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S:\intact_groups_comparison\"/>
    </mc:Choice>
  </mc:AlternateContent>
  <xr:revisionPtr revIDLastSave="0" documentId="13_ncr:1_{93C76F48-EA1A-475C-AB0F-B698398CBCCF}" xr6:coauthVersionLast="47" xr6:coauthVersionMax="47" xr10:uidLastSave="{00000000-0000-0000-0000-000000000000}"/>
  <bookViews>
    <workbookView xWindow="-120" yWindow="-120" windowWidth="29040" windowHeight="16440" activeTab="3" xr2:uid="{5B0DB9B4-0C4C-436B-A379-C0016063CAF6}"/>
  </bookViews>
  <sheets>
    <sheet name="Sheet1" sheetId="1" r:id="rId1"/>
    <sheet name="Data" sheetId="6" r:id="rId2"/>
    <sheet name="Cycle" sheetId="7" r:id="rId3"/>
    <sheet name="Coordination" sheetId="8" r:id="rId4"/>
    <sheet name="Graph" sheetId="9" r:id="rId5"/>
  </sheets>
  <definedNames>
    <definedName name="catRange">Coordination!$R$5539:$R$5542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R2" i="7" l="1"/>
  <c r="BP11" i="6" s="1"/>
  <c r="BS2" i="7"/>
  <c r="BP12" i="6" s="1"/>
  <c r="BR3" i="7"/>
  <c r="BS3" i="7"/>
  <c r="BR4" i="7"/>
  <c r="BS4" i="7"/>
  <c r="BR5" i="7"/>
  <c r="BS5" i="7"/>
  <c r="BR6" i="7"/>
  <c r="BS6" i="7"/>
  <c r="BR7" i="7"/>
  <c r="BS7" i="7"/>
  <c r="BR8" i="7"/>
  <c r="BS8" i="7"/>
  <c r="BR9" i="7"/>
  <c r="BS9" i="7"/>
  <c r="BR10" i="7"/>
  <c r="BS10" i="7"/>
  <c r="BR11" i="7"/>
  <c r="BS11" i="7"/>
  <c r="BS12" i="7"/>
  <c r="BR14" i="7"/>
  <c r="BR15" i="7"/>
  <c r="BS15" i="7"/>
  <c r="BR16" i="7"/>
  <c r="BS16" i="7"/>
  <c r="BR17" i="7"/>
  <c r="BS17" i="7"/>
  <c r="BR18" i="7"/>
  <c r="BS18" i="7"/>
  <c r="BR19" i="7"/>
  <c r="BS19" i="7"/>
  <c r="BR20" i="7"/>
  <c r="BS20" i="7"/>
  <c r="BR21" i="7"/>
  <c r="BS21" i="7"/>
  <c r="BR22" i="7"/>
  <c r="BS22" i="7"/>
  <c r="BS23" i="7"/>
  <c r="BR25" i="7"/>
  <c r="BR26" i="7"/>
  <c r="BS26" i="7"/>
  <c r="BR27" i="7"/>
  <c r="BS27" i="7"/>
  <c r="BR28" i="7"/>
  <c r="BS28" i="7"/>
  <c r="BR29" i="7"/>
  <c r="BS29" i="7"/>
  <c r="BR30" i="7"/>
  <c r="BS30" i="7"/>
  <c r="BS31" i="7"/>
  <c r="BS32" i="7"/>
  <c r="BR33" i="7"/>
  <c r="BR34" i="7"/>
  <c r="BR35" i="7"/>
  <c r="BS35" i="7"/>
  <c r="BR36" i="7"/>
  <c r="BS36" i="7"/>
  <c r="BR37" i="7"/>
  <c r="BS37" i="7"/>
  <c r="BS38" i="7"/>
  <c r="BS39" i="7"/>
  <c r="BR40" i="7"/>
  <c r="BR41" i="7"/>
  <c r="BR42" i="7"/>
  <c r="BS42" i="7"/>
  <c r="BR43" i="7"/>
  <c r="BS43" i="7"/>
  <c r="BR44" i="7"/>
  <c r="BS44" i="7"/>
  <c r="BS45" i="7"/>
  <c r="BS46" i="7"/>
  <c r="BR47" i="7"/>
  <c r="BS47" i="7"/>
  <c r="BR48" i="7"/>
  <c r="BR49" i="7"/>
  <c r="BR50" i="7"/>
  <c r="BS50" i="7"/>
  <c r="BR51" i="7"/>
  <c r="BS51" i="7"/>
  <c r="BR52" i="7"/>
  <c r="BS52" i="7"/>
  <c r="BR53" i="7"/>
  <c r="BS53" i="7"/>
  <c r="BR54" i="7"/>
  <c r="BS54" i="7"/>
  <c r="BR55" i="7"/>
  <c r="BS55" i="7"/>
  <c r="BS56" i="7"/>
  <c r="BS57" i="7"/>
  <c r="BR58" i="7"/>
  <c r="BR59" i="7"/>
  <c r="BR60" i="7"/>
  <c r="BS60" i="7"/>
  <c r="BR61" i="7"/>
  <c r="BS61" i="7"/>
  <c r="BR62" i="7"/>
  <c r="BS62" i="7"/>
  <c r="BR63" i="7"/>
  <c r="BS63" i="7"/>
  <c r="BR64" i="7"/>
  <c r="BS64" i="7"/>
  <c r="BS65" i="7"/>
  <c r="BR67" i="7"/>
  <c r="BR68" i="7"/>
  <c r="BS68" i="7"/>
  <c r="BR69" i="7"/>
  <c r="BS69" i="7"/>
  <c r="BR70" i="7"/>
  <c r="BS70" i="7"/>
  <c r="BR71" i="7"/>
  <c r="BS71" i="7"/>
  <c r="BR72" i="7"/>
  <c r="BS72" i="7"/>
  <c r="BR73" i="7"/>
  <c r="BS73" i="7"/>
  <c r="BR74" i="7"/>
  <c r="BS74" i="7"/>
  <c r="BS75" i="7"/>
  <c r="BR77" i="7"/>
  <c r="BR78" i="7"/>
  <c r="BS78" i="7"/>
  <c r="BR79" i="7"/>
  <c r="BS79" i="7"/>
  <c r="BR80" i="7"/>
  <c r="BS80" i="7"/>
  <c r="BR81" i="7"/>
  <c r="BS81" i="7"/>
  <c r="BR83" i="7"/>
  <c r="BR84" i="7"/>
  <c r="BS84" i="7"/>
  <c r="BR85" i="7"/>
  <c r="BS85" i="7"/>
  <c r="BR86" i="7"/>
  <c r="BS86" i="7"/>
  <c r="BR87" i="7"/>
  <c r="BS87" i="7"/>
  <c r="BS88" i="7"/>
  <c r="BS89" i="7"/>
  <c r="BR90" i="7"/>
  <c r="BR91" i="7"/>
  <c r="BR92" i="7"/>
  <c r="BS92" i="7"/>
  <c r="BR93" i="7"/>
  <c r="BS93" i="7"/>
  <c r="BR94" i="7"/>
  <c r="BS94" i="7"/>
  <c r="BR95" i="7"/>
  <c r="BS95" i="7"/>
  <c r="BR96" i="7"/>
  <c r="BS96" i="7"/>
  <c r="BR97" i="7"/>
  <c r="BS97" i="7"/>
  <c r="BR98" i="7"/>
  <c r="BS98" i="7"/>
  <c r="BS99" i="7"/>
  <c r="BS100" i="7"/>
  <c r="BR101" i="7"/>
  <c r="BR102" i="7"/>
  <c r="BR103" i="7"/>
  <c r="BS103" i="7"/>
  <c r="BR104" i="7"/>
  <c r="BS104" i="7"/>
  <c r="BR105" i="7"/>
  <c r="BS105" i="7"/>
  <c r="BR106" i="7"/>
  <c r="BS106" i="7"/>
  <c r="BR107" i="7"/>
  <c r="BS107" i="7"/>
  <c r="BR108" i="7"/>
  <c r="BS108" i="7"/>
  <c r="BR109" i="7"/>
  <c r="BS109" i="7"/>
  <c r="BR110" i="7"/>
  <c r="BS110" i="7"/>
  <c r="BS111" i="7"/>
  <c r="BS112" i="7"/>
  <c r="BR113" i="7"/>
  <c r="BS113" i="7"/>
  <c r="BR114" i="7"/>
  <c r="BR115" i="7"/>
  <c r="BR116" i="7"/>
  <c r="BS116" i="7"/>
  <c r="BR117" i="7"/>
  <c r="BS117" i="7"/>
  <c r="BR118" i="7"/>
  <c r="BS118" i="7"/>
  <c r="BR119" i="7"/>
  <c r="BS119" i="7"/>
  <c r="BR120" i="7"/>
  <c r="BS120" i="7"/>
  <c r="BR121" i="7"/>
  <c r="BS121" i="7"/>
  <c r="BR122" i="7"/>
  <c r="BS122" i="7"/>
  <c r="BS123" i="7"/>
  <c r="BR125" i="7"/>
  <c r="BR126" i="7"/>
  <c r="BS126" i="7"/>
  <c r="BR127" i="7"/>
  <c r="BS127" i="7"/>
  <c r="BR128" i="7"/>
  <c r="BS128" i="7"/>
  <c r="BR129" i="7"/>
  <c r="BS129" i="7"/>
  <c r="BR130" i="7"/>
  <c r="BS130" i="7"/>
  <c r="BR131" i="7"/>
  <c r="BS131" i="7"/>
  <c r="BR132" i="7"/>
  <c r="BS132" i="7"/>
  <c r="BS133" i="7"/>
  <c r="BR135" i="7"/>
  <c r="BR136" i="7"/>
  <c r="BS136" i="7"/>
  <c r="BR137" i="7"/>
  <c r="BS137" i="7"/>
  <c r="BR138" i="7"/>
  <c r="BS138" i="7"/>
  <c r="BR139" i="7"/>
  <c r="BS139" i="7"/>
  <c r="BR140" i="7"/>
  <c r="BS140" i="7"/>
  <c r="BR141" i="7"/>
  <c r="BS141" i="7"/>
  <c r="BR142" i="7"/>
  <c r="BS142" i="7"/>
  <c r="BR143" i="7"/>
  <c r="BS143" i="7"/>
  <c r="BR146" i="7"/>
  <c r="BS146" i="7"/>
  <c r="BR147" i="7"/>
  <c r="BS147" i="7"/>
  <c r="BR148" i="7"/>
  <c r="BS148" i="7"/>
  <c r="BR149" i="7"/>
  <c r="BS149" i="7"/>
  <c r="BR150" i="7"/>
  <c r="BS150" i="7"/>
  <c r="BR151" i="7"/>
  <c r="BS151" i="7"/>
  <c r="BR152" i="7"/>
  <c r="BS152" i="7"/>
  <c r="BR153" i="7"/>
  <c r="BS153" i="7"/>
  <c r="BR154" i="7"/>
  <c r="BS154" i="7"/>
  <c r="BR157" i="7"/>
  <c r="BS157" i="7"/>
  <c r="BR158" i="7"/>
  <c r="BS158" i="7"/>
  <c r="BR159" i="7"/>
  <c r="BS159" i="7"/>
  <c r="BR160" i="7"/>
  <c r="BS160" i="7"/>
  <c r="BR161" i="7"/>
  <c r="BS161" i="7"/>
  <c r="BR162" i="7"/>
  <c r="BS162" i="7"/>
  <c r="BS163" i="7"/>
  <c r="BR165" i="7"/>
  <c r="BR166" i="7"/>
  <c r="BS166" i="7"/>
  <c r="BR167" i="7"/>
  <c r="BS167" i="7"/>
  <c r="BR168" i="7"/>
  <c r="BS168" i="7"/>
  <c r="BR169" i="7"/>
  <c r="BS169" i="7"/>
  <c r="BR170" i="7"/>
  <c r="BS170" i="7"/>
  <c r="BR171" i="7"/>
  <c r="BS171" i="7"/>
  <c r="BR172" i="7"/>
  <c r="BS172" i="7"/>
  <c r="BR173" i="7"/>
  <c r="BS173" i="7"/>
  <c r="BR174" i="7"/>
  <c r="BS174" i="7"/>
  <c r="BR177" i="7"/>
  <c r="BS177" i="7"/>
  <c r="BR178" i="7"/>
  <c r="BS178" i="7"/>
  <c r="BR179" i="7"/>
  <c r="BS179" i="7"/>
  <c r="BR180" i="7"/>
  <c r="BS180" i="7"/>
  <c r="BR181" i="7"/>
  <c r="BS181" i="7"/>
  <c r="BR182" i="7"/>
  <c r="BS182" i="7"/>
  <c r="BR183" i="7"/>
  <c r="BS183" i="7"/>
  <c r="BR184" i="7"/>
  <c r="BS184" i="7"/>
  <c r="BS185" i="7"/>
  <c r="BR187" i="7"/>
  <c r="BR188" i="7"/>
  <c r="BS188" i="7"/>
  <c r="BR189" i="7"/>
  <c r="BS189" i="7"/>
  <c r="BR190" i="7"/>
  <c r="BS190" i="7"/>
  <c r="BR191" i="7"/>
  <c r="BS191" i="7"/>
  <c r="BR192" i="7"/>
  <c r="BS192" i="7"/>
  <c r="BR193" i="7"/>
  <c r="BS193" i="7"/>
  <c r="BR194" i="7"/>
  <c r="BS194" i="7"/>
  <c r="BR195" i="7"/>
  <c r="BS195" i="7"/>
  <c r="BR196" i="7"/>
  <c r="BS196" i="7"/>
  <c r="BS197" i="7"/>
  <c r="BR199" i="7"/>
  <c r="BR200" i="7"/>
  <c r="BS200" i="7"/>
  <c r="BR201" i="7"/>
  <c r="BS201" i="7"/>
  <c r="BR202" i="7"/>
  <c r="BS202" i="7"/>
  <c r="BR203" i="7"/>
  <c r="BS203" i="7"/>
  <c r="BS204" i="7"/>
  <c r="BR206" i="7"/>
  <c r="BR207" i="7"/>
  <c r="BS207" i="7"/>
  <c r="BR208" i="7"/>
  <c r="BS208" i="7"/>
  <c r="BR209" i="7"/>
  <c r="BS209" i="7"/>
  <c r="BR210" i="7"/>
  <c r="BS210" i="7"/>
  <c r="BR211" i="7"/>
  <c r="BS211" i="7"/>
  <c r="BR212" i="7"/>
  <c r="BS212" i="7"/>
  <c r="BS213" i="7"/>
  <c r="CA254" i="8"/>
  <c r="BZ254" i="8"/>
  <c r="CB253" i="8"/>
  <c r="CA253" i="8"/>
  <c r="BZ253" i="8"/>
  <c r="CB252" i="8"/>
  <c r="CA252" i="8"/>
  <c r="BZ252" i="8"/>
  <c r="CB251" i="8"/>
  <c r="CA251" i="8"/>
  <c r="BZ251" i="8"/>
  <c r="CB250" i="8"/>
  <c r="CA250" i="8"/>
  <c r="BZ250" i="8"/>
  <c r="CB249" i="8"/>
  <c r="CA249" i="8"/>
  <c r="BZ249" i="8"/>
  <c r="CB248" i="8"/>
  <c r="CA248" i="8"/>
  <c r="BZ248" i="8"/>
  <c r="CB247" i="8"/>
  <c r="CA247" i="8"/>
  <c r="BZ247" i="8"/>
  <c r="CB246" i="8"/>
  <c r="CA246" i="8"/>
  <c r="BZ246" i="8"/>
  <c r="CA245" i="8"/>
  <c r="BZ245" i="8"/>
  <c r="CB245" i="8"/>
  <c r="BY254" i="8"/>
  <c r="BX253" i="8"/>
  <c r="BW253" i="8"/>
  <c r="BY253" i="8"/>
  <c r="BX252" i="8"/>
  <c r="BW252" i="8"/>
  <c r="BY252" i="8"/>
  <c r="BX251" i="8"/>
  <c r="BW251" i="8"/>
  <c r="BY251" i="8"/>
  <c r="BX250" i="8"/>
  <c r="BW250" i="8"/>
  <c r="BY250" i="8"/>
  <c r="BY249" i="8"/>
  <c r="BX249" i="8"/>
  <c r="BW249" i="8"/>
  <c r="BY248" i="8"/>
  <c r="BX248" i="8"/>
  <c r="BW248" i="8"/>
  <c r="BY247" i="8"/>
  <c r="BX247" i="8"/>
  <c r="BW247" i="8"/>
  <c r="BY246" i="8"/>
  <c r="BX246" i="8"/>
  <c r="BW246" i="8"/>
  <c r="BY245" i="8"/>
  <c r="BX245" i="8"/>
  <c r="BW245" i="8"/>
  <c r="BV253" i="8"/>
  <c r="BT253" i="8"/>
  <c r="BU253" i="8"/>
  <c r="BV252" i="8"/>
  <c r="BT252" i="8"/>
  <c r="BU252" i="8"/>
  <c r="BV251" i="8"/>
  <c r="BT251" i="8"/>
  <c r="BU251" i="8"/>
  <c r="BV250" i="8"/>
  <c r="BT250" i="8"/>
  <c r="BU250" i="8"/>
  <c r="BV249" i="8"/>
  <c r="BT249" i="8"/>
  <c r="BU249" i="8"/>
  <c r="BV248" i="8"/>
  <c r="BT248" i="8"/>
  <c r="BU248" i="8"/>
  <c r="BV247" i="8"/>
  <c r="BT247" i="8"/>
  <c r="BU247" i="8"/>
  <c r="BV246" i="8"/>
  <c r="BT246" i="8"/>
  <c r="BU246" i="8"/>
  <c r="BV245" i="8"/>
  <c r="BT245" i="8"/>
  <c r="BU245" i="8"/>
  <c r="BS254" i="8"/>
  <c r="BQ254" i="8"/>
  <c r="BR254" i="8"/>
  <c r="BS253" i="8"/>
  <c r="BQ253" i="8"/>
  <c r="BR253" i="8"/>
  <c r="BS252" i="8"/>
  <c r="BQ252" i="8"/>
  <c r="BR252" i="8"/>
  <c r="BS251" i="8"/>
  <c r="BQ251" i="8"/>
  <c r="BR251" i="8"/>
  <c r="BS250" i="8"/>
  <c r="BQ250" i="8"/>
  <c r="BR250" i="8"/>
  <c r="BS249" i="8"/>
  <c r="BQ249" i="8"/>
  <c r="BR249" i="8"/>
  <c r="BS248" i="8"/>
  <c r="BQ248" i="8"/>
  <c r="BR248" i="8"/>
  <c r="BS247" i="8"/>
  <c r="BQ247" i="8"/>
  <c r="BR247" i="8"/>
  <c r="BS246" i="8"/>
  <c r="BQ246" i="8"/>
  <c r="BR246" i="8"/>
  <c r="BS245" i="8"/>
  <c r="BQ245" i="8"/>
  <c r="BR245" i="8"/>
  <c r="CA242" i="8"/>
  <c r="BZ242" i="8"/>
  <c r="CB242" i="8"/>
  <c r="CA241" i="8"/>
  <c r="BZ241" i="8"/>
  <c r="CB241" i="8"/>
  <c r="CA240" i="8"/>
  <c r="BZ240" i="8"/>
  <c r="CB240" i="8"/>
  <c r="CA239" i="8"/>
  <c r="BZ239" i="8"/>
  <c r="CB239" i="8"/>
  <c r="CA238" i="8"/>
  <c r="BZ238" i="8"/>
  <c r="CB238" i="8"/>
  <c r="CA237" i="8"/>
  <c r="BZ237" i="8"/>
  <c r="CA236" i="8"/>
  <c r="BZ236" i="8"/>
  <c r="CB237" i="8"/>
  <c r="CA235" i="8"/>
  <c r="BZ235" i="8"/>
  <c r="CB236" i="8"/>
  <c r="CB235" i="8"/>
  <c r="BY242" i="8"/>
  <c r="BX241" i="8"/>
  <c r="BW241" i="8"/>
  <c r="BY241" i="8"/>
  <c r="BX240" i="8"/>
  <c r="BW240" i="8"/>
  <c r="BY240" i="8"/>
  <c r="BX239" i="8"/>
  <c r="BY239" i="8"/>
  <c r="BW239" i="8"/>
  <c r="BX238" i="8"/>
  <c r="BY238" i="8"/>
  <c r="BW238" i="8"/>
  <c r="BX237" i="8"/>
  <c r="BY237" i="8"/>
  <c r="BW237" i="8"/>
  <c r="BX236" i="8"/>
  <c r="BY236" i="8"/>
  <c r="BW236" i="8"/>
  <c r="BX235" i="8"/>
  <c r="BY235" i="8"/>
  <c r="BW235" i="8"/>
  <c r="BV242" i="8"/>
  <c r="BT241" i="8"/>
  <c r="BU242" i="8"/>
  <c r="BV241" i="8"/>
  <c r="BT240" i="8"/>
  <c r="BU241" i="8"/>
  <c r="BV240" i="8"/>
  <c r="BT239" i="8"/>
  <c r="BU240" i="8"/>
  <c r="BV239" i="8"/>
  <c r="BU239" i="8"/>
  <c r="BV238" i="8"/>
  <c r="BT238" i="8"/>
  <c r="BU238" i="8"/>
  <c r="BV237" i="8"/>
  <c r="BT237" i="8"/>
  <c r="BU237" i="8"/>
  <c r="BV236" i="8"/>
  <c r="BT236" i="8"/>
  <c r="BU236" i="8"/>
  <c r="BV235" i="8"/>
  <c r="BT235" i="8"/>
  <c r="BU235" i="8"/>
  <c r="BQ243" i="8"/>
  <c r="BS242" i="8"/>
  <c r="BR242" i="8"/>
  <c r="BQ242" i="8"/>
  <c r="BS241" i="8"/>
  <c r="BR241" i="8"/>
  <c r="BQ241" i="8"/>
  <c r="BS240" i="8"/>
  <c r="BR240" i="8"/>
  <c r="BQ240" i="8"/>
  <c r="BS239" i="8"/>
  <c r="BQ239" i="8"/>
  <c r="BR239" i="8"/>
  <c r="BS238" i="8"/>
  <c r="BQ238" i="8"/>
  <c r="BR238" i="8"/>
  <c r="BS237" i="8"/>
  <c r="BQ237" i="8"/>
  <c r="BR237" i="8"/>
  <c r="BS236" i="8"/>
  <c r="BQ236" i="8"/>
  <c r="BR236" i="8"/>
  <c r="BS235" i="8"/>
  <c r="BQ235" i="8"/>
  <c r="BR235" i="8"/>
  <c r="CA233" i="8"/>
  <c r="BZ233" i="8"/>
  <c r="CB233" i="8"/>
  <c r="CA232" i="8"/>
  <c r="BZ232" i="8"/>
  <c r="CB232" i="8"/>
  <c r="CA231" i="8"/>
  <c r="BZ231" i="8"/>
  <c r="CB231" i="8"/>
  <c r="CA230" i="8"/>
  <c r="BZ230" i="8"/>
  <c r="CB230" i="8"/>
  <c r="CA229" i="8"/>
  <c r="BZ229" i="8"/>
  <c r="CB229" i="8"/>
  <c r="CA228" i="8"/>
  <c r="BZ228" i="8"/>
  <c r="CB228" i="8"/>
  <c r="CA227" i="8"/>
  <c r="BZ227" i="8"/>
  <c r="CB227" i="8"/>
  <c r="CA226" i="8"/>
  <c r="BZ226" i="8"/>
  <c r="CB226" i="8"/>
  <c r="CA225" i="8"/>
  <c r="BZ225" i="8"/>
  <c r="CB225" i="8"/>
  <c r="CA224" i="8"/>
  <c r="BZ224" i="8"/>
  <c r="CB224" i="8"/>
  <c r="BY233" i="8"/>
  <c r="BX233" i="8"/>
  <c r="BW233" i="8"/>
  <c r="BY232" i="8"/>
  <c r="BX232" i="8"/>
  <c r="BW232" i="8"/>
  <c r="BY231" i="8"/>
  <c r="BX231" i="8"/>
  <c r="BW231" i="8"/>
  <c r="BY230" i="8"/>
  <c r="BX230" i="8"/>
  <c r="BW230" i="8"/>
  <c r="BY229" i="8"/>
  <c r="BX229" i="8"/>
  <c r="BW229" i="8"/>
  <c r="BY228" i="8"/>
  <c r="BX228" i="8"/>
  <c r="BW228" i="8"/>
  <c r="BY227" i="8"/>
  <c r="BX227" i="8"/>
  <c r="BW227" i="8"/>
  <c r="BY226" i="8"/>
  <c r="BX226" i="8"/>
  <c r="BW226" i="8"/>
  <c r="BY225" i="8"/>
  <c r="BX225" i="8"/>
  <c r="BW225" i="8"/>
  <c r="BY224" i="8"/>
  <c r="BX224" i="8"/>
  <c r="BW224" i="8"/>
  <c r="BV233" i="8"/>
  <c r="BT233" i="8"/>
  <c r="BU233" i="8"/>
  <c r="BV232" i="8"/>
  <c r="BT232" i="8"/>
  <c r="BU232" i="8"/>
  <c r="BV231" i="8"/>
  <c r="BT231" i="8"/>
  <c r="BU231" i="8"/>
  <c r="BV230" i="8"/>
  <c r="BT230" i="8"/>
  <c r="BU230" i="8"/>
  <c r="BV229" i="8"/>
  <c r="BT229" i="8"/>
  <c r="BU229" i="8"/>
  <c r="BV228" i="8"/>
  <c r="BT228" i="8"/>
  <c r="BU228" i="8"/>
  <c r="BV227" i="8"/>
  <c r="BT227" i="8"/>
  <c r="BU227" i="8"/>
  <c r="BV226" i="8"/>
  <c r="BT226" i="8"/>
  <c r="BU226" i="8"/>
  <c r="BV225" i="8"/>
  <c r="BT225" i="8"/>
  <c r="BU225" i="8"/>
  <c r="BV224" i="8"/>
  <c r="BT224" i="8"/>
  <c r="BU224" i="8"/>
  <c r="BS233" i="8"/>
  <c r="BQ233" i="8"/>
  <c r="BR233" i="8"/>
  <c r="BS232" i="8"/>
  <c r="BQ232" i="8"/>
  <c r="BR232" i="8"/>
  <c r="BS231" i="8"/>
  <c r="BQ231" i="8"/>
  <c r="BR231" i="8"/>
  <c r="BS230" i="8"/>
  <c r="BQ230" i="8"/>
  <c r="BR230" i="8"/>
  <c r="BS229" i="8"/>
  <c r="BQ229" i="8"/>
  <c r="BR229" i="8"/>
  <c r="BS228" i="8"/>
  <c r="BQ228" i="8"/>
  <c r="BR228" i="8"/>
  <c r="BS227" i="8"/>
  <c r="BQ227" i="8"/>
  <c r="BR227" i="8"/>
  <c r="BS226" i="8"/>
  <c r="BQ226" i="8"/>
  <c r="BR226" i="8"/>
  <c r="BS225" i="8"/>
  <c r="BQ225" i="8"/>
  <c r="BR225" i="8"/>
  <c r="BS224" i="8"/>
  <c r="BQ224" i="8"/>
  <c r="BR224" i="8"/>
  <c r="CA220" i="8"/>
  <c r="BZ220" i="8"/>
  <c r="CB220" i="8"/>
  <c r="CA219" i="8"/>
  <c r="BZ219" i="8"/>
  <c r="CB219" i="8"/>
  <c r="CA218" i="8"/>
  <c r="BZ218" i="8"/>
  <c r="CB218" i="8"/>
  <c r="CA217" i="8"/>
  <c r="BZ217" i="8"/>
  <c r="CB217" i="8"/>
  <c r="CA216" i="8"/>
  <c r="BZ216" i="8"/>
  <c r="CB216" i="8"/>
  <c r="CA215" i="8"/>
  <c r="BZ215" i="8"/>
  <c r="CB215" i="8"/>
  <c r="CA214" i="8"/>
  <c r="BZ214" i="8"/>
  <c r="CB214" i="8"/>
  <c r="CA213" i="8"/>
  <c r="BZ213" i="8"/>
  <c r="CB213" i="8"/>
  <c r="CA212" i="8"/>
  <c r="BZ212" i="8"/>
  <c r="CB212" i="8"/>
  <c r="BX220" i="8"/>
  <c r="BY220" i="8"/>
  <c r="BW220" i="8"/>
  <c r="BX219" i="8"/>
  <c r="BY219" i="8"/>
  <c r="BW219" i="8"/>
  <c r="BX218" i="8"/>
  <c r="BY218" i="8"/>
  <c r="BW218" i="8"/>
  <c r="BX217" i="8"/>
  <c r="BY217" i="8"/>
  <c r="BW217" i="8"/>
  <c r="BX216" i="8"/>
  <c r="BY216" i="8"/>
  <c r="BW216" i="8"/>
  <c r="BX215" i="8"/>
  <c r="BY215" i="8"/>
  <c r="BW215" i="8"/>
  <c r="BX214" i="8"/>
  <c r="BY214" i="8"/>
  <c r="BW214" i="8"/>
  <c r="BX213" i="8"/>
  <c r="BY213" i="8"/>
  <c r="BW213" i="8"/>
  <c r="BX212" i="8"/>
  <c r="BY212" i="8"/>
  <c r="BW212" i="8"/>
  <c r="BV220" i="8"/>
  <c r="BT220" i="8"/>
  <c r="BU220" i="8"/>
  <c r="BV219" i="8"/>
  <c r="BT219" i="8"/>
  <c r="BU219" i="8"/>
  <c r="BV218" i="8"/>
  <c r="BT218" i="8"/>
  <c r="BU218" i="8"/>
  <c r="BV217" i="8"/>
  <c r="BT217" i="8"/>
  <c r="BU217" i="8"/>
  <c r="BV216" i="8"/>
  <c r="BT216" i="8"/>
  <c r="BU216" i="8"/>
  <c r="BV215" i="8"/>
  <c r="BT215" i="8"/>
  <c r="BU215" i="8"/>
  <c r="BV214" i="8"/>
  <c r="BT214" i="8"/>
  <c r="BU214" i="8"/>
  <c r="BV213" i="8"/>
  <c r="BT213" i="8"/>
  <c r="BU213" i="8"/>
  <c r="BV212" i="8"/>
  <c r="BT212" i="8"/>
  <c r="BU212" i="8"/>
  <c r="BS221" i="8"/>
  <c r="BQ221" i="8"/>
  <c r="BR221" i="8"/>
  <c r="BS220" i="8"/>
  <c r="BQ220" i="8"/>
  <c r="BR220" i="8"/>
  <c r="BS219" i="8"/>
  <c r="BQ219" i="8"/>
  <c r="BR219" i="8"/>
  <c r="BS218" i="8"/>
  <c r="BQ218" i="8"/>
  <c r="BR218" i="8"/>
  <c r="BS217" i="8"/>
  <c r="BQ217" i="8"/>
  <c r="BR217" i="8"/>
  <c r="BS216" i="8"/>
  <c r="BQ216" i="8"/>
  <c r="BR216" i="8"/>
  <c r="BS215" i="8"/>
  <c r="BQ215" i="8"/>
  <c r="BR215" i="8"/>
  <c r="BS214" i="8"/>
  <c r="BQ214" i="8"/>
  <c r="BR214" i="8"/>
  <c r="BS213" i="8"/>
  <c r="BQ213" i="8"/>
  <c r="BR213" i="8"/>
  <c r="BS212" i="8"/>
  <c r="BQ212" i="8"/>
  <c r="BR212" i="8"/>
  <c r="CA207" i="8"/>
  <c r="BZ208" i="8"/>
  <c r="CB207" i="8"/>
  <c r="CA206" i="8"/>
  <c r="BZ207" i="8"/>
  <c r="CB206" i="8"/>
  <c r="CA205" i="8"/>
  <c r="BZ206" i="8"/>
  <c r="CB205" i="8"/>
  <c r="CA204" i="8"/>
  <c r="BZ205" i="8"/>
  <c r="CB204" i="8"/>
  <c r="CA203" i="8"/>
  <c r="BZ204" i="8"/>
  <c r="CB203" i="8"/>
  <c r="CA202" i="8"/>
  <c r="BZ203" i="8"/>
  <c r="CB202" i="8"/>
  <c r="CA201" i="8"/>
  <c r="BZ202" i="8"/>
  <c r="CB201" i="8"/>
  <c r="CA200" i="8"/>
  <c r="BZ201" i="8"/>
  <c r="CB200" i="8"/>
  <c r="CA199" i="8"/>
  <c r="BZ200" i="8"/>
  <c r="CB199" i="8"/>
  <c r="CA198" i="8"/>
  <c r="BZ199" i="8"/>
  <c r="BZ198" i="8"/>
  <c r="CB198" i="8"/>
  <c r="BY208" i="8"/>
  <c r="BX208" i="8"/>
  <c r="BW208" i="8"/>
  <c r="BY207" i="8"/>
  <c r="BX207" i="8"/>
  <c r="BW207" i="8"/>
  <c r="BY206" i="8"/>
  <c r="BX206" i="8"/>
  <c r="BW206" i="8"/>
  <c r="BY205" i="8"/>
  <c r="BX205" i="8"/>
  <c r="BW205" i="8"/>
  <c r="BY204" i="8"/>
  <c r="BX204" i="8"/>
  <c r="BW204" i="8"/>
  <c r="BY203" i="8"/>
  <c r="BX203" i="8"/>
  <c r="BW203" i="8"/>
  <c r="BY202" i="8"/>
  <c r="BX202" i="8"/>
  <c r="BW202" i="8"/>
  <c r="BY201" i="8"/>
  <c r="BX201" i="8"/>
  <c r="BW201" i="8"/>
  <c r="BY200" i="8"/>
  <c r="BX200" i="8"/>
  <c r="BW200" i="8"/>
  <c r="BY199" i="8"/>
  <c r="BX199" i="8"/>
  <c r="BW199" i="8"/>
  <c r="BY198" i="8"/>
  <c r="BX198" i="8"/>
  <c r="BW198" i="8"/>
  <c r="BV208" i="8"/>
  <c r="BT208" i="8"/>
  <c r="BU209" i="8"/>
  <c r="BV207" i="8"/>
  <c r="BT207" i="8"/>
  <c r="BU208" i="8"/>
  <c r="BV206" i="8"/>
  <c r="BT206" i="8"/>
  <c r="BU207" i="8"/>
  <c r="BV205" i="8"/>
  <c r="BT205" i="8"/>
  <c r="BU206" i="8"/>
  <c r="BV204" i="8"/>
  <c r="BT204" i="8"/>
  <c r="BU205" i="8"/>
  <c r="BV203" i="8"/>
  <c r="BT203" i="8"/>
  <c r="BU204" i="8"/>
  <c r="BV202" i="8"/>
  <c r="BT202" i="8"/>
  <c r="BU203" i="8"/>
  <c r="BV201" i="8"/>
  <c r="BT201" i="8"/>
  <c r="BU202" i="8"/>
  <c r="BV200" i="8"/>
  <c r="BT200" i="8"/>
  <c r="BU201" i="8"/>
  <c r="BV199" i="8"/>
  <c r="BT199" i="8"/>
  <c r="BU200" i="8"/>
  <c r="BV198" i="8"/>
  <c r="BT198" i="8"/>
  <c r="BU199" i="8"/>
  <c r="BU198" i="8"/>
  <c r="BS207" i="8"/>
  <c r="BQ207" i="8"/>
  <c r="BR207" i="8"/>
  <c r="BS206" i="8"/>
  <c r="BQ206" i="8"/>
  <c r="BR206" i="8"/>
  <c r="BS205" i="8"/>
  <c r="BQ205" i="8"/>
  <c r="BR205" i="8"/>
  <c r="BS204" i="8"/>
  <c r="BQ204" i="8"/>
  <c r="BR204" i="8"/>
  <c r="BS203" i="8"/>
  <c r="BQ203" i="8"/>
  <c r="BR203" i="8"/>
  <c r="BS202" i="8"/>
  <c r="BQ202" i="8"/>
  <c r="BR202" i="8"/>
  <c r="BS201" i="8"/>
  <c r="BQ201" i="8"/>
  <c r="BR201" i="8"/>
  <c r="BS200" i="8"/>
  <c r="BQ200" i="8"/>
  <c r="BR200" i="8"/>
  <c r="BS199" i="8"/>
  <c r="BQ199" i="8"/>
  <c r="BR199" i="8"/>
  <c r="BS198" i="8"/>
  <c r="BQ198" i="8"/>
  <c r="BR198" i="8"/>
  <c r="CA194" i="8"/>
  <c r="BZ194" i="8"/>
  <c r="CB194" i="8"/>
  <c r="CA193" i="8"/>
  <c r="BZ193" i="8"/>
  <c r="CB193" i="8"/>
  <c r="CA192" i="8"/>
  <c r="BZ192" i="8"/>
  <c r="CB192" i="8"/>
  <c r="CA191" i="8"/>
  <c r="BZ191" i="8"/>
  <c r="CB191" i="8"/>
  <c r="CA190" i="8"/>
  <c r="BZ190" i="8"/>
  <c r="CB190" i="8"/>
  <c r="CA189" i="8"/>
  <c r="BZ189" i="8"/>
  <c r="CB189" i="8"/>
  <c r="CA188" i="8"/>
  <c r="BZ188" i="8"/>
  <c r="CB188" i="8"/>
  <c r="CA187" i="8"/>
  <c r="BZ187" i="8"/>
  <c r="CB187" i="8"/>
  <c r="CA186" i="8"/>
  <c r="BZ186" i="8"/>
  <c r="CB186" i="8"/>
  <c r="CA185" i="8"/>
  <c r="BZ185" i="8"/>
  <c r="CB185" i="8"/>
  <c r="BY194" i="8"/>
  <c r="BX194" i="8"/>
  <c r="BW194" i="8"/>
  <c r="BY193" i="8"/>
  <c r="BX193" i="8"/>
  <c r="BW193" i="8"/>
  <c r="BY192" i="8"/>
  <c r="BX192" i="8"/>
  <c r="BW192" i="8"/>
  <c r="BY191" i="8"/>
  <c r="BY190" i="8"/>
  <c r="BX191" i="8"/>
  <c r="BW191" i="8"/>
  <c r="BX190" i="8"/>
  <c r="BW190" i="8"/>
  <c r="BY189" i="8"/>
  <c r="BX189" i="8"/>
  <c r="BW189" i="8"/>
  <c r="BY188" i="8"/>
  <c r="BY187" i="8"/>
  <c r="BX188" i="8"/>
  <c r="BW188" i="8"/>
  <c r="BY186" i="8"/>
  <c r="BX187" i="8"/>
  <c r="BW187" i="8"/>
  <c r="BY185" i="8"/>
  <c r="BX186" i="8"/>
  <c r="BW186" i="8"/>
  <c r="BX185" i="8"/>
  <c r="BW185" i="8"/>
  <c r="BV195" i="8"/>
  <c r="BT195" i="8"/>
  <c r="BU195" i="8"/>
  <c r="BV194" i="8"/>
  <c r="BT194" i="8"/>
  <c r="BU194" i="8"/>
  <c r="BV193" i="8"/>
  <c r="BT193" i="8"/>
  <c r="BU193" i="8"/>
  <c r="BV192" i="8"/>
  <c r="BT192" i="8"/>
  <c r="BU192" i="8"/>
  <c r="BV191" i="8"/>
  <c r="BT191" i="8"/>
  <c r="BU191" i="8"/>
  <c r="BV190" i="8"/>
  <c r="BT190" i="8"/>
  <c r="BU190" i="8"/>
  <c r="BV189" i="8"/>
  <c r="BT189" i="8"/>
  <c r="BU189" i="8"/>
  <c r="BV188" i="8"/>
  <c r="BT188" i="8"/>
  <c r="BU188" i="8"/>
  <c r="BV187" i="8"/>
  <c r="BT187" i="8"/>
  <c r="BU187" i="8"/>
  <c r="BV186" i="8"/>
  <c r="BT186" i="8"/>
  <c r="BU186" i="8"/>
  <c r="BV185" i="8"/>
  <c r="BT185" i="8"/>
  <c r="BU185" i="8"/>
  <c r="BS194" i="8"/>
  <c r="BQ194" i="8"/>
  <c r="BR194" i="8"/>
  <c r="BS193" i="8"/>
  <c r="BQ193" i="8"/>
  <c r="BR193" i="8"/>
  <c r="BS192" i="8"/>
  <c r="BQ192" i="8"/>
  <c r="BR192" i="8"/>
  <c r="BS191" i="8"/>
  <c r="BQ191" i="8"/>
  <c r="BR191" i="8"/>
  <c r="BS190" i="8"/>
  <c r="BQ190" i="8"/>
  <c r="BR190" i="8"/>
  <c r="BS189" i="8"/>
  <c r="BQ189" i="8"/>
  <c r="BR189" i="8"/>
  <c r="BS188" i="8"/>
  <c r="BQ188" i="8"/>
  <c r="BR188" i="8"/>
  <c r="BS187" i="8"/>
  <c r="BQ187" i="8"/>
  <c r="BR187" i="8"/>
  <c r="BS186" i="8"/>
  <c r="BQ186" i="8"/>
  <c r="BR186" i="8"/>
  <c r="BS185" i="8"/>
  <c r="BQ185" i="8"/>
  <c r="BR185" i="8"/>
  <c r="CA182" i="8"/>
  <c r="BZ182" i="8"/>
  <c r="CB182" i="8"/>
  <c r="CA181" i="8"/>
  <c r="BZ181" i="8"/>
  <c r="CB181" i="8"/>
  <c r="CA180" i="8"/>
  <c r="BZ180" i="8"/>
  <c r="CB180" i="8"/>
  <c r="CA179" i="8"/>
  <c r="BZ179" i="8"/>
  <c r="CB179" i="8"/>
  <c r="CA178" i="8"/>
  <c r="BZ178" i="8"/>
  <c r="CB178" i="8"/>
  <c r="CA177" i="8"/>
  <c r="BZ177" i="8"/>
  <c r="CB177" i="8"/>
  <c r="CA176" i="8"/>
  <c r="BZ176" i="8"/>
  <c r="CB176" i="8"/>
  <c r="CA175" i="8"/>
  <c r="BZ175" i="8"/>
  <c r="CB175" i="8"/>
  <c r="CA174" i="8"/>
  <c r="BZ174" i="8"/>
  <c r="CB174" i="8"/>
  <c r="CA173" i="8"/>
  <c r="BZ173" i="8"/>
  <c r="CB173" i="8"/>
  <c r="BY181" i="8"/>
  <c r="BX181" i="8"/>
  <c r="BW181" i="8"/>
  <c r="BY180" i="8"/>
  <c r="BX180" i="8"/>
  <c r="BW180" i="8"/>
  <c r="BY179" i="8"/>
  <c r="BX179" i="8"/>
  <c r="BW179" i="8"/>
  <c r="BY178" i="8"/>
  <c r="BX178" i="8"/>
  <c r="BW178" i="8"/>
  <c r="BY177" i="8"/>
  <c r="BX177" i="8"/>
  <c r="BW177" i="8"/>
  <c r="BY176" i="8"/>
  <c r="BX176" i="8"/>
  <c r="BX175" i="8"/>
  <c r="BW176" i="8"/>
  <c r="BY175" i="8"/>
  <c r="BW175" i="8"/>
  <c r="BY174" i="8"/>
  <c r="BX174" i="8"/>
  <c r="BX173" i="8"/>
  <c r="BW174" i="8"/>
  <c r="BY173" i="8"/>
  <c r="BW173" i="8"/>
  <c r="BV181" i="8"/>
  <c r="BT181" i="8"/>
  <c r="BU181" i="8"/>
  <c r="BV180" i="8"/>
  <c r="BT180" i="8"/>
  <c r="BU180" i="8"/>
  <c r="BV179" i="8"/>
  <c r="BT179" i="8"/>
  <c r="BU179" i="8"/>
  <c r="BV178" i="8"/>
  <c r="BT178" i="8"/>
  <c r="BU178" i="8"/>
  <c r="BV177" i="8"/>
  <c r="BT177" i="8"/>
  <c r="BU177" i="8"/>
  <c r="BV176" i="8"/>
  <c r="BT176" i="8"/>
  <c r="BU176" i="8"/>
  <c r="BV175" i="8"/>
  <c r="BT175" i="8"/>
  <c r="BU175" i="8"/>
  <c r="BV174" i="8"/>
  <c r="BT174" i="8"/>
  <c r="BU174" i="8"/>
  <c r="BV173" i="8"/>
  <c r="BT173" i="8"/>
  <c r="BU173" i="8"/>
  <c r="BS182" i="8"/>
  <c r="BQ182" i="8"/>
  <c r="BR182" i="8"/>
  <c r="BS181" i="8"/>
  <c r="BQ181" i="8"/>
  <c r="BR181" i="8"/>
  <c r="BS180" i="8"/>
  <c r="BQ180" i="8"/>
  <c r="BR180" i="8"/>
  <c r="BS179" i="8"/>
  <c r="BQ179" i="8"/>
  <c r="BR179" i="8"/>
  <c r="BS178" i="8"/>
  <c r="BS177" i="8"/>
  <c r="BQ178" i="8"/>
  <c r="BR178" i="8"/>
  <c r="BQ177" i="8"/>
  <c r="BR177" i="8"/>
  <c r="BS176" i="8"/>
  <c r="BQ176" i="8"/>
  <c r="BR176" i="8"/>
  <c r="BS175" i="8"/>
  <c r="BQ175" i="8"/>
  <c r="BR175" i="8"/>
  <c r="BS174" i="8"/>
  <c r="BQ174" i="8"/>
  <c r="BR174" i="8"/>
  <c r="BS173" i="8"/>
  <c r="BQ173" i="8"/>
  <c r="BR173" i="8"/>
  <c r="CA169" i="8"/>
  <c r="CB169" i="8"/>
  <c r="BZ169" i="8"/>
  <c r="CA168" i="8"/>
  <c r="CB168" i="8"/>
  <c r="BZ168" i="8"/>
  <c r="CA167" i="8"/>
  <c r="CB167" i="8"/>
  <c r="BZ167" i="8"/>
  <c r="CA166" i="8"/>
  <c r="CB166" i="8"/>
  <c r="BZ166" i="8"/>
  <c r="CA165" i="8"/>
  <c r="CB165" i="8"/>
  <c r="BZ165" i="8"/>
  <c r="CA164" i="8"/>
  <c r="CB164" i="8"/>
  <c r="BZ164" i="8"/>
  <c r="CA163" i="8"/>
  <c r="CB163" i="8"/>
  <c r="BZ163" i="8"/>
  <c r="CA162" i="8"/>
  <c r="CB162" i="8"/>
  <c r="BZ162" i="8"/>
  <c r="CA161" i="8"/>
  <c r="CB161" i="8"/>
  <c r="BZ161" i="8"/>
  <c r="CA160" i="8"/>
  <c r="CB160" i="8"/>
  <c r="BZ160" i="8"/>
  <c r="BY169" i="8"/>
  <c r="BX170" i="8"/>
  <c r="BW169" i="8"/>
  <c r="BY168" i="8"/>
  <c r="BX169" i="8"/>
  <c r="BW168" i="8"/>
  <c r="BY167" i="8"/>
  <c r="BX168" i="8"/>
  <c r="BW167" i="8"/>
  <c r="BY166" i="8"/>
  <c r="BX167" i="8"/>
  <c r="BW166" i="8"/>
  <c r="BY165" i="8"/>
  <c r="BX166" i="8"/>
  <c r="BW165" i="8"/>
  <c r="BY164" i="8"/>
  <c r="BX165" i="8"/>
  <c r="BW164" i="8"/>
  <c r="BY163" i="8"/>
  <c r="BX164" i="8"/>
  <c r="BW163" i="8"/>
  <c r="BY162" i="8"/>
  <c r="BX163" i="8"/>
  <c r="BX162" i="8"/>
  <c r="BW162" i="8"/>
  <c r="BY161" i="8"/>
  <c r="BW161" i="8"/>
  <c r="BY160" i="8"/>
  <c r="BX161" i="8"/>
  <c r="BX160" i="8"/>
  <c r="BW160" i="8"/>
  <c r="BV169" i="8"/>
  <c r="BT169" i="8"/>
  <c r="BU169" i="8"/>
  <c r="BV168" i="8"/>
  <c r="BT168" i="8"/>
  <c r="BU168" i="8"/>
  <c r="BV167" i="8"/>
  <c r="BT167" i="8"/>
  <c r="BU167" i="8"/>
  <c r="BV166" i="8"/>
  <c r="BT166" i="8"/>
  <c r="BU166" i="8"/>
  <c r="BV165" i="8"/>
  <c r="BT165" i="8"/>
  <c r="BU165" i="8"/>
  <c r="BV164" i="8"/>
  <c r="BT164" i="8"/>
  <c r="BU164" i="8"/>
  <c r="BV163" i="8"/>
  <c r="BT163" i="8"/>
  <c r="BU163" i="8"/>
  <c r="BV162" i="8"/>
  <c r="BT162" i="8"/>
  <c r="BV161" i="8"/>
  <c r="BU162" i="8"/>
  <c r="BT161" i="8"/>
  <c r="BU161" i="8"/>
  <c r="BV160" i="8"/>
  <c r="BT160" i="8"/>
  <c r="BU160" i="8"/>
  <c r="BS169" i="8"/>
  <c r="BQ169" i="8"/>
  <c r="BR169" i="8"/>
  <c r="BS168" i="8"/>
  <c r="BQ168" i="8"/>
  <c r="BR168" i="8"/>
  <c r="BS167" i="8"/>
  <c r="BQ167" i="8"/>
  <c r="BR167" i="8"/>
  <c r="BS166" i="8"/>
  <c r="BQ166" i="8"/>
  <c r="BR166" i="8"/>
  <c r="BS165" i="8"/>
  <c r="BQ165" i="8"/>
  <c r="BR165" i="8"/>
  <c r="BS164" i="8"/>
  <c r="BQ164" i="8"/>
  <c r="BR164" i="8"/>
  <c r="BS163" i="8"/>
  <c r="BQ163" i="8"/>
  <c r="BR163" i="8"/>
  <c r="BS162" i="8"/>
  <c r="BQ162" i="8"/>
  <c r="BR162" i="8"/>
  <c r="BS161" i="8"/>
  <c r="BQ161" i="8"/>
  <c r="BR161" i="8"/>
  <c r="BS160" i="8"/>
  <c r="BQ160" i="8"/>
  <c r="BR160" i="8"/>
  <c r="CA157" i="8"/>
  <c r="CB157" i="8"/>
  <c r="BZ157" i="8"/>
  <c r="CA156" i="8"/>
  <c r="CB156" i="8"/>
  <c r="BZ156" i="8"/>
  <c r="CA155" i="8"/>
  <c r="CB155" i="8"/>
  <c r="BZ155" i="8"/>
  <c r="CA154" i="8"/>
  <c r="CB154" i="8"/>
  <c r="BZ154" i="8"/>
  <c r="CA153" i="8"/>
  <c r="CB153" i="8"/>
  <c r="BZ153" i="8"/>
  <c r="CA152" i="8"/>
  <c r="CB152" i="8"/>
  <c r="BZ152" i="8"/>
  <c r="CA151" i="8"/>
  <c r="CB151" i="8"/>
  <c r="BZ151" i="8"/>
  <c r="CA150" i="8"/>
  <c r="CB150" i="8"/>
  <c r="BZ150" i="8"/>
  <c r="CA149" i="8"/>
  <c r="CB149" i="8"/>
  <c r="BZ149" i="8"/>
  <c r="BY156" i="8"/>
  <c r="BX156" i="8"/>
  <c r="BW156" i="8"/>
  <c r="BY155" i="8"/>
  <c r="BX155" i="8"/>
  <c r="BW155" i="8"/>
  <c r="BY154" i="8"/>
  <c r="BX154" i="8"/>
  <c r="BW154" i="8"/>
  <c r="BY153" i="8"/>
  <c r="BX153" i="8"/>
  <c r="BW153" i="8"/>
  <c r="BY152" i="8"/>
  <c r="BX152" i="8"/>
  <c r="BW152" i="8"/>
  <c r="BY151" i="8"/>
  <c r="BX151" i="8"/>
  <c r="BW151" i="8"/>
  <c r="BY150" i="8"/>
  <c r="BX150" i="8"/>
  <c r="BW150" i="8"/>
  <c r="BY149" i="8"/>
  <c r="BX149" i="8"/>
  <c r="BW149" i="8"/>
  <c r="BV156" i="8"/>
  <c r="BT156" i="8"/>
  <c r="BU156" i="8"/>
  <c r="BV155" i="8"/>
  <c r="BT155" i="8"/>
  <c r="BU155" i="8"/>
  <c r="BV154" i="8"/>
  <c r="BT154" i="8"/>
  <c r="BU154" i="8"/>
  <c r="BV153" i="8"/>
  <c r="BT153" i="8"/>
  <c r="BU153" i="8"/>
  <c r="BV152" i="8"/>
  <c r="BT152" i="8"/>
  <c r="BU152" i="8"/>
  <c r="BV151" i="8"/>
  <c r="BT151" i="8"/>
  <c r="BU151" i="8"/>
  <c r="BV150" i="8"/>
  <c r="BT150" i="8"/>
  <c r="BU150" i="8"/>
  <c r="BV149" i="8"/>
  <c r="BT149" i="8"/>
  <c r="BU149" i="8"/>
  <c r="BS157" i="8"/>
  <c r="BQ157" i="8"/>
  <c r="BR157" i="8"/>
  <c r="BS156" i="8"/>
  <c r="BQ156" i="8"/>
  <c r="BR156" i="8"/>
  <c r="BS155" i="8"/>
  <c r="BQ155" i="8"/>
  <c r="BR155" i="8"/>
  <c r="BS154" i="8"/>
  <c r="BQ154" i="8"/>
  <c r="BR154" i="8"/>
  <c r="BS153" i="8"/>
  <c r="BQ153" i="8"/>
  <c r="BR153" i="8"/>
  <c r="BS152" i="8"/>
  <c r="BQ152" i="8"/>
  <c r="BR152" i="8"/>
  <c r="BS151" i="8"/>
  <c r="BQ151" i="8"/>
  <c r="BR151" i="8"/>
  <c r="BS150" i="8"/>
  <c r="BQ150" i="8"/>
  <c r="BR150" i="8"/>
  <c r="BS149" i="8"/>
  <c r="BQ149" i="8"/>
  <c r="BR149" i="8"/>
  <c r="CA145" i="8"/>
  <c r="BZ146" i="8"/>
  <c r="CB145" i="8"/>
  <c r="CA144" i="8"/>
  <c r="BZ145" i="8"/>
  <c r="CB144" i="8"/>
  <c r="CA143" i="8"/>
  <c r="BZ144" i="8"/>
  <c r="CB143" i="8"/>
  <c r="CA142" i="8"/>
  <c r="BZ143" i="8"/>
  <c r="CB142" i="8"/>
  <c r="CA141" i="8"/>
  <c r="BZ142" i="8"/>
  <c r="CB141" i="8"/>
  <c r="CA140" i="8"/>
  <c r="BZ141" i="8"/>
  <c r="CB140" i="8"/>
  <c r="CA139" i="8"/>
  <c r="BZ140" i="8"/>
  <c r="CB139" i="8"/>
  <c r="CA138" i="8"/>
  <c r="BZ139" i="8"/>
  <c r="CB138" i="8"/>
  <c r="CA137" i="8"/>
  <c r="BZ138" i="8"/>
  <c r="CB137" i="8"/>
  <c r="BZ137" i="8"/>
  <c r="CA136" i="8"/>
  <c r="CB136" i="8"/>
  <c r="BZ136" i="8"/>
  <c r="BY145" i="8"/>
  <c r="BX145" i="8"/>
  <c r="BW145" i="8"/>
  <c r="BY144" i="8"/>
  <c r="BX144" i="8"/>
  <c r="BW144" i="8"/>
  <c r="BY143" i="8"/>
  <c r="BX143" i="8"/>
  <c r="BW143" i="8"/>
  <c r="BY142" i="8"/>
  <c r="BX142" i="8"/>
  <c r="BW142" i="8"/>
  <c r="BY141" i="8"/>
  <c r="BX141" i="8"/>
  <c r="BW141" i="8"/>
  <c r="BY140" i="8"/>
  <c r="BX140" i="8"/>
  <c r="BW140" i="8"/>
  <c r="BY139" i="8"/>
  <c r="BX139" i="8"/>
  <c r="BW139" i="8"/>
  <c r="BY138" i="8"/>
  <c r="BX138" i="8"/>
  <c r="BW138" i="8"/>
  <c r="BY137" i="8"/>
  <c r="BX137" i="8"/>
  <c r="BW137" i="8"/>
  <c r="BY136" i="8"/>
  <c r="BX136" i="8"/>
  <c r="BW136" i="8"/>
  <c r="BV145" i="8"/>
  <c r="BU145" i="8"/>
  <c r="BT145" i="8"/>
  <c r="BV144" i="8"/>
  <c r="BU144" i="8"/>
  <c r="BT144" i="8"/>
  <c r="BV143" i="8"/>
  <c r="BU143" i="8"/>
  <c r="BT143" i="8"/>
  <c r="BV142" i="8"/>
  <c r="BU142" i="8"/>
  <c r="BT142" i="8"/>
  <c r="BV141" i="8"/>
  <c r="BU141" i="8"/>
  <c r="BT141" i="8"/>
  <c r="BV140" i="8"/>
  <c r="BU140" i="8"/>
  <c r="BT140" i="8"/>
  <c r="BV139" i="8"/>
  <c r="BU139" i="8"/>
  <c r="BT139" i="8"/>
  <c r="BV138" i="8"/>
  <c r="BU138" i="8"/>
  <c r="BT138" i="8"/>
  <c r="BV137" i="8"/>
  <c r="BU137" i="8"/>
  <c r="BT137" i="8"/>
  <c r="BV136" i="8"/>
  <c r="BU136" i="8"/>
  <c r="BT136" i="8"/>
  <c r="BS145" i="8"/>
  <c r="BQ145" i="8"/>
  <c r="BR145" i="8"/>
  <c r="BS144" i="8"/>
  <c r="BQ144" i="8"/>
  <c r="BR144" i="8"/>
  <c r="BS143" i="8"/>
  <c r="BQ143" i="8"/>
  <c r="BR143" i="8"/>
  <c r="BS142" i="8"/>
  <c r="BQ142" i="8"/>
  <c r="BR142" i="8"/>
  <c r="BS141" i="8"/>
  <c r="BQ141" i="8"/>
  <c r="BR141" i="8"/>
  <c r="BS140" i="8"/>
  <c r="BQ140" i="8"/>
  <c r="BR140" i="8"/>
  <c r="BS139" i="8"/>
  <c r="BQ139" i="8"/>
  <c r="BR139" i="8"/>
  <c r="BS138" i="8"/>
  <c r="BQ138" i="8"/>
  <c r="BR138" i="8"/>
  <c r="BS137" i="8"/>
  <c r="BQ137" i="8"/>
  <c r="BR137" i="8"/>
  <c r="BS136" i="8"/>
  <c r="BQ136" i="8"/>
  <c r="BR136" i="8"/>
  <c r="CA133" i="8"/>
  <c r="CB133" i="8"/>
  <c r="BZ133" i="8"/>
  <c r="CA132" i="8"/>
  <c r="CB132" i="8"/>
  <c r="BZ132" i="8"/>
  <c r="CA131" i="8"/>
  <c r="CB131" i="8"/>
  <c r="BZ131" i="8"/>
  <c r="CA130" i="8"/>
  <c r="CB130" i="8"/>
  <c r="BZ130" i="8"/>
  <c r="CA129" i="8"/>
  <c r="CB129" i="8"/>
  <c r="BZ129" i="8"/>
  <c r="CA128" i="8"/>
  <c r="CB128" i="8"/>
  <c r="BZ128" i="8"/>
  <c r="CA127" i="8"/>
  <c r="CB127" i="8"/>
  <c r="BZ127" i="8"/>
  <c r="CA126" i="8"/>
  <c r="CB126" i="8"/>
  <c r="BZ126" i="8"/>
  <c r="CA125" i="8"/>
  <c r="CB125" i="8"/>
  <c r="BZ125" i="8"/>
  <c r="CA124" i="8"/>
  <c r="CB124" i="8"/>
  <c r="BZ124" i="8"/>
  <c r="CA123" i="8"/>
  <c r="CB123" i="8"/>
  <c r="BZ123" i="8"/>
  <c r="BX132" i="8"/>
  <c r="BY132" i="8"/>
  <c r="BW132" i="8"/>
  <c r="BX131" i="8"/>
  <c r="BY131" i="8"/>
  <c r="BW131" i="8"/>
  <c r="BX130" i="8"/>
  <c r="BY130" i="8"/>
  <c r="BW130" i="8"/>
  <c r="BX129" i="8"/>
  <c r="BY129" i="8"/>
  <c r="BW129" i="8"/>
  <c r="BX128" i="8"/>
  <c r="BY128" i="8"/>
  <c r="BW128" i="8"/>
  <c r="BX127" i="8"/>
  <c r="BY127" i="8"/>
  <c r="BW127" i="8"/>
  <c r="BX126" i="8"/>
  <c r="BY126" i="8"/>
  <c r="BW126" i="8"/>
  <c r="BX125" i="8"/>
  <c r="BY125" i="8"/>
  <c r="BW125" i="8"/>
  <c r="BX124" i="8"/>
  <c r="BY124" i="8"/>
  <c r="BW124" i="8"/>
  <c r="BX123" i="8"/>
  <c r="BY123" i="8"/>
  <c r="BW123" i="8"/>
  <c r="BV132" i="8"/>
  <c r="BU132" i="8"/>
  <c r="BT132" i="8"/>
  <c r="BV131" i="8"/>
  <c r="BU131" i="8"/>
  <c r="BT131" i="8"/>
  <c r="BV130" i="8"/>
  <c r="BU130" i="8"/>
  <c r="BT130" i="8"/>
  <c r="BV129" i="8"/>
  <c r="BU129" i="8"/>
  <c r="BT129" i="8"/>
  <c r="BV128" i="8"/>
  <c r="BU128" i="8"/>
  <c r="BT128" i="8"/>
  <c r="BV127" i="8"/>
  <c r="BU127" i="8"/>
  <c r="BT127" i="8"/>
  <c r="BV126" i="8"/>
  <c r="BU126" i="8"/>
  <c r="BT126" i="8"/>
  <c r="BV125" i="8"/>
  <c r="BU125" i="8"/>
  <c r="BT125" i="8"/>
  <c r="BV124" i="8"/>
  <c r="BU124" i="8"/>
  <c r="BT124" i="8"/>
  <c r="BV123" i="8"/>
  <c r="BU123" i="8"/>
  <c r="BT123" i="8"/>
  <c r="BS133" i="8"/>
  <c r="BQ133" i="8"/>
  <c r="BR133" i="8"/>
  <c r="BS132" i="8"/>
  <c r="BQ132" i="8"/>
  <c r="BR132" i="8"/>
  <c r="BS131" i="8"/>
  <c r="BQ131" i="8"/>
  <c r="BR131" i="8"/>
  <c r="BS130" i="8"/>
  <c r="BQ130" i="8"/>
  <c r="BR130" i="8"/>
  <c r="BS129" i="8"/>
  <c r="BQ129" i="8"/>
  <c r="BR129" i="8"/>
  <c r="BS128" i="8"/>
  <c r="BQ128" i="8"/>
  <c r="BR128" i="8"/>
  <c r="BS127" i="8"/>
  <c r="BQ127" i="8"/>
  <c r="BR127" i="8"/>
  <c r="BS126" i="8"/>
  <c r="BQ126" i="8"/>
  <c r="BR126" i="8"/>
  <c r="BS125" i="8"/>
  <c r="BQ125" i="8"/>
  <c r="BR125" i="8"/>
  <c r="BS124" i="8"/>
  <c r="BQ124" i="8"/>
  <c r="BR124" i="8"/>
  <c r="BS123" i="8"/>
  <c r="BQ123" i="8"/>
  <c r="BR123" i="8"/>
  <c r="CA119" i="8"/>
  <c r="CB119" i="8"/>
  <c r="BZ120" i="8"/>
  <c r="CA118" i="8"/>
  <c r="CB118" i="8"/>
  <c r="BZ119" i="8"/>
  <c r="BZ118" i="8"/>
  <c r="CA117" i="8"/>
  <c r="CB117" i="8"/>
  <c r="BZ117" i="8"/>
  <c r="CA116" i="8"/>
  <c r="CB116" i="8"/>
  <c r="CA115" i="8"/>
  <c r="CB115" i="8"/>
  <c r="BZ116" i="8"/>
  <c r="BZ115" i="8"/>
  <c r="CA114" i="8"/>
  <c r="CB114" i="8"/>
  <c r="BZ114" i="8"/>
  <c r="CA113" i="8"/>
  <c r="CB113" i="8"/>
  <c r="BZ113" i="8"/>
  <c r="CA112" i="8"/>
  <c r="CB112" i="8"/>
  <c r="BZ112" i="8"/>
  <c r="CA111" i="8"/>
  <c r="CB111" i="8"/>
  <c r="BZ111" i="8"/>
  <c r="CA110" i="8"/>
  <c r="CB110" i="8"/>
  <c r="BZ110" i="8"/>
  <c r="BX119" i="8"/>
  <c r="BY119" i="8"/>
  <c r="BW119" i="8"/>
  <c r="BY118" i="8"/>
  <c r="BW118" i="8"/>
  <c r="BX118" i="8"/>
  <c r="BX117" i="8"/>
  <c r="BY117" i="8"/>
  <c r="BW117" i="8"/>
  <c r="BX116" i="8"/>
  <c r="BY116" i="8"/>
  <c r="BW116" i="8"/>
  <c r="BX115" i="8"/>
  <c r="BY115" i="8"/>
  <c r="BW115" i="8"/>
  <c r="BX114" i="8"/>
  <c r="BY114" i="8"/>
  <c r="BW114" i="8"/>
  <c r="BX113" i="8"/>
  <c r="BY113" i="8"/>
  <c r="BW113" i="8"/>
  <c r="BX112" i="8"/>
  <c r="BY112" i="8"/>
  <c r="BW112" i="8"/>
  <c r="BY111" i="8"/>
  <c r="BW111" i="8"/>
  <c r="BX111" i="8"/>
  <c r="BX110" i="8"/>
  <c r="BY110" i="8"/>
  <c r="BW110" i="8"/>
  <c r="BV119" i="8"/>
  <c r="BT119" i="8"/>
  <c r="BV118" i="8"/>
  <c r="BU118" i="8"/>
  <c r="BU117" i="8"/>
  <c r="BT118" i="8"/>
  <c r="BV117" i="8"/>
  <c r="BT117" i="8"/>
  <c r="BV116" i="8"/>
  <c r="BU116" i="8"/>
  <c r="BT116" i="8"/>
  <c r="BV115" i="8"/>
  <c r="BU115" i="8"/>
  <c r="BU114" i="8"/>
  <c r="BT115" i="8"/>
  <c r="BV114" i="8"/>
  <c r="BU113" i="8"/>
  <c r="BT114" i="8"/>
  <c r="BV113" i="8"/>
  <c r="BT113" i="8"/>
  <c r="BV112" i="8"/>
  <c r="BU112" i="8"/>
  <c r="BT112" i="8"/>
  <c r="BV111" i="8"/>
  <c r="BU111" i="8"/>
  <c r="BU110" i="8"/>
  <c r="BT111" i="8"/>
  <c r="BV110" i="8"/>
  <c r="BT110" i="8"/>
  <c r="BQ119" i="8"/>
  <c r="BS118" i="8"/>
  <c r="BR119" i="8"/>
  <c r="BQ118" i="8"/>
  <c r="BR118" i="8"/>
  <c r="BQ117" i="8"/>
  <c r="BS117" i="8"/>
  <c r="BR117" i="8"/>
  <c r="BQ116" i="8"/>
  <c r="BS116" i="8"/>
  <c r="BS115" i="8"/>
  <c r="BR116" i="8"/>
  <c r="BQ115" i="8"/>
  <c r="BR115" i="8"/>
  <c r="BQ114" i="8"/>
  <c r="BS114" i="8"/>
  <c r="BS113" i="8"/>
  <c r="BR114" i="8"/>
  <c r="BQ113" i="8"/>
  <c r="BS112" i="8"/>
  <c r="BR113" i="8"/>
  <c r="BQ112" i="8"/>
  <c r="BS111" i="8"/>
  <c r="BR112" i="8"/>
  <c r="BQ111" i="8"/>
  <c r="BR111" i="8"/>
  <c r="BQ110" i="8"/>
  <c r="BS110" i="8"/>
  <c r="BR110" i="8"/>
  <c r="CA107" i="8"/>
  <c r="CB106" i="8"/>
  <c r="BZ107" i="8"/>
  <c r="CA106" i="8"/>
  <c r="CB105" i="8"/>
  <c r="BZ106" i="8"/>
  <c r="CA105" i="8"/>
  <c r="CB104" i="8"/>
  <c r="BZ105" i="8"/>
  <c r="CA104" i="8"/>
  <c r="CB103" i="8"/>
  <c r="BZ104" i="8"/>
  <c r="CA103" i="8"/>
  <c r="BZ103" i="8"/>
  <c r="CA102" i="8"/>
  <c r="CB102" i="8"/>
  <c r="CB101" i="8"/>
  <c r="BZ102" i="8"/>
  <c r="CA101" i="8"/>
  <c r="BZ101" i="8"/>
  <c r="CA100" i="8"/>
  <c r="CB100" i="8"/>
  <c r="CB99" i="8"/>
  <c r="BZ100" i="8"/>
  <c r="CA99" i="8"/>
  <c r="BZ99" i="8"/>
  <c r="BX106" i="8"/>
  <c r="BY107" i="8"/>
  <c r="BW106" i="8"/>
  <c r="BX105" i="8"/>
  <c r="BY106" i="8"/>
  <c r="BW105" i="8"/>
  <c r="BX104" i="8"/>
  <c r="BY105" i="8"/>
  <c r="BY104" i="8"/>
  <c r="BW104" i="8"/>
  <c r="BX103" i="8"/>
  <c r="BY103" i="8"/>
  <c r="BW103" i="8"/>
  <c r="BX102" i="8"/>
  <c r="BY102" i="8"/>
  <c r="BW102" i="8"/>
  <c r="BX101" i="8"/>
  <c r="BY101" i="8"/>
  <c r="BW101" i="8"/>
  <c r="BX100" i="8"/>
  <c r="BY100" i="8"/>
  <c r="BW100" i="8"/>
  <c r="BX99" i="8"/>
  <c r="BY99" i="8"/>
  <c r="BW99" i="8"/>
  <c r="BV107" i="8"/>
  <c r="BU107" i="8"/>
  <c r="BT106" i="8"/>
  <c r="BV106" i="8"/>
  <c r="BU106" i="8"/>
  <c r="BT105" i="8"/>
  <c r="BV105" i="8"/>
  <c r="BU105" i="8"/>
  <c r="BT104" i="8"/>
  <c r="BV104" i="8"/>
  <c r="BU104" i="8"/>
  <c r="BT103" i="8"/>
  <c r="BV103" i="8"/>
  <c r="BU103" i="8"/>
  <c r="BT102" i="8"/>
  <c r="BV102" i="8"/>
  <c r="BU102" i="8"/>
  <c r="BT101" i="8"/>
  <c r="BV101" i="8"/>
  <c r="BU101" i="8"/>
  <c r="BT100" i="8"/>
  <c r="BV100" i="8"/>
  <c r="BU100" i="8"/>
  <c r="BT99" i="8"/>
  <c r="BV99" i="8"/>
  <c r="BU99" i="8"/>
  <c r="BQ106" i="8"/>
  <c r="BS106" i="8"/>
  <c r="BR106" i="8"/>
  <c r="BQ105" i="8"/>
  <c r="BS105" i="8"/>
  <c r="BR105" i="8"/>
  <c r="BQ104" i="8"/>
  <c r="BS104" i="8"/>
  <c r="BR104" i="8"/>
  <c r="BQ103" i="8"/>
  <c r="BS103" i="8"/>
  <c r="BR103" i="8"/>
  <c r="BQ102" i="8"/>
  <c r="BS102" i="8"/>
  <c r="BR102" i="8"/>
  <c r="BQ101" i="8"/>
  <c r="BS101" i="8"/>
  <c r="BR101" i="8"/>
  <c r="BQ100" i="8"/>
  <c r="BS100" i="8"/>
  <c r="BR100" i="8"/>
  <c r="BQ99" i="8"/>
  <c r="BS99" i="8"/>
  <c r="BR99" i="8"/>
  <c r="CA95" i="8"/>
  <c r="CB94" i="8"/>
  <c r="BZ95" i="8"/>
  <c r="CA94" i="8"/>
  <c r="CB93" i="8"/>
  <c r="BZ94" i="8"/>
  <c r="CA93" i="8"/>
  <c r="CB92" i="8"/>
  <c r="BZ93" i="8"/>
  <c r="CA92" i="8"/>
  <c r="CB91" i="8"/>
  <c r="BZ92" i="8"/>
  <c r="CA91" i="8"/>
  <c r="CB90" i="8"/>
  <c r="BZ91" i="8"/>
  <c r="CA90" i="8"/>
  <c r="CB89" i="8"/>
  <c r="BZ90" i="8"/>
  <c r="CA89" i="8"/>
  <c r="BZ89" i="8"/>
  <c r="BX95" i="8"/>
  <c r="BY96" i="8"/>
  <c r="BW95" i="8"/>
  <c r="BX94" i="8"/>
  <c r="BY95" i="8"/>
  <c r="BW94" i="8"/>
  <c r="BX93" i="8"/>
  <c r="BY94" i="8"/>
  <c r="BY93" i="8"/>
  <c r="BW93" i="8"/>
  <c r="BX92" i="8"/>
  <c r="BY92" i="8"/>
  <c r="BW92" i="8"/>
  <c r="BX91" i="8"/>
  <c r="BY91" i="8"/>
  <c r="BW91" i="8"/>
  <c r="BX90" i="8"/>
  <c r="BY90" i="8"/>
  <c r="BW90" i="8"/>
  <c r="BX89" i="8"/>
  <c r="BY89" i="8"/>
  <c r="BW89" i="8"/>
  <c r="BV95" i="8"/>
  <c r="BU95" i="8"/>
  <c r="BT95" i="8"/>
  <c r="BV94" i="8"/>
  <c r="BU94" i="8"/>
  <c r="BT94" i="8"/>
  <c r="BV93" i="8"/>
  <c r="BU93" i="8"/>
  <c r="BT93" i="8"/>
  <c r="BV92" i="8"/>
  <c r="BU92" i="8"/>
  <c r="BT92" i="8"/>
  <c r="BV91" i="8"/>
  <c r="BU91" i="8"/>
  <c r="BT91" i="8"/>
  <c r="BV90" i="8"/>
  <c r="BU90" i="8"/>
  <c r="BT90" i="8"/>
  <c r="BV89" i="8"/>
  <c r="BU89" i="8"/>
  <c r="BT89" i="8"/>
  <c r="BQ95" i="8"/>
  <c r="BS95" i="8"/>
  <c r="BR95" i="8"/>
  <c r="BQ94" i="8"/>
  <c r="BS94" i="8"/>
  <c r="BR94" i="8"/>
  <c r="BQ93" i="8"/>
  <c r="BS93" i="8"/>
  <c r="BR93" i="8"/>
  <c r="BQ92" i="8"/>
  <c r="BS92" i="8"/>
  <c r="BR92" i="8"/>
  <c r="BQ91" i="8"/>
  <c r="BS91" i="8"/>
  <c r="BR91" i="8"/>
  <c r="BQ90" i="8"/>
  <c r="BS90" i="8"/>
  <c r="BR90" i="8"/>
  <c r="BQ89" i="8"/>
  <c r="BS89" i="8"/>
  <c r="BR89" i="8"/>
  <c r="CA86" i="8"/>
  <c r="CB86" i="8"/>
  <c r="BZ86" i="8"/>
  <c r="CA85" i="8"/>
  <c r="CB85" i="8"/>
  <c r="BZ85" i="8"/>
  <c r="CA84" i="8"/>
  <c r="CB84" i="8"/>
  <c r="BZ84" i="8"/>
  <c r="CA83" i="8"/>
  <c r="CB83" i="8"/>
  <c r="BZ83" i="8"/>
  <c r="CA82" i="8"/>
  <c r="CB82" i="8"/>
  <c r="BZ82" i="8"/>
  <c r="CA81" i="8"/>
  <c r="CB81" i="8"/>
  <c r="BZ81" i="8"/>
  <c r="CA80" i="8"/>
  <c r="CB80" i="8"/>
  <c r="BZ80" i="8"/>
  <c r="CA79" i="8"/>
  <c r="CB79" i="8"/>
  <c r="BZ79" i="8"/>
  <c r="CA78" i="8"/>
  <c r="CB78" i="8"/>
  <c r="BZ78" i="8"/>
  <c r="BX86" i="8"/>
  <c r="BY86" i="8"/>
  <c r="BW86" i="8"/>
  <c r="BX85" i="8"/>
  <c r="BY85" i="8"/>
  <c r="BW85" i="8"/>
  <c r="BX84" i="8"/>
  <c r="BY84" i="8"/>
  <c r="BW84" i="8"/>
  <c r="BX83" i="8"/>
  <c r="BY83" i="8"/>
  <c r="BW83" i="8"/>
  <c r="BX82" i="8"/>
  <c r="BY82" i="8"/>
  <c r="BY81" i="8"/>
  <c r="BW82" i="8"/>
  <c r="BX81" i="8"/>
  <c r="BY80" i="8"/>
  <c r="BW81" i="8"/>
  <c r="BX80" i="8"/>
  <c r="BW80" i="8"/>
  <c r="BX79" i="8"/>
  <c r="BY79" i="8"/>
  <c r="BW79" i="8"/>
  <c r="BX78" i="8"/>
  <c r="BY78" i="8"/>
  <c r="BW78" i="8"/>
  <c r="BV86" i="8"/>
  <c r="BU86" i="8"/>
  <c r="BT86" i="8"/>
  <c r="BV85" i="8"/>
  <c r="BU85" i="8"/>
  <c r="BT85" i="8"/>
  <c r="BV84" i="8"/>
  <c r="BU84" i="8"/>
  <c r="BT84" i="8"/>
  <c r="BV83" i="8"/>
  <c r="BU83" i="8"/>
  <c r="BT83" i="8"/>
  <c r="BV82" i="8"/>
  <c r="BU82" i="8"/>
  <c r="BT82" i="8"/>
  <c r="BV81" i="8"/>
  <c r="BU81" i="8"/>
  <c r="BT81" i="8"/>
  <c r="BV80" i="8"/>
  <c r="BU80" i="8"/>
  <c r="BT80" i="8"/>
  <c r="BV79" i="8"/>
  <c r="BU79" i="8"/>
  <c r="BT79" i="8"/>
  <c r="BV78" i="8"/>
  <c r="BU78" i="8"/>
  <c r="BT78" i="8"/>
  <c r="BQ86" i="8"/>
  <c r="BS86" i="8"/>
  <c r="BR86" i="8"/>
  <c r="BQ85" i="8"/>
  <c r="BS85" i="8"/>
  <c r="BR85" i="8"/>
  <c r="BQ84" i="8"/>
  <c r="BS84" i="8"/>
  <c r="BR84" i="8"/>
  <c r="BQ83" i="8"/>
  <c r="BS83" i="8"/>
  <c r="BR83" i="8"/>
  <c r="BQ82" i="8"/>
  <c r="BS82" i="8"/>
  <c r="BR82" i="8"/>
  <c r="BQ81" i="8"/>
  <c r="BS81" i="8"/>
  <c r="BR81" i="8"/>
  <c r="BQ80" i="8"/>
  <c r="BS80" i="8"/>
  <c r="BR80" i="8"/>
  <c r="BQ79" i="8"/>
  <c r="BS79" i="8"/>
  <c r="BR79" i="8"/>
  <c r="BQ78" i="8"/>
  <c r="BS78" i="8"/>
  <c r="BR78" i="8"/>
  <c r="CA74" i="8"/>
  <c r="CB73" i="8"/>
  <c r="BZ74" i="8"/>
  <c r="CA73" i="8"/>
  <c r="CB72" i="8"/>
  <c r="BZ73" i="8"/>
  <c r="CA72" i="8"/>
  <c r="CB71" i="8"/>
  <c r="BZ72" i="8"/>
  <c r="CA71" i="8"/>
  <c r="CB70" i="8"/>
  <c r="BZ71" i="8"/>
  <c r="CA70" i="8"/>
  <c r="CB69" i="8"/>
  <c r="BZ70" i="8"/>
  <c r="CA69" i="8"/>
  <c r="CB68" i="8"/>
  <c r="BZ69" i="8"/>
  <c r="CA68" i="8"/>
  <c r="CB67" i="8"/>
  <c r="BZ68" i="8"/>
  <c r="CA67" i="8"/>
  <c r="BZ67" i="8"/>
  <c r="BX74" i="8"/>
  <c r="BY75" i="8"/>
  <c r="BW74" i="8"/>
  <c r="BX73" i="8"/>
  <c r="BY74" i="8"/>
  <c r="BW73" i="8"/>
  <c r="BX72" i="8"/>
  <c r="BY73" i="8"/>
  <c r="BY72" i="8"/>
  <c r="BW72" i="8"/>
  <c r="BX71" i="8"/>
  <c r="BW71" i="8"/>
  <c r="BX70" i="8"/>
  <c r="BY71" i="8"/>
  <c r="BW70" i="8"/>
  <c r="BX69" i="8"/>
  <c r="BY70" i="8"/>
  <c r="BY69" i="8"/>
  <c r="BW69" i="8"/>
  <c r="BX68" i="8"/>
  <c r="BY68" i="8"/>
  <c r="BW68" i="8"/>
  <c r="BX67" i="8"/>
  <c r="BY67" i="8"/>
  <c r="BW67" i="8"/>
  <c r="BV74" i="8"/>
  <c r="BU74" i="8"/>
  <c r="BT73" i="8"/>
  <c r="BV73" i="8"/>
  <c r="BU73" i="8"/>
  <c r="BT72" i="8"/>
  <c r="BV72" i="8"/>
  <c r="BU72" i="8"/>
  <c r="BT71" i="8"/>
  <c r="BV71" i="8"/>
  <c r="BU71" i="8"/>
  <c r="BT70" i="8"/>
  <c r="BV70" i="8"/>
  <c r="BU70" i="8"/>
  <c r="BT69" i="8"/>
  <c r="BV69" i="8"/>
  <c r="BU69" i="8"/>
  <c r="BT68" i="8"/>
  <c r="BV68" i="8"/>
  <c r="BU68" i="8"/>
  <c r="BT67" i="8"/>
  <c r="BV67" i="8"/>
  <c r="BU67" i="8"/>
  <c r="BQ73" i="8"/>
  <c r="BS73" i="8"/>
  <c r="BR73" i="8"/>
  <c r="BQ72" i="8"/>
  <c r="BS72" i="8"/>
  <c r="BR72" i="8"/>
  <c r="BQ71" i="8"/>
  <c r="BS71" i="8"/>
  <c r="BR71" i="8"/>
  <c r="BQ70" i="8"/>
  <c r="BS70" i="8"/>
  <c r="BR70" i="8"/>
  <c r="BQ69" i="8"/>
  <c r="BS69" i="8"/>
  <c r="BR69" i="8"/>
  <c r="BQ68" i="8"/>
  <c r="BS68" i="8"/>
  <c r="BR68" i="8"/>
  <c r="BQ67" i="8"/>
  <c r="BS67" i="8"/>
  <c r="BR67" i="8"/>
  <c r="CA63" i="8"/>
  <c r="BZ63" i="8"/>
  <c r="CB62" i="8"/>
  <c r="CA62" i="8"/>
  <c r="BZ62" i="8"/>
  <c r="CB61" i="8"/>
  <c r="CA61" i="8"/>
  <c r="BZ61" i="8"/>
  <c r="CB60" i="8"/>
  <c r="CA60" i="8"/>
  <c r="BZ60" i="8"/>
  <c r="CB59" i="8"/>
  <c r="CA59" i="8"/>
  <c r="BZ59" i="8"/>
  <c r="CB58" i="8"/>
  <c r="CA58" i="8"/>
  <c r="BZ58" i="8"/>
  <c r="CB57" i="8"/>
  <c r="CA57" i="8"/>
  <c r="BZ57" i="8"/>
  <c r="CA56" i="8"/>
  <c r="CB56" i="8"/>
  <c r="BZ56" i="8"/>
  <c r="CA55" i="8"/>
  <c r="CB55" i="8"/>
  <c r="BZ55" i="8"/>
  <c r="BX63" i="8"/>
  <c r="BY64" i="8"/>
  <c r="BW63" i="8"/>
  <c r="BX62" i="8"/>
  <c r="BY63" i="8"/>
  <c r="BW62" i="8"/>
  <c r="BX61" i="8"/>
  <c r="BY62" i="8"/>
  <c r="BW61" i="8"/>
  <c r="BX60" i="8"/>
  <c r="BY61" i="8"/>
  <c r="BW60" i="8"/>
  <c r="BY60" i="8"/>
  <c r="BX59" i="8"/>
  <c r="BW59" i="8"/>
  <c r="BX58" i="8"/>
  <c r="BY59" i="8"/>
  <c r="BW58" i="8"/>
  <c r="BY58" i="8"/>
  <c r="BX57" i="8"/>
  <c r="BW57" i="8"/>
  <c r="BY57" i="8"/>
  <c r="BX56" i="8"/>
  <c r="BW56" i="8"/>
  <c r="BY56" i="8"/>
  <c r="BX55" i="8"/>
  <c r="BW55" i="8"/>
  <c r="BY55" i="8"/>
  <c r="BV63" i="8"/>
  <c r="BU63" i="8"/>
  <c r="BT62" i="8"/>
  <c r="BV62" i="8"/>
  <c r="BU62" i="8"/>
  <c r="BT61" i="8"/>
  <c r="BV61" i="8"/>
  <c r="BU61" i="8"/>
  <c r="BT60" i="8"/>
  <c r="BV60" i="8"/>
  <c r="BU60" i="8"/>
  <c r="BT59" i="8"/>
  <c r="BV59" i="8"/>
  <c r="BU59" i="8"/>
  <c r="BT58" i="8"/>
  <c r="BV58" i="8"/>
  <c r="BU58" i="8"/>
  <c r="BT57" i="8"/>
  <c r="BV57" i="8"/>
  <c r="BU57" i="8"/>
  <c r="BT56" i="8"/>
  <c r="BV56" i="8"/>
  <c r="BU56" i="8"/>
  <c r="BT55" i="8"/>
  <c r="BV55" i="8"/>
  <c r="BU55" i="8"/>
  <c r="BQ63" i="8"/>
  <c r="BS62" i="8"/>
  <c r="BR62" i="8"/>
  <c r="BQ62" i="8"/>
  <c r="BS61" i="8"/>
  <c r="BR61" i="8"/>
  <c r="BQ61" i="8"/>
  <c r="BS60" i="8"/>
  <c r="BR60" i="8"/>
  <c r="BQ60" i="8"/>
  <c r="BS59" i="8"/>
  <c r="BR59" i="8"/>
  <c r="BQ59" i="8"/>
  <c r="BS58" i="8"/>
  <c r="BR58" i="8"/>
  <c r="BQ58" i="8"/>
  <c r="BS57" i="8"/>
  <c r="BR57" i="8"/>
  <c r="BQ57" i="8"/>
  <c r="BS56" i="8"/>
  <c r="BR56" i="8"/>
  <c r="BQ56" i="8"/>
  <c r="BQ55" i="8"/>
  <c r="BS55" i="8"/>
  <c r="BR55" i="8"/>
  <c r="CA52" i="8"/>
  <c r="BZ52" i="8"/>
  <c r="CB52" i="8"/>
  <c r="CA51" i="8"/>
  <c r="BZ51" i="8"/>
  <c r="CB51" i="8"/>
  <c r="CA50" i="8"/>
  <c r="BZ50" i="8"/>
  <c r="CB50" i="8"/>
  <c r="CA49" i="8"/>
  <c r="BZ49" i="8"/>
  <c r="CB49" i="8"/>
  <c r="CA48" i="8"/>
  <c r="BZ48" i="8"/>
  <c r="CB48" i="8"/>
  <c r="CA47" i="8"/>
  <c r="BZ47" i="8"/>
  <c r="CB47" i="8"/>
  <c r="CA46" i="8"/>
  <c r="BZ46" i="8"/>
  <c r="CB46" i="8"/>
  <c r="BX52" i="8"/>
  <c r="BW52" i="8"/>
  <c r="BY52" i="8"/>
  <c r="BX51" i="8"/>
  <c r="BW51" i="8"/>
  <c r="BY51" i="8"/>
  <c r="BX50" i="8"/>
  <c r="BW50" i="8"/>
  <c r="BY50" i="8"/>
  <c r="BY49" i="8"/>
  <c r="BX49" i="8"/>
  <c r="BW49" i="8"/>
  <c r="BY48" i="8"/>
  <c r="BX48" i="8"/>
  <c r="BW48" i="8"/>
  <c r="BY47" i="8"/>
  <c r="BX47" i="8"/>
  <c r="BW47" i="8"/>
  <c r="BY46" i="8"/>
  <c r="BX46" i="8"/>
  <c r="BW46" i="8"/>
  <c r="BT52" i="8"/>
  <c r="BV52" i="8"/>
  <c r="BU52" i="8"/>
  <c r="BT51" i="8"/>
  <c r="BV51" i="8"/>
  <c r="BU51" i="8"/>
  <c r="BT50" i="8"/>
  <c r="BV50" i="8"/>
  <c r="BU50" i="8"/>
  <c r="BT49" i="8"/>
  <c r="BV49" i="8"/>
  <c r="BU49" i="8"/>
  <c r="BT48" i="8"/>
  <c r="BV48" i="8"/>
  <c r="BU48" i="8"/>
  <c r="BT47" i="8"/>
  <c r="BV47" i="8"/>
  <c r="BU47" i="8"/>
  <c r="BT46" i="8"/>
  <c r="BV46" i="8"/>
  <c r="BU46" i="8"/>
  <c r="BQ52" i="8"/>
  <c r="BS52" i="8"/>
  <c r="BR52" i="8"/>
  <c r="BQ51" i="8"/>
  <c r="BS51" i="8"/>
  <c r="BR51" i="8"/>
  <c r="BQ50" i="8"/>
  <c r="BS50" i="8"/>
  <c r="BR50" i="8"/>
  <c r="BQ49" i="8"/>
  <c r="BS49" i="8"/>
  <c r="BR49" i="8"/>
  <c r="BQ48" i="8"/>
  <c r="BS48" i="8"/>
  <c r="BR48" i="8"/>
  <c r="BQ47" i="8"/>
  <c r="BS47" i="8"/>
  <c r="BR47" i="8"/>
  <c r="BQ46" i="8"/>
  <c r="BS46" i="8"/>
  <c r="BR46" i="8"/>
  <c r="BZ42" i="8"/>
  <c r="CA42" i="8"/>
  <c r="CB41" i="8"/>
  <c r="BZ41" i="8"/>
  <c r="CA41" i="8"/>
  <c r="CB40" i="8"/>
  <c r="BZ40" i="8"/>
  <c r="CA40" i="8"/>
  <c r="CB39" i="8"/>
  <c r="BZ39" i="8"/>
  <c r="CA39" i="8"/>
  <c r="CB38" i="8"/>
  <c r="BZ38" i="8"/>
  <c r="CA38" i="8"/>
  <c r="CB37" i="8"/>
  <c r="BZ37" i="8"/>
  <c r="CA37" i="8"/>
  <c r="CB36" i="8"/>
  <c r="BZ36" i="8"/>
  <c r="CA36" i="8"/>
  <c r="BW42" i="8"/>
  <c r="BY43" i="8"/>
  <c r="BX42" i="8"/>
  <c r="BW41" i="8"/>
  <c r="BY42" i="8"/>
  <c r="BX41" i="8"/>
  <c r="BY41" i="8"/>
  <c r="BW40" i="8"/>
  <c r="BX40" i="8"/>
  <c r="BY40" i="8"/>
  <c r="BW39" i="8"/>
  <c r="BX39" i="8"/>
  <c r="BY39" i="8"/>
  <c r="BW38" i="8"/>
  <c r="BX38" i="8"/>
  <c r="BW37" i="8"/>
  <c r="BY38" i="8"/>
  <c r="BX37" i="8"/>
  <c r="BW36" i="8"/>
  <c r="BY37" i="8"/>
  <c r="BX36" i="8"/>
  <c r="BY36" i="8"/>
  <c r="BT43" i="8"/>
  <c r="BV43" i="8"/>
  <c r="BU43" i="8"/>
  <c r="BT42" i="8"/>
  <c r="BV42" i="8"/>
  <c r="BU42" i="8"/>
  <c r="BT41" i="8"/>
  <c r="BV41" i="8"/>
  <c r="BU41" i="8"/>
  <c r="BT40" i="8"/>
  <c r="BV40" i="8"/>
  <c r="BU40" i="8"/>
  <c r="BT39" i="8"/>
  <c r="BV39" i="8"/>
  <c r="BU39" i="8"/>
  <c r="BT38" i="8"/>
  <c r="BV38" i="8"/>
  <c r="BU38" i="8"/>
  <c r="BT37" i="8"/>
  <c r="BV37" i="8"/>
  <c r="BU37" i="8"/>
  <c r="BT36" i="8"/>
  <c r="BV36" i="8"/>
  <c r="BU36" i="8"/>
  <c r="BQ42" i="8"/>
  <c r="BS42" i="8"/>
  <c r="BR42" i="8"/>
  <c r="BQ41" i="8"/>
  <c r="BS41" i="8"/>
  <c r="BR41" i="8"/>
  <c r="BQ40" i="8"/>
  <c r="BS40" i="8"/>
  <c r="BR40" i="8"/>
  <c r="BQ39" i="8"/>
  <c r="BS39" i="8"/>
  <c r="BR39" i="8"/>
  <c r="BQ38" i="8"/>
  <c r="BS38" i="8"/>
  <c r="BR38" i="8"/>
  <c r="BQ37" i="8"/>
  <c r="BS37" i="8"/>
  <c r="BR37" i="8"/>
  <c r="BQ36" i="8"/>
  <c r="BS36" i="8"/>
  <c r="BR36" i="8"/>
  <c r="BZ33" i="8"/>
  <c r="CB33" i="8"/>
  <c r="CA33" i="8"/>
  <c r="BZ32" i="8"/>
  <c r="CB32" i="8"/>
  <c r="CA32" i="8"/>
  <c r="BZ31" i="8"/>
  <c r="CB31" i="8"/>
  <c r="CA31" i="8"/>
  <c r="BZ30" i="8"/>
  <c r="CB30" i="8"/>
  <c r="CA30" i="8"/>
  <c r="BZ29" i="8"/>
  <c r="CB29" i="8"/>
  <c r="CA29" i="8"/>
  <c r="BZ28" i="8"/>
  <c r="CB28" i="8"/>
  <c r="CA28" i="8"/>
  <c r="BZ27" i="8"/>
  <c r="CB27" i="8"/>
  <c r="CA27" i="8"/>
  <c r="BZ26" i="8"/>
  <c r="CB26" i="8"/>
  <c r="CA26" i="8"/>
  <c r="BW33" i="8"/>
  <c r="BY33" i="8"/>
  <c r="BX33" i="8"/>
  <c r="BW32" i="8"/>
  <c r="BY32" i="8"/>
  <c r="BY31" i="8"/>
  <c r="BX32" i="8"/>
  <c r="BW31" i="8"/>
  <c r="BX31" i="8"/>
  <c r="BW30" i="8"/>
  <c r="BY30" i="8"/>
  <c r="BX30" i="8"/>
  <c r="BW29" i="8"/>
  <c r="BY29" i="8"/>
  <c r="BY28" i="8"/>
  <c r="BX29" i="8"/>
  <c r="BW28" i="8"/>
  <c r="BY27" i="8"/>
  <c r="BX28" i="8"/>
  <c r="BW27" i="8"/>
  <c r="BX27" i="8"/>
  <c r="BW26" i="8"/>
  <c r="BY26" i="8"/>
  <c r="BX26" i="8"/>
  <c r="BT33" i="8"/>
  <c r="BV33" i="8"/>
  <c r="BU33" i="8"/>
  <c r="BT32" i="8"/>
  <c r="BV32" i="8"/>
  <c r="BU32" i="8"/>
  <c r="BT31" i="8"/>
  <c r="BV31" i="8"/>
  <c r="BU31" i="8"/>
  <c r="BT30" i="8"/>
  <c r="BV30" i="8"/>
  <c r="BU30" i="8"/>
  <c r="BT29" i="8"/>
  <c r="BV29" i="8"/>
  <c r="BU29" i="8"/>
  <c r="BT28" i="8"/>
  <c r="BV28" i="8"/>
  <c r="BU28" i="8"/>
  <c r="BT27" i="8"/>
  <c r="BV27" i="8"/>
  <c r="BU27" i="8"/>
  <c r="BT26" i="8"/>
  <c r="BV26" i="8"/>
  <c r="BU26" i="8"/>
  <c r="BS33" i="8"/>
  <c r="BR33" i="8"/>
  <c r="BQ33" i="8"/>
  <c r="BS32" i="8"/>
  <c r="BR32" i="8"/>
  <c r="BQ32" i="8"/>
  <c r="BS31" i="8"/>
  <c r="BR31" i="8"/>
  <c r="BQ31" i="8"/>
  <c r="BS30" i="8"/>
  <c r="BR30" i="8"/>
  <c r="BQ30" i="8"/>
  <c r="BS29" i="8"/>
  <c r="BR29" i="8"/>
  <c r="BQ29" i="8"/>
  <c r="BS28" i="8"/>
  <c r="BR28" i="8"/>
  <c r="BQ28" i="8"/>
  <c r="BS27" i="8"/>
  <c r="BR27" i="8"/>
  <c r="BQ27" i="8"/>
  <c r="BS26" i="8"/>
  <c r="BR26" i="8"/>
  <c r="BQ26" i="8"/>
  <c r="CB22" i="8"/>
  <c r="CA22" i="8"/>
  <c r="BZ22" i="8"/>
  <c r="CB21" i="8"/>
  <c r="CA21" i="8"/>
  <c r="BZ21" i="8"/>
  <c r="CB20" i="8"/>
  <c r="CA20" i="8"/>
  <c r="BZ20" i="8"/>
  <c r="CB19" i="8"/>
  <c r="CA19" i="8"/>
  <c r="BZ19" i="8"/>
  <c r="CB18" i="8"/>
  <c r="CA18" i="8"/>
  <c r="BZ18" i="8"/>
  <c r="CB17" i="8"/>
  <c r="CA17" i="8"/>
  <c r="BZ17" i="8"/>
  <c r="CB16" i="8"/>
  <c r="CA16" i="8"/>
  <c r="BZ16" i="8"/>
  <c r="CB15" i="8"/>
  <c r="CA15" i="8"/>
  <c r="BZ15" i="8"/>
  <c r="CB14" i="8"/>
  <c r="CA14" i="8"/>
  <c r="BZ14" i="8"/>
  <c r="BX22" i="8"/>
  <c r="BW22" i="8"/>
  <c r="BY22" i="8"/>
  <c r="BX21" i="8"/>
  <c r="BW21" i="8"/>
  <c r="BY21" i="8"/>
  <c r="BX20" i="8"/>
  <c r="BW20" i="8"/>
  <c r="BY20" i="8"/>
  <c r="BX19" i="8"/>
  <c r="BW19" i="8"/>
  <c r="BY19" i="8"/>
  <c r="BX18" i="8"/>
  <c r="BW18" i="8"/>
  <c r="BY18" i="8"/>
  <c r="BX17" i="8"/>
  <c r="BW17" i="8"/>
  <c r="BY17" i="8"/>
  <c r="BX16" i="8"/>
  <c r="BW16" i="8"/>
  <c r="BY16" i="8"/>
  <c r="BX15" i="8"/>
  <c r="BW15" i="8"/>
  <c r="BY15" i="8"/>
  <c r="BX14" i="8"/>
  <c r="BW14" i="8"/>
  <c r="BY14" i="8"/>
  <c r="BT22" i="8"/>
  <c r="BV22" i="8"/>
  <c r="BU22" i="8"/>
  <c r="BT21" i="8"/>
  <c r="BV21" i="8"/>
  <c r="BU21" i="8"/>
  <c r="BT20" i="8"/>
  <c r="BV20" i="8"/>
  <c r="BU20" i="8"/>
  <c r="BT19" i="8"/>
  <c r="BV19" i="8"/>
  <c r="BU19" i="8"/>
  <c r="BT18" i="8"/>
  <c r="BV18" i="8"/>
  <c r="BU18" i="8"/>
  <c r="BT17" i="8"/>
  <c r="BV17" i="8"/>
  <c r="BU17" i="8"/>
  <c r="BT16" i="8"/>
  <c r="BV16" i="8"/>
  <c r="BU16" i="8"/>
  <c r="BT15" i="8"/>
  <c r="BV15" i="8"/>
  <c r="BU15" i="8"/>
  <c r="BT14" i="8"/>
  <c r="BV14" i="8"/>
  <c r="BU14" i="8"/>
  <c r="BS23" i="8"/>
  <c r="BR23" i="8"/>
  <c r="BQ23" i="8"/>
  <c r="BS22" i="8"/>
  <c r="BR22" i="8"/>
  <c r="BQ22" i="8"/>
  <c r="BS21" i="8"/>
  <c r="BR21" i="8"/>
  <c r="BQ21" i="8"/>
  <c r="BS20" i="8"/>
  <c r="BR20" i="8"/>
  <c r="BQ20" i="8"/>
  <c r="BS19" i="8"/>
  <c r="BR19" i="8"/>
  <c r="BQ19" i="8"/>
  <c r="BS18" i="8"/>
  <c r="BR18" i="8"/>
  <c r="BQ18" i="8"/>
  <c r="BS17" i="8"/>
  <c r="BR17" i="8"/>
  <c r="BQ17" i="8"/>
  <c r="BS16" i="8"/>
  <c r="BR16" i="8"/>
  <c r="BQ16" i="8"/>
  <c r="AM2" i="6" s="1"/>
  <c r="BS15" i="8"/>
  <c r="BR15" i="8"/>
  <c r="BQ15" i="8"/>
  <c r="BS14" i="8"/>
  <c r="BR14" i="8"/>
  <c r="BQ14" i="8"/>
  <c r="BZ11" i="8"/>
  <c r="CB11" i="8"/>
  <c r="CA11" i="8"/>
  <c r="BZ10" i="8"/>
  <c r="CB10" i="8"/>
  <c r="CA10" i="8"/>
  <c r="BZ9" i="8"/>
  <c r="CB9" i="8"/>
  <c r="CA9" i="8"/>
  <c r="BZ8" i="8"/>
  <c r="CB8" i="8"/>
  <c r="CA8" i="8"/>
  <c r="BZ7" i="8"/>
  <c r="CB7" i="8"/>
  <c r="CA7" i="8"/>
  <c r="BZ6" i="8"/>
  <c r="CB6" i="8"/>
  <c r="CA6" i="8"/>
  <c r="BZ5" i="8"/>
  <c r="CB5" i="8"/>
  <c r="CA5" i="8"/>
  <c r="BZ4" i="8"/>
  <c r="CB4" i="8"/>
  <c r="CA4" i="8"/>
  <c r="BZ3" i="8"/>
  <c r="CB3" i="8"/>
  <c r="CA3" i="8"/>
  <c r="BZ2" i="8"/>
  <c r="AV2" i="6" s="1"/>
  <c r="CB2" i="8"/>
  <c r="AV4" i="6" s="1"/>
  <c r="CA2" i="8"/>
  <c r="AV3" i="6" s="1"/>
  <c r="BY11" i="8"/>
  <c r="BW11" i="8"/>
  <c r="BX11" i="8"/>
  <c r="BY10" i="8"/>
  <c r="BW10" i="8"/>
  <c r="BX10" i="8"/>
  <c r="BY9" i="8"/>
  <c r="BW9" i="8"/>
  <c r="BX9" i="8"/>
  <c r="BY8" i="8"/>
  <c r="BW8" i="8"/>
  <c r="BX8" i="8"/>
  <c r="BY7" i="8"/>
  <c r="BW7" i="8"/>
  <c r="BX7" i="8"/>
  <c r="BY6" i="8"/>
  <c r="BW6" i="8"/>
  <c r="BX6" i="8"/>
  <c r="BY5" i="8"/>
  <c r="BW5" i="8"/>
  <c r="BX5" i="8"/>
  <c r="BY4" i="8"/>
  <c r="BW4" i="8"/>
  <c r="BX4" i="8"/>
  <c r="BY3" i="8"/>
  <c r="BW3" i="8"/>
  <c r="BX3" i="8"/>
  <c r="BY2" i="8"/>
  <c r="AS4" i="6" s="1"/>
  <c r="BW2" i="8"/>
  <c r="AS2" i="6" s="1"/>
  <c r="BX2" i="8"/>
  <c r="AS3" i="6" s="1"/>
  <c r="BV11" i="8"/>
  <c r="BU11" i="8"/>
  <c r="BT11" i="8"/>
  <c r="BV10" i="8"/>
  <c r="BU10" i="8"/>
  <c r="BT10" i="8"/>
  <c r="BV9" i="8"/>
  <c r="BU9" i="8"/>
  <c r="BT9" i="8"/>
  <c r="BV8" i="8"/>
  <c r="BU8" i="8"/>
  <c r="BT8" i="8"/>
  <c r="BV7" i="8"/>
  <c r="BU7" i="8"/>
  <c r="BT7" i="8"/>
  <c r="BV6" i="8"/>
  <c r="BU6" i="8"/>
  <c r="BT6" i="8"/>
  <c r="BV5" i="8"/>
  <c r="BU5" i="8"/>
  <c r="BT5" i="8"/>
  <c r="BV4" i="8"/>
  <c r="BU4" i="8"/>
  <c r="BT4" i="8"/>
  <c r="BV3" i="8"/>
  <c r="BU3" i="8"/>
  <c r="BT3" i="8"/>
  <c r="BV2" i="8"/>
  <c r="AP4" i="6" s="1"/>
  <c r="BU2" i="8"/>
  <c r="AP3" i="6" s="1"/>
  <c r="BT2" i="8"/>
  <c r="AP2" i="6" s="1"/>
  <c r="BS11" i="8"/>
  <c r="BR11" i="8"/>
  <c r="BQ11" i="8"/>
  <c r="BS10" i="8"/>
  <c r="BR10" i="8"/>
  <c r="BQ10" i="8"/>
  <c r="BS9" i="8"/>
  <c r="BR9" i="8"/>
  <c r="BQ9" i="8"/>
  <c r="BS8" i="8"/>
  <c r="BR8" i="8"/>
  <c r="BQ8" i="8"/>
  <c r="BS7" i="8"/>
  <c r="BR7" i="8"/>
  <c r="BQ7" i="8"/>
  <c r="BS6" i="8"/>
  <c r="AM4" i="6" s="1"/>
  <c r="BR6" i="8"/>
  <c r="BQ6" i="8"/>
  <c r="BS5" i="8"/>
  <c r="BR5" i="8"/>
  <c r="BQ5" i="8"/>
  <c r="BS4" i="8"/>
  <c r="BR4" i="8"/>
  <c r="BQ4" i="8"/>
  <c r="BS3" i="8"/>
  <c r="BR3" i="8"/>
  <c r="BQ3" i="8"/>
  <c r="BS2" i="8"/>
  <c r="AL4" i="6" s="1"/>
  <c r="BR2" i="8"/>
  <c r="AM3" i="6" s="1"/>
  <c r="BQ2" i="8"/>
  <c r="AL2" i="6" s="1"/>
  <c r="BD255" i="8"/>
  <c r="BC255" i="8"/>
  <c r="BE254" i="8"/>
  <c r="BD254" i="8"/>
  <c r="BC254" i="8"/>
  <c r="BE253" i="8"/>
  <c r="BD253" i="8"/>
  <c r="BC253" i="8"/>
  <c r="BE252" i="8"/>
  <c r="BD252" i="8"/>
  <c r="BC252" i="8"/>
  <c r="BE251" i="8"/>
  <c r="BD251" i="8"/>
  <c r="BC251" i="8"/>
  <c r="BE250" i="8"/>
  <c r="BD250" i="8"/>
  <c r="BC250" i="8"/>
  <c r="BE249" i="8"/>
  <c r="BD249" i="8"/>
  <c r="BC249" i="8"/>
  <c r="BE248" i="8"/>
  <c r="BD248" i="8"/>
  <c r="BC248" i="8"/>
  <c r="BE247" i="8"/>
  <c r="BD247" i="8"/>
  <c r="BC247" i="8"/>
  <c r="BD246" i="8"/>
  <c r="BC246" i="8"/>
  <c r="BE246" i="8"/>
  <c r="BB255" i="8"/>
  <c r="BA254" i="8"/>
  <c r="AZ254" i="8"/>
  <c r="BB254" i="8"/>
  <c r="BA253" i="8"/>
  <c r="AZ253" i="8"/>
  <c r="BB253" i="8"/>
  <c r="BA252" i="8"/>
  <c r="AZ252" i="8"/>
  <c r="BB252" i="8"/>
  <c r="BA251" i="8"/>
  <c r="AZ251" i="8"/>
  <c r="BB251" i="8"/>
  <c r="BB250" i="8"/>
  <c r="BA250" i="8"/>
  <c r="AZ250" i="8"/>
  <c r="BB249" i="8"/>
  <c r="BA249" i="8"/>
  <c r="AZ249" i="8"/>
  <c r="BB248" i="8"/>
  <c r="BA248" i="8"/>
  <c r="AZ248" i="8"/>
  <c r="BB247" i="8"/>
  <c r="BA247" i="8"/>
  <c r="AZ247" i="8"/>
  <c r="BB246" i="8"/>
  <c r="BA246" i="8"/>
  <c r="AZ246" i="8"/>
  <c r="AY254" i="8"/>
  <c r="AW254" i="8"/>
  <c r="AX254" i="8"/>
  <c r="AY253" i="8"/>
  <c r="AW253" i="8"/>
  <c r="AX253" i="8"/>
  <c r="AY252" i="8"/>
  <c r="AW252" i="8"/>
  <c r="AX252" i="8"/>
  <c r="AY251" i="8"/>
  <c r="AW251" i="8"/>
  <c r="AX251" i="8"/>
  <c r="AY250" i="8"/>
  <c r="AW250" i="8"/>
  <c r="AX250" i="8"/>
  <c r="AY249" i="8"/>
  <c r="AW249" i="8"/>
  <c r="AX249" i="8"/>
  <c r="AY248" i="8"/>
  <c r="AW248" i="8"/>
  <c r="AX248" i="8"/>
  <c r="AY247" i="8"/>
  <c r="AW247" i="8"/>
  <c r="AX247" i="8"/>
  <c r="AY246" i="8"/>
  <c r="AW246" i="8"/>
  <c r="AX246" i="8"/>
  <c r="AV255" i="8"/>
  <c r="AT255" i="8"/>
  <c r="AU255" i="8"/>
  <c r="AV254" i="8"/>
  <c r="AT254" i="8"/>
  <c r="AU254" i="8"/>
  <c r="AV253" i="8"/>
  <c r="AT253" i="8"/>
  <c r="AU253" i="8"/>
  <c r="AV252" i="8"/>
  <c r="AT252" i="8"/>
  <c r="AU252" i="8"/>
  <c r="AV251" i="8"/>
  <c r="AT251" i="8"/>
  <c r="AU251" i="8"/>
  <c r="AV250" i="8"/>
  <c r="AT250" i="8"/>
  <c r="AU250" i="8"/>
  <c r="AV249" i="8"/>
  <c r="AT249" i="8"/>
  <c r="AU249" i="8"/>
  <c r="AV248" i="8"/>
  <c r="AT248" i="8"/>
  <c r="AU248" i="8"/>
  <c r="AV247" i="8"/>
  <c r="AT247" i="8"/>
  <c r="AU247" i="8"/>
  <c r="AV246" i="8"/>
  <c r="AT246" i="8"/>
  <c r="AU246" i="8"/>
  <c r="BD243" i="8"/>
  <c r="BC243" i="8"/>
  <c r="BE243" i="8"/>
  <c r="BD242" i="8"/>
  <c r="BC242" i="8"/>
  <c r="BE242" i="8"/>
  <c r="BD241" i="8"/>
  <c r="BC241" i="8"/>
  <c r="BE241" i="8"/>
  <c r="BD240" i="8"/>
  <c r="BC240" i="8"/>
  <c r="BE240" i="8"/>
  <c r="BD239" i="8"/>
  <c r="BC239" i="8"/>
  <c r="BE239" i="8"/>
  <c r="BD238" i="8"/>
  <c r="BC238" i="8"/>
  <c r="BD237" i="8"/>
  <c r="BC237" i="8"/>
  <c r="BE238" i="8"/>
  <c r="BD236" i="8"/>
  <c r="BC236" i="8"/>
  <c r="BE237" i="8"/>
  <c r="BE236" i="8"/>
  <c r="BB243" i="8"/>
  <c r="BA242" i="8"/>
  <c r="AZ242" i="8"/>
  <c r="BB242" i="8"/>
  <c r="BA241" i="8"/>
  <c r="AZ241" i="8"/>
  <c r="BB241" i="8"/>
  <c r="BA240" i="8"/>
  <c r="BB240" i="8"/>
  <c r="AZ240" i="8"/>
  <c r="BA239" i="8"/>
  <c r="BB239" i="8"/>
  <c r="AZ239" i="8"/>
  <c r="BA238" i="8"/>
  <c r="BB238" i="8"/>
  <c r="AZ238" i="8"/>
  <c r="BA237" i="8"/>
  <c r="BB237" i="8"/>
  <c r="AZ237" i="8"/>
  <c r="BA236" i="8"/>
  <c r="BB236" i="8"/>
  <c r="AZ236" i="8"/>
  <c r="AY243" i="8"/>
  <c r="AW242" i="8"/>
  <c r="AX243" i="8"/>
  <c r="AY242" i="8"/>
  <c r="AW241" i="8"/>
  <c r="AX242" i="8"/>
  <c r="AY241" i="8"/>
  <c r="AW240" i="8"/>
  <c r="AX241" i="8"/>
  <c r="AY240" i="8"/>
  <c r="AX240" i="8"/>
  <c r="AY239" i="8"/>
  <c r="AW239" i="8"/>
  <c r="AX239" i="8"/>
  <c r="AY238" i="8"/>
  <c r="AW238" i="8"/>
  <c r="AX238" i="8"/>
  <c r="AY237" i="8"/>
  <c r="AW237" i="8"/>
  <c r="AX237" i="8"/>
  <c r="AY236" i="8"/>
  <c r="AW236" i="8"/>
  <c r="AX236" i="8"/>
  <c r="AT244" i="8"/>
  <c r="AV243" i="8"/>
  <c r="AU243" i="8"/>
  <c r="AT243" i="8"/>
  <c r="AV242" i="8"/>
  <c r="AU242" i="8"/>
  <c r="AT242" i="8"/>
  <c r="AV241" i="8"/>
  <c r="AU241" i="8"/>
  <c r="AT241" i="8"/>
  <c r="AV240" i="8"/>
  <c r="AT240" i="8"/>
  <c r="AU240" i="8"/>
  <c r="AV239" i="8"/>
  <c r="AT239" i="8"/>
  <c r="AU239" i="8"/>
  <c r="AV238" i="8"/>
  <c r="AT238" i="8"/>
  <c r="AU238" i="8"/>
  <c r="AV237" i="8"/>
  <c r="AT237" i="8"/>
  <c r="AU237" i="8"/>
  <c r="AV236" i="8"/>
  <c r="AT236" i="8"/>
  <c r="AU236" i="8"/>
  <c r="BD233" i="8"/>
  <c r="BC233" i="8"/>
  <c r="BE233" i="8"/>
  <c r="BD232" i="8"/>
  <c r="BC232" i="8"/>
  <c r="BE232" i="8"/>
  <c r="BD231" i="8"/>
  <c r="BC231" i="8"/>
  <c r="BE231" i="8"/>
  <c r="BD230" i="8"/>
  <c r="BC230" i="8"/>
  <c r="BE230" i="8"/>
  <c r="BD229" i="8"/>
  <c r="BC229" i="8"/>
  <c r="BE229" i="8"/>
  <c r="BD228" i="8"/>
  <c r="BC228" i="8"/>
  <c r="BE228" i="8"/>
  <c r="BD227" i="8"/>
  <c r="BC227" i="8"/>
  <c r="BE227" i="8"/>
  <c r="BD226" i="8"/>
  <c r="BC226" i="8"/>
  <c r="BE226" i="8"/>
  <c r="BD225" i="8"/>
  <c r="BC225" i="8"/>
  <c r="BE225" i="8"/>
  <c r="BD224" i="8"/>
  <c r="BC224" i="8"/>
  <c r="BE224" i="8"/>
  <c r="BB233" i="8"/>
  <c r="BA233" i="8"/>
  <c r="AZ233" i="8"/>
  <c r="BB232" i="8"/>
  <c r="BA232" i="8"/>
  <c r="AZ232" i="8"/>
  <c r="BB231" i="8"/>
  <c r="BA231" i="8"/>
  <c r="AZ231" i="8"/>
  <c r="BB230" i="8"/>
  <c r="BA230" i="8"/>
  <c r="AZ230" i="8"/>
  <c r="BB229" i="8"/>
  <c r="BA229" i="8"/>
  <c r="AZ229" i="8"/>
  <c r="BB228" i="8"/>
  <c r="BA228" i="8"/>
  <c r="AZ228" i="8"/>
  <c r="BB227" i="8"/>
  <c r="BA227" i="8"/>
  <c r="AZ227" i="8"/>
  <c r="BB226" i="8"/>
  <c r="BA226" i="8"/>
  <c r="AZ226" i="8"/>
  <c r="BB225" i="8"/>
  <c r="BA225" i="8"/>
  <c r="AZ225" i="8"/>
  <c r="BB224" i="8"/>
  <c r="BA224" i="8"/>
  <c r="AZ224" i="8"/>
  <c r="AY233" i="8"/>
  <c r="AW233" i="8"/>
  <c r="AX233" i="8"/>
  <c r="AY232" i="8"/>
  <c r="AW232" i="8"/>
  <c r="AX232" i="8"/>
  <c r="AY231" i="8"/>
  <c r="AW231" i="8"/>
  <c r="AX231" i="8"/>
  <c r="AY230" i="8"/>
  <c r="AW230" i="8"/>
  <c r="AX230" i="8"/>
  <c r="AY229" i="8"/>
  <c r="AW229" i="8"/>
  <c r="AX229" i="8"/>
  <c r="AY228" i="8"/>
  <c r="AW228" i="8"/>
  <c r="AX228" i="8"/>
  <c r="AY227" i="8"/>
  <c r="AW227" i="8"/>
  <c r="AX227" i="8"/>
  <c r="AY226" i="8"/>
  <c r="AW226" i="8"/>
  <c r="AX226" i="8"/>
  <c r="AY225" i="8"/>
  <c r="AW225" i="8"/>
  <c r="AX225" i="8"/>
  <c r="AY224" i="8"/>
  <c r="AW224" i="8"/>
  <c r="AX224" i="8"/>
  <c r="AV233" i="8"/>
  <c r="AT233" i="8"/>
  <c r="AU233" i="8"/>
  <c r="AV232" i="8"/>
  <c r="AT232" i="8"/>
  <c r="AU232" i="8"/>
  <c r="AV231" i="8"/>
  <c r="AT231" i="8"/>
  <c r="AU231" i="8"/>
  <c r="AV230" i="8"/>
  <c r="AT230" i="8"/>
  <c r="AU230" i="8"/>
  <c r="AV229" i="8"/>
  <c r="AT229" i="8"/>
  <c r="AU229" i="8"/>
  <c r="AV228" i="8"/>
  <c r="AT228" i="8"/>
  <c r="AU228" i="8"/>
  <c r="AV227" i="8"/>
  <c r="AT227" i="8"/>
  <c r="AU227" i="8"/>
  <c r="AV226" i="8"/>
  <c r="AT226" i="8"/>
  <c r="AU226" i="8"/>
  <c r="AV225" i="8"/>
  <c r="AT225" i="8"/>
  <c r="AU225" i="8"/>
  <c r="AV224" i="8"/>
  <c r="AT224" i="8"/>
  <c r="AU224" i="8"/>
  <c r="BD220" i="8"/>
  <c r="BC220" i="8"/>
  <c r="BE220" i="8"/>
  <c r="BD219" i="8"/>
  <c r="BC219" i="8"/>
  <c r="BE219" i="8"/>
  <c r="BD218" i="8"/>
  <c r="BC218" i="8"/>
  <c r="BE218" i="8"/>
  <c r="BD217" i="8"/>
  <c r="BC217" i="8"/>
  <c r="BE217" i="8"/>
  <c r="BD216" i="8"/>
  <c r="BC216" i="8"/>
  <c r="BE216" i="8"/>
  <c r="BD215" i="8"/>
  <c r="BC215" i="8"/>
  <c r="BE215" i="8"/>
  <c r="BD214" i="8"/>
  <c r="BC214" i="8"/>
  <c r="BE214" i="8"/>
  <c r="BD213" i="8"/>
  <c r="BC213" i="8"/>
  <c r="BE213" i="8"/>
  <c r="BD212" i="8"/>
  <c r="BC212" i="8"/>
  <c r="BE212" i="8"/>
  <c r="BA220" i="8"/>
  <c r="BB220" i="8"/>
  <c r="AZ220" i="8"/>
  <c r="BA219" i="8"/>
  <c r="BB219" i="8"/>
  <c r="AZ219" i="8"/>
  <c r="BA218" i="8"/>
  <c r="BB218" i="8"/>
  <c r="AZ218" i="8"/>
  <c r="BA217" i="8"/>
  <c r="BB217" i="8"/>
  <c r="AZ217" i="8"/>
  <c r="BA216" i="8"/>
  <c r="BB216" i="8"/>
  <c r="AZ216" i="8"/>
  <c r="BA215" i="8"/>
  <c r="BB215" i="8"/>
  <c r="AZ215" i="8"/>
  <c r="BA214" i="8"/>
  <c r="BB214" i="8"/>
  <c r="AZ214" i="8"/>
  <c r="BA213" i="8"/>
  <c r="BB213" i="8"/>
  <c r="AZ213" i="8"/>
  <c r="BA212" i="8"/>
  <c r="BB212" i="8"/>
  <c r="AZ212" i="8"/>
  <c r="AY220" i="8"/>
  <c r="AW220" i="8"/>
  <c r="AX220" i="8"/>
  <c r="AY219" i="8"/>
  <c r="AW219" i="8"/>
  <c r="AX219" i="8"/>
  <c r="AY218" i="8"/>
  <c r="AW218" i="8"/>
  <c r="AX218" i="8"/>
  <c r="AY217" i="8"/>
  <c r="AW217" i="8"/>
  <c r="AX217" i="8"/>
  <c r="AY216" i="8"/>
  <c r="AW216" i="8"/>
  <c r="AX216" i="8"/>
  <c r="AY215" i="8"/>
  <c r="AW215" i="8"/>
  <c r="AX215" i="8"/>
  <c r="AY214" i="8"/>
  <c r="AW214" i="8"/>
  <c r="AX214" i="8"/>
  <c r="AY213" i="8"/>
  <c r="AW213" i="8"/>
  <c r="AX213" i="8"/>
  <c r="AY212" i="8"/>
  <c r="AW212" i="8"/>
  <c r="AX212" i="8"/>
  <c r="AV221" i="8"/>
  <c r="AT221" i="8"/>
  <c r="AU221" i="8"/>
  <c r="AV220" i="8"/>
  <c r="AT220" i="8"/>
  <c r="AU220" i="8"/>
  <c r="AV219" i="8"/>
  <c r="AT219" i="8"/>
  <c r="AU219" i="8"/>
  <c r="AV218" i="8"/>
  <c r="AT218" i="8"/>
  <c r="AU218" i="8"/>
  <c r="AV217" i="8"/>
  <c r="AT217" i="8"/>
  <c r="AU217" i="8"/>
  <c r="AV216" i="8"/>
  <c r="AT216" i="8"/>
  <c r="AU216" i="8"/>
  <c r="AV215" i="8"/>
  <c r="AT215" i="8"/>
  <c r="AU215" i="8"/>
  <c r="AV214" i="8"/>
  <c r="AT214" i="8"/>
  <c r="AU214" i="8"/>
  <c r="AV213" i="8"/>
  <c r="AT213" i="8"/>
  <c r="AU213" i="8"/>
  <c r="AV212" i="8"/>
  <c r="AT212" i="8"/>
  <c r="AU212" i="8"/>
  <c r="BD207" i="8"/>
  <c r="BC208" i="8"/>
  <c r="BE207" i="8"/>
  <c r="BD206" i="8"/>
  <c r="BC207" i="8"/>
  <c r="BE206" i="8"/>
  <c r="BD205" i="8"/>
  <c r="BC206" i="8"/>
  <c r="BE205" i="8"/>
  <c r="BD204" i="8"/>
  <c r="BC205" i="8"/>
  <c r="BE204" i="8"/>
  <c r="BD203" i="8"/>
  <c r="BC204" i="8"/>
  <c r="BE203" i="8"/>
  <c r="BD202" i="8"/>
  <c r="BC203" i="8"/>
  <c r="BE202" i="8"/>
  <c r="BD201" i="8"/>
  <c r="BC202" i="8"/>
  <c r="BE201" i="8"/>
  <c r="BD200" i="8"/>
  <c r="BC201" i="8"/>
  <c r="BE200" i="8"/>
  <c r="BD199" i="8"/>
  <c r="BC200" i="8"/>
  <c r="BE199" i="8"/>
  <c r="BD198" i="8"/>
  <c r="BC199" i="8"/>
  <c r="BC198" i="8"/>
  <c r="BE198" i="8"/>
  <c r="BB208" i="8"/>
  <c r="BA208" i="8"/>
  <c r="AZ208" i="8"/>
  <c r="BB207" i="8"/>
  <c r="BA207" i="8"/>
  <c r="AZ207" i="8"/>
  <c r="BB206" i="8"/>
  <c r="BA206" i="8"/>
  <c r="AZ206" i="8"/>
  <c r="BB205" i="8"/>
  <c r="BA205" i="8"/>
  <c r="AZ205" i="8"/>
  <c r="BB204" i="8"/>
  <c r="BA204" i="8"/>
  <c r="AZ204" i="8"/>
  <c r="BB203" i="8"/>
  <c r="BA203" i="8"/>
  <c r="AZ203" i="8"/>
  <c r="BB202" i="8"/>
  <c r="BA202" i="8"/>
  <c r="AZ202" i="8"/>
  <c r="BB201" i="8"/>
  <c r="BA201" i="8"/>
  <c r="AZ201" i="8"/>
  <c r="BB200" i="8"/>
  <c r="BA200" i="8"/>
  <c r="AZ200" i="8"/>
  <c r="BB199" i="8"/>
  <c r="BA199" i="8"/>
  <c r="AZ199" i="8"/>
  <c r="BB198" i="8"/>
  <c r="BA198" i="8"/>
  <c r="AZ198" i="8"/>
  <c r="AY208" i="8"/>
  <c r="AW208" i="8"/>
  <c r="AX209" i="8"/>
  <c r="AY207" i="8"/>
  <c r="AW207" i="8"/>
  <c r="AX208" i="8"/>
  <c r="AY206" i="8"/>
  <c r="AW206" i="8"/>
  <c r="AX207" i="8"/>
  <c r="AY205" i="8"/>
  <c r="AW205" i="8"/>
  <c r="AX206" i="8"/>
  <c r="AY204" i="8"/>
  <c r="AW204" i="8"/>
  <c r="AX205" i="8"/>
  <c r="AY203" i="8"/>
  <c r="AW203" i="8"/>
  <c r="AX204" i="8"/>
  <c r="AY202" i="8"/>
  <c r="AW202" i="8"/>
  <c r="AX203" i="8"/>
  <c r="AY201" i="8"/>
  <c r="AW201" i="8"/>
  <c r="AX202" i="8"/>
  <c r="AY200" i="8"/>
  <c r="AW200" i="8"/>
  <c r="AX201" i="8"/>
  <c r="AY199" i="8"/>
  <c r="AW199" i="8"/>
  <c r="AX200" i="8"/>
  <c r="AY198" i="8"/>
  <c r="AW198" i="8"/>
  <c r="AX199" i="8"/>
  <c r="AX198" i="8"/>
  <c r="AV207" i="8"/>
  <c r="AT207" i="8"/>
  <c r="AU207" i="8"/>
  <c r="AV206" i="8"/>
  <c r="AT206" i="8"/>
  <c r="AU206" i="8"/>
  <c r="AV205" i="8"/>
  <c r="AT205" i="8"/>
  <c r="AU205" i="8"/>
  <c r="AV204" i="8"/>
  <c r="AT204" i="8"/>
  <c r="AU204" i="8"/>
  <c r="AV203" i="8"/>
  <c r="AT203" i="8"/>
  <c r="AU203" i="8"/>
  <c r="AV202" i="8"/>
  <c r="AT202" i="8"/>
  <c r="AU202" i="8"/>
  <c r="AV201" i="8"/>
  <c r="AT201" i="8"/>
  <c r="AU201" i="8"/>
  <c r="AV200" i="8"/>
  <c r="AT200" i="8"/>
  <c r="AU200" i="8"/>
  <c r="AV199" i="8"/>
  <c r="AT199" i="8"/>
  <c r="AU199" i="8"/>
  <c r="AV198" i="8"/>
  <c r="AT198" i="8"/>
  <c r="AU198" i="8"/>
  <c r="BD194" i="8"/>
  <c r="BC194" i="8"/>
  <c r="BE194" i="8"/>
  <c r="BD193" i="8"/>
  <c r="BC193" i="8"/>
  <c r="BE193" i="8"/>
  <c r="BD192" i="8"/>
  <c r="BC192" i="8"/>
  <c r="BE192" i="8"/>
  <c r="BD191" i="8"/>
  <c r="BC191" i="8"/>
  <c r="BE191" i="8"/>
  <c r="BD190" i="8"/>
  <c r="BC190" i="8"/>
  <c r="BE190" i="8"/>
  <c r="BD189" i="8"/>
  <c r="BC189" i="8"/>
  <c r="BE189" i="8"/>
  <c r="BD188" i="8"/>
  <c r="BC188" i="8"/>
  <c r="BE188" i="8"/>
  <c r="BD187" i="8"/>
  <c r="BC187" i="8"/>
  <c r="BE187" i="8"/>
  <c r="BD186" i="8"/>
  <c r="BC186" i="8"/>
  <c r="BE186" i="8"/>
  <c r="BD185" i="8"/>
  <c r="BC185" i="8"/>
  <c r="BE185" i="8"/>
  <c r="BB194" i="8"/>
  <c r="BA194" i="8"/>
  <c r="AZ194" i="8"/>
  <c r="BB193" i="8"/>
  <c r="BA193" i="8"/>
  <c r="AZ193" i="8"/>
  <c r="BB192" i="8"/>
  <c r="BA192" i="8"/>
  <c r="AZ192" i="8"/>
  <c r="BB191" i="8"/>
  <c r="BB190" i="8"/>
  <c r="BA191" i="8"/>
  <c r="AZ191" i="8"/>
  <c r="BA190" i="8"/>
  <c r="AZ190" i="8"/>
  <c r="BB189" i="8"/>
  <c r="BA189" i="8"/>
  <c r="AZ189" i="8"/>
  <c r="BB188" i="8"/>
  <c r="BB187" i="8"/>
  <c r="BA188" i="8"/>
  <c r="AZ188" i="8"/>
  <c r="BB186" i="8"/>
  <c r="BA187" i="8"/>
  <c r="AZ187" i="8"/>
  <c r="BB185" i="8"/>
  <c r="BA186" i="8"/>
  <c r="AZ186" i="8"/>
  <c r="BA185" i="8"/>
  <c r="AZ185" i="8"/>
  <c r="AY195" i="8"/>
  <c r="AW195" i="8"/>
  <c r="AX195" i="8"/>
  <c r="AY194" i="8"/>
  <c r="AW194" i="8"/>
  <c r="AX194" i="8"/>
  <c r="AY193" i="8"/>
  <c r="AW193" i="8"/>
  <c r="AX193" i="8"/>
  <c r="AY192" i="8"/>
  <c r="AW192" i="8"/>
  <c r="AX192" i="8"/>
  <c r="AY191" i="8"/>
  <c r="AW191" i="8"/>
  <c r="AX191" i="8"/>
  <c r="AY190" i="8"/>
  <c r="AW190" i="8"/>
  <c r="AX190" i="8"/>
  <c r="AY189" i="8"/>
  <c r="AW189" i="8"/>
  <c r="AX189" i="8"/>
  <c r="AY188" i="8"/>
  <c r="AW188" i="8"/>
  <c r="AX188" i="8"/>
  <c r="AY187" i="8"/>
  <c r="AW187" i="8"/>
  <c r="AX187" i="8"/>
  <c r="AY186" i="8"/>
  <c r="AW186" i="8"/>
  <c r="AX186" i="8"/>
  <c r="AY185" i="8"/>
  <c r="AW185" i="8"/>
  <c r="AX185" i="8"/>
  <c r="AV194" i="8"/>
  <c r="AT194" i="8"/>
  <c r="AU194" i="8"/>
  <c r="AV193" i="8"/>
  <c r="AT193" i="8"/>
  <c r="AU193" i="8"/>
  <c r="AV192" i="8"/>
  <c r="AT192" i="8"/>
  <c r="AU192" i="8"/>
  <c r="AV191" i="8"/>
  <c r="AT191" i="8"/>
  <c r="AU191" i="8"/>
  <c r="AV190" i="8"/>
  <c r="AT190" i="8"/>
  <c r="AU190" i="8"/>
  <c r="AV189" i="8"/>
  <c r="AT189" i="8"/>
  <c r="AU189" i="8"/>
  <c r="AV188" i="8"/>
  <c r="AT188" i="8"/>
  <c r="AU188" i="8"/>
  <c r="AV187" i="8"/>
  <c r="AT187" i="8"/>
  <c r="AU187" i="8"/>
  <c r="AV186" i="8"/>
  <c r="AT186" i="8"/>
  <c r="AU186" i="8"/>
  <c r="AV185" i="8"/>
  <c r="AT185" i="8"/>
  <c r="AU185" i="8"/>
  <c r="BD182" i="8"/>
  <c r="BC182" i="8"/>
  <c r="BE182" i="8"/>
  <c r="BD181" i="8"/>
  <c r="BC181" i="8"/>
  <c r="BE181" i="8"/>
  <c r="BD180" i="8"/>
  <c r="BC180" i="8"/>
  <c r="BE180" i="8"/>
  <c r="BD179" i="8"/>
  <c r="BC179" i="8"/>
  <c r="BE179" i="8"/>
  <c r="BD178" i="8"/>
  <c r="BC178" i="8"/>
  <c r="BE178" i="8"/>
  <c r="BD177" i="8"/>
  <c r="BC177" i="8"/>
  <c r="BE177" i="8"/>
  <c r="BD176" i="8"/>
  <c r="BC176" i="8"/>
  <c r="BE176" i="8"/>
  <c r="BD175" i="8"/>
  <c r="BC175" i="8"/>
  <c r="BE175" i="8"/>
  <c r="BD174" i="8"/>
  <c r="BC174" i="8"/>
  <c r="BE174" i="8"/>
  <c r="BD173" i="8"/>
  <c r="BC173" i="8"/>
  <c r="BE173" i="8"/>
  <c r="BB181" i="8"/>
  <c r="BA181" i="8"/>
  <c r="AZ181" i="8"/>
  <c r="BB180" i="8"/>
  <c r="BA180" i="8"/>
  <c r="AZ180" i="8"/>
  <c r="BB179" i="8"/>
  <c r="BA179" i="8"/>
  <c r="AZ179" i="8"/>
  <c r="BB178" i="8"/>
  <c r="BA178" i="8"/>
  <c r="AZ178" i="8"/>
  <c r="BB177" i="8"/>
  <c r="BA177" i="8"/>
  <c r="AZ177" i="8"/>
  <c r="BB176" i="8"/>
  <c r="BA176" i="8"/>
  <c r="BA175" i="8"/>
  <c r="AZ176" i="8"/>
  <c r="BB175" i="8"/>
  <c r="AZ175" i="8"/>
  <c r="BB174" i="8"/>
  <c r="BA174" i="8"/>
  <c r="BA173" i="8"/>
  <c r="AZ174" i="8"/>
  <c r="BB173" i="8"/>
  <c r="AZ173" i="8"/>
  <c r="AY181" i="8"/>
  <c r="AW181" i="8"/>
  <c r="AX181" i="8"/>
  <c r="AY180" i="8"/>
  <c r="AW180" i="8"/>
  <c r="AX180" i="8"/>
  <c r="AY179" i="8"/>
  <c r="AW179" i="8"/>
  <c r="AX179" i="8"/>
  <c r="AY178" i="8"/>
  <c r="AW178" i="8"/>
  <c r="AX178" i="8"/>
  <c r="AY177" i="8"/>
  <c r="AW177" i="8"/>
  <c r="AX177" i="8"/>
  <c r="AY176" i="8"/>
  <c r="AW176" i="8"/>
  <c r="AX176" i="8"/>
  <c r="AY175" i="8"/>
  <c r="AW175" i="8"/>
  <c r="AX175" i="8"/>
  <c r="AY174" i="8"/>
  <c r="AW174" i="8"/>
  <c r="AX174" i="8"/>
  <c r="AY173" i="8"/>
  <c r="AW173" i="8"/>
  <c r="AX173" i="8"/>
  <c r="AV182" i="8"/>
  <c r="AT182" i="8"/>
  <c r="AU182" i="8"/>
  <c r="AV181" i="8"/>
  <c r="AT181" i="8"/>
  <c r="AU181" i="8"/>
  <c r="AV180" i="8"/>
  <c r="AT180" i="8"/>
  <c r="AU180" i="8"/>
  <c r="AV179" i="8"/>
  <c r="AT179" i="8"/>
  <c r="AU179" i="8"/>
  <c r="AV178" i="8"/>
  <c r="AV177" i="8"/>
  <c r="AT178" i="8"/>
  <c r="AU178" i="8"/>
  <c r="AT177" i="8"/>
  <c r="AU177" i="8"/>
  <c r="AV176" i="8"/>
  <c r="AT176" i="8"/>
  <c r="AU176" i="8"/>
  <c r="AV175" i="8"/>
  <c r="AT175" i="8"/>
  <c r="AU175" i="8"/>
  <c r="AV174" i="8"/>
  <c r="AT174" i="8"/>
  <c r="AU174" i="8"/>
  <c r="AV173" i="8"/>
  <c r="AT173" i="8"/>
  <c r="AU173" i="8"/>
  <c r="BD169" i="8"/>
  <c r="BE169" i="8"/>
  <c r="BC169" i="8"/>
  <c r="BD168" i="8"/>
  <c r="BE168" i="8"/>
  <c r="BC168" i="8"/>
  <c r="BD167" i="8"/>
  <c r="BE167" i="8"/>
  <c r="BC167" i="8"/>
  <c r="BD166" i="8"/>
  <c r="BE166" i="8"/>
  <c r="BC166" i="8"/>
  <c r="BD165" i="8"/>
  <c r="BE165" i="8"/>
  <c r="BC165" i="8"/>
  <c r="BD164" i="8"/>
  <c r="BE164" i="8"/>
  <c r="BC164" i="8"/>
  <c r="BD163" i="8"/>
  <c r="BE163" i="8"/>
  <c r="BC163" i="8"/>
  <c r="BD162" i="8"/>
  <c r="BE162" i="8"/>
  <c r="BC162" i="8"/>
  <c r="BD161" i="8"/>
  <c r="BE161" i="8"/>
  <c r="BC161" i="8"/>
  <c r="BD160" i="8"/>
  <c r="BE160" i="8"/>
  <c r="BC160" i="8"/>
  <c r="BB169" i="8"/>
  <c r="BA170" i="8"/>
  <c r="AZ169" i="8"/>
  <c r="BB168" i="8"/>
  <c r="BA169" i="8"/>
  <c r="AZ168" i="8"/>
  <c r="BB167" i="8"/>
  <c r="BA168" i="8"/>
  <c r="AZ167" i="8"/>
  <c r="BB166" i="8"/>
  <c r="BA167" i="8"/>
  <c r="AZ166" i="8"/>
  <c r="BB165" i="8"/>
  <c r="BA166" i="8"/>
  <c r="AZ165" i="8"/>
  <c r="BB164" i="8"/>
  <c r="BA165" i="8"/>
  <c r="AZ164" i="8"/>
  <c r="BB163" i="8"/>
  <c r="BA164" i="8"/>
  <c r="AZ163" i="8"/>
  <c r="BB162" i="8"/>
  <c r="BA163" i="8"/>
  <c r="BA162" i="8"/>
  <c r="AZ162" i="8"/>
  <c r="BB161" i="8"/>
  <c r="AZ161" i="8"/>
  <c r="BB160" i="8"/>
  <c r="BA161" i="8"/>
  <c r="BA160" i="8"/>
  <c r="AZ160" i="8"/>
  <c r="AY169" i="8"/>
  <c r="AW169" i="8"/>
  <c r="AX169" i="8"/>
  <c r="AY168" i="8"/>
  <c r="AW168" i="8"/>
  <c r="AX168" i="8"/>
  <c r="AY167" i="8"/>
  <c r="AW167" i="8"/>
  <c r="AX167" i="8"/>
  <c r="AY166" i="8"/>
  <c r="AW166" i="8"/>
  <c r="AX166" i="8"/>
  <c r="AY165" i="8"/>
  <c r="AW165" i="8"/>
  <c r="AX165" i="8"/>
  <c r="AY164" i="8"/>
  <c r="AW164" i="8"/>
  <c r="AX164" i="8"/>
  <c r="AY163" i="8"/>
  <c r="AW163" i="8"/>
  <c r="AX163" i="8"/>
  <c r="AY162" i="8"/>
  <c r="AW162" i="8"/>
  <c r="AY161" i="8"/>
  <c r="AX162" i="8"/>
  <c r="AW161" i="8"/>
  <c r="AX161" i="8"/>
  <c r="AY160" i="8"/>
  <c r="AW160" i="8"/>
  <c r="AX160" i="8"/>
  <c r="AV169" i="8"/>
  <c r="AT169" i="8"/>
  <c r="AU169" i="8"/>
  <c r="AV168" i="8"/>
  <c r="AT168" i="8"/>
  <c r="AU168" i="8"/>
  <c r="AV167" i="8"/>
  <c r="AT167" i="8"/>
  <c r="AU167" i="8"/>
  <c r="AV166" i="8"/>
  <c r="AT166" i="8"/>
  <c r="AU166" i="8"/>
  <c r="AV165" i="8"/>
  <c r="AT165" i="8"/>
  <c r="AU165" i="8"/>
  <c r="AV164" i="8"/>
  <c r="AT164" i="8"/>
  <c r="AU164" i="8"/>
  <c r="AV163" i="8"/>
  <c r="AT163" i="8"/>
  <c r="AU163" i="8"/>
  <c r="AV162" i="8"/>
  <c r="AT162" i="8"/>
  <c r="AU162" i="8"/>
  <c r="AV161" i="8"/>
  <c r="AT161" i="8"/>
  <c r="AU161" i="8"/>
  <c r="AV160" i="8"/>
  <c r="AT160" i="8"/>
  <c r="AU160" i="8"/>
  <c r="BD157" i="8"/>
  <c r="BE157" i="8"/>
  <c r="BC157" i="8"/>
  <c r="BD156" i="8"/>
  <c r="BE156" i="8"/>
  <c r="BC156" i="8"/>
  <c r="BD155" i="8"/>
  <c r="BE155" i="8"/>
  <c r="BC155" i="8"/>
  <c r="BD154" i="8"/>
  <c r="BE154" i="8"/>
  <c r="BC154" i="8"/>
  <c r="BD153" i="8"/>
  <c r="BE153" i="8"/>
  <c r="BC153" i="8"/>
  <c r="BD152" i="8"/>
  <c r="BE152" i="8"/>
  <c r="BC152" i="8"/>
  <c r="BD151" i="8"/>
  <c r="BE151" i="8"/>
  <c r="BC151" i="8"/>
  <c r="BD150" i="8"/>
  <c r="BE150" i="8"/>
  <c r="BC150" i="8"/>
  <c r="BD149" i="8"/>
  <c r="BE149" i="8"/>
  <c r="BC149" i="8"/>
  <c r="BB156" i="8"/>
  <c r="BA156" i="8"/>
  <c r="AZ156" i="8"/>
  <c r="BB155" i="8"/>
  <c r="BA155" i="8"/>
  <c r="AZ155" i="8"/>
  <c r="BB154" i="8"/>
  <c r="BA154" i="8"/>
  <c r="AZ154" i="8"/>
  <c r="BB153" i="8"/>
  <c r="BA153" i="8"/>
  <c r="AZ153" i="8"/>
  <c r="BB152" i="8"/>
  <c r="BA152" i="8"/>
  <c r="AZ152" i="8"/>
  <c r="BB151" i="8"/>
  <c r="BA151" i="8"/>
  <c r="AZ151" i="8"/>
  <c r="BB150" i="8"/>
  <c r="BA150" i="8"/>
  <c r="AZ150" i="8"/>
  <c r="BB149" i="8"/>
  <c r="BA149" i="8"/>
  <c r="AZ149" i="8"/>
  <c r="AY156" i="8"/>
  <c r="AW156" i="8"/>
  <c r="AX156" i="8"/>
  <c r="AY155" i="8"/>
  <c r="AW155" i="8"/>
  <c r="AX155" i="8"/>
  <c r="AY154" i="8"/>
  <c r="AW154" i="8"/>
  <c r="AX154" i="8"/>
  <c r="AY153" i="8"/>
  <c r="AW153" i="8"/>
  <c r="AX153" i="8"/>
  <c r="AY152" i="8"/>
  <c r="AW152" i="8"/>
  <c r="AX152" i="8"/>
  <c r="AY151" i="8"/>
  <c r="AW151" i="8"/>
  <c r="AX151" i="8"/>
  <c r="AY150" i="8"/>
  <c r="AW150" i="8"/>
  <c r="AX150" i="8"/>
  <c r="AY149" i="8"/>
  <c r="AW149" i="8"/>
  <c r="AX149" i="8"/>
  <c r="AV157" i="8"/>
  <c r="AT157" i="8"/>
  <c r="AU157" i="8"/>
  <c r="AV156" i="8"/>
  <c r="AT156" i="8"/>
  <c r="AU156" i="8"/>
  <c r="AV155" i="8"/>
  <c r="AT155" i="8"/>
  <c r="AU155" i="8"/>
  <c r="AV154" i="8"/>
  <c r="AT154" i="8"/>
  <c r="AU154" i="8"/>
  <c r="AV153" i="8"/>
  <c r="AT153" i="8"/>
  <c r="AU153" i="8"/>
  <c r="AV152" i="8"/>
  <c r="AT152" i="8"/>
  <c r="AU152" i="8"/>
  <c r="AV151" i="8"/>
  <c r="AT151" i="8"/>
  <c r="AU151" i="8"/>
  <c r="AV150" i="8"/>
  <c r="AT150" i="8"/>
  <c r="AU150" i="8"/>
  <c r="AV149" i="8"/>
  <c r="AT149" i="8"/>
  <c r="AU149" i="8"/>
  <c r="BD145" i="8"/>
  <c r="BC146" i="8"/>
  <c r="BE145" i="8"/>
  <c r="BD144" i="8"/>
  <c r="BC145" i="8"/>
  <c r="BE144" i="8"/>
  <c r="BD143" i="8"/>
  <c r="BC144" i="8"/>
  <c r="BE143" i="8"/>
  <c r="BD142" i="8"/>
  <c r="BC143" i="8"/>
  <c r="BE142" i="8"/>
  <c r="BD141" i="8"/>
  <c r="BC142" i="8"/>
  <c r="BE141" i="8"/>
  <c r="BD140" i="8"/>
  <c r="BC141" i="8"/>
  <c r="BE140" i="8"/>
  <c r="BD139" i="8"/>
  <c r="BC140" i="8"/>
  <c r="BE139" i="8"/>
  <c r="BD138" i="8"/>
  <c r="BC139" i="8"/>
  <c r="BE138" i="8"/>
  <c r="BD137" i="8"/>
  <c r="BC138" i="8"/>
  <c r="BE137" i="8"/>
  <c r="BC137" i="8"/>
  <c r="BD136" i="8"/>
  <c r="BE136" i="8"/>
  <c r="BC136" i="8"/>
  <c r="BB145" i="8"/>
  <c r="BA145" i="8"/>
  <c r="AZ145" i="8"/>
  <c r="BB144" i="8"/>
  <c r="BA144" i="8"/>
  <c r="AZ144" i="8"/>
  <c r="BB143" i="8"/>
  <c r="BA143" i="8"/>
  <c r="AZ143" i="8"/>
  <c r="BB142" i="8"/>
  <c r="BA142" i="8"/>
  <c r="AZ142" i="8"/>
  <c r="BB141" i="8"/>
  <c r="BA141" i="8"/>
  <c r="AZ141" i="8"/>
  <c r="BB140" i="8"/>
  <c r="BA140" i="8"/>
  <c r="AZ140" i="8"/>
  <c r="BB139" i="8"/>
  <c r="BA139" i="8"/>
  <c r="AZ139" i="8"/>
  <c r="BB138" i="8"/>
  <c r="BA138" i="8"/>
  <c r="AZ138" i="8"/>
  <c r="BB137" i="8"/>
  <c r="BA137" i="8"/>
  <c r="AZ137" i="8"/>
  <c r="BB136" i="8"/>
  <c r="BA136" i="8"/>
  <c r="AZ136" i="8"/>
  <c r="AY145" i="8"/>
  <c r="AX145" i="8"/>
  <c r="AW145" i="8"/>
  <c r="AY144" i="8"/>
  <c r="AX144" i="8"/>
  <c r="AW144" i="8"/>
  <c r="AY143" i="8"/>
  <c r="AX143" i="8"/>
  <c r="AW143" i="8"/>
  <c r="AY142" i="8"/>
  <c r="AX142" i="8"/>
  <c r="AW142" i="8"/>
  <c r="AY141" i="8"/>
  <c r="AX141" i="8"/>
  <c r="AW141" i="8"/>
  <c r="AY140" i="8"/>
  <c r="AX140" i="8"/>
  <c r="AW140" i="8"/>
  <c r="AY139" i="8"/>
  <c r="AX139" i="8"/>
  <c r="AW139" i="8"/>
  <c r="AY138" i="8"/>
  <c r="AX138" i="8"/>
  <c r="AW138" i="8"/>
  <c r="AY137" i="8"/>
  <c r="AX137" i="8"/>
  <c r="AW137" i="8"/>
  <c r="AY136" i="8"/>
  <c r="AX136" i="8"/>
  <c r="AW136" i="8"/>
  <c r="AV145" i="8"/>
  <c r="AT145" i="8"/>
  <c r="AU145" i="8"/>
  <c r="AV144" i="8"/>
  <c r="AT144" i="8"/>
  <c r="AU144" i="8"/>
  <c r="AV143" i="8"/>
  <c r="AT143" i="8"/>
  <c r="AU143" i="8"/>
  <c r="AV142" i="8"/>
  <c r="AT142" i="8"/>
  <c r="AU142" i="8"/>
  <c r="AV141" i="8"/>
  <c r="AT141" i="8"/>
  <c r="AU141" i="8"/>
  <c r="AV140" i="8"/>
  <c r="AT140" i="8"/>
  <c r="AU140" i="8"/>
  <c r="AV139" i="8"/>
  <c r="AT139" i="8"/>
  <c r="AU139" i="8"/>
  <c r="AV138" i="8"/>
  <c r="AT138" i="8"/>
  <c r="AU138" i="8"/>
  <c r="AV137" i="8"/>
  <c r="AT137" i="8"/>
  <c r="AU137" i="8"/>
  <c r="AV136" i="8"/>
  <c r="AT136" i="8"/>
  <c r="AU136" i="8"/>
  <c r="BD133" i="8"/>
  <c r="BE133" i="8"/>
  <c r="BC133" i="8"/>
  <c r="BD132" i="8"/>
  <c r="BE132" i="8"/>
  <c r="BC132" i="8"/>
  <c r="BD131" i="8"/>
  <c r="BE131" i="8"/>
  <c r="BC131" i="8"/>
  <c r="BD130" i="8"/>
  <c r="BE130" i="8"/>
  <c r="BC130" i="8"/>
  <c r="BD129" i="8"/>
  <c r="BE129" i="8"/>
  <c r="BC129" i="8"/>
  <c r="BD128" i="8"/>
  <c r="BE128" i="8"/>
  <c r="BC128" i="8"/>
  <c r="BD127" i="8"/>
  <c r="BE127" i="8"/>
  <c r="BC127" i="8"/>
  <c r="BD126" i="8"/>
  <c r="BE126" i="8"/>
  <c r="BC126" i="8"/>
  <c r="BD125" i="8"/>
  <c r="BE125" i="8"/>
  <c r="BC125" i="8"/>
  <c r="BD124" i="8"/>
  <c r="BE124" i="8"/>
  <c r="BC124" i="8"/>
  <c r="BD123" i="8"/>
  <c r="BE123" i="8"/>
  <c r="BC123" i="8"/>
  <c r="BA132" i="8"/>
  <c r="BB132" i="8"/>
  <c r="AZ132" i="8"/>
  <c r="BA131" i="8"/>
  <c r="BB131" i="8"/>
  <c r="AZ131" i="8"/>
  <c r="BA130" i="8"/>
  <c r="BB130" i="8"/>
  <c r="AZ130" i="8"/>
  <c r="BA129" i="8"/>
  <c r="BB129" i="8"/>
  <c r="AZ129" i="8"/>
  <c r="BA128" i="8"/>
  <c r="BB128" i="8"/>
  <c r="AZ128" i="8"/>
  <c r="BA127" i="8"/>
  <c r="BB127" i="8"/>
  <c r="AZ127" i="8"/>
  <c r="BA126" i="8"/>
  <c r="BB126" i="8"/>
  <c r="AZ126" i="8"/>
  <c r="BA125" i="8"/>
  <c r="BB125" i="8"/>
  <c r="AZ125" i="8"/>
  <c r="BA124" i="8"/>
  <c r="BB124" i="8"/>
  <c r="AZ124" i="8"/>
  <c r="BA123" i="8"/>
  <c r="BB123" i="8"/>
  <c r="AZ123" i="8"/>
  <c r="AY132" i="8"/>
  <c r="AX132" i="8"/>
  <c r="AW132" i="8"/>
  <c r="AY131" i="8"/>
  <c r="AX131" i="8"/>
  <c r="AW131" i="8"/>
  <c r="AY130" i="8"/>
  <c r="AX130" i="8"/>
  <c r="AW130" i="8"/>
  <c r="AY129" i="8"/>
  <c r="AX129" i="8"/>
  <c r="AW129" i="8"/>
  <c r="AY128" i="8"/>
  <c r="AX128" i="8"/>
  <c r="AW128" i="8"/>
  <c r="AY127" i="8"/>
  <c r="AX127" i="8"/>
  <c r="AW127" i="8"/>
  <c r="AY126" i="8"/>
  <c r="AX126" i="8"/>
  <c r="AW126" i="8"/>
  <c r="AY125" i="8"/>
  <c r="AX125" i="8"/>
  <c r="AW125" i="8"/>
  <c r="AY124" i="8"/>
  <c r="AX124" i="8"/>
  <c r="AW124" i="8"/>
  <c r="AY123" i="8"/>
  <c r="AX123" i="8"/>
  <c r="AW123" i="8"/>
  <c r="AV133" i="8"/>
  <c r="AT133" i="8"/>
  <c r="AU133" i="8"/>
  <c r="AV132" i="8"/>
  <c r="AT132" i="8"/>
  <c r="AU132" i="8"/>
  <c r="AV131" i="8"/>
  <c r="AT131" i="8"/>
  <c r="AU131" i="8"/>
  <c r="AV130" i="8"/>
  <c r="AT130" i="8"/>
  <c r="AU130" i="8"/>
  <c r="AV129" i="8"/>
  <c r="AT129" i="8"/>
  <c r="AU129" i="8"/>
  <c r="AV128" i="8"/>
  <c r="AT128" i="8"/>
  <c r="AU128" i="8"/>
  <c r="AV127" i="8"/>
  <c r="AT127" i="8"/>
  <c r="AU127" i="8"/>
  <c r="AV126" i="8"/>
  <c r="AT126" i="8"/>
  <c r="AU126" i="8"/>
  <c r="AV125" i="8"/>
  <c r="AT125" i="8"/>
  <c r="AU125" i="8"/>
  <c r="AV124" i="8"/>
  <c r="AT124" i="8"/>
  <c r="AU124" i="8"/>
  <c r="AV123" i="8"/>
  <c r="AT123" i="8"/>
  <c r="AU123" i="8"/>
  <c r="BD119" i="8"/>
  <c r="BE119" i="8"/>
  <c r="BC120" i="8"/>
  <c r="BD118" i="8"/>
  <c r="BE118" i="8"/>
  <c r="BC119" i="8"/>
  <c r="BC118" i="8"/>
  <c r="BD117" i="8"/>
  <c r="BE117" i="8"/>
  <c r="BC117" i="8"/>
  <c r="BD116" i="8"/>
  <c r="BE116" i="8"/>
  <c r="BD115" i="8"/>
  <c r="BE115" i="8"/>
  <c r="BC116" i="8"/>
  <c r="BC115" i="8"/>
  <c r="BD114" i="8"/>
  <c r="BE114" i="8"/>
  <c r="BC114" i="8"/>
  <c r="BD113" i="8"/>
  <c r="BE113" i="8"/>
  <c r="BC113" i="8"/>
  <c r="BD112" i="8"/>
  <c r="BE112" i="8"/>
  <c r="BC112" i="8"/>
  <c r="BD111" i="8"/>
  <c r="BE111" i="8"/>
  <c r="BC111" i="8"/>
  <c r="BD110" i="8"/>
  <c r="BE110" i="8"/>
  <c r="BC110" i="8"/>
  <c r="BA119" i="8"/>
  <c r="BB119" i="8"/>
  <c r="AZ119" i="8"/>
  <c r="BB118" i="8"/>
  <c r="AZ118" i="8"/>
  <c r="BA118" i="8"/>
  <c r="BA117" i="8"/>
  <c r="BB117" i="8"/>
  <c r="AZ117" i="8"/>
  <c r="BA116" i="8"/>
  <c r="BB116" i="8"/>
  <c r="AZ116" i="8"/>
  <c r="BA115" i="8"/>
  <c r="BB115" i="8"/>
  <c r="AZ115" i="8"/>
  <c r="BA114" i="8"/>
  <c r="BB114" i="8"/>
  <c r="AZ114" i="8"/>
  <c r="BA113" i="8"/>
  <c r="BB113" i="8"/>
  <c r="AZ113" i="8"/>
  <c r="BA112" i="8"/>
  <c r="BB112" i="8"/>
  <c r="AZ112" i="8"/>
  <c r="BB111" i="8"/>
  <c r="AZ111" i="8"/>
  <c r="BA111" i="8"/>
  <c r="BA110" i="8"/>
  <c r="BB110" i="8"/>
  <c r="AZ110" i="8"/>
  <c r="AY119" i="8"/>
  <c r="AW119" i="8"/>
  <c r="AY118" i="8"/>
  <c r="AX118" i="8"/>
  <c r="AX117" i="8"/>
  <c r="AW118" i="8"/>
  <c r="AY117" i="8"/>
  <c r="AW117" i="8"/>
  <c r="AY116" i="8"/>
  <c r="AX116" i="8"/>
  <c r="AW116" i="8"/>
  <c r="AY115" i="8"/>
  <c r="AX115" i="8"/>
  <c r="AX114" i="8"/>
  <c r="AW115" i="8"/>
  <c r="AY114" i="8"/>
  <c r="AX113" i="8"/>
  <c r="AW114" i="8"/>
  <c r="AY113" i="8"/>
  <c r="AW113" i="8"/>
  <c r="AY112" i="8"/>
  <c r="AX112" i="8"/>
  <c r="AW112" i="8"/>
  <c r="AY111" i="8"/>
  <c r="AX111" i="8"/>
  <c r="AX110" i="8"/>
  <c r="AW111" i="8"/>
  <c r="AY110" i="8"/>
  <c r="AW110" i="8"/>
  <c r="AT119" i="8"/>
  <c r="AV118" i="8"/>
  <c r="AU119" i="8"/>
  <c r="AT118" i="8"/>
  <c r="AU118" i="8"/>
  <c r="AT117" i="8"/>
  <c r="AV117" i="8"/>
  <c r="AU117" i="8"/>
  <c r="AT116" i="8"/>
  <c r="AV116" i="8"/>
  <c r="AV115" i="8"/>
  <c r="AU116" i="8"/>
  <c r="AT115" i="8"/>
  <c r="AU115" i="8"/>
  <c r="AT114" i="8"/>
  <c r="AV114" i="8"/>
  <c r="AV113" i="8"/>
  <c r="AU114" i="8"/>
  <c r="AT113" i="8"/>
  <c r="AV112" i="8"/>
  <c r="AU113" i="8"/>
  <c r="AT112" i="8"/>
  <c r="AV111" i="8"/>
  <c r="AU112" i="8"/>
  <c r="AT111" i="8"/>
  <c r="AU111" i="8"/>
  <c r="AT110" i="8"/>
  <c r="AV110" i="8"/>
  <c r="AU110" i="8"/>
  <c r="BD107" i="8"/>
  <c r="BE106" i="8"/>
  <c r="BC107" i="8"/>
  <c r="BD106" i="8"/>
  <c r="BE105" i="8"/>
  <c r="BC106" i="8"/>
  <c r="BD105" i="8"/>
  <c r="BE104" i="8"/>
  <c r="BC105" i="8"/>
  <c r="BD104" i="8"/>
  <c r="BE103" i="8"/>
  <c r="BC104" i="8"/>
  <c r="BD103" i="8"/>
  <c r="BC103" i="8"/>
  <c r="BD102" i="8"/>
  <c r="BE102" i="8"/>
  <c r="BE101" i="8"/>
  <c r="BC102" i="8"/>
  <c r="BD101" i="8"/>
  <c r="BC101" i="8"/>
  <c r="BD100" i="8"/>
  <c r="BE100" i="8"/>
  <c r="BE99" i="8"/>
  <c r="BC100" i="8"/>
  <c r="BD99" i="8"/>
  <c r="BC99" i="8"/>
  <c r="BA106" i="8"/>
  <c r="BB107" i="8"/>
  <c r="AZ106" i="8"/>
  <c r="BA105" i="8"/>
  <c r="BB106" i="8"/>
  <c r="AZ105" i="8"/>
  <c r="BA104" i="8"/>
  <c r="BB105" i="8"/>
  <c r="BB104" i="8"/>
  <c r="AZ104" i="8"/>
  <c r="BA103" i="8"/>
  <c r="BB103" i="8"/>
  <c r="AZ103" i="8"/>
  <c r="BA102" i="8"/>
  <c r="BB102" i="8"/>
  <c r="AZ102" i="8"/>
  <c r="BA101" i="8"/>
  <c r="BB101" i="8"/>
  <c r="AZ101" i="8"/>
  <c r="BA100" i="8"/>
  <c r="BB100" i="8"/>
  <c r="AZ100" i="8"/>
  <c r="BA99" i="8"/>
  <c r="BB99" i="8"/>
  <c r="AZ99" i="8"/>
  <c r="AY107" i="8"/>
  <c r="AX107" i="8"/>
  <c r="AW106" i="8"/>
  <c r="AY106" i="8"/>
  <c r="AX106" i="8"/>
  <c r="AW105" i="8"/>
  <c r="AY105" i="8"/>
  <c r="AX105" i="8"/>
  <c r="AW104" i="8"/>
  <c r="AY104" i="8"/>
  <c r="AX104" i="8"/>
  <c r="AW103" i="8"/>
  <c r="AY103" i="8"/>
  <c r="AX103" i="8"/>
  <c r="AW102" i="8"/>
  <c r="AY102" i="8"/>
  <c r="AX102" i="8"/>
  <c r="AW101" i="8"/>
  <c r="AY101" i="8"/>
  <c r="AX101" i="8"/>
  <c r="AW100" i="8"/>
  <c r="AY100" i="8"/>
  <c r="AX100" i="8"/>
  <c r="AW99" i="8"/>
  <c r="AY99" i="8"/>
  <c r="AX99" i="8"/>
  <c r="AT106" i="8"/>
  <c r="AV106" i="8"/>
  <c r="AU106" i="8"/>
  <c r="AT105" i="8"/>
  <c r="AV105" i="8"/>
  <c r="AU105" i="8"/>
  <c r="AT104" i="8"/>
  <c r="AV104" i="8"/>
  <c r="AU104" i="8"/>
  <c r="AT103" i="8"/>
  <c r="AV103" i="8"/>
  <c r="AU103" i="8"/>
  <c r="AT102" i="8"/>
  <c r="AV102" i="8"/>
  <c r="AU102" i="8"/>
  <c r="AT101" i="8"/>
  <c r="AV101" i="8"/>
  <c r="AU101" i="8"/>
  <c r="AT100" i="8"/>
  <c r="AV100" i="8"/>
  <c r="AU100" i="8"/>
  <c r="AT99" i="8"/>
  <c r="AV99" i="8"/>
  <c r="AU99" i="8"/>
  <c r="BD95" i="8"/>
  <c r="BE94" i="8"/>
  <c r="BC95" i="8"/>
  <c r="BD94" i="8"/>
  <c r="BE93" i="8"/>
  <c r="BC94" i="8"/>
  <c r="BD93" i="8"/>
  <c r="BE92" i="8"/>
  <c r="BC93" i="8"/>
  <c r="BD92" i="8"/>
  <c r="BE91" i="8"/>
  <c r="BC92" i="8"/>
  <c r="BD91" i="8"/>
  <c r="BE90" i="8"/>
  <c r="BC91" i="8"/>
  <c r="BD90" i="8"/>
  <c r="BE89" i="8"/>
  <c r="BC90" i="8"/>
  <c r="BD89" i="8"/>
  <c r="BC89" i="8"/>
  <c r="BA95" i="8"/>
  <c r="BB96" i="8"/>
  <c r="AZ95" i="8"/>
  <c r="BA94" i="8"/>
  <c r="BB95" i="8"/>
  <c r="AZ94" i="8"/>
  <c r="BA93" i="8"/>
  <c r="BB94" i="8"/>
  <c r="BB93" i="8"/>
  <c r="AZ93" i="8"/>
  <c r="BA92" i="8"/>
  <c r="BB92" i="8"/>
  <c r="AZ92" i="8"/>
  <c r="BA91" i="8"/>
  <c r="BB91" i="8"/>
  <c r="AZ91" i="8"/>
  <c r="BA90" i="8"/>
  <c r="BB90" i="8"/>
  <c r="AZ90" i="8"/>
  <c r="BA89" i="8"/>
  <c r="BB89" i="8"/>
  <c r="AZ89" i="8"/>
  <c r="AY95" i="8"/>
  <c r="AX95" i="8"/>
  <c r="AW95" i="8"/>
  <c r="AY94" i="8"/>
  <c r="AX94" i="8"/>
  <c r="AW94" i="8"/>
  <c r="AY93" i="8"/>
  <c r="AX93" i="8"/>
  <c r="AW93" i="8"/>
  <c r="AY92" i="8"/>
  <c r="AX92" i="8"/>
  <c r="AW92" i="8"/>
  <c r="AY91" i="8"/>
  <c r="AX91" i="8"/>
  <c r="AW91" i="8"/>
  <c r="AY90" i="8"/>
  <c r="AX90" i="8"/>
  <c r="AW90" i="8"/>
  <c r="AY89" i="8"/>
  <c r="AX89" i="8"/>
  <c r="AW89" i="8"/>
  <c r="AT95" i="8"/>
  <c r="AV95" i="8"/>
  <c r="AU95" i="8"/>
  <c r="AT94" i="8"/>
  <c r="AV94" i="8"/>
  <c r="AU94" i="8"/>
  <c r="AT93" i="8"/>
  <c r="AV93" i="8"/>
  <c r="AU93" i="8"/>
  <c r="AT92" i="8"/>
  <c r="AV92" i="8"/>
  <c r="AU92" i="8"/>
  <c r="AT91" i="8"/>
  <c r="AV91" i="8"/>
  <c r="AU91" i="8"/>
  <c r="AT90" i="8"/>
  <c r="AV90" i="8"/>
  <c r="AU90" i="8"/>
  <c r="AT89" i="8"/>
  <c r="AV89" i="8"/>
  <c r="AU89" i="8"/>
  <c r="BD86" i="8"/>
  <c r="BE86" i="8"/>
  <c r="BC86" i="8"/>
  <c r="BD85" i="8"/>
  <c r="BE85" i="8"/>
  <c r="BC85" i="8"/>
  <c r="BD84" i="8"/>
  <c r="BE84" i="8"/>
  <c r="BC84" i="8"/>
  <c r="BD83" i="8"/>
  <c r="BE83" i="8"/>
  <c r="BC83" i="8"/>
  <c r="BD82" i="8"/>
  <c r="BE82" i="8"/>
  <c r="BC82" i="8"/>
  <c r="BD81" i="8"/>
  <c r="BE81" i="8"/>
  <c r="BC81" i="8"/>
  <c r="BD80" i="8"/>
  <c r="BE80" i="8"/>
  <c r="BC80" i="8"/>
  <c r="BD79" i="8"/>
  <c r="BE79" i="8"/>
  <c r="BC79" i="8"/>
  <c r="BD78" i="8"/>
  <c r="BE78" i="8"/>
  <c r="BC78" i="8"/>
  <c r="BA86" i="8"/>
  <c r="BB86" i="8"/>
  <c r="AZ86" i="8"/>
  <c r="BA85" i="8"/>
  <c r="BB85" i="8"/>
  <c r="AZ85" i="8"/>
  <c r="BA84" i="8"/>
  <c r="BB84" i="8"/>
  <c r="AZ84" i="8"/>
  <c r="BA83" i="8"/>
  <c r="BB83" i="8"/>
  <c r="AZ83" i="8"/>
  <c r="BA82" i="8"/>
  <c r="BB82" i="8"/>
  <c r="BB81" i="8"/>
  <c r="AZ82" i="8"/>
  <c r="BA81" i="8"/>
  <c r="BB80" i="8"/>
  <c r="AZ81" i="8"/>
  <c r="BA80" i="8"/>
  <c r="AZ80" i="8"/>
  <c r="BA79" i="8"/>
  <c r="BB79" i="8"/>
  <c r="AZ79" i="8"/>
  <c r="BA78" i="8"/>
  <c r="BB78" i="8"/>
  <c r="AZ78" i="8"/>
  <c r="AY86" i="8"/>
  <c r="AX86" i="8"/>
  <c r="AW86" i="8"/>
  <c r="AY85" i="8"/>
  <c r="AX85" i="8"/>
  <c r="AW85" i="8"/>
  <c r="AY84" i="8"/>
  <c r="AX84" i="8"/>
  <c r="AW84" i="8"/>
  <c r="AY83" i="8"/>
  <c r="AX83" i="8"/>
  <c r="AW83" i="8"/>
  <c r="AY82" i="8"/>
  <c r="AX82" i="8"/>
  <c r="AW82" i="8"/>
  <c r="AY81" i="8"/>
  <c r="AX81" i="8"/>
  <c r="AW81" i="8"/>
  <c r="AY80" i="8"/>
  <c r="AX80" i="8"/>
  <c r="AW80" i="8"/>
  <c r="AY79" i="8"/>
  <c r="AX79" i="8"/>
  <c r="AW79" i="8"/>
  <c r="AY78" i="8"/>
  <c r="AX78" i="8"/>
  <c r="AW78" i="8"/>
  <c r="AT86" i="8"/>
  <c r="AV86" i="8"/>
  <c r="AU86" i="8"/>
  <c r="AT85" i="8"/>
  <c r="AV85" i="8"/>
  <c r="AU85" i="8"/>
  <c r="AT84" i="8"/>
  <c r="AV84" i="8"/>
  <c r="AU84" i="8"/>
  <c r="AT83" i="8"/>
  <c r="AV83" i="8"/>
  <c r="AU83" i="8"/>
  <c r="AT82" i="8"/>
  <c r="AV82" i="8"/>
  <c r="AU82" i="8"/>
  <c r="AT81" i="8"/>
  <c r="AV81" i="8"/>
  <c r="AU81" i="8"/>
  <c r="AT80" i="8"/>
  <c r="AV80" i="8"/>
  <c r="AU80" i="8"/>
  <c r="AT79" i="8"/>
  <c r="AV79" i="8"/>
  <c r="AU79" i="8"/>
  <c r="AT78" i="8"/>
  <c r="AV78" i="8"/>
  <c r="AU78" i="8"/>
  <c r="BD74" i="8"/>
  <c r="BE73" i="8"/>
  <c r="BC74" i="8"/>
  <c r="BD73" i="8"/>
  <c r="BE72" i="8"/>
  <c r="BC73" i="8"/>
  <c r="BD72" i="8"/>
  <c r="BE71" i="8"/>
  <c r="BC72" i="8"/>
  <c r="BD71" i="8"/>
  <c r="BE70" i="8"/>
  <c r="BC71" i="8"/>
  <c r="BD70" i="8"/>
  <c r="BE69" i="8"/>
  <c r="BC70" i="8"/>
  <c r="BD69" i="8"/>
  <c r="BE68" i="8"/>
  <c r="BC69" i="8"/>
  <c r="BD68" i="8"/>
  <c r="BE67" i="8"/>
  <c r="BC68" i="8"/>
  <c r="BD67" i="8"/>
  <c r="BC67" i="8"/>
  <c r="BA74" i="8"/>
  <c r="BB75" i="8"/>
  <c r="AZ74" i="8"/>
  <c r="BA73" i="8"/>
  <c r="BB74" i="8"/>
  <c r="AZ73" i="8"/>
  <c r="BA72" i="8"/>
  <c r="BB73" i="8"/>
  <c r="BB72" i="8"/>
  <c r="AZ72" i="8"/>
  <c r="BA71" i="8"/>
  <c r="AZ71" i="8"/>
  <c r="BA70" i="8"/>
  <c r="BB71" i="8"/>
  <c r="AZ70" i="8"/>
  <c r="BA69" i="8"/>
  <c r="BB70" i="8"/>
  <c r="BB69" i="8"/>
  <c r="AZ69" i="8"/>
  <c r="BA68" i="8"/>
  <c r="BB68" i="8"/>
  <c r="AZ68" i="8"/>
  <c r="BA67" i="8"/>
  <c r="BB67" i="8"/>
  <c r="AZ67" i="8"/>
  <c r="AY74" i="8"/>
  <c r="AX74" i="8"/>
  <c r="AW73" i="8"/>
  <c r="AY73" i="8"/>
  <c r="AX73" i="8"/>
  <c r="AW72" i="8"/>
  <c r="AY72" i="8"/>
  <c r="AX72" i="8"/>
  <c r="AW71" i="8"/>
  <c r="AY71" i="8"/>
  <c r="AX71" i="8"/>
  <c r="AW70" i="8"/>
  <c r="AY70" i="8"/>
  <c r="AX70" i="8"/>
  <c r="AW69" i="8"/>
  <c r="AY69" i="8"/>
  <c r="AX69" i="8"/>
  <c r="AW68" i="8"/>
  <c r="AY68" i="8"/>
  <c r="AX68" i="8"/>
  <c r="AW67" i="8"/>
  <c r="AY67" i="8"/>
  <c r="AX67" i="8"/>
  <c r="AT73" i="8"/>
  <c r="AV73" i="8"/>
  <c r="AU73" i="8"/>
  <c r="AT72" i="8"/>
  <c r="AV72" i="8"/>
  <c r="AU72" i="8"/>
  <c r="AT71" i="8"/>
  <c r="AV71" i="8"/>
  <c r="AU71" i="8"/>
  <c r="AT70" i="8"/>
  <c r="AV70" i="8"/>
  <c r="AU70" i="8"/>
  <c r="AT69" i="8"/>
  <c r="AV69" i="8"/>
  <c r="AU69" i="8"/>
  <c r="AT68" i="8"/>
  <c r="AV68" i="8"/>
  <c r="AU68" i="8"/>
  <c r="AT67" i="8"/>
  <c r="AV67" i="8"/>
  <c r="AU67" i="8"/>
  <c r="BD63" i="8"/>
  <c r="BC63" i="8"/>
  <c r="BE62" i="8"/>
  <c r="BD62" i="8"/>
  <c r="BC62" i="8"/>
  <c r="BE61" i="8"/>
  <c r="BD61" i="8"/>
  <c r="BC61" i="8"/>
  <c r="BE60" i="8"/>
  <c r="BD60" i="8"/>
  <c r="BC60" i="8"/>
  <c r="BE59" i="8"/>
  <c r="BD59" i="8"/>
  <c r="BC59" i="8"/>
  <c r="BE58" i="8"/>
  <c r="BD58" i="8"/>
  <c r="BC58" i="8"/>
  <c r="BE57" i="8"/>
  <c r="BD57" i="8"/>
  <c r="BC57" i="8"/>
  <c r="BD56" i="8"/>
  <c r="BE56" i="8"/>
  <c r="BC56" i="8"/>
  <c r="BD55" i="8"/>
  <c r="BE55" i="8"/>
  <c r="BC55" i="8"/>
  <c r="BA63" i="8"/>
  <c r="BB64" i="8"/>
  <c r="AZ63" i="8"/>
  <c r="BA62" i="8"/>
  <c r="BB63" i="8"/>
  <c r="AZ62" i="8"/>
  <c r="BA61" i="8"/>
  <c r="BB62" i="8"/>
  <c r="AZ61" i="8"/>
  <c r="BA60" i="8"/>
  <c r="BB61" i="8"/>
  <c r="AZ60" i="8"/>
  <c r="BB60" i="8"/>
  <c r="BA59" i="8"/>
  <c r="AZ59" i="8"/>
  <c r="BA58" i="8"/>
  <c r="BB59" i="8"/>
  <c r="AZ58" i="8"/>
  <c r="BB58" i="8"/>
  <c r="BA57" i="8"/>
  <c r="AZ57" i="8"/>
  <c r="BB57" i="8"/>
  <c r="BA56" i="8"/>
  <c r="AZ56" i="8"/>
  <c r="BB56" i="8"/>
  <c r="BA55" i="8"/>
  <c r="AZ55" i="8"/>
  <c r="BB55" i="8"/>
  <c r="AY63" i="8"/>
  <c r="AX63" i="8"/>
  <c r="AW62" i="8"/>
  <c r="AY62" i="8"/>
  <c r="AX62" i="8"/>
  <c r="AW61" i="8"/>
  <c r="AY61" i="8"/>
  <c r="AX61" i="8"/>
  <c r="AW60" i="8"/>
  <c r="AY60" i="8"/>
  <c r="AX60" i="8"/>
  <c r="AW59" i="8"/>
  <c r="AY59" i="8"/>
  <c r="AX59" i="8"/>
  <c r="AW58" i="8"/>
  <c r="AY58" i="8"/>
  <c r="AX58" i="8"/>
  <c r="AW57" i="8"/>
  <c r="AY57" i="8"/>
  <c r="AX57" i="8"/>
  <c r="AW56" i="8"/>
  <c r="AY56" i="8"/>
  <c r="AX56" i="8"/>
  <c r="AW55" i="8"/>
  <c r="AY55" i="8"/>
  <c r="AX55" i="8"/>
  <c r="AT63" i="8"/>
  <c r="AV62" i="8"/>
  <c r="AU62" i="8"/>
  <c r="AT62" i="8"/>
  <c r="AV61" i="8"/>
  <c r="AU61" i="8"/>
  <c r="AT61" i="8"/>
  <c r="AV60" i="8"/>
  <c r="AU60" i="8"/>
  <c r="AT60" i="8"/>
  <c r="AV59" i="8"/>
  <c r="AU59" i="8"/>
  <c r="AT59" i="8"/>
  <c r="AV58" i="8"/>
  <c r="AU58" i="8"/>
  <c r="AT58" i="8"/>
  <c r="AV57" i="8"/>
  <c r="AU57" i="8"/>
  <c r="AT57" i="8"/>
  <c r="AV56" i="8"/>
  <c r="AU56" i="8"/>
  <c r="AT56" i="8"/>
  <c r="AT55" i="8"/>
  <c r="AV55" i="8"/>
  <c r="AU55" i="8"/>
  <c r="BD52" i="8"/>
  <c r="BC52" i="8"/>
  <c r="BE52" i="8"/>
  <c r="BD51" i="8"/>
  <c r="BC51" i="8"/>
  <c r="BE51" i="8"/>
  <c r="BD50" i="8"/>
  <c r="BC50" i="8"/>
  <c r="BE50" i="8"/>
  <c r="BD49" i="8"/>
  <c r="BC49" i="8"/>
  <c r="BE49" i="8"/>
  <c r="BD48" i="8"/>
  <c r="BC48" i="8"/>
  <c r="BE48" i="8"/>
  <c r="BD47" i="8"/>
  <c r="BC47" i="8"/>
  <c r="BE47" i="8"/>
  <c r="BD46" i="8"/>
  <c r="BC46" i="8"/>
  <c r="BE46" i="8"/>
  <c r="BA52" i="8"/>
  <c r="AZ52" i="8"/>
  <c r="BB52" i="8"/>
  <c r="BA51" i="8"/>
  <c r="AZ51" i="8"/>
  <c r="BB51" i="8"/>
  <c r="BA50" i="8"/>
  <c r="AZ50" i="8"/>
  <c r="BB50" i="8"/>
  <c r="BB49" i="8"/>
  <c r="BA49" i="8"/>
  <c r="AZ49" i="8"/>
  <c r="BB48" i="8"/>
  <c r="BA48" i="8"/>
  <c r="AZ48" i="8"/>
  <c r="BB47" i="8"/>
  <c r="BA47" i="8"/>
  <c r="AZ47" i="8"/>
  <c r="BB46" i="8"/>
  <c r="BA46" i="8"/>
  <c r="AZ46" i="8"/>
  <c r="AW52" i="8"/>
  <c r="AY52" i="8"/>
  <c r="AX52" i="8"/>
  <c r="AW51" i="8"/>
  <c r="AY51" i="8"/>
  <c r="AX51" i="8"/>
  <c r="AW50" i="8"/>
  <c r="AY50" i="8"/>
  <c r="AX50" i="8"/>
  <c r="AW49" i="8"/>
  <c r="AY49" i="8"/>
  <c r="AX49" i="8"/>
  <c r="AW48" i="8"/>
  <c r="AY48" i="8"/>
  <c r="AX48" i="8"/>
  <c r="AW47" i="8"/>
  <c r="AY47" i="8"/>
  <c r="AX47" i="8"/>
  <c r="AW46" i="8"/>
  <c r="AY46" i="8"/>
  <c r="AX46" i="8"/>
  <c r="AT52" i="8"/>
  <c r="AV52" i="8"/>
  <c r="AU52" i="8"/>
  <c r="AT51" i="8"/>
  <c r="AV51" i="8"/>
  <c r="AU51" i="8"/>
  <c r="AT50" i="8"/>
  <c r="AV50" i="8"/>
  <c r="AU50" i="8"/>
  <c r="AT49" i="8"/>
  <c r="AV49" i="8"/>
  <c r="AU49" i="8"/>
  <c r="AT48" i="8"/>
  <c r="AV48" i="8"/>
  <c r="AU48" i="8"/>
  <c r="AT47" i="8"/>
  <c r="AV47" i="8"/>
  <c r="AU47" i="8"/>
  <c r="AT46" i="8"/>
  <c r="AV46" i="8"/>
  <c r="AU46" i="8"/>
  <c r="BC42" i="8"/>
  <c r="BD42" i="8"/>
  <c r="BE41" i="8"/>
  <c r="BC41" i="8"/>
  <c r="BD41" i="8"/>
  <c r="BE40" i="8"/>
  <c r="BC40" i="8"/>
  <c r="BD40" i="8"/>
  <c r="BE39" i="8"/>
  <c r="BC39" i="8"/>
  <c r="BD39" i="8"/>
  <c r="BE38" i="8"/>
  <c r="BC38" i="8"/>
  <c r="BD38" i="8"/>
  <c r="BE37" i="8"/>
  <c r="BC37" i="8"/>
  <c r="BD37" i="8"/>
  <c r="BE36" i="8"/>
  <c r="BC36" i="8"/>
  <c r="BD36" i="8"/>
  <c r="AZ42" i="8"/>
  <c r="BB43" i="8"/>
  <c r="BA42" i="8"/>
  <c r="AZ41" i="8"/>
  <c r="BB42" i="8"/>
  <c r="BA41" i="8"/>
  <c r="BB41" i="8"/>
  <c r="AZ40" i="8"/>
  <c r="BA40" i="8"/>
  <c r="BB40" i="8"/>
  <c r="AZ39" i="8"/>
  <c r="BA39" i="8"/>
  <c r="BB39" i="8"/>
  <c r="AZ38" i="8"/>
  <c r="BA38" i="8"/>
  <c r="AZ37" i="8"/>
  <c r="BB38" i="8"/>
  <c r="BA37" i="8"/>
  <c r="AZ36" i="8"/>
  <c r="BB37" i="8"/>
  <c r="BA36" i="8"/>
  <c r="BB36" i="8"/>
  <c r="AW43" i="8"/>
  <c r="AY43" i="8"/>
  <c r="AX43" i="8"/>
  <c r="AW42" i="8"/>
  <c r="AY42" i="8"/>
  <c r="AX42" i="8"/>
  <c r="AW41" i="8"/>
  <c r="AY41" i="8"/>
  <c r="AX41" i="8"/>
  <c r="AW40" i="8"/>
  <c r="AY40" i="8"/>
  <c r="AX40" i="8"/>
  <c r="AW39" i="8"/>
  <c r="AY39" i="8"/>
  <c r="AX39" i="8"/>
  <c r="AW38" i="8"/>
  <c r="AY38" i="8"/>
  <c r="AX38" i="8"/>
  <c r="AW37" i="8"/>
  <c r="AY37" i="8"/>
  <c r="AX37" i="8"/>
  <c r="AW36" i="8"/>
  <c r="AY36" i="8"/>
  <c r="AX36" i="8"/>
  <c r="AT42" i="8"/>
  <c r="AV42" i="8"/>
  <c r="AU42" i="8"/>
  <c r="AT41" i="8"/>
  <c r="AV41" i="8"/>
  <c r="AU41" i="8"/>
  <c r="AT40" i="8"/>
  <c r="AV40" i="8"/>
  <c r="AU40" i="8"/>
  <c r="AT39" i="8"/>
  <c r="AV39" i="8"/>
  <c r="AU39" i="8"/>
  <c r="AT38" i="8"/>
  <c r="AV38" i="8"/>
  <c r="AU38" i="8"/>
  <c r="AT37" i="8"/>
  <c r="AV37" i="8"/>
  <c r="AU37" i="8"/>
  <c r="AT36" i="8"/>
  <c r="AV36" i="8"/>
  <c r="AU36" i="8"/>
  <c r="BC33" i="8"/>
  <c r="BE33" i="8"/>
  <c r="BD33" i="8"/>
  <c r="BC32" i="8"/>
  <c r="AG2" i="6" s="1"/>
  <c r="BE32" i="8"/>
  <c r="BD32" i="8"/>
  <c r="BC31" i="8"/>
  <c r="BE31" i="8"/>
  <c r="BD31" i="8"/>
  <c r="BC30" i="8"/>
  <c r="BE30" i="8"/>
  <c r="BD30" i="8"/>
  <c r="BC29" i="8"/>
  <c r="BE29" i="8"/>
  <c r="BD29" i="8"/>
  <c r="BC28" i="8"/>
  <c r="BE28" i="8"/>
  <c r="BD28" i="8"/>
  <c r="BC27" i="8"/>
  <c r="BE27" i="8"/>
  <c r="BD27" i="8"/>
  <c r="BC26" i="8"/>
  <c r="BE26" i="8"/>
  <c r="BD26" i="8"/>
  <c r="AZ33" i="8"/>
  <c r="BB33" i="8"/>
  <c r="BA33" i="8"/>
  <c r="AZ32" i="8"/>
  <c r="BB32" i="8"/>
  <c r="BB31" i="8"/>
  <c r="BA32" i="8"/>
  <c r="AZ31" i="8"/>
  <c r="BA31" i="8"/>
  <c r="AZ30" i="8"/>
  <c r="BB30" i="8"/>
  <c r="BA30" i="8"/>
  <c r="AZ29" i="8"/>
  <c r="BB29" i="8"/>
  <c r="BB28" i="8"/>
  <c r="BA29" i="8"/>
  <c r="AZ28" i="8"/>
  <c r="BB27" i="8"/>
  <c r="BA28" i="8"/>
  <c r="AZ27" i="8"/>
  <c r="BA27" i="8"/>
  <c r="AZ26" i="8"/>
  <c r="BB26" i="8"/>
  <c r="BA26" i="8"/>
  <c r="AW33" i="8"/>
  <c r="AY33" i="8"/>
  <c r="AX33" i="8"/>
  <c r="AW32" i="8"/>
  <c r="AY32" i="8"/>
  <c r="AX32" i="8"/>
  <c r="AW31" i="8"/>
  <c r="AY31" i="8"/>
  <c r="AX31" i="8"/>
  <c r="AW30" i="8"/>
  <c r="AY30" i="8"/>
  <c r="AX30" i="8"/>
  <c r="AW29" i="8"/>
  <c r="AY29" i="8"/>
  <c r="AX29" i="8"/>
  <c r="AW28" i="8"/>
  <c r="AY28" i="8"/>
  <c r="AX28" i="8"/>
  <c r="AW27" i="8"/>
  <c r="AY27" i="8"/>
  <c r="AX27" i="8"/>
  <c r="AW26" i="8"/>
  <c r="AY26" i="8"/>
  <c r="AX26" i="8"/>
  <c r="AV33" i="8"/>
  <c r="AU33" i="8"/>
  <c r="AT33" i="8"/>
  <c r="AV32" i="8"/>
  <c r="AU32" i="8"/>
  <c r="AT32" i="8"/>
  <c r="AV31" i="8"/>
  <c r="AU31" i="8"/>
  <c r="AT31" i="8"/>
  <c r="AV30" i="8"/>
  <c r="AU30" i="8"/>
  <c r="AT30" i="8"/>
  <c r="AV29" i="8"/>
  <c r="AU29" i="8"/>
  <c r="AT29" i="8"/>
  <c r="AV28" i="8"/>
  <c r="AU28" i="8"/>
  <c r="AT28" i="8"/>
  <c r="AV27" i="8"/>
  <c r="AU27" i="8"/>
  <c r="AT27" i="8"/>
  <c r="AV26" i="8"/>
  <c r="AU26" i="8"/>
  <c r="AT26" i="8"/>
  <c r="BE22" i="8"/>
  <c r="BD22" i="8"/>
  <c r="BC22" i="8"/>
  <c r="BE21" i="8"/>
  <c r="BD21" i="8"/>
  <c r="BC21" i="8"/>
  <c r="BE20" i="8"/>
  <c r="BD20" i="8"/>
  <c r="BC20" i="8"/>
  <c r="BE19" i="8"/>
  <c r="BD19" i="8"/>
  <c r="BC19" i="8"/>
  <c r="BE18" i="8"/>
  <c r="BD18" i="8"/>
  <c r="BC18" i="8"/>
  <c r="BE17" i="8"/>
  <c r="BD17" i="8"/>
  <c r="BC17" i="8"/>
  <c r="BE16" i="8"/>
  <c r="BD16" i="8"/>
  <c r="BC16" i="8"/>
  <c r="BE15" i="8"/>
  <c r="BD15" i="8"/>
  <c r="BC15" i="8"/>
  <c r="BE14" i="8"/>
  <c r="BD14" i="8"/>
  <c r="BC14" i="8"/>
  <c r="BA22" i="8"/>
  <c r="AZ22" i="8"/>
  <c r="BB22" i="8"/>
  <c r="BA21" i="8"/>
  <c r="AZ21" i="8"/>
  <c r="BB21" i="8"/>
  <c r="BA20" i="8"/>
  <c r="AZ20" i="8"/>
  <c r="BB20" i="8"/>
  <c r="BA19" i="8"/>
  <c r="AZ19" i="8"/>
  <c r="BB19" i="8"/>
  <c r="BA18" i="8"/>
  <c r="AZ18" i="8"/>
  <c r="BB18" i="8"/>
  <c r="BA17" i="8"/>
  <c r="AZ17" i="8"/>
  <c r="BB17" i="8"/>
  <c r="BA16" i="8"/>
  <c r="AZ16" i="8"/>
  <c r="BB16" i="8"/>
  <c r="BA15" i="8"/>
  <c r="AZ15" i="8"/>
  <c r="BB15" i="8"/>
  <c r="BA14" i="8"/>
  <c r="AZ14" i="8"/>
  <c r="BB14" i="8"/>
  <c r="AW22" i="8"/>
  <c r="AY22" i="8"/>
  <c r="AX22" i="8"/>
  <c r="AW21" i="8"/>
  <c r="AY21" i="8"/>
  <c r="AX21" i="8"/>
  <c r="AW20" i="8"/>
  <c r="AY20" i="8"/>
  <c r="AX20" i="8"/>
  <c r="AW19" i="8"/>
  <c r="AY19" i="8"/>
  <c r="AX19" i="8"/>
  <c r="AW18" i="8"/>
  <c r="AY18" i="8"/>
  <c r="AX18" i="8"/>
  <c r="AW17" i="8"/>
  <c r="AY17" i="8"/>
  <c r="AX17" i="8"/>
  <c r="AW16" i="8"/>
  <c r="AY16" i="8"/>
  <c r="AX16" i="8"/>
  <c r="AW15" i="8"/>
  <c r="AY15" i="8"/>
  <c r="AX15" i="8"/>
  <c r="AW14" i="8"/>
  <c r="AY14" i="8"/>
  <c r="AX14" i="8"/>
  <c r="AV23" i="8"/>
  <c r="AU23" i="8"/>
  <c r="AT23" i="8"/>
  <c r="AV22" i="8"/>
  <c r="AU22" i="8"/>
  <c r="AT22" i="8"/>
  <c r="AV21" i="8"/>
  <c r="AU21" i="8"/>
  <c r="AT21" i="8"/>
  <c r="AV20" i="8"/>
  <c r="AU20" i="8"/>
  <c r="AT20" i="8"/>
  <c r="AV19" i="8"/>
  <c r="AU19" i="8"/>
  <c r="AT19" i="8"/>
  <c r="AV18" i="8"/>
  <c r="AU18" i="8"/>
  <c r="AT18" i="8"/>
  <c r="AV17" i="8"/>
  <c r="AU17" i="8"/>
  <c r="AT17" i="8"/>
  <c r="AV16" i="8"/>
  <c r="AU16" i="8"/>
  <c r="AT16" i="8"/>
  <c r="AV15" i="8"/>
  <c r="AU15" i="8"/>
  <c r="AT15" i="8"/>
  <c r="AV14" i="8"/>
  <c r="AU14" i="8"/>
  <c r="AT14" i="8"/>
  <c r="BC11" i="8"/>
  <c r="BE11" i="8"/>
  <c r="BD11" i="8"/>
  <c r="BC10" i="8"/>
  <c r="BE10" i="8"/>
  <c r="AG4" i="6" s="1"/>
  <c r="BD10" i="8"/>
  <c r="BC9" i="8"/>
  <c r="BE9" i="8"/>
  <c r="BD9" i="8"/>
  <c r="BC8" i="8"/>
  <c r="BE8" i="8"/>
  <c r="BD8" i="8"/>
  <c r="BC7" i="8"/>
  <c r="BE7" i="8"/>
  <c r="BD7" i="8"/>
  <c r="BC6" i="8"/>
  <c r="BE6" i="8"/>
  <c r="BD6" i="8"/>
  <c r="BC5" i="8"/>
  <c r="BE5" i="8"/>
  <c r="BD5" i="8"/>
  <c r="BC4" i="8"/>
  <c r="BE4" i="8"/>
  <c r="BD4" i="8"/>
  <c r="BC3" i="8"/>
  <c r="BE3" i="8"/>
  <c r="BD3" i="8"/>
  <c r="BC2" i="8"/>
  <c r="AH2" i="6" s="1"/>
  <c r="BE2" i="8"/>
  <c r="AH4" i="6" s="1"/>
  <c r="BD2" i="8"/>
  <c r="AH3" i="6" s="1"/>
  <c r="BB11" i="8"/>
  <c r="AZ11" i="8"/>
  <c r="BA11" i="8"/>
  <c r="BB10" i="8"/>
  <c r="AZ10" i="8"/>
  <c r="BA10" i="8"/>
  <c r="BB9" i="8"/>
  <c r="AZ9" i="8"/>
  <c r="BA9" i="8"/>
  <c r="BB8" i="8"/>
  <c r="AZ8" i="8"/>
  <c r="BA8" i="8"/>
  <c r="BB7" i="8"/>
  <c r="AZ7" i="8"/>
  <c r="BA7" i="8"/>
  <c r="BB6" i="8"/>
  <c r="AZ6" i="8"/>
  <c r="BA6" i="8"/>
  <c r="BB5" i="8"/>
  <c r="AZ5" i="8"/>
  <c r="BA5" i="8"/>
  <c r="BB4" i="8"/>
  <c r="AZ4" i="8"/>
  <c r="BA4" i="8"/>
  <c r="BB3" i="8"/>
  <c r="AZ3" i="8"/>
  <c r="BA3" i="8"/>
  <c r="BB2" i="8"/>
  <c r="AD4" i="6" s="1"/>
  <c r="AZ2" i="8"/>
  <c r="AD2" i="6" s="1"/>
  <c r="BA2" i="8"/>
  <c r="AE3" i="6" s="1"/>
  <c r="AY11" i="8"/>
  <c r="AX11" i="8"/>
  <c r="AW11" i="8"/>
  <c r="AY10" i="8"/>
  <c r="AX10" i="8"/>
  <c r="AW10" i="8"/>
  <c r="AY9" i="8"/>
  <c r="AX9" i="8"/>
  <c r="AW9" i="8"/>
  <c r="AY8" i="8"/>
  <c r="AX8" i="8"/>
  <c r="AW8" i="8"/>
  <c r="AY7" i="8"/>
  <c r="AX7" i="8"/>
  <c r="AW7" i="8"/>
  <c r="AY6" i="8"/>
  <c r="AX6" i="8"/>
  <c r="AW6" i="8"/>
  <c r="AY5" i="8"/>
  <c r="AX5" i="8"/>
  <c r="AW5" i="8"/>
  <c r="AY4" i="8"/>
  <c r="AX4" i="8"/>
  <c r="AW4" i="8"/>
  <c r="AY3" i="8"/>
  <c r="AX3" i="8"/>
  <c r="AW3" i="8"/>
  <c r="AY2" i="8"/>
  <c r="AB4" i="6" s="1"/>
  <c r="AX2" i="8"/>
  <c r="AB3" i="6" s="1"/>
  <c r="AW2" i="8"/>
  <c r="AB2" i="6" s="1"/>
  <c r="AV11" i="8"/>
  <c r="AU11" i="8"/>
  <c r="AT11" i="8"/>
  <c r="AV10" i="8"/>
  <c r="AU10" i="8"/>
  <c r="AT10" i="8"/>
  <c r="AV9" i="8"/>
  <c r="AU9" i="8"/>
  <c r="AT9" i="8"/>
  <c r="AV8" i="8"/>
  <c r="AU8" i="8"/>
  <c r="AT8" i="8"/>
  <c r="AV7" i="8"/>
  <c r="AU7" i="8"/>
  <c r="AT7" i="8"/>
  <c r="AV6" i="8"/>
  <c r="AU6" i="8"/>
  <c r="AT6" i="8"/>
  <c r="AV5" i="8"/>
  <c r="AU5" i="8"/>
  <c r="AT5" i="8"/>
  <c r="AV4" i="8"/>
  <c r="AU4" i="8"/>
  <c r="AT4" i="8"/>
  <c r="AV3" i="8"/>
  <c r="AU3" i="8"/>
  <c r="AT3" i="8"/>
  <c r="AV2" i="8"/>
  <c r="Y4" i="6" s="1"/>
  <c r="AU2" i="8"/>
  <c r="Y3" i="6" s="1"/>
  <c r="AT2" i="8"/>
  <c r="Y2" i="6" s="1"/>
  <c r="AR211" i="7"/>
  <c r="AR187" i="7"/>
  <c r="AR168" i="7"/>
  <c r="AR146" i="7"/>
  <c r="AR124" i="7"/>
  <c r="AR80" i="7"/>
  <c r="AR58" i="7"/>
  <c r="AR36" i="7"/>
  <c r="AR15" i="7"/>
  <c r="AQ242" i="7"/>
  <c r="AQ219" i="7"/>
  <c r="AQ196" i="7"/>
  <c r="AQ172" i="7"/>
  <c r="AQ149" i="7"/>
  <c r="AQ107" i="7"/>
  <c r="AQ81" i="7"/>
  <c r="AQ59" i="7"/>
  <c r="AQ37" i="7"/>
  <c r="AQ16" i="7"/>
  <c r="AP243" i="7"/>
  <c r="AP221" i="7"/>
  <c r="AP198" i="7"/>
  <c r="AP133" i="7"/>
  <c r="AP110" i="7"/>
  <c r="AP66" i="7"/>
  <c r="AP41" i="7"/>
  <c r="AP19" i="7"/>
  <c r="AO246" i="7"/>
  <c r="AO224" i="7"/>
  <c r="AO205" i="7"/>
  <c r="AO181" i="7"/>
  <c r="AO159" i="7"/>
  <c r="AO137" i="7"/>
  <c r="AO115" i="7"/>
  <c r="AO92" i="7"/>
  <c r="AO69" i="7"/>
  <c r="AO46" i="7"/>
  <c r="AO23" i="7"/>
  <c r="AO5" i="7"/>
  <c r="O9" i="6"/>
  <c r="O8" i="6"/>
  <c r="O7" i="6"/>
  <c r="O6" i="6"/>
  <c r="O5" i="6"/>
  <c r="O4" i="6"/>
  <c r="O3" i="6"/>
  <c r="AD4" i="8"/>
  <c r="AD2" i="8" s="1"/>
  <c r="Z2" i="8"/>
  <c r="V9" i="8"/>
  <c r="V8" i="8"/>
  <c r="V7" i="8"/>
  <c r="V6" i="8"/>
  <c r="V5" i="8"/>
  <c r="V4" i="8"/>
  <c r="V3" i="8"/>
  <c r="AF8" i="8"/>
  <c r="AF4" i="8" s="1"/>
  <c r="AF6" i="8"/>
  <c r="BK4" i="8"/>
  <c r="BJ23" i="8"/>
  <c r="BJ22" i="8"/>
  <c r="BJ21" i="8"/>
  <c r="BJ20" i="8"/>
  <c r="BJ19" i="8"/>
  <c r="BJ18" i="8"/>
  <c r="BJ17" i="8"/>
  <c r="BJ16" i="8"/>
  <c r="BJ15" i="8"/>
  <c r="BJ14" i="8"/>
  <c r="BJ13" i="8"/>
  <c r="BJ12" i="8"/>
  <c r="BJ11" i="8"/>
  <c r="BJ10" i="8"/>
  <c r="BJ9" i="8"/>
  <c r="BJ8" i="8"/>
  <c r="BK2" i="8" s="1"/>
  <c r="BJ7" i="8"/>
  <c r="BJ6" i="8"/>
  <c r="BJ5" i="8"/>
  <c r="BJ4" i="8"/>
  <c r="BJ3" i="8"/>
  <c r="BJ2" i="8"/>
  <c r="BI816" i="8"/>
  <c r="BI815" i="8"/>
  <c r="BI814" i="8"/>
  <c r="BI813" i="8"/>
  <c r="BI812" i="8"/>
  <c r="BI811" i="8"/>
  <c r="BI810" i="8"/>
  <c r="BI809" i="8"/>
  <c r="BI808" i="8"/>
  <c r="BI807" i="8"/>
  <c r="BI806" i="8"/>
  <c r="BI805" i="8"/>
  <c r="BI804" i="8"/>
  <c r="BI803" i="8"/>
  <c r="BI802" i="8"/>
  <c r="BI801" i="8"/>
  <c r="BI800" i="8"/>
  <c r="BI799" i="8"/>
  <c r="BI798" i="8"/>
  <c r="BI797" i="8"/>
  <c r="BI796" i="8"/>
  <c r="BI795" i="8"/>
  <c r="BI794" i="8"/>
  <c r="BI793" i="8"/>
  <c r="BI792" i="8"/>
  <c r="BI791" i="8"/>
  <c r="BI790" i="8"/>
  <c r="BI789" i="8"/>
  <c r="BI788" i="8"/>
  <c r="BI787" i="8"/>
  <c r="BI786" i="8"/>
  <c r="BI785" i="8"/>
  <c r="BI784" i="8"/>
  <c r="BI783" i="8"/>
  <c r="BI782" i="8"/>
  <c r="BI781" i="8"/>
  <c r="BI780" i="8"/>
  <c r="BI779" i="8"/>
  <c r="BI778" i="8"/>
  <c r="BI777" i="8"/>
  <c r="BI776" i="8"/>
  <c r="BI775" i="8"/>
  <c r="BI774" i="8"/>
  <c r="BI773" i="8"/>
  <c r="BI772" i="8"/>
  <c r="BI771" i="8"/>
  <c r="BI770" i="8"/>
  <c r="BI769" i="8"/>
  <c r="BI768" i="8"/>
  <c r="BI767" i="8"/>
  <c r="BI766" i="8"/>
  <c r="BI765" i="8"/>
  <c r="BI764" i="8"/>
  <c r="BI763" i="8"/>
  <c r="BI762" i="8"/>
  <c r="BI761" i="8"/>
  <c r="BI760" i="8"/>
  <c r="BI759" i="8"/>
  <c r="BI758" i="8"/>
  <c r="BI757" i="8"/>
  <c r="BI756" i="8"/>
  <c r="BI755" i="8"/>
  <c r="BI754" i="8"/>
  <c r="BI753" i="8"/>
  <c r="BI752" i="8"/>
  <c r="BI751" i="8"/>
  <c r="BI750" i="8"/>
  <c r="BI749" i="8"/>
  <c r="BI748" i="8"/>
  <c r="BI747" i="8"/>
  <c r="BI746" i="8"/>
  <c r="BI745" i="8"/>
  <c r="BI744" i="8"/>
  <c r="BI743" i="8"/>
  <c r="BI742" i="8"/>
  <c r="BI741" i="8"/>
  <c r="BI740" i="8"/>
  <c r="BI739" i="8"/>
  <c r="BI738" i="8"/>
  <c r="BI737" i="8"/>
  <c r="BI736" i="8"/>
  <c r="BI735" i="8"/>
  <c r="BI734" i="8"/>
  <c r="BI733" i="8"/>
  <c r="BI732" i="8"/>
  <c r="BI731" i="8"/>
  <c r="BI730" i="8"/>
  <c r="BI729" i="8"/>
  <c r="BI728" i="8"/>
  <c r="BI727" i="8"/>
  <c r="BI726" i="8"/>
  <c r="BI725" i="8"/>
  <c r="BI724" i="8"/>
  <c r="BI723" i="8"/>
  <c r="BI722" i="8"/>
  <c r="BI721" i="8"/>
  <c r="BI720" i="8"/>
  <c r="BI719" i="8"/>
  <c r="BI718" i="8"/>
  <c r="BI717" i="8"/>
  <c r="BI716" i="8"/>
  <c r="BI715" i="8"/>
  <c r="BI714" i="8"/>
  <c r="BI713" i="8"/>
  <c r="BI712" i="8"/>
  <c r="BI711" i="8"/>
  <c r="BI710" i="8"/>
  <c r="BI709" i="8"/>
  <c r="BI708" i="8"/>
  <c r="BI707" i="8"/>
  <c r="BI706" i="8"/>
  <c r="BI705" i="8"/>
  <c r="BI704" i="8"/>
  <c r="BI703" i="8"/>
  <c r="BI702" i="8"/>
  <c r="BI701" i="8"/>
  <c r="BI700" i="8"/>
  <c r="BI699" i="8"/>
  <c r="BI698" i="8"/>
  <c r="BI697" i="8"/>
  <c r="BI696" i="8"/>
  <c r="BI695" i="8"/>
  <c r="BI694" i="8"/>
  <c r="BI693" i="8"/>
  <c r="BI692" i="8"/>
  <c r="BI691" i="8"/>
  <c r="BI690" i="8"/>
  <c r="BI689" i="8"/>
  <c r="BI688" i="8"/>
  <c r="BI687" i="8"/>
  <c r="BI686" i="8"/>
  <c r="BI685" i="8"/>
  <c r="BI684" i="8"/>
  <c r="BI683" i="8"/>
  <c r="BI682" i="8"/>
  <c r="BI681" i="8"/>
  <c r="BI680" i="8"/>
  <c r="BI679" i="8"/>
  <c r="BI678" i="8"/>
  <c r="BI677" i="8"/>
  <c r="BI676" i="8"/>
  <c r="BI675" i="8"/>
  <c r="BI674" i="8"/>
  <c r="BI673" i="8"/>
  <c r="BI672" i="8"/>
  <c r="BI671" i="8"/>
  <c r="BI670" i="8"/>
  <c r="BI669" i="8"/>
  <c r="BI668" i="8"/>
  <c r="BI667" i="8"/>
  <c r="BI666" i="8"/>
  <c r="BI665" i="8"/>
  <c r="BI664" i="8"/>
  <c r="BI663" i="8"/>
  <c r="BI662" i="8"/>
  <c r="BI661" i="8"/>
  <c r="BI660" i="8"/>
  <c r="BI659" i="8"/>
  <c r="BI658" i="8"/>
  <c r="BI657" i="8"/>
  <c r="BI656" i="8"/>
  <c r="BI655" i="8"/>
  <c r="BI654" i="8"/>
  <c r="BI653" i="8"/>
  <c r="BI652" i="8"/>
  <c r="BI651" i="8"/>
  <c r="BI650" i="8"/>
  <c r="BI649" i="8"/>
  <c r="BI648" i="8"/>
  <c r="BI647" i="8"/>
  <c r="BI646" i="8"/>
  <c r="BI645" i="8"/>
  <c r="BI644" i="8"/>
  <c r="BI643" i="8"/>
  <c r="BI642" i="8"/>
  <c r="BI641" i="8"/>
  <c r="BI640" i="8"/>
  <c r="BI639" i="8"/>
  <c r="BI638" i="8"/>
  <c r="BI637" i="8"/>
  <c r="BI636" i="8"/>
  <c r="BI635" i="8"/>
  <c r="BI634" i="8"/>
  <c r="BI633" i="8"/>
  <c r="BI632" i="8"/>
  <c r="BI631" i="8"/>
  <c r="BI630" i="8"/>
  <c r="BI629" i="8"/>
  <c r="BI628" i="8"/>
  <c r="BI627" i="8"/>
  <c r="BI626" i="8"/>
  <c r="BI625" i="8"/>
  <c r="BI624" i="8"/>
  <c r="BI623" i="8"/>
  <c r="BI622" i="8"/>
  <c r="BI621" i="8"/>
  <c r="BI620" i="8"/>
  <c r="BI619" i="8"/>
  <c r="BI618" i="8"/>
  <c r="BI617" i="8"/>
  <c r="BI616" i="8"/>
  <c r="BI615" i="8"/>
  <c r="BI614" i="8"/>
  <c r="BI613" i="8"/>
  <c r="BI612" i="8"/>
  <c r="BI611" i="8"/>
  <c r="BI610" i="8"/>
  <c r="BI609" i="8"/>
  <c r="BI608" i="8"/>
  <c r="BI607" i="8"/>
  <c r="BI606" i="8"/>
  <c r="BI605" i="8"/>
  <c r="BI604" i="8"/>
  <c r="BI603" i="8"/>
  <c r="BI602" i="8"/>
  <c r="BI601" i="8"/>
  <c r="BI600" i="8"/>
  <c r="BI599" i="8"/>
  <c r="BI598" i="8"/>
  <c r="BI597" i="8"/>
  <c r="BI596" i="8"/>
  <c r="BI595" i="8"/>
  <c r="BI594" i="8"/>
  <c r="BI593" i="8"/>
  <c r="BI592" i="8"/>
  <c r="BI591" i="8"/>
  <c r="BI590" i="8"/>
  <c r="BI589" i="8"/>
  <c r="BI588" i="8"/>
  <c r="BI587" i="8"/>
  <c r="BI586" i="8"/>
  <c r="BI585" i="8"/>
  <c r="BI584" i="8"/>
  <c r="BI583" i="8"/>
  <c r="BI582" i="8"/>
  <c r="BI581" i="8"/>
  <c r="BI580" i="8"/>
  <c r="BI579" i="8"/>
  <c r="BI578" i="8"/>
  <c r="BI577" i="8"/>
  <c r="BI576" i="8"/>
  <c r="BI575" i="8"/>
  <c r="BI574" i="8"/>
  <c r="BI573" i="8"/>
  <c r="BI572" i="8"/>
  <c r="BI571" i="8"/>
  <c r="BI570" i="8"/>
  <c r="BI569" i="8"/>
  <c r="BI568" i="8"/>
  <c r="BI567" i="8"/>
  <c r="BI566" i="8"/>
  <c r="BI565" i="8"/>
  <c r="BI564" i="8"/>
  <c r="BI563" i="8"/>
  <c r="BI562" i="8"/>
  <c r="BI561" i="8"/>
  <c r="BI560" i="8"/>
  <c r="BI559" i="8"/>
  <c r="BI558" i="8"/>
  <c r="BI557" i="8"/>
  <c r="BI556" i="8"/>
  <c r="BI555" i="8"/>
  <c r="BI554" i="8"/>
  <c r="BI553" i="8"/>
  <c r="BI552" i="8"/>
  <c r="BI551" i="8"/>
  <c r="BI550" i="8"/>
  <c r="BI549" i="8"/>
  <c r="BI548" i="8"/>
  <c r="BI547" i="8"/>
  <c r="BI546" i="8"/>
  <c r="BI545" i="8"/>
  <c r="BI544" i="8"/>
  <c r="BI543" i="8"/>
  <c r="BI542" i="8"/>
  <c r="BI541" i="8"/>
  <c r="BI540" i="8"/>
  <c r="BI539" i="8"/>
  <c r="BI538" i="8"/>
  <c r="BI537" i="8"/>
  <c r="BI536" i="8"/>
  <c r="BI535" i="8"/>
  <c r="BI534" i="8"/>
  <c r="BI533" i="8"/>
  <c r="BI532" i="8"/>
  <c r="BI531" i="8"/>
  <c r="BI530" i="8"/>
  <c r="BI529" i="8"/>
  <c r="BI528" i="8"/>
  <c r="BI527" i="8"/>
  <c r="BI526" i="8"/>
  <c r="BI525" i="8"/>
  <c r="BI524" i="8"/>
  <c r="BI523" i="8"/>
  <c r="BI522" i="8"/>
  <c r="BI521" i="8"/>
  <c r="BI520" i="8"/>
  <c r="BI519" i="8"/>
  <c r="BI518" i="8"/>
  <c r="BI517" i="8"/>
  <c r="BI516" i="8"/>
  <c r="BI515" i="8"/>
  <c r="BI514" i="8"/>
  <c r="BI513" i="8"/>
  <c r="BI512" i="8"/>
  <c r="BI511" i="8"/>
  <c r="BI510" i="8"/>
  <c r="BI509" i="8"/>
  <c r="BI508" i="8"/>
  <c r="BI507" i="8"/>
  <c r="BI506" i="8"/>
  <c r="BI505" i="8"/>
  <c r="BI504" i="8"/>
  <c r="BI503" i="8"/>
  <c r="BI502" i="8"/>
  <c r="BI501" i="8"/>
  <c r="BI500" i="8"/>
  <c r="BI499" i="8"/>
  <c r="BI498" i="8"/>
  <c r="BI497" i="8"/>
  <c r="BI496" i="8"/>
  <c r="BI495" i="8"/>
  <c r="BI494" i="8"/>
  <c r="BI493" i="8"/>
  <c r="BI492" i="8"/>
  <c r="BI491" i="8"/>
  <c r="BI490" i="8"/>
  <c r="BI489" i="8"/>
  <c r="BI488" i="8"/>
  <c r="BI487" i="8"/>
  <c r="BI486" i="8"/>
  <c r="BI485" i="8"/>
  <c r="BI484" i="8"/>
  <c r="BI483" i="8"/>
  <c r="BI482" i="8"/>
  <c r="BI481" i="8"/>
  <c r="BI480" i="8"/>
  <c r="BI479" i="8"/>
  <c r="BI478" i="8"/>
  <c r="BI477" i="8"/>
  <c r="BI476" i="8"/>
  <c r="BI475" i="8"/>
  <c r="BI474" i="8"/>
  <c r="BI473" i="8"/>
  <c r="BI472" i="8"/>
  <c r="BI471" i="8"/>
  <c r="BI470" i="8"/>
  <c r="BI469" i="8"/>
  <c r="BI468" i="8"/>
  <c r="BI467" i="8"/>
  <c r="BI466" i="8"/>
  <c r="BI465" i="8"/>
  <c r="BI464" i="8"/>
  <c r="BI463" i="8"/>
  <c r="BI462" i="8"/>
  <c r="BI461" i="8"/>
  <c r="BI460" i="8"/>
  <c r="BI459" i="8"/>
  <c r="BI458" i="8"/>
  <c r="BI457" i="8"/>
  <c r="BI456" i="8"/>
  <c r="BI455" i="8"/>
  <c r="BI454" i="8"/>
  <c r="BI453" i="8"/>
  <c r="BI452" i="8"/>
  <c r="BI451" i="8"/>
  <c r="BI450" i="8"/>
  <c r="BI449" i="8"/>
  <c r="BI448" i="8"/>
  <c r="BI447" i="8"/>
  <c r="BI446" i="8"/>
  <c r="BI445" i="8"/>
  <c r="BI444" i="8"/>
  <c r="BI443" i="8"/>
  <c r="BI442" i="8"/>
  <c r="BI441" i="8"/>
  <c r="BI440" i="8"/>
  <c r="BI439" i="8"/>
  <c r="BI438" i="8"/>
  <c r="BI437" i="8"/>
  <c r="BI436" i="8"/>
  <c r="BI435" i="8"/>
  <c r="BI434" i="8"/>
  <c r="BI433" i="8"/>
  <c r="BI432" i="8"/>
  <c r="BI431" i="8"/>
  <c r="BI430" i="8"/>
  <c r="BI429" i="8"/>
  <c r="BI428" i="8"/>
  <c r="BI427" i="8"/>
  <c r="BI426" i="8"/>
  <c r="BI425" i="8"/>
  <c r="BI424" i="8"/>
  <c r="BI423" i="8"/>
  <c r="BI422" i="8"/>
  <c r="BI421" i="8"/>
  <c r="BI420" i="8"/>
  <c r="BI419" i="8"/>
  <c r="BI418" i="8"/>
  <c r="BI417" i="8"/>
  <c r="BI416" i="8"/>
  <c r="BI415" i="8"/>
  <c r="BI414" i="8"/>
  <c r="BI413" i="8"/>
  <c r="BI412" i="8"/>
  <c r="BI411" i="8"/>
  <c r="BI410" i="8"/>
  <c r="BI409" i="8"/>
  <c r="BI408" i="8"/>
  <c r="BI407" i="8"/>
  <c r="BI406" i="8"/>
  <c r="BI405" i="8"/>
  <c r="BI404" i="8"/>
  <c r="BI403" i="8"/>
  <c r="BI402" i="8"/>
  <c r="BI401" i="8"/>
  <c r="BI400" i="8"/>
  <c r="BI399" i="8"/>
  <c r="BI398" i="8"/>
  <c r="BI397" i="8"/>
  <c r="BI396" i="8"/>
  <c r="BI395" i="8"/>
  <c r="BI394" i="8"/>
  <c r="BI393" i="8"/>
  <c r="BI392" i="8"/>
  <c r="BI391" i="8"/>
  <c r="BI390" i="8"/>
  <c r="BI389" i="8"/>
  <c r="BI388" i="8"/>
  <c r="BI387" i="8"/>
  <c r="BI386" i="8"/>
  <c r="BI385" i="8"/>
  <c r="BI384" i="8"/>
  <c r="BI383" i="8"/>
  <c r="BI382" i="8"/>
  <c r="BI381" i="8"/>
  <c r="BI380" i="8"/>
  <c r="BI379" i="8"/>
  <c r="BI378" i="8"/>
  <c r="BI377" i="8"/>
  <c r="BI376" i="8"/>
  <c r="BI375" i="8"/>
  <c r="BI374" i="8"/>
  <c r="BI373" i="8"/>
  <c r="BI372" i="8"/>
  <c r="BI371" i="8"/>
  <c r="BI370" i="8"/>
  <c r="BI369" i="8"/>
  <c r="BI368" i="8"/>
  <c r="BI367" i="8"/>
  <c r="BI366" i="8"/>
  <c r="BI365" i="8"/>
  <c r="BI364" i="8"/>
  <c r="BI363" i="8"/>
  <c r="BI362" i="8"/>
  <c r="BI361" i="8"/>
  <c r="BI360" i="8"/>
  <c r="BI359" i="8"/>
  <c r="BI358" i="8"/>
  <c r="BI357" i="8"/>
  <c r="BI356" i="8"/>
  <c r="BI355" i="8"/>
  <c r="BI354" i="8"/>
  <c r="BI353" i="8"/>
  <c r="BI352" i="8"/>
  <c r="BI351" i="8"/>
  <c r="BI350" i="8"/>
  <c r="BI349" i="8"/>
  <c r="BI348" i="8"/>
  <c r="BI347" i="8"/>
  <c r="BI346" i="8"/>
  <c r="BI345" i="8"/>
  <c r="BI344" i="8"/>
  <c r="BI343" i="8"/>
  <c r="BI342" i="8"/>
  <c r="BI341" i="8"/>
  <c r="BI340" i="8"/>
  <c r="BI339" i="8"/>
  <c r="BI338" i="8"/>
  <c r="BI337" i="8"/>
  <c r="BI336" i="8"/>
  <c r="BI335" i="8"/>
  <c r="BI334" i="8"/>
  <c r="BI333" i="8"/>
  <c r="BI332" i="8"/>
  <c r="BI331" i="8"/>
  <c r="BI330" i="8"/>
  <c r="BI329" i="8"/>
  <c r="BI328" i="8"/>
  <c r="BI327" i="8"/>
  <c r="BI326" i="8"/>
  <c r="BI325" i="8"/>
  <c r="BI324" i="8"/>
  <c r="BI323" i="8"/>
  <c r="BI322" i="8"/>
  <c r="BI321" i="8"/>
  <c r="BI320" i="8"/>
  <c r="BI319" i="8"/>
  <c r="BI318" i="8"/>
  <c r="BI317" i="8"/>
  <c r="BI316" i="8"/>
  <c r="BI315" i="8"/>
  <c r="BI314" i="8"/>
  <c r="BI313" i="8"/>
  <c r="BI312" i="8"/>
  <c r="BI311" i="8"/>
  <c r="BI310" i="8"/>
  <c r="BI309" i="8"/>
  <c r="BI308" i="8"/>
  <c r="BI307" i="8"/>
  <c r="BI306" i="8"/>
  <c r="BI305" i="8"/>
  <c r="BI304" i="8"/>
  <c r="BI303" i="8"/>
  <c r="BI302" i="8"/>
  <c r="BI301" i="8"/>
  <c r="BI300" i="8"/>
  <c r="BI299" i="8"/>
  <c r="BI298" i="8"/>
  <c r="BI297" i="8"/>
  <c r="BI296" i="8"/>
  <c r="BI295" i="8"/>
  <c r="BI294" i="8"/>
  <c r="BI293" i="8"/>
  <c r="BI292" i="8"/>
  <c r="BI291" i="8"/>
  <c r="BI290" i="8"/>
  <c r="BI289" i="8"/>
  <c r="BI288" i="8"/>
  <c r="BI287" i="8"/>
  <c r="BI286" i="8"/>
  <c r="BI285" i="8"/>
  <c r="BI284" i="8"/>
  <c r="BI283" i="8"/>
  <c r="BI282" i="8"/>
  <c r="BI281" i="8"/>
  <c r="BI280" i="8"/>
  <c r="BI279" i="8"/>
  <c r="BI278" i="8"/>
  <c r="BI277" i="8"/>
  <c r="BI276" i="8"/>
  <c r="BI275" i="8"/>
  <c r="BI274" i="8"/>
  <c r="BI273" i="8"/>
  <c r="BI272" i="8"/>
  <c r="BI271" i="8"/>
  <c r="BI270" i="8"/>
  <c r="BI269" i="8"/>
  <c r="BI268" i="8"/>
  <c r="BI267" i="8"/>
  <c r="BI266" i="8"/>
  <c r="BI265" i="8"/>
  <c r="BI264" i="8"/>
  <c r="BI263" i="8"/>
  <c r="BI262" i="8"/>
  <c r="BI261" i="8"/>
  <c r="BI260" i="8"/>
  <c r="BI259" i="8"/>
  <c r="BI258" i="8"/>
  <c r="BI257" i="8"/>
  <c r="BI256" i="8"/>
  <c r="BI255" i="8"/>
  <c r="BI254" i="8"/>
  <c r="BI253" i="8"/>
  <c r="BI252" i="8"/>
  <c r="BI251" i="8"/>
  <c r="BI250" i="8"/>
  <c r="BI249" i="8"/>
  <c r="BI248" i="8"/>
  <c r="BI247" i="8"/>
  <c r="BI246" i="8"/>
  <c r="BI245" i="8"/>
  <c r="BI244" i="8"/>
  <c r="BI243" i="8"/>
  <c r="BI242" i="8"/>
  <c r="BI241" i="8"/>
  <c r="BI240" i="8"/>
  <c r="BI239" i="8"/>
  <c r="BI238" i="8"/>
  <c r="BI237" i="8"/>
  <c r="BI236" i="8"/>
  <c r="BI235" i="8"/>
  <c r="BI234" i="8"/>
  <c r="BI233" i="8"/>
  <c r="BI232" i="8"/>
  <c r="BI231" i="8"/>
  <c r="BI230" i="8"/>
  <c r="BI229" i="8"/>
  <c r="BI228" i="8"/>
  <c r="BI227" i="8"/>
  <c r="BI226" i="8"/>
  <c r="BI225" i="8"/>
  <c r="BI224" i="8"/>
  <c r="BI223" i="8"/>
  <c r="BI222" i="8"/>
  <c r="BI221" i="8"/>
  <c r="BI220" i="8"/>
  <c r="BI219" i="8"/>
  <c r="BI218" i="8"/>
  <c r="BI217" i="8"/>
  <c r="BI216" i="8"/>
  <c r="BI215" i="8"/>
  <c r="BI214" i="8"/>
  <c r="BI213" i="8"/>
  <c r="BI212" i="8"/>
  <c r="BI211" i="8"/>
  <c r="BI210" i="8"/>
  <c r="BI209" i="8"/>
  <c r="BI208" i="8"/>
  <c r="BI207" i="8"/>
  <c r="BI206" i="8"/>
  <c r="BI205" i="8"/>
  <c r="BI204" i="8"/>
  <c r="BI203" i="8"/>
  <c r="BI202" i="8"/>
  <c r="BI201" i="8"/>
  <c r="BI200" i="8"/>
  <c r="BI199" i="8"/>
  <c r="BI198" i="8"/>
  <c r="BI197" i="8"/>
  <c r="BI196" i="8"/>
  <c r="BI195" i="8"/>
  <c r="BI194" i="8"/>
  <c r="BI193" i="8"/>
  <c r="BI192" i="8"/>
  <c r="BI191" i="8"/>
  <c r="BI190" i="8"/>
  <c r="BI189" i="8"/>
  <c r="BI188" i="8"/>
  <c r="BI187" i="8"/>
  <c r="BI186" i="8"/>
  <c r="BI185" i="8"/>
  <c r="BI184" i="8"/>
  <c r="BI183" i="8"/>
  <c r="BI182" i="8"/>
  <c r="BI181" i="8"/>
  <c r="BI180" i="8"/>
  <c r="BI179" i="8"/>
  <c r="BI178" i="8"/>
  <c r="BI177" i="8"/>
  <c r="BI176" i="8"/>
  <c r="BI175" i="8"/>
  <c r="BI174" i="8"/>
  <c r="BI173" i="8"/>
  <c r="BI172" i="8"/>
  <c r="BI171" i="8"/>
  <c r="BI170" i="8"/>
  <c r="BI169" i="8"/>
  <c r="BI168" i="8"/>
  <c r="BI167" i="8"/>
  <c r="BI166" i="8"/>
  <c r="BI165" i="8"/>
  <c r="BI164" i="8"/>
  <c r="BI163" i="8"/>
  <c r="BI162" i="8"/>
  <c r="BI161" i="8"/>
  <c r="BI160" i="8"/>
  <c r="BI159" i="8"/>
  <c r="BI158" i="8"/>
  <c r="BI157" i="8"/>
  <c r="BI156" i="8"/>
  <c r="BI155" i="8"/>
  <c r="BI154" i="8"/>
  <c r="BI153" i="8"/>
  <c r="BI152" i="8"/>
  <c r="BI151" i="8"/>
  <c r="BI150" i="8"/>
  <c r="BI149" i="8"/>
  <c r="BI148" i="8"/>
  <c r="BI147" i="8"/>
  <c r="BI146" i="8"/>
  <c r="BI145" i="8"/>
  <c r="BI144" i="8"/>
  <c r="BI143" i="8"/>
  <c r="BI142" i="8"/>
  <c r="BI141" i="8"/>
  <c r="BI140" i="8"/>
  <c r="BI139" i="8"/>
  <c r="BI138" i="8"/>
  <c r="BI137" i="8"/>
  <c r="BI136" i="8"/>
  <c r="BI135" i="8"/>
  <c r="BI134" i="8"/>
  <c r="BI133" i="8"/>
  <c r="BI132" i="8"/>
  <c r="BI131" i="8"/>
  <c r="BI130" i="8"/>
  <c r="BI129" i="8"/>
  <c r="BI128" i="8"/>
  <c r="BI127" i="8"/>
  <c r="BI126" i="8"/>
  <c r="BI125" i="8"/>
  <c r="BI124" i="8"/>
  <c r="BI123" i="8"/>
  <c r="BI122" i="8"/>
  <c r="BI121" i="8"/>
  <c r="BI120" i="8"/>
  <c r="BI119" i="8"/>
  <c r="BI118" i="8"/>
  <c r="BI117" i="8"/>
  <c r="BI116" i="8"/>
  <c r="BI115" i="8"/>
  <c r="BI114" i="8"/>
  <c r="BI113" i="8"/>
  <c r="BI112" i="8"/>
  <c r="BI111" i="8"/>
  <c r="BI110" i="8"/>
  <c r="BI109" i="8"/>
  <c r="BI108" i="8"/>
  <c r="BI107" i="8"/>
  <c r="BI106" i="8"/>
  <c r="BI105" i="8"/>
  <c r="BI104" i="8"/>
  <c r="BI103" i="8"/>
  <c r="BI102" i="8"/>
  <c r="BI101" i="8"/>
  <c r="BI100" i="8"/>
  <c r="BI99" i="8"/>
  <c r="BI98" i="8"/>
  <c r="BI97" i="8"/>
  <c r="BI96" i="8"/>
  <c r="BI95" i="8"/>
  <c r="BI94" i="8"/>
  <c r="BI93" i="8"/>
  <c r="BI92" i="8"/>
  <c r="BI91" i="8"/>
  <c r="BI90" i="8"/>
  <c r="BI89" i="8"/>
  <c r="BI88" i="8"/>
  <c r="BI87" i="8"/>
  <c r="BI86" i="8"/>
  <c r="BI85" i="8"/>
  <c r="BI84" i="8"/>
  <c r="BI83" i="8"/>
  <c r="BI82" i="8"/>
  <c r="BI81" i="8"/>
  <c r="BI80" i="8"/>
  <c r="BI79" i="8"/>
  <c r="BI78" i="8"/>
  <c r="BI77" i="8"/>
  <c r="BI76" i="8"/>
  <c r="BI75" i="8"/>
  <c r="BI74" i="8"/>
  <c r="BI73" i="8"/>
  <c r="BI72" i="8"/>
  <c r="BI71" i="8"/>
  <c r="BI70" i="8"/>
  <c r="BI69" i="8"/>
  <c r="BI68" i="8"/>
  <c r="BI67" i="8"/>
  <c r="BI66" i="8"/>
  <c r="BI65" i="8"/>
  <c r="BI64" i="8"/>
  <c r="BI63" i="8"/>
  <c r="BI62" i="8"/>
  <c r="BI61" i="8"/>
  <c r="BI60" i="8"/>
  <c r="BI59" i="8"/>
  <c r="BI58" i="8"/>
  <c r="BI57" i="8"/>
  <c r="BI56" i="8"/>
  <c r="BI55" i="8"/>
  <c r="BI54" i="8"/>
  <c r="BI53" i="8"/>
  <c r="BI52" i="8"/>
  <c r="BI51" i="8"/>
  <c r="BI50" i="8"/>
  <c r="BI49" i="8"/>
  <c r="BI48" i="8"/>
  <c r="BI47" i="8"/>
  <c r="BI46" i="8"/>
  <c r="BI45" i="8"/>
  <c r="BI44" i="8"/>
  <c r="BI43" i="8"/>
  <c r="BI42" i="8"/>
  <c r="BI41" i="8"/>
  <c r="BI40" i="8"/>
  <c r="BI39" i="8"/>
  <c r="BI38" i="8"/>
  <c r="BI37" i="8"/>
  <c r="BI36" i="8"/>
  <c r="BI35" i="8"/>
  <c r="BI34" i="8"/>
  <c r="BI33" i="8"/>
  <c r="BI32" i="8"/>
  <c r="BI31" i="8"/>
  <c r="BI30" i="8"/>
  <c r="BI29" i="8"/>
  <c r="BI28" i="8"/>
  <c r="BI27" i="8"/>
  <c r="BI26" i="8"/>
  <c r="BI25" i="8"/>
  <c r="BI24" i="8"/>
  <c r="BI23" i="8"/>
  <c r="BI22" i="8"/>
  <c r="BI21" i="8"/>
  <c r="BI20" i="8"/>
  <c r="BI19" i="8"/>
  <c r="BI18" i="8"/>
  <c r="BI17" i="8"/>
  <c r="BI16" i="8"/>
  <c r="BI15" i="8"/>
  <c r="BI14" i="8"/>
  <c r="BI13" i="8"/>
  <c r="BI12" i="8"/>
  <c r="BI11" i="8"/>
  <c r="BI10" i="8"/>
  <c r="BI9" i="8"/>
  <c r="BI8" i="8"/>
  <c r="BI7" i="8"/>
  <c r="BI6" i="8"/>
  <c r="BI5" i="8"/>
  <c r="BI4" i="8"/>
  <c r="BI3" i="8"/>
  <c r="BI2" i="8"/>
  <c r="BM3" i="8" s="1"/>
  <c r="AC920" i="8"/>
  <c r="AC916" i="8"/>
  <c r="AC912" i="8"/>
  <c r="AC908" i="8"/>
  <c r="AC904" i="8"/>
  <c r="AC900" i="8"/>
  <c r="AC896" i="8"/>
  <c r="AC892" i="8"/>
  <c r="AC888" i="8"/>
  <c r="AC884" i="8"/>
  <c r="AC875" i="8"/>
  <c r="AC871" i="8"/>
  <c r="AC867" i="8"/>
  <c r="AC863" i="8"/>
  <c r="AC859" i="8"/>
  <c r="AC855" i="8"/>
  <c r="AC851" i="8"/>
  <c r="AC847" i="8"/>
  <c r="AC841" i="8"/>
  <c r="AC837" i="8"/>
  <c r="AC833" i="8"/>
  <c r="AC829" i="8"/>
  <c r="AC825" i="8"/>
  <c r="AC821" i="8"/>
  <c r="AC817" i="8"/>
  <c r="AC813" i="8"/>
  <c r="AC809" i="8"/>
  <c r="AC805" i="8"/>
  <c r="AC801" i="8"/>
  <c r="AC794" i="8"/>
  <c r="AC790" i="8"/>
  <c r="AC786" i="8"/>
  <c r="AC782" i="8"/>
  <c r="AC778" i="8"/>
  <c r="AC774" i="8"/>
  <c r="AC770" i="8"/>
  <c r="AC766" i="8"/>
  <c r="AC762" i="8"/>
  <c r="AC758" i="8"/>
  <c r="AC750" i="8"/>
  <c r="AC746" i="8"/>
  <c r="AC742" i="8"/>
  <c r="AC738" i="8"/>
  <c r="AC734" i="8"/>
  <c r="AC730" i="8"/>
  <c r="AC726" i="8"/>
  <c r="AC722" i="8"/>
  <c r="AC718" i="8"/>
  <c r="AC714" i="8"/>
  <c r="AC710" i="8"/>
  <c r="AC703" i="8"/>
  <c r="AC699" i="8"/>
  <c r="AC695" i="8"/>
  <c r="AC691" i="8"/>
  <c r="AC687" i="8"/>
  <c r="AC683" i="8"/>
  <c r="AC679" i="8"/>
  <c r="AC675" i="8"/>
  <c r="AC671" i="8"/>
  <c r="AC667" i="8"/>
  <c r="AC663" i="8"/>
  <c r="AC655" i="8"/>
  <c r="AC651" i="8"/>
  <c r="AC647" i="8"/>
  <c r="AC643" i="8"/>
  <c r="AC639" i="8"/>
  <c r="AC635" i="8"/>
  <c r="AC631" i="8"/>
  <c r="AC627" i="8"/>
  <c r="AC623" i="8"/>
  <c r="AC619" i="8"/>
  <c r="AC613" i="8"/>
  <c r="AC609" i="8"/>
  <c r="AC605" i="8"/>
  <c r="AC601" i="8"/>
  <c r="AC597" i="8"/>
  <c r="AC593" i="8"/>
  <c r="AC589" i="8"/>
  <c r="AC585" i="8"/>
  <c r="AC581" i="8"/>
  <c r="AC577" i="8"/>
  <c r="AC573" i="8"/>
  <c r="AC565" i="8"/>
  <c r="AC561" i="8"/>
  <c r="AC557" i="8"/>
  <c r="AC553" i="8"/>
  <c r="AC549" i="8"/>
  <c r="AC545" i="8"/>
  <c r="AC541" i="8"/>
  <c r="AC537" i="8"/>
  <c r="AC533" i="8"/>
  <c r="AC527" i="8"/>
  <c r="AC523" i="8"/>
  <c r="AC519" i="8"/>
  <c r="AC515" i="8"/>
  <c r="AC511" i="8"/>
  <c r="AC507" i="8"/>
  <c r="AC503" i="8"/>
  <c r="AC499" i="8"/>
  <c r="AC495" i="8"/>
  <c r="AC491" i="8"/>
  <c r="AC487" i="8"/>
  <c r="AC479" i="8"/>
  <c r="AC475" i="8"/>
  <c r="AC471" i="8"/>
  <c r="AC467" i="8"/>
  <c r="AC463" i="8"/>
  <c r="AC459" i="8"/>
  <c r="AC455" i="8"/>
  <c r="AC451" i="8"/>
  <c r="AC447" i="8"/>
  <c r="AC443" i="8"/>
  <c r="AC439" i="8"/>
  <c r="AC433" i="8"/>
  <c r="AC429" i="8"/>
  <c r="AC425" i="8"/>
  <c r="AC421" i="8"/>
  <c r="AC417" i="8"/>
  <c r="AC413" i="8"/>
  <c r="AC409" i="8"/>
  <c r="AC405" i="8"/>
  <c r="AC401" i="8"/>
  <c r="AC397" i="8"/>
  <c r="AC393" i="8"/>
  <c r="AC386" i="8"/>
  <c r="AC382" i="8"/>
  <c r="AC378" i="8"/>
  <c r="AC374" i="8"/>
  <c r="AC370" i="8"/>
  <c r="AC366" i="8"/>
  <c r="AC362" i="8"/>
  <c r="AC358" i="8"/>
  <c r="AC354" i="8"/>
  <c r="AC347" i="8"/>
  <c r="AC343" i="8"/>
  <c r="AC339" i="8"/>
  <c r="AC335" i="8"/>
  <c r="AC331" i="8"/>
  <c r="AC327" i="8"/>
  <c r="AC323" i="8"/>
  <c r="AC319" i="8"/>
  <c r="AC313" i="8"/>
  <c r="AC309" i="8"/>
  <c r="AC305" i="8"/>
  <c r="AC301" i="8"/>
  <c r="AC297" i="8"/>
  <c r="AC293" i="8"/>
  <c r="AC289" i="8"/>
  <c r="AC285" i="8"/>
  <c r="AC281" i="8"/>
  <c r="AC277" i="8"/>
  <c r="AC269" i="8"/>
  <c r="AC265" i="8"/>
  <c r="AC261" i="8"/>
  <c r="AC257" i="8"/>
  <c r="AC253" i="8"/>
  <c r="AC249" i="8"/>
  <c r="AC245" i="8"/>
  <c r="AC241" i="8"/>
  <c r="AC232" i="8"/>
  <c r="AC228" i="8"/>
  <c r="AC224" i="8"/>
  <c r="AC220" i="8"/>
  <c r="AC216" i="8"/>
  <c r="AC212" i="8"/>
  <c r="AC208" i="8"/>
  <c r="AC204" i="8"/>
  <c r="AC199" i="8"/>
  <c r="AC193" i="8"/>
  <c r="AC189" i="8"/>
  <c r="AC185" i="8"/>
  <c r="AC181" i="8"/>
  <c r="AC177" i="8"/>
  <c r="AC173" i="8"/>
  <c r="AC169" i="8"/>
  <c r="AC165" i="8"/>
  <c r="AC158" i="8"/>
  <c r="AC154" i="8"/>
  <c r="AC150" i="8"/>
  <c r="AC146" i="8"/>
  <c r="AC142" i="8"/>
  <c r="AC138" i="8"/>
  <c r="AC134" i="8"/>
  <c r="AC130" i="8"/>
  <c r="AC124" i="8"/>
  <c r="AC120" i="8"/>
  <c r="AC116" i="8"/>
  <c r="AC112" i="8"/>
  <c r="AC108" i="8"/>
  <c r="AC104" i="8"/>
  <c r="AC100" i="8"/>
  <c r="AC96" i="8"/>
  <c r="AC92" i="8"/>
  <c r="AC85" i="8"/>
  <c r="AC81" i="8"/>
  <c r="AC77" i="8"/>
  <c r="AC73" i="8"/>
  <c r="AC69" i="8"/>
  <c r="AC65" i="8"/>
  <c r="AC61" i="8"/>
  <c r="AC57" i="8"/>
  <c r="AC53" i="8"/>
  <c r="AC49" i="8"/>
  <c r="AC43" i="8"/>
  <c r="AC39" i="8"/>
  <c r="AC35" i="8"/>
  <c r="AC31" i="8"/>
  <c r="AC27" i="8"/>
  <c r="AC23" i="8"/>
  <c r="AC19" i="8"/>
  <c r="AC15" i="8"/>
  <c r="AC11" i="8"/>
  <c r="AC7" i="8"/>
  <c r="AC3" i="8"/>
  <c r="Q5539" i="8"/>
  <c r="Q5538" i="8"/>
  <c r="Q5537" i="8"/>
  <c r="Q5536" i="8"/>
  <c r="Q5535" i="8"/>
  <c r="Q5534" i="8"/>
  <c r="Q5533" i="8"/>
  <c r="Q5532" i="8"/>
  <c r="Q5531" i="8"/>
  <c r="Q5530" i="8"/>
  <c r="Q5529" i="8"/>
  <c r="Q5528" i="8"/>
  <c r="Q5527" i="8"/>
  <c r="Q5526" i="8"/>
  <c r="Q5525" i="8"/>
  <c r="Q5524" i="8"/>
  <c r="Q5523" i="8"/>
  <c r="Q5522" i="8"/>
  <c r="Q5521" i="8"/>
  <c r="Q5520" i="8"/>
  <c r="Q5519" i="8"/>
  <c r="Q5518" i="8"/>
  <c r="Q5517" i="8"/>
  <c r="Q5516" i="8"/>
  <c r="Q5515" i="8"/>
  <c r="Q5514" i="8"/>
  <c r="Q5513" i="8"/>
  <c r="Q5512" i="8"/>
  <c r="Q5511" i="8"/>
  <c r="Q5510" i="8"/>
  <c r="Q5509" i="8"/>
  <c r="Q5508" i="8"/>
  <c r="Q5507" i="8"/>
  <c r="Q5506" i="8"/>
  <c r="Q5505" i="8"/>
  <c r="Q5504" i="8"/>
  <c r="Q5503" i="8"/>
  <c r="Q5502" i="8"/>
  <c r="Q5501" i="8"/>
  <c r="Q5500" i="8"/>
  <c r="Q5499" i="8"/>
  <c r="Q5498" i="8"/>
  <c r="Q5497" i="8"/>
  <c r="Q5496" i="8"/>
  <c r="Q5495" i="8"/>
  <c r="Q5494" i="8"/>
  <c r="Q5493" i="8"/>
  <c r="Q5492" i="8"/>
  <c r="Q5491" i="8"/>
  <c r="Q5490" i="8"/>
  <c r="Q5489" i="8"/>
  <c r="Q5488" i="8"/>
  <c r="Q5487" i="8"/>
  <c r="Q5486" i="8"/>
  <c r="Q5485" i="8"/>
  <c r="Q5484" i="8"/>
  <c r="Q5483" i="8"/>
  <c r="Q5482" i="8"/>
  <c r="Q5481" i="8"/>
  <c r="Q5480" i="8"/>
  <c r="Q5479" i="8"/>
  <c r="Q5478" i="8"/>
  <c r="Q5477" i="8"/>
  <c r="Q5476" i="8"/>
  <c r="Q5475" i="8"/>
  <c r="Q5474" i="8"/>
  <c r="Q5473" i="8"/>
  <c r="Q5472" i="8"/>
  <c r="Q5471" i="8"/>
  <c r="Q5470" i="8"/>
  <c r="Q5469" i="8"/>
  <c r="Q5468" i="8"/>
  <c r="Q5467" i="8"/>
  <c r="Q5466" i="8"/>
  <c r="Q5465" i="8"/>
  <c r="Q5464" i="8"/>
  <c r="Q5463" i="8"/>
  <c r="Q5462" i="8"/>
  <c r="Q5461" i="8"/>
  <c r="Q5460" i="8"/>
  <c r="Q5459" i="8"/>
  <c r="Q5458" i="8"/>
  <c r="Q5457" i="8"/>
  <c r="Q5456" i="8"/>
  <c r="Q5455" i="8"/>
  <c r="Q5454" i="8"/>
  <c r="Q5453" i="8"/>
  <c r="Q5452" i="8"/>
  <c r="Q5451" i="8"/>
  <c r="Q5450" i="8"/>
  <c r="Q5449" i="8"/>
  <c r="Q5448" i="8"/>
  <c r="Q5447" i="8"/>
  <c r="Q5446" i="8"/>
  <c r="Q5445" i="8"/>
  <c r="Q5444" i="8"/>
  <c r="Q5443" i="8"/>
  <c r="Q5442" i="8"/>
  <c r="Q5441" i="8"/>
  <c r="Q5440" i="8"/>
  <c r="Q5439" i="8"/>
  <c r="Q5438" i="8"/>
  <c r="Q5437" i="8"/>
  <c r="Q5436" i="8"/>
  <c r="Q5435" i="8"/>
  <c r="Q5434" i="8"/>
  <c r="Q5433" i="8"/>
  <c r="Q5432" i="8"/>
  <c r="Q5431" i="8"/>
  <c r="Q5430" i="8"/>
  <c r="Q5429" i="8"/>
  <c r="Q5428" i="8"/>
  <c r="Q5427" i="8"/>
  <c r="Q5426" i="8"/>
  <c r="Q5425" i="8"/>
  <c r="Q5424" i="8"/>
  <c r="Q5423" i="8"/>
  <c r="Q5422" i="8"/>
  <c r="Q5421" i="8"/>
  <c r="Q5420" i="8"/>
  <c r="Q5419" i="8"/>
  <c r="Q5418" i="8"/>
  <c r="Q5417" i="8"/>
  <c r="Q5416" i="8"/>
  <c r="Q5415" i="8"/>
  <c r="Q5414" i="8"/>
  <c r="Q5413" i="8"/>
  <c r="Q5412" i="8"/>
  <c r="Q5411" i="8"/>
  <c r="Q5410" i="8"/>
  <c r="Q5409" i="8"/>
  <c r="Q5408" i="8"/>
  <c r="Q5407" i="8"/>
  <c r="Q5406" i="8"/>
  <c r="Q5405" i="8"/>
  <c r="Q5404" i="8"/>
  <c r="Q5403" i="8"/>
  <c r="Q5402" i="8"/>
  <c r="Q5401" i="8"/>
  <c r="Q5400" i="8"/>
  <c r="Q5399" i="8"/>
  <c r="Q5398" i="8"/>
  <c r="Q5397" i="8"/>
  <c r="Q5396" i="8"/>
  <c r="Q5395" i="8"/>
  <c r="Q5394" i="8"/>
  <c r="Q5393" i="8"/>
  <c r="Q5392" i="8"/>
  <c r="Q5391" i="8"/>
  <c r="Q5390" i="8"/>
  <c r="Q5389" i="8"/>
  <c r="Q5388" i="8"/>
  <c r="Q5387" i="8"/>
  <c r="Q5386" i="8"/>
  <c r="Q5385" i="8"/>
  <c r="Q5384" i="8"/>
  <c r="Q5383" i="8"/>
  <c r="Q5382" i="8"/>
  <c r="Q5381" i="8"/>
  <c r="Q5380" i="8"/>
  <c r="Q5379" i="8"/>
  <c r="Q5378" i="8"/>
  <c r="Q5377" i="8"/>
  <c r="Q5376" i="8"/>
  <c r="Q5375" i="8"/>
  <c r="Q5374" i="8"/>
  <c r="Q5373" i="8"/>
  <c r="Q5372" i="8"/>
  <c r="Q5371" i="8"/>
  <c r="Q5370" i="8"/>
  <c r="Q5369" i="8"/>
  <c r="Q5368" i="8"/>
  <c r="Q5367" i="8"/>
  <c r="Q5366" i="8"/>
  <c r="Q5365" i="8"/>
  <c r="Q5364" i="8"/>
  <c r="Q5363" i="8"/>
  <c r="Q5362" i="8"/>
  <c r="Q5361" i="8"/>
  <c r="Q5360" i="8"/>
  <c r="Q5359" i="8"/>
  <c r="Q5358" i="8"/>
  <c r="Q5357" i="8"/>
  <c r="Q5356" i="8"/>
  <c r="Q5355" i="8"/>
  <c r="Q5354" i="8"/>
  <c r="Q5353" i="8"/>
  <c r="Q5352" i="8"/>
  <c r="Q5351" i="8"/>
  <c r="Q5350" i="8"/>
  <c r="Q5349" i="8"/>
  <c r="Q5348" i="8"/>
  <c r="Q5347" i="8"/>
  <c r="Q5346" i="8"/>
  <c r="Q5345" i="8"/>
  <c r="Q5344" i="8"/>
  <c r="Q5343" i="8"/>
  <c r="Q5342" i="8"/>
  <c r="Q5341" i="8"/>
  <c r="Q5340" i="8"/>
  <c r="Q5339" i="8"/>
  <c r="Q5338" i="8"/>
  <c r="Q5337" i="8"/>
  <c r="Q5336" i="8"/>
  <c r="Q5335" i="8"/>
  <c r="Q5334" i="8"/>
  <c r="Q5333" i="8"/>
  <c r="Q5332" i="8"/>
  <c r="Q5331" i="8"/>
  <c r="Q5330" i="8"/>
  <c r="Q5329" i="8"/>
  <c r="Q5328" i="8"/>
  <c r="Q5327" i="8"/>
  <c r="Q5326" i="8"/>
  <c r="Q5325" i="8"/>
  <c r="Q5324" i="8"/>
  <c r="Q5323" i="8"/>
  <c r="Q5322" i="8"/>
  <c r="Q5321" i="8"/>
  <c r="Q5320" i="8"/>
  <c r="Q5319" i="8"/>
  <c r="Q5318" i="8"/>
  <c r="Q5317" i="8"/>
  <c r="Q5316" i="8"/>
  <c r="Q5315" i="8"/>
  <c r="Q5314" i="8"/>
  <c r="Q5313" i="8"/>
  <c r="Q5312" i="8"/>
  <c r="Q5311" i="8"/>
  <c r="Q5310" i="8"/>
  <c r="Q5309" i="8"/>
  <c r="Q5308" i="8"/>
  <c r="Q5307" i="8"/>
  <c r="Q5306" i="8"/>
  <c r="Q5305" i="8"/>
  <c r="Q5304" i="8"/>
  <c r="Q5303" i="8"/>
  <c r="Q5302" i="8"/>
  <c r="Q5301" i="8"/>
  <c r="Q5300" i="8"/>
  <c r="Q5299" i="8"/>
  <c r="Q5298" i="8"/>
  <c r="Q5297" i="8"/>
  <c r="Q5296" i="8"/>
  <c r="Q5295" i="8"/>
  <c r="Q5294" i="8"/>
  <c r="Q5293" i="8"/>
  <c r="Q5292" i="8"/>
  <c r="Q5291" i="8"/>
  <c r="Q5290" i="8"/>
  <c r="Q5289" i="8"/>
  <c r="Q5288" i="8"/>
  <c r="Q5287" i="8"/>
  <c r="Q5286" i="8"/>
  <c r="Q5285" i="8"/>
  <c r="Q5284" i="8"/>
  <c r="Q5283" i="8"/>
  <c r="Q5282" i="8"/>
  <c r="Q5281" i="8"/>
  <c r="Q5280" i="8"/>
  <c r="Q5279" i="8"/>
  <c r="Q5278" i="8"/>
  <c r="Q5277" i="8"/>
  <c r="Q5276" i="8"/>
  <c r="Q5275" i="8"/>
  <c r="Q5274" i="8"/>
  <c r="Q5273" i="8"/>
  <c r="Q5272" i="8"/>
  <c r="Q5271" i="8"/>
  <c r="Q5270" i="8"/>
  <c r="Q5269" i="8"/>
  <c r="Q5268" i="8"/>
  <c r="Q5267" i="8"/>
  <c r="Q5266" i="8"/>
  <c r="Q5265" i="8"/>
  <c r="Q5264" i="8"/>
  <c r="Q5263" i="8"/>
  <c r="Q5262" i="8"/>
  <c r="Q5261" i="8"/>
  <c r="Q5260" i="8"/>
  <c r="Q5259" i="8"/>
  <c r="Q5258" i="8"/>
  <c r="Q5257" i="8"/>
  <c r="Q5256" i="8"/>
  <c r="Q5255" i="8"/>
  <c r="Q5254" i="8"/>
  <c r="Q5253" i="8"/>
  <c r="Q5252" i="8"/>
  <c r="Q5251" i="8"/>
  <c r="Q5250" i="8"/>
  <c r="Q5249" i="8"/>
  <c r="Q5248" i="8"/>
  <c r="Q5247" i="8"/>
  <c r="Q5246" i="8"/>
  <c r="Q5245" i="8"/>
  <c r="Q5244" i="8"/>
  <c r="Q5243" i="8"/>
  <c r="Q5242" i="8"/>
  <c r="Q5241" i="8"/>
  <c r="Q5240" i="8"/>
  <c r="Q5239" i="8"/>
  <c r="Q5238" i="8"/>
  <c r="Q5237" i="8"/>
  <c r="Q5236" i="8"/>
  <c r="Q5235" i="8"/>
  <c r="Q5234" i="8"/>
  <c r="Q5233" i="8"/>
  <c r="Q5232" i="8"/>
  <c r="Q5231" i="8"/>
  <c r="Q5230" i="8"/>
  <c r="Q5229" i="8"/>
  <c r="Q5228" i="8"/>
  <c r="Q5227" i="8"/>
  <c r="Q5226" i="8"/>
  <c r="Q5225" i="8"/>
  <c r="Q5224" i="8"/>
  <c r="Q5223" i="8"/>
  <c r="Q5222" i="8"/>
  <c r="Q5221" i="8"/>
  <c r="Q5220" i="8"/>
  <c r="Q5219" i="8"/>
  <c r="Q5218" i="8"/>
  <c r="Q5217" i="8"/>
  <c r="Q5216" i="8"/>
  <c r="Q5215" i="8"/>
  <c r="Q5214" i="8"/>
  <c r="Q5213" i="8"/>
  <c r="Q5212" i="8"/>
  <c r="Q5211" i="8"/>
  <c r="Q5210" i="8"/>
  <c r="Q5209" i="8"/>
  <c r="Q5208" i="8"/>
  <c r="Q5207" i="8"/>
  <c r="Q5206" i="8"/>
  <c r="Q5205" i="8"/>
  <c r="Q5204" i="8"/>
  <c r="Q5203" i="8"/>
  <c r="Q5202" i="8"/>
  <c r="Q5201" i="8"/>
  <c r="Q5200" i="8"/>
  <c r="Q5199" i="8"/>
  <c r="Q5198" i="8"/>
  <c r="Q5197" i="8"/>
  <c r="Q5196" i="8"/>
  <c r="Q5195" i="8"/>
  <c r="Q5194" i="8"/>
  <c r="Q5193" i="8"/>
  <c r="Q5192" i="8"/>
  <c r="Q5191" i="8"/>
  <c r="Q5190" i="8"/>
  <c r="Q5189" i="8"/>
  <c r="Q5188" i="8"/>
  <c r="Q5187" i="8"/>
  <c r="Q5186" i="8"/>
  <c r="Q5185" i="8"/>
  <c r="Q5184" i="8"/>
  <c r="Q5183" i="8"/>
  <c r="Q5182" i="8"/>
  <c r="Q5181" i="8"/>
  <c r="Q5180" i="8"/>
  <c r="Q5179" i="8"/>
  <c r="Q5178" i="8"/>
  <c r="Q5177" i="8"/>
  <c r="Q5176" i="8"/>
  <c r="Q5175" i="8"/>
  <c r="Q5174" i="8"/>
  <c r="Q5173" i="8"/>
  <c r="Q5172" i="8"/>
  <c r="Q5171" i="8"/>
  <c r="Q5170" i="8"/>
  <c r="Q5169" i="8"/>
  <c r="Q5168" i="8"/>
  <c r="Q5167" i="8"/>
  <c r="Q5166" i="8"/>
  <c r="Q5165" i="8"/>
  <c r="Q5164" i="8"/>
  <c r="Q5163" i="8"/>
  <c r="Q5162" i="8"/>
  <c r="Q5161" i="8"/>
  <c r="Q5160" i="8"/>
  <c r="Q5159" i="8"/>
  <c r="Q5158" i="8"/>
  <c r="Q5157" i="8"/>
  <c r="Q5156" i="8"/>
  <c r="Q5155" i="8"/>
  <c r="Q5154" i="8"/>
  <c r="Q5153" i="8"/>
  <c r="Q5152" i="8"/>
  <c r="Q5151" i="8"/>
  <c r="Q5150" i="8"/>
  <c r="Q5149" i="8"/>
  <c r="Q5148" i="8"/>
  <c r="Q5147" i="8"/>
  <c r="Q5146" i="8"/>
  <c r="Q5145" i="8"/>
  <c r="Q5144" i="8"/>
  <c r="Q5143" i="8"/>
  <c r="Q5142" i="8"/>
  <c r="Q5141" i="8"/>
  <c r="Q5140" i="8"/>
  <c r="Q5139" i="8"/>
  <c r="Q5138" i="8"/>
  <c r="Q5137" i="8"/>
  <c r="Q5136" i="8"/>
  <c r="Q5135" i="8"/>
  <c r="Q5134" i="8"/>
  <c r="Q5133" i="8"/>
  <c r="Q5132" i="8"/>
  <c r="Q5131" i="8"/>
  <c r="Q5130" i="8"/>
  <c r="Q5129" i="8"/>
  <c r="Q5128" i="8"/>
  <c r="Q5127" i="8"/>
  <c r="Q5126" i="8"/>
  <c r="Q5125" i="8"/>
  <c r="Q5124" i="8"/>
  <c r="Q5123" i="8"/>
  <c r="Q5122" i="8"/>
  <c r="Q5121" i="8"/>
  <c r="Q5120" i="8"/>
  <c r="Q5119" i="8"/>
  <c r="Q5118" i="8"/>
  <c r="Q5117" i="8"/>
  <c r="Q5116" i="8"/>
  <c r="Q5115" i="8"/>
  <c r="Q5114" i="8"/>
  <c r="Q5113" i="8"/>
  <c r="Q5112" i="8"/>
  <c r="Q5111" i="8"/>
  <c r="Q5110" i="8"/>
  <c r="Q5109" i="8"/>
  <c r="Q5108" i="8"/>
  <c r="Q5107" i="8"/>
  <c r="Q5106" i="8"/>
  <c r="Q5105" i="8"/>
  <c r="Q5104" i="8"/>
  <c r="Q5103" i="8"/>
  <c r="Q5102" i="8"/>
  <c r="Q5101" i="8"/>
  <c r="Q5100" i="8"/>
  <c r="Q5099" i="8"/>
  <c r="Q5098" i="8"/>
  <c r="Q5097" i="8"/>
  <c r="Q5096" i="8"/>
  <c r="Q5095" i="8"/>
  <c r="Q5094" i="8"/>
  <c r="Q5093" i="8"/>
  <c r="Q5092" i="8"/>
  <c r="Q5091" i="8"/>
  <c r="Q5090" i="8"/>
  <c r="Q5089" i="8"/>
  <c r="Q5088" i="8"/>
  <c r="Q5087" i="8"/>
  <c r="Q5086" i="8"/>
  <c r="Q5085" i="8"/>
  <c r="Q5084" i="8"/>
  <c r="Q5083" i="8"/>
  <c r="Q5082" i="8"/>
  <c r="Q5081" i="8"/>
  <c r="Q5080" i="8"/>
  <c r="Q5079" i="8"/>
  <c r="Q5078" i="8"/>
  <c r="Q5077" i="8"/>
  <c r="Q5076" i="8"/>
  <c r="Q5075" i="8"/>
  <c r="Q5074" i="8"/>
  <c r="Q5073" i="8"/>
  <c r="Q5072" i="8"/>
  <c r="Q5071" i="8"/>
  <c r="Q5070" i="8"/>
  <c r="Q5069" i="8"/>
  <c r="Q5068" i="8"/>
  <c r="Q5067" i="8"/>
  <c r="Q5066" i="8"/>
  <c r="Q5065" i="8"/>
  <c r="Q5064" i="8"/>
  <c r="Q5063" i="8"/>
  <c r="Q5062" i="8"/>
  <c r="Q5061" i="8"/>
  <c r="Q5060" i="8"/>
  <c r="Q5059" i="8"/>
  <c r="Q5058" i="8"/>
  <c r="Q5057" i="8"/>
  <c r="Q5056" i="8"/>
  <c r="Q5055" i="8"/>
  <c r="Q5054" i="8"/>
  <c r="Q5053" i="8"/>
  <c r="Q5052" i="8"/>
  <c r="Q5051" i="8"/>
  <c r="Q5050" i="8"/>
  <c r="Q5049" i="8"/>
  <c r="Q5048" i="8"/>
  <c r="Q5047" i="8"/>
  <c r="Q5046" i="8"/>
  <c r="Q5045" i="8"/>
  <c r="Q5044" i="8"/>
  <c r="Q5043" i="8"/>
  <c r="Q5042" i="8"/>
  <c r="Q5041" i="8"/>
  <c r="Q5040" i="8"/>
  <c r="Q5039" i="8"/>
  <c r="Q5038" i="8"/>
  <c r="Q5037" i="8"/>
  <c r="Q5036" i="8"/>
  <c r="Q5035" i="8"/>
  <c r="Q5034" i="8"/>
  <c r="Q5033" i="8"/>
  <c r="Q5032" i="8"/>
  <c r="Q5031" i="8"/>
  <c r="Q5030" i="8"/>
  <c r="Q5029" i="8"/>
  <c r="Q5028" i="8"/>
  <c r="Q5027" i="8"/>
  <c r="Q5026" i="8"/>
  <c r="Q5025" i="8"/>
  <c r="Q5024" i="8"/>
  <c r="Q5023" i="8"/>
  <c r="Q5022" i="8"/>
  <c r="Q5021" i="8"/>
  <c r="Q5020" i="8"/>
  <c r="Q5019" i="8"/>
  <c r="Q5018" i="8"/>
  <c r="Q5017" i="8"/>
  <c r="Q5016" i="8"/>
  <c r="Q5015" i="8"/>
  <c r="Q5014" i="8"/>
  <c r="Q5013" i="8"/>
  <c r="Q5012" i="8"/>
  <c r="Q5011" i="8"/>
  <c r="Q5010" i="8"/>
  <c r="Q5009" i="8"/>
  <c r="Q5008" i="8"/>
  <c r="Q5007" i="8"/>
  <c r="Q5006" i="8"/>
  <c r="Q5005" i="8"/>
  <c r="Q5004" i="8"/>
  <c r="Q5003" i="8"/>
  <c r="Q5002" i="8"/>
  <c r="Q5001" i="8"/>
  <c r="Q5000" i="8"/>
  <c r="Q4999" i="8"/>
  <c r="Q4998" i="8"/>
  <c r="Q4997" i="8"/>
  <c r="Q4996" i="8"/>
  <c r="Q4995" i="8"/>
  <c r="Q4994" i="8"/>
  <c r="Q4993" i="8"/>
  <c r="Q4992" i="8"/>
  <c r="Q4991" i="8"/>
  <c r="Q4990" i="8"/>
  <c r="Q4989" i="8"/>
  <c r="Q4988" i="8"/>
  <c r="Q4987" i="8"/>
  <c r="Q4986" i="8"/>
  <c r="Q4985" i="8"/>
  <c r="Q4984" i="8"/>
  <c r="Q4983" i="8"/>
  <c r="Q4982" i="8"/>
  <c r="Q4981" i="8"/>
  <c r="Q4980" i="8"/>
  <c r="Q4979" i="8"/>
  <c r="Q4978" i="8"/>
  <c r="Q4977" i="8"/>
  <c r="Q4976" i="8"/>
  <c r="Q4975" i="8"/>
  <c r="Q4974" i="8"/>
  <c r="Q4973" i="8"/>
  <c r="Q4972" i="8"/>
  <c r="Q4971" i="8"/>
  <c r="Q4970" i="8"/>
  <c r="Q4969" i="8"/>
  <c r="Q4968" i="8"/>
  <c r="Q4967" i="8"/>
  <c r="Q4966" i="8"/>
  <c r="Q4965" i="8"/>
  <c r="Q4964" i="8"/>
  <c r="Q4963" i="8"/>
  <c r="Q4962" i="8"/>
  <c r="Q4961" i="8"/>
  <c r="Q4960" i="8"/>
  <c r="Q4959" i="8"/>
  <c r="Q4958" i="8"/>
  <c r="Q4957" i="8"/>
  <c r="Q4956" i="8"/>
  <c r="Q4955" i="8"/>
  <c r="Q4954" i="8"/>
  <c r="Q4953" i="8"/>
  <c r="Q4952" i="8"/>
  <c r="Q4951" i="8"/>
  <c r="Q4950" i="8"/>
  <c r="Q4949" i="8"/>
  <c r="Q4948" i="8"/>
  <c r="Q4947" i="8"/>
  <c r="Q4946" i="8"/>
  <c r="Q4945" i="8"/>
  <c r="Q4944" i="8"/>
  <c r="Q4943" i="8"/>
  <c r="Q4942" i="8"/>
  <c r="Q4941" i="8"/>
  <c r="Q4940" i="8"/>
  <c r="Q4939" i="8"/>
  <c r="Q4938" i="8"/>
  <c r="Q4937" i="8"/>
  <c r="Q4936" i="8"/>
  <c r="Q4935" i="8"/>
  <c r="Q4934" i="8"/>
  <c r="Q4933" i="8"/>
  <c r="Q4932" i="8"/>
  <c r="Q4931" i="8"/>
  <c r="Q4930" i="8"/>
  <c r="Q4929" i="8"/>
  <c r="Q4928" i="8"/>
  <c r="Q4927" i="8"/>
  <c r="Q4926" i="8"/>
  <c r="Q4925" i="8"/>
  <c r="Q4924" i="8"/>
  <c r="Q4923" i="8"/>
  <c r="Q4922" i="8"/>
  <c r="Q4921" i="8"/>
  <c r="Q4920" i="8"/>
  <c r="Q4919" i="8"/>
  <c r="Q4918" i="8"/>
  <c r="Q4917" i="8"/>
  <c r="Q4916" i="8"/>
  <c r="Q4915" i="8"/>
  <c r="Q4914" i="8"/>
  <c r="Q4913" i="8"/>
  <c r="Q4912" i="8"/>
  <c r="Q4911" i="8"/>
  <c r="Q4910" i="8"/>
  <c r="Q4909" i="8"/>
  <c r="Q4908" i="8"/>
  <c r="Q4907" i="8"/>
  <c r="Q4906" i="8"/>
  <c r="Q4905" i="8"/>
  <c r="Q4904" i="8"/>
  <c r="Q4903" i="8"/>
  <c r="Q4902" i="8"/>
  <c r="Q4901" i="8"/>
  <c r="Q4900" i="8"/>
  <c r="Q4899" i="8"/>
  <c r="Q4898" i="8"/>
  <c r="Q4897" i="8"/>
  <c r="Q4896" i="8"/>
  <c r="Q4895" i="8"/>
  <c r="Q4894" i="8"/>
  <c r="Q4893" i="8"/>
  <c r="Q4892" i="8"/>
  <c r="Q4891" i="8"/>
  <c r="Q4890" i="8"/>
  <c r="Q4889" i="8"/>
  <c r="Q4888" i="8"/>
  <c r="Q4887" i="8"/>
  <c r="Q4886" i="8"/>
  <c r="Q4885" i="8"/>
  <c r="Q4884" i="8"/>
  <c r="Q4883" i="8"/>
  <c r="Q4882" i="8"/>
  <c r="Q4881" i="8"/>
  <c r="Q4880" i="8"/>
  <c r="Q4879" i="8"/>
  <c r="Q4878" i="8"/>
  <c r="Q4877" i="8"/>
  <c r="Q4876" i="8"/>
  <c r="Q4875" i="8"/>
  <c r="Q4874" i="8"/>
  <c r="Q4873" i="8"/>
  <c r="Q4872" i="8"/>
  <c r="Q4871" i="8"/>
  <c r="Q4870" i="8"/>
  <c r="Q4869" i="8"/>
  <c r="Q4868" i="8"/>
  <c r="Q4867" i="8"/>
  <c r="Q4866" i="8"/>
  <c r="Q4865" i="8"/>
  <c r="Q4864" i="8"/>
  <c r="Q4863" i="8"/>
  <c r="Q4862" i="8"/>
  <c r="Q4861" i="8"/>
  <c r="Q4860" i="8"/>
  <c r="Q4859" i="8"/>
  <c r="Q4858" i="8"/>
  <c r="Q4857" i="8"/>
  <c r="Q4856" i="8"/>
  <c r="Q4855" i="8"/>
  <c r="Q4854" i="8"/>
  <c r="Q4853" i="8"/>
  <c r="Q4852" i="8"/>
  <c r="Q4851" i="8"/>
  <c r="Q4850" i="8"/>
  <c r="Q4849" i="8"/>
  <c r="Q4848" i="8"/>
  <c r="Q4847" i="8"/>
  <c r="Q4846" i="8"/>
  <c r="Q4845" i="8"/>
  <c r="Q4844" i="8"/>
  <c r="Q4843" i="8"/>
  <c r="Q4842" i="8"/>
  <c r="Q4841" i="8"/>
  <c r="Q4840" i="8"/>
  <c r="Q4839" i="8"/>
  <c r="Q4838" i="8"/>
  <c r="Q4837" i="8"/>
  <c r="Q4836" i="8"/>
  <c r="Q4835" i="8"/>
  <c r="Q4834" i="8"/>
  <c r="Q4833" i="8"/>
  <c r="Q4832" i="8"/>
  <c r="Q4831" i="8"/>
  <c r="Q4830" i="8"/>
  <c r="Q4829" i="8"/>
  <c r="Q4828" i="8"/>
  <c r="Q4827" i="8"/>
  <c r="Q4826" i="8"/>
  <c r="Q4825" i="8"/>
  <c r="Q4824" i="8"/>
  <c r="Q4823" i="8"/>
  <c r="Q4822" i="8"/>
  <c r="Q4821" i="8"/>
  <c r="Q4820" i="8"/>
  <c r="Q4819" i="8"/>
  <c r="Q4818" i="8"/>
  <c r="Q4817" i="8"/>
  <c r="Q4816" i="8"/>
  <c r="Q4815" i="8"/>
  <c r="Q4814" i="8"/>
  <c r="Q4813" i="8"/>
  <c r="Q4812" i="8"/>
  <c r="Q4811" i="8"/>
  <c r="Q4810" i="8"/>
  <c r="Q4809" i="8"/>
  <c r="Q4808" i="8"/>
  <c r="Q4807" i="8"/>
  <c r="Q4806" i="8"/>
  <c r="Q4805" i="8"/>
  <c r="Q4804" i="8"/>
  <c r="Q4803" i="8"/>
  <c r="Q4802" i="8"/>
  <c r="Q4801" i="8"/>
  <c r="Q4800" i="8"/>
  <c r="Q4799" i="8"/>
  <c r="Q4798" i="8"/>
  <c r="Q4797" i="8"/>
  <c r="Q4796" i="8"/>
  <c r="Q4795" i="8"/>
  <c r="Q4794" i="8"/>
  <c r="Q4793" i="8"/>
  <c r="Q4792" i="8"/>
  <c r="Q4791" i="8"/>
  <c r="Q4790" i="8"/>
  <c r="Q4789" i="8"/>
  <c r="Q4788" i="8"/>
  <c r="Q4787" i="8"/>
  <c r="Q4786" i="8"/>
  <c r="Q4785" i="8"/>
  <c r="Q4784" i="8"/>
  <c r="Q4783" i="8"/>
  <c r="Q4782" i="8"/>
  <c r="Q4781" i="8"/>
  <c r="Q4780" i="8"/>
  <c r="Q4779" i="8"/>
  <c r="Q4778" i="8"/>
  <c r="Q4777" i="8"/>
  <c r="Q4776" i="8"/>
  <c r="Q4775" i="8"/>
  <c r="Q4774" i="8"/>
  <c r="Q4773" i="8"/>
  <c r="Q4772" i="8"/>
  <c r="Q4771" i="8"/>
  <c r="Q4770" i="8"/>
  <c r="Q4769" i="8"/>
  <c r="Q4768" i="8"/>
  <c r="Q4767" i="8"/>
  <c r="Q4766" i="8"/>
  <c r="Q4765" i="8"/>
  <c r="Q4764" i="8"/>
  <c r="Q4763" i="8"/>
  <c r="Q4762" i="8"/>
  <c r="Q4761" i="8"/>
  <c r="Q4760" i="8"/>
  <c r="Q4759" i="8"/>
  <c r="Q4758" i="8"/>
  <c r="Q4757" i="8"/>
  <c r="Q4756" i="8"/>
  <c r="Q4755" i="8"/>
  <c r="Q4754" i="8"/>
  <c r="Q4753" i="8"/>
  <c r="Q4752" i="8"/>
  <c r="Q4751" i="8"/>
  <c r="Q4750" i="8"/>
  <c r="Q4749" i="8"/>
  <c r="Q4748" i="8"/>
  <c r="Q4747" i="8"/>
  <c r="Q4746" i="8"/>
  <c r="Q4745" i="8"/>
  <c r="Q4744" i="8"/>
  <c r="Q4743" i="8"/>
  <c r="Q4742" i="8"/>
  <c r="Q4741" i="8"/>
  <c r="Q4740" i="8"/>
  <c r="Q4739" i="8"/>
  <c r="Q4738" i="8"/>
  <c r="Q4737" i="8"/>
  <c r="Q4736" i="8"/>
  <c r="Q4735" i="8"/>
  <c r="Q4734" i="8"/>
  <c r="Q4733" i="8"/>
  <c r="Q4732" i="8"/>
  <c r="Q4731" i="8"/>
  <c r="Q4730" i="8"/>
  <c r="Q4729" i="8"/>
  <c r="Q4728" i="8"/>
  <c r="Q4727" i="8"/>
  <c r="Q4726" i="8"/>
  <c r="Q4725" i="8"/>
  <c r="Q4724" i="8"/>
  <c r="Q4723" i="8"/>
  <c r="Q4722" i="8"/>
  <c r="Q4721" i="8"/>
  <c r="Q4720" i="8"/>
  <c r="Q4719" i="8"/>
  <c r="Q4718" i="8"/>
  <c r="Q4717" i="8"/>
  <c r="Q4716" i="8"/>
  <c r="Q4715" i="8"/>
  <c r="Q4714" i="8"/>
  <c r="Q4713" i="8"/>
  <c r="Q4712" i="8"/>
  <c r="Q4711" i="8"/>
  <c r="Q4710" i="8"/>
  <c r="Q4709" i="8"/>
  <c r="Q4708" i="8"/>
  <c r="Q4707" i="8"/>
  <c r="Q4706" i="8"/>
  <c r="Q4705" i="8"/>
  <c r="Q4704" i="8"/>
  <c r="Q4703" i="8"/>
  <c r="Q4702" i="8"/>
  <c r="Q4701" i="8"/>
  <c r="Q4700" i="8"/>
  <c r="Q4699" i="8"/>
  <c r="Q4698" i="8"/>
  <c r="Q4697" i="8"/>
  <c r="Q4696" i="8"/>
  <c r="Q4695" i="8"/>
  <c r="Q4694" i="8"/>
  <c r="Q4693" i="8"/>
  <c r="Q4692" i="8"/>
  <c r="Q4691" i="8"/>
  <c r="Q4690" i="8"/>
  <c r="Q4689" i="8"/>
  <c r="Q4688" i="8"/>
  <c r="Q4687" i="8"/>
  <c r="Q4686" i="8"/>
  <c r="Q4685" i="8"/>
  <c r="Q4684" i="8"/>
  <c r="Q4683" i="8"/>
  <c r="Q4682" i="8"/>
  <c r="Q4681" i="8"/>
  <c r="Q4680" i="8"/>
  <c r="Q4679" i="8"/>
  <c r="Q4678" i="8"/>
  <c r="Q4677" i="8"/>
  <c r="Q4676" i="8"/>
  <c r="Q4675" i="8"/>
  <c r="Q4674" i="8"/>
  <c r="Q4673" i="8"/>
  <c r="Q4672" i="8"/>
  <c r="Q4671" i="8"/>
  <c r="Q4670" i="8"/>
  <c r="Q4669" i="8"/>
  <c r="Q4668" i="8"/>
  <c r="Q4667" i="8"/>
  <c r="Q4666" i="8"/>
  <c r="Q4665" i="8"/>
  <c r="Q4664" i="8"/>
  <c r="Q4663" i="8"/>
  <c r="Q4662" i="8"/>
  <c r="Q4661" i="8"/>
  <c r="Q4660" i="8"/>
  <c r="Q4659" i="8"/>
  <c r="Q4658" i="8"/>
  <c r="Q4657" i="8"/>
  <c r="Q4656" i="8"/>
  <c r="Q4655" i="8"/>
  <c r="Q4654" i="8"/>
  <c r="Q4653" i="8"/>
  <c r="Q4652" i="8"/>
  <c r="Q4651" i="8"/>
  <c r="Q4650" i="8"/>
  <c r="Q4649" i="8"/>
  <c r="Q4648" i="8"/>
  <c r="Q4647" i="8"/>
  <c r="Q4646" i="8"/>
  <c r="Q4645" i="8"/>
  <c r="Q4644" i="8"/>
  <c r="Q4643" i="8"/>
  <c r="Q4642" i="8"/>
  <c r="Q4641" i="8"/>
  <c r="Q4640" i="8"/>
  <c r="Q4639" i="8"/>
  <c r="Q4638" i="8"/>
  <c r="Q4637" i="8"/>
  <c r="Q4636" i="8"/>
  <c r="Q4635" i="8"/>
  <c r="Q4634" i="8"/>
  <c r="Q4633" i="8"/>
  <c r="Q4632" i="8"/>
  <c r="Q4631" i="8"/>
  <c r="Q4630" i="8"/>
  <c r="Q4629" i="8"/>
  <c r="Q4628" i="8"/>
  <c r="Q4627" i="8"/>
  <c r="Q4626" i="8"/>
  <c r="Q4625" i="8"/>
  <c r="Q4624" i="8"/>
  <c r="Q4623" i="8"/>
  <c r="Q4622" i="8"/>
  <c r="Q4621" i="8"/>
  <c r="Q4620" i="8"/>
  <c r="Q4619" i="8"/>
  <c r="Q4618" i="8"/>
  <c r="Q4617" i="8"/>
  <c r="Q4616" i="8"/>
  <c r="Q4615" i="8"/>
  <c r="Q4614" i="8"/>
  <c r="Q4613" i="8"/>
  <c r="Q4612" i="8"/>
  <c r="Q4611" i="8"/>
  <c r="Q4610" i="8"/>
  <c r="Q4609" i="8"/>
  <c r="Q4608" i="8"/>
  <c r="Q4607" i="8"/>
  <c r="Q4606" i="8"/>
  <c r="Q4605" i="8"/>
  <c r="Q4604" i="8"/>
  <c r="Q4603" i="8"/>
  <c r="Q4602" i="8"/>
  <c r="Q4601" i="8"/>
  <c r="Q4600" i="8"/>
  <c r="Q4599" i="8"/>
  <c r="Q4598" i="8"/>
  <c r="Q4597" i="8"/>
  <c r="Q4596" i="8"/>
  <c r="Q4595" i="8"/>
  <c r="Q4594" i="8"/>
  <c r="Q4593" i="8"/>
  <c r="Q4592" i="8"/>
  <c r="Q4591" i="8"/>
  <c r="Q4590" i="8"/>
  <c r="Q4589" i="8"/>
  <c r="Q4588" i="8"/>
  <c r="Q4587" i="8"/>
  <c r="Q4586" i="8"/>
  <c r="Q4585" i="8"/>
  <c r="Q4584" i="8"/>
  <c r="Q4583" i="8"/>
  <c r="Q4582" i="8"/>
  <c r="Q4581" i="8"/>
  <c r="Q4580" i="8"/>
  <c r="Q4579" i="8"/>
  <c r="Q4578" i="8"/>
  <c r="Q4577" i="8"/>
  <c r="Q4576" i="8"/>
  <c r="Q4575" i="8"/>
  <c r="Q4574" i="8"/>
  <c r="Q4573" i="8"/>
  <c r="Q4572" i="8"/>
  <c r="Q4571" i="8"/>
  <c r="Q4570" i="8"/>
  <c r="Q4569" i="8"/>
  <c r="Q4568" i="8"/>
  <c r="Q4567" i="8"/>
  <c r="Q4566" i="8"/>
  <c r="Q4565" i="8"/>
  <c r="Q4564" i="8"/>
  <c r="Q4563" i="8"/>
  <c r="Q4562" i="8"/>
  <c r="Q4561" i="8"/>
  <c r="Q4560" i="8"/>
  <c r="Q4559" i="8"/>
  <c r="Q4558" i="8"/>
  <c r="Q4557" i="8"/>
  <c r="Q4556" i="8"/>
  <c r="Q4555" i="8"/>
  <c r="Q4554" i="8"/>
  <c r="Q4553" i="8"/>
  <c r="Q4552" i="8"/>
  <c r="Q4551" i="8"/>
  <c r="Q4550" i="8"/>
  <c r="Q4549" i="8"/>
  <c r="Q4548" i="8"/>
  <c r="Q4547" i="8"/>
  <c r="Q4546" i="8"/>
  <c r="Q4545" i="8"/>
  <c r="Q4544" i="8"/>
  <c r="Q4543" i="8"/>
  <c r="Q4542" i="8"/>
  <c r="Q4541" i="8"/>
  <c r="Q4540" i="8"/>
  <c r="Q4539" i="8"/>
  <c r="Q4538" i="8"/>
  <c r="Q4537" i="8"/>
  <c r="Q4536" i="8"/>
  <c r="Q4535" i="8"/>
  <c r="Q4534" i="8"/>
  <c r="Q4533" i="8"/>
  <c r="Q4532" i="8"/>
  <c r="Q4531" i="8"/>
  <c r="Q4530" i="8"/>
  <c r="Q4529" i="8"/>
  <c r="Q4528" i="8"/>
  <c r="Q4527" i="8"/>
  <c r="Q4526" i="8"/>
  <c r="Q4525" i="8"/>
  <c r="Q4524" i="8"/>
  <c r="Q4523" i="8"/>
  <c r="Q4522" i="8"/>
  <c r="Q4521" i="8"/>
  <c r="Q4520" i="8"/>
  <c r="Q4519" i="8"/>
  <c r="Q4518" i="8"/>
  <c r="Q4517" i="8"/>
  <c r="Q4516" i="8"/>
  <c r="Q4515" i="8"/>
  <c r="Q4514" i="8"/>
  <c r="Q4513" i="8"/>
  <c r="Q4512" i="8"/>
  <c r="Q4511" i="8"/>
  <c r="Q4510" i="8"/>
  <c r="Q4509" i="8"/>
  <c r="Q4508" i="8"/>
  <c r="Q4507" i="8"/>
  <c r="Q4506" i="8"/>
  <c r="Q4505" i="8"/>
  <c r="Q4504" i="8"/>
  <c r="Q4503" i="8"/>
  <c r="Q4502" i="8"/>
  <c r="Q4501" i="8"/>
  <c r="Q4500" i="8"/>
  <c r="Q4499" i="8"/>
  <c r="Q4498" i="8"/>
  <c r="Q4497" i="8"/>
  <c r="Q4496" i="8"/>
  <c r="Q4495" i="8"/>
  <c r="Q4494" i="8"/>
  <c r="Q4493" i="8"/>
  <c r="Q4492" i="8"/>
  <c r="Q4491" i="8"/>
  <c r="Q4490" i="8"/>
  <c r="Q4489" i="8"/>
  <c r="Q4488" i="8"/>
  <c r="Q4487" i="8"/>
  <c r="Q4486" i="8"/>
  <c r="Q4485" i="8"/>
  <c r="Q4484" i="8"/>
  <c r="Q4483" i="8"/>
  <c r="Q4482" i="8"/>
  <c r="Q4481" i="8"/>
  <c r="Q4480" i="8"/>
  <c r="Q4479" i="8"/>
  <c r="Q4478" i="8"/>
  <c r="Q4477" i="8"/>
  <c r="Q4476" i="8"/>
  <c r="Q4475" i="8"/>
  <c r="Q4474" i="8"/>
  <c r="Q4473" i="8"/>
  <c r="Q4472" i="8"/>
  <c r="Q4471" i="8"/>
  <c r="Q4470" i="8"/>
  <c r="Q4469" i="8"/>
  <c r="Q4468" i="8"/>
  <c r="Q4467" i="8"/>
  <c r="Q4466" i="8"/>
  <c r="Q4465" i="8"/>
  <c r="Q4464" i="8"/>
  <c r="Q4463" i="8"/>
  <c r="Q4462" i="8"/>
  <c r="Q4461" i="8"/>
  <c r="Q4460" i="8"/>
  <c r="Q4459" i="8"/>
  <c r="Q4458" i="8"/>
  <c r="Q4457" i="8"/>
  <c r="Q4456" i="8"/>
  <c r="Q4455" i="8"/>
  <c r="Q4454" i="8"/>
  <c r="Q4453" i="8"/>
  <c r="Q4452" i="8"/>
  <c r="Q4451" i="8"/>
  <c r="Q4450" i="8"/>
  <c r="Q4449" i="8"/>
  <c r="Q4448" i="8"/>
  <c r="Q4447" i="8"/>
  <c r="Q4446" i="8"/>
  <c r="Q4445" i="8"/>
  <c r="Q4444" i="8"/>
  <c r="Q4443" i="8"/>
  <c r="Q4442" i="8"/>
  <c r="Q4441" i="8"/>
  <c r="Q4440" i="8"/>
  <c r="Q4439" i="8"/>
  <c r="Q4438" i="8"/>
  <c r="Q4437" i="8"/>
  <c r="Q4436" i="8"/>
  <c r="Q4435" i="8"/>
  <c r="Q4434" i="8"/>
  <c r="Q4433" i="8"/>
  <c r="Q4432" i="8"/>
  <c r="Q4431" i="8"/>
  <c r="Q4430" i="8"/>
  <c r="Q4429" i="8"/>
  <c r="Q4428" i="8"/>
  <c r="Q4427" i="8"/>
  <c r="Q4426" i="8"/>
  <c r="Q4425" i="8"/>
  <c r="Q4424" i="8"/>
  <c r="Q4423" i="8"/>
  <c r="Q4422" i="8"/>
  <c r="Q4421" i="8"/>
  <c r="Q4420" i="8"/>
  <c r="Q4419" i="8"/>
  <c r="Q4418" i="8"/>
  <c r="Q4417" i="8"/>
  <c r="Q4416" i="8"/>
  <c r="Q4415" i="8"/>
  <c r="Q4414" i="8"/>
  <c r="Q4413" i="8"/>
  <c r="Q4412" i="8"/>
  <c r="Q4411" i="8"/>
  <c r="Q4410" i="8"/>
  <c r="Q4409" i="8"/>
  <c r="Q4408" i="8"/>
  <c r="Q4407" i="8"/>
  <c r="Q4406" i="8"/>
  <c r="Q4405" i="8"/>
  <c r="Q4404" i="8"/>
  <c r="Q4403" i="8"/>
  <c r="Q4402" i="8"/>
  <c r="Q4401" i="8"/>
  <c r="Q4400" i="8"/>
  <c r="Q4399" i="8"/>
  <c r="Q4398" i="8"/>
  <c r="Q4397" i="8"/>
  <c r="Q4396" i="8"/>
  <c r="Q4395" i="8"/>
  <c r="Q4394" i="8"/>
  <c r="Q4393" i="8"/>
  <c r="Q4392" i="8"/>
  <c r="Q4391" i="8"/>
  <c r="Q4390" i="8"/>
  <c r="Q4389" i="8"/>
  <c r="Q4388" i="8"/>
  <c r="Q4387" i="8"/>
  <c r="Q4386" i="8"/>
  <c r="Q4385" i="8"/>
  <c r="Q4384" i="8"/>
  <c r="Q4383" i="8"/>
  <c r="Q4382" i="8"/>
  <c r="Q4381" i="8"/>
  <c r="Q4380" i="8"/>
  <c r="Q4379" i="8"/>
  <c r="Q4378" i="8"/>
  <c r="Q4377" i="8"/>
  <c r="Q4376" i="8"/>
  <c r="Q4375" i="8"/>
  <c r="Q4374" i="8"/>
  <c r="Q4373" i="8"/>
  <c r="Q4372" i="8"/>
  <c r="Q4371" i="8"/>
  <c r="Q4370" i="8"/>
  <c r="Q4369" i="8"/>
  <c r="Q4368" i="8"/>
  <c r="Q4367" i="8"/>
  <c r="Q4366" i="8"/>
  <c r="Q4365" i="8"/>
  <c r="Q4364" i="8"/>
  <c r="Q4363" i="8"/>
  <c r="Q4362" i="8"/>
  <c r="Q4361" i="8"/>
  <c r="Q4360" i="8"/>
  <c r="Q4359" i="8"/>
  <c r="Q4358" i="8"/>
  <c r="Q4357" i="8"/>
  <c r="Q4356" i="8"/>
  <c r="Q4355" i="8"/>
  <c r="Q4354" i="8"/>
  <c r="Q4353" i="8"/>
  <c r="Q4352" i="8"/>
  <c r="Q4351" i="8"/>
  <c r="Q4350" i="8"/>
  <c r="Q4349" i="8"/>
  <c r="Q4348" i="8"/>
  <c r="Q4347" i="8"/>
  <c r="Q4346" i="8"/>
  <c r="Q4345" i="8"/>
  <c r="Q4344" i="8"/>
  <c r="Q4343" i="8"/>
  <c r="Q4342" i="8"/>
  <c r="Q4341" i="8"/>
  <c r="Q4340" i="8"/>
  <c r="Q4339" i="8"/>
  <c r="Q4338" i="8"/>
  <c r="Q4337" i="8"/>
  <c r="Q4336" i="8"/>
  <c r="Q4335" i="8"/>
  <c r="Q4334" i="8"/>
  <c r="Q4333" i="8"/>
  <c r="Q4332" i="8"/>
  <c r="Q4331" i="8"/>
  <c r="Q4330" i="8"/>
  <c r="Q4329" i="8"/>
  <c r="Q4328" i="8"/>
  <c r="Q4327" i="8"/>
  <c r="Q4326" i="8"/>
  <c r="Q4325" i="8"/>
  <c r="Q4324" i="8"/>
  <c r="Q4323" i="8"/>
  <c r="Q4322" i="8"/>
  <c r="Q4321" i="8"/>
  <c r="Q4320" i="8"/>
  <c r="Q4319" i="8"/>
  <c r="Q4318" i="8"/>
  <c r="Q4317" i="8"/>
  <c r="Q4316" i="8"/>
  <c r="Q4315" i="8"/>
  <c r="Q4314" i="8"/>
  <c r="Q4313" i="8"/>
  <c r="Q4312" i="8"/>
  <c r="Q4311" i="8"/>
  <c r="Q4310" i="8"/>
  <c r="Q4309" i="8"/>
  <c r="Q4308" i="8"/>
  <c r="Q4307" i="8"/>
  <c r="Q4306" i="8"/>
  <c r="Q4305" i="8"/>
  <c r="Q4304" i="8"/>
  <c r="Q4303" i="8"/>
  <c r="Q4302" i="8"/>
  <c r="Q4301" i="8"/>
  <c r="Q4300" i="8"/>
  <c r="Q4299" i="8"/>
  <c r="Q4298" i="8"/>
  <c r="Q4297" i="8"/>
  <c r="Q4296" i="8"/>
  <c r="Q4295" i="8"/>
  <c r="Q4294" i="8"/>
  <c r="Q4293" i="8"/>
  <c r="Q4292" i="8"/>
  <c r="Q4291" i="8"/>
  <c r="Q4290" i="8"/>
  <c r="Q4289" i="8"/>
  <c r="Q4288" i="8"/>
  <c r="Q4287" i="8"/>
  <c r="Q4286" i="8"/>
  <c r="Q4285" i="8"/>
  <c r="Q4284" i="8"/>
  <c r="Q4283" i="8"/>
  <c r="Q4282" i="8"/>
  <c r="Q4281" i="8"/>
  <c r="Q4280" i="8"/>
  <c r="Q4279" i="8"/>
  <c r="Q4278" i="8"/>
  <c r="Q4277" i="8"/>
  <c r="Q4276" i="8"/>
  <c r="Q4275" i="8"/>
  <c r="Q4274" i="8"/>
  <c r="Q4273" i="8"/>
  <c r="Q4272" i="8"/>
  <c r="Q4271" i="8"/>
  <c r="Q4270" i="8"/>
  <c r="Q4269" i="8"/>
  <c r="Q4268" i="8"/>
  <c r="Q4267" i="8"/>
  <c r="Q4266" i="8"/>
  <c r="Q4265" i="8"/>
  <c r="Q4264" i="8"/>
  <c r="Q4263" i="8"/>
  <c r="Q4262" i="8"/>
  <c r="Q4261" i="8"/>
  <c r="Q4260" i="8"/>
  <c r="Q4259" i="8"/>
  <c r="Q4258" i="8"/>
  <c r="Q4257" i="8"/>
  <c r="Q4256" i="8"/>
  <c r="Q4255" i="8"/>
  <c r="Q4254" i="8"/>
  <c r="Q4253" i="8"/>
  <c r="Q4252" i="8"/>
  <c r="Q4251" i="8"/>
  <c r="Q4250" i="8"/>
  <c r="Q4249" i="8"/>
  <c r="Q4248" i="8"/>
  <c r="Q4247" i="8"/>
  <c r="Q4246" i="8"/>
  <c r="Q4245" i="8"/>
  <c r="Q4244" i="8"/>
  <c r="Q4243" i="8"/>
  <c r="Q4242" i="8"/>
  <c r="Q4241" i="8"/>
  <c r="Q4240" i="8"/>
  <c r="Q4239" i="8"/>
  <c r="Q4238" i="8"/>
  <c r="Q4237" i="8"/>
  <c r="Q4236" i="8"/>
  <c r="Q4235" i="8"/>
  <c r="Q4234" i="8"/>
  <c r="Q4233" i="8"/>
  <c r="Q4232" i="8"/>
  <c r="Q4231" i="8"/>
  <c r="Q4230" i="8"/>
  <c r="Q4229" i="8"/>
  <c r="Q4228" i="8"/>
  <c r="Q4227" i="8"/>
  <c r="Q4226" i="8"/>
  <c r="Q4225" i="8"/>
  <c r="Q4224" i="8"/>
  <c r="Q4223" i="8"/>
  <c r="Q4222" i="8"/>
  <c r="Q4221" i="8"/>
  <c r="Q4220" i="8"/>
  <c r="Q4219" i="8"/>
  <c r="Q4218" i="8"/>
  <c r="Q4217" i="8"/>
  <c r="Q4216" i="8"/>
  <c r="Q4215" i="8"/>
  <c r="Q4214" i="8"/>
  <c r="Q4213" i="8"/>
  <c r="Q4212" i="8"/>
  <c r="Q4211" i="8"/>
  <c r="Q4210" i="8"/>
  <c r="Q4209" i="8"/>
  <c r="Q4208" i="8"/>
  <c r="Q4207" i="8"/>
  <c r="Q4206" i="8"/>
  <c r="Q4205" i="8"/>
  <c r="Q4204" i="8"/>
  <c r="Q4203" i="8"/>
  <c r="Q4202" i="8"/>
  <c r="Q4201" i="8"/>
  <c r="Q4200" i="8"/>
  <c r="Q4199" i="8"/>
  <c r="Q4198" i="8"/>
  <c r="Q4197" i="8"/>
  <c r="Q4196" i="8"/>
  <c r="Q4195" i="8"/>
  <c r="Q4194" i="8"/>
  <c r="Q4193" i="8"/>
  <c r="Q4192" i="8"/>
  <c r="Q4191" i="8"/>
  <c r="Q4190" i="8"/>
  <c r="Q4189" i="8"/>
  <c r="Q4188" i="8"/>
  <c r="Q4187" i="8"/>
  <c r="Q4186" i="8"/>
  <c r="Q4185" i="8"/>
  <c r="Q4184" i="8"/>
  <c r="Q4183" i="8"/>
  <c r="Q4182" i="8"/>
  <c r="Q4181" i="8"/>
  <c r="Q4180" i="8"/>
  <c r="Q4179" i="8"/>
  <c r="Q4178" i="8"/>
  <c r="Q4177" i="8"/>
  <c r="Q4176" i="8"/>
  <c r="Q4175" i="8"/>
  <c r="Q4174" i="8"/>
  <c r="Q4173" i="8"/>
  <c r="Q4172" i="8"/>
  <c r="Q4171" i="8"/>
  <c r="Q4170" i="8"/>
  <c r="Q4169" i="8"/>
  <c r="Q4168" i="8"/>
  <c r="Q4167" i="8"/>
  <c r="Q4166" i="8"/>
  <c r="Q4165" i="8"/>
  <c r="Q4164" i="8"/>
  <c r="Q4163" i="8"/>
  <c r="Q4162" i="8"/>
  <c r="Q4161" i="8"/>
  <c r="Q4160" i="8"/>
  <c r="Q4159" i="8"/>
  <c r="Q4158" i="8"/>
  <c r="Q4157" i="8"/>
  <c r="Q4156" i="8"/>
  <c r="Q4155" i="8"/>
  <c r="Q4154" i="8"/>
  <c r="Q4153" i="8"/>
  <c r="Q4152" i="8"/>
  <c r="Q4151" i="8"/>
  <c r="Q4150" i="8"/>
  <c r="Q4149" i="8"/>
  <c r="Q4148" i="8"/>
  <c r="Q4147" i="8"/>
  <c r="Q4146" i="8"/>
  <c r="Q4145" i="8"/>
  <c r="Q4144" i="8"/>
  <c r="Q4143" i="8"/>
  <c r="Q4142" i="8"/>
  <c r="Q4141" i="8"/>
  <c r="Q4140" i="8"/>
  <c r="Q4139" i="8"/>
  <c r="Q4138" i="8"/>
  <c r="Q4137" i="8"/>
  <c r="Q4136" i="8"/>
  <c r="Q4135" i="8"/>
  <c r="Q4134" i="8"/>
  <c r="Q4133" i="8"/>
  <c r="Q4132" i="8"/>
  <c r="Q4131" i="8"/>
  <c r="Q4130" i="8"/>
  <c r="Q4129" i="8"/>
  <c r="Q4128" i="8"/>
  <c r="Q4127" i="8"/>
  <c r="Q4126" i="8"/>
  <c r="Q4125" i="8"/>
  <c r="Q4124" i="8"/>
  <c r="Q4123" i="8"/>
  <c r="Q4122" i="8"/>
  <c r="Q4121" i="8"/>
  <c r="Q4120" i="8"/>
  <c r="Q4119" i="8"/>
  <c r="Q4118" i="8"/>
  <c r="Q4117" i="8"/>
  <c r="Q4116" i="8"/>
  <c r="Q4115" i="8"/>
  <c r="Q4114" i="8"/>
  <c r="Q4113" i="8"/>
  <c r="Q4112" i="8"/>
  <c r="Q4111" i="8"/>
  <c r="Q4110" i="8"/>
  <c r="Q4109" i="8"/>
  <c r="Q4108" i="8"/>
  <c r="Q4107" i="8"/>
  <c r="Q4106" i="8"/>
  <c r="Q4105" i="8"/>
  <c r="Q4104" i="8"/>
  <c r="Q4103" i="8"/>
  <c r="Q4102" i="8"/>
  <c r="Q4101" i="8"/>
  <c r="Q4100" i="8"/>
  <c r="Q4099" i="8"/>
  <c r="Q4098" i="8"/>
  <c r="Q4097" i="8"/>
  <c r="Q4096" i="8"/>
  <c r="Q4095" i="8"/>
  <c r="Q4094" i="8"/>
  <c r="Q4093" i="8"/>
  <c r="Q4092" i="8"/>
  <c r="Q4091" i="8"/>
  <c r="Q4090" i="8"/>
  <c r="Q4089" i="8"/>
  <c r="Q4088" i="8"/>
  <c r="Q4087" i="8"/>
  <c r="Q4086" i="8"/>
  <c r="Q4085" i="8"/>
  <c r="Q4084" i="8"/>
  <c r="Q4083" i="8"/>
  <c r="Q4082" i="8"/>
  <c r="Q4081" i="8"/>
  <c r="Q4080" i="8"/>
  <c r="Q4079" i="8"/>
  <c r="Q4078" i="8"/>
  <c r="Q4077" i="8"/>
  <c r="Q4076" i="8"/>
  <c r="Q4075" i="8"/>
  <c r="Q4074" i="8"/>
  <c r="Q4073" i="8"/>
  <c r="Q4072" i="8"/>
  <c r="Q4071" i="8"/>
  <c r="Q4070" i="8"/>
  <c r="Q4069" i="8"/>
  <c r="Q4068" i="8"/>
  <c r="Q4067" i="8"/>
  <c r="Q4066" i="8"/>
  <c r="Q4065" i="8"/>
  <c r="Q4064" i="8"/>
  <c r="Q4063" i="8"/>
  <c r="Q4062" i="8"/>
  <c r="Q4061" i="8"/>
  <c r="Q4060" i="8"/>
  <c r="Q4059" i="8"/>
  <c r="Q4058" i="8"/>
  <c r="Q4057" i="8"/>
  <c r="Q4056" i="8"/>
  <c r="Q4055" i="8"/>
  <c r="Q4054" i="8"/>
  <c r="Q4053" i="8"/>
  <c r="Q4052" i="8"/>
  <c r="Q4051" i="8"/>
  <c r="Q4050" i="8"/>
  <c r="Q4049" i="8"/>
  <c r="Q4048" i="8"/>
  <c r="Q4047" i="8"/>
  <c r="Q4046" i="8"/>
  <c r="Q4045" i="8"/>
  <c r="Q4044" i="8"/>
  <c r="Q4043" i="8"/>
  <c r="Q4042" i="8"/>
  <c r="Q4041" i="8"/>
  <c r="Q4040" i="8"/>
  <c r="Q4039" i="8"/>
  <c r="Q4038" i="8"/>
  <c r="Q4037" i="8"/>
  <c r="Q4036" i="8"/>
  <c r="Q4035" i="8"/>
  <c r="Q4034" i="8"/>
  <c r="Q4033" i="8"/>
  <c r="Q4032" i="8"/>
  <c r="Q4031" i="8"/>
  <c r="Q4030" i="8"/>
  <c r="Q4029" i="8"/>
  <c r="Q4028" i="8"/>
  <c r="Q4027" i="8"/>
  <c r="Q4026" i="8"/>
  <c r="Q4025" i="8"/>
  <c r="Q4024" i="8"/>
  <c r="Q4023" i="8"/>
  <c r="Q4022" i="8"/>
  <c r="Q4021" i="8"/>
  <c r="Q4020" i="8"/>
  <c r="Q4019" i="8"/>
  <c r="Q4018" i="8"/>
  <c r="Q4017" i="8"/>
  <c r="Q4016" i="8"/>
  <c r="Q4015" i="8"/>
  <c r="Q4014" i="8"/>
  <c r="Q4013" i="8"/>
  <c r="Q4012" i="8"/>
  <c r="Q4011" i="8"/>
  <c r="Q4010" i="8"/>
  <c r="Q4009" i="8"/>
  <c r="Q4008" i="8"/>
  <c r="Q4007" i="8"/>
  <c r="Q4006" i="8"/>
  <c r="Q4005" i="8"/>
  <c r="Q4004" i="8"/>
  <c r="Q4003" i="8"/>
  <c r="Q4002" i="8"/>
  <c r="Q4001" i="8"/>
  <c r="Q4000" i="8"/>
  <c r="Q3999" i="8"/>
  <c r="Q3998" i="8"/>
  <c r="Q3997" i="8"/>
  <c r="Q3996" i="8"/>
  <c r="Q3995" i="8"/>
  <c r="Q3994" i="8"/>
  <c r="Q3993" i="8"/>
  <c r="Q3992" i="8"/>
  <c r="Q3991" i="8"/>
  <c r="Q3990" i="8"/>
  <c r="Q3989" i="8"/>
  <c r="Q3988" i="8"/>
  <c r="Q3987" i="8"/>
  <c r="Q3986" i="8"/>
  <c r="Q3985" i="8"/>
  <c r="Q3984" i="8"/>
  <c r="Q3983" i="8"/>
  <c r="Q3982" i="8"/>
  <c r="Q3981" i="8"/>
  <c r="Q3980" i="8"/>
  <c r="Q3979" i="8"/>
  <c r="Q3978" i="8"/>
  <c r="Q3977" i="8"/>
  <c r="Q3976" i="8"/>
  <c r="Q3975" i="8"/>
  <c r="Q3974" i="8"/>
  <c r="Q3973" i="8"/>
  <c r="Q3972" i="8"/>
  <c r="Q3971" i="8"/>
  <c r="Q3970" i="8"/>
  <c r="Q3969" i="8"/>
  <c r="Q3968" i="8"/>
  <c r="Q3967" i="8"/>
  <c r="Q3966" i="8"/>
  <c r="Q3965" i="8"/>
  <c r="Q3964" i="8"/>
  <c r="Q3963" i="8"/>
  <c r="Q3962" i="8"/>
  <c r="Q3961" i="8"/>
  <c r="Q3960" i="8"/>
  <c r="Q3959" i="8"/>
  <c r="Q3958" i="8"/>
  <c r="Q3957" i="8"/>
  <c r="Q3956" i="8"/>
  <c r="Q3955" i="8"/>
  <c r="Q3954" i="8"/>
  <c r="Q3953" i="8"/>
  <c r="Q3952" i="8"/>
  <c r="Q3951" i="8"/>
  <c r="Q3950" i="8"/>
  <c r="Q3949" i="8"/>
  <c r="Q3948" i="8"/>
  <c r="Q3947" i="8"/>
  <c r="Q3946" i="8"/>
  <c r="Q3945" i="8"/>
  <c r="Q3944" i="8"/>
  <c r="Q3943" i="8"/>
  <c r="Q3942" i="8"/>
  <c r="Q3941" i="8"/>
  <c r="Q3940" i="8"/>
  <c r="Q3939" i="8"/>
  <c r="Q3938" i="8"/>
  <c r="Q3937" i="8"/>
  <c r="Q3936" i="8"/>
  <c r="Q3935" i="8"/>
  <c r="Q3934" i="8"/>
  <c r="Q3933" i="8"/>
  <c r="Q3932" i="8"/>
  <c r="Q3931" i="8"/>
  <c r="Q3930" i="8"/>
  <c r="Q3929" i="8"/>
  <c r="Q3928" i="8"/>
  <c r="Q3927" i="8"/>
  <c r="Q3926" i="8"/>
  <c r="Q3925" i="8"/>
  <c r="Q3924" i="8"/>
  <c r="Q3923" i="8"/>
  <c r="Q3922" i="8"/>
  <c r="Q3921" i="8"/>
  <c r="Q3920" i="8"/>
  <c r="Q3919" i="8"/>
  <c r="Q3918" i="8"/>
  <c r="Q3917" i="8"/>
  <c r="Q3916" i="8"/>
  <c r="Q3915" i="8"/>
  <c r="Q3914" i="8"/>
  <c r="Q3913" i="8"/>
  <c r="Q3912" i="8"/>
  <c r="Q3911" i="8"/>
  <c r="Q3910" i="8"/>
  <c r="Q3909" i="8"/>
  <c r="Q3908" i="8"/>
  <c r="Q3907" i="8"/>
  <c r="Q3906" i="8"/>
  <c r="Q3905" i="8"/>
  <c r="Q3904" i="8"/>
  <c r="Q3903" i="8"/>
  <c r="Q3902" i="8"/>
  <c r="Q3901" i="8"/>
  <c r="Q3900" i="8"/>
  <c r="Q3899" i="8"/>
  <c r="Q3898" i="8"/>
  <c r="Q3897" i="8"/>
  <c r="Q3896" i="8"/>
  <c r="Q3895" i="8"/>
  <c r="Q3894" i="8"/>
  <c r="Q3893" i="8"/>
  <c r="Q3892" i="8"/>
  <c r="Q3891" i="8"/>
  <c r="Q3890" i="8"/>
  <c r="Q3889" i="8"/>
  <c r="Q3888" i="8"/>
  <c r="Q3887" i="8"/>
  <c r="Q3886" i="8"/>
  <c r="Q3885" i="8"/>
  <c r="Q3884" i="8"/>
  <c r="Q3883" i="8"/>
  <c r="Q3882" i="8"/>
  <c r="Q3881" i="8"/>
  <c r="Q3880" i="8"/>
  <c r="Q3879" i="8"/>
  <c r="Q3878" i="8"/>
  <c r="Q3877" i="8"/>
  <c r="Q3876" i="8"/>
  <c r="Q3875" i="8"/>
  <c r="Q3874" i="8"/>
  <c r="Q3873" i="8"/>
  <c r="Q3872" i="8"/>
  <c r="Q3871" i="8"/>
  <c r="Q3870" i="8"/>
  <c r="Q3869" i="8"/>
  <c r="Q3868" i="8"/>
  <c r="Q3867" i="8"/>
  <c r="Q3866" i="8"/>
  <c r="Q3865" i="8"/>
  <c r="Q3864" i="8"/>
  <c r="Q3863" i="8"/>
  <c r="Q3862" i="8"/>
  <c r="Q3861" i="8"/>
  <c r="Q3860" i="8"/>
  <c r="Q3859" i="8"/>
  <c r="Q3858" i="8"/>
  <c r="Q3857" i="8"/>
  <c r="Q3856" i="8"/>
  <c r="Q3855" i="8"/>
  <c r="Q3854" i="8"/>
  <c r="Q3853" i="8"/>
  <c r="Q3852" i="8"/>
  <c r="Q3851" i="8"/>
  <c r="Q3850" i="8"/>
  <c r="Q3849" i="8"/>
  <c r="Q3848" i="8"/>
  <c r="Q3847" i="8"/>
  <c r="Q3846" i="8"/>
  <c r="Q3845" i="8"/>
  <c r="Q3844" i="8"/>
  <c r="Q3843" i="8"/>
  <c r="Q3842" i="8"/>
  <c r="Q3841" i="8"/>
  <c r="Q3840" i="8"/>
  <c r="Q3839" i="8"/>
  <c r="Q3838" i="8"/>
  <c r="Q3837" i="8"/>
  <c r="Q3836" i="8"/>
  <c r="Q3835" i="8"/>
  <c r="Q3834" i="8"/>
  <c r="Q3833" i="8"/>
  <c r="Q3832" i="8"/>
  <c r="Q3831" i="8"/>
  <c r="Q3830" i="8"/>
  <c r="Q3829" i="8"/>
  <c r="Q3828" i="8"/>
  <c r="Q3827" i="8"/>
  <c r="Q3826" i="8"/>
  <c r="Q3825" i="8"/>
  <c r="Q3824" i="8"/>
  <c r="Q3823" i="8"/>
  <c r="Q3822" i="8"/>
  <c r="Q3821" i="8"/>
  <c r="Q3820" i="8"/>
  <c r="Q3819" i="8"/>
  <c r="Q3818" i="8"/>
  <c r="Q3817" i="8"/>
  <c r="Q3816" i="8"/>
  <c r="Q3815" i="8"/>
  <c r="Q3814" i="8"/>
  <c r="Q3813" i="8"/>
  <c r="Q3812" i="8"/>
  <c r="Q3811" i="8"/>
  <c r="Q3810" i="8"/>
  <c r="Q3809" i="8"/>
  <c r="Q3808" i="8"/>
  <c r="Q3807" i="8"/>
  <c r="Q3806" i="8"/>
  <c r="Q3805" i="8"/>
  <c r="Q3804" i="8"/>
  <c r="Q3803" i="8"/>
  <c r="Q3802" i="8"/>
  <c r="Q3801" i="8"/>
  <c r="Q3800" i="8"/>
  <c r="Q3799" i="8"/>
  <c r="Q3798" i="8"/>
  <c r="Q3797" i="8"/>
  <c r="Q3796" i="8"/>
  <c r="Q3795" i="8"/>
  <c r="Q3794" i="8"/>
  <c r="Q3793" i="8"/>
  <c r="Q3792" i="8"/>
  <c r="Q3791" i="8"/>
  <c r="Q3790" i="8"/>
  <c r="Q3789" i="8"/>
  <c r="Q3788" i="8"/>
  <c r="Q3787" i="8"/>
  <c r="Q3786" i="8"/>
  <c r="Q3785" i="8"/>
  <c r="Q3784" i="8"/>
  <c r="Q3783" i="8"/>
  <c r="Q3782" i="8"/>
  <c r="Q3781" i="8"/>
  <c r="Q3780" i="8"/>
  <c r="Q3779" i="8"/>
  <c r="Q3778" i="8"/>
  <c r="Q3777" i="8"/>
  <c r="Q3776" i="8"/>
  <c r="Q3775" i="8"/>
  <c r="Q3774" i="8"/>
  <c r="Q3773" i="8"/>
  <c r="Q3772" i="8"/>
  <c r="Q3771" i="8"/>
  <c r="Q3770" i="8"/>
  <c r="Q3769" i="8"/>
  <c r="Q3768" i="8"/>
  <c r="Q3767" i="8"/>
  <c r="Q3766" i="8"/>
  <c r="Q3765" i="8"/>
  <c r="Q3764" i="8"/>
  <c r="Q3763" i="8"/>
  <c r="Q3762" i="8"/>
  <c r="Q3761" i="8"/>
  <c r="Q3760" i="8"/>
  <c r="Q3759" i="8"/>
  <c r="Q3758" i="8"/>
  <c r="Q3757" i="8"/>
  <c r="Q3756" i="8"/>
  <c r="Q3755" i="8"/>
  <c r="Q3754" i="8"/>
  <c r="Q3753" i="8"/>
  <c r="Q3752" i="8"/>
  <c r="Q3751" i="8"/>
  <c r="Q3750" i="8"/>
  <c r="Q3749" i="8"/>
  <c r="Q3748" i="8"/>
  <c r="Q3747" i="8"/>
  <c r="Q3746" i="8"/>
  <c r="Q3745" i="8"/>
  <c r="Q3744" i="8"/>
  <c r="Q3743" i="8"/>
  <c r="Q3742" i="8"/>
  <c r="Q3741" i="8"/>
  <c r="Q3740" i="8"/>
  <c r="Q3739" i="8"/>
  <c r="Q3738" i="8"/>
  <c r="Q3737" i="8"/>
  <c r="Q3736" i="8"/>
  <c r="Q3735" i="8"/>
  <c r="Q3734" i="8"/>
  <c r="Q3733" i="8"/>
  <c r="Q3732" i="8"/>
  <c r="Q3731" i="8"/>
  <c r="Q3730" i="8"/>
  <c r="Q3729" i="8"/>
  <c r="Q3728" i="8"/>
  <c r="Q3727" i="8"/>
  <c r="Q3726" i="8"/>
  <c r="Q3725" i="8"/>
  <c r="Q3724" i="8"/>
  <c r="Q3723" i="8"/>
  <c r="Q3722" i="8"/>
  <c r="Q3721" i="8"/>
  <c r="Q3720" i="8"/>
  <c r="Q3719" i="8"/>
  <c r="Q3718" i="8"/>
  <c r="Q3717" i="8"/>
  <c r="Q3716" i="8"/>
  <c r="Q3715" i="8"/>
  <c r="Q3714" i="8"/>
  <c r="Q3713" i="8"/>
  <c r="Q3712" i="8"/>
  <c r="Q3711" i="8"/>
  <c r="Q3710" i="8"/>
  <c r="Q3709" i="8"/>
  <c r="Q3708" i="8"/>
  <c r="Q3707" i="8"/>
  <c r="Q3706" i="8"/>
  <c r="Q3705" i="8"/>
  <c r="Q3704" i="8"/>
  <c r="Q3703" i="8"/>
  <c r="Q3702" i="8"/>
  <c r="Q3701" i="8"/>
  <c r="Q3700" i="8"/>
  <c r="Q3699" i="8"/>
  <c r="Q3698" i="8"/>
  <c r="Q3697" i="8"/>
  <c r="Q3696" i="8"/>
  <c r="Q3695" i="8"/>
  <c r="Q3694" i="8"/>
  <c r="Q3693" i="8"/>
  <c r="Q3692" i="8"/>
  <c r="Q3691" i="8"/>
  <c r="Q3690" i="8"/>
  <c r="Q3689" i="8"/>
  <c r="Q3688" i="8"/>
  <c r="Q3687" i="8"/>
  <c r="Q3686" i="8"/>
  <c r="Q3685" i="8"/>
  <c r="Q3684" i="8"/>
  <c r="Q3683" i="8"/>
  <c r="Q3682" i="8"/>
  <c r="Q3681" i="8"/>
  <c r="Q3680" i="8"/>
  <c r="Q3679" i="8"/>
  <c r="Q3678" i="8"/>
  <c r="Q3677" i="8"/>
  <c r="Q3676" i="8"/>
  <c r="Q3675" i="8"/>
  <c r="Q3674" i="8"/>
  <c r="Q3673" i="8"/>
  <c r="Q3672" i="8"/>
  <c r="Q3671" i="8"/>
  <c r="Q3670" i="8"/>
  <c r="Q3669" i="8"/>
  <c r="Q3668" i="8"/>
  <c r="Q3667" i="8"/>
  <c r="Q3666" i="8"/>
  <c r="Q3665" i="8"/>
  <c r="Q3664" i="8"/>
  <c r="Q3663" i="8"/>
  <c r="Q3662" i="8"/>
  <c r="Q3661" i="8"/>
  <c r="Q3660" i="8"/>
  <c r="Q3659" i="8"/>
  <c r="Q3658" i="8"/>
  <c r="Q3657" i="8"/>
  <c r="Q3656" i="8"/>
  <c r="Q3655" i="8"/>
  <c r="Q3654" i="8"/>
  <c r="Q3653" i="8"/>
  <c r="Q3652" i="8"/>
  <c r="Q3651" i="8"/>
  <c r="Q3650" i="8"/>
  <c r="Q3649" i="8"/>
  <c r="Q3648" i="8"/>
  <c r="Q3647" i="8"/>
  <c r="Q3646" i="8"/>
  <c r="Q3645" i="8"/>
  <c r="Q3644" i="8"/>
  <c r="Q3643" i="8"/>
  <c r="Q3642" i="8"/>
  <c r="Q3641" i="8"/>
  <c r="Q3640" i="8"/>
  <c r="Q3639" i="8"/>
  <c r="Q3638" i="8"/>
  <c r="Q3637" i="8"/>
  <c r="Q3636" i="8"/>
  <c r="Q3635" i="8"/>
  <c r="Q3634" i="8"/>
  <c r="Q3633" i="8"/>
  <c r="Q3632" i="8"/>
  <c r="Q3631" i="8"/>
  <c r="Q3630" i="8"/>
  <c r="Q3629" i="8"/>
  <c r="Q3628" i="8"/>
  <c r="Q3627" i="8"/>
  <c r="Q3626" i="8"/>
  <c r="Q3625" i="8"/>
  <c r="Q3624" i="8"/>
  <c r="Q3623" i="8"/>
  <c r="Q3622" i="8"/>
  <c r="Q3621" i="8"/>
  <c r="Q3620" i="8"/>
  <c r="Q3619" i="8"/>
  <c r="Q3618" i="8"/>
  <c r="Q3617" i="8"/>
  <c r="Q3616" i="8"/>
  <c r="Q3615" i="8"/>
  <c r="Q3614" i="8"/>
  <c r="Q3613" i="8"/>
  <c r="Q3612" i="8"/>
  <c r="Q3611" i="8"/>
  <c r="Q3610" i="8"/>
  <c r="Q3609" i="8"/>
  <c r="Q3608" i="8"/>
  <c r="Q3607" i="8"/>
  <c r="Q3606" i="8"/>
  <c r="Q3605" i="8"/>
  <c r="Q3604" i="8"/>
  <c r="Q3603" i="8"/>
  <c r="Q3602" i="8"/>
  <c r="Q3601" i="8"/>
  <c r="Q3600" i="8"/>
  <c r="Q3599" i="8"/>
  <c r="Q3598" i="8"/>
  <c r="Q3597" i="8"/>
  <c r="Q3596" i="8"/>
  <c r="Q3595" i="8"/>
  <c r="Q3594" i="8"/>
  <c r="Q3593" i="8"/>
  <c r="Q3592" i="8"/>
  <c r="Q3591" i="8"/>
  <c r="Q3590" i="8"/>
  <c r="Q3589" i="8"/>
  <c r="Q3588" i="8"/>
  <c r="Q3587" i="8"/>
  <c r="Q3586" i="8"/>
  <c r="Q3585" i="8"/>
  <c r="Q3584" i="8"/>
  <c r="Q3583" i="8"/>
  <c r="Q3582" i="8"/>
  <c r="Q3581" i="8"/>
  <c r="Q3580" i="8"/>
  <c r="Q3579" i="8"/>
  <c r="Q3578" i="8"/>
  <c r="Q3577" i="8"/>
  <c r="Q3576" i="8"/>
  <c r="Q3575" i="8"/>
  <c r="Q3574" i="8"/>
  <c r="Q3573" i="8"/>
  <c r="Q3572" i="8"/>
  <c r="Q3571" i="8"/>
  <c r="Q3570" i="8"/>
  <c r="Q3569" i="8"/>
  <c r="Q3568" i="8"/>
  <c r="Q3567" i="8"/>
  <c r="Q3566" i="8"/>
  <c r="Q3565" i="8"/>
  <c r="Q3564" i="8"/>
  <c r="Q3563" i="8"/>
  <c r="Q3562" i="8"/>
  <c r="Q3561" i="8"/>
  <c r="Q3560" i="8"/>
  <c r="Q3559" i="8"/>
  <c r="Q3558" i="8"/>
  <c r="Q3557" i="8"/>
  <c r="Q3556" i="8"/>
  <c r="Q3555" i="8"/>
  <c r="Q3554" i="8"/>
  <c r="Q3553" i="8"/>
  <c r="Q3552" i="8"/>
  <c r="Q3551" i="8"/>
  <c r="Q3550" i="8"/>
  <c r="Q3549" i="8"/>
  <c r="Q3548" i="8"/>
  <c r="Q3547" i="8"/>
  <c r="Q3546" i="8"/>
  <c r="Q3545" i="8"/>
  <c r="Q3544" i="8"/>
  <c r="Q3543" i="8"/>
  <c r="Q3542" i="8"/>
  <c r="Q3541" i="8"/>
  <c r="Q3540" i="8"/>
  <c r="Q3539" i="8"/>
  <c r="Q3538" i="8"/>
  <c r="Q3537" i="8"/>
  <c r="Q3536" i="8"/>
  <c r="Q3535" i="8"/>
  <c r="Q3534" i="8"/>
  <c r="Q3533" i="8"/>
  <c r="Q3532" i="8"/>
  <c r="Q3531" i="8"/>
  <c r="Q3530" i="8"/>
  <c r="Q3529" i="8"/>
  <c r="Q3528" i="8"/>
  <c r="Q3527" i="8"/>
  <c r="Q3526" i="8"/>
  <c r="Q3525" i="8"/>
  <c r="Q3524" i="8"/>
  <c r="Q3523" i="8"/>
  <c r="Q3522" i="8"/>
  <c r="Q3521" i="8"/>
  <c r="Q3520" i="8"/>
  <c r="Q3519" i="8"/>
  <c r="Q3518" i="8"/>
  <c r="Q3517" i="8"/>
  <c r="Q3516" i="8"/>
  <c r="Q3515" i="8"/>
  <c r="Q3514" i="8"/>
  <c r="Q3513" i="8"/>
  <c r="Q3512" i="8"/>
  <c r="Q3511" i="8"/>
  <c r="Q3510" i="8"/>
  <c r="Q3509" i="8"/>
  <c r="Q3508" i="8"/>
  <c r="Q3507" i="8"/>
  <c r="Q3506" i="8"/>
  <c r="Q3505" i="8"/>
  <c r="Q3504" i="8"/>
  <c r="Q3503" i="8"/>
  <c r="Q3502" i="8"/>
  <c r="Q3501" i="8"/>
  <c r="Q3500" i="8"/>
  <c r="Q3499" i="8"/>
  <c r="Q3498" i="8"/>
  <c r="Q3497" i="8"/>
  <c r="Q3496" i="8"/>
  <c r="Q3495" i="8"/>
  <c r="Q3494" i="8"/>
  <c r="Q3493" i="8"/>
  <c r="Q3492" i="8"/>
  <c r="Q3491" i="8"/>
  <c r="Q3490" i="8"/>
  <c r="Q3489" i="8"/>
  <c r="Q3488" i="8"/>
  <c r="Q3487" i="8"/>
  <c r="Q3486" i="8"/>
  <c r="Q3485" i="8"/>
  <c r="Q3484" i="8"/>
  <c r="Q3483" i="8"/>
  <c r="Q3482" i="8"/>
  <c r="Q3481" i="8"/>
  <c r="Q3480" i="8"/>
  <c r="Q3479" i="8"/>
  <c r="Q3478" i="8"/>
  <c r="Q3477" i="8"/>
  <c r="Q3476" i="8"/>
  <c r="Q3475" i="8"/>
  <c r="Q3474" i="8"/>
  <c r="Q3473" i="8"/>
  <c r="Q3472" i="8"/>
  <c r="Q3471" i="8"/>
  <c r="Q3470" i="8"/>
  <c r="Q3469" i="8"/>
  <c r="Q3468" i="8"/>
  <c r="Q3467" i="8"/>
  <c r="Q3466" i="8"/>
  <c r="Q3465" i="8"/>
  <c r="Q3464" i="8"/>
  <c r="Q3463" i="8"/>
  <c r="Q3462" i="8"/>
  <c r="Q3461" i="8"/>
  <c r="Q3460" i="8"/>
  <c r="Q3459" i="8"/>
  <c r="Q3458" i="8"/>
  <c r="Q3457" i="8"/>
  <c r="Q3456" i="8"/>
  <c r="Q3455" i="8"/>
  <c r="Q3454" i="8"/>
  <c r="Q3453" i="8"/>
  <c r="Q3452" i="8"/>
  <c r="Q3451" i="8"/>
  <c r="Q3450" i="8"/>
  <c r="Q3449" i="8"/>
  <c r="Q3448" i="8"/>
  <c r="Q3447" i="8"/>
  <c r="Q3446" i="8"/>
  <c r="Q3445" i="8"/>
  <c r="Q3444" i="8"/>
  <c r="Q3443" i="8"/>
  <c r="Q3442" i="8"/>
  <c r="Q3441" i="8"/>
  <c r="Q3440" i="8"/>
  <c r="Q3439" i="8"/>
  <c r="Q3438" i="8"/>
  <c r="Q3437" i="8"/>
  <c r="Q3436" i="8"/>
  <c r="Q3435" i="8"/>
  <c r="Q3434" i="8"/>
  <c r="Q3433" i="8"/>
  <c r="Q3432" i="8"/>
  <c r="Q3431" i="8"/>
  <c r="Q3430" i="8"/>
  <c r="Q3429" i="8"/>
  <c r="Q3428" i="8"/>
  <c r="Q3427" i="8"/>
  <c r="Q3426" i="8"/>
  <c r="Q3425" i="8"/>
  <c r="Q3424" i="8"/>
  <c r="Q3423" i="8"/>
  <c r="Q3422" i="8"/>
  <c r="Q3421" i="8"/>
  <c r="Q3420" i="8"/>
  <c r="Q3419" i="8"/>
  <c r="Q3418" i="8"/>
  <c r="Q3417" i="8"/>
  <c r="Q3416" i="8"/>
  <c r="Q3415" i="8"/>
  <c r="Q3414" i="8"/>
  <c r="Q3413" i="8"/>
  <c r="Q3412" i="8"/>
  <c r="Q3411" i="8"/>
  <c r="Q3410" i="8"/>
  <c r="Q3409" i="8"/>
  <c r="Q3408" i="8"/>
  <c r="Q3407" i="8"/>
  <c r="Q3406" i="8"/>
  <c r="Q3405" i="8"/>
  <c r="Q3404" i="8"/>
  <c r="Q3403" i="8"/>
  <c r="Q3402" i="8"/>
  <c r="Q3401" i="8"/>
  <c r="Q3400" i="8"/>
  <c r="Q3399" i="8"/>
  <c r="Q3398" i="8"/>
  <c r="Q3397" i="8"/>
  <c r="Q3396" i="8"/>
  <c r="Q3395" i="8"/>
  <c r="Q3394" i="8"/>
  <c r="Q3393" i="8"/>
  <c r="Q3392" i="8"/>
  <c r="Q3391" i="8"/>
  <c r="Q3390" i="8"/>
  <c r="Q3389" i="8"/>
  <c r="Q3388" i="8"/>
  <c r="Q3387" i="8"/>
  <c r="Q3386" i="8"/>
  <c r="Q3385" i="8"/>
  <c r="Q3384" i="8"/>
  <c r="Q3383" i="8"/>
  <c r="Q3382" i="8"/>
  <c r="Q3381" i="8"/>
  <c r="Q3380" i="8"/>
  <c r="Q3379" i="8"/>
  <c r="Q3378" i="8"/>
  <c r="Q3377" i="8"/>
  <c r="Q3376" i="8"/>
  <c r="Q3375" i="8"/>
  <c r="Q3374" i="8"/>
  <c r="Q3373" i="8"/>
  <c r="Q3372" i="8"/>
  <c r="Q3371" i="8"/>
  <c r="Q3370" i="8"/>
  <c r="Q3369" i="8"/>
  <c r="Q3368" i="8"/>
  <c r="Q3367" i="8"/>
  <c r="Q3366" i="8"/>
  <c r="Q3365" i="8"/>
  <c r="Q3364" i="8"/>
  <c r="Q3363" i="8"/>
  <c r="Q3362" i="8"/>
  <c r="Q3361" i="8"/>
  <c r="Q3360" i="8"/>
  <c r="Q3359" i="8"/>
  <c r="Q3358" i="8"/>
  <c r="Q3357" i="8"/>
  <c r="Q3356" i="8"/>
  <c r="Q3355" i="8"/>
  <c r="Q3354" i="8"/>
  <c r="Q3353" i="8"/>
  <c r="Q3352" i="8"/>
  <c r="Q3351" i="8"/>
  <c r="Q3350" i="8"/>
  <c r="Q3349" i="8"/>
  <c r="Q3348" i="8"/>
  <c r="Q3347" i="8"/>
  <c r="Q3346" i="8"/>
  <c r="Q3345" i="8"/>
  <c r="Q3344" i="8"/>
  <c r="Q3343" i="8"/>
  <c r="Q3342" i="8"/>
  <c r="Q3341" i="8"/>
  <c r="Q3340" i="8"/>
  <c r="Q3339" i="8"/>
  <c r="Q3338" i="8"/>
  <c r="Q3337" i="8"/>
  <c r="Q3336" i="8"/>
  <c r="Q3335" i="8"/>
  <c r="Q3334" i="8"/>
  <c r="Q3333" i="8"/>
  <c r="Q3332" i="8"/>
  <c r="Q3331" i="8"/>
  <c r="Q3330" i="8"/>
  <c r="Q3329" i="8"/>
  <c r="Q3328" i="8"/>
  <c r="Q3327" i="8"/>
  <c r="Q3326" i="8"/>
  <c r="Q3325" i="8"/>
  <c r="Q3324" i="8"/>
  <c r="Q3323" i="8"/>
  <c r="Q3322" i="8"/>
  <c r="Q3321" i="8"/>
  <c r="Q3320" i="8"/>
  <c r="Q3319" i="8"/>
  <c r="Q3318" i="8"/>
  <c r="Q3317" i="8"/>
  <c r="Q3316" i="8"/>
  <c r="Q3315" i="8"/>
  <c r="Q3314" i="8"/>
  <c r="Q3313" i="8"/>
  <c r="Q3312" i="8"/>
  <c r="Q3311" i="8"/>
  <c r="Q3310" i="8"/>
  <c r="Q3309" i="8"/>
  <c r="Q3308" i="8"/>
  <c r="Q3307" i="8"/>
  <c r="Q3306" i="8"/>
  <c r="Q3305" i="8"/>
  <c r="Q3304" i="8"/>
  <c r="Q3303" i="8"/>
  <c r="Q3302" i="8"/>
  <c r="Q3301" i="8"/>
  <c r="Q3300" i="8"/>
  <c r="Q3299" i="8"/>
  <c r="Q3298" i="8"/>
  <c r="Q3297" i="8"/>
  <c r="Q3296" i="8"/>
  <c r="Q3295" i="8"/>
  <c r="Q3294" i="8"/>
  <c r="Q3293" i="8"/>
  <c r="Q3292" i="8"/>
  <c r="Q3291" i="8"/>
  <c r="Q3290" i="8"/>
  <c r="Q3289" i="8"/>
  <c r="Q3288" i="8"/>
  <c r="Q3287" i="8"/>
  <c r="Q3286" i="8"/>
  <c r="Q3285" i="8"/>
  <c r="Q3284" i="8"/>
  <c r="Q3283" i="8"/>
  <c r="Q3282" i="8"/>
  <c r="Q3281" i="8"/>
  <c r="Q3280" i="8"/>
  <c r="Q3279" i="8"/>
  <c r="Q3278" i="8"/>
  <c r="Q3277" i="8"/>
  <c r="Q3276" i="8"/>
  <c r="Q3275" i="8"/>
  <c r="Q3274" i="8"/>
  <c r="Q3273" i="8"/>
  <c r="Q3272" i="8"/>
  <c r="Q3271" i="8"/>
  <c r="Q3270" i="8"/>
  <c r="Q3269" i="8"/>
  <c r="Q3268" i="8"/>
  <c r="Q3267" i="8"/>
  <c r="Q3266" i="8"/>
  <c r="Q3265" i="8"/>
  <c r="Q3264" i="8"/>
  <c r="Q3263" i="8"/>
  <c r="Q3262" i="8"/>
  <c r="Q3261" i="8"/>
  <c r="Q3260" i="8"/>
  <c r="Q3259" i="8"/>
  <c r="Q3258" i="8"/>
  <c r="Q3257" i="8"/>
  <c r="Q3256" i="8"/>
  <c r="Q3255" i="8"/>
  <c r="Q3254" i="8"/>
  <c r="Q3253" i="8"/>
  <c r="Q3252" i="8"/>
  <c r="Q3251" i="8"/>
  <c r="Q3250" i="8"/>
  <c r="Q3249" i="8"/>
  <c r="Q3248" i="8"/>
  <c r="Q3247" i="8"/>
  <c r="Q3246" i="8"/>
  <c r="Q3245" i="8"/>
  <c r="Q3244" i="8"/>
  <c r="Q3243" i="8"/>
  <c r="Q3242" i="8"/>
  <c r="Q3241" i="8"/>
  <c r="Q3240" i="8"/>
  <c r="Q3239" i="8"/>
  <c r="Q3238" i="8"/>
  <c r="Q3237" i="8"/>
  <c r="Q3236" i="8"/>
  <c r="Q3235" i="8"/>
  <c r="Q3234" i="8"/>
  <c r="Q3233" i="8"/>
  <c r="Q3232" i="8"/>
  <c r="Q3231" i="8"/>
  <c r="Q3230" i="8"/>
  <c r="Q3229" i="8"/>
  <c r="Q3228" i="8"/>
  <c r="Q3227" i="8"/>
  <c r="Q3226" i="8"/>
  <c r="Q3225" i="8"/>
  <c r="Q3224" i="8"/>
  <c r="Q3223" i="8"/>
  <c r="Q3222" i="8"/>
  <c r="Q3221" i="8"/>
  <c r="Q3220" i="8"/>
  <c r="Q3219" i="8"/>
  <c r="Q3218" i="8"/>
  <c r="Q3217" i="8"/>
  <c r="Q3216" i="8"/>
  <c r="Q3215" i="8"/>
  <c r="Q3214" i="8"/>
  <c r="Q3213" i="8"/>
  <c r="Q3212" i="8"/>
  <c r="Q3211" i="8"/>
  <c r="Q3210" i="8"/>
  <c r="Q3209" i="8"/>
  <c r="Q3208" i="8"/>
  <c r="Q3207" i="8"/>
  <c r="Q3206" i="8"/>
  <c r="Q3205" i="8"/>
  <c r="Q3204" i="8"/>
  <c r="Q3203" i="8"/>
  <c r="Q3202" i="8"/>
  <c r="Q3201" i="8"/>
  <c r="Q3200" i="8"/>
  <c r="Q3199" i="8"/>
  <c r="Q3198" i="8"/>
  <c r="Q3197" i="8"/>
  <c r="Q3196" i="8"/>
  <c r="Q3195" i="8"/>
  <c r="Q3194" i="8"/>
  <c r="Q3193" i="8"/>
  <c r="Q3192" i="8"/>
  <c r="Q3191" i="8"/>
  <c r="Q3190" i="8"/>
  <c r="Q3189" i="8"/>
  <c r="Q3188" i="8"/>
  <c r="Q3187" i="8"/>
  <c r="Q3186" i="8"/>
  <c r="Q3185" i="8"/>
  <c r="Q3184" i="8"/>
  <c r="Q3183" i="8"/>
  <c r="Q3182" i="8"/>
  <c r="Q3181" i="8"/>
  <c r="Q3180" i="8"/>
  <c r="Q3179" i="8"/>
  <c r="Q3178" i="8"/>
  <c r="Q3177" i="8"/>
  <c r="Q3176" i="8"/>
  <c r="Q3175" i="8"/>
  <c r="Q3174" i="8"/>
  <c r="Q3173" i="8"/>
  <c r="Q3172" i="8"/>
  <c r="Q3171" i="8"/>
  <c r="Q3170" i="8"/>
  <c r="Q3169" i="8"/>
  <c r="Q3168" i="8"/>
  <c r="Q3167" i="8"/>
  <c r="Q3166" i="8"/>
  <c r="Q3165" i="8"/>
  <c r="Q3164" i="8"/>
  <c r="Q3163" i="8"/>
  <c r="Q3162" i="8"/>
  <c r="Q3161" i="8"/>
  <c r="Q3160" i="8"/>
  <c r="Q3159" i="8"/>
  <c r="Q3158" i="8"/>
  <c r="Q3157" i="8"/>
  <c r="Q3156" i="8"/>
  <c r="Q3155" i="8"/>
  <c r="Q3154" i="8"/>
  <c r="Q3153" i="8"/>
  <c r="Q3152" i="8"/>
  <c r="Q3151" i="8"/>
  <c r="Q3150" i="8"/>
  <c r="Q3149" i="8"/>
  <c r="Q3148" i="8"/>
  <c r="Q3147" i="8"/>
  <c r="Q3146" i="8"/>
  <c r="Q3145" i="8"/>
  <c r="Q3144" i="8"/>
  <c r="Q3143" i="8"/>
  <c r="Q3142" i="8"/>
  <c r="Q3141" i="8"/>
  <c r="Q3140" i="8"/>
  <c r="Q3139" i="8"/>
  <c r="Q3138" i="8"/>
  <c r="Q3137" i="8"/>
  <c r="Q3136" i="8"/>
  <c r="Q3135" i="8"/>
  <c r="Q3134" i="8"/>
  <c r="Q3133" i="8"/>
  <c r="Q3132" i="8"/>
  <c r="Q3131" i="8"/>
  <c r="Q3130" i="8"/>
  <c r="Q3129" i="8"/>
  <c r="Q3128" i="8"/>
  <c r="Q3127" i="8"/>
  <c r="Q3126" i="8"/>
  <c r="Q3125" i="8"/>
  <c r="Q3124" i="8"/>
  <c r="Q3123" i="8"/>
  <c r="Q3122" i="8"/>
  <c r="Q3121" i="8"/>
  <c r="Q3120" i="8"/>
  <c r="Q3119" i="8"/>
  <c r="Q3118" i="8"/>
  <c r="Q3117" i="8"/>
  <c r="Q3116" i="8"/>
  <c r="Q3115" i="8"/>
  <c r="Q3114" i="8"/>
  <c r="Q3113" i="8"/>
  <c r="Q3112" i="8"/>
  <c r="Q3111" i="8"/>
  <c r="Q3110" i="8"/>
  <c r="Q3109" i="8"/>
  <c r="Q3108" i="8"/>
  <c r="Q3107" i="8"/>
  <c r="Q3106" i="8"/>
  <c r="Q3105" i="8"/>
  <c r="Q3104" i="8"/>
  <c r="Q3103" i="8"/>
  <c r="Q3102" i="8"/>
  <c r="Q3101" i="8"/>
  <c r="Q3100" i="8"/>
  <c r="Q3099" i="8"/>
  <c r="Q3098" i="8"/>
  <c r="Q3097" i="8"/>
  <c r="Q3096" i="8"/>
  <c r="Q3095" i="8"/>
  <c r="Q3094" i="8"/>
  <c r="Q3093" i="8"/>
  <c r="Q3092" i="8"/>
  <c r="Q3091" i="8"/>
  <c r="Q3090" i="8"/>
  <c r="Q3089" i="8"/>
  <c r="Q3088" i="8"/>
  <c r="Q3087" i="8"/>
  <c r="Q3086" i="8"/>
  <c r="Q3085" i="8"/>
  <c r="Q3084" i="8"/>
  <c r="Q3083" i="8"/>
  <c r="Q3082" i="8"/>
  <c r="Q3081" i="8"/>
  <c r="Q3080" i="8"/>
  <c r="Q3079" i="8"/>
  <c r="Q3078" i="8"/>
  <c r="Q3077" i="8"/>
  <c r="Q3076" i="8"/>
  <c r="Q3075" i="8"/>
  <c r="Q3074" i="8"/>
  <c r="Q3073" i="8"/>
  <c r="Q3072" i="8"/>
  <c r="Q3071" i="8"/>
  <c r="Q3070" i="8"/>
  <c r="Q3069" i="8"/>
  <c r="Q3068" i="8"/>
  <c r="Q3067" i="8"/>
  <c r="Q3066" i="8"/>
  <c r="Q3065" i="8"/>
  <c r="Q3064" i="8"/>
  <c r="Q3063" i="8"/>
  <c r="Q3062" i="8"/>
  <c r="Q3061" i="8"/>
  <c r="Q3060" i="8"/>
  <c r="Q3059" i="8"/>
  <c r="Q3058" i="8"/>
  <c r="Q3057" i="8"/>
  <c r="Q3056" i="8"/>
  <c r="Q3055" i="8"/>
  <c r="Q3054" i="8"/>
  <c r="Q3053" i="8"/>
  <c r="Q3052" i="8"/>
  <c r="Q3051" i="8"/>
  <c r="Q3050" i="8"/>
  <c r="Q3049" i="8"/>
  <c r="Q3048" i="8"/>
  <c r="Q3047" i="8"/>
  <c r="Q3046" i="8"/>
  <c r="Q3045" i="8"/>
  <c r="Q3044" i="8"/>
  <c r="Q3043" i="8"/>
  <c r="Q3042" i="8"/>
  <c r="Q3041" i="8"/>
  <c r="Q3040" i="8"/>
  <c r="Q3039" i="8"/>
  <c r="Q3038" i="8"/>
  <c r="Q3037" i="8"/>
  <c r="Q3036" i="8"/>
  <c r="Q3035" i="8"/>
  <c r="Q3034" i="8"/>
  <c r="Q3033" i="8"/>
  <c r="Q3032" i="8"/>
  <c r="Q3031" i="8"/>
  <c r="Q3030" i="8"/>
  <c r="Q3029" i="8"/>
  <c r="Q3028" i="8"/>
  <c r="Q3027" i="8"/>
  <c r="Q3026" i="8"/>
  <c r="Q3025" i="8"/>
  <c r="Q3024" i="8"/>
  <c r="Q3023" i="8"/>
  <c r="Q3022" i="8"/>
  <c r="Q3021" i="8"/>
  <c r="Q3020" i="8"/>
  <c r="Q3019" i="8"/>
  <c r="Q3018" i="8"/>
  <c r="Q3017" i="8"/>
  <c r="Q3016" i="8"/>
  <c r="Q3015" i="8"/>
  <c r="Q3014" i="8"/>
  <c r="Q3013" i="8"/>
  <c r="Q3012" i="8"/>
  <c r="Q3011" i="8"/>
  <c r="Q3010" i="8"/>
  <c r="Q3009" i="8"/>
  <c r="Q3008" i="8"/>
  <c r="Q3007" i="8"/>
  <c r="Q3006" i="8"/>
  <c r="Q3005" i="8"/>
  <c r="Q3004" i="8"/>
  <c r="Q3003" i="8"/>
  <c r="Q3002" i="8"/>
  <c r="Q3001" i="8"/>
  <c r="Q3000" i="8"/>
  <c r="Q2999" i="8"/>
  <c r="Q2998" i="8"/>
  <c r="Q2997" i="8"/>
  <c r="Q2996" i="8"/>
  <c r="Q2995" i="8"/>
  <c r="Q2994" i="8"/>
  <c r="Q2993" i="8"/>
  <c r="Q2992" i="8"/>
  <c r="Q2991" i="8"/>
  <c r="Q2990" i="8"/>
  <c r="Q2989" i="8"/>
  <c r="Q2988" i="8"/>
  <c r="Q2987" i="8"/>
  <c r="Q2986" i="8"/>
  <c r="Q2985" i="8"/>
  <c r="Q2984" i="8"/>
  <c r="Q2983" i="8"/>
  <c r="Q2982" i="8"/>
  <c r="Q2981" i="8"/>
  <c r="Q2980" i="8"/>
  <c r="Q2979" i="8"/>
  <c r="Q2978" i="8"/>
  <c r="Q2977" i="8"/>
  <c r="Q2976" i="8"/>
  <c r="Q2975" i="8"/>
  <c r="Q2974" i="8"/>
  <c r="Q2973" i="8"/>
  <c r="Q2972" i="8"/>
  <c r="Q2971" i="8"/>
  <c r="Q2970" i="8"/>
  <c r="Q2969" i="8"/>
  <c r="Q2968" i="8"/>
  <c r="Q2967" i="8"/>
  <c r="Q2966" i="8"/>
  <c r="Q2965" i="8"/>
  <c r="Q2964" i="8"/>
  <c r="Q2963" i="8"/>
  <c r="Q2962" i="8"/>
  <c r="Q2961" i="8"/>
  <c r="Q2960" i="8"/>
  <c r="Q2959" i="8"/>
  <c r="Q2958" i="8"/>
  <c r="Q2957" i="8"/>
  <c r="Q2956" i="8"/>
  <c r="Q2955" i="8"/>
  <c r="Q2954" i="8"/>
  <c r="Q2953" i="8"/>
  <c r="Q2952" i="8"/>
  <c r="Q2951" i="8"/>
  <c r="Q2950" i="8"/>
  <c r="Q2949" i="8"/>
  <c r="Q2948" i="8"/>
  <c r="Q2947" i="8"/>
  <c r="Q2946" i="8"/>
  <c r="Q2945" i="8"/>
  <c r="Q2944" i="8"/>
  <c r="Q2943" i="8"/>
  <c r="Q2942" i="8"/>
  <c r="Q2941" i="8"/>
  <c r="Q2940" i="8"/>
  <c r="Q2939" i="8"/>
  <c r="Q2938" i="8"/>
  <c r="Q2937" i="8"/>
  <c r="Q2936" i="8"/>
  <c r="Q2935" i="8"/>
  <c r="Q2934" i="8"/>
  <c r="Q2933" i="8"/>
  <c r="Q2932" i="8"/>
  <c r="Q2931" i="8"/>
  <c r="Q2930" i="8"/>
  <c r="Q2929" i="8"/>
  <c r="Q2928" i="8"/>
  <c r="Q2927" i="8"/>
  <c r="Q2926" i="8"/>
  <c r="Q2925" i="8"/>
  <c r="Q2924" i="8"/>
  <c r="Q2923" i="8"/>
  <c r="Q2922" i="8"/>
  <c r="Q2921" i="8"/>
  <c r="Q2920" i="8"/>
  <c r="Q2919" i="8"/>
  <c r="Q2918" i="8"/>
  <c r="Q2917" i="8"/>
  <c r="Q2916" i="8"/>
  <c r="Q2915" i="8"/>
  <c r="Q2914" i="8"/>
  <c r="Q2913" i="8"/>
  <c r="Q2912" i="8"/>
  <c r="Q2911" i="8"/>
  <c r="Q2910" i="8"/>
  <c r="Q2909" i="8"/>
  <c r="Q2908" i="8"/>
  <c r="Q2907" i="8"/>
  <c r="Q2906" i="8"/>
  <c r="Q2905" i="8"/>
  <c r="Q2904" i="8"/>
  <c r="Q2903" i="8"/>
  <c r="Q2902" i="8"/>
  <c r="Q2901" i="8"/>
  <c r="Q2900" i="8"/>
  <c r="Q2899" i="8"/>
  <c r="Q2898" i="8"/>
  <c r="Q2897" i="8"/>
  <c r="Q2896" i="8"/>
  <c r="Q2895" i="8"/>
  <c r="Q2894" i="8"/>
  <c r="Q2893" i="8"/>
  <c r="Q2892" i="8"/>
  <c r="Q2891" i="8"/>
  <c r="Q2890" i="8"/>
  <c r="Q2889" i="8"/>
  <c r="Q2888" i="8"/>
  <c r="Q2887" i="8"/>
  <c r="Q2886" i="8"/>
  <c r="Q2885" i="8"/>
  <c r="Q2884" i="8"/>
  <c r="Q2883" i="8"/>
  <c r="Q2882" i="8"/>
  <c r="Q2881" i="8"/>
  <c r="Q2880" i="8"/>
  <c r="Q2879" i="8"/>
  <c r="Q2878" i="8"/>
  <c r="Q2877" i="8"/>
  <c r="Q2876" i="8"/>
  <c r="Q2875" i="8"/>
  <c r="Q2874" i="8"/>
  <c r="Q2873" i="8"/>
  <c r="Q2872" i="8"/>
  <c r="Q2871" i="8"/>
  <c r="Q2870" i="8"/>
  <c r="Q2869" i="8"/>
  <c r="Q2868" i="8"/>
  <c r="Q2867" i="8"/>
  <c r="Q2866" i="8"/>
  <c r="Q2865" i="8"/>
  <c r="Q2864" i="8"/>
  <c r="Q2863" i="8"/>
  <c r="Q2862" i="8"/>
  <c r="Q2861" i="8"/>
  <c r="Q2860" i="8"/>
  <c r="Q2859" i="8"/>
  <c r="Q2858" i="8"/>
  <c r="Q2857" i="8"/>
  <c r="Q2856" i="8"/>
  <c r="Q2855" i="8"/>
  <c r="Q2854" i="8"/>
  <c r="Q2853" i="8"/>
  <c r="Q2852" i="8"/>
  <c r="Q2851" i="8"/>
  <c r="Q2850" i="8"/>
  <c r="Q2849" i="8"/>
  <c r="Q2848" i="8"/>
  <c r="Q2847" i="8"/>
  <c r="Q2846" i="8"/>
  <c r="Q2845" i="8"/>
  <c r="Q2844" i="8"/>
  <c r="Q2843" i="8"/>
  <c r="Q2842" i="8"/>
  <c r="Q2841" i="8"/>
  <c r="Q2840" i="8"/>
  <c r="Q2839" i="8"/>
  <c r="Q2838" i="8"/>
  <c r="Q2837" i="8"/>
  <c r="Q2836" i="8"/>
  <c r="Q2835" i="8"/>
  <c r="Q2834" i="8"/>
  <c r="Q2833" i="8"/>
  <c r="Q2832" i="8"/>
  <c r="Q2831" i="8"/>
  <c r="Q2830" i="8"/>
  <c r="Q2829" i="8"/>
  <c r="Q2828" i="8"/>
  <c r="Q2827" i="8"/>
  <c r="Q2826" i="8"/>
  <c r="Q2825" i="8"/>
  <c r="Q2824" i="8"/>
  <c r="Q2823" i="8"/>
  <c r="Q2822" i="8"/>
  <c r="Q2821" i="8"/>
  <c r="Q2820" i="8"/>
  <c r="Q2819" i="8"/>
  <c r="Q2818" i="8"/>
  <c r="Q2817" i="8"/>
  <c r="Q2816" i="8"/>
  <c r="Q2815" i="8"/>
  <c r="Q2814" i="8"/>
  <c r="Q2813" i="8"/>
  <c r="Q2812" i="8"/>
  <c r="Q2811" i="8"/>
  <c r="Q2810" i="8"/>
  <c r="Q2809" i="8"/>
  <c r="Q2808" i="8"/>
  <c r="Q2807" i="8"/>
  <c r="Q2806" i="8"/>
  <c r="Q2805" i="8"/>
  <c r="Q2804" i="8"/>
  <c r="Q2803" i="8"/>
  <c r="Q2802" i="8"/>
  <c r="Q2801" i="8"/>
  <c r="Q2800" i="8"/>
  <c r="Q2799" i="8"/>
  <c r="Q2798" i="8"/>
  <c r="Q2797" i="8"/>
  <c r="Q2796" i="8"/>
  <c r="Q2795" i="8"/>
  <c r="Q2794" i="8"/>
  <c r="Q2793" i="8"/>
  <c r="Q2792" i="8"/>
  <c r="Q2791" i="8"/>
  <c r="Q2790" i="8"/>
  <c r="Q2789" i="8"/>
  <c r="Q2788" i="8"/>
  <c r="Q2787" i="8"/>
  <c r="Q2786" i="8"/>
  <c r="Q2785" i="8"/>
  <c r="Q2784" i="8"/>
  <c r="Q2783" i="8"/>
  <c r="Q2782" i="8"/>
  <c r="Q2781" i="8"/>
  <c r="Q2780" i="8"/>
  <c r="Q2779" i="8"/>
  <c r="Q2778" i="8"/>
  <c r="Q2777" i="8"/>
  <c r="Q2776" i="8"/>
  <c r="Q2775" i="8"/>
  <c r="Q2774" i="8"/>
  <c r="Q2773" i="8"/>
  <c r="Q2772" i="8"/>
  <c r="Q2771" i="8"/>
  <c r="Q2770" i="8"/>
  <c r="Q2769" i="8"/>
  <c r="Q2768" i="8"/>
  <c r="Q2767" i="8"/>
  <c r="Q2766" i="8"/>
  <c r="Q2765" i="8"/>
  <c r="Q2764" i="8"/>
  <c r="Q2763" i="8"/>
  <c r="Q2762" i="8"/>
  <c r="Q2761" i="8"/>
  <c r="Q2760" i="8"/>
  <c r="Q2759" i="8"/>
  <c r="Q2758" i="8"/>
  <c r="Q2757" i="8"/>
  <c r="Q2756" i="8"/>
  <c r="Q2755" i="8"/>
  <c r="Q2754" i="8"/>
  <c r="Q2753" i="8"/>
  <c r="Q2752" i="8"/>
  <c r="Q2751" i="8"/>
  <c r="Q2750" i="8"/>
  <c r="Q2749" i="8"/>
  <c r="Q2748" i="8"/>
  <c r="Q2747" i="8"/>
  <c r="Q2746" i="8"/>
  <c r="Q2745" i="8"/>
  <c r="Q2744" i="8"/>
  <c r="Q2743" i="8"/>
  <c r="Q2742" i="8"/>
  <c r="Q2741" i="8"/>
  <c r="Q2740" i="8"/>
  <c r="Q2739" i="8"/>
  <c r="Q2738" i="8"/>
  <c r="Q2737" i="8"/>
  <c r="Q2736" i="8"/>
  <c r="Q2735" i="8"/>
  <c r="Q2734" i="8"/>
  <c r="Q2733" i="8"/>
  <c r="Q2732" i="8"/>
  <c r="Q2731" i="8"/>
  <c r="Q2730" i="8"/>
  <c r="Q2729" i="8"/>
  <c r="Q2728" i="8"/>
  <c r="Q2727" i="8"/>
  <c r="Q2726" i="8"/>
  <c r="Q2725" i="8"/>
  <c r="Q2724" i="8"/>
  <c r="Q2723" i="8"/>
  <c r="Q2722" i="8"/>
  <c r="Q2721" i="8"/>
  <c r="Q2720" i="8"/>
  <c r="Q2719" i="8"/>
  <c r="Q2718" i="8"/>
  <c r="Q2717" i="8"/>
  <c r="Q2716" i="8"/>
  <c r="Q2715" i="8"/>
  <c r="Q2714" i="8"/>
  <c r="Q2713" i="8"/>
  <c r="Q2712" i="8"/>
  <c r="Q2711" i="8"/>
  <c r="Q2710" i="8"/>
  <c r="Q2709" i="8"/>
  <c r="Q2708" i="8"/>
  <c r="Q2707" i="8"/>
  <c r="Q2706" i="8"/>
  <c r="Q2705" i="8"/>
  <c r="Q2704" i="8"/>
  <c r="Q2703" i="8"/>
  <c r="Q2702" i="8"/>
  <c r="Q2701" i="8"/>
  <c r="Q2700" i="8"/>
  <c r="Q2699" i="8"/>
  <c r="Q2698" i="8"/>
  <c r="Q2697" i="8"/>
  <c r="Q2696" i="8"/>
  <c r="Q2695" i="8"/>
  <c r="Q2694" i="8"/>
  <c r="Q2693" i="8"/>
  <c r="Q2692" i="8"/>
  <c r="Q2691" i="8"/>
  <c r="Q2690" i="8"/>
  <c r="Q2689" i="8"/>
  <c r="Q2688" i="8"/>
  <c r="Q2687" i="8"/>
  <c r="Q2686" i="8"/>
  <c r="Q2685" i="8"/>
  <c r="Q2684" i="8"/>
  <c r="Q2683" i="8"/>
  <c r="Q2682" i="8"/>
  <c r="Q2681" i="8"/>
  <c r="Q2680" i="8"/>
  <c r="Q2679" i="8"/>
  <c r="Q2678" i="8"/>
  <c r="Q2677" i="8"/>
  <c r="Q2676" i="8"/>
  <c r="Q2675" i="8"/>
  <c r="Q2674" i="8"/>
  <c r="Q2673" i="8"/>
  <c r="Q2672" i="8"/>
  <c r="Q2671" i="8"/>
  <c r="Q2670" i="8"/>
  <c r="Q2669" i="8"/>
  <c r="Q2668" i="8"/>
  <c r="Q2667" i="8"/>
  <c r="Q2666" i="8"/>
  <c r="Q2665" i="8"/>
  <c r="Q2664" i="8"/>
  <c r="Q2663" i="8"/>
  <c r="Q2662" i="8"/>
  <c r="Q2661" i="8"/>
  <c r="Q2660" i="8"/>
  <c r="Q2659" i="8"/>
  <c r="Q2658" i="8"/>
  <c r="Q2657" i="8"/>
  <c r="Q2656" i="8"/>
  <c r="Q2655" i="8"/>
  <c r="Q2654" i="8"/>
  <c r="Q2653" i="8"/>
  <c r="Q2652" i="8"/>
  <c r="Q2651" i="8"/>
  <c r="Q2650" i="8"/>
  <c r="Q2649" i="8"/>
  <c r="Q2648" i="8"/>
  <c r="Q2647" i="8"/>
  <c r="Q2646" i="8"/>
  <c r="Q2645" i="8"/>
  <c r="Q2644" i="8"/>
  <c r="Q2643" i="8"/>
  <c r="Q2642" i="8"/>
  <c r="Q2641" i="8"/>
  <c r="Q2640" i="8"/>
  <c r="Q2639" i="8"/>
  <c r="Q2638" i="8"/>
  <c r="Q2637" i="8"/>
  <c r="Q2636" i="8"/>
  <c r="Q2635" i="8"/>
  <c r="Q2634" i="8"/>
  <c r="Q2633" i="8"/>
  <c r="Q2632" i="8"/>
  <c r="Q2631" i="8"/>
  <c r="Q2630" i="8"/>
  <c r="Q2629" i="8"/>
  <c r="Q2628" i="8"/>
  <c r="Q2627" i="8"/>
  <c r="Q2626" i="8"/>
  <c r="Q2625" i="8"/>
  <c r="Q2624" i="8"/>
  <c r="Q2623" i="8"/>
  <c r="Q2622" i="8"/>
  <c r="Q2621" i="8"/>
  <c r="Q2620" i="8"/>
  <c r="Q2619" i="8"/>
  <c r="Q2618" i="8"/>
  <c r="Q2617" i="8"/>
  <c r="Q2616" i="8"/>
  <c r="Q2615" i="8"/>
  <c r="Q2614" i="8"/>
  <c r="Q2613" i="8"/>
  <c r="Q2612" i="8"/>
  <c r="Q2611" i="8"/>
  <c r="Q2610" i="8"/>
  <c r="Q2609" i="8"/>
  <c r="Q2608" i="8"/>
  <c r="Q2607" i="8"/>
  <c r="Q2606" i="8"/>
  <c r="Q2605" i="8"/>
  <c r="Q2604" i="8"/>
  <c r="Q2603" i="8"/>
  <c r="Q2602" i="8"/>
  <c r="Q2601" i="8"/>
  <c r="Q2600" i="8"/>
  <c r="Q2599" i="8"/>
  <c r="Q2598" i="8"/>
  <c r="Q2597" i="8"/>
  <c r="Q2596" i="8"/>
  <c r="Q2595" i="8"/>
  <c r="Q2594" i="8"/>
  <c r="Q2593" i="8"/>
  <c r="Q2592" i="8"/>
  <c r="Q2591" i="8"/>
  <c r="Q2590" i="8"/>
  <c r="Q2589" i="8"/>
  <c r="Q2588" i="8"/>
  <c r="Q2587" i="8"/>
  <c r="Q2586" i="8"/>
  <c r="Q2585" i="8"/>
  <c r="Q2584" i="8"/>
  <c r="Q2583" i="8"/>
  <c r="Q2582" i="8"/>
  <c r="Q2581" i="8"/>
  <c r="Q2580" i="8"/>
  <c r="Q2579" i="8"/>
  <c r="Q2578" i="8"/>
  <c r="Q2577" i="8"/>
  <c r="Q2576" i="8"/>
  <c r="Q2575" i="8"/>
  <c r="Q2574" i="8"/>
  <c r="Q2573" i="8"/>
  <c r="Q2572" i="8"/>
  <c r="Q2571" i="8"/>
  <c r="Q2570" i="8"/>
  <c r="Q2569" i="8"/>
  <c r="Q2568" i="8"/>
  <c r="Q2567" i="8"/>
  <c r="Q2566" i="8"/>
  <c r="Q2565" i="8"/>
  <c r="Q2564" i="8"/>
  <c r="Q2563" i="8"/>
  <c r="Q2562" i="8"/>
  <c r="Q2561" i="8"/>
  <c r="Q2560" i="8"/>
  <c r="Q2559" i="8"/>
  <c r="Q2558" i="8"/>
  <c r="Q2557" i="8"/>
  <c r="Q2556" i="8"/>
  <c r="Q2555" i="8"/>
  <c r="Q2554" i="8"/>
  <c r="Q2553" i="8"/>
  <c r="Q2552" i="8"/>
  <c r="Q2551" i="8"/>
  <c r="Q2550" i="8"/>
  <c r="Q2549" i="8"/>
  <c r="Q2548" i="8"/>
  <c r="Q2547" i="8"/>
  <c r="Q2546" i="8"/>
  <c r="Q2545" i="8"/>
  <c r="Q2544" i="8"/>
  <c r="Q2543" i="8"/>
  <c r="Q2542" i="8"/>
  <c r="Q2541" i="8"/>
  <c r="Q2540" i="8"/>
  <c r="Q2539" i="8"/>
  <c r="Q2538" i="8"/>
  <c r="Q2537" i="8"/>
  <c r="Q2536" i="8"/>
  <c r="Q2535" i="8"/>
  <c r="Q2534" i="8"/>
  <c r="Q2533" i="8"/>
  <c r="Q2532" i="8"/>
  <c r="Q2531" i="8"/>
  <c r="Q2530" i="8"/>
  <c r="Q2529" i="8"/>
  <c r="Q2528" i="8"/>
  <c r="Q2527" i="8"/>
  <c r="Q2526" i="8"/>
  <c r="Q2525" i="8"/>
  <c r="Q2524" i="8"/>
  <c r="Q2523" i="8"/>
  <c r="Q2522" i="8"/>
  <c r="Q2521" i="8"/>
  <c r="Q2520" i="8"/>
  <c r="Q2519" i="8"/>
  <c r="Q2518" i="8"/>
  <c r="Q2517" i="8"/>
  <c r="Q2516" i="8"/>
  <c r="Q2515" i="8"/>
  <c r="Q2514" i="8"/>
  <c r="Q2513" i="8"/>
  <c r="Q2512" i="8"/>
  <c r="Q2511" i="8"/>
  <c r="Q2510" i="8"/>
  <c r="Q2509" i="8"/>
  <c r="Q2508" i="8"/>
  <c r="Q2507" i="8"/>
  <c r="Q2506" i="8"/>
  <c r="Q2505" i="8"/>
  <c r="Q2504" i="8"/>
  <c r="Q2503" i="8"/>
  <c r="Q2502" i="8"/>
  <c r="Q2501" i="8"/>
  <c r="Q2500" i="8"/>
  <c r="Q2499" i="8"/>
  <c r="Q2498" i="8"/>
  <c r="Q2497" i="8"/>
  <c r="Q2496" i="8"/>
  <c r="Q2495" i="8"/>
  <c r="Q2494" i="8"/>
  <c r="Q2493" i="8"/>
  <c r="Q2492" i="8"/>
  <c r="Q2491" i="8"/>
  <c r="Q2490" i="8"/>
  <c r="Q2489" i="8"/>
  <c r="Q2488" i="8"/>
  <c r="Q2487" i="8"/>
  <c r="Q2486" i="8"/>
  <c r="Q2485" i="8"/>
  <c r="Q2484" i="8"/>
  <c r="Q2483" i="8"/>
  <c r="Q2482" i="8"/>
  <c r="Q2481" i="8"/>
  <c r="Q2480" i="8"/>
  <c r="Q2479" i="8"/>
  <c r="Q2478" i="8"/>
  <c r="Q2477" i="8"/>
  <c r="Q2476" i="8"/>
  <c r="Q2475" i="8"/>
  <c r="Q2474" i="8"/>
  <c r="Q2473" i="8"/>
  <c r="Q2472" i="8"/>
  <c r="Q2471" i="8"/>
  <c r="Q2470" i="8"/>
  <c r="Q2469" i="8"/>
  <c r="Q2468" i="8"/>
  <c r="Q2467" i="8"/>
  <c r="Q2466" i="8"/>
  <c r="Q2465" i="8"/>
  <c r="Q2464" i="8"/>
  <c r="Q2463" i="8"/>
  <c r="Q2462" i="8"/>
  <c r="Q2461" i="8"/>
  <c r="Q2460" i="8"/>
  <c r="Q2459" i="8"/>
  <c r="Q2458" i="8"/>
  <c r="Q2457" i="8"/>
  <c r="Q2456" i="8"/>
  <c r="Q2455" i="8"/>
  <c r="Q2454" i="8"/>
  <c r="Q2453" i="8"/>
  <c r="Q2452" i="8"/>
  <c r="Q2451" i="8"/>
  <c r="Q2450" i="8"/>
  <c r="Q2449" i="8"/>
  <c r="Q2448" i="8"/>
  <c r="Q2447" i="8"/>
  <c r="Q2446" i="8"/>
  <c r="Q2445" i="8"/>
  <c r="Q2444" i="8"/>
  <c r="Q2443" i="8"/>
  <c r="Q2442" i="8"/>
  <c r="Q2441" i="8"/>
  <c r="Q2440" i="8"/>
  <c r="Q2439" i="8"/>
  <c r="Q2438" i="8"/>
  <c r="Q2437" i="8"/>
  <c r="Q2436" i="8"/>
  <c r="Q2435" i="8"/>
  <c r="Q2434" i="8"/>
  <c r="Q2433" i="8"/>
  <c r="Q2432" i="8"/>
  <c r="Q2431" i="8"/>
  <c r="Q2430" i="8"/>
  <c r="Q2429" i="8"/>
  <c r="Q2428" i="8"/>
  <c r="Q2427" i="8"/>
  <c r="Q2426" i="8"/>
  <c r="Q2425" i="8"/>
  <c r="Q2424" i="8"/>
  <c r="Q2423" i="8"/>
  <c r="Q2422" i="8"/>
  <c r="Q2421" i="8"/>
  <c r="Q2420" i="8"/>
  <c r="Q2419" i="8"/>
  <c r="Q2418" i="8"/>
  <c r="Q2417" i="8"/>
  <c r="Q2416" i="8"/>
  <c r="Q2415" i="8"/>
  <c r="Q2414" i="8"/>
  <c r="Q2413" i="8"/>
  <c r="Q2412" i="8"/>
  <c r="Q2411" i="8"/>
  <c r="Q2410" i="8"/>
  <c r="Q2409" i="8"/>
  <c r="Q2408" i="8"/>
  <c r="Q2407" i="8"/>
  <c r="Q2406" i="8"/>
  <c r="Q2405" i="8"/>
  <c r="Q2404" i="8"/>
  <c r="Q2403" i="8"/>
  <c r="Q2402" i="8"/>
  <c r="Q2401" i="8"/>
  <c r="Q2400" i="8"/>
  <c r="Q2399" i="8"/>
  <c r="Q2398" i="8"/>
  <c r="Q2397" i="8"/>
  <c r="Q2396" i="8"/>
  <c r="Q2395" i="8"/>
  <c r="Q2394" i="8"/>
  <c r="Q2393" i="8"/>
  <c r="Q2392" i="8"/>
  <c r="Q2391" i="8"/>
  <c r="Q2390" i="8"/>
  <c r="Q2389" i="8"/>
  <c r="Q2388" i="8"/>
  <c r="Q2387" i="8"/>
  <c r="Q2386" i="8"/>
  <c r="Q2385" i="8"/>
  <c r="Q2384" i="8"/>
  <c r="Q2383" i="8"/>
  <c r="Q2382" i="8"/>
  <c r="Q2381" i="8"/>
  <c r="Q2380" i="8"/>
  <c r="Q2379" i="8"/>
  <c r="Q2378" i="8"/>
  <c r="Q2377" i="8"/>
  <c r="Q2376" i="8"/>
  <c r="Q2375" i="8"/>
  <c r="Q2374" i="8"/>
  <c r="Q2373" i="8"/>
  <c r="Q2372" i="8"/>
  <c r="Q2371" i="8"/>
  <c r="Q2370" i="8"/>
  <c r="Q2369" i="8"/>
  <c r="Q2368" i="8"/>
  <c r="Q2367" i="8"/>
  <c r="Q2366" i="8"/>
  <c r="Q2365" i="8"/>
  <c r="Q2364" i="8"/>
  <c r="Q2363" i="8"/>
  <c r="Q2362" i="8"/>
  <c r="Q2361" i="8"/>
  <c r="Q2360" i="8"/>
  <c r="Q2359" i="8"/>
  <c r="Q2358" i="8"/>
  <c r="Q2357" i="8"/>
  <c r="Q2356" i="8"/>
  <c r="Q2355" i="8"/>
  <c r="Q2354" i="8"/>
  <c r="Q2353" i="8"/>
  <c r="Q2352" i="8"/>
  <c r="Q2351" i="8"/>
  <c r="Q2350" i="8"/>
  <c r="Q2349" i="8"/>
  <c r="Q2348" i="8"/>
  <c r="Q2347" i="8"/>
  <c r="Q2346" i="8"/>
  <c r="Q2345" i="8"/>
  <c r="Q2344" i="8"/>
  <c r="Q2343" i="8"/>
  <c r="Q2342" i="8"/>
  <c r="Q2341" i="8"/>
  <c r="Q2340" i="8"/>
  <c r="Q2339" i="8"/>
  <c r="Q2338" i="8"/>
  <c r="Q2337" i="8"/>
  <c r="Q2336" i="8"/>
  <c r="Q2335" i="8"/>
  <c r="Q2334" i="8"/>
  <c r="Q2333" i="8"/>
  <c r="Q2332" i="8"/>
  <c r="Q2331" i="8"/>
  <c r="Q2330" i="8"/>
  <c r="Q2329" i="8"/>
  <c r="Q2328" i="8"/>
  <c r="Q2327" i="8"/>
  <c r="Q2326" i="8"/>
  <c r="Q2325" i="8"/>
  <c r="Q2324" i="8"/>
  <c r="Q2323" i="8"/>
  <c r="Q2322" i="8"/>
  <c r="Q2321" i="8"/>
  <c r="Q2320" i="8"/>
  <c r="Q2319" i="8"/>
  <c r="Q2318" i="8"/>
  <c r="Q2317" i="8"/>
  <c r="Q2316" i="8"/>
  <c r="Q2315" i="8"/>
  <c r="Q2314" i="8"/>
  <c r="Q2313" i="8"/>
  <c r="Q2312" i="8"/>
  <c r="Q2311" i="8"/>
  <c r="Q2310" i="8"/>
  <c r="Q2309" i="8"/>
  <c r="Q2308" i="8"/>
  <c r="Q2307" i="8"/>
  <c r="Q2306" i="8"/>
  <c r="Q2305" i="8"/>
  <c r="Q2304" i="8"/>
  <c r="Q2303" i="8"/>
  <c r="Q2302" i="8"/>
  <c r="Q2301" i="8"/>
  <c r="Q2300" i="8"/>
  <c r="Q2299" i="8"/>
  <c r="Q2298" i="8"/>
  <c r="Q2297" i="8"/>
  <c r="Q2296" i="8"/>
  <c r="Q2295" i="8"/>
  <c r="Q2294" i="8"/>
  <c r="Q2293" i="8"/>
  <c r="Q2292" i="8"/>
  <c r="Q2291" i="8"/>
  <c r="Q2290" i="8"/>
  <c r="Q2289" i="8"/>
  <c r="Q2288" i="8"/>
  <c r="Q2287" i="8"/>
  <c r="Q2286" i="8"/>
  <c r="Q2285" i="8"/>
  <c r="Q2284" i="8"/>
  <c r="Q2283" i="8"/>
  <c r="Q2282" i="8"/>
  <c r="Q2281" i="8"/>
  <c r="Q2280" i="8"/>
  <c r="Q2279" i="8"/>
  <c r="Q2278" i="8"/>
  <c r="Q2277" i="8"/>
  <c r="Q2276" i="8"/>
  <c r="Q2275" i="8"/>
  <c r="Q2274" i="8"/>
  <c r="Q2273" i="8"/>
  <c r="Q2272" i="8"/>
  <c r="Q2271" i="8"/>
  <c r="Q2270" i="8"/>
  <c r="Q2269" i="8"/>
  <c r="Q2268" i="8"/>
  <c r="Q2267" i="8"/>
  <c r="Q2266" i="8"/>
  <c r="Q2265" i="8"/>
  <c r="Q2264" i="8"/>
  <c r="Q2263" i="8"/>
  <c r="Q2262" i="8"/>
  <c r="Q2261" i="8"/>
  <c r="Q2260" i="8"/>
  <c r="Q2259" i="8"/>
  <c r="Q2258" i="8"/>
  <c r="Q2257" i="8"/>
  <c r="Q2256" i="8"/>
  <c r="Q2255" i="8"/>
  <c r="Q2254" i="8"/>
  <c r="Q2253" i="8"/>
  <c r="Q2252" i="8"/>
  <c r="Q2251" i="8"/>
  <c r="Q2250" i="8"/>
  <c r="Q2249" i="8"/>
  <c r="Q2248" i="8"/>
  <c r="Q2247" i="8"/>
  <c r="Q2246" i="8"/>
  <c r="Q2245" i="8"/>
  <c r="Q2244" i="8"/>
  <c r="Q2243" i="8"/>
  <c r="Q2242" i="8"/>
  <c r="Q2241" i="8"/>
  <c r="Q2240" i="8"/>
  <c r="Q2239" i="8"/>
  <c r="Q2238" i="8"/>
  <c r="Q2237" i="8"/>
  <c r="Q2236" i="8"/>
  <c r="Q2235" i="8"/>
  <c r="Q2234" i="8"/>
  <c r="Q2233" i="8"/>
  <c r="Q2232" i="8"/>
  <c r="Q2231" i="8"/>
  <c r="Q2230" i="8"/>
  <c r="Q2229" i="8"/>
  <c r="Q2228" i="8"/>
  <c r="Q2227" i="8"/>
  <c r="Q2226" i="8"/>
  <c r="Q2225" i="8"/>
  <c r="Q2224" i="8"/>
  <c r="Q2223" i="8"/>
  <c r="Q2222" i="8"/>
  <c r="Q2221" i="8"/>
  <c r="Q2220" i="8"/>
  <c r="Q2219" i="8"/>
  <c r="Q2218" i="8"/>
  <c r="Q2217" i="8"/>
  <c r="Q2216" i="8"/>
  <c r="Q2215" i="8"/>
  <c r="Q2214" i="8"/>
  <c r="Q2213" i="8"/>
  <c r="Q2212" i="8"/>
  <c r="Q2211" i="8"/>
  <c r="Q2210" i="8"/>
  <c r="Q2209" i="8"/>
  <c r="Q2208" i="8"/>
  <c r="Q2207" i="8"/>
  <c r="Q2206" i="8"/>
  <c r="Q2205" i="8"/>
  <c r="Q2204" i="8"/>
  <c r="Q2203" i="8"/>
  <c r="Q2202" i="8"/>
  <c r="Q2201" i="8"/>
  <c r="Q2200" i="8"/>
  <c r="Q2199" i="8"/>
  <c r="Q2198" i="8"/>
  <c r="Q2197" i="8"/>
  <c r="Q2196" i="8"/>
  <c r="Q2195" i="8"/>
  <c r="Q2194" i="8"/>
  <c r="Q2193" i="8"/>
  <c r="Q2192" i="8"/>
  <c r="Q2191" i="8"/>
  <c r="Q2190" i="8"/>
  <c r="Q2189" i="8"/>
  <c r="Q2188" i="8"/>
  <c r="Q2187" i="8"/>
  <c r="Q2186" i="8"/>
  <c r="Q2185" i="8"/>
  <c r="Q2184" i="8"/>
  <c r="Q2183" i="8"/>
  <c r="Q2182" i="8"/>
  <c r="Q2181" i="8"/>
  <c r="Q2180" i="8"/>
  <c r="Q2179" i="8"/>
  <c r="Q2178" i="8"/>
  <c r="Q2177" i="8"/>
  <c r="Q2176" i="8"/>
  <c r="Q2175" i="8"/>
  <c r="Q2174" i="8"/>
  <c r="Q2173" i="8"/>
  <c r="Q2172" i="8"/>
  <c r="Q2171" i="8"/>
  <c r="Q2170" i="8"/>
  <c r="Q2169" i="8"/>
  <c r="Q2168" i="8"/>
  <c r="Q2167" i="8"/>
  <c r="Q2166" i="8"/>
  <c r="Q2165" i="8"/>
  <c r="Q2164" i="8"/>
  <c r="Q2163" i="8"/>
  <c r="Q2162" i="8"/>
  <c r="Q2161" i="8"/>
  <c r="Q2160" i="8"/>
  <c r="Q2159" i="8"/>
  <c r="Q2158" i="8"/>
  <c r="Q2157" i="8"/>
  <c r="Q2156" i="8"/>
  <c r="Q2155" i="8"/>
  <c r="Q2154" i="8"/>
  <c r="Q2153" i="8"/>
  <c r="Q2152" i="8"/>
  <c r="Q2151" i="8"/>
  <c r="Q2150" i="8"/>
  <c r="Q2149" i="8"/>
  <c r="Q2148" i="8"/>
  <c r="Q2147" i="8"/>
  <c r="Q2146" i="8"/>
  <c r="Q2145" i="8"/>
  <c r="Q2144" i="8"/>
  <c r="Q2143" i="8"/>
  <c r="Q2142" i="8"/>
  <c r="Q2141" i="8"/>
  <c r="Q2140" i="8"/>
  <c r="Q2139" i="8"/>
  <c r="Q2138" i="8"/>
  <c r="Q2137" i="8"/>
  <c r="Q2136" i="8"/>
  <c r="Q2135" i="8"/>
  <c r="Q2134" i="8"/>
  <c r="Q2133" i="8"/>
  <c r="Q2132" i="8"/>
  <c r="Q2131" i="8"/>
  <c r="Q2130" i="8"/>
  <c r="Q2129" i="8"/>
  <c r="Q2128" i="8"/>
  <c r="Q2127" i="8"/>
  <c r="Q2126" i="8"/>
  <c r="Q2125" i="8"/>
  <c r="Q2124" i="8"/>
  <c r="Q2123" i="8"/>
  <c r="Q2122" i="8"/>
  <c r="Q2121" i="8"/>
  <c r="Q2120" i="8"/>
  <c r="Q2119" i="8"/>
  <c r="Q2118" i="8"/>
  <c r="Q2117" i="8"/>
  <c r="Q2116" i="8"/>
  <c r="Q2115" i="8"/>
  <c r="Q2114" i="8"/>
  <c r="Q2113" i="8"/>
  <c r="Q2112" i="8"/>
  <c r="Q2111" i="8"/>
  <c r="Q2110" i="8"/>
  <c r="Q2109" i="8"/>
  <c r="Q2108" i="8"/>
  <c r="Q2107" i="8"/>
  <c r="Q2106" i="8"/>
  <c r="Q2105" i="8"/>
  <c r="Q2104" i="8"/>
  <c r="Q2103" i="8"/>
  <c r="Q2102" i="8"/>
  <c r="Q2101" i="8"/>
  <c r="Q2100" i="8"/>
  <c r="Q2099" i="8"/>
  <c r="Q2098" i="8"/>
  <c r="Q2097" i="8"/>
  <c r="Q2096" i="8"/>
  <c r="Q2095" i="8"/>
  <c r="Q2094" i="8"/>
  <c r="Q2093" i="8"/>
  <c r="Q2092" i="8"/>
  <c r="Q2091" i="8"/>
  <c r="Q2090" i="8"/>
  <c r="Q2089" i="8"/>
  <c r="Q2088" i="8"/>
  <c r="Q2087" i="8"/>
  <c r="Q2086" i="8"/>
  <c r="Q2085" i="8"/>
  <c r="Q2084" i="8"/>
  <c r="Q2083" i="8"/>
  <c r="Q2082" i="8"/>
  <c r="Q2081" i="8"/>
  <c r="Q2080" i="8"/>
  <c r="Q2079" i="8"/>
  <c r="Q2078" i="8"/>
  <c r="Q2077" i="8"/>
  <c r="Q2076" i="8"/>
  <c r="Q2075" i="8"/>
  <c r="Q2074" i="8"/>
  <c r="Q2073" i="8"/>
  <c r="Q2072" i="8"/>
  <c r="Q2071" i="8"/>
  <c r="Q2070" i="8"/>
  <c r="Q2069" i="8"/>
  <c r="Q2068" i="8"/>
  <c r="Q2067" i="8"/>
  <c r="Q2066" i="8"/>
  <c r="Q2065" i="8"/>
  <c r="Q2064" i="8"/>
  <c r="Q2063" i="8"/>
  <c r="Q2062" i="8"/>
  <c r="Q2061" i="8"/>
  <c r="Q2060" i="8"/>
  <c r="Q2059" i="8"/>
  <c r="Q2058" i="8"/>
  <c r="Q2057" i="8"/>
  <c r="Q2056" i="8"/>
  <c r="Q2055" i="8"/>
  <c r="Q2054" i="8"/>
  <c r="Q2053" i="8"/>
  <c r="Q2052" i="8"/>
  <c r="Q2051" i="8"/>
  <c r="Q2050" i="8"/>
  <c r="Q2049" i="8"/>
  <c r="Q2048" i="8"/>
  <c r="Q2047" i="8"/>
  <c r="Q2046" i="8"/>
  <c r="Q2045" i="8"/>
  <c r="Q2044" i="8"/>
  <c r="Q2043" i="8"/>
  <c r="Q2042" i="8"/>
  <c r="Q2041" i="8"/>
  <c r="Q2040" i="8"/>
  <c r="Q2039" i="8"/>
  <c r="Q2038" i="8"/>
  <c r="Q2037" i="8"/>
  <c r="Q2036" i="8"/>
  <c r="Q2035" i="8"/>
  <c r="Q2034" i="8"/>
  <c r="Q2033" i="8"/>
  <c r="Q2032" i="8"/>
  <c r="Q2031" i="8"/>
  <c r="Q2030" i="8"/>
  <c r="Q2029" i="8"/>
  <c r="Q2028" i="8"/>
  <c r="Q2027" i="8"/>
  <c r="Q2026" i="8"/>
  <c r="Q2025" i="8"/>
  <c r="Q2024" i="8"/>
  <c r="Q2023" i="8"/>
  <c r="Q2022" i="8"/>
  <c r="Q2021" i="8"/>
  <c r="Q2020" i="8"/>
  <c r="Q2019" i="8"/>
  <c r="Q2018" i="8"/>
  <c r="Q2017" i="8"/>
  <c r="Q2016" i="8"/>
  <c r="Q2015" i="8"/>
  <c r="Q2014" i="8"/>
  <c r="Q2013" i="8"/>
  <c r="Q2012" i="8"/>
  <c r="Q2011" i="8"/>
  <c r="Q2010" i="8"/>
  <c r="Q2009" i="8"/>
  <c r="Q2008" i="8"/>
  <c r="Q2007" i="8"/>
  <c r="Q2006" i="8"/>
  <c r="Q2005" i="8"/>
  <c r="Q2004" i="8"/>
  <c r="Q2003" i="8"/>
  <c r="Q2002" i="8"/>
  <c r="Q2001" i="8"/>
  <c r="Q2000" i="8"/>
  <c r="Q1999" i="8"/>
  <c r="Q1998" i="8"/>
  <c r="Q1997" i="8"/>
  <c r="Q1996" i="8"/>
  <c r="Q1995" i="8"/>
  <c r="Q1994" i="8"/>
  <c r="Q1993" i="8"/>
  <c r="Q1992" i="8"/>
  <c r="Q1991" i="8"/>
  <c r="Q1990" i="8"/>
  <c r="Q1989" i="8"/>
  <c r="Q1988" i="8"/>
  <c r="Q1987" i="8"/>
  <c r="Q1986" i="8"/>
  <c r="Q1985" i="8"/>
  <c r="Q1984" i="8"/>
  <c r="Q1983" i="8"/>
  <c r="Q1982" i="8"/>
  <c r="Q1981" i="8"/>
  <c r="Q1980" i="8"/>
  <c r="Q1979" i="8"/>
  <c r="Q1978" i="8"/>
  <c r="Q1977" i="8"/>
  <c r="Q1976" i="8"/>
  <c r="Q1975" i="8"/>
  <c r="Q1974" i="8"/>
  <c r="Q1973" i="8"/>
  <c r="Q1972" i="8"/>
  <c r="Q1971" i="8"/>
  <c r="Q1970" i="8"/>
  <c r="Q1969" i="8"/>
  <c r="Q1968" i="8"/>
  <c r="Q1967" i="8"/>
  <c r="Q1966" i="8"/>
  <c r="Q1965" i="8"/>
  <c r="Q1964" i="8"/>
  <c r="Q1963" i="8"/>
  <c r="Q1962" i="8"/>
  <c r="Q1961" i="8"/>
  <c r="Q1960" i="8"/>
  <c r="Q1959" i="8"/>
  <c r="Q1958" i="8"/>
  <c r="Q1957" i="8"/>
  <c r="Q1956" i="8"/>
  <c r="Q1955" i="8"/>
  <c r="Q1954" i="8"/>
  <c r="Q1953" i="8"/>
  <c r="Q1952" i="8"/>
  <c r="Q1951" i="8"/>
  <c r="Q1950" i="8"/>
  <c r="Q1949" i="8"/>
  <c r="Q1948" i="8"/>
  <c r="Q1947" i="8"/>
  <c r="Q1946" i="8"/>
  <c r="Q1945" i="8"/>
  <c r="Q1944" i="8"/>
  <c r="Q1943" i="8"/>
  <c r="Q1942" i="8"/>
  <c r="Q1941" i="8"/>
  <c r="Q1940" i="8"/>
  <c r="Q1939" i="8"/>
  <c r="Q1938" i="8"/>
  <c r="Q1937" i="8"/>
  <c r="Q1936" i="8"/>
  <c r="Q1935" i="8"/>
  <c r="Q1934" i="8"/>
  <c r="Q1933" i="8"/>
  <c r="Q1932" i="8"/>
  <c r="Q1931" i="8"/>
  <c r="Q1930" i="8"/>
  <c r="Q1929" i="8"/>
  <c r="Q1928" i="8"/>
  <c r="Q1927" i="8"/>
  <c r="Q1926" i="8"/>
  <c r="Q1925" i="8"/>
  <c r="Q1924" i="8"/>
  <c r="Q1923" i="8"/>
  <c r="Q1922" i="8"/>
  <c r="Q1921" i="8"/>
  <c r="Q1920" i="8"/>
  <c r="Q1919" i="8"/>
  <c r="Q1918" i="8"/>
  <c r="Q1917" i="8"/>
  <c r="Q1916" i="8"/>
  <c r="Q1915" i="8"/>
  <c r="Q1914" i="8"/>
  <c r="Q1913" i="8"/>
  <c r="Q1912" i="8"/>
  <c r="Q1911" i="8"/>
  <c r="Q1910" i="8"/>
  <c r="Q1909" i="8"/>
  <c r="Q1908" i="8"/>
  <c r="Q1907" i="8"/>
  <c r="Q1906" i="8"/>
  <c r="Q1905" i="8"/>
  <c r="Q1904" i="8"/>
  <c r="Q1903" i="8"/>
  <c r="Q1902" i="8"/>
  <c r="Q1901" i="8"/>
  <c r="Q1900" i="8"/>
  <c r="Q1899" i="8"/>
  <c r="Q1898" i="8"/>
  <c r="Q1897" i="8"/>
  <c r="Q1896" i="8"/>
  <c r="Q1895" i="8"/>
  <c r="Q1894" i="8"/>
  <c r="Q1893" i="8"/>
  <c r="Q1892" i="8"/>
  <c r="Q1891" i="8"/>
  <c r="Q1890" i="8"/>
  <c r="Q1889" i="8"/>
  <c r="Q1888" i="8"/>
  <c r="Q1887" i="8"/>
  <c r="Q1886" i="8"/>
  <c r="Q1885" i="8"/>
  <c r="Q1884" i="8"/>
  <c r="Q1883" i="8"/>
  <c r="Q1882" i="8"/>
  <c r="Q1881" i="8"/>
  <c r="Q1880" i="8"/>
  <c r="Q1879" i="8"/>
  <c r="Q1878" i="8"/>
  <c r="Q1877" i="8"/>
  <c r="Q1876" i="8"/>
  <c r="Q1875" i="8"/>
  <c r="Q1874" i="8"/>
  <c r="Q1873" i="8"/>
  <c r="Q1872" i="8"/>
  <c r="Q1871" i="8"/>
  <c r="Q1870" i="8"/>
  <c r="Q1869" i="8"/>
  <c r="Q1868" i="8"/>
  <c r="Q1867" i="8"/>
  <c r="Q1866" i="8"/>
  <c r="Q1865" i="8"/>
  <c r="Q1864" i="8"/>
  <c r="Q1863" i="8"/>
  <c r="Q1862" i="8"/>
  <c r="Q1861" i="8"/>
  <c r="Q1860" i="8"/>
  <c r="Q1859" i="8"/>
  <c r="Q1858" i="8"/>
  <c r="Q1857" i="8"/>
  <c r="Q1856" i="8"/>
  <c r="Q1855" i="8"/>
  <c r="Q1854" i="8"/>
  <c r="Q1853" i="8"/>
  <c r="Q1852" i="8"/>
  <c r="Q1851" i="8"/>
  <c r="Q1850" i="8"/>
  <c r="Q1849" i="8"/>
  <c r="Q1848" i="8"/>
  <c r="Q1847" i="8"/>
  <c r="Q1846" i="8"/>
  <c r="Q1845" i="8"/>
  <c r="Q1844" i="8"/>
  <c r="Q1843" i="8"/>
  <c r="Q1842" i="8"/>
  <c r="Q1841" i="8"/>
  <c r="Q1840" i="8"/>
  <c r="Q1839" i="8"/>
  <c r="Q1838" i="8"/>
  <c r="Q1837" i="8"/>
  <c r="Q1836" i="8"/>
  <c r="Q1835" i="8"/>
  <c r="Q1834" i="8"/>
  <c r="Q1833" i="8"/>
  <c r="Q1832" i="8"/>
  <c r="Q1831" i="8"/>
  <c r="Q1830" i="8"/>
  <c r="Q1829" i="8"/>
  <c r="Q1828" i="8"/>
  <c r="Q1827" i="8"/>
  <c r="Q1826" i="8"/>
  <c r="Q1825" i="8"/>
  <c r="Q1824" i="8"/>
  <c r="Q1823" i="8"/>
  <c r="Q1822" i="8"/>
  <c r="Q1821" i="8"/>
  <c r="Q1820" i="8"/>
  <c r="Q1819" i="8"/>
  <c r="Q1818" i="8"/>
  <c r="Q1817" i="8"/>
  <c r="Q1816" i="8"/>
  <c r="Q1815" i="8"/>
  <c r="Q1814" i="8"/>
  <c r="Q1813" i="8"/>
  <c r="Q1812" i="8"/>
  <c r="Q1811" i="8"/>
  <c r="Q1810" i="8"/>
  <c r="Q1809" i="8"/>
  <c r="Q1808" i="8"/>
  <c r="Q1807" i="8"/>
  <c r="Q1806" i="8"/>
  <c r="Q1805" i="8"/>
  <c r="Q1804" i="8"/>
  <c r="Q1803" i="8"/>
  <c r="Q1802" i="8"/>
  <c r="Q1801" i="8"/>
  <c r="Q1800" i="8"/>
  <c r="Q1799" i="8"/>
  <c r="Q1798" i="8"/>
  <c r="Q1797" i="8"/>
  <c r="Q1796" i="8"/>
  <c r="Q1795" i="8"/>
  <c r="Q1794" i="8"/>
  <c r="Q1793" i="8"/>
  <c r="Q1792" i="8"/>
  <c r="Q1791" i="8"/>
  <c r="Q1790" i="8"/>
  <c r="Q1789" i="8"/>
  <c r="Q1788" i="8"/>
  <c r="Q1787" i="8"/>
  <c r="Q1786" i="8"/>
  <c r="Q1785" i="8"/>
  <c r="Q1784" i="8"/>
  <c r="Q1783" i="8"/>
  <c r="Q1782" i="8"/>
  <c r="Q1781" i="8"/>
  <c r="Q1780" i="8"/>
  <c r="Q1779" i="8"/>
  <c r="Q1778" i="8"/>
  <c r="Q1777" i="8"/>
  <c r="Q1776" i="8"/>
  <c r="Q1775" i="8"/>
  <c r="Q1774" i="8"/>
  <c r="Q1773" i="8"/>
  <c r="Q1772" i="8"/>
  <c r="Q1771" i="8"/>
  <c r="Q1770" i="8"/>
  <c r="Q1769" i="8"/>
  <c r="Q1768" i="8"/>
  <c r="Q1767" i="8"/>
  <c r="Q1766" i="8"/>
  <c r="Q1765" i="8"/>
  <c r="Q1764" i="8"/>
  <c r="Q1763" i="8"/>
  <c r="Q1762" i="8"/>
  <c r="Q1761" i="8"/>
  <c r="Q1760" i="8"/>
  <c r="Q1759" i="8"/>
  <c r="Q1758" i="8"/>
  <c r="Q1757" i="8"/>
  <c r="Q1756" i="8"/>
  <c r="Q1755" i="8"/>
  <c r="Q1754" i="8"/>
  <c r="Q1753" i="8"/>
  <c r="Q1752" i="8"/>
  <c r="Q1751" i="8"/>
  <c r="Q1750" i="8"/>
  <c r="Q1749" i="8"/>
  <c r="Q1748" i="8"/>
  <c r="Q1747" i="8"/>
  <c r="Q1746" i="8"/>
  <c r="Q1745" i="8"/>
  <c r="Q1744" i="8"/>
  <c r="Q1743" i="8"/>
  <c r="Q1742" i="8"/>
  <c r="Q1741" i="8"/>
  <c r="Q1740" i="8"/>
  <c r="Q1739" i="8"/>
  <c r="Q1738" i="8"/>
  <c r="Q1737" i="8"/>
  <c r="Q1736" i="8"/>
  <c r="Q1735" i="8"/>
  <c r="Q1734" i="8"/>
  <c r="Q1733" i="8"/>
  <c r="Q1732" i="8"/>
  <c r="Q1731" i="8"/>
  <c r="Q1730" i="8"/>
  <c r="Q1729" i="8"/>
  <c r="Q1728" i="8"/>
  <c r="Q1727" i="8"/>
  <c r="Q1726" i="8"/>
  <c r="Q1725" i="8"/>
  <c r="Q1724" i="8"/>
  <c r="Q1723" i="8"/>
  <c r="Q1722" i="8"/>
  <c r="Q1721" i="8"/>
  <c r="Q1720" i="8"/>
  <c r="Q1719" i="8"/>
  <c r="Q1718" i="8"/>
  <c r="Q1717" i="8"/>
  <c r="Q1716" i="8"/>
  <c r="Q1715" i="8"/>
  <c r="Q1714" i="8"/>
  <c r="Q1713" i="8"/>
  <c r="Q1712" i="8"/>
  <c r="Q1711" i="8"/>
  <c r="Q1710" i="8"/>
  <c r="Q1709" i="8"/>
  <c r="Q1708" i="8"/>
  <c r="Q1707" i="8"/>
  <c r="Q1706" i="8"/>
  <c r="Q1705" i="8"/>
  <c r="Q1704" i="8"/>
  <c r="Q1703" i="8"/>
  <c r="Q1702" i="8"/>
  <c r="Q1701" i="8"/>
  <c r="Q1700" i="8"/>
  <c r="Q1699" i="8"/>
  <c r="Q1698" i="8"/>
  <c r="Q1697" i="8"/>
  <c r="Q1696" i="8"/>
  <c r="Q1695" i="8"/>
  <c r="Q1694" i="8"/>
  <c r="Q1693" i="8"/>
  <c r="Q1692" i="8"/>
  <c r="Q1691" i="8"/>
  <c r="Q1690" i="8"/>
  <c r="Q1689" i="8"/>
  <c r="Q1688" i="8"/>
  <c r="Q1687" i="8"/>
  <c r="Q1686" i="8"/>
  <c r="Q1685" i="8"/>
  <c r="Q1684" i="8"/>
  <c r="Q1683" i="8"/>
  <c r="Q1682" i="8"/>
  <c r="Q1681" i="8"/>
  <c r="Q1680" i="8"/>
  <c r="Q1679" i="8"/>
  <c r="Q1678" i="8"/>
  <c r="Q1677" i="8"/>
  <c r="Q1676" i="8"/>
  <c r="Q1675" i="8"/>
  <c r="Q1674" i="8"/>
  <c r="Q1673" i="8"/>
  <c r="Q1672" i="8"/>
  <c r="Q1671" i="8"/>
  <c r="Q1670" i="8"/>
  <c r="Q1669" i="8"/>
  <c r="Q1668" i="8"/>
  <c r="Q1667" i="8"/>
  <c r="Q1666" i="8"/>
  <c r="Q1665" i="8"/>
  <c r="Q1664" i="8"/>
  <c r="Q1663" i="8"/>
  <c r="Q1662" i="8"/>
  <c r="Q1661" i="8"/>
  <c r="Q1660" i="8"/>
  <c r="Q1659" i="8"/>
  <c r="Q1658" i="8"/>
  <c r="Q1657" i="8"/>
  <c r="Q1656" i="8"/>
  <c r="Q1655" i="8"/>
  <c r="Q1654" i="8"/>
  <c r="Q1653" i="8"/>
  <c r="Q1652" i="8"/>
  <c r="Q1651" i="8"/>
  <c r="Q1650" i="8"/>
  <c r="Q1649" i="8"/>
  <c r="Q1648" i="8"/>
  <c r="Q1647" i="8"/>
  <c r="Q1646" i="8"/>
  <c r="Q1645" i="8"/>
  <c r="Q1644" i="8"/>
  <c r="Q1643" i="8"/>
  <c r="Q1642" i="8"/>
  <c r="Q1641" i="8"/>
  <c r="Q1640" i="8"/>
  <c r="Q1639" i="8"/>
  <c r="Q1638" i="8"/>
  <c r="Q1637" i="8"/>
  <c r="Q1636" i="8"/>
  <c r="Q1635" i="8"/>
  <c r="Q1634" i="8"/>
  <c r="Q1633" i="8"/>
  <c r="Q1632" i="8"/>
  <c r="Q1631" i="8"/>
  <c r="Q1630" i="8"/>
  <c r="Q1629" i="8"/>
  <c r="Q1628" i="8"/>
  <c r="Q1627" i="8"/>
  <c r="Q1626" i="8"/>
  <c r="Q1625" i="8"/>
  <c r="Q1624" i="8"/>
  <c r="Q1623" i="8"/>
  <c r="Q1622" i="8"/>
  <c r="Q1621" i="8"/>
  <c r="Q1620" i="8"/>
  <c r="Q1619" i="8"/>
  <c r="Q1618" i="8"/>
  <c r="Q1617" i="8"/>
  <c r="Q1616" i="8"/>
  <c r="Q1615" i="8"/>
  <c r="Q1614" i="8"/>
  <c r="Q1613" i="8"/>
  <c r="Q1612" i="8"/>
  <c r="Q1611" i="8"/>
  <c r="Q1610" i="8"/>
  <c r="Q1609" i="8"/>
  <c r="Q1608" i="8"/>
  <c r="Q1607" i="8"/>
  <c r="Q1606" i="8"/>
  <c r="Q1605" i="8"/>
  <c r="Q1604" i="8"/>
  <c r="Q1603" i="8"/>
  <c r="Q1602" i="8"/>
  <c r="Q1601" i="8"/>
  <c r="Q1600" i="8"/>
  <c r="Q1599" i="8"/>
  <c r="Q1598" i="8"/>
  <c r="Q1597" i="8"/>
  <c r="Q1596" i="8"/>
  <c r="Q1595" i="8"/>
  <c r="Q1594" i="8"/>
  <c r="Q1593" i="8"/>
  <c r="Q1592" i="8"/>
  <c r="Q1591" i="8"/>
  <c r="Q1590" i="8"/>
  <c r="Q1589" i="8"/>
  <c r="Q1588" i="8"/>
  <c r="Q1587" i="8"/>
  <c r="Q1586" i="8"/>
  <c r="Q1585" i="8"/>
  <c r="Q1584" i="8"/>
  <c r="Q1583" i="8"/>
  <c r="Q1582" i="8"/>
  <c r="Q1581" i="8"/>
  <c r="Q1580" i="8"/>
  <c r="Q1579" i="8"/>
  <c r="Q1578" i="8"/>
  <c r="Q1577" i="8"/>
  <c r="Q1576" i="8"/>
  <c r="Q1575" i="8"/>
  <c r="Q1574" i="8"/>
  <c r="Q1573" i="8"/>
  <c r="Q1572" i="8"/>
  <c r="Q1571" i="8"/>
  <c r="Q1570" i="8"/>
  <c r="Q1569" i="8"/>
  <c r="Q1568" i="8"/>
  <c r="Q1567" i="8"/>
  <c r="Q1566" i="8"/>
  <c r="Q1565" i="8"/>
  <c r="Q1564" i="8"/>
  <c r="Q1563" i="8"/>
  <c r="Q1562" i="8"/>
  <c r="Q1561" i="8"/>
  <c r="Q1560" i="8"/>
  <c r="Q1559" i="8"/>
  <c r="Q1558" i="8"/>
  <c r="Q1557" i="8"/>
  <c r="Q1556" i="8"/>
  <c r="Q1555" i="8"/>
  <c r="Q1554" i="8"/>
  <c r="Q1553" i="8"/>
  <c r="Q1552" i="8"/>
  <c r="Q1551" i="8"/>
  <c r="Q1550" i="8"/>
  <c r="Q1549" i="8"/>
  <c r="Q1548" i="8"/>
  <c r="Q1547" i="8"/>
  <c r="Q1546" i="8"/>
  <c r="Q1545" i="8"/>
  <c r="Q1544" i="8"/>
  <c r="Q1543" i="8"/>
  <c r="Q1542" i="8"/>
  <c r="Q1541" i="8"/>
  <c r="Q1540" i="8"/>
  <c r="Q1539" i="8"/>
  <c r="Q1538" i="8"/>
  <c r="Q1537" i="8"/>
  <c r="Q1536" i="8"/>
  <c r="Q1535" i="8"/>
  <c r="Q1534" i="8"/>
  <c r="Q1533" i="8"/>
  <c r="Q1532" i="8"/>
  <c r="Q1531" i="8"/>
  <c r="Q1530" i="8"/>
  <c r="Q1529" i="8"/>
  <c r="Q1528" i="8"/>
  <c r="Q1527" i="8"/>
  <c r="Q1526" i="8"/>
  <c r="Q1525" i="8"/>
  <c r="Q1524" i="8"/>
  <c r="Q1523" i="8"/>
  <c r="Q1522" i="8"/>
  <c r="Q1521" i="8"/>
  <c r="Q1520" i="8"/>
  <c r="Q1519" i="8"/>
  <c r="Q1518" i="8"/>
  <c r="Q1517" i="8"/>
  <c r="Q1516" i="8"/>
  <c r="Q1515" i="8"/>
  <c r="Q1514" i="8"/>
  <c r="Q1513" i="8"/>
  <c r="Q1512" i="8"/>
  <c r="Q1511" i="8"/>
  <c r="Q1510" i="8"/>
  <c r="Q1509" i="8"/>
  <c r="Q1508" i="8"/>
  <c r="Q1507" i="8"/>
  <c r="Q1506" i="8"/>
  <c r="Q1505" i="8"/>
  <c r="Q1504" i="8"/>
  <c r="Q1503" i="8"/>
  <c r="Q1502" i="8"/>
  <c r="Q1501" i="8"/>
  <c r="Q1500" i="8"/>
  <c r="Q1499" i="8"/>
  <c r="Q1498" i="8"/>
  <c r="Q1497" i="8"/>
  <c r="Q1496" i="8"/>
  <c r="Q1495" i="8"/>
  <c r="Q1494" i="8"/>
  <c r="Q1493" i="8"/>
  <c r="Q1492" i="8"/>
  <c r="Q1491" i="8"/>
  <c r="Q1490" i="8"/>
  <c r="Q1489" i="8"/>
  <c r="Q1488" i="8"/>
  <c r="Q1487" i="8"/>
  <c r="Q1486" i="8"/>
  <c r="Q1485" i="8"/>
  <c r="Q1484" i="8"/>
  <c r="Q1483" i="8"/>
  <c r="Q1482" i="8"/>
  <c r="Q1481" i="8"/>
  <c r="Q1480" i="8"/>
  <c r="Q1479" i="8"/>
  <c r="Q1478" i="8"/>
  <c r="Q1477" i="8"/>
  <c r="Q1476" i="8"/>
  <c r="Q1475" i="8"/>
  <c r="Q1474" i="8"/>
  <c r="Q1473" i="8"/>
  <c r="Q1472" i="8"/>
  <c r="Q1471" i="8"/>
  <c r="Q1470" i="8"/>
  <c r="Q1469" i="8"/>
  <c r="Q1468" i="8"/>
  <c r="Q1467" i="8"/>
  <c r="Q1466" i="8"/>
  <c r="Q1465" i="8"/>
  <c r="Q1464" i="8"/>
  <c r="Q1463" i="8"/>
  <c r="Q1462" i="8"/>
  <c r="Q1461" i="8"/>
  <c r="Q1460" i="8"/>
  <c r="Q1459" i="8"/>
  <c r="Q1458" i="8"/>
  <c r="Q1457" i="8"/>
  <c r="Q1456" i="8"/>
  <c r="Q1455" i="8"/>
  <c r="Q1454" i="8"/>
  <c r="Q1453" i="8"/>
  <c r="Q1452" i="8"/>
  <c r="Q1451" i="8"/>
  <c r="Q1450" i="8"/>
  <c r="Q1449" i="8"/>
  <c r="Q1448" i="8"/>
  <c r="Q1447" i="8"/>
  <c r="Q1446" i="8"/>
  <c r="Q1445" i="8"/>
  <c r="Q1444" i="8"/>
  <c r="Q1443" i="8"/>
  <c r="Q1442" i="8"/>
  <c r="Q1441" i="8"/>
  <c r="Q1440" i="8"/>
  <c r="Q1439" i="8"/>
  <c r="Q1438" i="8"/>
  <c r="Q1437" i="8"/>
  <c r="Q1436" i="8"/>
  <c r="Q1435" i="8"/>
  <c r="Q1434" i="8"/>
  <c r="Q1433" i="8"/>
  <c r="Q1432" i="8"/>
  <c r="Q1431" i="8"/>
  <c r="Q1430" i="8"/>
  <c r="Q1429" i="8"/>
  <c r="Q1428" i="8"/>
  <c r="Q1427" i="8"/>
  <c r="Q1426" i="8"/>
  <c r="Q1425" i="8"/>
  <c r="Q1424" i="8"/>
  <c r="Q1423" i="8"/>
  <c r="Q1422" i="8"/>
  <c r="Q1421" i="8"/>
  <c r="Q1420" i="8"/>
  <c r="Q1419" i="8"/>
  <c r="Q1418" i="8"/>
  <c r="Q1417" i="8"/>
  <c r="Q1416" i="8"/>
  <c r="Q1415" i="8"/>
  <c r="Q1414" i="8"/>
  <c r="Q1413" i="8"/>
  <c r="Q1412" i="8"/>
  <c r="Q1411" i="8"/>
  <c r="Q1410" i="8"/>
  <c r="Q1409" i="8"/>
  <c r="Q1408" i="8"/>
  <c r="Q1407" i="8"/>
  <c r="Q1406" i="8"/>
  <c r="Q1405" i="8"/>
  <c r="Q1404" i="8"/>
  <c r="Q1403" i="8"/>
  <c r="Q1402" i="8"/>
  <c r="Q1401" i="8"/>
  <c r="Q1400" i="8"/>
  <c r="Q1399" i="8"/>
  <c r="Q1398" i="8"/>
  <c r="Q1397" i="8"/>
  <c r="Q1396" i="8"/>
  <c r="Q1395" i="8"/>
  <c r="Q1394" i="8"/>
  <c r="Q1393" i="8"/>
  <c r="Q1392" i="8"/>
  <c r="Q1391" i="8"/>
  <c r="Q1390" i="8"/>
  <c r="Q1389" i="8"/>
  <c r="Q1388" i="8"/>
  <c r="Q1387" i="8"/>
  <c r="Q1386" i="8"/>
  <c r="Q1385" i="8"/>
  <c r="Q1384" i="8"/>
  <c r="Q1383" i="8"/>
  <c r="Q1382" i="8"/>
  <c r="Q1381" i="8"/>
  <c r="Q1380" i="8"/>
  <c r="Q1379" i="8"/>
  <c r="Q1378" i="8"/>
  <c r="Q1377" i="8"/>
  <c r="Q1376" i="8"/>
  <c r="Q1375" i="8"/>
  <c r="Q1374" i="8"/>
  <c r="Q1373" i="8"/>
  <c r="Q1372" i="8"/>
  <c r="Q1371" i="8"/>
  <c r="Q1370" i="8"/>
  <c r="Q1369" i="8"/>
  <c r="Q1368" i="8"/>
  <c r="Q1367" i="8"/>
  <c r="Q1366" i="8"/>
  <c r="Q1365" i="8"/>
  <c r="Q1364" i="8"/>
  <c r="Q1363" i="8"/>
  <c r="Q1362" i="8"/>
  <c r="Q1361" i="8"/>
  <c r="Q1360" i="8"/>
  <c r="Q1359" i="8"/>
  <c r="Q1358" i="8"/>
  <c r="Q1357" i="8"/>
  <c r="Q1356" i="8"/>
  <c r="Q1355" i="8"/>
  <c r="Q1354" i="8"/>
  <c r="Q1353" i="8"/>
  <c r="Q1352" i="8"/>
  <c r="Q1351" i="8"/>
  <c r="Q1350" i="8"/>
  <c r="Q1349" i="8"/>
  <c r="Q1348" i="8"/>
  <c r="Q1347" i="8"/>
  <c r="Q1346" i="8"/>
  <c r="Q1345" i="8"/>
  <c r="Q1344" i="8"/>
  <c r="Q1343" i="8"/>
  <c r="Q1342" i="8"/>
  <c r="Q1341" i="8"/>
  <c r="Q1340" i="8"/>
  <c r="Q1339" i="8"/>
  <c r="Q1338" i="8"/>
  <c r="Q1337" i="8"/>
  <c r="Q1336" i="8"/>
  <c r="Q1335" i="8"/>
  <c r="Q1334" i="8"/>
  <c r="Q1333" i="8"/>
  <c r="Q1332" i="8"/>
  <c r="Q1331" i="8"/>
  <c r="Q1330" i="8"/>
  <c r="Q1329" i="8"/>
  <c r="Q1328" i="8"/>
  <c r="Q1327" i="8"/>
  <c r="Q1326" i="8"/>
  <c r="Q1325" i="8"/>
  <c r="Q1324" i="8"/>
  <c r="Q1323" i="8"/>
  <c r="Q1322" i="8"/>
  <c r="Q1321" i="8"/>
  <c r="Q1320" i="8"/>
  <c r="Q1319" i="8"/>
  <c r="Q1318" i="8"/>
  <c r="Q1317" i="8"/>
  <c r="Q1316" i="8"/>
  <c r="Q1315" i="8"/>
  <c r="Q1314" i="8"/>
  <c r="Q1313" i="8"/>
  <c r="Q1312" i="8"/>
  <c r="Q1311" i="8"/>
  <c r="Q1310" i="8"/>
  <c r="Q1309" i="8"/>
  <c r="Q1308" i="8"/>
  <c r="Q1307" i="8"/>
  <c r="Q1306" i="8"/>
  <c r="Q1305" i="8"/>
  <c r="Q1304" i="8"/>
  <c r="Q1303" i="8"/>
  <c r="Q1302" i="8"/>
  <c r="Q1301" i="8"/>
  <c r="Q1300" i="8"/>
  <c r="Q1299" i="8"/>
  <c r="Q1298" i="8"/>
  <c r="Q1297" i="8"/>
  <c r="Q1296" i="8"/>
  <c r="Q1295" i="8"/>
  <c r="Q1294" i="8"/>
  <c r="Q1293" i="8"/>
  <c r="Q1292" i="8"/>
  <c r="Q1291" i="8"/>
  <c r="Q1290" i="8"/>
  <c r="Q1289" i="8"/>
  <c r="Q1288" i="8"/>
  <c r="Q1287" i="8"/>
  <c r="Q1286" i="8"/>
  <c r="Q1285" i="8"/>
  <c r="Q1284" i="8"/>
  <c r="Q1283" i="8"/>
  <c r="Q1282" i="8"/>
  <c r="Q1281" i="8"/>
  <c r="Q1280" i="8"/>
  <c r="Q1279" i="8"/>
  <c r="Q1278" i="8"/>
  <c r="Q1277" i="8"/>
  <c r="Q1276" i="8"/>
  <c r="Q1275" i="8"/>
  <c r="Q1274" i="8"/>
  <c r="Q1273" i="8"/>
  <c r="Q1272" i="8"/>
  <c r="Q1271" i="8"/>
  <c r="Q1270" i="8"/>
  <c r="Q1269" i="8"/>
  <c r="Q1268" i="8"/>
  <c r="Q1267" i="8"/>
  <c r="Q1266" i="8"/>
  <c r="Q1265" i="8"/>
  <c r="Q1264" i="8"/>
  <c r="Q1263" i="8"/>
  <c r="Q1262" i="8"/>
  <c r="Q1261" i="8"/>
  <c r="Q1260" i="8"/>
  <c r="Q1259" i="8"/>
  <c r="Q1258" i="8"/>
  <c r="Q1257" i="8"/>
  <c r="Q1256" i="8"/>
  <c r="Q1255" i="8"/>
  <c r="Q1254" i="8"/>
  <c r="Q1253" i="8"/>
  <c r="Q1252" i="8"/>
  <c r="Q1251" i="8"/>
  <c r="Q1250" i="8"/>
  <c r="Q1249" i="8"/>
  <c r="Q1248" i="8"/>
  <c r="Q1247" i="8"/>
  <c r="Q1246" i="8"/>
  <c r="Q1245" i="8"/>
  <c r="Q1244" i="8"/>
  <c r="Q1243" i="8"/>
  <c r="Q1242" i="8"/>
  <c r="Q1241" i="8"/>
  <c r="Q1240" i="8"/>
  <c r="Q1239" i="8"/>
  <c r="Q1238" i="8"/>
  <c r="Q1237" i="8"/>
  <c r="Q1236" i="8"/>
  <c r="Q1235" i="8"/>
  <c r="Q1234" i="8"/>
  <c r="Q1233" i="8"/>
  <c r="Q1232" i="8"/>
  <c r="Q1231" i="8"/>
  <c r="Q1230" i="8"/>
  <c r="Q1229" i="8"/>
  <c r="Q1228" i="8"/>
  <c r="Q1227" i="8"/>
  <c r="Q1226" i="8"/>
  <c r="Q1225" i="8"/>
  <c r="Q1224" i="8"/>
  <c r="Q1223" i="8"/>
  <c r="Q1222" i="8"/>
  <c r="Q1221" i="8"/>
  <c r="Q1220" i="8"/>
  <c r="Q1219" i="8"/>
  <c r="Q1218" i="8"/>
  <c r="Q1217" i="8"/>
  <c r="Q1216" i="8"/>
  <c r="Q1215" i="8"/>
  <c r="Q1214" i="8"/>
  <c r="Q1213" i="8"/>
  <c r="Q1212" i="8"/>
  <c r="Q1211" i="8"/>
  <c r="Q1210" i="8"/>
  <c r="Q1209" i="8"/>
  <c r="Q1208" i="8"/>
  <c r="Q1207" i="8"/>
  <c r="Q1206" i="8"/>
  <c r="Q1205" i="8"/>
  <c r="Q1204" i="8"/>
  <c r="Q1203" i="8"/>
  <c r="Q1202" i="8"/>
  <c r="Q1201" i="8"/>
  <c r="Q1200" i="8"/>
  <c r="Q1199" i="8"/>
  <c r="Q1198" i="8"/>
  <c r="Q1197" i="8"/>
  <c r="Q1196" i="8"/>
  <c r="Q1195" i="8"/>
  <c r="Q1194" i="8"/>
  <c r="Q1193" i="8"/>
  <c r="Q1192" i="8"/>
  <c r="Q1191" i="8"/>
  <c r="Q1190" i="8"/>
  <c r="Q1189" i="8"/>
  <c r="Q1188" i="8"/>
  <c r="Q1187" i="8"/>
  <c r="Q1186" i="8"/>
  <c r="Q1185" i="8"/>
  <c r="Q1184" i="8"/>
  <c r="Q1183" i="8"/>
  <c r="Q1182" i="8"/>
  <c r="Q1181" i="8"/>
  <c r="Q1180" i="8"/>
  <c r="Q1179" i="8"/>
  <c r="Q1178" i="8"/>
  <c r="Q1177" i="8"/>
  <c r="Q1176" i="8"/>
  <c r="Q1175" i="8"/>
  <c r="Q1174" i="8"/>
  <c r="Q1173" i="8"/>
  <c r="Q1172" i="8"/>
  <c r="Q1171" i="8"/>
  <c r="Q1170" i="8"/>
  <c r="Q1169" i="8"/>
  <c r="Q1168" i="8"/>
  <c r="Q1167" i="8"/>
  <c r="Q1166" i="8"/>
  <c r="Q1165" i="8"/>
  <c r="Q1164" i="8"/>
  <c r="Q1163" i="8"/>
  <c r="Q1162" i="8"/>
  <c r="Q1161" i="8"/>
  <c r="Q1160" i="8"/>
  <c r="Q1159" i="8"/>
  <c r="Q1158" i="8"/>
  <c r="Q1157" i="8"/>
  <c r="Q1156" i="8"/>
  <c r="Q1155" i="8"/>
  <c r="Q1154" i="8"/>
  <c r="Q1153" i="8"/>
  <c r="Q1152" i="8"/>
  <c r="Q1151" i="8"/>
  <c r="Q1150" i="8"/>
  <c r="Q1149" i="8"/>
  <c r="Q1148" i="8"/>
  <c r="Q1147" i="8"/>
  <c r="Q1146" i="8"/>
  <c r="Q1145" i="8"/>
  <c r="Q1144" i="8"/>
  <c r="Q1143" i="8"/>
  <c r="Q1142" i="8"/>
  <c r="Q1141" i="8"/>
  <c r="Q1140" i="8"/>
  <c r="Q1139" i="8"/>
  <c r="Q1138" i="8"/>
  <c r="Q1137" i="8"/>
  <c r="Q1136" i="8"/>
  <c r="Q1135" i="8"/>
  <c r="Q1134" i="8"/>
  <c r="Q1133" i="8"/>
  <c r="Q1132" i="8"/>
  <c r="Q1131" i="8"/>
  <c r="Q1130" i="8"/>
  <c r="Q1129" i="8"/>
  <c r="Q1128" i="8"/>
  <c r="Q1127" i="8"/>
  <c r="Q1126" i="8"/>
  <c r="Q1125" i="8"/>
  <c r="Q1124" i="8"/>
  <c r="Q1123" i="8"/>
  <c r="Q1122" i="8"/>
  <c r="Q1121" i="8"/>
  <c r="Q1120" i="8"/>
  <c r="Q1119" i="8"/>
  <c r="Q1118" i="8"/>
  <c r="Q1117" i="8"/>
  <c r="Q1116" i="8"/>
  <c r="Q1115" i="8"/>
  <c r="Q1114" i="8"/>
  <c r="Q1113" i="8"/>
  <c r="Q1112" i="8"/>
  <c r="Q1111" i="8"/>
  <c r="Q1110" i="8"/>
  <c r="Q1109" i="8"/>
  <c r="Q1108" i="8"/>
  <c r="Q1107" i="8"/>
  <c r="Q1106" i="8"/>
  <c r="Q1105" i="8"/>
  <c r="Q1104" i="8"/>
  <c r="Q1103" i="8"/>
  <c r="Q1102" i="8"/>
  <c r="Q1101" i="8"/>
  <c r="Q1100" i="8"/>
  <c r="Q1099" i="8"/>
  <c r="Q1098" i="8"/>
  <c r="Q1097" i="8"/>
  <c r="Q1096" i="8"/>
  <c r="Q1095" i="8"/>
  <c r="Q1094" i="8"/>
  <c r="Q1093" i="8"/>
  <c r="Q1092" i="8"/>
  <c r="Q1091" i="8"/>
  <c r="Q1090" i="8"/>
  <c r="Q1089" i="8"/>
  <c r="Q1088" i="8"/>
  <c r="Q1087" i="8"/>
  <c r="Q1086" i="8"/>
  <c r="Q1085" i="8"/>
  <c r="Q1084" i="8"/>
  <c r="Q1083" i="8"/>
  <c r="Q1082" i="8"/>
  <c r="Q1081" i="8"/>
  <c r="Q1080" i="8"/>
  <c r="Q1079" i="8"/>
  <c r="Q1078" i="8"/>
  <c r="Q1077" i="8"/>
  <c r="Q1076" i="8"/>
  <c r="Q1075" i="8"/>
  <c r="Q1074" i="8"/>
  <c r="Q1073" i="8"/>
  <c r="Q1072" i="8"/>
  <c r="Q1071" i="8"/>
  <c r="Q1070" i="8"/>
  <c r="Q1069" i="8"/>
  <c r="Q1068" i="8"/>
  <c r="Q1067" i="8"/>
  <c r="Q1066" i="8"/>
  <c r="Q1065" i="8"/>
  <c r="Q1064" i="8"/>
  <c r="Q1063" i="8"/>
  <c r="Q1062" i="8"/>
  <c r="Q1061" i="8"/>
  <c r="Q1060" i="8"/>
  <c r="Q1059" i="8"/>
  <c r="Q1058" i="8"/>
  <c r="Q1057" i="8"/>
  <c r="Q1056" i="8"/>
  <c r="Q1055" i="8"/>
  <c r="Q1054" i="8"/>
  <c r="Q1053" i="8"/>
  <c r="Q1052" i="8"/>
  <c r="Q1051" i="8"/>
  <c r="Q1050" i="8"/>
  <c r="Q1049" i="8"/>
  <c r="Q1048" i="8"/>
  <c r="Q1047" i="8"/>
  <c r="Q1046" i="8"/>
  <c r="Q1045" i="8"/>
  <c r="Q1044" i="8"/>
  <c r="Q1043" i="8"/>
  <c r="Q1042" i="8"/>
  <c r="Q1041" i="8"/>
  <c r="Q1040" i="8"/>
  <c r="Q1039" i="8"/>
  <c r="Q1038" i="8"/>
  <c r="Q1037" i="8"/>
  <c r="Q1036" i="8"/>
  <c r="Q1035" i="8"/>
  <c r="Q1034" i="8"/>
  <c r="Q1033" i="8"/>
  <c r="Q1032" i="8"/>
  <c r="Q1031" i="8"/>
  <c r="Q1030" i="8"/>
  <c r="Q1029" i="8"/>
  <c r="Q1028" i="8"/>
  <c r="Q1027" i="8"/>
  <c r="Q1026" i="8"/>
  <c r="Q1025" i="8"/>
  <c r="Q1024" i="8"/>
  <c r="Q1023" i="8"/>
  <c r="Q1022" i="8"/>
  <c r="Q1021" i="8"/>
  <c r="Q1020" i="8"/>
  <c r="Q1019" i="8"/>
  <c r="Q1018" i="8"/>
  <c r="Q1017" i="8"/>
  <c r="Q1016" i="8"/>
  <c r="Q1015" i="8"/>
  <c r="Q1014" i="8"/>
  <c r="Q1013" i="8"/>
  <c r="Q1012" i="8"/>
  <c r="Q1011" i="8"/>
  <c r="Q1010" i="8"/>
  <c r="Q1009" i="8"/>
  <c r="Q1008" i="8"/>
  <c r="Q1007" i="8"/>
  <c r="Q1006" i="8"/>
  <c r="Q1005" i="8"/>
  <c r="Q1004" i="8"/>
  <c r="Q1003" i="8"/>
  <c r="Q1002" i="8"/>
  <c r="Q1001" i="8"/>
  <c r="Q1000" i="8"/>
  <c r="Q999" i="8"/>
  <c r="Q998" i="8"/>
  <c r="Q997" i="8"/>
  <c r="Q996" i="8"/>
  <c r="Q995" i="8"/>
  <c r="Q994" i="8"/>
  <c r="Q993" i="8"/>
  <c r="Q992" i="8"/>
  <c r="Q991" i="8"/>
  <c r="Q990" i="8"/>
  <c r="Q989" i="8"/>
  <c r="Q988" i="8"/>
  <c r="Q987" i="8"/>
  <c r="Q986" i="8"/>
  <c r="Q985" i="8"/>
  <c r="Q984" i="8"/>
  <c r="Q983" i="8"/>
  <c r="Q982" i="8"/>
  <c r="Q981" i="8"/>
  <c r="Q980" i="8"/>
  <c r="Q979" i="8"/>
  <c r="Q978" i="8"/>
  <c r="Q977" i="8"/>
  <c r="Q976" i="8"/>
  <c r="Q975" i="8"/>
  <c r="Q974" i="8"/>
  <c r="Q973" i="8"/>
  <c r="Q972" i="8"/>
  <c r="Q971" i="8"/>
  <c r="Q970" i="8"/>
  <c r="Q969" i="8"/>
  <c r="Q968" i="8"/>
  <c r="Q967" i="8"/>
  <c r="Q966" i="8"/>
  <c r="Q965" i="8"/>
  <c r="Q964" i="8"/>
  <c r="Q963" i="8"/>
  <c r="Q962" i="8"/>
  <c r="Q961" i="8"/>
  <c r="Q960" i="8"/>
  <c r="Q959" i="8"/>
  <c r="Q958" i="8"/>
  <c r="Q957" i="8"/>
  <c r="Q956" i="8"/>
  <c r="Q955" i="8"/>
  <c r="Q954" i="8"/>
  <c r="Q953" i="8"/>
  <c r="Q952" i="8"/>
  <c r="Q951" i="8"/>
  <c r="Q950" i="8"/>
  <c r="Q949" i="8"/>
  <c r="Q948" i="8"/>
  <c r="Q947" i="8"/>
  <c r="Q946" i="8"/>
  <c r="Q945" i="8"/>
  <c r="Q944" i="8"/>
  <c r="Q943" i="8"/>
  <c r="Q942" i="8"/>
  <c r="Q941" i="8"/>
  <c r="Q940" i="8"/>
  <c r="Q939" i="8"/>
  <c r="Q938" i="8"/>
  <c r="Q937" i="8"/>
  <c r="Q936" i="8"/>
  <c r="Q935" i="8"/>
  <c r="Q934" i="8"/>
  <c r="Q933" i="8"/>
  <c r="Q932" i="8"/>
  <c r="Q931" i="8"/>
  <c r="Q930" i="8"/>
  <c r="Q929" i="8"/>
  <c r="Q928" i="8"/>
  <c r="Q927" i="8"/>
  <c r="Q926" i="8"/>
  <c r="Q925" i="8"/>
  <c r="Q924" i="8"/>
  <c r="Q923" i="8"/>
  <c r="Q922" i="8"/>
  <c r="Q921" i="8"/>
  <c r="Q920" i="8"/>
  <c r="Q919" i="8"/>
  <c r="Q918" i="8"/>
  <c r="Q917" i="8"/>
  <c r="Q916" i="8"/>
  <c r="Q915" i="8"/>
  <c r="Q914" i="8"/>
  <c r="Q913" i="8"/>
  <c r="Q912" i="8"/>
  <c r="Q911" i="8"/>
  <c r="Q910" i="8"/>
  <c r="Q909" i="8"/>
  <c r="Q908" i="8"/>
  <c r="Q907" i="8"/>
  <c r="Q906" i="8"/>
  <c r="Q905" i="8"/>
  <c r="Q904" i="8"/>
  <c r="Q903" i="8"/>
  <c r="Q902" i="8"/>
  <c r="Q901" i="8"/>
  <c r="Q900" i="8"/>
  <c r="Q899" i="8"/>
  <c r="Q898" i="8"/>
  <c r="Q897" i="8"/>
  <c r="Q896" i="8"/>
  <c r="Q895" i="8"/>
  <c r="Q894" i="8"/>
  <c r="Q893" i="8"/>
  <c r="Q892" i="8"/>
  <c r="Q891" i="8"/>
  <c r="Q890" i="8"/>
  <c r="Q889" i="8"/>
  <c r="Q888" i="8"/>
  <c r="Q887" i="8"/>
  <c r="Q886" i="8"/>
  <c r="Q885" i="8"/>
  <c r="Q884" i="8"/>
  <c r="Q883" i="8"/>
  <c r="Q882" i="8"/>
  <c r="Q881" i="8"/>
  <c r="Q880" i="8"/>
  <c r="Q879" i="8"/>
  <c r="Q878" i="8"/>
  <c r="Q877" i="8"/>
  <c r="Q876" i="8"/>
  <c r="Q875" i="8"/>
  <c r="Q874" i="8"/>
  <c r="Q873" i="8"/>
  <c r="Q872" i="8"/>
  <c r="Q871" i="8"/>
  <c r="Q870" i="8"/>
  <c r="Q869" i="8"/>
  <c r="Q868" i="8"/>
  <c r="Q867" i="8"/>
  <c r="Q866" i="8"/>
  <c r="Q865" i="8"/>
  <c r="Q864" i="8"/>
  <c r="Q863" i="8"/>
  <c r="Q862" i="8"/>
  <c r="Q861" i="8"/>
  <c r="Q860" i="8"/>
  <c r="Q859" i="8"/>
  <c r="Q858" i="8"/>
  <c r="Q857" i="8"/>
  <c r="Q856" i="8"/>
  <c r="Q855" i="8"/>
  <c r="Q854" i="8"/>
  <c r="Q853" i="8"/>
  <c r="Q852" i="8"/>
  <c r="Q851" i="8"/>
  <c r="Q850" i="8"/>
  <c r="Q849" i="8"/>
  <c r="Q848" i="8"/>
  <c r="Q847" i="8"/>
  <c r="Q846" i="8"/>
  <c r="Q845" i="8"/>
  <c r="Q844" i="8"/>
  <c r="Q843" i="8"/>
  <c r="Q842" i="8"/>
  <c r="Q841" i="8"/>
  <c r="Q840" i="8"/>
  <c r="Q839" i="8"/>
  <c r="Q838" i="8"/>
  <c r="Q837" i="8"/>
  <c r="Q836" i="8"/>
  <c r="Q835" i="8"/>
  <c r="Q834" i="8"/>
  <c r="Q833" i="8"/>
  <c r="Q832" i="8"/>
  <c r="Q831" i="8"/>
  <c r="Q830" i="8"/>
  <c r="Q829" i="8"/>
  <c r="Q828" i="8"/>
  <c r="Q827" i="8"/>
  <c r="Q826" i="8"/>
  <c r="Q825" i="8"/>
  <c r="Q824" i="8"/>
  <c r="Q823" i="8"/>
  <c r="Q822" i="8"/>
  <c r="Q821" i="8"/>
  <c r="Q820" i="8"/>
  <c r="Q819" i="8"/>
  <c r="Q818" i="8"/>
  <c r="Q817" i="8"/>
  <c r="Q816" i="8"/>
  <c r="Q815" i="8"/>
  <c r="Q814" i="8"/>
  <c r="Q813" i="8"/>
  <c r="Q812" i="8"/>
  <c r="Q811" i="8"/>
  <c r="Q810" i="8"/>
  <c r="Q809" i="8"/>
  <c r="Q808" i="8"/>
  <c r="Q807" i="8"/>
  <c r="Q806" i="8"/>
  <c r="Q805" i="8"/>
  <c r="Q804" i="8"/>
  <c r="Q803" i="8"/>
  <c r="Q802" i="8"/>
  <c r="Q801" i="8"/>
  <c r="Q800" i="8"/>
  <c r="Q799" i="8"/>
  <c r="Q798" i="8"/>
  <c r="Q797" i="8"/>
  <c r="Q796" i="8"/>
  <c r="Q795" i="8"/>
  <c r="Q794" i="8"/>
  <c r="Q793" i="8"/>
  <c r="Q792" i="8"/>
  <c r="Q791" i="8"/>
  <c r="Q790" i="8"/>
  <c r="Q789" i="8"/>
  <c r="Q788" i="8"/>
  <c r="Q787" i="8"/>
  <c r="Q786" i="8"/>
  <c r="Q785" i="8"/>
  <c r="Q784" i="8"/>
  <c r="Q783" i="8"/>
  <c r="Q782" i="8"/>
  <c r="Q781" i="8"/>
  <c r="Q780" i="8"/>
  <c r="Q779" i="8"/>
  <c r="Q778" i="8"/>
  <c r="Q777" i="8"/>
  <c r="Q776" i="8"/>
  <c r="Q775" i="8"/>
  <c r="Q774" i="8"/>
  <c r="Q773" i="8"/>
  <c r="Q772" i="8"/>
  <c r="Q771" i="8"/>
  <c r="Q770" i="8"/>
  <c r="Q769" i="8"/>
  <c r="Q768" i="8"/>
  <c r="Q767" i="8"/>
  <c r="Q766" i="8"/>
  <c r="Q765" i="8"/>
  <c r="Q764" i="8"/>
  <c r="Q763" i="8"/>
  <c r="Q762" i="8"/>
  <c r="Q761" i="8"/>
  <c r="Q760" i="8"/>
  <c r="Q759" i="8"/>
  <c r="Q758" i="8"/>
  <c r="Q757" i="8"/>
  <c r="Q756" i="8"/>
  <c r="Q755" i="8"/>
  <c r="Q754" i="8"/>
  <c r="Q753" i="8"/>
  <c r="Q752" i="8"/>
  <c r="Q751" i="8"/>
  <c r="Q750" i="8"/>
  <c r="Q749" i="8"/>
  <c r="Q748" i="8"/>
  <c r="Q747" i="8"/>
  <c r="Q746" i="8"/>
  <c r="Q745" i="8"/>
  <c r="Q744" i="8"/>
  <c r="Q743" i="8"/>
  <c r="Q742" i="8"/>
  <c r="Q741" i="8"/>
  <c r="Q740" i="8"/>
  <c r="Q739" i="8"/>
  <c r="Q738" i="8"/>
  <c r="Q737" i="8"/>
  <c r="Q736" i="8"/>
  <c r="Q735" i="8"/>
  <c r="Q734" i="8"/>
  <c r="Q733" i="8"/>
  <c r="Q732" i="8"/>
  <c r="Q731" i="8"/>
  <c r="Q730" i="8"/>
  <c r="Q729" i="8"/>
  <c r="Q728" i="8"/>
  <c r="Q727" i="8"/>
  <c r="Q726" i="8"/>
  <c r="Q725" i="8"/>
  <c r="Q724" i="8"/>
  <c r="Q723" i="8"/>
  <c r="Q722" i="8"/>
  <c r="Q721" i="8"/>
  <c r="Q720" i="8"/>
  <c r="Q719" i="8"/>
  <c r="Q718" i="8"/>
  <c r="Q717" i="8"/>
  <c r="Q716" i="8"/>
  <c r="Q715" i="8"/>
  <c r="Q714" i="8"/>
  <c r="Q713" i="8"/>
  <c r="Q712" i="8"/>
  <c r="Q711" i="8"/>
  <c r="Q710" i="8"/>
  <c r="Q709" i="8"/>
  <c r="Q708" i="8"/>
  <c r="Q707" i="8"/>
  <c r="Q706" i="8"/>
  <c r="Q705" i="8"/>
  <c r="Q704" i="8"/>
  <c r="Q703" i="8"/>
  <c r="Q702" i="8"/>
  <c r="Q701" i="8"/>
  <c r="Q700" i="8"/>
  <c r="Q699" i="8"/>
  <c r="Q698" i="8"/>
  <c r="Q697" i="8"/>
  <c r="Q696" i="8"/>
  <c r="Q695" i="8"/>
  <c r="Q694" i="8"/>
  <c r="Q693" i="8"/>
  <c r="Q692" i="8"/>
  <c r="Q691" i="8"/>
  <c r="Q690" i="8"/>
  <c r="Q689" i="8"/>
  <c r="Q688" i="8"/>
  <c r="Q687" i="8"/>
  <c r="Q686" i="8"/>
  <c r="Q685" i="8"/>
  <c r="Q684" i="8"/>
  <c r="Q683" i="8"/>
  <c r="Q682" i="8"/>
  <c r="Q681" i="8"/>
  <c r="Q680" i="8"/>
  <c r="Q679" i="8"/>
  <c r="Q678" i="8"/>
  <c r="Q677" i="8"/>
  <c r="Q676" i="8"/>
  <c r="Q675" i="8"/>
  <c r="Q674" i="8"/>
  <c r="Q673" i="8"/>
  <c r="Q672" i="8"/>
  <c r="Q671" i="8"/>
  <c r="Q670" i="8"/>
  <c r="Q669" i="8"/>
  <c r="Q668" i="8"/>
  <c r="Q667" i="8"/>
  <c r="Q666" i="8"/>
  <c r="Q665" i="8"/>
  <c r="Q664" i="8"/>
  <c r="Q663" i="8"/>
  <c r="Q662" i="8"/>
  <c r="Q661" i="8"/>
  <c r="Q660" i="8"/>
  <c r="Q659" i="8"/>
  <c r="Q658" i="8"/>
  <c r="Q657" i="8"/>
  <c r="Q656" i="8"/>
  <c r="Q655" i="8"/>
  <c r="Q654" i="8"/>
  <c r="Q653" i="8"/>
  <c r="Q652" i="8"/>
  <c r="Q651" i="8"/>
  <c r="Q650" i="8"/>
  <c r="Q649" i="8"/>
  <c r="Q648" i="8"/>
  <c r="Q647" i="8"/>
  <c r="Q646" i="8"/>
  <c r="Q645" i="8"/>
  <c r="Q644" i="8"/>
  <c r="Q643" i="8"/>
  <c r="Q642" i="8"/>
  <c r="Q641" i="8"/>
  <c r="Q640" i="8"/>
  <c r="Q639" i="8"/>
  <c r="Q638" i="8"/>
  <c r="Q637" i="8"/>
  <c r="Q636" i="8"/>
  <c r="Q635" i="8"/>
  <c r="Q634" i="8"/>
  <c r="Q633" i="8"/>
  <c r="Q632" i="8"/>
  <c r="Q631" i="8"/>
  <c r="Q630" i="8"/>
  <c r="Q629" i="8"/>
  <c r="Q628" i="8"/>
  <c r="Q627" i="8"/>
  <c r="Q626" i="8"/>
  <c r="Q625" i="8"/>
  <c r="Q624" i="8"/>
  <c r="Q623" i="8"/>
  <c r="Q622" i="8"/>
  <c r="Q621" i="8"/>
  <c r="Q620" i="8"/>
  <c r="Q619" i="8"/>
  <c r="Q618" i="8"/>
  <c r="Q617" i="8"/>
  <c r="Q616" i="8"/>
  <c r="Q615" i="8"/>
  <c r="Q614" i="8"/>
  <c r="Q613" i="8"/>
  <c r="Q612" i="8"/>
  <c r="Q611" i="8"/>
  <c r="Q610" i="8"/>
  <c r="Q609" i="8"/>
  <c r="Q608" i="8"/>
  <c r="Q607" i="8"/>
  <c r="Q606" i="8"/>
  <c r="Q605" i="8"/>
  <c r="Q604" i="8"/>
  <c r="Q603" i="8"/>
  <c r="Q602" i="8"/>
  <c r="Q601" i="8"/>
  <c r="Q600" i="8"/>
  <c r="Q599" i="8"/>
  <c r="Q598" i="8"/>
  <c r="Q597" i="8"/>
  <c r="Q596" i="8"/>
  <c r="Q595" i="8"/>
  <c r="Q594" i="8"/>
  <c r="Q593" i="8"/>
  <c r="Q592" i="8"/>
  <c r="Q591" i="8"/>
  <c r="Q590" i="8"/>
  <c r="Q589" i="8"/>
  <c r="Q588" i="8"/>
  <c r="Q587" i="8"/>
  <c r="Q586" i="8"/>
  <c r="Q585" i="8"/>
  <c r="Q584" i="8"/>
  <c r="Q583" i="8"/>
  <c r="Q582" i="8"/>
  <c r="Q581" i="8"/>
  <c r="Q580" i="8"/>
  <c r="Q579" i="8"/>
  <c r="Q578" i="8"/>
  <c r="Q577" i="8"/>
  <c r="Q576" i="8"/>
  <c r="Q575" i="8"/>
  <c r="Q574" i="8"/>
  <c r="Q573" i="8"/>
  <c r="Q572" i="8"/>
  <c r="Q571" i="8"/>
  <c r="Q570" i="8"/>
  <c r="Q569" i="8"/>
  <c r="Q568" i="8"/>
  <c r="Q567" i="8"/>
  <c r="Q566" i="8"/>
  <c r="Q565" i="8"/>
  <c r="Q564" i="8"/>
  <c r="Q563" i="8"/>
  <c r="Q562" i="8"/>
  <c r="Q561" i="8"/>
  <c r="Q560" i="8"/>
  <c r="Q559" i="8"/>
  <c r="Q558" i="8"/>
  <c r="Q557" i="8"/>
  <c r="Q556" i="8"/>
  <c r="Q555" i="8"/>
  <c r="Q554" i="8"/>
  <c r="Q553" i="8"/>
  <c r="Q552" i="8"/>
  <c r="Q551" i="8"/>
  <c r="Q550" i="8"/>
  <c r="Q549" i="8"/>
  <c r="Q548" i="8"/>
  <c r="Q547" i="8"/>
  <c r="Q546" i="8"/>
  <c r="Q545" i="8"/>
  <c r="Q544" i="8"/>
  <c r="Q543" i="8"/>
  <c r="Q542" i="8"/>
  <c r="Q541" i="8"/>
  <c r="Q540" i="8"/>
  <c r="Q539" i="8"/>
  <c r="Q538" i="8"/>
  <c r="Q537" i="8"/>
  <c r="Q536" i="8"/>
  <c r="Q535" i="8"/>
  <c r="Q534" i="8"/>
  <c r="Q533" i="8"/>
  <c r="Q532" i="8"/>
  <c r="Q531" i="8"/>
  <c r="Q530" i="8"/>
  <c r="Q529" i="8"/>
  <c r="Q528" i="8"/>
  <c r="Q527" i="8"/>
  <c r="Q526" i="8"/>
  <c r="Q525" i="8"/>
  <c r="Q524" i="8"/>
  <c r="Q523" i="8"/>
  <c r="Q522" i="8"/>
  <c r="Q521" i="8"/>
  <c r="Q520" i="8"/>
  <c r="Q519" i="8"/>
  <c r="Q518" i="8"/>
  <c r="Q517" i="8"/>
  <c r="Q516" i="8"/>
  <c r="Q515" i="8"/>
  <c r="Q514" i="8"/>
  <c r="Q513" i="8"/>
  <c r="Q512" i="8"/>
  <c r="Q511" i="8"/>
  <c r="Q510" i="8"/>
  <c r="Q509" i="8"/>
  <c r="Q508" i="8"/>
  <c r="Q507" i="8"/>
  <c r="Q506" i="8"/>
  <c r="Q505" i="8"/>
  <c r="Q504" i="8"/>
  <c r="Q503" i="8"/>
  <c r="Q502" i="8"/>
  <c r="Q501" i="8"/>
  <c r="Q500" i="8"/>
  <c r="Q499" i="8"/>
  <c r="Q498" i="8"/>
  <c r="Q497" i="8"/>
  <c r="Q496" i="8"/>
  <c r="Q495" i="8"/>
  <c r="Q494" i="8"/>
  <c r="Q493" i="8"/>
  <c r="Q492" i="8"/>
  <c r="Q491" i="8"/>
  <c r="Q490" i="8"/>
  <c r="Q489" i="8"/>
  <c r="Q488" i="8"/>
  <c r="Q487" i="8"/>
  <c r="Q486" i="8"/>
  <c r="Q485" i="8"/>
  <c r="Q484" i="8"/>
  <c r="Q483" i="8"/>
  <c r="Q482" i="8"/>
  <c r="Q481" i="8"/>
  <c r="Q480" i="8"/>
  <c r="Q479" i="8"/>
  <c r="Q478" i="8"/>
  <c r="Q477" i="8"/>
  <c r="Q476" i="8"/>
  <c r="Q475" i="8"/>
  <c r="Q474" i="8"/>
  <c r="Q473" i="8"/>
  <c r="Q472" i="8"/>
  <c r="Q471" i="8"/>
  <c r="Q470" i="8"/>
  <c r="Q469" i="8"/>
  <c r="Q468" i="8"/>
  <c r="Q467" i="8"/>
  <c r="Q466" i="8"/>
  <c r="Q465" i="8"/>
  <c r="Q464" i="8"/>
  <c r="Q463" i="8"/>
  <c r="Q462" i="8"/>
  <c r="Q461" i="8"/>
  <c r="Q460" i="8"/>
  <c r="Q459" i="8"/>
  <c r="Q458" i="8"/>
  <c r="Q457" i="8"/>
  <c r="Q456" i="8"/>
  <c r="Q455" i="8"/>
  <c r="Q454" i="8"/>
  <c r="Q453" i="8"/>
  <c r="Q452" i="8"/>
  <c r="Q451" i="8"/>
  <c r="Q450" i="8"/>
  <c r="Q449" i="8"/>
  <c r="Q448" i="8"/>
  <c r="Q447" i="8"/>
  <c r="Q446" i="8"/>
  <c r="Q445" i="8"/>
  <c r="Q444" i="8"/>
  <c r="Q443" i="8"/>
  <c r="Q442" i="8"/>
  <c r="Q441" i="8"/>
  <c r="Q440" i="8"/>
  <c r="Q439" i="8"/>
  <c r="Q438" i="8"/>
  <c r="Q437" i="8"/>
  <c r="Q436" i="8"/>
  <c r="Q435" i="8"/>
  <c r="Q434" i="8"/>
  <c r="Q433" i="8"/>
  <c r="Q432" i="8"/>
  <c r="Q431" i="8"/>
  <c r="Q430" i="8"/>
  <c r="Q429" i="8"/>
  <c r="Q428" i="8"/>
  <c r="Q427" i="8"/>
  <c r="Q426" i="8"/>
  <c r="Q425" i="8"/>
  <c r="Q424" i="8"/>
  <c r="Q423" i="8"/>
  <c r="Q422" i="8"/>
  <c r="Q421" i="8"/>
  <c r="Q420" i="8"/>
  <c r="Q419" i="8"/>
  <c r="Q418" i="8"/>
  <c r="Q417" i="8"/>
  <c r="Q416" i="8"/>
  <c r="Q415" i="8"/>
  <c r="Q414" i="8"/>
  <c r="Q413" i="8"/>
  <c r="Q412" i="8"/>
  <c r="Q411" i="8"/>
  <c r="Q410" i="8"/>
  <c r="Q409" i="8"/>
  <c r="Q408" i="8"/>
  <c r="Q407" i="8"/>
  <c r="Q406" i="8"/>
  <c r="Q405" i="8"/>
  <c r="Q404" i="8"/>
  <c r="Q403" i="8"/>
  <c r="Q402" i="8"/>
  <c r="Q401" i="8"/>
  <c r="Q400" i="8"/>
  <c r="Q399" i="8"/>
  <c r="Q398" i="8"/>
  <c r="Q397" i="8"/>
  <c r="Q396" i="8"/>
  <c r="Q395" i="8"/>
  <c r="Q394" i="8"/>
  <c r="Q393" i="8"/>
  <c r="Q392" i="8"/>
  <c r="Q391" i="8"/>
  <c r="Q390" i="8"/>
  <c r="Q389" i="8"/>
  <c r="Q388" i="8"/>
  <c r="Q387" i="8"/>
  <c r="Q386" i="8"/>
  <c r="Q385" i="8"/>
  <c r="Q384" i="8"/>
  <c r="Q383" i="8"/>
  <c r="Q382" i="8"/>
  <c r="Q381" i="8"/>
  <c r="Q380" i="8"/>
  <c r="Q379" i="8"/>
  <c r="Q378" i="8"/>
  <c r="Q377" i="8"/>
  <c r="Q376" i="8"/>
  <c r="Q375" i="8"/>
  <c r="Q374" i="8"/>
  <c r="Q373" i="8"/>
  <c r="Q372" i="8"/>
  <c r="Q371" i="8"/>
  <c r="Q370" i="8"/>
  <c r="Q369" i="8"/>
  <c r="Q368" i="8"/>
  <c r="Q367" i="8"/>
  <c r="Q366" i="8"/>
  <c r="Q365" i="8"/>
  <c r="Q364" i="8"/>
  <c r="Q363" i="8"/>
  <c r="Q362" i="8"/>
  <c r="Q361" i="8"/>
  <c r="Q360" i="8"/>
  <c r="Q359" i="8"/>
  <c r="Q358" i="8"/>
  <c r="Q357" i="8"/>
  <c r="Q356" i="8"/>
  <c r="Q355" i="8"/>
  <c r="Q354" i="8"/>
  <c r="Q353" i="8"/>
  <c r="Q352" i="8"/>
  <c r="Q351" i="8"/>
  <c r="Q350" i="8"/>
  <c r="Q349" i="8"/>
  <c r="Q348" i="8"/>
  <c r="Q347" i="8"/>
  <c r="Q346" i="8"/>
  <c r="Q345" i="8"/>
  <c r="Q344" i="8"/>
  <c r="Q343" i="8"/>
  <c r="Q342" i="8"/>
  <c r="Q341" i="8"/>
  <c r="Q340" i="8"/>
  <c r="Q339" i="8"/>
  <c r="Q338" i="8"/>
  <c r="Q337" i="8"/>
  <c r="Q336" i="8"/>
  <c r="Q335" i="8"/>
  <c r="Q334" i="8"/>
  <c r="Q333" i="8"/>
  <c r="Q332" i="8"/>
  <c r="Q331" i="8"/>
  <c r="Q330" i="8"/>
  <c r="Q329" i="8"/>
  <c r="Q328" i="8"/>
  <c r="Q327" i="8"/>
  <c r="Q326" i="8"/>
  <c r="Q325" i="8"/>
  <c r="Q324" i="8"/>
  <c r="Q323" i="8"/>
  <c r="Q322" i="8"/>
  <c r="Q321" i="8"/>
  <c r="Q320" i="8"/>
  <c r="Q319" i="8"/>
  <c r="Q318" i="8"/>
  <c r="Q317" i="8"/>
  <c r="Q316" i="8"/>
  <c r="Q315" i="8"/>
  <c r="Q314" i="8"/>
  <c r="Q313" i="8"/>
  <c r="Q312" i="8"/>
  <c r="Q311" i="8"/>
  <c r="Q310" i="8"/>
  <c r="Q309" i="8"/>
  <c r="Q308" i="8"/>
  <c r="Q307" i="8"/>
  <c r="Q306" i="8"/>
  <c r="Q305" i="8"/>
  <c r="Q304" i="8"/>
  <c r="Q303" i="8"/>
  <c r="Q302" i="8"/>
  <c r="Q301" i="8"/>
  <c r="Q300" i="8"/>
  <c r="Q299" i="8"/>
  <c r="Q298" i="8"/>
  <c r="Q297" i="8"/>
  <c r="Q296" i="8"/>
  <c r="Q295" i="8"/>
  <c r="Q294" i="8"/>
  <c r="Q293" i="8"/>
  <c r="Q292" i="8"/>
  <c r="Q291" i="8"/>
  <c r="Q290" i="8"/>
  <c r="Q289" i="8"/>
  <c r="Q288" i="8"/>
  <c r="Q287" i="8"/>
  <c r="Q286" i="8"/>
  <c r="Q285" i="8"/>
  <c r="Q284" i="8"/>
  <c r="Q283" i="8"/>
  <c r="Q282" i="8"/>
  <c r="Q281" i="8"/>
  <c r="Q280" i="8"/>
  <c r="Q279" i="8"/>
  <c r="Q278" i="8"/>
  <c r="Q277" i="8"/>
  <c r="Q276" i="8"/>
  <c r="Q275" i="8"/>
  <c r="Q274" i="8"/>
  <c r="Q273" i="8"/>
  <c r="Q272" i="8"/>
  <c r="Q271" i="8"/>
  <c r="Q270" i="8"/>
  <c r="Q269" i="8"/>
  <c r="Q268" i="8"/>
  <c r="Q267" i="8"/>
  <c r="Q266" i="8"/>
  <c r="Q265" i="8"/>
  <c r="Q264" i="8"/>
  <c r="Q263" i="8"/>
  <c r="Q262" i="8"/>
  <c r="Q261" i="8"/>
  <c r="Q260" i="8"/>
  <c r="Q259" i="8"/>
  <c r="Q258" i="8"/>
  <c r="Q257" i="8"/>
  <c r="Q256" i="8"/>
  <c r="Q255" i="8"/>
  <c r="Q254" i="8"/>
  <c r="Q253" i="8"/>
  <c r="Q252" i="8"/>
  <c r="Q251" i="8"/>
  <c r="Q250" i="8"/>
  <c r="Q249" i="8"/>
  <c r="Q248" i="8"/>
  <c r="Q247" i="8"/>
  <c r="Q246" i="8"/>
  <c r="Q245" i="8"/>
  <c r="Q244" i="8"/>
  <c r="Q243" i="8"/>
  <c r="Q242" i="8"/>
  <c r="Q241" i="8"/>
  <c r="Q240" i="8"/>
  <c r="Q239" i="8"/>
  <c r="Q238" i="8"/>
  <c r="Q237" i="8"/>
  <c r="Q236" i="8"/>
  <c r="Q235" i="8"/>
  <c r="Q234" i="8"/>
  <c r="Q233" i="8"/>
  <c r="Q232" i="8"/>
  <c r="Q231" i="8"/>
  <c r="Q230" i="8"/>
  <c r="Q229" i="8"/>
  <c r="Q228" i="8"/>
  <c r="Q227" i="8"/>
  <c r="Q226" i="8"/>
  <c r="Q225" i="8"/>
  <c r="Q224" i="8"/>
  <c r="Q223" i="8"/>
  <c r="Q222" i="8"/>
  <c r="Q221" i="8"/>
  <c r="Q220" i="8"/>
  <c r="Q219" i="8"/>
  <c r="Q218" i="8"/>
  <c r="Q217" i="8"/>
  <c r="Q216" i="8"/>
  <c r="Q215" i="8"/>
  <c r="Q214" i="8"/>
  <c r="Q213" i="8"/>
  <c r="Q212" i="8"/>
  <c r="Q211" i="8"/>
  <c r="Q210" i="8"/>
  <c r="Q209" i="8"/>
  <c r="Q208" i="8"/>
  <c r="Q207" i="8"/>
  <c r="Q206" i="8"/>
  <c r="Q205" i="8"/>
  <c r="Q204" i="8"/>
  <c r="Q203" i="8"/>
  <c r="Q202" i="8"/>
  <c r="Q201" i="8"/>
  <c r="Q200" i="8"/>
  <c r="Q199" i="8"/>
  <c r="Q198" i="8"/>
  <c r="Q197" i="8"/>
  <c r="Q196" i="8"/>
  <c r="Q195" i="8"/>
  <c r="Q194" i="8"/>
  <c r="Q193" i="8"/>
  <c r="Q192" i="8"/>
  <c r="Q191" i="8"/>
  <c r="Q190" i="8"/>
  <c r="Q189" i="8"/>
  <c r="Q188" i="8"/>
  <c r="Q187" i="8"/>
  <c r="Q186" i="8"/>
  <c r="Q185" i="8"/>
  <c r="Q184" i="8"/>
  <c r="Q183" i="8"/>
  <c r="Q182" i="8"/>
  <c r="Q181" i="8"/>
  <c r="Q180" i="8"/>
  <c r="Q179" i="8"/>
  <c r="Q178" i="8"/>
  <c r="Q177" i="8"/>
  <c r="Q176" i="8"/>
  <c r="Q175" i="8"/>
  <c r="Q174" i="8"/>
  <c r="Q173" i="8"/>
  <c r="Q172" i="8"/>
  <c r="Q171" i="8"/>
  <c r="Q170" i="8"/>
  <c r="Q169" i="8"/>
  <c r="Q168" i="8"/>
  <c r="Q167" i="8"/>
  <c r="Q166" i="8"/>
  <c r="Q165" i="8"/>
  <c r="Q164" i="8"/>
  <c r="Q163" i="8"/>
  <c r="Q162" i="8"/>
  <c r="Q161" i="8"/>
  <c r="Q160" i="8"/>
  <c r="Q159" i="8"/>
  <c r="Q158" i="8"/>
  <c r="Q157" i="8"/>
  <c r="Q156" i="8"/>
  <c r="Q155" i="8"/>
  <c r="Q154" i="8"/>
  <c r="Q153" i="8"/>
  <c r="Q152" i="8"/>
  <c r="Q151" i="8"/>
  <c r="Q150" i="8"/>
  <c r="Q149" i="8"/>
  <c r="Q148" i="8"/>
  <c r="Q147" i="8"/>
  <c r="Q146" i="8"/>
  <c r="Q145" i="8"/>
  <c r="Q144" i="8"/>
  <c r="Q143" i="8"/>
  <c r="Q142" i="8"/>
  <c r="Q141" i="8"/>
  <c r="Q140" i="8"/>
  <c r="Q139" i="8"/>
  <c r="Q138" i="8"/>
  <c r="Q137" i="8"/>
  <c r="Q136" i="8"/>
  <c r="Q135" i="8"/>
  <c r="Q134" i="8"/>
  <c r="Q133" i="8"/>
  <c r="Q132" i="8"/>
  <c r="Q131" i="8"/>
  <c r="Q130" i="8"/>
  <c r="Q129" i="8"/>
  <c r="Q128" i="8"/>
  <c r="Q127" i="8"/>
  <c r="Q126" i="8"/>
  <c r="Q125" i="8"/>
  <c r="Q124" i="8"/>
  <c r="Q123" i="8"/>
  <c r="Q122" i="8"/>
  <c r="Q121" i="8"/>
  <c r="Q120" i="8"/>
  <c r="Q119" i="8"/>
  <c r="Q118" i="8"/>
  <c r="Q117" i="8"/>
  <c r="Q116" i="8"/>
  <c r="Q115" i="8"/>
  <c r="Q114" i="8"/>
  <c r="Q113" i="8"/>
  <c r="Q112" i="8"/>
  <c r="Q111" i="8"/>
  <c r="Q110" i="8"/>
  <c r="Q109" i="8"/>
  <c r="Q108" i="8"/>
  <c r="Q107" i="8"/>
  <c r="Q106" i="8"/>
  <c r="Q105" i="8"/>
  <c r="Q104" i="8"/>
  <c r="Q103" i="8"/>
  <c r="Q102" i="8"/>
  <c r="Q101" i="8"/>
  <c r="Q100" i="8"/>
  <c r="Q99" i="8"/>
  <c r="Q98" i="8"/>
  <c r="Q97" i="8"/>
  <c r="Q96" i="8"/>
  <c r="Q95" i="8"/>
  <c r="Q94" i="8"/>
  <c r="Q93" i="8"/>
  <c r="Q92" i="8"/>
  <c r="Q91" i="8"/>
  <c r="Q90" i="8"/>
  <c r="Q89" i="8"/>
  <c r="Q88" i="8"/>
  <c r="Q87" i="8"/>
  <c r="Q86" i="8"/>
  <c r="Q85" i="8"/>
  <c r="Q84" i="8"/>
  <c r="Q83" i="8"/>
  <c r="Q82" i="8"/>
  <c r="Q81" i="8"/>
  <c r="Q80" i="8"/>
  <c r="Q79" i="8"/>
  <c r="Q78" i="8"/>
  <c r="Q77" i="8"/>
  <c r="Q76" i="8"/>
  <c r="Q75" i="8"/>
  <c r="Q74" i="8"/>
  <c r="Q73" i="8"/>
  <c r="Q72" i="8"/>
  <c r="Q71" i="8"/>
  <c r="Q70" i="8"/>
  <c r="Q69" i="8"/>
  <c r="Q68" i="8"/>
  <c r="Q67" i="8"/>
  <c r="Q66" i="8"/>
  <c r="Q65" i="8"/>
  <c r="Q64" i="8"/>
  <c r="Q63" i="8"/>
  <c r="Q62" i="8"/>
  <c r="Q61" i="8"/>
  <c r="Q60" i="8"/>
  <c r="Q59" i="8"/>
  <c r="Q58" i="8"/>
  <c r="Q57" i="8"/>
  <c r="Q56" i="8"/>
  <c r="Q55" i="8"/>
  <c r="Q54" i="8"/>
  <c r="Q53" i="8"/>
  <c r="Q52" i="8"/>
  <c r="Q51" i="8"/>
  <c r="Q50" i="8"/>
  <c r="Q49" i="8"/>
  <c r="Q48" i="8"/>
  <c r="Q47" i="8"/>
  <c r="Q46" i="8"/>
  <c r="Q45" i="8"/>
  <c r="Q44" i="8"/>
  <c r="Q43" i="8"/>
  <c r="Q42" i="8"/>
  <c r="Q41" i="8"/>
  <c r="Q40" i="8"/>
  <c r="Q39" i="8"/>
  <c r="Q38" i="8"/>
  <c r="Q37" i="8"/>
  <c r="Q36" i="8"/>
  <c r="Q35" i="8"/>
  <c r="Q34" i="8"/>
  <c r="Q33" i="8"/>
  <c r="Q32" i="8"/>
  <c r="Q31" i="8"/>
  <c r="Q30" i="8"/>
  <c r="Q29" i="8"/>
  <c r="Q28" i="8"/>
  <c r="Q27" i="8"/>
  <c r="Q26" i="8"/>
  <c r="Q25" i="8"/>
  <c r="Q24" i="8"/>
  <c r="Q23" i="8"/>
  <c r="Q22" i="8"/>
  <c r="Q21" i="8"/>
  <c r="Q20" i="8"/>
  <c r="Q19" i="8"/>
  <c r="Q18" i="8"/>
  <c r="Q17" i="8"/>
  <c r="Q16" i="8"/>
  <c r="Q15" i="8"/>
  <c r="Q14" i="8"/>
  <c r="Q13" i="8"/>
  <c r="Q12" i="8"/>
  <c r="Q11" i="8"/>
  <c r="Q10" i="8"/>
  <c r="Q9" i="8"/>
  <c r="Q8" i="8"/>
  <c r="Q7" i="8"/>
  <c r="Q6" i="8"/>
  <c r="Q5" i="8"/>
  <c r="Q4" i="8"/>
  <c r="Q3" i="8"/>
  <c r="Q2" i="8"/>
  <c r="AL6" i="8"/>
  <c r="AL5" i="8"/>
  <c r="AL4" i="8"/>
  <c r="AL3" i="8"/>
  <c r="AL2" i="8"/>
  <c r="AJ7" i="8"/>
  <c r="AJ6" i="8"/>
  <c r="AK6" i="8" s="1"/>
  <c r="AJ5" i="8"/>
  <c r="AK5" i="8" s="1"/>
  <c r="AJ4" i="8"/>
  <c r="AK4" i="8" s="1"/>
  <c r="AJ3" i="8"/>
  <c r="AK3" i="8" s="1"/>
  <c r="AJ2" i="8"/>
  <c r="AK2" i="8" s="1"/>
  <c r="DV4" i="6"/>
  <c r="DU4" i="6"/>
  <c r="DS4" i="6"/>
  <c r="DR4" i="6"/>
  <c r="DP4" i="6"/>
  <c r="DO4" i="6"/>
  <c r="DM4" i="6"/>
  <c r="DL4" i="6"/>
  <c r="DV3" i="6"/>
  <c r="DU3" i="6"/>
  <c r="DS3" i="6"/>
  <c r="DR3" i="6"/>
  <c r="DP3" i="6"/>
  <c r="DO3" i="6"/>
  <c r="DM3" i="6"/>
  <c r="DL3" i="6"/>
  <c r="DV2" i="6"/>
  <c r="DU2" i="6"/>
  <c r="DS2" i="6"/>
  <c r="DR2" i="6"/>
  <c r="DP2" i="6"/>
  <c r="DO2" i="6"/>
  <c r="DM2" i="6"/>
  <c r="DL2" i="6"/>
  <c r="DI4" i="6"/>
  <c r="DH4" i="6"/>
  <c r="DF4" i="6"/>
  <c r="DE4" i="6"/>
  <c r="DC4" i="6"/>
  <c r="DB4" i="6"/>
  <c r="CZ4" i="6"/>
  <c r="CY4" i="6"/>
  <c r="DI3" i="6"/>
  <c r="DH3" i="6"/>
  <c r="DF3" i="6"/>
  <c r="DE3" i="6"/>
  <c r="DC3" i="6"/>
  <c r="DB3" i="6"/>
  <c r="CZ3" i="6"/>
  <c r="CY3" i="6"/>
  <c r="DI2" i="6"/>
  <c r="DH2" i="6"/>
  <c r="DF2" i="6"/>
  <c r="DE2" i="6"/>
  <c r="DC2" i="6"/>
  <c r="DB2" i="6"/>
  <c r="CZ2" i="6"/>
  <c r="CY2" i="6"/>
  <c r="EA248" i="7"/>
  <c r="DZ248" i="7"/>
  <c r="DY248" i="7"/>
  <c r="EA247" i="7"/>
  <c r="DZ247" i="7"/>
  <c r="DY247" i="7"/>
  <c r="EA246" i="7"/>
  <c r="DZ246" i="7"/>
  <c r="DY246" i="7"/>
  <c r="EA245" i="7"/>
  <c r="DZ245" i="7"/>
  <c r="DY245" i="7"/>
  <c r="EA244" i="7"/>
  <c r="DZ244" i="7"/>
  <c r="DY244" i="7"/>
  <c r="EA243" i="7"/>
  <c r="DZ243" i="7"/>
  <c r="DY243" i="7"/>
  <c r="EA242" i="7"/>
  <c r="DZ242" i="7"/>
  <c r="DY242" i="7"/>
  <c r="EA241" i="7"/>
  <c r="DZ241" i="7"/>
  <c r="DY241" i="7"/>
  <c r="EA240" i="7"/>
  <c r="DZ240" i="7"/>
  <c r="DY240" i="7"/>
  <c r="EA239" i="7"/>
  <c r="DZ239" i="7"/>
  <c r="DY239" i="7"/>
  <c r="EA236" i="7"/>
  <c r="DZ236" i="7"/>
  <c r="DY236" i="7"/>
  <c r="EA235" i="7"/>
  <c r="DZ235" i="7"/>
  <c r="DY235" i="7"/>
  <c r="EA234" i="7"/>
  <c r="DZ234" i="7"/>
  <c r="DY234" i="7"/>
  <c r="EA233" i="7"/>
  <c r="DZ233" i="7"/>
  <c r="DY233" i="7"/>
  <c r="EA232" i="7"/>
  <c r="DZ232" i="7"/>
  <c r="DY232" i="7"/>
  <c r="EA231" i="7"/>
  <c r="DZ231" i="7"/>
  <c r="DY231" i="7"/>
  <c r="EA230" i="7"/>
  <c r="DZ230" i="7"/>
  <c r="DY230" i="7"/>
  <c r="EA229" i="7"/>
  <c r="DZ229" i="7"/>
  <c r="DY229" i="7"/>
  <c r="EA227" i="7"/>
  <c r="DZ227" i="7"/>
  <c r="DY227" i="7"/>
  <c r="EA226" i="7"/>
  <c r="DZ226" i="7"/>
  <c r="DY226" i="7"/>
  <c r="EA225" i="7"/>
  <c r="DZ225" i="7"/>
  <c r="DY225" i="7"/>
  <c r="EA224" i="7"/>
  <c r="DZ224" i="7"/>
  <c r="DY224" i="7"/>
  <c r="EA223" i="7"/>
  <c r="DZ223" i="7"/>
  <c r="DY223" i="7"/>
  <c r="EA222" i="7"/>
  <c r="DZ222" i="7"/>
  <c r="DY222" i="7"/>
  <c r="EA221" i="7"/>
  <c r="DZ221" i="7"/>
  <c r="DY221" i="7"/>
  <c r="EA220" i="7"/>
  <c r="DZ220" i="7"/>
  <c r="DY220" i="7"/>
  <c r="EA219" i="7"/>
  <c r="DZ219" i="7"/>
  <c r="DY219" i="7"/>
  <c r="EA218" i="7"/>
  <c r="DZ218" i="7"/>
  <c r="DY218" i="7"/>
  <c r="EA217" i="7"/>
  <c r="DZ217" i="7"/>
  <c r="DY217" i="7"/>
  <c r="EA213" i="7"/>
  <c r="DZ213" i="7"/>
  <c r="DY213" i="7"/>
  <c r="EA212" i="7"/>
  <c r="DZ212" i="7"/>
  <c r="DY212" i="7"/>
  <c r="EA211" i="7"/>
  <c r="DZ211" i="7"/>
  <c r="DY211" i="7"/>
  <c r="EA210" i="7"/>
  <c r="DZ210" i="7"/>
  <c r="DY210" i="7"/>
  <c r="EA209" i="7"/>
  <c r="DZ209" i="7"/>
  <c r="DY209" i="7"/>
  <c r="EA208" i="7"/>
  <c r="DZ208" i="7"/>
  <c r="DY208" i="7"/>
  <c r="EA207" i="7"/>
  <c r="DZ207" i="7"/>
  <c r="DY207" i="7"/>
  <c r="EA206" i="7"/>
  <c r="DZ206" i="7"/>
  <c r="DY206" i="7"/>
  <c r="EA205" i="7"/>
  <c r="DZ205" i="7"/>
  <c r="DY205" i="7"/>
  <c r="EA202" i="7"/>
  <c r="DZ202" i="7"/>
  <c r="DY202" i="7"/>
  <c r="EA201" i="7"/>
  <c r="DZ201" i="7"/>
  <c r="DY201" i="7"/>
  <c r="EA200" i="7"/>
  <c r="DZ200" i="7"/>
  <c r="DY200" i="7"/>
  <c r="EA199" i="7"/>
  <c r="DZ199" i="7"/>
  <c r="DY199" i="7"/>
  <c r="EA198" i="7"/>
  <c r="DZ198" i="7"/>
  <c r="DY198" i="7"/>
  <c r="EA197" i="7"/>
  <c r="DZ197" i="7"/>
  <c r="DY197" i="7"/>
  <c r="EA196" i="7"/>
  <c r="DZ196" i="7"/>
  <c r="DY196" i="7"/>
  <c r="EA195" i="7"/>
  <c r="DZ195" i="7"/>
  <c r="DY195" i="7"/>
  <c r="EA194" i="7"/>
  <c r="DZ194" i="7"/>
  <c r="DY194" i="7"/>
  <c r="EA193" i="7"/>
  <c r="DZ193" i="7"/>
  <c r="DY193" i="7"/>
  <c r="EA192" i="7"/>
  <c r="DZ192" i="7"/>
  <c r="DY192" i="7"/>
  <c r="EA189" i="7"/>
  <c r="DZ189" i="7"/>
  <c r="DY189" i="7"/>
  <c r="EA188" i="7"/>
  <c r="DZ188" i="7"/>
  <c r="DY188" i="7"/>
  <c r="EA187" i="7"/>
  <c r="DZ187" i="7"/>
  <c r="DY187" i="7"/>
  <c r="EA186" i="7"/>
  <c r="DZ186" i="7"/>
  <c r="DY186" i="7"/>
  <c r="EA185" i="7"/>
  <c r="DZ185" i="7"/>
  <c r="DY185" i="7"/>
  <c r="EA184" i="7"/>
  <c r="DZ184" i="7"/>
  <c r="DY184" i="7"/>
  <c r="EA183" i="7"/>
  <c r="DZ183" i="7"/>
  <c r="DY183" i="7"/>
  <c r="EA182" i="7"/>
  <c r="DZ182" i="7"/>
  <c r="DY182" i="7"/>
  <c r="EA181" i="7"/>
  <c r="DZ181" i="7"/>
  <c r="DY181" i="7"/>
  <c r="EA180" i="7"/>
  <c r="DZ180" i="7"/>
  <c r="DY180" i="7"/>
  <c r="EA179" i="7"/>
  <c r="DZ179" i="7"/>
  <c r="DY179" i="7"/>
  <c r="EA176" i="7"/>
  <c r="DZ176" i="7"/>
  <c r="DY176" i="7"/>
  <c r="EA175" i="7"/>
  <c r="DZ175" i="7"/>
  <c r="DY175" i="7"/>
  <c r="EA174" i="7"/>
  <c r="DZ174" i="7"/>
  <c r="DY174" i="7"/>
  <c r="EA173" i="7"/>
  <c r="DZ173" i="7"/>
  <c r="DY173" i="7"/>
  <c r="EA172" i="7"/>
  <c r="DZ172" i="7"/>
  <c r="DY172" i="7"/>
  <c r="EA171" i="7"/>
  <c r="DZ171" i="7"/>
  <c r="DY171" i="7"/>
  <c r="EA170" i="7"/>
  <c r="DZ170" i="7"/>
  <c r="DY170" i="7"/>
  <c r="EA169" i="7"/>
  <c r="DZ169" i="7"/>
  <c r="DY169" i="7"/>
  <c r="EA168" i="7"/>
  <c r="DZ168" i="7"/>
  <c r="DY168" i="7"/>
  <c r="EA167" i="7"/>
  <c r="DZ167" i="7"/>
  <c r="DY167" i="7"/>
  <c r="EA164" i="7"/>
  <c r="DZ164" i="7"/>
  <c r="DY164" i="7"/>
  <c r="EA163" i="7"/>
  <c r="DZ163" i="7"/>
  <c r="DY163" i="7"/>
  <c r="EA162" i="7"/>
  <c r="DZ162" i="7"/>
  <c r="DY162" i="7"/>
  <c r="EA161" i="7"/>
  <c r="DZ161" i="7"/>
  <c r="DY161" i="7"/>
  <c r="EA160" i="7"/>
  <c r="DZ160" i="7"/>
  <c r="DY160" i="7"/>
  <c r="EA159" i="7"/>
  <c r="DZ159" i="7"/>
  <c r="DY159" i="7"/>
  <c r="EA158" i="7"/>
  <c r="DZ158" i="7"/>
  <c r="DY158" i="7"/>
  <c r="EA157" i="7"/>
  <c r="DZ157" i="7"/>
  <c r="DY157" i="7"/>
  <c r="EA156" i="7"/>
  <c r="DZ156" i="7"/>
  <c r="DY156" i="7"/>
  <c r="EA155" i="7"/>
  <c r="DZ155" i="7"/>
  <c r="DY155" i="7"/>
  <c r="EA152" i="7"/>
  <c r="DZ152" i="7"/>
  <c r="DY152" i="7"/>
  <c r="EA151" i="7"/>
  <c r="DZ151" i="7"/>
  <c r="DY151" i="7"/>
  <c r="EA150" i="7"/>
  <c r="DZ150" i="7"/>
  <c r="DY150" i="7"/>
  <c r="EA149" i="7"/>
  <c r="DZ149" i="7"/>
  <c r="DY149" i="7"/>
  <c r="EA148" i="7"/>
  <c r="DZ148" i="7"/>
  <c r="DY148" i="7"/>
  <c r="EA147" i="7"/>
  <c r="DZ147" i="7"/>
  <c r="DY147" i="7"/>
  <c r="EA146" i="7"/>
  <c r="DZ146" i="7"/>
  <c r="DY146" i="7"/>
  <c r="EA145" i="7"/>
  <c r="DZ145" i="7"/>
  <c r="DY145" i="7"/>
  <c r="EA144" i="7"/>
  <c r="DZ144" i="7"/>
  <c r="DY144" i="7"/>
  <c r="EA142" i="7"/>
  <c r="DZ142" i="7"/>
  <c r="DY142" i="7"/>
  <c r="EA141" i="7"/>
  <c r="DZ141" i="7"/>
  <c r="DY141" i="7"/>
  <c r="EA140" i="7"/>
  <c r="DZ140" i="7"/>
  <c r="DY140" i="7"/>
  <c r="EA139" i="7"/>
  <c r="DZ139" i="7"/>
  <c r="DY139" i="7"/>
  <c r="EA138" i="7"/>
  <c r="DZ138" i="7"/>
  <c r="DY138" i="7"/>
  <c r="EA137" i="7"/>
  <c r="DZ137" i="7"/>
  <c r="DY137" i="7"/>
  <c r="EA136" i="7"/>
  <c r="DZ136" i="7"/>
  <c r="DY136" i="7"/>
  <c r="EA135" i="7"/>
  <c r="DZ135" i="7"/>
  <c r="DY135" i="7"/>
  <c r="EA134" i="7"/>
  <c r="DZ134" i="7"/>
  <c r="DY134" i="7"/>
  <c r="EA133" i="7"/>
  <c r="DZ133" i="7"/>
  <c r="DY133" i="7"/>
  <c r="EA132" i="7"/>
  <c r="DZ132" i="7"/>
  <c r="DY132" i="7"/>
  <c r="EA129" i="7"/>
  <c r="DZ129" i="7"/>
  <c r="DY129" i="7"/>
  <c r="EA128" i="7"/>
  <c r="DZ128" i="7"/>
  <c r="DY128" i="7"/>
  <c r="EA127" i="7"/>
  <c r="DZ127" i="7"/>
  <c r="DY127" i="7"/>
  <c r="EA126" i="7"/>
  <c r="DZ126" i="7"/>
  <c r="DY126" i="7"/>
  <c r="EA125" i="7"/>
  <c r="DZ125" i="7"/>
  <c r="DY125" i="7"/>
  <c r="EA124" i="7"/>
  <c r="DZ124" i="7"/>
  <c r="DY124" i="7"/>
  <c r="EA123" i="7"/>
  <c r="DZ123" i="7"/>
  <c r="DY123" i="7"/>
  <c r="EA122" i="7"/>
  <c r="DZ122" i="7"/>
  <c r="DY122" i="7"/>
  <c r="EA121" i="7"/>
  <c r="DZ121" i="7"/>
  <c r="DY121" i="7"/>
  <c r="EA120" i="7"/>
  <c r="DZ120" i="7"/>
  <c r="DY120" i="7"/>
  <c r="EA119" i="7"/>
  <c r="DZ119" i="7"/>
  <c r="DY119" i="7"/>
  <c r="EA116" i="7"/>
  <c r="DZ116" i="7"/>
  <c r="DY116" i="7"/>
  <c r="EA115" i="7"/>
  <c r="DZ115" i="7"/>
  <c r="DY115" i="7"/>
  <c r="EA114" i="7"/>
  <c r="DZ114" i="7"/>
  <c r="DY114" i="7"/>
  <c r="EA113" i="7"/>
  <c r="DZ113" i="7"/>
  <c r="DY113" i="7"/>
  <c r="EA112" i="7"/>
  <c r="DZ112" i="7"/>
  <c r="DY112" i="7"/>
  <c r="EA111" i="7"/>
  <c r="DZ111" i="7"/>
  <c r="DY111" i="7"/>
  <c r="EA110" i="7"/>
  <c r="DZ110" i="7"/>
  <c r="DY110" i="7"/>
  <c r="EA109" i="7"/>
  <c r="DZ109" i="7"/>
  <c r="DY109" i="7"/>
  <c r="EA108" i="7"/>
  <c r="DZ108" i="7"/>
  <c r="DY108" i="7"/>
  <c r="EA107" i="7"/>
  <c r="DZ107" i="7"/>
  <c r="DY107" i="7"/>
  <c r="EA104" i="7"/>
  <c r="DZ104" i="7"/>
  <c r="DY104" i="7"/>
  <c r="EA103" i="7"/>
  <c r="DZ103" i="7"/>
  <c r="DY103" i="7"/>
  <c r="EA102" i="7"/>
  <c r="DZ102" i="7"/>
  <c r="DY102" i="7"/>
  <c r="EA101" i="7"/>
  <c r="DZ101" i="7"/>
  <c r="DY101" i="7"/>
  <c r="EA100" i="7"/>
  <c r="DZ100" i="7"/>
  <c r="DY100" i="7"/>
  <c r="EA99" i="7"/>
  <c r="DZ99" i="7"/>
  <c r="DY99" i="7"/>
  <c r="EA98" i="7"/>
  <c r="DZ98" i="7"/>
  <c r="DY98" i="7"/>
  <c r="EA97" i="7"/>
  <c r="DZ97" i="7"/>
  <c r="DY97" i="7"/>
  <c r="EA96" i="7"/>
  <c r="DZ96" i="7"/>
  <c r="DY96" i="7"/>
  <c r="EA93" i="7"/>
  <c r="DZ93" i="7"/>
  <c r="DY93" i="7"/>
  <c r="EA92" i="7"/>
  <c r="DZ92" i="7"/>
  <c r="DY92" i="7"/>
  <c r="EA91" i="7"/>
  <c r="DZ91" i="7"/>
  <c r="DY91" i="7"/>
  <c r="EA90" i="7"/>
  <c r="DZ90" i="7"/>
  <c r="DY90" i="7"/>
  <c r="EA89" i="7"/>
  <c r="DZ89" i="7"/>
  <c r="DY89" i="7"/>
  <c r="EA88" i="7"/>
  <c r="DZ88" i="7"/>
  <c r="DY88" i="7"/>
  <c r="EA87" i="7"/>
  <c r="DZ87" i="7"/>
  <c r="DY87" i="7"/>
  <c r="EA84" i="7"/>
  <c r="DZ84" i="7"/>
  <c r="DY84" i="7"/>
  <c r="EA83" i="7"/>
  <c r="DZ83" i="7"/>
  <c r="DY83" i="7"/>
  <c r="EA82" i="7"/>
  <c r="DZ82" i="7"/>
  <c r="DY82" i="7"/>
  <c r="EA81" i="7"/>
  <c r="DZ81" i="7"/>
  <c r="DY81" i="7"/>
  <c r="EA80" i="7"/>
  <c r="DZ80" i="7"/>
  <c r="DY80" i="7"/>
  <c r="EA79" i="7"/>
  <c r="DZ79" i="7"/>
  <c r="DY79" i="7"/>
  <c r="EA78" i="7"/>
  <c r="DZ78" i="7"/>
  <c r="DY78" i="7"/>
  <c r="EA77" i="7"/>
  <c r="DZ77" i="7"/>
  <c r="DY77" i="7"/>
  <c r="EA76" i="7"/>
  <c r="DZ76" i="7"/>
  <c r="DY76" i="7"/>
  <c r="EA73" i="7"/>
  <c r="DZ73" i="7"/>
  <c r="DY73" i="7"/>
  <c r="EA72" i="7"/>
  <c r="DZ72" i="7"/>
  <c r="DY72" i="7"/>
  <c r="EA71" i="7"/>
  <c r="DZ71" i="7"/>
  <c r="DY71" i="7"/>
  <c r="EA70" i="7"/>
  <c r="DZ70" i="7"/>
  <c r="DY70" i="7"/>
  <c r="EA69" i="7"/>
  <c r="DZ69" i="7"/>
  <c r="DY69" i="7"/>
  <c r="EA68" i="7"/>
  <c r="DZ68" i="7"/>
  <c r="DY68" i="7"/>
  <c r="EA67" i="7"/>
  <c r="DZ67" i="7"/>
  <c r="DY67" i="7"/>
  <c r="EA66" i="7"/>
  <c r="DZ66" i="7"/>
  <c r="DY66" i="7"/>
  <c r="EA63" i="7"/>
  <c r="DZ63" i="7"/>
  <c r="DY63" i="7"/>
  <c r="EA62" i="7"/>
  <c r="DZ62" i="7"/>
  <c r="DY62" i="7"/>
  <c r="EA61" i="7"/>
  <c r="DZ61" i="7"/>
  <c r="DY61" i="7"/>
  <c r="EA60" i="7"/>
  <c r="DZ60" i="7"/>
  <c r="DY60" i="7"/>
  <c r="EA59" i="7"/>
  <c r="DZ59" i="7"/>
  <c r="DY59" i="7"/>
  <c r="EA58" i="7"/>
  <c r="DZ58" i="7"/>
  <c r="DY58" i="7"/>
  <c r="EA57" i="7"/>
  <c r="DZ57" i="7"/>
  <c r="DY57" i="7"/>
  <c r="EA56" i="7"/>
  <c r="DZ56" i="7"/>
  <c r="DY56" i="7"/>
  <c r="EA55" i="7"/>
  <c r="DZ55" i="7"/>
  <c r="DY55" i="7"/>
  <c r="EA52" i="7"/>
  <c r="DZ52" i="7"/>
  <c r="DY52" i="7"/>
  <c r="EA51" i="7"/>
  <c r="DZ51" i="7"/>
  <c r="DY51" i="7"/>
  <c r="EA50" i="7"/>
  <c r="DZ50" i="7"/>
  <c r="DY50" i="7"/>
  <c r="EA49" i="7"/>
  <c r="DZ49" i="7"/>
  <c r="DY49" i="7"/>
  <c r="EA48" i="7"/>
  <c r="DZ48" i="7"/>
  <c r="DY48" i="7"/>
  <c r="EA47" i="7"/>
  <c r="DZ47" i="7"/>
  <c r="DY47" i="7"/>
  <c r="EA46" i="7"/>
  <c r="DZ46" i="7"/>
  <c r="DY46" i="7"/>
  <c r="EA42" i="7"/>
  <c r="DZ42" i="7"/>
  <c r="DY42" i="7"/>
  <c r="EA41" i="7"/>
  <c r="DZ41" i="7"/>
  <c r="DY41" i="7"/>
  <c r="EA40" i="7"/>
  <c r="DZ40" i="7"/>
  <c r="DY40" i="7"/>
  <c r="EA39" i="7"/>
  <c r="DZ39" i="7"/>
  <c r="DY39" i="7"/>
  <c r="EA38" i="7"/>
  <c r="DZ38" i="7"/>
  <c r="DY38" i="7"/>
  <c r="EA37" i="7"/>
  <c r="DZ37" i="7"/>
  <c r="DY37" i="7"/>
  <c r="EA36" i="7"/>
  <c r="DZ36" i="7"/>
  <c r="DY36" i="7"/>
  <c r="EA33" i="7"/>
  <c r="DZ33" i="7"/>
  <c r="DY33" i="7"/>
  <c r="EA32" i="7"/>
  <c r="DZ32" i="7"/>
  <c r="DY32" i="7"/>
  <c r="EA31" i="7"/>
  <c r="DZ31" i="7"/>
  <c r="DY31" i="7"/>
  <c r="EA30" i="7"/>
  <c r="DZ30" i="7"/>
  <c r="DY30" i="7"/>
  <c r="EA29" i="7"/>
  <c r="DZ29" i="7"/>
  <c r="DY29" i="7"/>
  <c r="EA28" i="7"/>
  <c r="DZ28" i="7"/>
  <c r="DY28" i="7"/>
  <c r="EA27" i="7"/>
  <c r="DZ27" i="7"/>
  <c r="DY27" i="7"/>
  <c r="EA26" i="7"/>
  <c r="DZ26" i="7"/>
  <c r="DY26" i="7"/>
  <c r="EA22" i="7"/>
  <c r="DZ22" i="7"/>
  <c r="DY22" i="7"/>
  <c r="EA21" i="7"/>
  <c r="DZ21" i="7"/>
  <c r="DY21" i="7"/>
  <c r="EA20" i="7"/>
  <c r="DZ20" i="7"/>
  <c r="DY20" i="7"/>
  <c r="EA19" i="7"/>
  <c r="DZ19" i="7"/>
  <c r="DY19" i="7"/>
  <c r="EA18" i="7"/>
  <c r="DZ18" i="7"/>
  <c r="DY18" i="7"/>
  <c r="EA17" i="7"/>
  <c r="DZ17" i="7"/>
  <c r="DY17" i="7"/>
  <c r="EA16" i="7"/>
  <c r="DZ16" i="7"/>
  <c r="DY16" i="7"/>
  <c r="EA15" i="7"/>
  <c r="DZ15" i="7"/>
  <c r="DY15" i="7"/>
  <c r="EA14" i="7"/>
  <c r="DZ14" i="7"/>
  <c r="DY14" i="7"/>
  <c r="EA11" i="7"/>
  <c r="DZ11" i="7"/>
  <c r="DY11" i="7"/>
  <c r="EA10" i="7"/>
  <c r="DZ10" i="7"/>
  <c r="DY10" i="7"/>
  <c r="EA9" i="7"/>
  <c r="DZ9" i="7"/>
  <c r="DY9" i="7"/>
  <c r="EA8" i="7"/>
  <c r="DZ8" i="7"/>
  <c r="DY8" i="7"/>
  <c r="CU2" i="6" s="1"/>
  <c r="EA7" i="7"/>
  <c r="DZ7" i="7"/>
  <c r="DY7" i="7"/>
  <c r="EA6" i="7"/>
  <c r="DZ6" i="7"/>
  <c r="DY6" i="7"/>
  <c r="EA5" i="7"/>
  <c r="DZ5" i="7"/>
  <c r="DY5" i="7"/>
  <c r="EA4" i="7"/>
  <c r="DZ4" i="7"/>
  <c r="DY4" i="7"/>
  <c r="EA3" i="7"/>
  <c r="DZ3" i="7"/>
  <c r="DY3" i="7"/>
  <c r="EA2" i="7"/>
  <c r="CU4" i="6" s="1"/>
  <c r="DZ2" i="7"/>
  <c r="CV3" i="6" s="1"/>
  <c r="DY2" i="7"/>
  <c r="CV2" i="6" s="1"/>
  <c r="DX248" i="7"/>
  <c r="DW248" i="7"/>
  <c r="DV248" i="7"/>
  <c r="DX247" i="7"/>
  <c r="DW247" i="7"/>
  <c r="DV247" i="7"/>
  <c r="DX246" i="7"/>
  <c r="DW246" i="7"/>
  <c r="DV246" i="7"/>
  <c r="DX245" i="7"/>
  <c r="DW245" i="7"/>
  <c r="DV245" i="7"/>
  <c r="DX244" i="7"/>
  <c r="DW244" i="7"/>
  <c r="DV244" i="7"/>
  <c r="DX243" i="7"/>
  <c r="DW243" i="7"/>
  <c r="DV243" i="7"/>
  <c r="DX242" i="7"/>
  <c r="DW242" i="7"/>
  <c r="DV242" i="7"/>
  <c r="DX241" i="7"/>
  <c r="DW241" i="7"/>
  <c r="DV241" i="7"/>
  <c r="DX240" i="7"/>
  <c r="DW240" i="7"/>
  <c r="DV240" i="7"/>
  <c r="DX239" i="7"/>
  <c r="DW239" i="7"/>
  <c r="DV239" i="7"/>
  <c r="DX236" i="7"/>
  <c r="DW236" i="7"/>
  <c r="DV236" i="7"/>
  <c r="DX235" i="7"/>
  <c r="DW235" i="7"/>
  <c r="DV235" i="7"/>
  <c r="DX234" i="7"/>
  <c r="DW234" i="7"/>
  <c r="DV234" i="7"/>
  <c r="DX233" i="7"/>
  <c r="DW233" i="7"/>
  <c r="DV233" i="7"/>
  <c r="DX232" i="7"/>
  <c r="DW232" i="7"/>
  <c r="DV232" i="7"/>
  <c r="DX231" i="7"/>
  <c r="DW231" i="7"/>
  <c r="DV231" i="7"/>
  <c r="DX230" i="7"/>
  <c r="DW230" i="7"/>
  <c r="DV230" i="7"/>
  <c r="DX229" i="7"/>
  <c r="DW229" i="7"/>
  <c r="DV229" i="7"/>
  <c r="DX226" i="7"/>
  <c r="DW226" i="7"/>
  <c r="DV226" i="7"/>
  <c r="DX225" i="7"/>
  <c r="DW225" i="7"/>
  <c r="DV225" i="7"/>
  <c r="DX224" i="7"/>
  <c r="DW224" i="7"/>
  <c r="DV224" i="7"/>
  <c r="DX223" i="7"/>
  <c r="DW223" i="7"/>
  <c r="DV223" i="7"/>
  <c r="DX222" i="7"/>
  <c r="DW222" i="7"/>
  <c r="DV222" i="7"/>
  <c r="DX221" i="7"/>
  <c r="DW221" i="7"/>
  <c r="DV221" i="7"/>
  <c r="DX220" i="7"/>
  <c r="DW220" i="7"/>
  <c r="DV220" i="7"/>
  <c r="DX219" i="7"/>
  <c r="DW219" i="7"/>
  <c r="DV219" i="7"/>
  <c r="DX218" i="7"/>
  <c r="DW218" i="7"/>
  <c r="DV218" i="7"/>
  <c r="DX217" i="7"/>
  <c r="DW217" i="7"/>
  <c r="DV217" i="7"/>
  <c r="DX214" i="7"/>
  <c r="DW214" i="7"/>
  <c r="DV214" i="7"/>
  <c r="DX213" i="7"/>
  <c r="DW213" i="7"/>
  <c r="DV213" i="7"/>
  <c r="DX212" i="7"/>
  <c r="DW212" i="7"/>
  <c r="DV212" i="7"/>
  <c r="DX211" i="7"/>
  <c r="DW211" i="7"/>
  <c r="DV211" i="7"/>
  <c r="DX210" i="7"/>
  <c r="DW210" i="7"/>
  <c r="DV210" i="7"/>
  <c r="DX209" i="7"/>
  <c r="DW209" i="7"/>
  <c r="DV209" i="7"/>
  <c r="DX208" i="7"/>
  <c r="DW208" i="7"/>
  <c r="DV208" i="7"/>
  <c r="DX207" i="7"/>
  <c r="DW207" i="7"/>
  <c r="DV207" i="7"/>
  <c r="DX206" i="7"/>
  <c r="DW206" i="7"/>
  <c r="DV206" i="7"/>
  <c r="DX205" i="7"/>
  <c r="DW205" i="7"/>
  <c r="DV205" i="7"/>
  <c r="DX202" i="7"/>
  <c r="DW202" i="7"/>
  <c r="DV202" i="7"/>
  <c r="DX201" i="7"/>
  <c r="DW201" i="7"/>
  <c r="DV201" i="7"/>
  <c r="DX200" i="7"/>
  <c r="DW200" i="7"/>
  <c r="DV200" i="7"/>
  <c r="DX199" i="7"/>
  <c r="DW199" i="7"/>
  <c r="DV199" i="7"/>
  <c r="DX198" i="7"/>
  <c r="DW198" i="7"/>
  <c r="DV198" i="7"/>
  <c r="DX197" i="7"/>
  <c r="DW197" i="7"/>
  <c r="DV197" i="7"/>
  <c r="DX196" i="7"/>
  <c r="DW196" i="7"/>
  <c r="DV196" i="7"/>
  <c r="DX195" i="7"/>
  <c r="DW195" i="7"/>
  <c r="DV195" i="7"/>
  <c r="DX194" i="7"/>
  <c r="DW194" i="7"/>
  <c r="DV194" i="7"/>
  <c r="DX193" i="7"/>
  <c r="DW193" i="7"/>
  <c r="DV193" i="7"/>
  <c r="DX192" i="7"/>
  <c r="DW192" i="7"/>
  <c r="DV192" i="7"/>
  <c r="DX188" i="7"/>
  <c r="DW188" i="7"/>
  <c r="DV188" i="7"/>
  <c r="DX187" i="7"/>
  <c r="DW187" i="7"/>
  <c r="DV187" i="7"/>
  <c r="DX186" i="7"/>
  <c r="DW186" i="7"/>
  <c r="DV186" i="7"/>
  <c r="DX185" i="7"/>
  <c r="DW185" i="7"/>
  <c r="DV185" i="7"/>
  <c r="DX184" i="7"/>
  <c r="DW184" i="7"/>
  <c r="DV184" i="7"/>
  <c r="DX183" i="7"/>
  <c r="DW183" i="7"/>
  <c r="DV183" i="7"/>
  <c r="DX182" i="7"/>
  <c r="DW182" i="7"/>
  <c r="DV182" i="7"/>
  <c r="DX181" i="7"/>
  <c r="DW181" i="7"/>
  <c r="DV181" i="7"/>
  <c r="DX180" i="7"/>
  <c r="DW180" i="7"/>
  <c r="DV180" i="7"/>
  <c r="DX179" i="7"/>
  <c r="DW179" i="7"/>
  <c r="DV179" i="7"/>
  <c r="DX176" i="7"/>
  <c r="DW176" i="7"/>
  <c r="DV176" i="7"/>
  <c r="DX175" i="7"/>
  <c r="DW175" i="7"/>
  <c r="DV175" i="7"/>
  <c r="DX174" i="7"/>
  <c r="DW174" i="7"/>
  <c r="DV174" i="7"/>
  <c r="DX173" i="7"/>
  <c r="DW173" i="7"/>
  <c r="DV173" i="7"/>
  <c r="DX172" i="7"/>
  <c r="DW172" i="7"/>
  <c r="DV172" i="7"/>
  <c r="DX171" i="7"/>
  <c r="DW171" i="7"/>
  <c r="DV171" i="7"/>
  <c r="DX170" i="7"/>
  <c r="DW170" i="7"/>
  <c r="DV170" i="7"/>
  <c r="DX169" i="7"/>
  <c r="DW169" i="7"/>
  <c r="DV169" i="7"/>
  <c r="DX168" i="7"/>
  <c r="DW168" i="7"/>
  <c r="DV168" i="7"/>
  <c r="DX167" i="7"/>
  <c r="DW167" i="7"/>
  <c r="DV167" i="7"/>
  <c r="DX165" i="7"/>
  <c r="DW165" i="7"/>
  <c r="DV165" i="7"/>
  <c r="DX164" i="7"/>
  <c r="DW164" i="7"/>
  <c r="DV164" i="7"/>
  <c r="DX163" i="7"/>
  <c r="DW163" i="7"/>
  <c r="DV163" i="7"/>
  <c r="DX162" i="7"/>
  <c r="DW162" i="7"/>
  <c r="DV162" i="7"/>
  <c r="DX161" i="7"/>
  <c r="DW161" i="7"/>
  <c r="DV161" i="7"/>
  <c r="DX160" i="7"/>
  <c r="DW160" i="7"/>
  <c r="DV160" i="7"/>
  <c r="DX159" i="7"/>
  <c r="DW159" i="7"/>
  <c r="DV159" i="7"/>
  <c r="DX158" i="7"/>
  <c r="DW158" i="7"/>
  <c r="DV158" i="7"/>
  <c r="DX157" i="7"/>
  <c r="DW157" i="7"/>
  <c r="DV157" i="7"/>
  <c r="DX156" i="7"/>
  <c r="DW156" i="7"/>
  <c r="DV156" i="7"/>
  <c r="DX155" i="7"/>
  <c r="DW155" i="7"/>
  <c r="DV155" i="7"/>
  <c r="DX152" i="7"/>
  <c r="DW152" i="7"/>
  <c r="DV152" i="7"/>
  <c r="DX151" i="7"/>
  <c r="DW151" i="7"/>
  <c r="DV151" i="7"/>
  <c r="DX150" i="7"/>
  <c r="DW150" i="7"/>
  <c r="DV150" i="7"/>
  <c r="DX149" i="7"/>
  <c r="DW149" i="7"/>
  <c r="DV149" i="7"/>
  <c r="DX148" i="7"/>
  <c r="DW148" i="7"/>
  <c r="DV148" i="7"/>
  <c r="DX147" i="7"/>
  <c r="DW147" i="7"/>
  <c r="DV147" i="7"/>
  <c r="DX146" i="7"/>
  <c r="DW146" i="7"/>
  <c r="DV146" i="7"/>
  <c r="DX145" i="7"/>
  <c r="DW145" i="7"/>
  <c r="DV145" i="7"/>
  <c r="DX144" i="7"/>
  <c r="DW144" i="7"/>
  <c r="DV144" i="7"/>
  <c r="DX141" i="7"/>
  <c r="DW141" i="7"/>
  <c r="DV141" i="7"/>
  <c r="DX140" i="7"/>
  <c r="DW140" i="7"/>
  <c r="DV140" i="7"/>
  <c r="DX139" i="7"/>
  <c r="DW139" i="7"/>
  <c r="DV139" i="7"/>
  <c r="DX138" i="7"/>
  <c r="DW138" i="7"/>
  <c r="DV138" i="7"/>
  <c r="DX137" i="7"/>
  <c r="DW137" i="7"/>
  <c r="DV137" i="7"/>
  <c r="DX136" i="7"/>
  <c r="DW136" i="7"/>
  <c r="DV136" i="7"/>
  <c r="DX135" i="7"/>
  <c r="DW135" i="7"/>
  <c r="DV135" i="7"/>
  <c r="DX134" i="7"/>
  <c r="DW134" i="7"/>
  <c r="DV134" i="7"/>
  <c r="DX133" i="7"/>
  <c r="DW133" i="7"/>
  <c r="DV133" i="7"/>
  <c r="DX132" i="7"/>
  <c r="DW132" i="7"/>
  <c r="DV132" i="7"/>
  <c r="DX129" i="7"/>
  <c r="DW129" i="7"/>
  <c r="DV129" i="7"/>
  <c r="DX128" i="7"/>
  <c r="DW128" i="7"/>
  <c r="DV128" i="7"/>
  <c r="DX127" i="7"/>
  <c r="DW127" i="7"/>
  <c r="DV127" i="7"/>
  <c r="DX126" i="7"/>
  <c r="DW126" i="7"/>
  <c r="DV126" i="7"/>
  <c r="DX125" i="7"/>
  <c r="DW125" i="7"/>
  <c r="DV125" i="7"/>
  <c r="DX124" i="7"/>
  <c r="DW124" i="7"/>
  <c r="DV124" i="7"/>
  <c r="DX123" i="7"/>
  <c r="DW123" i="7"/>
  <c r="DV123" i="7"/>
  <c r="DX122" i="7"/>
  <c r="DW122" i="7"/>
  <c r="DV122" i="7"/>
  <c r="DX121" i="7"/>
  <c r="DW121" i="7"/>
  <c r="DV121" i="7"/>
  <c r="DX120" i="7"/>
  <c r="DW120" i="7"/>
  <c r="DV120" i="7"/>
  <c r="DX119" i="7"/>
  <c r="DW119" i="7"/>
  <c r="DV119" i="7"/>
  <c r="DX117" i="7"/>
  <c r="DW117" i="7"/>
  <c r="DV117" i="7"/>
  <c r="DX116" i="7"/>
  <c r="DW116" i="7"/>
  <c r="DV116" i="7"/>
  <c r="DX115" i="7"/>
  <c r="DW115" i="7"/>
  <c r="DV115" i="7"/>
  <c r="DX114" i="7"/>
  <c r="DW114" i="7"/>
  <c r="DV114" i="7"/>
  <c r="DX113" i="7"/>
  <c r="DW113" i="7"/>
  <c r="DV113" i="7"/>
  <c r="DX112" i="7"/>
  <c r="DW112" i="7"/>
  <c r="DV112" i="7"/>
  <c r="DX111" i="7"/>
  <c r="DW111" i="7"/>
  <c r="DV111" i="7"/>
  <c r="DX110" i="7"/>
  <c r="DW110" i="7"/>
  <c r="DV110" i="7"/>
  <c r="DX109" i="7"/>
  <c r="DW109" i="7"/>
  <c r="DV109" i="7"/>
  <c r="DX108" i="7"/>
  <c r="DW108" i="7"/>
  <c r="DV108" i="7"/>
  <c r="DX107" i="7"/>
  <c r="DW107" i="7"/>
  <c r="DV107" i="7"/>
  <c r="DX104" i="7"/>
  <c r="DW104" i="7"/>
  <c r="DV104" i="7"/>
  <c r="DX103" i="7"/>
  <c r="DW103" i="7"/>
  <c r="DV103" i="7"/>
  <c r="DX102" i="7"/>
  <c r="DW102" i="7"/>
  <c r="DV102" i="7"/>
  <c r="DX101" i="7"/>
  <c r="DW101" i="7"/>
  <c r="DV101" i="7"/>
  <c r="DX100" i="7"/>
  <c r="DW100" i="7"/>
  <c r="DV100" i="7"/>
  <c r="DX99" i="7"/>
  <c r="DW99" i="7"/>
  <c r="DV99" i="7"/>
  <c r="DX98" i="7"/>
  <c r="DW98" i="7"/>
  <c r="DV98" i="7"/>
  <c r="DX97" i="7"/>
  <c r="DW97" i="7"/>
  <c r="DV97" i="7"/>
  <c r="DX96" i="7"/>
  <c r="DW96" i="7"/>
  <c r="DV96" i="7"/>
  <c r="DX93" i="7"/>
  <c r="DW93" i="7"/>
  <c r="DV93" i="7"/>
  <c r="DX92" i="7"/>
  <c r="DW92" i="7"/>
  <c r="DV92" i="7"/>
  <c r="DX91" i="7"/>
  <c r="DW91" i="7"/>
  <c r="DV91" i="7"/>
  <c r="DX90" i="7"/>
  <c r="DW90" i="7"/>
  <c r="DV90" i="7"/>
  <c r="DX89" i="7"/>
  <c r="DW89" i="7"/>
  <c r="DV89" i="7"/>
  <c r="DX88" i="7"/>
  <c r="DW88" i="7"/>
  <c r="DV88" i="7"/>
  <c r="DX87" i="7"/>
  <c r="DW87" i="7"/>
  <c r="DV87" i="7"/>
  <c r="DX84" i="7"/>
  <c r="DW84" i="7"/>
  <c r="DV84" i="7"/>
  <c r="DX83" i="7"/>
  <c r="DW83" i="7"/>
  <c r="DV83" i="7"/>
  <c r="DX82" i="7"/>
  <c r="DW82" i="7"/>
  <c r="DV82" i="7"/>
  <c r="DX81" i="7"/>
  <c r="DW81" i="7"/>
  <c r="DV81" i="7"/>
  <c r="DX80" i="7"/>
  <c r="DW80" i="7"/>
  <c r="DV80" i="7"/>
  <c r="DX79" i="7"/>
  <c r="DW79" i="7"/>
  <c r="DV79" i="7"/>
  <c r="DX78" i="7"/>
  <c r="DW78" i="7"/>
  <c r="DV78" i="7"/>
  <c r="DX77" i="7"/>
  <c r="DW77" i="7"/>
  <c r="DV77" i="7"/>
  <c r="DX76" i="7"/>
  <c r="DW76" i="7"/>
  <c r="DV76" i="7"/>
  <c r="DX73" i="7"/>
  <c r="DW73" i="7"/>
  <c r="DV73" i="7"/>
  <c r="DX72" i="7"/>
  <c r="DW72" i="7"/>
  <c r="DV72" i="7"/>
  <c r="DX71" i="7"/>
  <c r="DW71" i="7"/>
  <c r="DV71" i="7"/>
  <c r="DX70" i="7"/>
  <c r="DW70" i="7"/>
  <c r="DV70" i="7"/>
  <c r="DX69" i="7"/>
  <c r="DW69" i="7"/>
  <c r="DV69" i="7"/>
  <c r="DX68" i="7"/>
  <c r="DW68" i="7"/>
  <c r="DV68" i="7"/>
  <c r="DX67" i="7"/>
  <c r="DW67" i="7"/>
  <c r="DV67" i="7"/>
  <c r="DX66" i="7"/>
  <c r="DW66" i="7"/>
  <c r="DV66" i="7"/>
  <c r="DX63" i="7"/>
  <c r="DW63" i="7"/>
  <c r="DV63" i="7"/>
  <c r="DX62" i="7"/>
  <c r="DW62" i="7"/>
  <c r="DV62" i="7"/>
  <c r="DX61" i="7"/>
  <c r="DW61" i="7"/>
  <c r="DV61" i="7"/>
  <c r="DX60" i="7"/>
  <c r="DW60" i="7"/>
  <c r="DV60" i="7"/>
  <c r="DX59" i="7"/>
  <c r="DW59" i="7"/>
  <c r="DV59" i="7"/>
  <c r="DX58" i="7"/>
  <c r="DW58" i="7"/>
  <c r="DV58" i="7"/>
  <c r="DX57" i="7"/>
  <c r="DW57" i="7"/>
  <c r="DV57" i="7"/>
  <c r="DX56" i="7"/>
  <c r="DW56" i="7"/>
  <c r="DV56" i="7"/>
  <c r="DX55" i="7"/>
  <c r="DW55" i="7"/>
  <c r="DV55" i="7"/>
  <c r="DX52" i="7"/>
  <c r="DW52" i="7"/>
  <c r="DV52" i="7"/>
  <c r="DX51" i="7"/>
  <c r="DW51" i="7"/>
  <c r="DV51" i="7"/>
  <c r="DX50" i="7"/>
  <c r="DW50" i="7"/>
  <c r="DV50" i="7"/>
  <c r="DX49" i="7"/>
  <c r="DW49" i="7"/>
  <c r="DV49" i="7"/>
  <c r="DX48" i="7"/>
  <c r="DW48" i="7"/>
  <c r="DV48" i="7"/>
  <c r="DX47" i="7"/>
  <c r="DW47" i="7"/>
  <c r="DV47" i="7"/>
  <c r="DX46" i="7"/>
  <c r="DW46" i="7"/>
  <c r="DV46" i="7"/>
  <c r="DX42" i="7"/>
  <c r="DW42" i="7"/>
  <c r="DV42" i="7"/>
  <c r="DX41" i="7"/>
  <c r="DW41" i="7"/>
  <c r="DV41" i="7"/>
  <c r="DX40" i="7"/>
  <c r="DW40" i="7"/>
  <c r="DV40" i="7"/>
  <c r="DX39" i="7"/>
  <c r="DW39" i="7"/>
  <c r="DV39" i="7"/>
  <c r="DX38" i="7"/>
  <c r="DW38" i="7"/>
  <c r="DV38" i="7"/>
  <c r="DX37" i="7"/>
  <c r="DW37" i="7"/>
  <c r="DV37" i="7"/>
  <c r="DX36" i="7"/>
  <c r="DW36" i="7"/>
  <c r="DV36" i="7"/>
  <c r="DX33" i="7"/>
  <c r="DW33" i="7"/>
  <c r="DV33" i="7"/>
  <c r="DX32" i="7"/>
  <c r="DW32" i="7"/>
  <c r="DV32" i="7"/>
  <c r="DX31" i="7"/>
  <c r="DW31" i="7"/>
  <c r="DV31" i="7"/>
  <c r="DX30" i="7"/>
  <c r="DW30" i="7"/>
  <c r="DV30" i="7"/>
  <c r="DX29" i="7"/>
  <c r="DW29" i="7"/>
  <c r="DV29" i="7"/>
  <c r="DX28" i="7"/>
  <c r="DW28" i="7"/>
  <c r="DV28" i="7"/>
  <c r="DX27" i="7"/>
  <c r="DW27" i="7"/>
  <c r="DV27" i="7"/>
  <c r="DX26" i="7"/>
  <c r="DW26" i="7"/>
  <c r="DV26" i="7"/>
  <c r="DX22" i="7"/>
  <c r="DW22" i="7"/>
  <c r="DV22" i="7"/>
  <c r="DX21" i="7"/>
  <c r="DW21" i="7"/>
  <c r="DV21" i="7"/>
  <c r="DX20" i="7"/>
  <c r="DW20" i="7"/>
  <c r="DV20" i="7"/>
  <c r="DX19" i="7"/>
  <c r="DW19" i="7"/>
  <c r="DV19" i="7"/>
  <c r="DX18" i="7"/>
  <c r="DW18" i="7"/>
  <c r="DV18" i="7"/>
  <c r="DX17" i="7"/>
  <c r="DW17" i="7"/>
  <c r="DV17" i="7"/>
  <c r="DX16" i="7"/>
  <c r="DW16" i="7"/>
  <c r="DV16" i="7"/>
  <c r="DX15" i="7"/>
  <c r="DW15" i="7"/>
  <c r="DV15" i="7"/>
  <c r="DX14" i="7"/>
  <c r="DW14" i="7"/>
  <c r="DV14" i="7"/>
  <c r="DX11" i="7"/>
  <c r="DW11" i="7"/>
  <c r="DV11" i="7"/>
  <c r="DX10" i="7"/>
  <c r="DW10" i="7"/>
  <c r="DV10" i="7"/>
  <c r="DX9" i="7"/>
  <c r="DW9" i="7"/>
  <c r="DV9" i="7"/>
  <c r="CS2" i="6" s="1"/>
  <c r="DX8" i="7"/>
  <c r="DW8" i="7"/>
  <c r="DV8" i="7"/>
  <c r="DX7" i="7"/>
  <c r="DW7" i="7"/>
  <c r="DV7" i="7"/>
  <c r="DX6" i="7"/>
  <c r="DW6" i="7"/>
  <c r="DV6" i="7"/>
  <c r="DX5" i="7"/>
  <c r="DW5" i="7"/>
  <c r="DV5" i="7"/>
  <c r="DX4" i="7"/>
  <c r="DW4" i="7"/>
  <c r="DV4" i="7"/>
  <c r="DX3" i="7"/>
  <c r="CS4" i="6" s="1"/>
  <c r="DW3" i="7"/>
  <c r="DV3" i="7"/>
  <c r="DX2" i="7"/>
  <c r="CR4" i="6" s="1"/>
  <c r="DW2" i="7"/>
  <c r="CS3" i="6" s="1"/>
  <c r="DV2" i="7"/>
  <c r="CR2" i="6" s="1"/>
  <c r="DU248" i="7"/>
  <c r="DT248" i="7"/>
  <c r="DS248" i="7"/>
  <c r="DU247" i="7"/>
  <c r="DT247" i="7"/>
  <c r="DS247" i="7"/>
  <c r="DU246" i="7"/>
  <c r="DT246" i="7"/>
  <c r="DS246" i="7"/>
  <c r="DU245" i="7"/>
  <c r="DT245" i="7"/>
  <c r="DS245" i="7"/>
  <c r="DU244" i="7"/>
  <c r="DT244" i="7"/>
  <c r="DS244" i="7"/>
  <c r="DU243" i="7"/>
  <c r="DT243" i="7"/>
  <c r="DS243" i="7"/>
  <c r="DU242" i="7"/>
  <c r="DT242" i="7"/>
  <c r="DS242" i="7"/>
  <c r="DU241" i="7"/>
  <c r="DT241" i="7"/>
  <c r="DS241" i="7"/>
  <c r="DU240" i="7"/>
  <c r="DT240" i="7"/>
  <c r="DS240" i="7"/>
  <c r="DU239" i="7"/>
  <c r="DT239" i="7"/>
  <c r="DS239" i="7"/>
  <c r="DU237" i="7"/>
  <c r="DT237" i="7"/>
  <c r="DS237" i="7"/>
  <c r="DU236" i="7"/>
  <c r="DT236" i="7"/>
  <c r="DS236" i="7"/>
  <c r="DU235" i="7"/>
  <c r="DT235" i="7"/>
  <c r="DS235" i="7"/>
  <c r="DU234" i="7"/>
  <c r="DT234" i="7"/>
  <c r="DS234" i="7"/>
  <c r="DU233" i="7"/>
  <c r="DT233" i="7"/>
  <c r="DS233" i="7"/>
  <c r="DU232" i="7"/>
  <c r="DT232" i="7"/>
  <c r="DS232" i="7"/>
  <c r="DU231" i="7"/>
  <c r="DT231" i="7"/>
  <c r="DS231" i="7"/>
  <c r="DU230" i="7"/>
  <c r="DT230" i="7"/>
  <c r="DS230" i="7"/>
  <c r="DU229" i="7"/>
  <c r="DT229" i="7"/>
  <c r="DS229" i="7"/>
  <c r="DU226" i="7"/>
  <c r="DT226" i="7"/>
  <c r="DS226" i="7"/>
  <c r="DU225" i="7"/>
  <c r="DT225" i="7"/>
  <c r="DS225" i="7"/>
  <c r="DU224" i="7"/>
  <c r="DT224" i="7"/>
  <c r="DS224" i="7"/>
  <c r="DU223" i="7"/>
  <c r="DT223" i="7"/>
  <c r="DS223" i="7"/>
  <c r="DU222" i="7"/>
  <c r="DT222" i="7"/>
  <c r="DS222" i="7"/>
  <c r="DU221" i="7"/>
  <c r="DT221" i="7"/>
  <c r="DS221" i="7"/>
  <c r="DU220" i="7"/>
  <c r="DT220" i="7"/>
  <c r="DS220" i="7"/>
  <c r="DU219" i="7"/>
  <c r="DT219" i="7"/>
  <c r="DS219" i="7"/>
  <c r="DU218" i="7"/>
  <c r="DT218" i="7"/>
  <c r="DS218" i="7"/>
  <c r="DU217" i="7"/>
  <c r="DT217" i="7"/>
  <c r="DS217" i="7"/>
  <c r="DU214" i="7"/>
  <c r="DT214" i="7"/>
  <c r="DS214" i="7"/>
  <c r="DU213" i="7"/>
  <c r="DT213" i="7"/>
  <c r="DS213" i="7"/>
  <c r="DU212" i="7"/>
  <c r="DT212" i="7"/>
  <c r="DS212" i="7"/>
  <c r="DU211" i="7"/>
  <c r="DT211" i="7"/>
  <c r="DS211" i="7"/>
  <c r="DU210" i="7"/>
  <c r="DT210" i="7"/>
  <c r="DS210" i="7"/>
  <c r="DU209" i="7"/>
  <c r="DT209" i="7"/>
  <c r="DS209" i="7"/>
  <c r="DU208" i="7"/>
  <c r="DT208" i="7"/>
  <c r="DS208" i="7"/>
  <c r="DU207" i="7"/>
  <c r="DT207" i="7"/>
  <c r="DS207" i="7"/>
  <c r="DU206" i="7"/>
  <c r="DT206" i="7"/>
  <c r="DS206" i="7"/>
  <c r="DU205" i="7"/>
  <c r="DT205" i="7"/>
  <c r="DS205" i="7"/>
  <c r="DU202" i="7"/>
  <c r="DT202" i="7"/>
  <c r="DS202" i="7"/>
  <c r="DU201" i="7"/>
  <c r="DT201" i="7"/>
  <c r="DS201" i="7"/>
  <c r="DU200" i="7"/>
  <c r="DT200" i="7"/>
  <c r="DS200" i="7"/>
  <c r="DU199" i="7"/>
  <c r="DT199" i="7"/>
  <c r="DS199" i="7"/>
  <c r="DU198" i="7"/>
  <c r="DT198" i="7"/>
  <c r="DS198" i="7"/>
  <c r="DU197" i="7"/>
  <c r="DT197" i="7"/>
  <c r="DS197" i="7"/>
  <c r="DU196" i="7"/>
  <c r="DT196" i="7"/>
  <c r="DS196" i="7"/>
  <c r="DU195" i="7"/>
  <c r="DT195" i="7"/>
  <c r="DS195" i="7"/>
  <c r="DU194" i="7"/>
  <c r="DT194" i="7"/>
  <c r="DS194" i="7"/>
  <c r="DU193" i="7"/>
  <c r="DT193" i="7"/>
  <c r="DS193" i="7"/>
  <c r="DU192" i="7"/>
  <c r="DT192" i="7"/>
  <c r="DS192" i="7"/>
  <c r="DU189" i="7"/>
  <c r="DT189" i="7"/>
  <c r="DS189" i="7"/>
  <c r="DU188" i="7"/>
  <c r="DT188" i="7"/>
  <c r="DS188" i="7"/>
  <c r="DU187" i="7"/>
  <c r="DT187" i="7"/>
  <c r="DS187" i="7"/>
  <c r="DU186" i="7"/>
  <c r="DT186" i="7"/>
  <c r="DS186" i="7"/>
  <c r="DU185" i="7"/>
  <c r="DT185" i="7"/>
  <c r="DS185" i="7"/>
  <c r="DU184" i="7"/>
  <c r="DT184" i="7"/>
  <c r="DS184" i="7"/>
  <c r="DU183" i="7"/>
  <c r="DT183" i="7"/>
  <c r="DS183" i="7"/>
  <c r="DU182" i="7"/>
  <c r="DT182" i="7"/>
  <c r="DS182" i="7"/>
  <c r="DU181" i="7"/>
  <c r="DT181" i="7"/>
  <c r="DS181" i="7"/>
  <c r="DU180" i="7"/>
  <c r="DT180" i="7"/>
  <c r="DS180" i="7"/>
  <c r="DU179" i="7"/>
  <c r="DT179" i="7"/>
  <c r="DS179" i="7"/>
  <c r="DU176" i="7"/>
  <c r="DT176" i="7"/>
  <c r="DS176" i="7"/>
  <c r="DU175" i="7"/>
  <c r="DT175" i="7"/>
  <c r="DS175" i="7"/>
  <c r="DU174" i="7"/>
  <c r="DT174" i="7"/>
  <c r="DS174" i="7"/>
  <c r="DU173" i="7"/>
  <c r="DT173" i="7"/>
  <c r="DS173" i="7"/>
  <c r="DU172" i="7"/>
  <c r="DT172" i="7"/>
  <c r="DS172" i="7"/>
  <c r="DU171" i="7"/>
  <c r="DT171" i="7"/>
  <c r="DS171" i="7"/>
  <c r="DU170" i="7"/>
  <c r="DT170" i="7"/>
  <c r="DS170" i="7"/>
  <c r="DU169" i="7"/>
  <c r="DT169" i="7"/>
  <c r="DS169" i="7"/>
  <c r="DU168" i="7"/>
  <c r="DT168" i="7"/>
  <c r="DS168" i="7"/>
  <c r="DU167" i="7"/>
  <c r="DT167" i="7"/>
  <c r="DS167" i="7"/>
  <c r="DU165" i="7"/>
  <c r="DT165" i="7"/>
  <c r="DS165" i="7"/>
  <c r="DU164" i="7"/>
  <c r="DT164" i="7"/>
  <c r="DS164" i="7"/>
  <c r="DU163" i="7"/>
  <c r="DT163" i="7"/>
  <c r="DS163" i="7"/>
  <c r="DU162" i="7"/>
  <c r="DT162" i="7"/>
  <c r="DS162" i="7"/>
  <c r="DU161" i="7"/>
  <c r="DT161" i="7"/>
  <c r="DS161" i="7"/>
  <c r="DU160" i="7"/>
  <c r="DT160" i="7"/>
  <c r="DS160" i="7"/>
  <c r="DU159" i="7"/>
  <c r="DT159" i="7"/>
  <c r="DS159" i="7"/>
  <c r="DU158" i="7"/>
  <c r="DT158" i="7"/>
  <c r="DS158" i="7"/>
  <c r="DU157" i="7"/>
  <c r="DT157" i="7"/>
  <c r="DS157" i="7"/>
  <c r="DU156" i="7"/>
  <c r="DT156" i="7"/>
  <c r="DS156" i="7"/>
  <c r="DU155" i="7"/>
  <c r="DT155" i="7"/>
  <c r="DS155" i="7"/>
  <c r="DU152" i="7"/>
  <c r="DT152" i="7"/>
  <c r="DS152" i="7"/>
  <c r="DU151" i="7"/>
  <c r="DT151" i="7"/>
  <c r="DS151" i="7"/>
  <c r="DU150" i="7"/>
  <c r="DT150" i="7"/>
  <c r="DS150" i="7"/>
  <c r="DU149" i="7"/>
  <c r="DT149" i="7"/>
  <c r="DS149" i="7"/>
  <c r="DU148" i="7"/>
  <c r="DT148" i="7"/>
  <c r="DS148" i="7"/>
  <c r="DU147" i="7"/>
  <c r="DT147" i="7"/>
  <c r="DS147" i="7"/>
  <c r="DU146" i="7"/>
  <c r="DT146" i="7"/>
  <c r="DS146" i="7"/>
  <c r="DU145" i="7"/>
  <c r="DT145" i="7"/>
  <c r="DS145" i="7"/>
  <c r="DU144" i="7"/>
  <c r="DT144" i="7"/>
  <c r="DS144" i="7"/>
  <c r="DU141" i="7"/>
  <c r="DT141" i="7"/>
  <c r="DS141" i="7"/>
  <c r="DU140" i="7"/>
  <c r="DT140" i="7"/>
  <c r="DS140" i="7"/>
  <c r="DU139" i="7"/>
  <c r="DT139" i="7"/>
  <c r="DS139" i="7"/>
  <c r="DU138" i="7"/>
  <c r="DT138" i="7"/>
  <c r="DS138" i="7"/>
  <c r="DU137" i="7"/>
  <c r="DT137" i="7"/>
  <c r="DS137" i="7"/>
  <c r="DU136" i="7"/>
  <c r="DT136" i="7"/>
  <c r="DS136" i="7"/>
  <c r="DU135" i="7"/>
  <c r="DT135" i="7"/>
  <c r="DS135" i="7"/>
  <c r="DU134" i="7"/>
  <c r="DT134" i="7"/>
  <c r="DS134" i="7"/>
  <c r="DU133" i="7"/>
  <c r="DT133" i="7"/>
  <c r="DS133" i="7"/>
  <c r="DU132" i="7"/>
  <c r="DT132" i="7"/>
  <c r="DS132" i="7"/>
  <c r="DU129" i="7"/>
  <c r="DT129" i="7"/>
  <c r="DS129" i="7"/>
  <c r="DU128" i="7"/>
  <c r="DT128" i="7"/>
  <c r="DS128" i="7"/>
  <c r="DU127" i="7"/>
  <c r="DT127" i="7"/>
  <c r="DS127" i="7"/>
  <c r="DU126" i="7"/>
  <c r="DT126" i="7"/>
  <c r="DS126" i="7"/>
  <c r="DU125" i="7"/>
  <c r="DT125" i="7"/>
  <c r="DS125" i="7"/>
  <c r="DU124" i="7"/>
  <c r="DT124" i="7"/>
  <c r="DS124" i="7"/>
  <c r="DU123" i="7"/>
  <c r="DT123" i="7"/>
  <c r="DS123" i="7"/>
  <c r="DU122" i="7"/>
  <c r="DT122" i="7"/>
  <c r="DS122" i="7"/>
  <c r="DU121" i="7"/>
  <c r="DT121" i="7"/>
  <c r="DS121" i="7"/>
  <c r="DU120" i="7"/>
  <c r="DT120" i="7"/>
  <c r="DS120" i="7"/>
  <c r="DU119" i="7"/>
  <c r="DT119" i="7"/>
  <c r="DS119" i="7"/>
  <c r="DU117" i="7"/>
  <c r="DT117" i="7"/>
  <c r="DS117" i="7"/>
  <c r="DU116" i="7"/>
  <c r="DT116" i="7"/>
  <c r="DS116" i="7"/>
  <c r="DU115" i="7"/>
  <c r="DT115" i="7"/>
  <c r="DS115" i="7"/>
  <c r="DU114" i="7"/>
  <c r="DT114" i="7"/>
  <c r="DS114" i="7"/>
  <c r="DU113" i="7"/>
  <c r="DT113" i="7"/>
  <c r="DS113" i="7"/>
  <c r="DU112" i="7"/>
  <c r="DT112" i="7"/>
  <c r="DS112" i="7"/>
  <c r="DU111" i="7"/>
  <c r="DT111" i="7"/>
  <c r="DS111" i="7"/>
  <c r="DU110" i="7"/>
  <c r="DT110" i="7"/>
  <c r="DS110" i="7"/>
  <c r="DU109" i="7"/>
  <c r="DT109" i="7"/>
  <c r="DS109" i="7"/>
  <c r="DU108" i="7"/>
  <c r="DT108" i="7"/>
  <c r="DS108" i="7"/>
  <c r="DU107" i="7"/>
  <c r="DT107" i="7"/>
  <c r="DS107" i="7"/>
  <c r="DU105" i="7"/>
  <c r="DT105" i="7"/>
  <c r="DS105" i="7"/>
  <c r="DU104" i="7"/>
  <c r="DT104" i="7"/>
  <c r="DS104" i="7"/>
  <c r="DU103" i="7"/>
  <c r="DT103" i="7"/>
  <c r="DS103" i="7"/>
  <c r="DU102" i="7"/>
  <c r="DT102" i="7"/>
  <c r="DS102" i="7"/>
  <c r="DU101" i="7"/>
  <c r="DT101" i="7"/>
  <c r="DS101" i="7"/>
  <c r="DU100" i="7"/>
  <c r="DT100" i="7"/>
  <c r="DS100" i="7"/>
  <c r="DU99" i="7"/>
  <c r="DT99" i="7"/>
  <c r="DS99" i="7"/>
  <c r="DU98" i="7"/>
  <c r="DT98" i="7"/>
  <c r="DS98" i="7"/>
  <c r="DU97" i="7"/>
  <c r="DT97" i="7"/>
  <c r="DS97" i="7"/>
  <c r="DU96" i="7"/>
  <c r="DT96" i="7"/>
  <c r="DS96" i="7"/>
  <c r="DU94" i="7"/>
  <c r="DT94" i="7"/>
  <c r="DS94" i="7"/>
  <c r="DU93" i="7"/>
  <c r="DT93" i="7"/>
  <c r="DS93" i="7"/>
  <c r="DU92" i="7"/>
  <c r="DT92" i="7"/>
  <c r="DS92" i="7"/>
  <c r="DU91" i="7"/>
  <c r="DT91" i="7"/>
  <c r="DS91" i="7"/>
  <c r="DU90" i="7"/>
  <c r="DT90" i="7"/>
  <c r="DS90" i="7"/>
  <c r="DU89" i="7"/>
  <c r="DT89" i="7"/>
  <c r="DS89" i="7"/>
  <c r="DU88" i="7"/>
  <c r="DT88" i="7"/>
  <c r="DS88" i="7"/>
  <c r="DU87" i="7"/>
  <c r="DT87" i="7"/>
  <c r="DS87" i="7"/>
  <c r="DU85" i="7"/>
  <c r="DT85" i="7"/>
  <c r="DS85" i="7"/>
  <c r="DU84" i="7"/>
  <c r="DT84" i="7"/>
  <c r="DS84" i="7"/>
  <c r="DU83" i="7"/>
  <c r="DT83" i="7"/>
  <c r="DS83" i="7"/>
  <c r="DU82" i="7"/>
  <c r="DT82" i="7"/>
  <c r="DS82" i="7"/>
  <c r="DU81" i="7"/>
  <c r="DT81" i="7"/>
  <c r="DS81" i="7"/>
  <c r="DU80" i="7"/>
  <c r="DT80" i="7"/>
  <c r="DS80" i="7"/>
  <c r="DU79" i="7"/>
  <c r="DT79" i="7"/>
  <c r="DS79" i="7"/>
  <c r="DU78" i="7"/>
  <c r="DT78" i="7"/>
  <c r="DS78" i="7"/>
  <c r="DU77" i="7"/>
  <c r="DT77" i="7"/>
  <c r="DS77" i="7"/>
  <c r="DU76" i="7"/>
  <c r="DT76" i="7"/>
  <c r="DS76" i="7"/>
  <c r="DU74" i="7"/>
  <c r="DT74" i="7"/>
  <c r="DS74" i="7"/>
  <c r="DU73" i="7"/>
  <c r="DT73" i="7"/>
  <c r="DS73" i="7"/>
  <c r="DU72" i="7"/>
  <c r="DT72" i="7"/>
  <c r="DS72" i="7"/>
  <c r="DU71" i="7"/>
  <c r="DT71" i="7"/>
  <c r="DS71" i="7"/>
  <c r="DU70" i="7"/>
  <c r="DT70" i="7"/>
  <c r="DS70" i="7"/>
  <c r="DU69" i="7"/>
  <c r="DT69" i="7"/>
  <c r="DS69" i="7"/>
  <c r="DU68" i="7"/>
  <c r="DT68" i="7"/>
  <c r="DS68" i="7"/>
  <c r="DU67" i="7"/>
  <c r="DT67" i="7"/>
  <c r="DS67" i="7"/>
  <c r="DU66" i="7"/>
  <c r="DT66" i="7"/>
  <c r="DS66" i="7"/>
  <c r="DU64" i="7"/>
  <c r="DT64" i="7"/>
  <c r="DS64" i="7"/>
  <c r="DU63" i="7"/>
  <c r="DT63" i="7"/>
  <c r="DS63" i="7"/>
  <c r="DU62" i="7"/>
  <c r="DT62" i="7"/>
  <c r="DS62" i="7"/>
  <c r="DU61" i="7"/>
  <c r="DT61" i="7"/>
  <c r="DS61" i="7"/>
  <c r="DU60" i="7"/>
  <c r="DT60" i="7"/>
  <c r="DS60" i="7"/>
  <c r="DU59" i="7"/>
  <c r="DT59" i="7"/>
  <c r="DS59" i="7"/>
  <c r="DU58" i="7"/>
  <c r="DT58" i="7"/>
  <c r="DS58" i="7"/>
  <c r="DU57" i="7"/>
  <c r="DT57" i="7"/>
  <c r="DS57" i="7"/>
  <c r="DU56" i="7"/>
  <c r="DT56" i="7"/>
  <c r="DS56" i="7"/>
  <c r="DU55" i="7"/>
  <c r="DT55" i="7"/>
  <c r="DS55" i="7"/>
  <c r="DU53" i="7"/>
  <c r="DT53" i="7"/>
  <c r="DS53" i="7"/>
  <c r="DU52" i="7"/>
  <c r="DT52" i="7"/>
  <c r="DS52" i="7"/>
  <c r="DU51" i="7"/>
  <c r="DT51" i="7"/>
  <c r="DS51" i="7"/>
  <c r="DU50" i="7"/>
  <c r="DT50" i="7"/>
  <c r="DS50" i="7"/>
  <c r="DU49" i="7"/>
  <c r="DT49" i="7"/>
  <c r="DS49" i="7"/>
  <c r="DU48" i="7"/>
  <c r="DT48" i="7"/>
  <c r="DS48" i="7"/>
  <c r="DU47" i="7"/>
  <c r="DT47" i="7"/>
  <c r="DS47" i="7"/>
  <c r="DU46" i="7"/>
  <c r="DT46" i="7"/>
  <c r="DS46" i="7"/>
  <c r="DU43" i="7"/>
  <c r="DT43" i="7"/>
  <c r="DS43" i="7"/>
  <c r="DU42" i="7"/>
  <c r="DT42" i="7"/>
  <c r="DS42" i="7"/>
  <c r="DU41" i="7"/>
  <c r="DT41" i="7"/>
  <c r="DS41" i="7"/>
  <c r="DU40" i="7"/>
  <c r="DT40" i="7"/>
  <c r="DS40" i="7"/>
  <c r="DU39" i="7"/>
  <c r="DT39" i="7"/>
  <c r="DS39" i="7"/>
  <c r="DU38" i="7"/>
  <c r="DT38" i="7"/>
  <c r="DS38" i="7"/>
  <c r="DU37" i="7"/>
  <c r="DT37" i="7"/>
  <c r="DS37" i="7"/>
  <c r="DU36" i="7"/>
  <c r="DT36" i="7"/>
  <c r="DS36" i="7"/>
  <c r="DU33" i="7"/>
  <c r="DT33" i="7"/>
  <c r="DS33" i="7"/>
  <c r="DU32" i="7"/>
  <c r="DT32" i="7"/>
  <c r="DS32" i="7"/>
  <c r="DU31" i="7"/>
  <c r="DT31" i="7"/>
  <c r="DS31" i="7"/>
  <c r="DU30" i="7"/>
  <c r="DT30" i="7"/>
  <c r="DS30" i="7"/>
  <c r="DU29" i="7"/>
  <c r="DT29" i="7"/>
  <c r="DS29" i="7"/>
  <c r="DU28" i="7"/>
  <c r="DT28" i="7"/>
  <c r="DS28" i="7"/>
  <c r="DU27" i="7"/>
  <c r="DT27" i="7"/>
  <c r="DS27" i="7"/>
  <c r="DU26" i="7"/>
  <c r="DT26" i="7"/>
  <c r="DS26" i="7"/>
  <c r="DU23" i="7"/>
  <c r="DT23" i="7"/>
  <c r="DS23" i="7"/>
  <c r="DU22" i="7"/>
  <c r="DT22" i="7"/>
  <c r="DS22" i="7"/>
  <c r="DU21" i="7"/>
  <c r="DT21" i="7"/>
  <c r="DS21" i="7"/>
  <c r="DU20" i="7"/>
  <c r="DT20" i="7"/>
  <c r="DS20" i="7"/>
  <c r="DU19" i="7"/>
  <c r="DT19" i="7"/>
  <c r="DS19" i="7"/>
  <c r="DU18" i="7"/>
  <c r="DT18" i="7"/>
  <c r="DS18" i="7"/>
  <c r="DU17" i="7"/>
  <c r="DT17" i="7"/>
  <c r="DS17" i="7"/>
  <c r="DU16" i="7"/>
  <c r="DT16" i="7"/>
  <c r="DS16" i="7"/>
  <c r="DU15" i="7"/>
  <c r="DT15" i="7"/>
  <c r="DS15" i="7"/>
  <c r="DU14" i="7"/>
  <c r="DT14" i="7"/>
  <c r="DS14" i="7"/>
  <c r="DU11" i="7"/>
  <c r="DT11" i="7"/>
  <c r="DS11" i="7"/>
  <c r="DU10" i="7"/>
  <c r="DT10" i="7"/>
  <c r="DS10" i="7"/>
  <c r="DU9" i="7"/>
  <c r="DT9" i="7"/>
  <c r="DS9" i="7"/>
  <c r="DU8" i="7"/>
  <c r="DT8" i="7"/>
  <c r="DS8" i="7"/>
  <c r="DU7" i="7"/>
  <c r="DT7" i="7"/>
  <c r="DS7" i="7"/>
  <c r="DU6" i="7"/>
  <c r="DT6" i="7"/>
  <c r="DS6" i="7"/>
  <c r="DU5" i="7"/>
  <c r="DT5" i="7"/>
  <c r="DS5" i="7"/>
  <c r="DU4" i="7"/>
  <c r="DT4" i="7"/>
  <c r="CP3" i="6" s="1"/>
  <c r="DS4" i="7"/>
  <c r="DU3" i="7"/>
  <c r="DT3" i="7"/>
  <c r="DS3" i="7"/>
  <c r="DU2" i="7"/>
  <c r="CP4" i="6" s="1"/>
  <c r="DT2" i="7"/>
  <c r="DS2" i="7"/>
  <c r="CP2" i="6" s="1"/>
  <c r="DR248" i="7"/>
  <c r="DQ248" i="7"/>
  <c r="DP248" i="7"/>
  <c r="DR247" i="7"/>
  <c r="DQ247" i="7"/>
  <c r="DP247" i="7"/>
  <c r="DR246" i="7"/>
  <c r="DQ246" i="7"/>
  <c r="DP246" i="7"/>
  <c r="DR245" i="7"/>
  <c r="DQ245" i="7"/>
  <c r="DP245" i="7"/>
  <c r="DR244" i="7"/>
  <c r="DQ244" i="7"/>
  <c r="DP244" i="7"/>
  <c r="DR243" i="7"/>
  <c r="DQ243" i="7"/>
  <c r="DP243" i="7"/>
  <c r="DR242" i="7"/>
  <c r="DQ242" i="7"/>
  <c r="DP242" i="7"/>
  <c r="DR241" i="7"/>
  <c r="DQ241" i="7"/>
  <c r="DP241" i="7"/>
  <c r="DR240" i="7"/>
  <c r="DQ240" i="7"/>
  <c r="DP240" i="7"/>
  <c r="DR239" i="7"/>
  <c r="DQ239" i="7"/>
  <c r="DP239" i="7"/>
  <c r="DR236" i="7"/>
  <c r="DQ236" i="7"/>
  <c r="DP236" i="7"/>
  <c r="DR235" i="7"/>
  <c r="DQ235" i="7"/>
  <c r="DP235" i="7"/>
  <c r="DR234" i="7"/>
  <c r="DQ234" i="7"/>
  <c r="DP234" i="7"/>
  <c r="DR233" i="7"/>
  <c r="DQ233" i="7"/>
  <c r="DP233" i="7"/>
  <c r="DR232" i="7"/>
  <c r="DQ232" i="7"/>
  <c r="DP232" i="7"/>
  <c r="DR231" i="7"/>
  <c r="DQ231" i="7"/>
  <c r="DP231" i="7"/>
  <c r="DR230" i="7"/>
  <c r="DQ230" i="7"/>
  <c r="DP230" i="7"/>
  <c r="DR229" i="7"/>
  <c r="DQ229" i="7"/>
  <c r="DP229" i="7"/>
  <c r="DR227" i="7"/>
  <c r="DQ227" i="7"/>
  <c r="DP227" i="7"/>
  <c r="DR226" i="7"/>
  <c r="DQ226" i="7"/>
  <c r="DP226" i="7"/>
  <c r="DR225" i="7"/>
  <c r="DQ225" i="7"/>
  <c r="DP225" i="7"/>
  <c r="DR224" i="7"/>
  <c r="DQ224" i="7"/>
  <c r="DP224" i="7"/>
  <c r="DR223" i="7"/>
  <c r="DQ223" i="7"/>
  <c r="DP223" i="7"/>
  <c r="DR222" i="7"/>
  <c r="DQ222" i="7"/>
  <c r="DP222" i="7"/>
  <c r="DR221" i="7"/>
  <c r="DQ221" i="7"/>
  <c r="DP221" i="7"/>
  <c r="DR220" i="7"/>
  <c r="DQ220" i="7"/>
  <c r="DP220" i="7"/>
  <c r="DR219" i="7"/>
  <c r="DQ219" i="7"/>
  <c r="DP219" i="7"/>
  <c r="DR218" i="7"/>
  <c r="DQ218" i="7"/>
  <c r="DP218" i="7"/>
  <c r="DR217" i="7"/>
  <c r="DQ217" i="7"/>
  <c r="DP217" i="7"/>
  <c r="DR214" i="7"/>
  <c r="DQ214" i="7"/>
  <c r="DP214" i="7"/>
  <c r="DR213" i="7"/>
  <c r="DQ213" i="7"/>
  <c r="DP213" i="7"/>
  <c r="DR212" i="7"/>
  <c r="DQ212" i="7"/>
  <c r="DP212" i="7"/>
  <c r="DR211" i="7"/>
  <c r="DQ211" i="7"/>
  <c r="DP211" i="7"/>
  <c r="DR210" i="7"/>
  <c r="DQ210" i="7"/>
  <c r="DP210" i="7"/>
  <c r="DR209" i="7"/>
  <c r="DQ209" i="7"/>
  <c r="DP209" i="7"/>
  <c r="DR208" i="7"/>
  <c r="DQ208" i="7"/>
  <c r="DP208" i="7"/>
  <c r="DR207" i="7"/>
  <c r="DQ207" i="7"/>
  <c r="DP207" i="7"/>
  <c r="DR206" i="7"/>
  <c r="DQ206" i="7"/>
  <c r="DP206" i="7"/>
  <c r="DR205" i="7"/>
  <c r="DQ205" i="7"/>
  <c r="DP205" i="7"/>
  <c r="DR202" i="7"/>
  <c r="DQ202" i="7"/>
  <c r="DP202" i="7"/>
  <c r="DR201" i="7"/>
  <c r="DQ201" i="7"/>
  <c r="DP201" i="7"/>
  <c r="DR200" i="7"/>
  <c r="DQ200" i="7"/>
  <c r="DP200" i="7"/>
  <c r="DR199" i="7"/>
  <c r="DQ199" i="7"/>
  <c r="DP199" i="7"/>
  <c r="DR198" i="7"/>
  <c r="DQ198" i="7"/>
  <c r="DP198" i="7"/>
  <c r="DR197" i="7"/>
  <c r="DQ197" i="7"/>
  <c r="DP197" i="7"/>
  <c r="DR196" i="7"/>
  <c r="DQ196" i="7"/>
  <c r="DP196" i="7"/>
  <c r="DR195" i="7"/>
  <c r="DQ195" i="7"/>
  <c r="DP195" i="7"/>
  <c r="DR194" i="7"/>
  <c r="DQ194" i="7"/>
  <c r="DP194" i="7"/>
  <c r="DR193" i="7"/>
  <c r="DQ193" i="7"/>
  <c r="DP193" i="7"/>
  <c r="DR192" i="7"/>
  <c r="DQ192" i="7"/>
  <c r="DP192" i="7"/>
  <c r="DR189" i="7"/>
  <c r="DQ189" i="7"/>
  <c r="DP189" i="7"/>
  <c r="DR188" i="7"/>
  <c r="DQ188" i="7"/>
  <c r="DP188" i="7"/>
  <c r="DR187" i="7"/>
  <c r="DQ187" i="7"/>
  <c r="DP187" i="7"/>
  <c r="DR186" i="7"/>
  <c r="DQ186" i="7"/>
  <c r="DP186" i="7"/>
  <c r="DR185" i="7"/>
  <c r="DQ185" i="7"/>
  <c r="DP185" i="7"/>
  <c r="DR184" i="7"/>
  <c r="DQ184" i="7"/>
  <c r="DP184" i="7"/>
  <c r="DR183" i="7"/>
  <c r="DQ183" i="7"/>
  <c r="DP183" i="7"/>
  <c r="DR182" i="7"/>
  <c r="DQ182" i="7"/>
  <c r="DP182" i="7"/>
  <c r="DR181" i="7"/>
  <c r="DQ181" i="7"/>
  <c r="DP181" i="7"/>
  <c r="DR180" i="7"/>
  <c r="DQ180" i="7"/>
  <c r="DP180" i="7"/>
  <c r="DR179" i="7"/>
  <c r="DQ179" i="7"/>
  <c r="DP179" i="7"/>
  <c r="DR176" i="7"/>
  <c r="DQ176" i="7"/>
  <c r="DP176" i="7"/>
  <c r="DR175" i="7"/>
  <c r="DQ175" i="7"/>
  <c r="DP175" i="7"/>
  <c r="DR174" i="7"/>
  <c r="DQ174" i="7"/>
  <c r="DP174" i="7"/>
  <c r="DR173" i="7"/>
  <c r="DQ173" i="7"/>
  <c r="DP173" i="7"/>
  <c r="DR172" i="7"/>
  <c r="DQ172" i="7"/>
  <c r="DP172" i="7"/>
  <c r="DR171" i="7"/>
  <c r="DQ171" i="7"/>
  <c r="DP171" i="7"/>
  <c r="DR170" i="7"/>
  <c r="DQ170" i="7"/>
  <c r="DP170" i="7"/>
  <c r="DR169" i="7"/>
  <c r="DQ169" i="7"/>
  <c r="DP169" i="7"/>
  <c r="DR168" i="7"/>
  <c r="DQ168" i="7"/>
  <c r="DP168" i="7"/>
  <c r="DR167" i="7"/>
  <c r="DQ167" i="7"/>
  <c r="DP167" i="7"/>
  <c r="DR164" i="7"/>
  <c r="DQ164" i="7"/>
  <c r="DP164" i="7"/>
  <c r="DR163" i="7"/>
  <c r="DQ163" i="7"/>
  <c r="DP163" i="7"/>
  <c r="DR162" i="7"/>
  <c r="DQ162" i="7"/>
  <c r="DP162" i="7"/>
  <c r="DR161" i="7"/>
  <c r="DQ161" i="7"/>
  <c r="DP161" i="7"/>
  <c r="DR160" i="7"/>
  <c r="DQ160" i="7"/>
  <c r="DP160" i="7"/>
  <c r="DR159" i="7"/>
  <c r="DQ159" i="7"/>
  <c r="DP159" i="7"/>
  <c r="DR158" i="7"/>
  <c r="DQ158" i="7"/>
  <c r="DP158" i="7"/>
  <c r="DR157" i="7"/>
  <c r="DQ157" i="7"/>
  <c r="DP157" i="7"/>
  <c r="DR156" i="7"/>
  <c r="DQ156" i="7"/>
  <c r="DP156" i="7"/>
  <c r="DR155" i="7"/>
  <c r="DQ155" i="7"/>
  <c r="DP155" i="7"/>
  <c r="DR152" i="7"/>
  <c r="DQ152" i="7"/>
  <c r="DP152" i="7"/>
  <c r="DR151" i="7"/>
  <c r="DQ151" i="7"/>
  <c r="DP151" i="7"/>
  <c r="DR150" i="7"/>
  <c r="DQ150" i="7"/>
  <c r="DP150" i="7"/>
  <c r="DR149" i="7"/>
  <c r="DQ149" i="7"/>
  <c r="DP149" i="7"/>
  <c r="DR148" i="7"/>
  <c r="DQ148" i="7"/>
  <c r="DP148" i="7"/>
  <c r="DR147" i="7"/>
  <c r="DQ147" i="7"/>
  <c r="DP147" i="7"/>
  <c r="DR146" i="7"/>
  <c r="DQ146" i="7"/>
  <c r="DP146" i="7"/>
  <c r="DR145" i="7"/>
  <c r="DQ145" i="7"/>
  <c r="DP145" i="7"/>
  <c r="DR144" i="7"/>
  <c r="DQ144" i="7"/>
  <c r="DP144" i="7"/>
  <c r="DR142" i="7"/>
  <c r="DQ142" i="7"/>
  <c r="DP142" i="7"/>
  <c r="DR141" i="7"/>
  <c r="DQ141" i="7"/>
  <c r="DP141" i="7"/>
  <c r="DR140" i="7"/>
  <c r="DQ140" i="7"/>
  <c r="DP140" i="7"/>
  <c r="DR139" i="7"/>
  <c r="DQ139" i="7"/>
  <c r="DP139" i="7"/>
  <c r="DR138" i="7"/>
  <c r="DQ138" i="7"/>
  <c r="DP138" i="7"/>
  <c r="DR137" i="7"/>
  <c r="DQ137" i="7"/>
  <c r="DP137" i="7"/>
  <c r="DR136" i="7"/>
  <c r="DQ136" i="7"/>
  <c r="DP136" i="7"/>
  <c r="DR135" i="7"/>
  <c r="DQ135" i="7"/>
  <c r="DP135" i="7"/>
  <c r="DR134" i="7"/>
  <c r="DQ134" i="7"/>
  <c r="DP134" i="7"/>
  <c r="DR133" i="7"/>
  <c r="DQ133" i="7"/>
  <c r="DP133" i="7"/>
  <c r="DR132" i="7"/>
  <c r="DQ132" i="7"/>
  <c r="DP132" i="7"/>
  <c r="DR129" i="7"/>
  <c r="DQ129" i="7"/>
  <c r="DP129" i="7"/>
  <c r="DR128" i="7"/>
  <c r="DQ128" i="7"/>
  <c r="DP128" i="7"/>
  <c r="DR127" i="7"/>
  <c r="DQ127" i="7"/>
  <c r="DP127" i="7"/>
  <c r="DR126" i="7"/>
  <c r="DQ126" i="7"/>
  <c r="DP126" i="7"/>
  <c r="DR125" i="7"/>
  <c r="DQ125" i="7"/>
  <c r="DP125" i="7"/>
  <c r="DR124" i="7"/>
  <c r="DQ124" i="7"/>
  <c r="DP124" i="7"/>
  <c r="DR123" i="7"/>
  <c r="DQ123" i="7"/>
  <c r="DP123" i="7"/>
  <c r="DR122" i="7"/>
  <c r="DQ122" i="7"/>
  <c r="DP122" i="7"/>
  <c r="DR121" i="7"/>
  <c r="DQ121" i="7"/>
  <c r="DP121" i="7"/>
  <c r="DR120" i="7"/>
  <c r="DQ120" i="7"/>
  <c r="DP120" i="7"/>
  <c r="DR119" i="7"/>
  <c r="DQ119" i="7"/>
  <c r="DP119" i="7"/>
  <c r="DR116" i="7"/>
  <c r="DQ116" i="7"/>
  <c r="DP116" i="7"/>
  <c r="DR115" i="7"/>
  <c r="DQ115" i="7"/>
  <c r="DP115" i="7"/>
  <c r="DR114" i="7"/>
  <c r="DQ114" i="7"/>
  <c r="DP114" i="7"/>
  <c r="DR113" i="7"/>
  <c r="DQ113" i="7"/>
  <c r="DP113" i="7"/>
  <c r="DR112" i="7"/>
  <c r="DQ112" i="7"/>
  <c r="DP112" i="7"/>
  <c r="DR111" i="7"/>
  <c r="DQ111" i="7"/>
  <c r="DP111" i="7"/>
  <c r="DR110" i="7"/>
  <c r="DQ110" i="7"/>
  <c r="DP110" i="7"/>
  <c r="DR109" i="7"/>
  <c r="DQ109" i="7"/>
  <c r="DP109" i="7"/>
  <c r="DR108" i="7"/>
  <c r="DQ108" i="7"/>
  <c r="DP108" i="7"/>
  <c r="DR107" i="7"/>
  <c r="DQ107" i="7"/>
  <c r="DP107" i="7"/>
  <c r="DR103" i="7"/>
  <c r="DQ103" i="7"/>
  <c r="DP103" i="7"/>
  <c r="DR102" i="7"/>
  <c r="DQ102" i="7"/>
  <c r="DP102" i="7"/>
  <c r="DR101" i="7"/>
  <c r="DQ101" i="7"/>
  <c r="DP101" i="7"/>
  <c r="DR100" i="7"/>
  <c r="DQ100" i="7"/>
  <c r="DP100" i="7"/>
  <c r="DR99" i="7"/>
  <c r="DQ99" i="7"/>
  <c r="DP99" i="7"/>
  <c r="DR98" i="7"/>
  <c r="DQ98" i="7"/>
  <c r="DP98" i="7"/>
  <c r="DR97" i="7"/>
  <c r="DQ97" i="7"/>
  <c r="DP97" i="7"/>
  <c r="DR96" i="7"/>
  <c r="DQ96" i="7"/>
  <c r="DP96" i="7"/>
  <c r="DR94" i="7"/>
  <c r="DQ94" i="7"/>
  <c r="DP94" i="7"/>
  <c r="DR93" i="7"/>
  <c r="DQ93" i="7"/>
  <c r="DP93" i="7"/>
  <c r="DR92" i="7"/>
  <c r="DQ92" i="7"/>
  <c r="DP92" i="7"/>
  <c r="DR91" i="7"/>
  <c r="DQ91" i="7"/>
  <c r="DP91" i="7"/>
  <c r="DR90" i="7"/>
  <c r="DQ90" i="7"/>
  <c r="DP90" i="7"/>
  <c r="DR89" i="7"/>
  <c r="DQ89" i="7"/>
  <c r="DP89" i="7"/>
  <c r="DR88" i="7"/>
  <c r="DQ88" i="7"/>
  <c r="DP88" i="7"/>
  <c r="DR87" i="7"/>
  <c r="DQ87" i="7"/>
  <c r="DP87" i="7"/>
  <c r="DR85" i="7"/>
  <c r="DQ85" i="7"/>
  <c r="DP85" i="7"/>
  <c r="DR84" i="7"/>
  <c r="DQ84" i="7"/>
  <c r="DP84" i="7"/>
  <c r="DR83" i="7"/>
  <c r="DQ83" i="7"/>
  <c r="DP83" i="7"/>
  <c r="DR82" i="7"/>
  <c r="DQ82" i="7"/>
  <c r="DP82" i="7"/>
  <c r="DR81" i="7"/>
  <c r="DQ81" i="7"/>
  <c r="DP81" i="7"/>
  <c r="DR80" i="7"/>
  <c r="DQ80" i="7"/>
  <c r="DP80" i="7"/>
  <c r="DR79" i="7"/>
  <c r="DQ79" i="7"/>
  <c r="DP79" i="7"/>
  <c r="DR78" i="7"/>
  <c r="DQ78" i="7"/>
  <c r="DP78" i="7"/>
  <c r="DR77" i="7"/>
  <c r="DQ77" i="7"/>
  <c r="DP77" i="7"/>
  <c r="DR76" i="7"/>
  <c r="DQ76" i="7"/>
  <c r="DP76" i="7"/>
  <c r="DR73" i="7"/>
  <c r="DQ73" i="7"/>
  <c r="DP73" i="7"/>
  <c r="DR72" i="7"/>
  <c r="DQ72" i="7"/>
  <c r="DP72" i="7"/>
  <c r="DR71" i="7"/>
  <c r="DQ71" i="7"/>
  <c r="DP71" i="7"/>
  <c r="DR70" i="7"/>
  <c r="DQ70" i="7"/>
  <c r="DP70" i="7"/>
  <c r="DR69" i="7"/>
  <c r="DQ69" i="7"/>
  <c r="DP69" i="7"/>
  <c r="DR68" i="7"/>
  <c r="DQ68" i="7"/>
  <c r="DP68" i="7"/>
  <c r="DR67" i="7"/>
  <c r="DQ67" i="7"/>
  <c r="DP67" i="7"/>
  <c r="DR66" i="7"/>
  <c r="DQ66" i="7"/>
  <c r="DP66" i="7"/>
  <c r="DR63" i="7"/>
  <c r="DQ63" i="7"/>
  <c r="DP63" i="7"/>
  <c r="DR62" i="7"/>
  <c r="DQ62" i="7"/>
  <c r="DP62" i="7"/>
  <c r="DR61" i="7"/>
  <c r="DQ61" i="7"/>
  <c r="DP61" i="7"/>
  <c r="DR60" i="7"/>
  <c r="DQ60" i="7"/>
  <c r="DP60" i="7"/>
  <c r="DR59" i="7"/>
  <c r="DQ59" i="7"/>
  <c r="DP59" i="7"/>
  <c r="DR58" i="7"/>
  <c r="DQ58" i="7"/>
  <c r="DP58" i="7"/>
  <c r="DR57" i="7"/>
  <c r="DQ57" i="7"/>
  <c r="DP57" i="7"/>
  <c r="DR56" i="7"/>
  <c r="DQ56" i="7"/>
  <c r="DP56" i="7"/>
  <c r="DR55" i="7"/>
  <c r="DQ55" i="7"/>
  <c r="DP55" i="7"/>
  <c r="DR53" i="7"/>
  <c r="DQ53" i="7"/>
  <c r="DP53" i="7"/>
  <c r="DR52" i="7"/>
  <c r="DQ52" i="7"/>
  <c r="DP52" i="7"/>
  <c r="DR51" i="7"/>
  <c r="DQ51" i="7"/>
  <c r="DP51" i="7"/>
  <c r="DR50" i="7"/>
  <c r="DQ50" i="7"/>
  <c r="DP50" i="7"/>
  <c r="DR49" i="7"/>
  <c r="DQ49" i="7"/>
  <c r="DP49" i="7"/>
  <c r="DR48" i="7"/>
  <c r="DQ48" i="7"/>
  <c r="DP48" i="7"/>
  <c r="DR47" i="7"/>
  <c r="DQ47" i="7"/>
  <c r="DP47" i="7"/>
  <c r="DR46" i="7"/>
  <c r="DQ46" i="7"/>
  <c r="DP46" i="7"/>
  <c r="DR43" i="7"/>
  <c r="DQ43" i="7"/>
  <c r="DP43" i="7"/>
  <c r="DR42" i="7"/>
  <c r="DQ42" i="7"/>
  <c r="DP42" i="7"/>
  <c r="DR41" i="7"/>
  <c r="DQ41" i="7"/>
  <c r="DP41" i="7"/>
  <c r="DR40" i="7"/>
  <c r="DQ40" i="7"/>
  <c r="DP40" i="7"/>
  <c r="DR39" i="7"/>
  <c r="DQ39" i="7"/>
  <c r="DP39" i="7"/>
  <c r="DR38" i="7"/>
  <c r="DQ38" i="7"/>
  <c r="DP38" i="7"/>
  <c r="DR37" i="7"/>
  <c r="DQ37" i="7"/>
  <c r="DP37" i="7"/>
  <c r="DR36" i="7"/>
  <c r="DQ36" i="7"/>
  <c r="DP36" i="7"/>
  <c r="DR34" i="7"/>
  <c r="DQ34" i="7"/>
  <c r="DP34" i="7"/>
  <c r="DR33" i="7"/>
  <c r="DQ33" i="7"/>
  <c r="DP33" i="7"/>
  <c r="DR32" i="7"/>
  <c r="DQ32" i="7"/>
  <c r="DP32" i="7"/>
  <c r="DR31" i="7"/>
  <c r="DQ31" i="7"/>
  <c r="DP31" i="7"/>
  <c r="DR30" i="7"/>
  <c r="DQ30" i="7"/>
  <c r="DP30" i="7"/>
  <c r="DR29" i="7"/>
  <c r="DQ29" i="7"/>
  <c r="DP29" i="7"/>
  <c r="DR28" i="7"/>
  <c r="DQ28" i="7"/>
  <c r="DP28" i="7"/>
  <c r="DR27" i="7"/>
  <c r="DQ27" i="7"/>
  <c r="DP27" i="7"/>
  <c r="DR26" i="7"/>
  <c r="DQ26" i="7"/>
  <c r="DP26" i="7"/>
  <c r="DR23" i="7"/>
  <c r="DQ23" i="7"/>
  <c r="DP23" i="7"/>
  <c r="DR22" i="7"/>
  <c r="DQ22" i="7"/>
  <c r="DP22" i="7"/>
  <c r="DR21" i="7"/>
  <c r="DQ21" i="7"/>
  <c r="DP21" i="7"/>
  <c r="DR20" i="7"/>
  <c r="DQ20" i="7"/>
  <c r="DP20" i="7"/>
  <c r="DR19" i="7"/>
  <c r="DQ19" i="7"/>
  <c r="DP19" i="7"/>
  <c r="DR18" i="7"/>
  <c r="DQ18" i="7"/>
  <c r="DP18" i="7"/>
  <c r="DR17" i="7"/>
  <c r="DQ17" i="7"/>
  <c r="DP17" i="7"/>
  <c r="DR16" i="7"/>
  <c r="DQ16" i="7"/>
  <c r="DP16" i="7"/>
  <c r="DR15" i="7"/>
  <c r="DQ15" i="7"/>
  <c r="DP15" i="7"/>
  <c r="DR14" i="7"/>
  <c r="DQ14" i="7"/>
  <c r="DP14" i="7"/>
  <c r="DR12" i="7"/>
  <c r="DQ12" i="7"/>
  <c r="DP12" i="7"/>
  <c r="DR11" i="7"/>
  <c r="DQ11" i="7"/>
  <c r="DP11" i="7"/>
  <c r="DR10" i="7"/>
  <c r="DQ10" i="7"/>
  <c r="DP10" i="7"/>
  <c r="DR9" i="7"/>
  <c r="DQ9" i="7"/>
  <c r="DP9" i="7"/>
  <c r="DR8" i="7"/>
  <c r="DQ8" i="7"/>
  <c r="DP8" i="7"/>
  <c r="DR7" i="7"/>
  <c r="DQ7" i="7"/>
  <c r="DP7" i="7"/>
  <c r="DR6" i="7"/>
  <c r="DQ6" i="7"/>
  <c r="DP6" i="7"/>
  <c r="DR5" i="7"/>
  <c r="DQ5" i="7"/>
  <c r="DP5" i="7"/>
  <c r="DR4" i="7"/>
  <c r="DQ4" i="7"/>
  <c r="DP4" i="7"/>
  <c r="DR3" i="7"/>
  <c r="CM4" i="6" s="1"/>
  <c r="DQ3" i="7"/>
  <c r="DP3" i="7"/>
  <c r="DR2" i="7"/>
  <c r="DQ2" i="7"/>
  <c r="CM3" i="6" s="1"/>
  <c r="DP2" i="7"/>
  <c r="CM2" i="6" s="1"/>
  <c r="DN248" i="7"/>
  <c r="DM248" i="7"/>
  <c r="DL248" i="7"/>
  <c r="DN247" i="7"/>
  <c r="DM247" i="7"/>
  <c r="DL247" i="7"/>
  <c r="DN246" i="7"/>
  <c r="DM246" i="7"/>
  <c r="DL246" i="7"/>
  <c r="DN245" i="7"/>
  <c r="DM245" i="7"/>
  <c r="DL245" i="7"/>
  <c r="DN244" i="7"/>
  <c r="DM244" i="7"/>
  <c r="DL244" i="7"/>
  <c r="DN243" i="7"/>
  <c r="DM243" i="7"/>
  <c r="DL243" i="7"/>
  <c r="DN242" i="7"/>
  <c r="DM242" i="7"/>
  <c r="DL242" i="7"/>
  <c r="DN241" i="7"/>
  <c r="DM241" i="7"/>
  <c r="DL241" i="7"/>
  <c r="DN240" i="7"/>
  <c r="DM240" i="7"/>
  <c r="DL240" i="7"/>
  <c r="DN239" i="7"/>
  <c r="DM239" i="7"/>
  <c r="DL239" i="7"/>
  <c r="DN236" i="7"/>
  <c r="DM236" i="7"/>
  <c r="DL236" i="7"/>
  <c r="DN235" i="7"/>
  <c r="DM235" i="7"/>
  <c r="DL235" i="7"/>
  <c r="DN234" i="7"/>
  <c r="DM234" i="7"/>
  <c r="DL234" i="7"/>
  <c r="DN233" i="7"/>
  <c r="DM233" i="7"/>
  <c r="DL233" i="7"/>
  <c r="DN232" i="7"/>
  <c r="DM232" i="7"/>
  <c r="DL232" i="7"/>
  <c r="DN231" i="7"/>
  <c r="DM231" i="7"/>
  <c r="DL231" i="7"/>
  <c r="DN230" i="7"/>
  <c r="DM230" i="7"/>
  <c r="DL230" i="7"/>
  <c r="DN229" i="7"/>
  <c r="DM229" i="7"/>
  <c r="DL229" i="7"/>
  <c r="DN226" i="7"/>
  <c r="DM226" i="7"/>
  <c r="DL226" i="7"/>
  <c r="DN225" i="7"/>
  <c r="DM225" i="7"/>
  <c r="DL225" i="7"/>
  <c r="DN224" i="7"/>
  <c r="DM224" i="7"/>
  <c r="DL224" i="7"/>
  <c r="DN223" i="7"/>
  <c r="DM223" i="7"/>
  <c r="DL223" i="7"/>
  <c r="DN222" i="7"/>
  <c r="DM222" i="7"/>
  <c r="DL222" i="7"/>
  <c r="DN221" i="7"/>
  <c r="DM221" i="7"/>
  <c r="DL221" i="7"/>
  <c r="DN220" i="7"/>
  <c r="DM220" i="7"/>
  <c r="DL220" i="7"/>
  <c r="DN219" i="7"/>
  <c r="DM219" i="7"/>
  <c r="DL219" i="7"/>
  <c r="DN218" i="7"/>
  <c r="DM218" i="7"/>
  <c r="DL218" i="7"/>
  <c r="DN217" i="7"/>
  <c r="DM217" i="7"/>
  <c r="DL217" i="7"/>
  <c r="DN213" i="7"/>
  <c r="DM213" i="7"/>
  <c r="DL213" i="7"/>
  <c r="DN212" i="7"/>
  <c r="DM212" i="7"/>
  <c r="DL212" i="7"/>
  <c r="DN211" i="7"/>
  <c r="DM211" i="7"/>
  <c r="DL211" i="7"/>
  <c r="DN210" i="7"/>
  <c r="DM210" i="7"/>
  <c r="DL210" i="7"/>
  <c r="DN209" i="7"/>
  <c r="DM209" i="7"/>
  <c r="DL209" i="7"/>
  <c r="DN208" i="7"/>
  <c r="DM208" i="7"/>
  <c r="DL208" i="7"/>
  <c r="DN207" i="7"/>
  <c r="DM207" i="7"/>
  <c r="DL207" i="7"/>
  <c r="DN206" i="7"/>
  <c r="DM206" i="7"/>
  <c r="DL206" i="7"/>
  <c r="DN205" i="7"/>
  <c r="DM205" i="7"/>
  <c r="DL205" i="7"/>
  <c r="DN201" i="7"/>
  <c r="DM201" i="7"/>
  <c r="DL201" i="7"/>
  <c r="DN200" i="7"/>
  <c r="DM200" i="7"/>
  <c r="DL200" i="7"/>
  <c r="DN199" i="7"/>
  <c r="DM199" i="7"/>
  <c r="DL199" i="7"/>
  <c r="DN198" i="7"/>
  <c r="DM198" i="7"/>
  <c r="DL198" i="7"/>
  <c r="DN197" i="7"/>
  <c r="DM197" i="7"/>
  <c r="DL197" i="7"/>
  <c r="DN196" i="7"/>
  <c r="DM196" i="7"/>
  <c r="DL196" i="7"/>
  <c r="DN195" i="7"/>
  <c r="DM195" i="7"/>
  <c r="DL195" i="7"/>
  <c r="DN194" i="7"/>
  <c r="DM194" i="7"/>
  <c r="DL194" i="7"/>
  <c r="DN193" i="7"/>
  <c r="DM193" i="7"/>
  <c r="DL193" i="7"/>
  <c r="DN192" i="7"/>
  <c r="DM192" i="7"/>
  <c r="DL192" i="7"/>
  <c r="DN188" i="7"/>
  <c r="DM188" i="7"/>
  <c r="DL188" i="7"/>
  <c r="DN187" i="7"/>
  <c r="DM187" i="7"/>
  <c r="DL187" i="7"/>
  <c r="DN186" i="7"/>
  <c r="DM186" i="7"/>
  <c r="DL186" i="7"/>
  <c r="DN185" i="7"/>
  <c r="DM185" i="7"/>
  <c r="DL185" i="7"/>
  <c r="DN184" i="7"/>
  <c r="DM184" i="7"/>
  <c r="DL184" i="7"/>
  <c r="DN183" i="7"/>
  <c r="DM183" i="7"/>
  <c r="DL183" i="7"/>
  <c r="DN182" i="7"/>
  <c r="DM182" i="7"/>
  <c r="DL182" i="7"/>
  <c r="DN181" i="7"/>
  <c r="DM181" i="7"/>
  <c r="DL181" i="7"/>
  <c r="DN180" i="7"/>
  <c r="DM180" i="7"/>
  <c r="DL180" i="7"/>
  <c r="DN179" i="7"/>
  <c r="DM179" i="7"/>
  <c r="DL179" i="7"/>
  <c r="DN176" i="7"/>
  <c r="DM176" i="7"/>
  <c r="DL176" i="7"/>
  <c r="DN175" i="7"/>
  <c r="DM175" i="7"/>
  <c r="DL175" i="7"/>
  <c r="DN174" i="7"/>
  <c r="DM174" i="7"/>
  <c r="DL174" i="7"/>
  <c r="DN173" i="7"/>
  <c r="DM173" i="7"/>
  <c r="DL173" i="7"/>
  <c r="DN172" i="7"/>
  <c r="DM172" i="7"/>
  <c r="DL172" i="7"/>
  <c r="DN171" i="7"/>
  <c r="DM171" i="7"/>
  <c r="DL171" i="7"/>
  <c r="DN170" i="7"/>
  <c r="DM170" i="7"/>
  <c r="DL170" i="7"/>
  <c r="DN169" i="7"/>
  <c r="DM169" i="7"/>
  <c r="DL169" i="7"/>
  <c r="DN168" i="7"/>
  <c r="DM168" i="7"/>
  <c r="DL168" i="7"/>
  <c r="DN167" i="7"/>
  <c r="DM167" i="7"/>
  <c r="DL167" i="7"/>
  <c r="DN164" i="7"/>
  <c r="DM164" i="7"/>
  <c r="DL164" i="7"/>
  <c r="DN163" i="7"/>
  <c r="DM163" i="7"/>
  <c r="DL163" i="7"/>
  <c r="DN162" i="7"/>
  <c r="DM162" i="7"/>
  <c r="DL162" i="7"/>
  <c r="DN161" i="7"/>
  <c r="DM161" i="7"/>
  <c r="DL161" i="7"/>
  <c r="DN160" i="7"/>
  <c r="DM160" i="7"/>
  <c r="DL160" i="7"/>
  <c r="DN159" i="7"/>
  <c r="DM159" i="7"/>
  <c r="DL159" i="7"/>
  <c r="DN158" i="7"/>
  <c r="DM158" i="7"/>
  <c r="DL158" i="7"/>
  <c r="DN157" i="7"/>
  <c r="DM157" i="7"/>
  <c r="DL157" i="7"/>
  <c r="DN156" i="7"/>
  <c r="DM156" i="7"/>
  <c r="DL156" i="7"/>
  <c r="DN155" i="7"/>
  <c r="DM155" i="7"/>
  <c r="DL155" i="7"/>
  <c r="DN152" i="7"/>
  <c r="DM152" i="7"/>
  <c r="DL152" i="7"/>
  <c r="DN151" i="7"/>
  <c r="DM151" i="7"/>
  <c r="DL151" i="7"/>
  <c r="DN150" i="7"/>
  <c r="DM150" i="7"/>
  <c r="DL150" i="7"/>
  <c r="DN149" i="7"/>
  <c r="DM149" i="7"/>
  <c r="DL149" i="7"/>
  <c r="DN148" i="7"/>
  <c r="DM148" i="7"/>
  <c r="DL148" i="7"/>
  <c r="DN147" i="7"/>
  <c r="DM147" i="7"/>
  <c r="DL147" i="7"/>
  <c r="DN146" i="7"/>
  <c r="DM146" i="7"/>
  <c r="DL146" i="7"/>
  <c r="DN145" i="7"/>
  <c r="DM145" i="7"/>
  <c r="DL145" i="7"/>
  <c r="DN144" i="7"/>
  <c r="DM144" i="7"/>
  <c r="DL144" i="7"/>
  <c r="DN141" i="7"/>
  <c r="DM141" i="7"/>
  <c r="DL141" i="7"/>
  <c r="DN140" i="7"/>
  <c r="DM140" i="7"/>
  <c r="DL140" i="7"/>
  <c r="DN139" i="7"/>
  <c r="DM139" i="7"/>
  <c r="DL139" i="7"/>
  <c r="DN138" i="7"/>
  <c r="DM138" i="7"/>
  <c r="DL138" i="7"/>
  <c r="DN137" i="7"/>
  <c r="DM137" i="7"/>
  <c r="DL137" i="7"/>
  <c r="DN136" i="7"/>
  <c r="DM136" i="7"/>
  <c r="DL136" i="7"/>
  <c r="DN135" i="7"/>
  <c r="DM135" i="7"/>
  <c r="DL135" i="7"/>
  <c r="DN134" i="7"/>
  <c r="DM134" i="7"/>
  <c r="DL134" i="7"/>
  <c r="DN133" i="7"/>
  <c r="DM133" i="7"/>
  <c r="DL133" i="7"/>
  <c r="DN132" i="7"/>
  <c r="DM132" i="7"/>
  <c r="DL132" i="7"/>
  <c r="DN129" i="7"/>
  <c r="DM129" i="7"/>
  <c r="DL129" i="7"/>
  <c r="DN128" i="7"/>
  <c r="DM128" i="7"/>
  <c r="DL128" i="7"/>
  <c r="DN127" i="7"/>
  <c r="DM127" i="7"/>
  <c r="DL127" i="7"/>
  <c r="DN126" i="7"/>
  <c r="DM126" i="7"/>
  <c r="DL126" i="7"/>
  <c r="DN125" i="7"/>
  <c r="DM125" i="7"/>
  <c r="DL125" i="7"/>
  <c r="DN124" i="7"/>
  <c r="DM124" i="7"/>
  <c r="DL124" i="7"/>
  <c r="DN123" i="7"/>
  <c r="DM123" i="7"/>
  <c r="DL123" i="7"/>
  <c r="DN122" i="7"/>
  <c r="DM122" i="7"/>
  <c r="DL122" i="7"/>
  <c r="DN121" i="7"/>
  <c r="DM121" i="7"/>
  <c r="DL121" i="7"/>
  <c r="DN120" i="7"/>
  <c r="DM120" i="7"/>
  <c r="DL120" i="7"/>
  <c r="DN119" i="7"/>
  <c r="DM119" i="7"/>
  <c r="DL119" i="7"/>
  <c r="DN116" i="7"/>
  <c r="DM116" i="7"/>
  <c r="DL116" i="7"/>
  <c r="DN115" i="7"/>
  <c r="DM115" i="7"/>
  <c r="DL115" i="7"/>
  <c r="DN114" i="7"/>
  <c r="DM114" i="7"/>
  <c r="DL114" i="7"/>
  <c r="DN113" i="7"/>
  <c r="DM113" i="7"/>
  <c r="DL113" i="7"/>
  <c r="DN112" i="7"/>
  <c r="DM112" i="7"/>
  <c r="DL112" i="7"/>
  <c r="DN111" i="7"/>
  <c r="DM111" i="7"/>
  <c r="DL111" i="7"/>
  <c r="DN110" i="7"/>
  <c r="DM110" i="7"/>
  <c r="DL110" i="7"/>
  <c r="DN109" i="7"/>
  <c r="DM109" i="7"/>
  <c r="DL109" i="7"/>
  <c r="DN108" i="7"/>
  <c r="DM108" i="7"/>
  <c r="DL108" i="7"/>
  <c r="DN107" i="7"/>
  <c r="DM107" i="7"/>
  <c r="DL107" i="7"/>
  <c r="DN104" i="7"/>
  <c r="DM104" i="7"/>
  <c r="DL104" i="7"/>
  <c r="DN103" i="7"/>
  <c r="DM103" i="7"/>
  <c r="DL103" i="7"/>
  <c r="DN102" i="7"/>
  <c r="DM102" i="7"/>
  <c r="DL102" i="7"/>
  <c r="DN101" i="7"/>
  <c r="DM101" i="7"/>
  <c r="DL101" i="7"/>
  <c r="DN100" i="7"/>
  <c r="DM100" i="7"/>
  <c r="DL100" i="7"/>
  <c r="DN99" i="7"/>
  <c r="DM99" i="7"/>
  <c r="DL99" i="7"/>
  <c r="DN98" i="7"/>
  <c r="DM98" i="7"/>
  <c r="DL98" i="7"/>
  <c r="DN97" i="7"/>
  <c r="DM97" i="7"/>
  <c r="DL97" i="7"/>
  <c r="DN96" i="7"/>
  <c r="DM96" i="7"/>
  <c r="DL96" i="7"/>
  <c r="DN93" i="7"/>
  <c r="DM93" i="7"/>
  <c r="DL93" i="7"/>
  <c r="DN92" i="7"/>
  <c r="DM92" i="7"/>
  <c r="DL92" i="7"/>
  <c r="DN91" i="7"/>
  <c r="DM91" i="7"/>
  <c r="DL91" i="7"/>
  <c r="DN90" i="7"/>
  <c r="DM90" i="7"/>
  <c r="DL90" i="7"/>
  <c r="DN89" i="7"/>
  <c r="DM89" i="7"/>
  <c r="DL89" i="7"/>
  <c r="DN88" i="7"/>
  <c r="DM88" i="7"/>
  <c r="DL88" i="7"/>
  <c r="DN87" i="7"/>
  <c r="DM87" i="7"/>
  <c r="DL87" i="7"/>
  <c r="DN84" i="7"/>
  <c r="DM84" i="7"/>
  <c r="DL84" i="7"/>
  <c r="DN83" i="7"/>
  <c r="DM83" i="7"/>
  <c r="DL83" i="7"/>
  <c r="DN82" i="7"/>
  <c r="DM82" i="7"/>
  <c r="DL82" i="7"/>
  <c r="DN81" i="7"/>
  <c r="DM81" i="7"/>
  <c r="DL81" i="7"/>
  <c r="DN80" i="7"/>
  <c r="DM80" i="7"/>
  <c r="DL80" i="7"/>
  <c r="DN79" i="7"/>
  <c r="DM79" i="7"/>
  <c r="DL79" i="7"/>
  <c r="DN78" i="7"/>
  <c r="DM78" i="7"/>
  <c r="DL78" i="7"/>
  <c r="DN77" i="7"/>
  <c r="DM77" i="7"/>
  <c r="DL77" i="7"/>
  <c r="DN76" i="7"/>
  <c r="DM76" i="7"/>
  <c r="DL76" i="7"/>
  <c r="DN73" i="7"/>
  <c r="DM73" i="7"/>
  <c r="DL73" i="7"/>
  <c r="DN72" i="7"/>
  <c r="DM72" i="7"/>
  <c r="DL72" i="7"/>
  <c r="DN71" i="7"/>
  <c r="DM71" i="7"/>
  <c r="DL71" i="7"/>
  <c r="DN70" i="7"/>
  <c r="DM70" i="7"/>
  <c r="DL70" i="7"/>
  <c r="DN69" i="7"/>
  <c r="DM69" i="7"/>
  <c r="DL69" i="7"/>
  <c r="DN68" i="7"/>
  <c r="DM68" i="7"/>
  <c r="DL68" i="7"/>
  <c r="DN67" i="7"/>
  <c r="DM67" i="7"/>
  <c r="DL67" i="7"/>
  <c r="DN66" i="7"/>
  <c r="DM66" i="7"/>
  <c r="DL66" i="7"/>
  <c r="DN63" i="7"/>
  <c r="DM63" i="7"/>
  <c r="DL63" i="7"/>
  <c r="DN62" i="7"/>
  <c r="DM62" i="7"/>
  <c r="DL62" i="7"/>
  <c r="DN61" i="7"/>
  <c r="DM61" i="7"/>
  <c r="DL61" i="7"/>
  <c r="DN60" i="7"/>
  <c r="DM60" i="7"/>
  <c r="DL60" i="7"/>
  <c r="DN59" i="7"/>
  <c r="DM59" i="7"/>
  <c r="DL59" i="7"/>
  <c r="DN58" i="7"/>
  <c r="DM58" i="7"/>
  <c r="DL58" i="7"/>
  <c r="DN57" i="7"/>
  <c r="DM57" i="7"/>
  <c r="DL57" i="7"/>
  <c r="DN56" i="7"/>
  <c r="DM56" i="7"/>
  <c r="DL56" i="7"/>
  <c r="DN55" i="7"/>
  <c r="DM55" i="7"/>
  <c r="DL55" i="7"/>
  <c r="DN52" i="7"/>
  <c r="DM52" i="7"/>
  <c r="DL52" i="7"/>
  <c r="DN51" i="7"/>
  <c r="DM51" i="7"/>
  <c r="DL51" i="7"/>
  <c r="DN50" i="7"/>
  <c r="DM50" i="7"/>
  <c r="DL50" i="7"/>
  <c r="DN49" i="7"/>
  <c r="DM49" i="7"/>
  <c r="DL49" i="7"/>
  <c r="DN48" i="7"/>
  <c r="DM48" i="7"/>
  <c r="DL48" i="7"/>
  <c r="DN47" i="7"/>
  <c r="DM47" i="7"/>
  <c r="DL47" i="7"/>
  <c r="DN46" i="7"/>
  <c r="DM46" i="7"/>
  <c r="DL46" i="7"/>
  <c r="DN42" i="7"/>
  <c r="DM42" i="7"/>
  <c r="DL42" i="7"/>
  <c r="DN41" i="7"/>
  <c r="DM41" i="7"/>
  <c r="DL41" i="7"/>
  <c r="DN40" i="7"/>
  <c r="DM40" i="7"/>
  <c r="DL40" i="7"/>
  <c r="DN39" i="7"/>
  <c r="DM39" i="7"/>
  <c r="DL39" i="7"/>
  <c r="DN38" i="7"/>
  <c r="DM38" i="7"/>
  <c r="DL38" i="7"/>
  <c r="DN37" i="7"/>
  <c r="DM37" i="7"/>
  <c r="DL37" i="7"/>
  <c r="DN36" i="7"/>
  <c r="DM36" i="7"/>
  <c r="DL36" i="7"/>
  <c r="DN33" i="7"/>
  <c r="DM33" i="7"/>
  <c r="DL33" i="7"/>
  <c r="DN32" i="7"/>
  <c r="DM32" i="7"/>
  <c r="DL32" i="7"/>
  <c r="DN31" i="7"/>
  <c r="DM31" i="7"/>
  <c r="DL31" i="7"/>
  <c r="DN30" i="7"/>
  <c r="DM30" i="7"/>
  <c r="DL30" i="7"/>
  <c r="DN29" i="7"/>
  <c r="DM29" i="7"/>
  <c r="DL29" i="7"/>
  <c r="DN28" i="7"/>
  <c r="DM28" i="7"/>
  <c r="DL28" i="7"/>
  <c r="DN27" i="7"/>
  <c r="DM27" i="7"/>
  <c r="DL27" i="7"/>
  <c r="DN26" i="7"/>
  <c r="DM26" i="7"/>
  <c r="DL26" i="7"/>
  <c r="DN22" i="7"/>
  <c r="DM22" i="7"/>
  <c r="DL22" i="7"/>
  <c r="DN21" i="7"/>
  <c r="DM21" i="7"/>
  <c r="DL21" i="7"/>
  <c r="DN20" i="7"/>
  <c r="DM20" i="7"/>
  <c r="DL20" i="7"/>
  <c r="DN19" i="7"/>
  <c r="DM19" i="7"/>
  <c r="DL19" i="7"/>
  <c r="DN18" i="7"/>
  <c r="DM18" i="7"/>
  <c r="DL18" i="7"/>
  <c r="DN17" i="7"/>
  <c r="DM17" i="7"/>
  <c r="DL17" i="7"/>
  <c r="DN16" i="7"/>
  <c r="DM16" i="7"/>
  <c r="DL16" i="7"/>
  <c r="DN15" i="7"/>
  <c r="DM15" i="7"/>
  <c r="DL15" i="7"/>
  <c r="DN14" i="7"/>
  <c r="DM14" i="7"/>
  <c r="DL14" i="7"/>
  <c r="DN11" i="7"/>
  <c r="DM11" i="7"/>
  <c r="DL11" i="7"/>
  <c r="DN10" i="7"/>
  <c r="DM10" i="7"/>
  <c r="CH3" i="6" s="1"/>
  <c r="DL10" i="7"/>
  <c r="DN9" i="7"/>
  <c r="DM9" i="7"/>
  <c r="DL9" i="7"/>
  <c r="DN8" i="7"/>
  <c r="DM8" i="7"/>
  <c r="DL8" i="7"/>
  <c r="DN7" i="7"/>
  <c r="DM7" i="7"/>
  <c r="DL7" i="7"/>
  <c r="DN6" i="7"/>
  <c r="DM6" i="7"/>
  <c r="DL6" i="7"/>
  <c r="DN5" i="7"/>
  <c r="DM5" i="7"/>
  <c r="DL5" i="7"/>
  <c r="DN4" i="7"/>
  <c r="DM4" i="7"/>
  <c r="DL4" i="7"/>
  <c r="DN3" i="7"/>
  <c r="DM3" i="7"/>
  <c r="DL3" i="7"/>
  <c r="DN2" i="7"/>
  <c r="CI4" i="6" s="1"/>
  <c r="DM2" i="7"/>
  <c r="CI3" i="6" s="1"/>
  <c r="DL2" i="7"/>
  <c r="CI2" i="6" s="1"/>
  <c r="DK247" i="7"/>
  <c r="DJ247" i="7"/>
  <c r="DI247" i="7"/>
  <c r="DK246" i="7"/>
  <c r="DJ246" i="7"/>
  <c r="DI246" i="7"/>
  <c r="DK245" i="7"/>
  <c r="DJ245" i="7"/>
  <c r="DI245" i="7"/>
  <c r="DK244" i="7"/>
  <c r="DJ244" i="7"/>
  <c r="DI244" i="7"/>
  <c r="DK243" i="7"/>
  <c r="DJ243" i="7"/>
  <c r="DI243" i="7"/>
  <c r="DK242" i="7"/>
  <c r="DJ242" i="7"/>
  <c r="DI242" i="7"/>
  <c r="DK241" i="7"/>
  <c r="DJ241" i="7"/>
  <c r="DI241" i="7"/>
  <c r="DK240" i="7"/>
  <c r="DJ240" i="7"/>
  <c r="DI240" i="7"/>
  <c r="DK239" i="7"/>
  <c r="DJ239" i="7"/>
  <c r="DI239" i="7"/>
  <c r="DK235" i="7"/>
  <c r="DJ235" i="7"/>
  <c r="DI235" i="7"/>
  <c r="DK234" i="7"/>
  <c r="DJ234" i="7"/>
  <c r="DI234" i="7"/>
  <c r="DK233" i="7"/>
  <c r="DJ233" i="7"/>
  <c r="DI233" i="7"/>
  <c r="DK232" i="7"/>
  <c r="DJ232" i="7"/>
  <c r="DI232" i="7"/>
  <c r="DK231" i="7"/>
  <c r="DJ231" i="7"/>
  <c r="DI231" i="7"/>
  <c r="DK230" i="7"/>
  <c r="DJ230" i="7"/>
  <c r="DI230" i="7"/>
  <c r="DK229" i="7"/>
  <c r="DJ229" i="7"/>
  <c r="DI229" i="7"/>
  <c r="DK226" i="7"/>
  <c r="DJ226" i="7"/>
  <c r="DI226" i="7"/>
  <c r="DK225" i="7"/>
  <c r="DJ225" i="7"/>
  <c r="DI225" i="7"/>
  <c r="DK224" i="7"/>
  <c r="DJ224" i="7"/>
  <c r="DI224" i="7"/>
  <c r="DK223" i="7"/>
  <c r="DJ223" i="7"/>
  <c r="DI223" i="7"/>
  <c r="DK222" i="7"/>
  <c r="DJ222" i="7"/>
  <c r="DI222" i="7"/>
  <c r="DK221" i="7"/>
  <c r="DJ221" i="7"/>
  <c r="DI221" i="7"/>
  <c r="DK220" i="7"/>
  <c r="DJ220" i="7"/>
  <c r="DI220" i="7"/>
  <c r="DK219" i="7"/>
  <c r="DJ219" i="7"/>
  <c r="DI219" i="7"/>
  <c r="DK218" i="7"/>
  <c r="DJ218" i="7"/>
  <c r="DI218" i="7"/>
  <c r="DK217" i="7"/>
  <c r="DJ217" i="7"/>
  <c r="DI217" i="7"/>
  <c r="DK213" i="7"/>
  <c r="DJ213" i="7"/>
  <c r="DI213" i="7"/>
  <c r="DK212" i="7"/>
  <c r="DJ212" i="7"/>
  <c r="DI212" i="7"/>
  <c r="DK211" i="7"/>
  <c r="DJ211" i="7"/>
  <c r="DI211" i="7"/>
  <c r="DK210" i="7"/>
  <c r="DJ210" i="7"/>
  <c r="DI210" i="7"/>
  <c r="DK209" i="7"/>
  <c r="DJ209" i="7"/>
  <c r="DI209" i="7"/>
  <c r="DK208" i="7"/>
  <c r="DJ208" i="7"/>
  <c r="DI208" i="7"/>
  <c r="DK207" i="7"/>
  <c r="DJ207" i="7"/>
  <c r="DI207" i="7"/>
  <c r="DK206" i="7"/>
  <c r="DJ206" i="7"/>
  <c r="DI206" i="7"/>
  <c r="DK205" i="7"/>
  <c r="DJ205" i="7"/>
  <c r="DI205" i="7"/>
  <c r="DK202" i="7"/>
  <c r="DJ202" i="7"/>
  <c r="DI202" i="7"/>
  <c r="DK201" i="7"/>
  <c r="DJ201" i="7"/>
  <c r="DI201" i="7"/>
  <c r="DK200" i="7"/>
  <c r="DJ200" i="7"/>
  <c r="DI200" i="7"/>
  <c r="DK199" i="7"/>
  <c r="DJ199" i="7"/>
  <c r="DI199" i="7"/>
  <c r="DK198" i="7"/>
  <c r="DJ198" i="7"/>
  <c r="DI198" i="7"/>
  <c r="DK197" i="7"/>
  <c r="DJ197" i="7"/>
  <c r="DI197" i="7"/>
  <c r="DK196" i="7"/>
  <c r="DJ196" i="7"/>
  <c r="DI196" i="7"/>
  <c r="DK195" i="7"/>
  <c r="DJ195" i="7"/>
  <c r="DI195" i="7"/>
  <c r="DK194" i="7"/>
  <c r="DJ194" i="7"/>
  <c r="DI194" i="7"/>
  <c r="DK193" i="7"/>
  <c r="DJ193" i="7"/>
  <c r="DI193" i="7"/>
  <c r="DK192" i="7"/>
  <c r="DJ192" i="7"/>
  <c r="DI192" i="7"/>
  <c r="DK188" i="7"/>
  <c r="DJ188" i="7"/>
  <c r="DI188" i="7"/>
  <c r="DK187" i="7"/>
  <c r="DJ187" i="7"/>
  <c r="DI187" i="7"/>
  <c r="DK186" i="7"/>
  <c r="DJ186" i="7"/>
  <c r="DI186" i="7"/>
  <c r="DK185" i="7"/>
  <c r="DJ185" i="7"/>
  <c r="DI185" i="7"/>
  <c r="DK184" i="7"/>
  <c r="DJ184" i="7"/>
  <c r="DI184" i="7"/>
  <c r="DK183" i="7"/>
  <c r="DJ183" i="7"/>
  <c r="DI183" i="7"/>
  <c r="DK182" i="7"/>
  <c r="DJ182" i="7"/>
  <c r="DI182" i="7"/>
  <c r="DK181" i="7"/>
  <c r="DJ181" i="7"/>
  <c r="DI181" i="7"/>
  <c r="DK180" i="7"/>
  <c r="DJ180" i="7"/>
  <c r="DI180" i="7"/>
  <c r="DK179" i="7"/>
  <c r="DJ179" i="7"/>
  <c r="DI179" i="7"/>
  <c r="DK175" i="7"/>
  <c r="DJ175" i="7"/>
  <c r="DI175" i="7"/>
  <c r="DK174" i="7"/>
  <c r="DJ174" i="7"/>
  <c r="DI174" i="7"/>
  <c r="DK173" i="7"/>
  <c r="DJ173" i="7"/>
  <c r="DI173" i="7"/>
  <c r="DK172" i="7"/>
  <c r="DJ172" i="7"/>
  <c r="DI172" i="7"/>
  <c r="DK171" i="7"/>
  <c r="DJ171" i="7"/>
  <c r="DI171" i="7"/>
  <c r="DK170" i="7"/>
  <c r="DJ170" i="7"/>
  <c r="DI170" i="7"/>
  <c r="DK169" i="7"/>
  <c r="DJ169" i="7"/>
  <c r="DI169" i="7"/>
  <c r="DK168" i="7"/>
  <c r="DJ168" i="7"/>
  <c r="DI168" i="7"/>
  <c r="DK167" i="7"/>
  <c r="DJ167" i="7"/>
  <c r="DI167" i="7"/>
  <c r="DK164" i="7"/>
  <c r="DJ164" i="7"/>
  <c r="DI164" i="7"/>
  <c r="DK163" i="7"/>
  <c r="DJ163" i="7"/>
  <c r="DI163" i="7"/>
  <c r="DK162" i="7"/>
  <c r="DJ162" i="7"/>
  <c r="DI162" i="7"/>
  <c r="DK161" i="7"/>
  <c r="DJ161" i="7"/>
  <c r="DI161" i="7"/>
  <c r="DK160" i="7"/>
  <c r="DJ160" i="7"/>
  <c r="DI160" i="7"/>
  <c r="DK159" i="7"/>
  <c r="DJ159" i="7"/>
  <c r="DI159" i="7"/>
  <c r="DK158" i="7"/>
  <c r="DJ158" i="7"/>
  <c r="DI158" i="7"/>
  <c r="DK157" i="7"/>
  <c r="DJ157" i="7"/>
  <c r="DI157" i="7"/>
  <c r="DK156" i="7"/>
  <c r="DJ156" i="7"/>
  <c r="DI156" i="7"/>
  <c r="DK155" i="7"/>
  <c r="DJ155" i="7"/>
  <c r="DI155" i="7"/>
  <c r="DK151" i="7"/>
  <c r="DJ151" i="7"/>
  <c r="DI151" i="7"/>
  <c r="DK150" i="7"/>
  <c r="DJ150" i="7"/>
  <c r="DI150" i="7"/>
  <c r="DK149" i="7"/>
  <c r="DJ149" i="7"/>
  <c r="DI149" i="7"/>
  <c r="DK148" i="7"/>
  <c r="DJ148" i="7"/>
  <c r="DI148" i="7"/>
  <c r="DK147" i="7"/>
  <c r="DJ147" i="7"/>
  <c r="DI147" i="7"/>
  <c r="DK146" i="7"/>
  <c r="DJ146" i="7"/>
  <c r="DI146" i="7"/>
  <c r="DK145" i="7"/>
  <c r="DJ145" i="7"/>
  <c r="DI145" i="7"/>
  <c r="DK144" i="7"/>
  <c r="DJ144" i="7"/>
  <c r="DI144" i="7"/>
  <c r="DK141" i="7"/>
  <c r="DJ141" i="7"/>
  <c r="DI141" i="7"/>
  <c r="DK140" i="7"/>
  <c r="DJ140" i="7"/>
  <c r="DI140" i="7"/>
  <c r="DK139" i="7"/>
  <c r="DJ139" i="7"/>
  <c r="DI139" i="7"/>
  <c r="DK138" i="7"/>
  <c r="DJ138" i="7"/>
  <c r="DI138" i="7"/>
  <c r="DK137" i="7"/>
  <c r="DJ137" i="7"/>
  <c r="DI137" i="7"/>
  <c r="DK136" i="7"/>
  <c r="DJ136" i="7"/>
  <c r="DI136" i="7"/>
  <c r="DK135" i="7"/>
  <c r="DJ135" i="7"/>
  <c r="DI135" i="7"/>
  <c r="DK134" i="7"/>
  <c r="DJ134" i="7"/>
  <c r="DI134" i="7"/>
  <c r="DK133" i="7"/>
  <c r="DJ133" i="7"/>
  <c r="DI133" i="7"/>
  <c r="DK132" i="7"/>
  <c r="DJ132" i="7"/>
  <c r="DI132" i="7"/>
  <c r="DK128" i="7"/>
  <c r="DJ128" i="7"/>
  <c r="DI128" i="7"/>
  <c r="DK127" i="7"/>
  <c r="DJ127" i="7"/>
  <c r="DI127" i="7"/>
  <c r="DK126" i="7"/>
  <c r="DJ126" i="7"/>
  <c r="DI126" i="7"/>
  <c r="DK125" i="7"/>
  <c r="DJ125" i="7"/>
  <c r="DI125" i="7"/>
  <c r="DK124" i="7"/>
  <c r="DJ124" i="7"/>
  <c r="DI124" i="7"/>
  <c r="DK123" i="7"/>
  <c r="DJ123" i="7"/>
  <c r="DI123" i="7"/>
  <c r="DK122" i="7"/>
  <c r="DJ122" i="7"/>
  <c r="DI122" i="7"/>
  <c r="DK121" i="7"/>
  <c r="DJ121" i="7"/>
  <c r="DI121" i="7"/>
  <c r="DK120" i="7"/>
  <c r="DJ120" i="7"/>
  <c r="DI120" i="7"/>
  <c r="DK119" i="7"/>
  <c r="DJ119" i="7"/>
  <c r="DI119" i="7"/>
  <c r="DK116" i="7"/>
  <c r="DJ116" i="7"/>
  <c r="DI116" i="7"/>
  <c r="DK115" i="7"/>
  <c r="DJ115" i="7"/>
  <c r="DI115" i="7"/>
  <c r="DK114" i="7"/>
  <c r="DJ114" i="7"/>
  <c r="DI114" i="7"/>
  <c r="DK113" i="7"/>
  <c r="DJ113" i="7"/>
  <c r="DI113" i="7"/>
  <c r="DK112" i="7"/>
  <c r="DJ112" i="7"/>
  <c r="DI112" i="7"/>
  <c r="DK111" i="7"/>
  <c r="DJ111" i="7"/>
  <c r="DI111" i="7"/>
  <c r="DK110" i="7"/>
  <c r="DJ110" i="7"/>
  <c r="DI110" i="7"/>
  <c r="DK109" i="7"/>
  <c r="DJ109" i="7"/>
  <c r="DI109" i="7"/>
  <c r="DK108" i="7"/>
  <c r="DJ108" i="7"/>
  <c r="DI108" i="7"/>
  <c r="DK107" i="7"/>
  <c r="DJ107" i="7"/>
  <c r="DI107" i="7"/>
  <c r="DK103" i="7"/>
  <c r="DJ103" i="7"/>
  <c r="DI103" i="7"/>
  <c r="DK102" i="7"/>
  <c r="DJ102" i="7"/>
  <c r="DI102" i="7"/>
  <c r="DK101" i="7"/>
  <c r="DJ101" i="7"/>
  <c r="DI101" i="7"/>
  <c r="DK100" i="7"/>
  <c r="DJ100" i="7"/>
  <c r="DI100" i="7"/>
  <c r="DK99" i="7"/>
  <c r="DJ99" i="7"/>
  <c r="DI99" i="7"/>
  <c r="DK98" i="7"/>
  <c r="DJ98" i="7"/>
  <c r="DI98" i="7"/>
  <c r="DK97" i="7"/>
  <c r="DJ97" i="7"/>
  <c r="DI97" i="7"/>
  <c r="DK96" i="7"/>
  <c r="DJ96" i="7"/>
  <c r="DI96" i="7"/>
  <c r="DK93" i="7"/>
  <c r="DJ93" i="7"/>
  <c r="DI93" i="7"/>
  <c r="DK92" i="7"/>
  <c r="DJ92" i="7"/>
  <c r="DI92" i="7"/>
  <c r="DK91" i="7"/>
  <c r="DJ91" i="7"/>
  <c r="DI91" i="7"/>
  <c r="DK90" i="7"/>
  <c r="DJ90" i="7"/>
  <c r="DI90" i="7"/>
  <c r="DK89" i="7"/>
  <c r="DJ89" i="7"/>
  <c r="DI89" i="7"/>
  <c r="DK88" i="7"/>
  <c r="DJ88" i="7"/>
  <c r="DI88" i="7"/>
  <c r="DK87" i="7"/>
  <c r="DJ87" i="7"/>
  <c r="DI87" i="7"/>
  <c r="DK84" i="7"/>
  <c r="DJ84" i="7"/>
  <c r="DI84" i="7"/>
  <c r="DK83" i="7"/>
  <c r="DJ83" i="7"/>
  <c r="DI83" i="7"/>
  <c r="DK82" i="7"/>
  <c r="DJ82" i="7"/>
  <c r="DI82" i="7"/>
  <c r="DK81" i="7"/>
  <c r="DJ81" i="7"/>
  <c r="DI81" i="7"/>
  <c r="DK80" i="7"/>
  <c r="DJ80" i="7"/>
  <c r="DI80" i="7"/>
  <c r="DK79" i="7"/>
  <c r="DJ79" i="7"/>
  <c r="DI79" i="7"/>
  <c r="DK78" i="7"/>
  <c r="DJ78" i="7"/>
  <c r="DI78" i="7"/>
  <c r="DK77" i="7"/>
  <c r="DJ77" i="7"/>
  <c r="DI77" i="7"/>
  <c r="DK76" i="7"/>
  <c r="DJ76" i="7"/>
  <c r="DI76" i="7"/>
  <c r="DK73" i="7"/>
  <c r="DJ73" i="7"/>
  <c r="DI73" i="7"/>
  <c r="DK72" i="7"/>
  <c r="DJ72" i="7"/>
  <c r="DI72" i="7"/>
  <c r="DK71" i="7"/>
  <c r="DJ71" i="7"/>
  <c r="DI71" i="7"/>
  <c r="DK70" i="7"/>
  <c r="DJ70" i="7"/>
  <c r="DI70" i="7"/>
  <c r="DK69" i="7"/>
  <c r="DJ69" i="7"/>
  <c r="DI69" i="7"/>
  <c r="DK68" i="7"/>
  <c r="DJ68" i="7"/>
  <c r="DI68" i="7"/>
  <c r="DK67" i="7"/>
  <c r="DJ67" i="7"/>
  <c r="DI67" i="7"/>
  <c r="DK66" i="7"/>
  <c r="DJ66" i="7"/>
  <c r="DI66" i="7"/>
  <c r="DK63" i="7"/>
  <c r="DJ63" i="7"/>
  <c r="DI63" i="7"/>
  <c r="DK62" i="7"/>
  <c r="DJ62" i="7"/>
  <c r="DI62" i="7"/>
  <c r="DK61" i="7"/>
  <c r="DJ61" i="7"/>
  <c r="DI61" i="7"/>
  <c r="DK60" i="7"/>
  <c r="DJ60" i="7"/>
  <c r="DI60" i="7"/>
  <c r="DK59" i="7"/>
  <c r="DJ59" i="7"/>
  <c r="DI59" i="7"/>
  <c r="DK58" i="7"/>
  <c r="DJ58" i="7"/>
  <c r="DI58" i="7"/>
  <c r="DK57" i="7"/>
  <c r="DJ57" i="7"/>
  <c r="DI57" i="7"/>
  <c r="DK56" i="7"/>
  <c r="DJ56" i="7"/>
  <c r="DI56" i="7"/>
  <c r="DK55" i="7"/>
  <c r="DJ55" i="7"/>
  <c r="DI55" i="7"/>
  <c r="DK52" i="7"/>
  <c r="DJ52" i="7"/>
  <c r="DI52" i="7"/>
  <c r="DK51" i="7"/>
  <c r="DJ51" i="7"/>
  <c r="DI51" i="7"/>
  <c r="DK50" i="7"/>
  <c r="DJ50" i="7"/>
  <c r="DI50" i="7"/>
  <c r="DK49" i="7"/>
  <c r="DJ49" i="7"/>
  <c r="DI49" i="7"/>
  <c r="DK48" i="7"/>
  <c r="DJ48" i="7"/>
  <c r="DI48" i="7"/>
  <c r="DK47" i="7"/>
  <c r="DJ47" i="7"/>
  <c r="DI47" i="7"/>
  <c r="DK46" i="7"/>
  <c r="DJ46" i="7"/>
  <c r="DI46" i="7"/>
  <c r="DK42" i="7"/>
  <c r="DJ42" i="7"/>
  <c r="DI42" i="7"/>
  <c r="DK41" i="7"/>
  <c r="DJ41" i="7"/>
  <c r="DI41" i="7"/>
  <c r="DK40" i="7"/>
  <c r="DJ40" i="7"/>
  <c r="DI40" i="7"/>
  <c r="DK39" i="7"/>
  <c r="DJ39" i="7"/>
  <c r="DI39" i="7"/>
  <c r="DK38" i="7"/>
  <c r="DJ38" i="7"/>
  <c r="DI38" i="7"/>
  <c r="DK37" i="7"/>
  <c r="DJ37" i="7"/>
  <c r="DI37" i="7"/>
  <c r="DK36" i="7"/>
  <c r="DJ36" i="7"/>
  <c r="DI36" i="7"/>
  <c r="DK33" i="7"/>
  <c r="DJ33" i="7"/>
  <c r="DI33" i="7"/>
  <c r="DK32" i="7"/>
  <c r="DJ32" i="7"/>
  <c r="DI32" i="7"/>
  <c r="DK31" i="7"/>
  <c r="DJ31" i="7"/>
  <c r="DI31" i="7"/>
  <c r="DK30" i="7"/>
  <c r="DJ30" i="7"/>
  <c r="DI30" i="7"/>
  <c r="DK29" i="7"/>
  <c r="DJ29" i="7"/>
  <c r="DI29" i="7"/>
  <c r="DK28" i="7"/>
  <c r="DJ28" i="7"/>
  <c r="DI28" i="7"/>
  <c r="DK27" i="7"/>
  <c r="DJ27" i="7"/>
  <c r="DI27" i="7"/>
  <c r="DK26" i="7"/>
  <c r="DJ26" i="7"/>
  <c r="DI26" i="7"/>
  <c r="DK22" i="7"/>
  <c r="DJ22" i="7"/>
  <c r="DI22" i="7"/>
  <c r="DK21" i="7"/>
  <c r="DJ21" i="7"/>
  <c r="DI21" i="7"/>
  <c r="DK20" i="7"/>
  <c r="DJ20" i="7"/>
  <c r="DI20" i="7"/>
  <c r="DK19" i="7"/>
  <c r="DJ19" i="7"/>
  <c r="DI19" i="7"/>
  <c r="DK18" i="7"/>
  <c r="DJ18" i="7"/>
  <c r="DI18" i="7"/>
  <c r="DK17" i="7"/>
  <c r="DJ17" i="7"/>
  <c r="DI17" i="7"/>
  <c r="DK16" i="7"/>
  <c r="DJ16" i="7"/>
  <c r="DI16" i="7"/>
  <c r="DK15" i="7"/>
  <c r="DJ15" i="7"/>
  <c r="DI15" i="7"/>
  <c r="DK14" i="7"/>
  <c r="DJ14" i="7"/>
  <c r="DI14" i="7"/>
  <c r="DK11" i="7"/>
  <c r="DJ11" i="7"/>
  <c r="DI11" i="7"/>
  <c r="DK10" i="7"/>
  <c r="DJ10" i="7"/>
  <c r="DI10" i="7"/>
  <c r="DK9" i="7"/>
  <c r="DJ9" i="7"/>
  <c r="DI9" i="7"/>
  <c r="DK8" i="7"/>
  <c r="DJ8" i="7"/>
  <c r="DI8" i="7"/>
  <c r="DK7" i="7"/>
  <c r="DJ7" i="7"/>
  <c r="DI7" i="7"/>
  <c r="DK6" i="7"/>
  <c r="DJ6" i="7"/>
  <c r="DI6" i="7"/>
  <c r="DK5" i="7"/>
  <c r="DJ5" i="7"/>
  <c r="DI5" i="7"/>
  <c r="DK4" i="7"/>
  <c r="DJ4" i="7"/>
  <c r="DI4" i="7"/>
  <c r="DK3" i="7"/>
  <c r="DJ3" i="7"/>
  <c r="DI3" i="7"/>
  <c r="DK2" i="7"/>
  <c r="CF4" i="6" s="1"/>
  <c r="DJ2" i="7"/>
  <c r="CF3" i="6" s="1"/>
  <c r="DI2" i="7"/>
  <c r="CF2" i="6" s="1"/>
  <c r="DH247" i="7"/>
  <c r="DG247" i="7"/>
  <c r="DF247" i="7"/>
  <c r="DH246" i="7"/>
  <c r="DG246" i="7"/>
  <c r="DF246" i="7"/>
  <c r="DH245" i="7"/>
  <c r="DG245" i="7"/>
  <c r="DF245" i="7"/>
  <c r="DH244" i="7"/>
  <c r="DG244" i="7"/>
  <c r="DF244" i="7"/>
  <c r="DH243" i="7"/>
  <c r="DG243" i="7"/>
  <c r="DF243" i="7"/>
  <c r="DH242" i="7"/>
  <c r="DG242" i="7"/>
  <c r="DF242" i="7"/>
  <c r="DH241" i="7"/>
  <c r="DG241" i="7"/>
  <c r="DF241" i="7"/>
  <c r="DH240" i="7"/>
  <c r="DG240" i="7"/>
  <c r="DF240" i="7"/>
  <c r="DH239" i="7"/>
  <c r="DG239" i="7"/>
  <c r="DF239" i="7"/>
  <c r="DH236" i="7"/>
  <c r="DG236" i="7"/>
  <c r="DF236" i="7"/>
  <c r="DH235" i="7"/>
  <c r="DG235" i="7"/>
  <c r="DF235" i="7"/>
  <c r="DH234" i="7"/>
  <c r="DG234" i="7"/>
  <c r="DF234" i="7"/>
  <c r="DH233" i="7"/>
  <c r="DG233" i="7"/>
  <c r="DF233" i="7"/>
  <c r="DH232" i="7"/>
  <c r="DG232" i="7"/>
  <c r="DF232" i="7"/>
  <c r="DH231" i="7"/>
  <c r="DG231" i="7"/>
  <c r="DF231" i="7"/>
  <c r="DH230" i="7"/>
  <c r="DG230" i="7"/>
  <c r="DF230" i="7"/>
  <c r="DH229" i="7"/>
  <c r="DG229" i="7"/>
  <c r="DF229" i="7"/>
  <c r="DH226" i="7"/>
  <c r="DG226" i="7"/>
  <c r="DF226" i="7"/>
  <c r="DH225" i="7"/>
  <c r="DG225" i="7"/>
  <c r="DF225" i="7"/>
  <c r="DH224" i="7"/>
  <c r="DG224" i="7"/>
  <c r="DF224" i="7"/>
  <c r="DH223" i="7"/>
  <c r="DG223" i="7"/>
  <c r="DF223" i="7"/>
  <c r="DH222" i="7"/>
  <c r="DG222" i="7"/>
  <c r="DF222" i="7"/>
  <c r="DH221" i="7"/>
  <c r="DG221" i="7"/>
  <c r="DF221" i="7"/>
  <c r="DH220" i="7"/>
  <c r="DG220" i="7"/>
  <c r="DF220" i="7"/>
  <c r="DH219" i="7"/>
  <c r="DG219" i="7"/>
  <c r="DF219" i="7"/>
  <c r="DH218" i="7"/>
  <c r="DG218" i="7"/>
  <c r="DF218" i="7"/>
  <c r="DH217" i="7"/>
  <c r="DG217" i="7"/>
  <c r="DF217" i="7"/>
  <c r="DH213" i="7"/>
  <c r="DG213" i="7"/>
  <c r="DF213" i="7"/>
  <c r="DH212" i="7"/>
  <c r="DG212" i="7"/>
  <c r="DF212" i="7"/>
  <c r="DH211" i="7"/>
  <c r="DG211" i="7"/>
  <c r="DF211" i="7"/>
  <c r="DH210" i="7"/>
  <c r="DG210" i="7"/>
  <c r="DF210" i="7"/>
  <c r="DH209" i="7"/>
  <c r="DG209" i="7"/>
  <c r="DF209" i="7"/>
  <c r="DH208" i="7"/>
  <c r="DG208" i="7"/>
  <c r="DF208" i="7"/>
  <c r="DH207" i="7"/>
  <c r="DG207" i="7"/>
  <c r="DF207" i="7"/>
  <c r="DH206" i="7"/>
  <c r="DG206" i="7"/>
  <c r="DF206" i="7"/>
  <c r="DH205" i="7"/>
  <c r="DG205" i="7"/>
  <c r="DF205" i="7"/>
  <c r="DH202" i="7"/>
  <c r="DG202" i="7"/>
  <c r="DF202" i="7"/>
  <c r="DH201" i="7"/>
  <c r="DG201" i="7"/>
  <c r="DF201" i="7"/>
  <c r="DH200" i="7"/>
  <c r="DG200" i="7"/>
  <c r="DF200" i="7"/>
  <c r="DH199" i="7"/>
  <c r="DG199" i="7"/>
  <c r="DF199" i="7"/>
  <c r="DH198" i="7"/>
  <c r="DG198" i="7"/>
  <c r="DF198" i="7"/>
  <c r="DH197" i="7"/>
  <c r="DG197" i="7"/>
  <c r="DF197" i="7"/>
  <c r="DH196" i="7"/>
  <c r="DG196" i="7"/>
  <c r="DF196" i="7"/>
  <c r="DH195" i="7"/>
  <c r="DG195" i="7"/>
  <c r="DF195" i="7"/>
  <c r="DH194" i="7"/>
  <c r="DG194" i="7"/>
  <c r="DF194" i="7"/>
  <c r="DH193" i="7"/>
  <c r="DG193" i="7"/>
  <c r="DF193" i="7"/>
  <c r="DH192" i="7"/>
  <c r="DG192" i="7"/>
  <c r="DF192" i="7"/>
  <c r="DH189" i="7"/>
  <c r="DG189" i="7"/>
  <c r="DF189" i="7"/>
  <c r="DH188" i="7"/>
  <c r="DG188" i="7"/>
  <c r="DF188" i="7"/>
  <c r="DH187" i="7"/>
  <c r="DG187" i="7"/>
  <c r="DF187" i="7"/>
  <c r="DH186" i="7"/>
  <c r="DG186" i="7"/>
  <c r="DF186" i="7"/>
  <c r="DH185" i="7"/>
  <c r="DG185" i="7"/>
  <c r="DF185" i="7"/>
  <c r="DH184" i="7"/>
  <c r="DG184" i="7"/>
  <c r="DF184" i="7"/>
  <c r="DH183" i="7"/>
  <c r="DG183" i="7"/>
  <c r="DF183" i="7"/>
  <c r="DH182" i="7"/>
  <c r="DG182" i="7"/>
  <c r="DF182" i="7"/>
  <c r="DH181" i="7"/>
  <c r="DG181" i="7"/>
  <c r="DF181" i="7"/>
  <c r="DH180" i="7"/>
  <c r="DG180" i="7"/>
  <c r="DF180" i="7"/>
  <c r="DH179" i="7"/>
  <c r="DG179" i="7"/>
  <c r="DF179" i="7"/>
  <c r="DH175" i="7"/>
  <c r="DG175" i="7"/>
  <c r="DF175" i="7"/>
  <c r="DH174" i="7"/>
  <c r="DG174" i="7"/>
  <c r="DF174" i="7"/>
  <c r="DH173" i="7"/>
  <c r="DG173" i="7"/>
  <c r="DF173" i="7"/>
  <c r="DH172" i="7"/>
  <c r="DG172" i="7"/>
  <c r="DF172" i="7"/>
  <c r="DH171" i="7"/>
  <c r="DG171" i="7"/>
  <c r="DF171" i="7"/>
  <c r="DH170" i="7"/>
  <c r="DG170" i="7"/>
  <c r="DF170" i="7"/>
  <c r="DH169" i="7"/>
  <c r="DG169" i="7"/>
  <c r="DF169" i="7"/>
  <c r="DH168" i="7"/>
  <c r="DG168" i="7"/>
  <c r="DF168" i="7"/>
  <c r="DH167" i="7"/>
  <c r="DG167" i="7"/>
  <c r="DF167" i="7"/>
  <c r="DH164" i="7"/>
  <c r="DG164" i="7"/>
  <c r="DF164" i="7"/>
  <c r="DH163" i="7"/>
  <c r="DG163" i="7"/>
  <c r="DF163" i="7"/>
  <c r="DH162" i="7"/>
  <c r="DG162" i="7"/>
  <c r="DF162" i="7"/>
  <c r="DH161" i="7"/>
  <c r="DG161" i="7"/>
  <c r="DF161" i="7"/>
  <c r="DH160" i="7"/>
  <c r="DG160" i="7"/>
  <c r="DF160" i="7"/>
  <c r="DH159" i="7"/>
  <c r="DG159" i="7"/>
  <c r="DF159" i="7"/>
  <c r="DH158" i="7"/>
  <c r="DG158" i="7"/>
  <c r="DF158" i="7"/>
  <c r="DH157" i="7"/>
  <c r="DG157" i="7"/>
  <c r="DF157" i="7"/>
  <c r="DH156" i="7"/>
  <c r="DG156" i="7"/>
  <c r="DF156" i="7"/>
  <c r="DH155" i="7"/>
  <c r="DG155" i="7"/>
  <c r="DF155" i="7"/>
  <c r="DH151" i="7"/>
  <c r="DG151" i="7"/>
  <c r="DF151" i="7"/>
  <c r="DH150" i="7"/>
  <c r="DG150" i="7"/>
  <c r="DF150" i="7"/>
  <c r="DH149" i="7"/>
  <c r="DG149" i="7"/>
  <c r="DF149" i="7"/>
  <c r="DH148" i="7"/>
  <c r="DG148" i="7"/>
  <c r="DF148" i="7"/>
  <c r="DH147" i="7"/>
  <c r="DG147" i="7"/>
  <c r="DF147" i="7"/>
  <c r="DH146" i="7"/>
  <c r="DG146" i="7"/>
  <c r="DF146" i="7"/>
  <c r="DH145" i="7"/>
  <c r="DG145" i="7"/>
  <c r="DF145" i="7"/>
  <c r="DH144" i="7"/>
  <c r="DG144" i="7"/>
  <c r="DF144" i="7"/>
  <c r="DH141" i="7"/>
  <c r="DG141" i="7"/>
  <c r="DF141" i="7"/>
  <c r="DH140" i="7"/>
  <c r="DG140" i="7"/>
  <c r="DF140" i="7"/>
  <c r="DH139" i="7"/>
  <c r="DG139" i="7"/>
  <c r="DF139" i="7"/>
  <c r="DH138" i="7"/>
  <c r="DG138" i="7"/>
  <c r="DF138" i="7"/>
  <c r="DH137" i="7"/>
  <c r="DG137" i="7"/>
  <c r="DF137" i="7"/>
  <c r="DH136" i="7"/>
  <c r="DG136" i="7"/>
  <c r="DF136" i="7"/>
  <c r="DH135" i="7"/>
  <c r="DG135" i="7"/>
  <c r="DF135" i="7"/>
  <c r="DH134" i="7"/>
  <c r="DG134" i="7"/>
  <c r="DF134" i="7"/>
  <c r="DH133" i="7"/>
  <c r="DG133" i="7"/>
  <c r="DF133" i="7"/>
  <c r="DH132" i="7"/>
  <c r="DG132" i="7"/>
  <c r="DF132" i="7"/>
  <c r="DH128" i="7"/>
  <c r="DG128" i="7"/>
  <c r="DF128" i="7"/>
  <c r="DH127" i="7"/>
  <c r="DG127" i="7"/>
  <c r="DF127" i="7"/>
  <c r="DH126" i="7"/>
  <c r="DG126" i="7"/>
  <c r="DF126" i="7"/>
  <c r="DH125" i="7"/>
  <c r="DG125" i="7"/>
  <c r="DF125" i="7"/>
  <c r="DH124" i="7"/>
  <c r="DG124" i="7"/>
  <c r="DF124" i="7"/>
  <c r="DH123" i="7"/>
  <c r="DG123" i="7"/>
  <c r="DF123" i="7"/>
  <c r="DH122" i="7"/>
  <c r="DG122" i="7"/>
  <c r="DF122" i="7"/>
  <c r="DH121" i="7"/>
  <c r="DG121" i="7"/>
  <c r="DF121" i="7"/>
  <c r="DH120" i="7"/>
  <c r="DG120" i="7"/>
  <c r="DF120" i="7"/>
  <c r="DH119" i="7"/>
  <c r="DG119" i="7"/>
  <c r="DF119" i="7"/>
  <c r="DH116" i="7"/>
  <c r="DG116" i="7"/>
  <c r="DF116" i="7"/>
  <c r="DH115" i="7"/>
  <c r="DG115" i="7"/>
  <c r="DF115" i="7"/>
  <c r="DH114" i="7"/>
  <c r="DG114" i="7"/>
  <c r="DF114" i="7"/>
  <c r="DH113" i="7"/>
  <c r="DG113" i="7"/>
  <c r="DF113" i="7"/>
  <c r="DH112" i="7"/>
  <c r="DG112" i="7"/>
  <c r="DF112" i="7"/>
  <c r="DH111" i="7"/>
  <c r="DG111" i="7"/>
  <c r="DF111" i="7"/>
  <c r="DH110" i="7"/>
  <c r="DG110" i="7"/>
  <c r="DF110" i="7"/>
  <c r="DH109" i="7"/>
  <c r="DG109" i="7"/>
  <c r="DF109" i="7"/>
  <c r="DH108" i="7"/>
  <c r="DG108" i="7"/>
  <c r="DF108" i="7"/>
  <c r="DH107" i="7"/>
  <c r="DG107" i="7"/>
  <c r="DF107" i="7"/>
  <c r="DH104" i="7"/>
  <c r="DG104" i="7"/>
  <c r="DF104" i="7"/>
  <c r="DH103" i="7"/>
  <c r="DG103" i="7"/>
  <c r="DF103" i="7"/>
  <c r="DH102" i="7"/>
  <c r="DG102" i="7"/>
  <c r="DF102" i="7"/>
  <c r="DH101" i="7"/>
  <c r="DG101" i="7"/>
  <c r="DF101" i="7"/>
  <c r="DH100" i="7"/>
  <c r="DG100" i="7"/>
  <c r="DF100" i="7"/>
  <c r="DH99" i="7"/>
  <c r="DG99" i="7"/>
  <c r="DF99" i="7"/>
  <c r="DH98" i="7"/>
  <c r="DG98" i="7"/>
  <c r="DF98" i="7"/>
  <c r="DH97" i="7"/>
  <c r="DG97" i="7"/>
  <c r="DF97" i="7"/>
  <c r="DH96" i="7"/>
  <c r="DG96" i="7"/>
  <c r="DF96" i="7"/>
  <c r="DH93" i="7"/>
  <c r="DG93" i="7"/>
  <c r="DF93" i="7"/>
  <c r="DH92" i="7"/>
  <c r="DG92" i="7"/>
  <c r="DF92" i="7"/>
  <c r="DH91" i="7"/>
  <c r="DG91" i="7"/>
  <c r="DF91" i="7"/>
  <c r="DH90" i="7"/>
  <c r="DG90" i="7"/>
  <c r="DF90" i="7"/>
  <c r="DH89" i="7"/>
  <c r="DG89" i="7"/>
  <c r="DF89" i="7"/>
  <c r="DH88" i="7"/>
  <c r="DG88" i="7"/>
  <c r="DF88" i="7"/>
  <c r="DH87" i="7"/>
  <c r="DG87" i="7"/>
  <c r="DF87" i="7"/>
  <c r="DH84" i="7"/>
  <c r="DG84" i="7"/>
  <c r="DF84" i="7"/>
  <c r="DH83" i="7"/>
  <c r="DG83" i="7"/>
  <c r="DF83" i="7"/>
  <c r="DH82" i="7"/>
  <c r="DG82" i="7"/>
  <c r="DF82" i="7"/>
  <c r="DH81" i="7"/>
  <c r="DG81" i="7"/>
  <c r="DF81" i="7"/>
  <c r="DH80" i="7"/>
  <c r="DG80" i="7"/>
  <c r="DF80" i="7"/>
  <c r="DH79" i="7"/>
  <c r="DG79" i="7"/>
  <c r="DF79" i="7"/>
  <c r="DH78" i="7"/>
  <c r="DG78" i="7"/>
  <c r="DF78" i="7"/>
  <c r="DH77" i="7"/>
  <c r="DG77" i="7"/>
  <c r="DF77" i="7"/>
  <c r="DH76" i="7"/>
  <c r="DG76" i="7"/>
  <c r="DF76" i="7"/>
  <c r="DH73" i="7"/>
  <c r="DG73" i="7"/>
  <c r="DF73" i="7"/>
  <c r="DH72" i="7"/>
  <c r="DG72" i="7"/>
  <c r="DF72" i="7"/>
  <c r="DH71" i="7"/>
  <c r="DG71" i="7"/>
  <c r="DF71" i="7"/>
  <c r="DH70" i="7"/>
  <c r="DG70" i="7"/>
  <c r="DF70" i="7"/>
  <c r="DH69" i="7"/>
  <c r="DG69" i="7"/>
  <c r="DF69" i="7"/>
  <c r="DH68" i="7"/>
  <c r="DG68" i="7"/>
  <c r="DF68" i="7"/>
  <c r="DH67" i="7"/>
  <c r="DG67" i="7"/>
  <c r="DF67" i="7"/>
  <c r="DH66" i="7"/>
  <c r="DG66" i="7"/>
  <c r="DF66" i="7"/>
  <c r="DH63" i="7"/>
  <c r="DG63" i="7"/>
  <c r="DF63" i="7"/>
  <c r="DH62" i="7"/>
  <c r="DG62" i="7"/>
  <c r="DF62" i="7"/>
  <c r="DH61" i="7"/>
  <c r="DG61" i="7"/>
  <c r="DF61" i="7"/>
  <c r="DH60" i="7"/>
  <c r="DG60" i="7"/>
  <c r="DF60" i="7"/>
  <c r="DH59" i="7"/>
  <c r="DG59" i="7"/>
  <c r="DF59" i="7"/>
  <c r="DH58" i="7"/>
  <c r="DG58" i="7"/>
  <c r="DF58" i="7"/>
  <c r="DH57" i="7"/>
  <c r="DG57" i="7"/>
  <c r="DF57" i="7"/>
  <c r="DH56" i="7"/>
  <c r="DG56" i="7"/>
  <c r="DF56" i="7"/>
  <c r="DH55" i="7"/>
  <c r="DG55" i="7"/>
  <c r="DF55" i="7"/>
  <c r="DH52" i="7"/>
  <c r="DG52" i="7"/>
  <c r="DF52" i="7"/>
  <c r="DH51" i="7"/>
  <c r="DG51" i="7"/>
  <c r="DF51" i="7"/>
  <c r="DH50" i="7"/>
  <c r="DG50" i="7"/>
  <c r="DF50" i="7"/>
  <c r="DH49" i="7"/>
  <c r="DG49" i="7"/>
  <c r="DF49" i="7"/>
  <c r="DH48" i="7"/>
  <c r="DG48" i="7"/>
  <c r="DF48" i="7"/>
  <c r="DH47" i="7"/>
  <c r="DG47" i="7"/>
  <c r="DF47" i="7"/>
  <c r="DH46" i="7"/>
  <c r="DG46" i="7"/>
  <c r="DF46" i="7"/>
  <c r="DH42" i="7"/>
  <c r="DG42" i="7"/>
  <c r="DF42" i="7"/>
  <c r="DH41" i="7"/>
  <c r="DG41" i="7"/>
  <c r="DF41" i="7"/>
  <c r="DH40" i="7"/>
  <c r="DG40" i="7"/>
  <c r="DF40" i="7"/>
  <c r="DH39" i="7"/>
  <c r="DG39" i="7"/>
  <c r="DF39" i="7"/>
  <c r="DH38" i="7"/>
  <c r="DG38" i="7"/>
  <c r="DF38" i="7"/>
  <c r="DH37" i="7"/>
  <c r="DG37" i="7"/>
  <c r="DF37" i="7"/>
  <c r="DH36" i="7"/>
  <c r="DG36" i="7"/>
  <c r="DF36" i="7"/>
  <c r="DH32" i="7"/>
  <c r="DG32" i="7"/>
  <c r="DF32" i="7"/>
  <c r="DH31" i="7"/>
  <c r="DG31" i="7"/>
  <c r="DF31" i="7"/>
  <c r="DH30" i="7"/>
  <c r="DG30" i="7"/>
  <c r="DF30" i="7"/>
  <c r="DH29" i="7"/>
  <c r="DG29" i="7"/>
  <c r="DF29" i="7"/>
  <c r="DH28" i="7"/>
  <c r="DG28" i="7"/>
  <c r="DF28" i="7"/>
  <c r="DH27" i="7"/>
  <c r="DG27" i="7"/>
  <c r="DF27" i="7"/>
  <c r="DH26" i="7"/>
  <c r="DG26" i="7"/>
  <c r="DF26" i="7"/>
  <c r="DH22" i="7"/>
  <c r="DG22" i="7"/>
  <c r="DF22" i="7"/>
  <c r="DH21" i="7"/>
  <c r="DG21" i="7"/>
  <c r="DF21" i="7"/>
  <c r="DH20" i="7"/>
  <c r="DG20" i="7"/>
  <c r="DF20" i="7"/>
  <c r="DH19" i="7"/>
  <c r="DG19" i="7"/>
  <c r="DF19" i="7"/>
  <c r="DH18" i="7"/>
  <c r="DG18" i="7"/>
  <c r="DF18" i="7"/>
  <c r="DH17" i="7"/>
  <c r="DG17" i="7"/>
  <c r="DF17" i="7"/>
  <c r="DH16" i="7"/>
  <c r="DG16" i="7"/>
  <c r="DF16" i="7"/>
  <c r="DH15" i="7"/>
  <c r="DG15" i="7"/>
  <c r="DF15" i="7"/>
  <c r="DH14" i="7"/>
  <c r="DG14" i="7"/>
  <c r="DF14" i="7"/>
  <c r="DH10" i="7"/>
  <c r="DG10" i="7"/>
  <c r="DF10" i="7"/>
  <c r="DH9" i="7"/>
  <c r="DG9" i="7"/>
  <c r="DF9" i="7"/>
  <c r="DH8" i="7"/>
  <c r="DG8" i="7"/>
  <c r="DF8" i="7"/>
  <c r="DH7" i="7"/>
  <c r="DG7" i="7"/>
  <c r="DF7" i="7"/>
  <c r="DH6" i="7"/>
  <c r="CC4" i="6" s="1"/>
  <c r="DG6" i="7"/>
  <c r="DF6" i="7"/>
  <c r="DH5" i="7"/>
  <c r="DG5" i="7"/>
  <c r="DF5" i="7"/>
  <c r="DH4" i="7"/>
  <c r="DG4" i="7"/>
  <c r="DF4" i="7"/>
  <c r="DH3" i="7"/>
  <c r="DG3" i="7"/>
  <c r="DF3" i="7"/>
  <c r="CC2" i="6" s="1"/>
  <c r="DH2" i="7"/>
  <c r="CB4" i="6" s="1"/>
  <c r="DG2" i="7"/>
  <c r="CC3" i="6" s="1"/>
  <c r="DF2" i="7"/>
  <c r="DE248" i="7"/>
  <c r="DD248" i="7"/>
  <c r="DC248" i="7"/>
  <c r="DE247" i="7"/>
  <c r="DD247" i="7"/>
  <c r="DC247" i="7"/>
  <c r="DE246" i="7"/>
  <c r="DD246" i="7"/>
  <c r="DC246" i="7"/>
  <c r="DE245" i="7"/>
  <c r="DD245" i="7"/>
  <c r="DC245" i="7"/>
  <c r="DE244" i="7"/>
  <c r="DD244" i="7"/>
  <c r="DC244" i="7"/>
  <c r="DE243" i="7"/>
  <c r="DD243" i="7"/>
  <c r="DC243" i="7"/>
  <c r="DE242" i="7"/>
  <c r="DD242" i="7"/>
  <c r="DC242" i="7"/>
  <c r="DE241" i="7"/>
  <c r="DD241" i="7"/>
  <c r="DC241" i="7"/>
  <c r="DE240" i="7"/>
  <c r="DD240" i="7"/>
  <c r="DC240" i="7"/>
  <c r="DE239" i="7"/>
  <c r="DD239" i="7"/>
  <c r="DC239" i="7"/>
  <c r="DE236" i="7"/>
  <c r="DD236" i="7"/>
  <c r="DC236" i="7"/>
  <c r="DE235" i="7"/>
  <c r="DD235" i="7"/>
  <c r="DC235" i="7"/>
  <c r="DE234" i="7"/>
  <c r="DD234" i="7"/>
  <c r="DC234" i="7"/>
  <c r="DE233" i="7"/>
  <c r="DD233" i="7"/>
  <c r="DC233" i="7"/>
  <c r="DE232" i="7"/>
  <c r="DD232" i="7"/>
  <c r="DC232" i="7"/>
  <c r="DE231" i="7"/>
  <c r="DD231" i="7"/>
  <c r="DC231" i="7"/>
  <c r="DE230" i="7"/>
  <c r="DD230" i="7"/>
  <c r="DC230" i="7"/>
  <c r="DE229" i="7"/>
  <c r="DD229" i="7"/>
  <c r="DC229" i="7"/>
  <c r="DE226" i="7"/>
  <c r="DD226" i="7"/>
  <c r="DC226" i="7"/>
  <c r="DE225" i="7"/>
  <c r="DD225" i="7"/>
  <c r="DC225" i="7"/>
  <c r="DE224" i="7"/>
  <c r="DD224" i="7"/>
  <c r="DC224" i="7"/>
  <c r="DE223" i="7"/>
  <c r="DD223" i="7"/>
  <c r="DC223" i="7"/>
  <c r="DE222" i="7"/>
  <c r="DD222" i="7"/>
  <c r="DC222" i="7"/>
  <c r="DE221" i="7"/>
  <c r="DD221" i="7"/>
  <c r="DC221" i="7"/>
  <c r="DE220" i="7"/>
  <c r="DD220" i="7"/>
  <c r="DC220" i="7"/>
  <c r="DE219" i="7"/>
  <c r="DD219" i="7"/>
  <c r="DC219" i="7"/>
  <c r="DE218" i="7"/>
  <c r="DD218" i="7"/>
  <c r="DC218" i="7"/>
  <c r="DE217" i="7"/>
  <c r="DD217" i="7"/>
  <c r="DC217" i="7"/>
  <c r="DE214" i="7"/>
  <c r="DD214" i="7"/>
  <c r="DC214" i="7"/>
  <c r="DE213" i="7"/>
  <c r="DD213" i="7"/>
  <c r="DC213" i="7"/>
  <c r="DE212" i="7"/>
  <c r="DD212" i="7"/>
  <c r="DC212" i="7"/>
  <c r="DE211" i="7"/>
  <c r="DD211" i="7"/>
  <c r="DC211" i="7"/>
  <c r="DE210" i="7"/>
  <c r="DD210" i="7"/>
  <c r="DC210" i="7"/>
  <c r="DE209" i="7"/>
  <c r="DD209" i="7"/>
  <c r="DC209" i="7"/>
  <c r="DE208" i="7"/>
  <c r="DD208" i="7"/>
  <c r="DC208" i="7"/>
  <c r="DE207" i="7"/>
  <c r="DD207" i="7"/>
  <c r="DC207" i="7"/>
  <c r="DE206" i="7"/>
  <c r="DD206" i="7"/>
  <c r="DC206" i="7"/>
  <c r="DE205" i="7"/>
  <c r="DD205" i="7"/>
  <c r="DC205" i="7"/>
  <c r="DE201" i="7"/>
  <c r="DD201" i="7"/>
  <c r="DC201" i="7"/>
  <c r="DE200" i="7"/>
  <c r="DD200" i="7"/>
  <c r="DC200" i="7"/>
  <c r="DE199" i="7"/>
  <c r="DD199" i="7"/>
  <c r="DC199" i="7"/>
  <c r="DE198" i="7"/>
  <c r="DD198" i="7"/>
  <c r="DC198" i="7"/>
  <c r="DE197" i="7"/>
  <c r="DD197" i="7"/>
  <c r="DC197" i="7"/>
  <c r="DE196" i="7"/>
  <c r="DD196" i="7"/>
  <c r="DC196" i="7"/>
  <c r="DE195" i="7"/>
  <c r="DD195" i="7"/>
  <c r="DC195" i="7"/>
  <c r="DE194" i="7"/>
  <c r="DD194" i="7"/>
  <c r="DC194" i="7"/>
  <c r="DE193" i="7"/>
  <c r="DD193" i="7"/>
  <c r="DC193" i="7"/>
  <c r="DE192" i="7"/>
  <c r="DD192" i="7"/>
  <c r="DC192" i="7"/>
  <c r="DE188" i="7"/>
  <c r="DD188" i="7"/>
  <c r="DC188" i="7"/>
  <c r="DE187" i="7"/>
  <c r="DD187" i="7"/>
  <c r="DC187" i="7"/>
  <c r="DE186" i="7"/>
  <c r="DD186" i="7"/>
  <c r="DC186" i="7"/>
  <c r="DE185" i="7"/>
  <c r="DD185" i="7"/>
  <c r="DC185" i="7"/>
  <c r="DE184" i="7"/>
  <c r="DD184" i="7"/>
  <c r="DC184" i="7"/>
  <c r="DE183" i="7"/>
  <c r="DD183" i="7"/>
  <c r="DC183" i="7"/>
  <c r="DE182" i="7"/>
  <c r="DD182" i="7"/>
  <c r="DC182" i="7"/>
  <c r="DE181" i="7"/>
  <c r="DD181" i="7"/>
  <c r="DC181" i="7"/>
  <c r="DE180" i="7"/>
  <c r="DD180" i="7"/>
  <c r="DC180" i="7"/>
  <c r="DE179" i="7"/>
  <c r="DD179" i="7"/>
  <c r="DC179" i="7"/>
  <c r="DE176" i="7"/>
  <c r="DD176" i="7"/>
  <c r="DC176" i="7"/>
  <c r="DE175" i="7"/>
  <c r="DD175" i="7"/>
  <c r="DC175" i="7"/>
  <c r="DE174" i="7"/>
  <c r="DD174" i="7"/>
  <c r="DC174" i="7"/>
  <c r="DE173" i="7"/>
  <c r="DD173" i="7"/>
  <c r="DC173" i="7"/>
  <c r="DE172" i="7"/>
  <c r="DD172" i="7"/>
  <c r="DC172" i="7"/>
  <c r="DE171" i="7"/>
  <c r="DD171" i="7"/>
  <c r="DC171" i="7"/>
  <c r="DE170" i="7"/>
  <c r="DD170" i="7"/>
  <c r="DC170" i="7"/>
  <c r="DE169" i="7"/>
  <c r="DD169" i="7"/>
  <c r="DC169" i="7"/>
  <c r="DE168" i="7"/>
  <c r="DD168" i="7"/>
  <c r="DC168" i="7"/>
  <c r="DE167" i="7"/>
  <c r="DD167" i="7"/>
  <c r="DC167" i="7"/>
  <c r="DE164" i="7"/>
  <c r="DD164" i="7"/>
  <c r="DC164" i="7"/>
  <c r="DE163" i="7"/>
  <c r="DD163" i="7"/>
  <c r="DC163" i="7"/>
  <c r="DE162" i="7"/>
  <c r="DD162" i="7"/>
  <c r="DC162" i="7"/>
  <c r="DE161" i="7"/>
  <c r="DD161" i="7"/>
  <c r="DC161" i="7"/>
  <c r="DE160" i="7"/>
  <c r="DD160" i="7"/>
  <c r="DC160" i="7"/>
  <c r="DE159" i="7"/>
  <c r="DD159" i="7"/>
  <c r="DC159" i="7"/>
  <c r="DE158" i="7"/>
  <c r="DD158" i="7"/>
  <c r="DC158" i="7"/>
  <c r="DE157" i="7"/>
  <c r="DD157" i="7"/>
  <c r="DC157" i="7"/>
  <c r="DE156" i="7"/>
  <c r="DD156" i="7"/>
  <c r="DC156" i="7"/>
  <c r="DE155" i="7"/>
  <c r="DD155" i="7"/>
  <c r="DC155" i="7"/>
  <c r="DE152" i="7"/>
  <c r="DD152" i="7"/>
  <c r="DC152" i="7"/>
  <c r="DE151" i="7"/>
  <c r="DD151" i="7"/>
  <c r="DC151" i="7"/>
  <c r="DE150" i="7"/>
  <c r="DD150" i="7"/>
  <c r="DC150" i="7"/>
  <c r="DE149" i="7"/>
  <c r="DD149" i="7"/>
  <c r="DC149" i="7"/>
  <c r="DE148" i="7"/>
  <c r="DD148" i="7"/>
  <c r="DC148" i="7"/>
  <c r="DE147" i="7"/>
  <c r="DD147" i="7"/>
  <c r="DC147" i="7"/>
  <c r="DE146" i="7"/>
  <c r="DD146" i="7"/>
  <c r="DC146" i="7"/>
  <c r="DE145" i="7"/>
  <c r="DD145" i="7"/>
  <c r="DC145" i="7"/>
  <c r="DE144" i="7"/>
  <c r="DD144" i="7"/>
  <c r="DC144" i="7"/>
  <c r="DE141" i="7"/>
  <c r="DD141" i="7"/>
  <c r="DC141" i="7"/>
  <c r="DE140" i="7"/>
  <c r="DD140" i="7"/>
  <c r="DC140" i="7"/>
  <c r="DE139" i="7"/>
  <c r="DD139" i="7"/>
  <c r="DC139" i="7"/>
  <c r="DE138" i="7"/>
  <c r="DD138" i="7"/>
  <c r="DC138" i="7"/>
  <c r="DE137" i="7"/>
  <c r="DD137" i="7"/>
  <c r="DC137" i="7"/>
  <c r="DE136" i="7"/>
  <c r="DD136" i="7"/>
  <c r="DC136" i="7"/>
  <c r="DE135" i="7"/>
  <c r="DD135" i="7"/>
  <c r="DC135" i="7"/>
  <c r="DE134" i="7"/>
  <c r="DD134" i="7"/>
  <c r="DC134" i="7"/>
  <c r="DE133" i="7"/>
  <c r="DD133" i="7"/>
  <c r="DC133" i="7"/>
  <c r="DE132" i="7"/>
  <c r="DD132" i="7"/>
  <c r="DC132" i="7"/>
  <c r="DE129" i="7"/>
  <c r="DD129" i="7"/>
  <c r="DC129" i="7"/>
  <c r="DE128" i="7"/>
  <c r="DD128" i="7"/>
  <c r="DC128" i="7"/>
  <c r="DE127" i="7"/>
  <c r="DD127" i="7"/>
  <c r="DC127" i="7"/>
  <c r="DE126" i="7"/>
  <c r="DD126" i="7"/>
  <c r="DC126" i="7"/>
  <c r="DE125" i="7"/>
  <c r="DD125" i="7"/>
  <c r="DC125" i="7"/>
  <c r="DE124" i="7"/>
  <c r="DD124" i="7"/>
  <c r="DC124" i="7"/>
  <c r="DE123" i="7"/>
  <c r="DD123" i="7"/>
  <c r="DC123" i="7"/>
  <c r="DE122" i="7"/>
  <c r="DD122" i="7"/>
  <c r="DC122" i="7"/>
  <c r="DE121" i="7"/>
  <c r="DD121" i="7"/>
  <c r="DC121" i="7"/>
  <c r="DE120" i="7"/>
  <c r="DD120" i="7"/>
  <c r="DC120" i="7"/>
  <c r="DE119" i="7"/>
  <c r="DD119" i="7"/>
  <c r="DC119" i="7"/>
  <c r="DE116" i="7"/>
  <c r="DD116" i="7"/>
  <c r="DC116" i="7"/>
  <c r="DE115" i="7"/>
  <c r="DD115" i="7"/>
  <c r="DC115" i="7"/>
  <c r="DE114" i="7"/>
  <c r="DD114" i="7"/>
  <c r="DC114" i="7"/>
  <c r="DE113" i="7"/>
  <c r="DD113" i="7"/>
  <c r="DC113" i="7"/>
  <c r="DE112" i="7"/>
  <c r="DD112" i="7"/>
  <c r="DC112" i="7"/>
  <c r="DE111" i="7"/>
  <c r="DD111" i="7"/>
  <c r="DC111" i="7"/>
  <c r="DE110" i="7"/>
  <c r="DD110" i="7"/>
  <c r="DC110" i="7"/>
  <c r="DE109" i="7"/>
  <c r="DD109" i="7"/>
  <c r="DC109" i="7"/>
  <c r="DE108" i="7"/>
  <c r="DD108" i="7"/>
  <c r="DC108" i="7"/>
  <c r="DE107" i="7"/>
  <c r="DD107" i="7"/>
  <c r="DC107" i="7"/>
  <c r="DE103" i="7"/>
  <c r="DD103" i="7"/>
  <c r="DC103" i="7"/>
  <c r="DE102" i="7"/>
  <c r="DD102" i="7"/>
  <c r="DC102" i="7"/>
  <c r="DE101" i="7"/>
  <c r="DD101" i="7"/>
  <c r="DC101" i="7"/>
  <c r="DE100" i="7"/>
  <c r="DD100" i="7"/>
  <c r="DC100" i="7"/>
  <c r="DE99" i="7"/>
  <c r="DD99" i="7"/>
  <c r="DC99" i="7"/>
  <c r="DE98" i="7"/>
  <c r="DD98" i="7"/>
  <c r="DC98" i="7"/>
  <c r="DE97" i="7"/>
  <c r="DD97" i="7"/>
  <c r="DC97" i="7"/>
  <c r="DE96" i="7"/>
  <c r="DD96" i="7"/>
  <c r="DC96" i="7"/>
  <c r="DE93" i="7"/>
  <c r="DD93" i="7"/>
  <c r="DC93" i="7"/>
  <c r="DE92" i="7"/>
  <c r="DD92" i="7"/>
  <c r="DC92" i="7"/>
  <c r="DE91" i="7"/>
  <c r="DD91" i="7"/>
  <c r="DC91" i="7"/>
  <c r="DE90" i="7"/>
  <c r="DD90" i="7"/>
  <c r="DC90" i="7"/>
  <c r="DE89" i="7"/>
  <c r="DD89" i="7"/>
  <c r="DC89" i="7"/>
  <c r="DE88" i="7"/>
  <c r="DD88" i="7"/>
  <c r="DC88" i="7"/>
  <c r="DE87" i="7"/>
  <c r="DD87" i="7"/>
  <c r="DC87" i="7"/>
  <c r="DE84" i="7"/>
  <c r="DD84" i="7"/>
  <c r="DC84" i="7"/>
  <c r="DE83" i="7"/>
  <c r="DD83" i="7"/>
  <c r="DC83" i="7"/>
  <c r="DE82" i="7"/>
  <c r="DD82" i="7"/>
  <c r="DC82" i="7"/>
  <c r="DE81" i="7"/>
  <c r="DD81" i="7"/>
  <c r="DC81" i="7"/>
  <c r="DE80" i="7"/>
  <c r="DD80" i="7"/>
  <c r="DC80" i="7"/>
  <c r="DE79" i="7"/>
  <c r="DD79" i="7"/>
  <c r="DC79" i="7"/>
  <c r="DE78" i="7"/>
  <c r="DD78" i="7"/>
  <c r="DC78" i="7"/>
  <c r="DE77" i="7"/>
  <c r="DD77" i="7"/>
  <c r="DC77" i="7"/>
  <c r="DE76" i="7"/>
  <c r="DD76" i="7"/>
  <c r="DC76" i="7"/>
  <c r="DE72" i="7"/>
  <c r="DD72" i="7"/>
  <c r="DC72" i="7"/>
  <c r="DE71" i="7"/>
  <c r="DD71" i="7"/>
  <c r="DC71" i="7"/>
  <c r="DE70" i="7"/>
  <c r="DD70" i="7"/>
  <c r="DC70" i="7"/>
  <c r="DE69" i="7"/>
  <c r="DD69" i="7"/>
  <c r="DC69" i="7"/>
  <c r="DE68" i="7"/>
  <c r="DD68" i="7"/>
  <c r="DC68" i="7"/>
  <c r="DE67" i="7"/>
  <c r="DD67" i="7"/>
  <c r="DC67" i="7"/>
  <c r="DE66" i="7"/>
  <c r="DD66" i="7"/>
  <c r="DC66" i="7"/>
  <c r="DE62" i="7"/>
  <c r="DD62" i="7"/>
  <c r="DC62" i="7"/>
  <c r="DE61" i="7"/>
  <c r="DD61" i="7"/>
  <c r="DC61" i="7"/>
  <c r="DE60" i="7"/>
  <c r="DD60" i="7"/>
  <c r="DC60" i="7"/>
  <c r="DE59" i="7"/>
  <c r="DD59" i="7"/>
  <c r="DC59" i="7"/>
  <c r="DE58" i="7"/>
  <c r="DD58" i="7"/>
  <c r="DC58" i="7"/>
  <c r="DE57" i="7"/>
  <c r="DD57" i="7"/>
  <c r="DC57" i="7"/>
  <c r="DE56" i="7"/>
  <c r="DD56" i="7"/>
  <c r="DC56" i="7"/>
  <c r="DE55" i="7"/>
  <c r="DD55" i="7"/>
  <c r="DC55" i="7"/>
  <c r="DE52" i="7"/>
  <c r="DD52" i="7"/>
  <c r="DC52" i="7"/>
  <c r="DE51" i="7"/>
  <c r="DD51" i="7"/>
  <c r="DC51" i="7"/>
  <c r="DE50" i="7"/>
  <c r="DD50" i="7"/>
  <c r="DC50" i="7"/>
  <c r="DE49" i="7"/>
  <c r="DD49" i="7"/>
  <c r="DC49" i="7"/>
  <c r="DE48" i="7"/>
  <c r="DD48" i="7"/>
  <c r="DC48" i="7"/>
  <c r="DE47" i="7"/>
  <c r="DD47" i="7"/>
  <c r="DC47" i="7"/>
  <c r="DE46" i="7"/>
  <c r="DD46" i="7"/>
  <c r="DC46" i="7"/>
  <c r="DE42" i="7"/>
  <c r="DD42" i="7"/>
  <c r="DC42" i="7"/>
  <c r="DE41" i="7"/>
  <c r="DD41" i="7"/>
  <c r="DC41" i="7"/>
  <c r="DE40" i="7"/>
  <c r="DD40" i="7"/>
  <c r="DC40" i="7"/>
  <c r="DE39" i="7"/>
  <c r="DD39" i="7"/>
  <c r="DC39" i="7"/>
  <c r="DE38" i="7"/>
  <c r="DD38" i="7"/>
  <c r="DC38" i="7"/>
  <c r="DE37" i="7"/>
  <c r="DD37" i="7"/>
  <c r="DC37" i="7"/>
  <c r="DE36" i="7"/>
  <c r="DD36" i="7"/>
  <c r="DC36" i="7"/>
  <c r="DE33" i="7"/>
  <c r="DD33" i="7"/>
  <c r="DC33" i="7"/>
  <c r="DE32" i="7"/>
  <c r="DD32" i="7"/>
  <c r="DC32" i="7"/>
  <c r="DE31" i="7"/>
  <c r="DD31" i="7"/>
  <c r="DC31" i="7"/>
  <c r="DE30" i="7"/>
  <c r="DD30" i="7"/>
  <c r="DC30" i="7"/>
  <c r="DE29" i="7"/>
  <c r="DD29" i="7"/>
  <c r="DC29" i="7"/>
  <c r="DE28" i="7"/>
  <c r="DD28" i="7"/>
  <c r="DC28" i="7"/>
  <c r="DE27" i="7"/>
  <c r="DD27" i="7"/>
  <c r="DC27" i="7"/>
  <c r="DE26" i="7"/>
  <c r="DD26" i="7"/>
  <c r="DC26" i="7"/>
  <c r="DE23" i="7"/>
  <c r="DD23" i="7"/>
  <c r="DC23" i="7"/>
  <c r="DE22" i="7"/>
  <c r="DD22" i="7"/>
  <c r="DC22" i="7"/>
  <c r="DE21" i="7"/>
  <c r="DD21" i="7"/>
  <c r="DC21" i="7"/>
  <c r="DE20" i="7"/>
  <c r="DD20" i="7"/>
  <c r="DC20" i="7"/>
  <c r="DE19" i="7"/>
  <c r="DD19" i="7"/>
  <c r="DC19" i="7"/>
  <c r="DE18" i="7"/>
  <c r="DD18" i="7"/>
  <c r="DC18" i="7"/>
  <c r="DE17" i="7"/>
  <c r="DD17" i="7"/>
  <c r="DC17" i="7"/>
  <c r="DE16" i="7"/>
  <c r="DD16" i="7"/>
  <c r="DC16" i="7"/>
  <c r="DE15" i="7"/>
  <c r="DD15" i="7"/>
  <c r="DC15" i="7"/>
  <c r="DE14" i="7"/>
  <c r="DD14" i="7"/>
  <c r="DC14" i="7"/>
  <c r="DE11" i="7"/>
  <c r="DD11" i="7"/>
  <c r="DC11" i="7"/>
  <c r="DE10" i="7"/>
  <c r="DD10" i="7"/>
  <c r="DC10" i="7"/>
  <c r="DE9" i="7"/>
  <c r="DD9" i="7"/>
  <c r="DC9" i="7"/>
  <c r="DE8" i="7"/>
  <c r="DD8" i="7"/>
  <c r="DC8" i="7"/>
  <c r="DE7" i="7"/>
  <c r="DD7" i="7"/>
  <c r="DC7" i="7"/>
  <c r="DE6" i="7"/>
  <c r="DD6" i="7"/>
  <c r="DC6" i="7"/>
  <c r="DE5" i="7"/>
  <c r="DD5" i="7"/>
  <c r="DC5" i="7"/>
  <c r="DE4" i="7"/>
  <c r="DD4" i="7"/>
  <c r="BZ3" i="6" s="1"/>
  <c r="DC4" i="7"/>
  <c r="DE3" i="7"/>
  <c r="DD3" i="7"/>
  <c r="DC3" i="7"/>
  <c r="BZ2" i="6" s="1"/>
  <c r="DE2" i="7"/>
  <c r="BZ4" i="6" s="1"/>
  <c r="DD2" i="7"/>
  <c r="DC2" i="7"/>
  <c r="BD248" i="7"/>
  <c r="AY248" i="7"/>
  <c r="BD247" i="7"/>
  <c r="AY247" i="7"/>
  <c r="BD246" i="7"/>
  <c r="AY246" i="7"/>
  <c r="BD245" i="7"/>
  <c r="AY245" i="7"/>
  <c r="BD244" i="7"/>
  <c r="AY244" i="7"/>
  <c r="BD243" i="7"/>
  <c r="AY243" i="7"/>
  <c r="BD242" i="7"/>
  <c r="AY242" i="7"/>
  <c r="BD241" i="7"/>
  <c r="AY241" i="7"/>
  <c r="BD240" i="7"/>
  <c r="AY240" i="7"/>
  <c r="BD239" i="7"/>
  <c r="AY239" i="7"/>
  <c r="BD236" i="7"/>
  <c r="AY236" i="7"/>
  <c r="BD235" i="7"/>
  <c r="AY235" i="7"/>
  <c r="BD234" i="7"/>
  <c r="AY234" i="7"/>
  <c r="BD233" i="7"/>
  <c r="AY233" i="7"/>
  <c r="BD232" i="7"/>
  <c r="AY232" i="7"/>
  <c r="BD231" i="7"/>
  <c r="AY231" i="7"/>
  <c r="BD230" i="7"/>
  <c r="AY230" i="7"/>
  <c r="BD229" i="7"/>
  <c r="AY229" i="7"/>
  <c r="BD226" i="7"/>
  <c r="AY226" i="7"/>
  <c r="BD225" i="7"/>
  <c r="AY225" i="7"/>
  <c r="BD224" i="7"/>
  <c r="AY224" i="7"/>
  <c r="BD223" i="7"/>
  <c r="AY223" i="7"/>
  <c r="BD222" i="7"/>
  <c r="AY222" i="7"/>
  <c r="BD221" i="7"/>
  <c r="AY221" i="7"/>
  <c r="BD220" i="7"/>
  <c r="AY220" i="7"/>
  <c r="BD219" i="7"/>
  <c r="AY219" i="7"/>
  <c r="BD218" i="7"/>
  <c r="AY218" i="7"/>
  <c r="BD217" i="7"/>
  <c r="AY217" i="7"/>
  <c r="BD213" i="7"/>
  <c r="AY213" i="7"/>
  <c r="BD212" i="7"/>
  <c r="AY212" i="7"/>
  <c r="BD211" i="7"/>
  <c r="AY211" i="7"/>
  <c r="BD210" i="7"/>
  <c r="AY210" i="7"/>
  <c r="BD209" i="7"/>
  <c r="AY209" i="7"/>
  <c r="BD208" i="7"/>
  <c r="AY208" i="7"/>
  <c r="BD207" i="7"/>
  <c r="AY207" i="7"/>
  <c r="BD206" i="7"/>
  <c r="AY206" i="7"/>
  <c r="BD205" i="7"/>
  <c r="AY205" i="7"/>
  <c r="BD201" i="7"/>
  <c r="AY201" i="7"/>
  <c r="BD200" i="7"/>
  <c r="AY200" i="7"/>
  <c r="BD199" i="7"/>
  <c r="AY199" i="7"/>
  <c r="BD198" i="7"/>
  <c r="AY198" i="7"/>
  <c r="BD197" i="7"/>
  <c r="AY197" i="7"/>
  <c r="BD196" i="7"/>
  <c r="AY196" i="7"/>
  <c r="BD195" i="7"/>
  <c r="AY195" i="7"/>
  <c r="BD194" i="7"/>
  <c r="AY194" i="7"/>
  <c r="BD193" i="7"/>
  <c r="AY193" i="7"/>
  <c r="BD192" i="7"/>
  <c r="AY192" i="7"/>
  <c r="BD188" i="7"/>
  <c r="AY188" i="7"/>
  <c r="BD187" i="7"/>
  <c r="AY187" i="7"/>
  <c r="BD186" i="7"/>
  <c r="AY186" i="7"/>
  <c r="BD185" i="7"/>
  <c r="AY185" i="7"/>
  <c r="BD184" i="7"/>
  <c r="AY184" i="7"/>
  <c r="BD183" i="7"/>
  <c r="AY183" i="7"/>
  <c r="BD182" i="7"/>
  <c r="AY182" i="7"/>
  <c r="BD181" i="7"/>
  <c r="AY181" i="7"/>
  <c r="BD180" i="7"/>
  <c r="AY180" i="7"/>
  <c r="BD179" i="7"/>
  <c r="AY179" i="7"/>
  <c r="BD176" i="7"/>
  <c r="AY176" i="7"/>
  <c r="BD175" i="7"/>
  <c r="AY175" i="7"/>
  <c r="BD174" i="7"/>
  <c r="AY174" i="7"/>
  <c r="BD173" i="7"/>
  <c r="AY173" i="7"/>
  <c r="BD172" i="7"/>
  <c r="AY172" i="7"/>
  <c r="BD171" i="7"/>
  <c r="AY171" i="7"/>
  <c r="BD170" i="7"/>
  <c r="AY170" i="7"/>
  <c r="BD169" i="7"/>
  <c r="AY169" i="7"/>
  <c r="BD168" i="7"/>
  <c r="AY168" i="7"/>
  <c r="BD167" i="7"/>
  <c r="AY167" i="7"/>
  <c r="BD164" i="7"/>
  <c r="AY164" i="7"/>
  <c r="BD163" i="7"/>
  <c r="AY163" i="7"/>
  <c r="BD162" i="7"/>
  <c r="AY162" i="7"/>
  <c r="BD161" i="7"/>
  <c r="AY161" i="7"/>
  <c r="BD160" i="7"/>
  <c r="AY160" i="7"/>
  <c r="BD159" i="7"/>
  <c r="AY159" i="7"/>
  <c r="BD158" i="7"/>
  <c r="AY158" i="7"/>
  <c r="BD157" i="7"/>
  <c r="AY157" i="7"/>
  <c r="BD156" i="7"/>
  <c r="AY156" i="7"/>
  <c r="BD155" i="7"/>
  <c r="AY155" i="7"/>
  <c r="BD152" i="7"/>
  <c r="AY152" i="7"/>
  <c r="BD151" i="7"/>
  <c r="AY151" i="7"/>
  <c r="BD150" i="7"/>
  <c r="AY150" i="7"/>
  <c r="BD149" i="7"/>
  <c r="AY149" i="7"/>
  <c r="BD148" i="7"/>
  <c r="AY148" i="7"/>
  <c r="BD147" i="7"/>
  <c r="AY147" i="7"/>
  <c r="BD146" i="7"/>
  <c r="AY146" i="7"/>
  <c r="BD145" i="7"/>
  <c r="AY145" i="7"/>
  <c r="BD144" i="7"/>
  <c r="AY144" i="7"/>
  <c r="BD141" i="7"/>
  <c r="AY141" i="7"/>
  <c r="BD140" i="7"/>
  <c r="AY140" i="7"/>
  <c r="BD139" i="7"/>
  <c r="AY139" i="7"/>
  <c r="BD138" i="7"/>
  <c r="AY138" i="7"/>
  <c r="BD137" i="7"/>
  <c r="AY137" i="7"/>
  <c r="BD136" i="7"/>
  <c r="AY136" i="7"/>
  <c r="BD135" i="7"/>
  <c r="AY135" i="7"/>
  <c r="BD134" i="7"/>
  <c r="AY134" i="7"/>
  <c r="BD133" i="7"/>
  <c r="AY133" i="7"/>
  <c r="BD132" i="7"/>
  <c r="AY132" i="7"/>
  <c r="BD129" i="7"/>
  <c r="AY129" i="7"/>
  <c r="BD128" i="7"/>
  <c r="AY128" i="7"/>
  <c r="BD127" i="7"/>
  <c r="AY127" i="7"/>
  <c r="BD126" i="7"/>
  <c r="AY126" i="7"/>
  <c r="BD125" i="7"/>
  <c r="AY125" i="7"/>
  <c r="BD124" i="7"/>
  <c r="AY124" i="7"/>
  <c r="BD123" i="7"/>
  <c r="AY123" i="7"/>
  <c r="BD122" i="7"/>
  <c r="AY122" i="7"/>
  <c r="BD121" i="7"/>
  <c r="AY121" i="7"/>
  <c r="BD120" i="7"/>
  <c r="AY120" i="7"/>
  <c r="BD119" i="7"/>
  <c r="AY119" i="7"/>
  <c r="BD116" i="7"/>
  <c r="AY116" i="7"/>
  <c r="BD115" i="7"/>
  <c r="AY115" i="7"/>
  <c r="BD114" i="7"/>
  <c r="AY114" i="7"/>
  <c r="BD113" i="7"/>
  <c r="AY113" i="7"/>
  <c r="BD112" i="7"/>
  <c r="AY112" i="7"/>
  <c r="BD111" i="7"/>
  <c r="AY111" i="7"/>
  <c r="BD110" i="7"/>
  <c r="AY110" i="7"/>
  <c r="BD109" i="7"/>
  <c r="AY109" i="7"/>
  <c r="BD108" i="7"/>
  <c r="AY108" i="7"/>
  <c r="BD107" i="7"/>
  <c r="AY107" i="7"/>
  <c r="BD104" i="7"/>
  <c r="AY104" i="7"/>
  <c r="BD103" i="7"/>
  <c r="AY103" i="7"/>
  <c r="BD102" i="7"/>
  <c r="AY102" i="7"/>
  <c r="BD101" i="7"/>
  <c r="AY101" i="7"/>
  <c r="BD100" i="7"/>
  <c r="AY100" i="7"/>
  <c r="BD99" i="7"/>
  <c r="AY99" i="7"/>
  <c r="BD98" i="7"/>
  <c r="AY98" i="7"/>
  <c r="BD97" i="7"/>
  <c r="AY97" i="7"/>
  <c r="BD96" i="7"/>
  <c r="AY96" i="7"/>
  <c r="BD93" i="7"/>
  <c r="AY93" i="7"/>
  <c r="BD92" i="7"/>
  <c r="AY92" i="7"/>
  <c r="BD91" i="7"/>
  <c r="AY91" i="7"/>
  <c r="BD90" i="7"/>
  <c r="AY90" i="7"/>
  <c r="BD89" i="7"/>
  <c r="AY89" i="7"/>
  <c r="BD88" i="7"/>
  <c r="AY88" i="7"/>
  <c r="BD87" i="7"/>
  <c r="AY87" i="7"/>
  <c r="BD84" i="7"/>
  <c r="AY84" i="7"/>
  <c r="BD83" i="7"/>
  <c r="AY83" i="7"/>
  <c r="BD82" i="7"/>
  <c r="AY82" i="7"/>
  <c r="BD81" i="7"/>
  <c r="AY81" i="7"/>
  <c r="BD80" i="7"/>
  <c r="AY80" i="7"/>
  <c r="BD79" i="7"/>
  <c r="AY79" i="7"/>
  <c r="BD78" i="7"/>
  <c r="AY78" i="7"/>
  <c r="BD77" i="7"/>
  <c r="AY77" i="7"/>
  <c r="BD76" i="7"/>
  <c r="AY76" i="7"/>
  <c r="BD73" i="7"/>
  <c r="AY73" i="7"/>
  <c r="BD72" i="7"/>
  <c r="AY72" i="7"/>
  <c r="BD71" i="7"/>
  <c r="AY71" i="7"/>
  <c r="BD70" i="7"/>
  <c r="AY70" i="7"/>
  <c r="BD69" i="7"/>
  <c r="AY69" i="7"/>
  <c r="BD68" i="7"/>
  <c r="AY68" i="7"/>
  <c r="BD67" i="7"/>
  <c r="AY67" i="7"/>
  <c r="BD66" i="7"/>
  <c r="AY66" i="7"/>
  <c r="BD63" i="7"/>
  <c r="AY63" i="7"/>
  <c r="BD62" i="7"/>
  <c r="AY62" i="7"/>
  <c r="BD61" i="7"/>
  <c r="AY61" i="7"/>
  <c r="BD60" i="7"/>
  <c r="AY60" i="7"/>
  <c r="BD59" i="7"/>
  <c r="AY59" i="7"/>
  <c r="BD58" i="7"/>
  <c r="AY58" i="7"/>
  <c r="BD57" i="7"/>
  <c r="AY57" i="7"/>
  <c r="BD56" i="7"/>
  <c r="AY56" i="7"/>
  <c r="BD55" i="7"/>
  <c r="AY55" i="7"/>
  <c r="BD52" i="7"/>
  <c r="AY52" i="7"/>
  <c r="BD51" i="7"/>
  <c r="AY51" i="7"/>
  <c r="BD50" i="7"/>
  <c r="AY50" i="7"/>
  <c r="BD49" i="7"/>
  <c r="AY49" i="7"/>
  <c r="BD48" i="7"/>
  <c r="AY48" i="7"/>
  <c r="BD47" i="7"/>
  <c r="AY47" i="7"/>
  <c r="BD46" i="7"/>
  <c r="AY46" i="7"/>
  <c r="BD42" i="7"/>
  <c r="AY42" i="7"/>
  <c r="BD41" i="7"/>
  <c r="AY41" i="7"/>
  <c r="BD40" i="7"/>
  <c r="AY40" i="7"/>
  <c r="BD39" i="7"/>
  <c r="AY39" i="7"/>
  <c r="BD38" i="7"/>
  <c r="AY38" i="7"/>
  <c r="BD37" i="7"/>
  <c r="AY37" i="7"/>
  <c r="BD36" i="7"/>
  <c r="AY36" i="7"/>
  <c r="BD33" i="7"/>
  <c r="AY33" i="7"/>
  <c r="BD32" i="7"/>
  <c r="AY32" i="7"/>
  <c r="BD31" i="7"/>
  <c r="AY31" i="7"/>
  <c r="BD30" i="7"/>
  <c r="AY30" i="7"/>
  <c r="BD29" i="7"/>
  <c r="AY29" i="7"/>
  <c r="BD28" i="7"/>
  <c r="AY28" i="7"/>
  <c r="BD27" i="7"/>
  <c r="AY27" i="7"/>
  <c r="BD26" i="7"/>
  <c r="AY26" i="7"/>
  <c r="BD22" i="7"/>
  <c r="AY22" i="7"/>
  <c r="BD21" i="7"/>
  <c r="AY21" i="7"/>
  <c r="BD20" i="7"/>
  <c r="AY20" i="7"/>
  <c r="BD19" i="7"/>
  <c r="AY19" i="7"/>
  <c r="BD18" i="7"/>
  <c r="AY18" i="7"/>
  <c r="BD17" i="7"/>
  <c r="AY17" i="7"/>
  <c r="BD16" i="7"/>
  <c r="AY16" i="7"/>
  <c r="BD15" i="7"/>
  <c r="AY15" i="7"/>
  <c r="BD14" i="7"/>
  <c r="AY14" i="7"/>
  <c r="BD11" i="7"/>
  <c r="AY11" i="7"/>
  <c r="BD10" i="7"/>
  <c r="AY10" i="7"/>
  <c r="BD9" i="7"/>
  <c r="AY9" i="7"/>
  <c r="BD8" i="7"/>
  <c r="AY8" i="7"/>
  <c r="BD7" i="7"/>
  <c r="AY7" i="7"/>
  <c r="BD6" i="7"/>
  <c r="AY6" i="7"/>
  <c r="BD5" i="7"/>
  <c r="AY5" i="7"/>
  <c r="BD4" i="7"/>
  <c r="AY4" i="7"/>
  <c r="BD3" i="7"/>
  <c r="BI11" i="6" s="1"/>
  <c r="AY3" i="7"/>
  <c r="BD2" i="7"/>
  <c r="AY2" i="7"/>
  <c r="BI10" i="6" s="1"/>
  <c r="BC247" i="7"/>
  <c r="AX247" i="7"/>
  <c r="BC246" i="7"/>
  <c r="AX246" i="7"/>
  <c r="BC245" i="7"/>
  <c r="AX245" i="7"/>
  <c r="BC244" i="7"/>
  <c r="AX244" i="7"/>
  <c r="BC243" i="7"/>
  <c r="AX243" i="7"/>
  <c r="BC242" i="7"/>
  <c r="AX242" i="7"/>
  <c r="BC241" i="7"/>
  <c r="AX241" i="7"/>
  <c r="BC240" i="7"/>
  <c r="AX240" i="7"/>
  <c r="BC239" i="7"/>
  <c r="AX239" i="7"/>
  <c r="BC235" i="7"/>
  <c r="AX235" i="7"/>
  <c r="BC234" i="7"/>
  <c r="AX234" i="7"/>
  <c r="BC233" i="7"/>
  <c r="AX233" i="7"/>
  <c r="BC232" i="7"/>
  <c r="AX232" i="7"/>
  <c r="BC231" i="7"/>
  <c r="AX231" i="7"/>
  <c r="BC230" i="7"/>
  <c r="AX230" i="7"/>
  <c r="BC229" i="7"/>
  <c r="AX229" i="7"/>
  <c r="BC226" i="7"/>
  <c r="AX226" i="7"/>
  <c r="BC225" i="7"/>
  <c r="AX225" i="7"/>
  <c r="BC224" i="7"/>
  <c r="AX224" i="7"/>
  <c r="BC223" i="7"/>
  <c r="AX223" i="7"/>
  <c r="BC222" i="7"/>
  <c r="AX222" i="7"/>
  <c r="BC221" i="7"/>
  <c r="AX221" i="7"/>
  <c r="BC220" i="7"/>
  <c r="AX220" i="7"/>
  <c r="BC219" i="7"/>
  <c r="AX219" i="7"/>
  <c r="BC218" i="7"/>
  <c r="AX218" i="7"/>
  <c r="BC217" i="7"/>
  <c r="AX217" i="7"/>
  <c r="BC213" i="7"/>
  <c r="AX213" i="7"/>
  <c r="BC212" i="7"/>
  <c r="AX212" i="7"/>
  <c r="BC211" i="7"/>
  <c r="AX211" i="7"/>
  <c r="BC210" i="7"/>
  <c r="AX210" i="7"/>
  <c r="BC209" i="7"/>
  <c r="AX209" i="7"/>
  <c r="BC208" i="7"/>
  <c r="AX208" i="7"/>
  <c r="BC207" i="7"/>
  <c r="AX207" i="7"/>
  <c r="BC206" i="7"/>
  <c r="AX206" i="7"/>
  <c r="BC205" i="7"/>
  <c r="AX205" i="7"/>
  <c r="BC202" i="7"/>
  <c r="AX202" i="7"/>
  <c r="BC201" i="7"/>
  <c r="AX201" i="7"/>
  <c r="BC200" i="7"/>
  <c r="AX200" i="7"/>
  <c r="BC199" i="7"/>
  <c r="AX199" i="7"/>
  <c r="BC198" i="7"/>
  <c r="AX198" i="7"/>
  <c r="BC197" i="7"/>
  <c r="AX197" i="7"/>
  <c r="BC196" i="7"/>
  <c r="AX196" i="7"/>
  <c r="BC195" i="7"/>
  <c r="AX195" i="7"/>
  <c r="BC194" i="7"/>
  <c r="AX194" i="7"/>
  <c r="BC193" i="7"/>
  <c r="AX193" i="7"/>
  <c r="BC192" i="7"/>
  <c r="AX192" i="7"/>
  <c r="BC188" i="7"/>
  <c r="AX188" i="7"/>
  <c r="BC187" i="7"/>
  <c r="AX187" i="7"/>
  <c r="BC186" i="7"/>
  <c r="AX186" i="7"/>
  <c r="BC185" i="7"/>
  <c r="AX185" i="7"/>
  <c r="BC184" i="7"/>
  <c r="AX184" i="7"/>
  <c r="BC183" i="7"/>
  <c r="AX183" i="7"/>
  <c r="BC182" i="7"/>
  <c r="AX182" i="7"/>
  <c r="BC181" i="7"/>
  <c r="AX181" i="7"/>
  <c r="BC180" i="7"/>
  <c r="AX180" i="7"/>
  <c r="BC179" i="7"/>
  <c r="AX179" i="7"/>
  <c r="BC175" i="7"/>
  <c r="AX175" i="7"/>
  <c r="BC174" i="7"/>
  <c r="AX174" i="7"/>
  <c r="BC173" i="7"/>
  <c r="AX173" i="7"/>
  <c r="BC172" i="7"/>
  <c r="AX172" i="7"/>
  <c r="BC171" i="7"/>
  <c r="AX171" i="7"/>
  <c r="BC170" i="7"/>
  <c r="AX170" i="7"/>
  <c r="BC169" i="7"/>
  <c r="AX169" i="7"/>
  <c r="BC168" i="7"/>
  <c r="AX168" i="7"/>
  <c r="BC167" i="7"/>
  <c r="AX167" i="7"/>
  <c r="BC164" i="7"/>
  <c r="AX164" i="7"/>
  <c r="BC163" i="7"/>
  <c r="AX163" i="7"/>
  <c r="BC162" i="7"/>
  <c r="AX162" i="7"/>
  <c r="BC161" i="7"/>
  <c r="AX161" i="7"/>
  <c r="BC160" i="7"/>
  <c r="AX160" i="7"/>
  <c r="BC159" i="7"/>
  <c r="AX159" i="7"/>
  <c r="BC158" i="7"/>
  <c r="AX158" i="7"/>
  <c r="BC157" i="7"/>
  <c r="AX157" i="7"/>
  <c r="BC156" i="7"/>
  <c r="AX156" i="7"/>
  <c r="BC155" i="7"/>
  <c r="AX155" i="7"/>
  <c r="BC151" i="7"/>
  <c r="AX151" i="7"/>
  <c r="BC150" i="7"/>
  <c r="AX150" i="7"/>
  <c r="BC149" i="7"/>
  <c r="AX149" i="7"/>
  <c r="BC148" i="7"/>
  <c r="AX148" i="7"/>
  <c r="BC147" i="7"/>
  <c r="AX147" i="7"/>
  <c r="BC146" i="7"/>
  <c r="AX146" i="7"/>
  <c r="BC145" i="7"/>
  <c r="AX145" i="7"/>
  <c r="BC144" i="7"/>
  <c r="AX144" i="7"/>
  <c r="BC141" i="7"/>
  <c r="AX141" i="7"/>
  <c r="BC140" i="7"/>
  <c r="AX140" i="7"/>
  <c r="BC139" i="7"/>
  <c r="AX139" i="7"/>
  <c r="BC138" i="7"/>
  <c r="AX138" i="7"/>
  <c r="BC137" i="7"/>
  <c r="AX137" i="7"/>
  <c r="BC136" i="7"/>
  <c r="AX136" i="7"/>
  <c r="BC135" i="7"/>
  <c r="AX135" i="7"/>
  <c r="BC134" i="7"/>
  <c r="AX134" i="7"/>
  <c r="BC133" i="7"/>
  <c r="AX133" i="7"/>
  <c r="BC132" i="7"/>
  <c r="AX132" i="7"/>
  <c r="BC128" i="7"/>
  <c r="AX128" i="7"/>
  <c r="BC127" i="7"/>
  <c r="AX127" i="7"/>
  <c r="BC126" i="7"/>
  <c r="AX126" i="7"/>
  <c r="BC125" i="7"/>
  <c r="AX125" i="7"/>
  <c r="BC124" i="7"/>
  <c r="AX124" i="7"/>
  <c r="BC123" i="7"/>
  <c r="AX123" i="7"/>
  <c r="BC122" i="7"/>
  <c r="AX122" i="7"/>
  <c r="BC121" i="7"/>
  <c r="AX121" i="7"/>
  <c r="BC120" i="7"/>
  <c r="AX120" i="7"/>
  <c r="BC119" i="7"/>
  <c r="AX119" i="7"/>
  <c r="BC116" i="7"/>
  <c r="AX116" i="7"/>
  <c r="BC115" i="7"/>
  <c r="AX115" i="7"/>
  <c r="BC114" i="7"/>
  <c r="AX114" i="7"/>
  <c r="BC113" i="7"/>
  <c r="AX113" i="7"/>
  <c r="BC112" i="7"/>
  <c r="AX112" i="7"/>
  <c r="BC111" i="7"/>
  <c r="AX111" i="7"/>
  <c r="BC110" i="7"/>
  <c r="AX110" i="7"/>
  <c r="BC109" i="7"/>
  <c r="AX109" i="7"/>
  <c r="BC108" i="7"/>
  <c r="AX108" i="7"/>
  <c r="BC107" i="7"/>
  <c r="AX107" i="7"/>
  <c r="BC103" i="7"/>
  <c r="AX103" i="7"/>
  <c r="BC102" i="7"/>
  <c r="AX102" i="7"/>
  <c r="BC101" i="7"/>
  <c r="AX101" i="7"/>
  <c r="BC100" i="7"/>
  <c r="AX100" i="7"/>
  <c r="BC99" i="7"/>
  <c r="AX99" i="7"/>
  <c r="BC98" i="7"/>
  <c r="AX98" i="7"/>
  <c r="BC97" i="7"/>
  <c r="AX97" i="7"/>
  <c r="BC96" i="7"/>
  <c r="AX96" i="7"/>
  <c r="BC93" i="7"/>
  <c r="AX93" i="7"/>
  <c r="BC92" i="7"/>
  <c r="AX92" i="7"/>
  <c r="BC91" i="7"/>
  <c r="AX91" i="7"/>
  <c r="BC90" i="7"/>
  <c r="AX90" i="7"/>
  <c r="BC89" i="7"/>
  <c r="AX89" i="7"/>
  <c r="BC88" i="7"/>
  <c r="AX88" i="7"/>
  <c r="BC87" i="7"/>
  <c r="AX87" i="7"/>
  <c r="BC84" i="7"/>
  <c r="AX84" i="7"/>
  <c r="BC83" i="7"/>
  <c r="AX83" i="7"/>
  <c r="BC82" i="7"/>
  <c r="AX82" i="7"/>
  <c r="BC81" i="7"/>
  <c r="AX81" i="7"/>
  <c r="BC80" i="7"/>
  <c r="AX80" i="7"/>
  <c r="BC79" i="7"/>
  <c r="AX79" i="7"/>
  <c r="BC78" i="7"/>
  <c r="AX78" i="7"/>
  <c r="BC77" i="7"/>
  <c r="AX77" i="7"/>
  <c r="BC76" i="7"/>
  <c r="AX76" i="7"/>
  <c r="BC73" i="7"/>
  <c r="AX73" i="7"/>
  <c r="BC72" i="7"/>
  <c r="AX72" i="7"/>
  <c r="BC71" i="7"/>
  <c r="AX71" i="7"/>
  <c r="BC70" i="7"/>
  <c r="AX70" i="7"/>
  <c r="BC69" i="7"/>
  <c r="AX69" i="7"/>
  <c r="BC68" i="7"/>
  <c r="AX68" i="7"/>
  <c r="BC67" i="7"/>
  <c r="AX67" i="7"/>
  <c r="BC66" i="7"/>
  <c r="AX66" i="7"/>
  <c r="BC63" i="7"/>
  <c r="AX63" i="7"/>
  <c r="BC62" i="7"/>
  <c r="AX62" i="7"/>
  <c r="BC61" i="7"/>
  <c r="AX61" i="7"/>
  <c r="BC60" i="7"/>
  <c r="AX60" i="7"/>
  <c r="BC59" i="7"/>
  <c r="AX59" i="7"/>
  <c r="BC58" i="7"/>
  <c r="AX58" i="7"/>
  <c r="BC57" i="7"/>
  <c r="AX57" i="7"/>
  <c r="BC56" i="7"/>
  <c r="AX56" i="7"/>
  <c r="BC55" i="7"/>
  <c r="AX55" i="7"/>
  <c r="BC52" i="7"/>
  <c r="AX52" i="7"/>
  <c r="BC51" i="7"/>
  <c r="AX51" i="7"/>
  <c r="BC50" i="7"/>
  <c r="AX50" i="7"/>
  <c r="BC49" i="7"/>
  <c r="AX49" i="7"/>
  <c r="BC48" i="7"/>
  <c r="AX48" i="7"/>
  <c r="BC47" i="7"/>
  <c r="AX47" i="7"/>
  <c r="BC46" i="7"/>
  <c r="AX46" i="7"/>
  <c r="BC42" i="7"/>
  <c r="AX42" i="7"/>
  <c r="BC41" i="7"/>
  <c r="AX41" i="7"/>
  <c r="BC40" i="7"/>
  <c r="AX40" i="7"/>
  <c r="BC39" i="7"/>
  <c r="AX39" i="7"/>
  <c r="BC38" i="7"/>
  <c r="AX38" i="7"/>
  <c r="BC37" i="7"/>
  <c r="AX37" i="7"/>
  <c r="BC36" i="7"/>
  <c r="AX36" i="7"/>
  <c r="BC33" i="7"/>
  <c r="AX33" i="7"/>
  <c r="BC32" i="7"/>
  <c r="AX32" i="7"/>
  <c r="BC31" i="7"/>
  <c r="AX31" i="7"/>
  <c r="BC30" i="7"/>
  <c r="AX30" i="7"/>
  <c r="BC29" i="7"/>
  <c r="AX29" i="7"/>
  <c r="BC28" i="7"/>
  <c r="AX28" i="7"/>
  <c r="BC27" i="7"/>
  <c r="AX27" i="7"/>
  <c r="BC26" i="7"/>
  <c r="AX26" i="7"/>
  <c r="BC22" i="7"/>
  <c r="AX22" i="7"/>
  <c r="BC21" i="7"/>
  <c r="AX21" i="7"/>
  <c r="BC20" i="7"/>
  <c r="AX20" i="7"/>
  <c r="BC19" i="7"/>
  <c r="AX19" i="7"/>
  <c r="BC18" i="7"/>
  <c r="AX18" i="7"/>
  <c r="BC17" i="7"/>
  <c r="AX17" i="7"/>
  <c r="BC16" i="7"/>
  <c r="AX16" i="7"/>
  <c r="BC15" i="7"/>
  <c r="AX15" i="7"/>
  <c r="BC14" i="7"/>
  <c r="AX14" i="7"/>
  <c r="BC11" i="7"/>
  <c r="AX11" i="7"/>
  <c r="BC10" i="7"/>
  <c r="AX10" i="7"/>
  <c r="BC9" i="7"/>
  <c r="AX9" i="7"/>
  <c r="BC8" i="7"/>
  <c r="AX8" i="7"/>
  <c r="BC7" i="7"/>
  <c r="AX7" i="7"/>
  <c r="BC6" i="7"/>
  <c r="AX6" i="7"/>
  <c r="BF10" i="6" s="1"/>
  <c r="BC5" i="7"/>
  <c r="AX5" i="7"/>
  <c r="BC4" i="7"/>
  <c r="AX4" i="7"/>
  <c r="BC3" i="7"/>
  <c r="BF11" i="6" s="1"/>
  <c r="AX3" i="7"/>
  <c r="BC2" i="7"/>
  <c r="BE11" i="6" s="1"/>
  <c r="AX2" i="7"/>
  <c r="BB247" i="7"/>
  <c r="AW247" i="7"/>
  <c r="BB246" i="7"/>
  <c r="AW246" i="7"/>
  <c r="BB245" i="7"/>
  <c r="AW245" i="7"/>
  <c r="BB244" i="7"/>
  <c r="AW244" i="7"/>
  <c r="BB243" i="7"/>
  <c r="AW243" i="7"/>
  <c r="BB242" i="7"/>
  <c r="AW242" i="7"/>
  <c r="BB241" i="7"/>
  <c r="AW241" i="7"/>
  <c r="BB240" i="7"/>
  <c r="AW240" i="7"/>
  <c r="BB239" i="7"/>
  <c r="AW239" i="7"/>
  <c r="BB236" i="7"/>
  <c r="AW236" i="7"/>
  <c r="BB235" i="7"/>
  <c r="AW235" i="7"/>
  <c r="BB234" i="7"/>
  <c r="AW234" i="7"/>
  <c r="BB233" i="7"/>
  <c r="AW233" i="7"/>
  <c r="BB232" i="7"/>
  <c r="AW232" i="7"/>
  <c r="BB231" i="7"/>
  <c r="AW231" i="7"/>
  <c r="BB230" i="7"/>
  <c r="AW230" i="7"/>
  <c r="BB229" i="7"/>
  <c r="AW229" i="7"/>
  <c r="BB226" i="7"/>
  <c r="AW226" i="7"/>
  <c r="BB225" i="7"/>
  <c r="AW225" i="7"/>
  <c r="BB224" i="7"/>
  <c r="AW224" i="7"/>
  <c r="BB223" i="7"/>
  <c r="AW223" i="7"/>
  <c r="BB222" i="7"/>
  <c r="AW222" i="7"/>
  <c r="BB221" i="7"/>
  <c r="AW221" i="7"/>
  <c r="BB220" i="7"/>
  <c r="AW220" i="7"/>
  <c r="BB219" i="7"/>
  <c r="AW219" i="7"/>
  <c r="BB218" i="7"/>
  <c r="AW218" i="7"/>
  <c r="BB217" i="7"/>
  <c r="AW217" i="7"/>
  <c r="BB213" i="7"/>
  <c r="AW213" i="7"/>
  <c r="BB212" i="7"/>
  <c r="AW212" i="7"/>
  <c r="BB211" i="7"/>
  <c r="AW211" i="7"/>
  <c r="BB210" i="7"/>
  <c r="AW210" i="7"/>
  <c r="BB209" i="7"/>
  <c r="AW209" i="7"/>
  <c r="BB208" i="7"/>
  <c r="AW208" i="7"/>
  <c r="BB207" i="7"/>
  <c r="AW207" i="7"/>
  <c r="BB206" i="7"/>
  <c r="AW206" i="7"/>
  <c r="BB205" i="7"/>
  <c r="AW205" i="7"/>
  <c r="BB202" i="7"/>
  <c r="AW202" i="7"/>
  <c r="BB201" i="7"/>
  <c r="AW201" i="7"/>
  <c r="BB200" i="7"/>
  <c r="AW200" i="7"/>
  <c r="BB199" i="7"/>
  <c r="AW199" i="7"/>
  <c r="BB198" i="7"/>
  <c r="AW198" i="7"/>
  <c r="BB197" i="7"/>
  <c r="AW197" i="7"/>
  <c r="BB196" i="7"/>
  <c r="AW196" i="7"/>
  <c r="BB195" i="7"/>
  <c r="AW195" i="7"/>
  <c r="BB194" i="7"/>
  <c r="AW194" i="7"/>
  <c r="BB193" i="7"/>
  <c r="AW193" i="7"/>
  <c r="BB192" i="7"/>
  <c r="AW192" i="7"/>
  <c r="BB189" i="7"/>
  <c r="AW189" i="7"/>
  <c r="BB188" i="7"/>
  <c r="AW188" i="7"/>
  <c r="BB187" i="7"/>
  <c r="AW187" i="7"/>
  <c r="BB186" i="7"/>
  <c r="AW186" i="7"/>
  <c r="BB185" i="7"/>
  <c r="AW185" i="7"/>
  <c r="BB184" i="7"/>
  <c r="AW184" i="7"/>
  <c r="BB183" i="7"/>
  <c r="AW183" i="7"/>
  <c r="BB182" i="7"/>
  <c r="AW182" i="7"/>
  <c r="BB181" i="7"/>
  <c r="AW181" i="7"/>
  <c r="BB180" i="7"/>
  <c r="AW180" i="7"/>
  <c r="BB179" i="7"/>
  <c r="AW179" i="7"/>
  <c r="BB175" i="7"/>
  <c r="AW175" i="7"/>
  <c r="BB174" i="7"/>
  <c r="AW174" i="7"/>
  <c r="BB173" i="7"/>
  <c r="AW173" i="7"/>
  <c r="BB172" i="7"/>
  <c r="AW172" i="7"/>
  <c r="BB171" i="7"/>
  <c r="AW171" i="7"/>
  <c r="BB170" i="7"/>
  <c r="AW170" i="7"/>
  <c r="BB169" i="7"/>
  <c r="AW169" i="7"/>
  <c r="BB168" i="7"/>
  <c r="AW168" i="7"/>
  <c r="BB167" i="7"/>
  <c r="AW167" i="7"/>
  <c r="BB164" i="7"/>
  <c r="AW164" i="7"/>
  <c r="BB163" i="7"/>
  <c r="AW163" i="7"/>
  <c r="BB162" i="7"/>
  <c r="AW162" i="7"/>
  <c r="BB161" i="7"/>
  <c r="AW161" i="7"/>
  <c r="BB160" i="7"/>
  <c r="AW160" i="7"/>
  <c r="BB159" i="7"/>
  <c r="AW159" i="7"/>
  <c r="BB158" i="7"/>
  <c r="AW158" i="7"/>
  <c r="BB157" i="7"/>
  <c r="AW157" i="7"/>
  <c r="BB156" i="7"/>
  <c r="AW156" i="7"/>
  <c r="BB155" i="7"/>
  <c r="AW155" i="7"/>
  <c r="BB151" i="7"/>
  <c r="AW151" i="7"/>
  <c r="BB150" i="7"/>
  <c r="AW150" i="7"/>
  <c r="BB149" i="7"/>
  <c r="AW149" i="7"/>
  <c r="BB148" i="7"/>
  <c r="AW148" i="7"/>
  <c r="BB147" i="7"/>
  <c r="AW147" i="7"/>
  <c r="BB146" i="7"/>
  <c r="AW146" i="7"/>
  <c r="BB145" i="7"/>
  <c r="AW145" i="7"/>
  <c r="BB144" i="7"/>
  <c r="AW144" i="7"/>
  <c r="BB141" i="7"/>
  <c r="AW141" i="7"/>
  <c r="BB140" i="7"/>
  <c r="AW140" i="7"/>
  <c r="BB139" i="7"/>
  <c r="AW139" i="7"/>
  <c r="BB138" i="7"/>
  <c r="AW138" i="7"/>
  <c r="BB137" i="7"/>
  <c r="AW137" i="7"/>
  <c r="BB136" i="7"/>
  <c r="AW136" i="7"/>
  <c r="BB135" i="7"/>
  <c r="AW135" i="7"/>
  <c r="BB134" i="7"/>
  <c r="AW134" i="7"/>
  <c r="BB133" i="7"/>
  <c r="AW133" i="7"/>
  <c r="BB132" i="7"/>
  <c r="AW132" i="7"/>
  <c r="BB128" i="7"/>
  <c r="AW128" i="7"/>
  <c r="BB127" i="7"/>
  <c r="AW127" i="7"/>
  <c r="BB126" i="7"/>
  <c r="AW126" i="7"/>
  <c r="BB125" i="7"/>
  <c r="AW125" i="7"/>
  <c r="BB124" i="7"/>
  <c r="AW124" i="7"/>
  <c r="BB123" i="7"/>
  <c r="AW123" i="7"/>
  <c r="BB122" i="7"/>
  <c r="AW122" i="7"/>
  <c r="BB121" i="7"/>
  <c r="AW121" i="7"/>
  <c r="BB120" i="7"/>
  <c r="AW120" i="7"/>
  <c r="BB119" i="7"/>
  <c r="AW119" i="7"/>
  <c r="BB116" i="7"/>
  <c r="AW116" i="7"/>
  <c r="BB115" i="7"/>
  <c r="AW115" i="7"/>
  <c r="BB114" i="7"/>
  <c r="AW114" i="7"/>
  <c r="BB113" i="7"/>
  <c r="AW113" i="7"/>
  <c r="BB112" i="7"/>
  <c r="AW112" i="7"/>
  <c r="BB111" i="7"/>
  <c r="AW111" i="7"/>
  <c r="BB110" i="7"/>
  <c r="AW110" i="7"/>
  <c r="BB109" i="7"/>
  <c r="AW109" i="7"/>
  <c r="BB108" i="7"/>
  <c r="AW108" i="7"/>
  <c r="BB107" i="7"/>
  <c r="AW107" i="7"/>
  <c r="BB104" i="7"/>
  <c r="AW104" i="7"/>
  <c r="BB103" i="7"/>
  <c r="AW103" i="7"/>
  <c r="BB102" i="7"/>
  <c r="AW102" i="7"/>
  <c r="BB101" i="7"/>
  <c r="AW101" i="7"/>
  <c r="BB100" i="7"/>
  <c r="AW100" i="7"/>
  <c r="BB99" i="7"/>
  <c r="AW99" i="7"/>
  <c r="BB98" i="7"/>
  <c r="AW98" i="7"/>
  <c r="BB97" i="7"/>
  <c r="AW97" i="7"/>
  <c r="BB96" i="7"/>
  <c r="AW96" i="7"/>
  <c r="BB93" i="7"/>
  <c r="AW93" i="7"/>
  <c r="BB92" i="7"/>
  <c r="AW92" i="7"/>
  <c r="BB91" i="7"/>
  <c r="AW91" i="7"/>
  <c r="BB90" i="7"/>
  <c r="AW90" i="7"/>
  <c r="BB89" i="7"/>
  <c r="AW89" i="7"/>
  <c r="BB88" i="7"/>
  <c r="AW88" i="7"/>
  <c r="BB87" i="7"/>
  <c r="AW87" i="7"/>
  <c r="BB84" i="7"/>
  <c r="AW84" i="7"/>
  <c r="BB83" i="7"/>
  <c r="AW83" i="7"/>
  <c r="BB82" i="7"/>
  <c r="AW82" i="7"/>
  <c r="BB81" i="7"/>
  <c r="AW81" i="7"/>
  <c r="BB80" i="7"/>
  <c r="AW80" i="7"/>
  <c r="BB79" i="7"/>
  <c r="AW79" i="7"/>
  <c r="BB78" i="7"/>
  <c r="AW78" i="7"/>
  <c r="BB77" i="7"/>
  <c r="AW77" i="7"/>
  <c r="BB76" i="7"/>
  <c r="AW76" i="7"/>
  <c r="BB73" i="7"/>
  <c r="AW73" i="7"/>
  <c r="BB72" i="7"/>
  <c r="AW72" i="7"/>
  <c r="BB71" i="7"/>
  <c r="AW71" i="7"/>
  <c r="BB70" i="7"/>
  <c r="AW70" i="7"/>
  <c r="BB69" i="7"/>
  <c r="AW69" i="7"/>
  <c r="BB68" i="7"/>
  <c r="AW68" i="7"/>
  <c r="BB67" i="7"/>
  <c r="AW67" i="7"/>
  <c r="BB66" i="7"/>
  <c r="AW66" i="7"/>
  <c r="BB63" i="7"/>
  <c r="AW63" i="7"/>
  <c r="BB62" i="7"/>
  <c r="AW62" i="7"/>
  <c r="BB61" i="7"/>
  <c r="AW61" i="7"/>
  <c r="BB60" i="7"/>
  <c r="AW60" i="7"/>
  <c r="BB59" i="7"/>
  <c r="AW59" i="7"/>
  <c r="BB58" i="7"/>
  <c r="AW58" i="7"/>
  <c r="BB57" i="7"/>
  <c r="AW57" i="7"/>
  <c r="BB56" i="7"/>
  <c r="AW56" i="7"/>
  <c r="BB55" i="7"/>
  <c r="AW55" i="7"/>
  <c r="BB52" i="7"/>
  <c r="AW52" i="7"/>
  <c r="BB51" i="7"/>
  <c r="AW51" i="7"/>
  <c r="BB50" i="7"/>
  <c r="AW50" i="7"/>
  <c r="BB49" i="7"/>
  <c r="AW49" i="7"/>
  <c r="BB48" i="7"/>
  <c r="AW48" i="7"/>
  <c r="BB47" i="7"/>
  <c r="AW47" i="7"/>
  <c r="BB46" i="7"/>
  <c r="AW46" i="7"/>
  <c r="BB42" i="7"/>
  <c r="AW42" i="7"/>
  <c r="BB41" i="7"/>
  <c r="AW41" i="7"/>
  <c r="BB40" i="7"/>
  <c r="AW40" i="7"/>
  <c r="BB39" i="7"/>
  <c r="AW39" i="7"/>
  <c r="BB38" i="7"/>
  <c r="AW38" i="7"/>
  <c r="BB37" i="7"/>
  <c r="AW37" i="7"/>
  <c r="BB36" i="7"/>
  <c r="AW36" i="7"/>
  <c r="BB32" i="7"/>
  <c r="AW32" i="7"/>
  <c r="BB31" i="7"/>
  <c r="AW31" i="7"/>
  <c r="BB30" i="7"/>
  <c r="AW30" i="7"/>
  <c r="BB29" i="7"/>
  <c r="AW29" i="7"/>
  <c r="BB28" i="7"/>
  <c r="AW28" i="7"/>
  <c r="BB27" i="7"/>
  <c r="AW27" i="7"/>
  <c r="BB26" i="7"/>
  <c r="AW26" i="7"/>
  <c r="BB22" i="7"/>
  <c r="AW22" i="7"/>
  <c r="BB21" i="7"/>
  <c r="AW21" i="7"/>
  <c r="BB20" i="7"/>
  <c r="AW20" i="7"/>
  <c r="BB19" i="7"/>
  <c r="AW19" i="7"/>
  <c r="BB18" i="7"/>
  <c r="AW18" i="7"/>
  <c r="BB17" i="7"/>
  <c r="AW17" i="7"/>
  <c r="BB16" i="7"/>
  <c r="AW16" i="7"/>
  <c r="BB15" i="7"/>
  <c r="AW15" i="7"/>
  <c r="BB14" i="7"/>
  <c r="AW14" i="7"/>
  <c r="BB10" i="7"/>
  <c r="AW10" i="7"/>
  <c r="BB9" i="7"/>
  <c r="AW9" i="7"/>
  <c r="BB8" i="7"/>
  <c r="AW8" i="7"/>
  <c r="BB7" i="7"/>
  <c r="AW7" i="7"/>
  <c r="BB6" i="7"/>
  <c r="AW6" i="7"/>
  <c r="BB5" i="7"/>
  <c r="AW5" i="7"/>
  <c r="BB4" i="7"/>
  <c r="AW4" i="7"/>
  <c r="BB3" i="7"/>
  <c r="AW3" i="7"/>
  <c r="BB2" i="7"/>
  <c r="BB11" i="6" s="1"/>
  <c r="AW2" i="7"/>
  <c r="BB10" i="6" s="1"/>
  <c r="BA248" i="7"/>
  <c r="AV248" i="7"/>
  <c r="BA247" i="7"/>
  <c r="AV247" i="7"/>
  <c r="BA246" i="7"/>
  <c r="AV246" i="7"/>
  <c r="BA245" i="7"/>
  <c r="AV245" i="7"/>
  <c r="BA244" i="7"/>
  <c r="AV244" i="7"/>
  <c r="BA243" i="7"/>
  <c r="AV243" i="7"/>
  <c r="BA242" i="7"/>
  <c r="AV242" i="7"/>
  <c r="BA241" i="7"/>
  <c r="AV241" i="7"/>
  <c r="BA240" i="7"/>
  <c r="AV240" i="7"/>
  <c r="BA239" i="7"/>
  <c r="AV239" i="7"/>
  <c r="BA236" i="7"/>
  <c r="AV236" i="7"/>
  <c r="BA235" i="7"/>
  <c r="AV235" i="7"/>
  <c r="BA234" i="7"/>
  <c r="AV234" i="7"/>
  <c r="BA233" i="7"/>
  <c r="AV233" i="7"/>
  <c r="BA232" i="7"/>
  <c r="AV232" i="7"/>
  <c r="BA231" i="7"/>
  <c r="AV231" i="7"/>
  <c r="BA230" i="7"/>
  <c r="AV230" i="7"/>
  <c r="BA229" i="7"/>
  <c r="AV229" i="7"/>
  <c r="BA226" i="7"/>
  <c r="AV226" i="7"/>
  <c r="BA225" i="7"/>
  <c r="AV225" i="7"/>
  <c r="BA224" i="7"/>
  <c r="AV224" i="7"/>
  <c r="BA223" i="7"/>
  <c r="AV223" i="7"/>
  <c r="BA222" i="7"/>
  <c r="AV222" i="7"/>
  <c r="BA221" i="7"/>
  <c r="AV221" i="7"/>
  <c r="BA220" i="7"/>
  <c r="AV220" i="7"/>
  <c r="BA219" i="7"/>
  <c r="AV219" i="7"/>
  <c r="BA218" i="7"/>
  <c r="AV218" i="7"/>
  <c r="BA217" i="7"/>
  <c r="AV217" i="7"/>
  <c r="BA214" i="7"/>
  <c r="AV214" i="7"/>
  <c r="BA213" i="7"/>
  <c r="AV213" i="7"/>
  <c r="BA212" i="7"/>
  <c r="AV212" i="7"/>
  <c r="BA211" i="7"/>
  <c r="AV211" i="7"/>
  <c r="BA210" i="7"/>
  <c r="AV210" i="7"/>
  <c r="BA209" i="7"/>
  <c r="AV209" i="7"/>
  <c r="BA208" i="7"/>
  <c r="AV208" i="7"/>
  <c r="BA207" i="7"/>
  <c r="AV207" i="7"/>
  <c r="BA206" i="7"/>
  <c r="AV206" i="7"/>
  <c r="BA205" i="7"/>
  <c r="AV205" i="7"/>
  <c r="BA201" i="7"/>
  <c r="AV201" i="7"/>
  <c r="BA200" i="7"/>
  <c r="AV200" i="7"/>
  <c r="BA199" i="7"/>
  <c r="AV199" i="7"/>
  <c r="BA198" i="7"/>
  <c r="AV198" i="7"/>
  <c r="BA197" i="7"/>
  <c r="AV197" i="7"/>
  <c r="BA196" i="7"/>
  <c r="AV196" i="7"/>
  <c r="BA195" i="7"/>
  <c r="AV195" i="7"/>
  <c r="BA194" i="7"/>
  <c r="AV194" i="7"/>
  <c r="BA193" i="7"/>
  <c r="AV193" i="7"/>
  <c r="BA192" i="7"/>
  <c r="AV192" i="7"/>
  <c r="BA188" i="7"/>
  <c r="AV188" i="7"/>
  <c r="BA187" i="7"/>
  <c r="AV187" i="7"/>
  <c r="BA186" i="7"/>
  <c r="AV186" i="7"/>
  <c r="BA185" i="7"/>
  <c r="AV185" i="7"/>
  <c r="BA184" i="7"/>
  <c r="AV184" i="7"/>
  <c r="BA183" i="7"/>
  <c r="AV183" i="7"/>
  <c r="BA182" i="7"/>
  <c r="AV182" i="7"/>
  <c r="BA181" i="7"/>
  <c r="AV181" i="7"/>
  <c r="BA180" i="7"/>
  <c r="AV180" i="7"/>
  <c r="BA179" i="7"/>
  <c r="AV179" i="7"/>
  <c r="BA176" i="7"/>
  <c r="AV176" i="7"/>
  <c r="BA175" i="7"/>
  <c r="AV175" i="7"/>
  <c r="BA174" i="7"/>
  <c r="AV174" i="7"/>
  <c r="BA173" i="7"/>
  <c r="AV173" i="7"/>
  <c r="BA172" i="7"/>
  <c r="AV172" i="7"/>
  <c r="BA171" i="7"/>
  <c r="AV171" i="7"/>
  <c r="BA170" i="7"/>
  <c r="AV170" i="7"/>
  <c r="BA169" i="7"/>
  <c r="AV169" i="7"/>
  <c r="BA168" i="7"/>
  <c r="AV168" i="7"/>
  <c r="BA167" i="7"/>
  <c r="AV167" i="7"/>
  <c r="BA164" i="7"/>
  <c r="AV164" i="7"/>
  <c r="BA163" i="7"/>
  <c r="AV163" i="7"/>
  <c r="BA162" i="7"/>
  <c r="AV162" i="7"/>
  <c r="BA161" i="7"/>
  <c r="AV161" i="7"/>
  <c r="BA160" i="7"/>
  <c r="AV160" i="7"/>
  <c r="BA159" i="7"/>
  <c r="AV159" i="7"/>
  <c r="BA158" i="7"/>
  <c r="AV158" i="7"/>
  <c r="BA157" i="7"/>
  <c r="AV157" i="7"/>
  <c r="BA156" i="7"/>
  <c r="AV156" i="7"/>
  <c r="BA155" i="7"/>
  <c r="AV155" i="7"/>
  <c r="BA152" i="7"/>
  <c r="AV152" i="7"/>
  <c r="BA151" i="7"/>
  <c r="AV151" i="7"/>
  <c r="BA150" i="7"/>
  <c r="AV150" i="7"/>
  <c r="BA149" i="7"/>
  <c r="AV149" i="7"/>
  <c r="BA148" i="7"/>
  <c r="AV148" i="7"/>
  <c r="BA147" i="7"/>
  <c r="AV147" i="7"/>
  <c r="BA146" i="7"/>
  <c r="AV146" i="7"/>
  <c r="BA145" i="7"/>
  <c r="AV145" i="7"/>
  <c r="BA144" i="7"/>
  <c r="AV144" i="7"/>
  <c r="BA141" i="7"/>
  <c r="AV141" i="7"/>
  <c r="BA140" i="7"/>
  <c r="AV140" i="7"/>
  <c r="BA139" i="7"/>
  <c r="AV139" i="7"/>
  <c r="BA138" i="7"/>
  <c r="AV138" i="7"/>
  <c r="BA137" i="7"/>
  <c r="AV137" i="7"/>
  <c r="BA136" i="7"/>
  <c r="AV136" i="7"/>
  <c r="BA135" i="7"/>
  <c r="AV135" i="7"/>
  <c r="BA134" i="7"/>
  <c r="AV134" i="7"/>
  <c r="BA133" i="7"/>
  <c r="AV133" i="7"/>
  <c r="BA132" i="7"/>
  <c r="AV132" i="7"/>
  <c r="BA129" i="7"/>
  <c r="AV129" i="7"/>
  <c r="BA128" i="7"/>
  <c r="AV128" i="7"/>
  <c r="BA127" i="7"/>
  <c r="AV127" i="7"/>
  <c r="BA126" i="7"/>
  <c r="AV126" i="7"/>
  <c r="BA125" i="7"/>
  <c r="AV125" i="7"/>
  <c r="BA124" i="7"/>
  <c r="AV124" i="7"/>
  <c r="BA123" i="7"/>
  <c r="AV123" i="7"/>
  <c r="BA122" i="7"/>
  <c r="AV122" i="7"/>
  <c r="BA121" i="7"/>
  <c r="AV121" i="7"/>
  <c r="BA120" i="7"/>
  <c r="AV120" i="7"/>
  <c r="BA119" i="7"/>
  <c r="AV119" i="7"/>
  <c r="BA116" i="7"/>
  <c r="AV116" i="7"/>
  <c r="BA115" i="7"/>
  <c r="AV115" i="7"/>
  <c r="BA114" i="7"/>
  <c r="AV114" i="7"/>
  <c r="BA113" i="7"/>
  <c r="AV113" i="7"/>
  <c r="BA112" i="7"/>
  <c r="AV112" i="7"/>
  <c r="BA111" i="7"/>
  <c r="AV111" i="7"/>
  <c r="BA110" i="7"/>
  <c r="AV110" i="7"/>
  <c r="BA109" i="7"/>
  <c r="AV109" i="7"/>
  <c r="BA108" i="7"/>
  <c r="AV108" i="7"/>
  <c r="BA107" i="7"/>
  <c r="AV107" i="7"/>
  <c r="BA103" i="7"/>
  <c r="AV103" i="7"/>
  <c r="BA102" i="7"/>
  <c r="AV102" i="7"/>
  <c r="BA101" i="7"/>
  <c r="AV101" i="7"/>
  <c r="BA100" i="7"/>
  <c r="AV100" i="7"/>
  <c r="BA99" i="7"/>
  <c r="AV99" i="7"/>
  <c r="BA98" i="7"/>
  <c r="AV98" i="7"/>
  <c r="BA97" i="7"/>
  <c r="AV97" i="7"/>
  <c r="BA96" i="7"/>
  <c r="AV96" i="7"/>
  <c r="BA93" i="7"/>
  <c r="AV93" i="7"/>
  <c r="BA92" i="7"/>
  <c r="AV92" i="7"/>
  <c r="BA91" i="7"/>
  <c r="AV91" i="7"/>
  <c r="BA90" i="7"/>
  <c r="AV90" i="7"/>
  <c r="BA89" i="7"/>
  <c r="AV89" i="7"/>
  <c r="BA88" i="7"/>
  <c r="AV88" i="7"/>
  <c r="BA87" i="7"/>
  <c r="AV87" i="7"/>
  <c r="BA84" i="7"/>
  <c r="AV84" i="7"/>
  <c r="BA83" i="7"/>
  <c r="AV83" i="7"/>
  <c r="BA82" i="7"/>
  <c r="AV82" i="7"/>
  <c r="BA81" i="7"/>
  <c r="AV81" i="7"/>
  <c r="BA80" i="7"/>
  <c r="AV80" i="7"/>
  <c r="BA79" i="7"/>
  <c r="AV79" i="7"/>
  <c r="BA78" i="7"/>
  <c r="AV78" i="7"/>
  <c r="BA77" i="7"/>
  <c r="AV77" i="7"/>
  <c r="BA76" i="7"/>
  <c r="AV76" i="7"/>
  <c r="BA72" i="7"/>
  <c r="AV72" i="7"/>
  <c r="BA71" i="7"/>
  <c r="AV71" i="7"/>
  <c r="BA70" i="7"/>
  <c r="AV70" i="7"/>
  <c r="BA69" i="7"/>
  <c r="AV69" i="7"/>
  <c r="BA68" i="7"/>
  <c r="AV68" i="7"/>
  <c r="BA67" i="7"/>
  <c r="AV67" i="7"/>
  <c r="BA66" i="7"/>
  <c r="AV66" i="7"/>
  <c r="BA62" i="7"/>
  <c r="AV62" i="7"/>
  <c r="BA61" i="7"/>
  <c r="AV61" i="7"/>
  <c r="BA60" i="7"/>
  <c r="AV60" i="7"/>
  <c r="BA59" i="7"/>
  <c r="AV59" i="7"/>
  <c r="BA58" i="7"/>
  <c r="AV58" i="7"/>
  <c r="BA57" i="7"/>
  <c r="AV57" i="7"/>
  <c r="BA56" i="7"/>
  <c r="AV56" i="7"/>
  <c r="BA55" i="7"/>
  <c r="AV55" i="7"/>
  <c r="BA52" i="7"/>
  <c r="AV52" i="7"/>
  <c r="BA51" i="7"/>
  <c r="AV51" i="7"/>
  <c r="BA50" i="7"/>
  <c r="AV50" i="7"/>
  <c r="BA49" i="7"/>
  <c r="AV49" i="7"/>
  <c r="BA48" i="7"/>
  <c r="AV48" i="7"/>
  <c r="BA47" i="7"/>
  <c r="AV47" i="7"/>
  <c r="BA46" i="7"/>
  <c r="AV46" i="7"/>
  <c r="BA42" i="7"/>
  <c r="AV42" i="7"/>
  <c r="BA41" i="7"/>
  <c r="AV41" i="7"/>
  <c r="BA40" i="7"/>
  <c r="AV40" i="7"/>
  <c r="BA39" i="7"/>
  <c r="AV39" i="7"/>
  <c r="BA38" i="7"/>
  <c r="AV38" i="7"/>
  <c r="BA37" i="7"/>
  <c r="AV37" i="7"/>
  <c r="BA36" i="7"/>
  <c r="AV36" i="7"/>
  <c r="BA33" i="7"/>
  <c r="AV33" i="7"/>
  <c r="BA32" i="7"/>
  <c r="AV32" i="7"/>
  <c r="BA31" i="7"/>
  <c r="AV31" i="7"/>
  <c r="BA30" i="7"/>
  <c r="AV30" i="7"/>
  <c r="BA29" i="7"/>
  <c r="AV29" i="7"/>
  <c r="BA28" i="7"/>
  <c r="AV28" i="7"/>
  <c r="BA27" i="7"/>
  <c r="AV27" i="7"/>
  <c r="BA26" i="7"/>
  <c r="AV26" i="7"/>
  <c r="BA23" i="7"/>
  <c r="AV23" i="7"/>
  <c r="BA22" i="7"/>
  <c r="AV22" i="7"/>
  <c r="BA21" i="7"/>
  <c r="AV21" i="7"/>
  <c r="BA20" i="7"/>
  <c r="AV20" i="7"/>
  <c r="BA19" i="7"/>
  <c r="AV19" i="7"/>
  <c r="BA18" i="7"/>
  <c r="AV18" i="7"/>
  <c r="BA17" i="7"/>
  <c r="AV17" i="7"/>
  <c r="BA16" i="7"/>
  <c r="AV16" i="7"/>
  <c r="BA15" i="7"/>
  <c r="AV15" i="7"/>
  <c r="BA14" i="7"/>
  <c r="AV14" i="7"/>
  <c r="BA11" i="7"/>
  <c r="AV11" i="7"/>
  <c r="BA10" i="7"/>
  <c r="AV10" i="7"/>
  <c r="BA9" i="7"/>
  <c r="AV9" i="7"/>
  <c r="BA8" i="7"/>
  <c r="AV8" i="7"/>
  <c r="BA7" i="7"/>
  <c r="AV7" i="7"/>
  <c r="BA6" i="7"/>
  <c r="AV6" i="7"/>
  <c r="BA5" i="7"/>
  <c r="AV5" i="7"/>
  <c r="BA4" i="7"/>
  <c r="AV4" i="7"/>
  <c r="AY10" i="6" s="1"/>
  <c r="BA3" i="7"/>
  <c r="AV3" i="7"/>
  <c r="AZ10" i="6" s="1"/>
  <c r="BA2" i="7"/>
  <c r="AY11" i="6" s="1"/>
  <c r="AV2" i="7"/>
  <c r="AM248" i="7"/>
  <c r="AM247" i="7"/>
  <c r="AM246" i="7"/>
  <c r="AM245" i="7"/>
  <c r="AM244" i="7"/>
  <c r="AM243" i="7"/>
  <c r="AM242" i="7"/>
  <c r="AM241" i="7"/>
  <c r="AM240" i="7"/>
  <c r="AM239" i="7"/>
  <c r="AM236" i="7"/>
  <c r="AM235" i="7"/>
  <c r="AM234" i="7"/>
  <c r="AM233" i="7"/>
  <c r="AM232" i="7"/>
  <c r="AM231" i="7"/>
  <c r="AM230" i="7"/>
  <c r="AM229" i="7"/>
  <c r="AM226" i="7"/>
  <c r="AM225" i="7"/>
  <c r="AM224" i="7"/>
  <c r="AM223" i="7"/>
  <c r="AM222" i="7"/>
  <c r="AM221" i="7"/>
  <c r="AM220" i="7"/>
  <c r="AM219" i="7"/>
  <c r="AM218" i="7"/>
  <c r="AM217" i="7"/>
  <c r="AM213" i="7"/>
  <c r="AM212" i="7"/>
  <c r="AM211" i="7"/>
  <c r="AM210" i="7"/>
  <c r="AM209" i="7"/>
  <c r="AM208" i="7"/>
  <c r="AM207" i="7"/>
  <c r="AM206" i="7"/>
  <c r="AM205" i="7"/>
  <c r="AM201" i="7"/>
  <c r="AM200" i="7"/>
  <c r="AM199" i="7"/>
  <c r="AM198" i="7"/>
  <c r="AM197" i="7"/>
  <c r="AM196" i="7"/>
  <c r="AM195" i="7"/>
  <c r="AM194" i="7"/>
  <c r="AM193" i="7"/>
  <c r="AM192" i="7"/>
  <c r="AM188" i="7"/>
  <c r="AM187" i="7"/>
  <c r="AM186" i="7"/>
  <c r="AM185" i="7"/>
  <c r="AM184" i="7"/>
  <c r="AM183" i="7"/>
  <c r="AM182" i="7"/>
  <c r="AM181" i="7"/>
  <c r="AM180" i="7"/>
  <c r="AM179" i="7"/>
  <c r="AM176" i="7"/>
  <c r="AM175" i="7"/>
  <c r="AM174" i="7"/>
  <c r="AM173" i="7"/>
  <c r="AM172" i="7"/>
  <c r="AM171" i="7"/>
  <c r="AM170" i="7"/>
  <c r="AM169" i="7"/>
  <c r="AM168" i="7"/>
  <c r="AM167" i="7"/>
  <c r="AM164" i="7"/>
  <c r="AM163" i="7"/>
  <c r="AM162" i="7"/>
  <c r="AM161" i="7"/>
  <c r="AM160" i="7"/>
  <c r="AM159" i="7"/>
  <c r="AM158" i="7"/>
  <c r="AM157" i="7"/>
  <c r="AM156" i="7"/>
  <c r="AM155" i="7"/>
  <c r="AM152" i="7"/>
  <c r="AM151" i="7"/>
  <c r="AM150" i="7"/>
  <c r="AM149" i="7"/>
  <c r="AM148" i="7"/>
  <c r="AM147" i="7"/>
  <c r="AM146" i="7"/>
  <c r="AM145" i="7"/>
  <c r="AM144" i="7"/>
  <c r="AM141" i="7"/>
  <c r="AM140" i="7"/>
  <c r="AM139" i="7"/>
  <c r="AM138" i="7"/>
  <c r="AM137" i="7"/>
  <c r="AM136" i="7"/>
  <c r="AM135" i="7"/>
  <c r="AM134" i="7"/>
  <c r="AM133" i="7"/>
  <c r="AM132" i="7"/>
  <c r="AM129" i="7"/>
  <c r="AM128" i="7"/>
  <c r="AM127" i="7"/>
  <c r="AM126" i="7"/>
  <c r="AM125" i="7"/>
  <c r="AM124" i="7"/>
  <c r="AM123" i="7"/>
  <c r="AM122" i="7"/>
  <c r="AM121" i="7"/>
  <c r="AM120" i="7"/>
  <c r="AM119" i="7"/>
  <c r="AM116" i="7"/>
  <c r="AM115" i="7"/>
  <c r="AM114" i="7"/>
  <c r="AM113" i="7"/>
  <c r="AM112" i="7"/>
  <c r="AM111" i="7"/>
  <c r="AM110" i="7"/>
  <c r="AM109" i="7"/>
  <c r="AM108" i="7"/>
  <c r="AM107" i="7"/>
  <c r="AM104" i="7"/>
  <c r="AM103" i="7"/>
  <c r="AM102" i="7"/>
  <c r="AM101" i="7"/>
  <c r="AM100" i="7"/>
  <c r="AM99" i="7"/>
  <c r="AM98" i="7"/>
  <c r="AM97" i="7"/>
  <c r="AM96" i="7"/>
  <c r="AM93" i="7"/>
  <c r="AM92" i="7"/>
  <c r="AM91" i="7"/>
  <c r="AM90" i="7"/>
  <c r="AM89" i="7"/>
  <c r="AM88" i="7"/>
  <c r="AM87" i="7"/>
  <c r="AM84" i="7"/>
  <c r="AM83" i="7"/>
  <c r="AM82" i="7"/>
  <c r="AM81" i="7"/>
  <c r="AM80" i="7"/>
  <c r="AM79" i="7"/>
  <c r="AM78" i="7"/>
  <c r="AM77" i="7"/>
  <c r="AM76" i="7"/>
  <c r="AM73" i="7"/>
  <c r="AM72" i="7"/>
  <c r="AM71" i="7"/>
  <c r="AM70" i="7"/>
  <c r="AM69" i="7"/>
  <c r="AM68" i="7"/>
  <c r="AM67" i="7"/>
  <c r="AM66" i="7"/>
  <c r="AM63" i="7"/>
  <c r="AM62" i="7"/>
  <c r="AM61" i="7"/>
  <c r="AM60" i="7"/>
  <c r="AM59" i="7"/>
  <c r="AM58" i="7"/>
  <c r="AM57" i="7"/>
  <c r="AM56" i="7"/>
  <c r="AM55" i="7"/>
  <c r="AM52" i="7"/>
  <c r="AM51" i="7"/>
  <c r="AM50" i="7"/>
  <c r="AM49" i="7"/>
  <c r="AM48" i="7"/>
  <c r="AM47" i="7"/>
  <c r="AM46" i="7"/>
  <c r="AM42" i="7"/>
  <c r="AM41" i="7"/>
  <c r="AM40" i="7"/>
  <c r="AM39" i="7"/>
  <c r="AM38" i="7"/>
  <c r="AM37" i="7"/>
  <c r="AM36" i="7"/>
  <c r="AM33" i="7"/>
  <c r="AM32" i="7"/>
  <c r="AM31" i="7"/>
  <c r="AM30" i="7"/>
  <c r="AM29" i="7"/>
  <c r="AM28" i="7"/>
  <c r="AM27" i="7"/>
  <c r="AM26" i="7"/>
  <c r="AM22" i="7"/>
  <c r="AM21" i="7"/>
  <c r="AM20" i="7"/>
  <c r="AM19" i="7"/>
  <c r="AM18" i="7"/>
  <c r="AM17" i="7"/>
  <c r="AM16" i="7"/>
  <c r="AM15" i="7"/>
  <c r="AM14" i="7"/>
  <c r="AM11" i="7"/>
  <c r="AM10" i="7"/>
  <c r="AM9" i="7"/>
  <c r="AM8" i="7"/>
  <c r="AM7" i="7"/>
  <c r="AM6" i="7"/>
  <c r="AM5" i="7"/>
  <c r="AM4" i="7"/>
  <c r="AM3" i="7"/>
  <c r="BH8" i="6" s="1"/>
  <c r="AM2" i="7"/>
  <c r="AL247" i="7"/>
  <c r="AL246" i="7"/>
  <c r="AL245" i="7"/>
  <c r="AL244" i="7"/>
  <c r="AL243" i="7"/>
  <c r="AL242" i="7"/>
  <c r="AL241" i="7"/>
  <c r="AL240" i="7"/>
  <c r="AL239" i="7"/>
  <c r="AL235" i="7"/>
  <c r="AL234" i="7"/>
  <c r="AL233" i="7"/>
  <c r="AL232" i="7"/>
  <c r="AL231" i="7"/>
  <c r="AL230" i="7"/>
  <c r="AL229" i="7"/>
  <c r="AL226" i="7"/>
  <c r="AL225" i="7"/>
  <c r="AL224" i="7"/>
  <c r="AL223" i="7"/>
  <c r="AL222" i="7"/>
  <c r="AL221" i="7"/>
  <c r="AL220" i="7"/>
  <c r="AL219" i="7"/>
  <c r="AL218" i="7"/>
  <c r="AL217" i="7"/>
  <c r="AL213" i="7"/>
  <c r="AL212" i="7"/>
  <c r="AL211" i="7"/>
  <c r="AL210" i="7"/>
  <c r="AL209" i="7"/>
  <c r="AL208" i="7"/>
  <c r="AL207" i="7"/>
  <c r="AL206" i="7"/>
  <c r="AL205" i="7"/>
  <c r="AL202" i="7"/>
  <c r="AL201" i="7"/>
  <c r="AL200" i="7"/>
  <c r="AL199" i="7"/>
  <c r="AL198" i="7"/>
  <c r="AL197" i="7"/>
  <c r="AL196" i="7"/>
  <c r="AL195" i="7"/>
  <c r="AL194" i="7"/>
  <c r="AL193" i="7"/>
  <c r="AL192" i="7"/>
  <c r="AL188" i="7"/>
  <c r="AL187" i="7"/>
  <c r="AL186" i="7"/>
  <c r="AL185" i="7"/>
  <c r="AL184" i="7"/>
  <c r="AL183" i="7"/>
  <c r="AL182" i="7"/>
  <c r="AL181" i="7"/>
  <c r="AL180" i="7"/>
  <c r="AL179" i="7"/>
  <c r="AL175" i="7"/>
  <c r="AL174" i="7"/>
  <c r="AL173" i="7"/>
  <c r="AL172" i="7"/>
  <c r="AL171" i="7"/>
  <c r="AL170" i="7"/>
  <c r="AL169" i="7"/>
  <c r="AL168" i="7"/>
  <c r="AL167" i="7"/>
  <c r="AL164" i="7"/>
  <c r="AL163" i="7"/>
  <c r="AL162" i="7"/>
  <c r="AL161" i="7"/>
  <c r="AL160" i="7"/>
  <c r="AL159" i="7"/>
  <c r="AL158" i="7"/>
  <c r="AL157" i="7"/>
  <c r="AL156" i="7"/>
  <c r="AL155" i="7"/>
  <c r="AL151" i="7"/>
  <c r="AL150" i="7"/>
  <c r="AL149" i="7"/>
  <c r="AL148" i="7"/>
  <c r="AL147" i="7"/>
  <c r="AL146" i="7"/>
  <c r="AL145" i="7"/>
  <c r="AL144" i="7"/>
  <c r="AL141" i="7"/>
  <c r="AL140" i="7"/>
  <c r="AL139" i="7"/>
  <c r="AL138" i="7"/>
  <c r="AL137" i="7"/>
  <c r="AL136" i="7"/>
  <c r="AL135" i="7"/>
  <c r="AL134" i="7"/>
  <c r="AL133" i="7"/>
  <c r="AL132" i="7"/>
  <c r="AL128" i="7"/>
  <c r="AL127" i="7"/>
  <c r="AL126" i="7"/>
  <c r="AL125" i="7"/>
  <c r="AL124" i="7"/>
  <c r="AL123" i="7"/>
  <c r="AL122" i="7"/>
  <c r="AL121" i="7"/>
  <c r="AL120" i="7"/>
  <c r="AL119" i="7"/>
  <c r="AL116" i="7"/>
  <c r="AL115" i="7"/>
  <c r="AL114" i="7"/>
  <c r="AL113" i="7"/>
  <c r="AL112" i="7"/>
  <c r="AL111" i="7"/>
  <c r="AL110" i="7"/>
  <c r="AL109" i="7"/>
  <c r="AL108" i="7"/>
  <c r="AL107" i="7"/>
  <c r="AL103" i="7"/>
  <c r="AL102" i="7"/>
  <c r="AL101" i="7"/>
  <c r="AL100" i="7"/>
  <c r="AL99" i="7"/>
  <c r="AL98" i="7"/>
  <c r="AL97" i="7"/>
  <c r="AL96" i="7"/>
  <c r="AL93" i="7"/>
  <c r="AL92" i="7"/>
  <c r="AL91" i="7"/>
  <c r="AL90" i="7"/>
  <c r="AL89" i="7"/>
  <c r="AL88" i="7"/>
  <c r="AL87" i="7"/>
  <c r="AL84" i="7"/>
  <c r="AL83" i="7"/>
  <c r="AL82" i="7"/>
  <c r="AL81" i="7"/>
  <c r="AL80" i="7"/>
  <c r="AL79" i="7"/>
  <c r="AL78" i="7"/>
  <c r="AL77" i="7"/>
  <c r="AL76" i="7"/>
  <c r="AL73" i="7"/>
  <c r="AL72" i="7"/>
  <c r="AL71" i="7"/>
  <c r="AL70" i="7"/>
  <c r="AL69" i="7"/>
  <c r="AL68" i="7"/>
  <c r="AL67" i="7"/>
  <c r="AL66" i="7"/>
  <c r="AL63" i="7"/>
  <c r="AL62" i="7"/>
  <c r="AL61" i="7"/>
  <c r="AL60" i="7"/>
  <c r="AL59" i="7"/>
  <c r="AL58" i="7"/>
  <c r="AL57" i="7"/>
  <c r="AL56" i="7"/>
  <c r="AL55" i="7"/>
  <c r="AL52" i="7"/>
  <c r="AL51" i="7"/>
  <c r="AL50" i="7"/>
  <c r="AL49" i="7"/>
  <c r="AL48" i="7"/>
  <c r="AL47" i="7"/>
  <c r="AL46" i="7"/>
  <c r="AL42" i="7"/>
  <c r="AL41" i="7"/>
  <c r="AL40" i="7"/>
  <c r="AL39" i="7"/>
  <c r="AL38" i="7"/>
  <c r="AL37" i="7"/>
  <c r="AL36" i="7"/>
  <c r="AL33" i="7"/>
  <c r="AL32" i="7"/>
  <c r="AL31" i="7"/>
  <c r="AL30" i="7"/>
  <c r="AL29" i="7"/>
  <c r="AL28" i="7"/>
  <c r="AL27" i="7"/>
  <c r="AL26" i="7"/>
  <c r="AL22" i="7"/>
  <c r="AL21" i="7"/>
  <c r="AL20" i="7"/>
  <c r="AL19" i="7"/>
  <c r="AL18" i="7"/>
  <c r="AL17" i="7"/>
  <c r="AL16" i="7"/>
  <c r="AL15" i="7"/>
  <c r="AL14" i="7"/>
  <c r="AL11" i="7"/>
  <c r="AL10" i="7"/>
  <c r="AL9" i="7"/>
  <c r="AL8" i="7"/>
  <c r="AL7" i="7"/>
  <c r="AL6" i="7"/>
  <c r="AL5" i="7"/>
  <c r="AL4" i="7"/>
  <c r="AL3" i="7"/>
  <c r="BE8" i="6" s="1"/>
  <c r="AL2" i="7"/>
  <c r="AK247" i="7"/>
  <c r="AK246" i="7"/>
  <c r="AK245" i="7"/>
  <c r="AK244" i="7"/>
  <c r="AK243" i="7"/>
  <c r="AK242" i="7"/>
  <c r="AK241" i="7"/>
  <c r="AK240" i="7"/>
  <c r="AK239" i="7"/>
  <c r="AK236" i="7"/>
  <c r="AK235" i="7"/>
  <c r="AK234" i="7"/>
  <c r="AK233" i="7"/>
  <c r="AK232" i="7"/>
  <c r="AK231" i="7"/>
  <c r="AK230" i="7"/>
  <c r="AK229" i="7"/>
  <c r="AK226" i="7"/>
  <c r="AK225" i="7"/>
  <c r="AK224" i="7"/>
  <c r="AK223" i="7"/>
  <c r="AK222" i="7"/>
  <c r="AK221" i="7"/>
  <c r="AK220" i="7"/>
  <c r="AK219" i="7"/>
  <c r="AK218" i="7"/>
  <c r="AK217" i="7"/>
  <c r="AK213" i="7"/>
  <c r="AK212" i="7"/>
  <c r="AK211" i="7"/>
  <c r="AK210" i="7"/>
  <c r="AK209" i="7"/>
  <c r="AK208" i="7"/>
  <c r="AK207" i="7"/>
  <c r="AK206" i="7"/>
  <c r="AK205" i="7"/>
  <c r="AK202" i="7"/>
  <c r="AK201" i="7"/>
  <c r="AK200" i="7"/>
  <c r="AK199" i="7"/>
  <c r="AK198" i="7"/>
  <c r="AK197" i="7"/>
  <c r="AK196" i="7"/>
  <c r="AK195" i="7"/>
  <c r="AK194" i="7"/>
  <c r="AK193" i="7"/>
  <c r="AK192" i="7"/>
  <c r="AK189" i="7"/>
  <c r="AK188" i="7"/>
  <c r="AK187" i="7"/>
  <c r="AK186" i="7"/>
  <c r="AK185" i="7"/>
  <c r="AK184" i="7"/>
  <c r="AK183" i="7"/>
  <c r="AK182" i="7"/>
  <c r="AK181" i="7"/>
  <c r="AK180" i="7"/>
  <c r="AK179" i="7"/>
  <c r="AK175" i="7"/>
  <c r="AK174" i="7"/>
  <c r="AK173" i="7"/>
  <c r="AK172" i="7"/>
  <c r="AK171" i="7"/>
  <c r="AK170" i="7"/>
  <c r="AK169" i="7"/>
  <c r="AK168" i="7"/>
  <c r="AK167" i="7"/>
  <c r="AK164" i="7"/>
  <c r="AK163" i="7"/>
  <c r="AK162" i="7"/>
  <c r="AK161" i="7"/>
  <c r="AK160" i="7"/>
  <c r="AK159" i="7"/>
  <c r="AK158" i="7"/>
  <c r="AK157" i="7"/>
  <c r="AK156" i="7"/>
  <c r="AK155" i="7"/>
  <c r="AK151" i="7"/>
  <c r="AK150" i="7"/>
  <c r="AK149" i="7"/>
  <c r="AK148" i="7"/>
  <c r="AK147" i="7"/>
  <c r="AK146" i="7"/>
  <c r="AK145" i="7"/>
  <c r="AK144" i="7"/>
  <c r="AK141" i="7"/>
  <c r="AK140" i="7"/>
  <c r="AK139" i="7"/>
  <c r="AK138" i="7"/>
  <c r="AK137" i="7"/>
  <c r="AK136" i="7"/>
  <c r="AK135" i="7"/>
  <c r="AK134" i="7"/>
  <c r="AK133" i="7"/>
  <c r="AK132" i="7"/>
  <c r="AK128" i="7"/>
  <c r="AK127" i="7"/>
  <c r="AK126" i="7"/>
  <c r="AK125" i="7"/>
  <c r="AK124" i="7"/>
  <c r="AK123" i="7"/>
  <c r="AK122" i="7"/>
  <c r="AK121" i="7"/>
  <c r="AK120" i="7"/>
  <c r="AK119" i="7"/>
  <c r="AK116" i="7"/>
  <c r="AK115" i="7"/>
  <c r="AK114" i="7"/>
  <c r="AK113" i="7"/>
  <c r="AK112" i="7"/>
  <c r="AK111" i="7"/>
  <c r="AK110" i="7"/>
  <c r="AK109" i="7"/>
  <c r="AK108" i="7"/>
  <c r="AK107" i="7"/>
  <c r="AK104" i="7"/>
  <c r="AK103" i="7"/>
  <c r="AK102" i="7"/>
  <c r="AK101" i="7"/>
  <c r="AK100" i="7"/>
  <c r="AK99" i="7"/>
  <c r="AK98" i="7"/>
  <c r="AK97" i="7"/>
  <c r="AK96" i="7"/>
  <c r="AK93" i="7"/>
  <c r="AK92" i="7"/>
  <c r="AK91" i="7"/>
  <c r="AK90" i="7"/>
  <c r="AK89" i="7"/>
  <c r="AK88" i="7"/>
  <c r="AK87" i="7"/>
  <c r="AK84" i="7"/>
  <c r="AK83" i="7"/>
  <c r="AK82" i="7"/>
  <c r="AK81" i="7"/>
  <c r="AK80" i="7"/>
  <c r="AK79" i="7"/>
  <c r="AK78" i="7"/>
  <c r="AK77" i="7"/>
  <c r="AK76" i="7"/>
  <c r="AK73" i="7"/>
  <c r="AK72" i="7"/>
  <c r="AK71" i="7"/>
  <c r="AK70" i="7"/>
  <c r="AK69" i="7"/>
  <c r="AK68" i="7"/>
  <c r="AK67" i="7"/>
  <c r="AK66" i="7"/>
  <c r="AK63" i="7"/>
  <c r="AK62" i="7"/>
  <c r="AK61" i="7"/>
  <c r="AK60" i="7"/>
  <c r="AK59" i="7"/>
  <c r="AK58" i="7"/>
  <c r="AK57" i="7"/>
  <c r="AK56" i="7"/>
  <c r="AK55" i="7"/>
  <c r="AK52" i="7"/>
  <c r="AK51" i="7"/>
  <c r="AK50" i="7"/>
  <c r="AK49" i="7"/>
  <c r="AK48" i="7"/>
  <c r="AK47" i="7"/>
  <c r="AK46" i="7"/>
  <c r="AK42" i="7"/>
  <c r="AK41" i="7"/>
  <c r="AK40" i="7"/>
  <c r="AK39" i="7"/>
  <c r="AK38" i="7"/>
  <c r="AK37" i="7"/>
  <c r="AK36" i="7"/>
  <c r="AK32" i="7"/>
  <c r="AK31" i="7"/>
  <c r="AK30" i="7"/>
  <c r="AK29" i="7"/>
  <c r="AK28" i="7"/>
  <c r="AK27" i="7"/>
  <c r="AK26" i="7"/>
  <c r="AK22" i="7"/>
  <c r="AK21" i="7"/>
  <c r="AK20" i="7"/>
  <c r="AK19" i="7"/>
  <c r="AK18" i="7"/>
  <c r="AK17" i="7"/>
  <c r="AK16" i="7"/>
  <c r="AK15" i="7"/>
  <c r="AK14" i="7"/>
  <c r="AK10" i="7"/>
  <c r="AK9" i="7"/>
  <c r="AK8" i="7"/>
  <c r="AK7" i="7"/>
  <c r="AK6" i="7"/>
  <c r="AK5" i="7"/>
  <c r="AK4" i="7"/>
  <c r="AK3" i="7"/>
  <c r="AK2" i="7"/>
  <c r="BC8" i="6" s="1"/>
  <c r="AJ248" i="7"/>
  <c r="AJ247" i="7"/>
  <c r="AJ246" i="7"/>
  <c r="AJ245" i="7"/>
  <c r="AJ244" i="7"/>
  <c r="AJ243" i="7"/>
  <c r="AJ242" i="7"/>
  <c r="AJ241" i="7"/>
  <c r="AJ240" i="7"/>
  <c r="AJ239" i="7"/>
  <c r="AJ236" i="7"/>
  <c r="AJ235" i="7"/>
  <c r="AJ234" i="7"/>
  <c r="AJ233" i="7"/>
  <c r="AJ232" i="7"/>
  <c r="AJ231" i="7"/>
  <c r="AJ230" i="7"/>
  <c r="AJ229" i="7"/>
  <c r="AJ226" i="7"/>
  <c r="AJ225" i="7"/>
  <c r="AJ224" i="7"/>
  <c r="AJ223" i="7"/>
  <c r="AJ222" i="7"/>
  <c r="AJ221" i="7"/>
  <c r="AJ220" i="7"/>
  <c r="AJ219" i="7"/>
  <c r="AJ218" i="7"/>
  <c r="AJ217" i="7"/>
  <c r="AJ214" i="7"/>
  <c r="AJ213" i="7"/>
  <c r="AJ212" i="7"/>
  <c r="AJ211" i="7"/>
  <c r="AJ210" i="7"/>
  <c r="AJ209" i="7"/>
  <c r="AJ208" i="7"/>
  <c r="AJ207" i="7"/>
  <c r="AJ206" i="7"/>
  <c r="AJ205" i="7"/>
  <c r="AJ201" i="7"/>
  <c r="AJ200" i="7"/>
  <c r="AJ199" i="7"/>
  <c r="AJ198" i="7"/>
  <c r="AJ197" i="7"/>
  <c r="AJ196" i="7"/>
  <c r="AJ195" i="7"/>
  <c r="AJ194" i="7"/>
  <c r="AJ193" i="7"/>
  <c r="AJ192" i="7"/>
  <c r="AJ188" i="7"/>
  <c r="AJ187" i="7"/>
  <c r="AJ186" i="7"/>
  <c r="AJ185" i="7"/>
  <c r="AJ184" i="7"/>
  <c r="AJ183" i="7"/>
  <c r="AJ182" i="7"/>
  <c r="AJ181" i="7"/>
  <c r="AJ180" i="7"/>
  <c r="AJ179" i="7"/>
  <c r="AJ176" i="7"/>
  <c r="AJ175" i="7"/>
  <c r="AJ174" i="7"/>
  <c r="AJ173" i="7"/>
  <c r="AJ172" i="7"/>
  <c r="AJ171" i="7"/>
  <c r="AJ170" i="7"/>
  <c r="AJ169" i="7"/>
  <c r="AJ168" i="7"/>
  <c r="AJ167" i="7"/>
  <c r="AJ164" i="7"/>
  <c r="AJ163" i="7"/>
  <c r="AJ162" i="7"/>
  <c r="AJ161" i="7"/>
  <c r="AJ160" i="7"/>
  <c r="AJ159" i="7"/>
  <c r="AJ158" i="7"/>
  <c r="AJ157" i="7"/>
  <c r="AJ156" i="7"/>
  <c r="AJ155" i="7"/>
  <c r="AJ152" i="7"/>
  <c r="AJ151" i="7"/>
  <c r="AJ150" i="7"/>
  <c r="AJ149" i="7"/>
  <c r="AJ148" i="7"/>
  <c r="AJ147" i="7"/>
  <c r="AJ146" i="7"/>
  <c r="AJ145" i="7"/>
  <c r="AJ144" i="7"/>
  <c r="AJ141" i="7"/>
  <c r="AJ140" i="7"/>
  <c r="AJ139" i="7"/>
  <c r="AJ138" i="7"/>
  <c r="AJ137" i="7"/>
  <c r="AJ136" i="7"/>
  <c r="AJ135" i="7"/>
  <c r="AJ134" i="7"/>
  <c r="AJ133" i="7"/>
  <c r="AJ132" i="7"/>
  <c r="AJ129" i="7"/>
  <c r="AJ128" i="7"/>
  <c r="AJ127" i="7"/>
  <c r="AJ126" i="7"/>
  <c r="AJ125" i="7"/>
  <c r="AJ124" i="7"/>
  <c r="AJ123" i="7"/>
  <c r="AJ122" i="7"/>
  <c r="AJ121" i="7"/>
  <c r="AJ120" i="7"/>
  <c r="AJ119" i="7"/>
  <c r="AJ116" i="7"/>
  <c r="AJ115" i="7"/>
  <c r="AJ114" i="7"/>
  <c r="AJ113" i="7"/>
  <c r="AJ112" i="7"/>
  <c r="AJ111" i="7"/>
  <c r="AJ110" i="7"/>
  <c r="AJ109" i="7"/>
  <c r="AJ108" i="7"/>
  <c r="AJ107" i="7"/>
  <c r="AJ103" i="7"/>
  <c r="AJ102" i="7"/>
  <c r="AJ101" i="7"/>
  <c r="AJ100" i="7"/>
  <c r="AJ99" i="7"/>
  <c r="AJ98" i="7"/>
  <c r="AJ97" i="7"/>
  <c r="AJ96" i="7"/>
  <c r="AJ93" i="7"/>
  <c r="AJ92" i="7"/>
  <c r="AJ91" i="7"/>
  <c r="AJ90" i="7"/>
  <c r="AJ89" i="7"/>
  <c r="AJ88" i="7"/>
  <c r="AJ87" i="7"/>
  <c r="AJ84" i="7"/>
  <c r="AJ83" i="7"/>
  <c r="AJ82" i="7"/>
  <c r="AJ81" i="7"/>
  <c r="AJ80" i="7"/>
  <c r="AJ79" i="7"/>
  <c r="AJ78" i="7"/>
  <c r="AJ77" i="7"/>
  <c r="AJ76" i="7"/>
  <c r="AJ72" i="7"/>
  <c r="AJ71" i="7"/>
  <c r="AJ70" i="7"/>
  <c r="AJ69" i="7"/>
  <c r="AJ68" i="7"/>
  <c r="AJ67" i="7"/>
  <c r="AJ66" i="7"/>
  <c r="AJ62" i="7"/>
  <c r="AJ61" i="7"/>
  <c r="AJ60" i="7"/>
  <c r="AJ59" i="7"/>
  <c r="AJ58" i="7"/>
  <c r="AJ57" i="7"/>
  <c r="AJ56" i="7"/>
  <c r="AJ55" i="7"/>
  <c r="AJ52" i="7"/>
  <c r="AJ51" i="7"/>
  <c r="AJ50" i="7"/>
  <c r="AJ49" i="7"/>
  <c r="AJ48" i="7"/>
  <c r="AJ47" i="7"/>
  <c r="AJ46" i="7"/>
  <c r="AJ42" i="7"/>
  <c r="AJ41" i="7"/>
  <c r="AJ40" i="7"/>
  <c r="AJ39" i="7"/>
  <c r="AJ38" i="7"/>
  <c r="AJ37" i="7"/>
  <c r="AJ36" i="7"/>
  <c r="AJ33" i="7"/>
  <c r="AJ32" i="7"/>
  <c r="AJ31" i="7"/>
  <c r="AJ30" i="7"/>
  <c r="AJ29" i="7"/>
  <c r="AJ28" i="7"/>
  <c r="AJ27" i="7"/>
  <c r="AJ26" i="7"/>
  <c r="AJ23" i="7"/>
  <c r="AJ22" i="7"/>
  <c r="AJ21" i="7"/>
  <c r="AJ20" i="7"/>
  <c r="AJ19" i="7"/>
  <c r="AJ18" i="7"/>
  <c r="AJ17" i="7"/>
  <c r="AJ16" i="7"/>
  <c r="AY8" i="6" s="1"/>
  <c r="AJ15" i="7"/>
  <c r="AJ14" i="7"/>
  <c r="AJ11" i="7"/>
  <c r="AJ10" i="7"/>
  <c r="AJ9" i="7"/>
  <c r="AJ8" i="7"/>
  <c r="AJ7" i="7"/>
  <c r="AJ6" i="7"/>
  <c r="AJ5" i="7"/>
  <c r="AJ4" i="7"/>
  <c r="AJ3" i="7"/>
  <c r="AJ2" i="7"/>
  <c r="AE2" i="7"/>
  <c r="X248" i="7"/>
  <c r="X247" i="7"/>
  <c r="X246" i="7"/>
  <c r="X245" i="7"/>
  <c r="X244" i="7"/>
  <c r="X243" i="7"/>
  <c r="X242" i="7"/>
  <c r="X241" i="7"/>
  <c r="X240" i="7"/>
  <c r="X239" i="7"/>
  <c r="X236" i="7"/>
  <c r="X235" i="7"/>
  <c r="X234" i="7"/>
  <c r="X233" i="7"/>
  <c r="X232" i="7"/>
  <c r="X231" i="7"/>
  <c r="X230" i="7"/>
  <c r="X229" i="7"/>
  <c r="X226" i="7"/>
  <c r="X225" i="7"/>
  <c r="X224" i="7"/>
  <c r="X223" i="7"/>
  <c r="X222" i="7"/>
  <c r="X221" i="7"/>
  <c r="X220" i="7"/>
  <c r="X219" i="7"/>
  <c r="X218" i="7"/>
  <c r="X217" i="7"/>
  <c r="X213" i="7"/>
  <c r="X212" i="7"/>
  <c r="X211" i="7"/>
  <c r="X210" i="7"/>
  <c r="X209" i="7"/>
  <c r="X208" i="7"/>
  <c r="X207" i="7"/>
  <c r="X206" i="7"/>
  <c r="X205" i="7"/>
  <c r="X201" i="7"/>
  <c r="X200" i="7"/>
  <c r="X199" i="7"/>
  <c r="X198" i="7"/>
  <c r="X197" i="7"/>
  <c r="X196" i="7"/>
  <c r="X195" i="7"/>
  <c r="X194" i="7"/>
  <c r="X193" i="7"/>
  <c r="X192" i="7"/>
  <c r="X188" i="7"/>
  <c r="X187" i="7"/>
  <c r="X186" i="7"/>
  <c r="X185" i="7"/>
  <c r="X184" i="7"/>
  <c r="X183" i="7"/>
  <c r="X182" i="7"/>
  <c r="X181" i="7"/>
  <c r="X180" i="7"/>
  <c r="X179" i="7"/>
  <c r="X176" i="7"/>
  <c r="X175" i="7"/>
  <c r="X174" i="7"/>
  <c r="X173" i="7"/>
  <c r="X172" i="7"/>
  <c r="X171" i="7"/>
  <c r="X170" i="7"/>
  <c r="X169" i="7"/>
  <c r="X168" i="7"/>
  <c r="X167" i="7"/>
  <c r="X164" i="7"/>
  <c r="X163" i="7"/>
  <c r="X162" i="7"/>
  <c r="X161" i="7"/>
  <c r="X160" i="7"/>
  <c r="X159" i="7"/>
  <c r="X158" i="7"/>
  <c r="X157" i="7"/>
  <c r="X156" i="7"/>
  <c r="X155" i="7"/>
  <c r="X152" i="7"/>
  <c r="X151" i="7"/>
  <c r="X150" i="7"/>
  <c r="X149" i="7"/>
  <c r="X148" i="7"/>
  <c r="X147" i="7"/>
  <c r="X146" i="7"/>
  <c r="X145" i="7"/>
  <c r="X144" i="7"/>
  <c r="X141" i="7"/>
  <c r="X140" i="7"/>
  <c r="X139" i="7"/>
  <c r="X138" i="7"/>
  <c r="X137" i="7"/>
  <c r="X136" i="7"/>
  <c r="X135" i="7"/>
  <c r="X134" i="7"/>
  <c r="X133" i="7"/>
  <c r="X132" i="7"/>
  <c r="X129" i="7"/>
  <c r="X128" i="7"/>
  <c r="X127" i="7"/>
  <c r="X126" i="7"/>
  <c r="X125" i="7"/>
  <c r="X124" i="7"/>
  <c r="X123" i="7"/>
  <c r="X122" i="7"/>
  <c r="X121" i="7"/>
  <c r="X120" i="7"/>
  <c r="X119" i="7"/>
  <c r="X116" i="7"/>
  <c r="X115" i="7"/>
  <c r="X114" i="7"/>
  <c r="X113" i="7"/>
  <c r="X112" i="7"/>
  <c r="X111" i="7"/>
  <c r="X110" i="7"/>
  <c r="X109" i="7"/>
  <c r="X108" i="7"/>
  <c r="X107" i="7"/>
  <c r="X104" i="7"/>
  <c r="X103" i="7"/>
  <c r="X102" i="7"/>
  <c r="AR102" i="7" s="1"/>
  <c r="X101" i="7"/>
  <c r="X100" i="7"/>
  <c r="X99" i="7"/>
  <c r="X98" i="7"/>
  <c r="X97" i="7"/>
  <c r="X96" i="7"/>
  <c r="X93" i="7"/>
  <c r="X92" i="7"/>
  <c r="X91" i="7"/>
  <c r="X90" i="7"/>
  <c r="X89" i="7"/>
  <c r="X88" i="7"/>
  <c r="X87" i="7"/>
  <c r="X84" i="7"/>
  <c r="X83" i="7"/>
  <c r="X82" i="7"/>
  <c r="X81" i="7"/>
  <c r="X80" i="7"/>
  <c r="X79" i="7"/>
  <c r="X78" i="7"/>
  <c r="X77" i="7"/>
  <c r="X76" i="7"/>
  <c r="X73" i="7"/>
  <c r="X72" i="7"/>
  <c r="X71" i="7"/>
  <c r="X70" i="7"/>
  <c r="X69" i="7"/>
  <c r="X68" i="7"/>
  <c r="X67" i="7"/>
  <c r="X66" i="7"/>
  <c r="X63" i="7"/>
  <c r="X62" i="7"/>
  <c r="X61" i="7"/>
  <c r="X60" i="7"/>
  <c r="X59" i="7"/>
  <c r="X58" i="7"/>
  <c r="X57" i="7"/>
  <c r="X56" i="7"/>
  <c r="X55" i="7"/>
  <c r="X52" i="7"/>
  <c r="X51" i="7"/>
  <c r="X50" i="7"/>
  <c r="X49" i="7"/>
  <c r="X48" i="7"/>
  <c r="X47" i="7"/>
  <c r="X46" i="7"/>
  <c r="X42" i="7"/>
  <c r="X41" i="7"/>
  <c r="X40" i="7"/>
  <c r="X39" i="7"/>
  <c r="X38" i="7"/>
  <c r="X37" i="7"/>
  <c r="X36" i="7"/>
  <c r="X33" i="7"/>
  <c r="X32" i="7"/>
  <c r="X31" i="7"/>
  <c r="X30" i="7"/>
  <c r="X29" i="7"/>
  <c r="X28" i="7"/>
  <c r="X27" i="7"/>
  <c r="X26" i="7"/>
  <c r="X22" i="7"/>
  <c r="X21" i="7"/>
  <c r="X20" i="7"/>
  <c r="X19" i="7"/>
  <c r="X18" i="7"/>
  <c r="X17" i="7"/>
  <c r="X16" i="7"/>
  <c r="X15" i="7"/>
  <c r="X14" i="7"/>
  <c r="X11" i="7"/>
  <c r="X10" i="7"/>
  <c r="X9" i="7"/>
  <c r="X8" i="7"/>
  <c r="X7" i="7"/>
  <c r="X6" i="7"/>
  <c r="X5" i="7"/>
  <c r="X4" i="7"/>
  <c r="X3" i="7"/>
  <c r="X2" i="7"/>
  <c r="BH6" i="6" s="1"/>
  <c r="W247" i="7"/>
  <c r="W246" i="7"/>
  <c r="W245" i="7"/>
  <c r="W244" i="7"/>
  <c r="W243" i="7"/>
  <c r="W242" i="7"/>
  <c r="W241" i="7"/>
  <c r="W240" i="7"/>
  <c r="W239" i="7"/>
  <c r="W235" i="7"/>
  <c r="W234" i="7"/>
  <c r="W233" i="7"/>
  <c r="W232" i="7"/>
  <c r="W231" i="7"/>
  <c r="W230" i="7"/>
  <c r="W229" i="7"/>
  <c r="W226" i="7"/>
  <c r="W225" i="7"/>
  <c r="W224" i="7"/>
  <c r="W223" i="7"/>
  <c r="W222" i="7"/>
  <c r="W221" i="7"/>
  <c r="W220" i="7"/>
  <c r="W219" i="7"/>
  <c r="W218" i="7"/>
  <c r="W217" i="7"/>
  <c r="W213" i="7"/>
  <c r="W212" i="7"/>
  <c r="W211" i="7"/>
  <c r="W210" i="7"/>
  <c r="W209" i="7"/>
  <c r="W208" i="7"/>
  <c r="W207" i="7"/>
  <c r="W206" i="7"/>
  <c r="W205" i="7"/>
  <c r="W202" i="7"/>
  <c r="W201" i="7"/>
  <c r="W200" i="7"/>
  <c r="W199" i="7"/>
  <c r="W198" i="7"/>
  <c r="W197" i="7"/>
  <c r="W196" i="7"/>
  <c r="W195" i="7"/>
  <c r="W194" i="7"/>
  <c r="W193" i="7"/>
  <c r="W192" i="7"/>
  <c r="W188" i="7"/>
  <c r="W187" i="7"/>
  <c r="W186" i="7"/>
  <c r="W185" i="7"/>
  <c r="W184" i="7"/>
  <c r="W183" i="7"/>
  <c r="W182" i="7"/>
  <c r="W181" i="7"/>
  <c r="W180" i="7"/>
  <c r="W179" i="7"/>
  <c r="W175" i="7"/>
  <c r="W174" i="7"/>
  <c r="W173" i="7"/>
  <c r="W172" i="7"/>
  <c r="W171" i="7"/>
  <c r="W170" i="7"/>
  <c r="W169" i="7"/>
  <c r="W168" i="7"/>
  <c r="W167" i="7"/>
  <c r="W164" i="7"/>
  <c r="W163" i="7"/>
  <c r="W162" i="7"/>
  <c r="W161" i="7"/>
  <c r="W160" i="7"/>
  <c r="W159" i="7"/>
  <c r="W158" i="7"/>
  <c r="W157" i="7"/>
  <c r="W156" i="7"/>
  <c r="W155" i="7"/>
  <c r="W151" i="7"/>
  <c r="W150" i="7"/>
  <c r="W149" i="7"/>
  <c r="W148" i="7"/>
  <c r="W147" i="7"/>
  <c r="W146" i="7"/>
  <c r="W145" i="7"/>
  <c r="W144" i="7"/>
  <c r="W141" i="7"/>
  <c r="W140" i="7"/>
  <c r="W139" i="7"/>
  <c r="W138" i="7"/>
  <c r="W137" i="7"/>
  <c r="W136" i="7"/>
  <c r="W135" i="7"/>
  <c r="W134" i="7"/>
  <c r="W133" i="7"/>
  <c r="W132" i="7"/>
  <c r="W128" i="7"/>
  <c r="W127" i="7"/>
  <c r="W126" i="7"/>
  <c r="AQ126" i="7" s="1"/>
  <c r="W125" i="7"/>
  <c r="W124" i="7"/>
  <c r="W123" i="7"/>
  <c r="W122" i="7"/>
  <c r="W121" i="7"/>
  <c r="W120" i="7"/>
  <c r="W119" i="7"/>
  <c r="W116" i="7"/>
  <c r="W115" i="7"/>
  <c r="W114" i="7"/>
  <c r="W113" i="7"/>
  <c r="W112" i="7"/>
  <c r="W111" i="7"/>
  <c r="W110" i="7"/>
  <c r="W109" i="7"/>
  <c r="W108" i="7"/>
  <c r="W107" i="7"/>
  <c r="W103" i="7"/>
  <c r="W102" i="7"/>
  <c r="W101" i="7"/>
  <c r="W100" i="7"/>
  <c r="W99" i="7"/>
  <c r="W98" i="7"/>
  <c r="W97" i="7"/>
  <c r="W96" i="7"/>
  <c r="W93" i="7"/>
  <c r="W92" i="7"/>
  <c r="W91" i="7"/>
  <c r="W90" i="7"/>
  <c r="W89" i="7"/>
  <c r="W88" i="7"/>
  <c r="W87" i="7"/>
  <c r="W84" i="7"/>
  <c r="W83" i="7"/>
  <c r="W82" i="7"/>
  <c r="W81" i="7"/>
  <c r="W80" i="7"/>
  <c r="W79" i="7"/>
  <c r="W78" i="7"/>
  <c r="W77" i="7"/>
  <c r="W76" i="7"/>
  <c r="W73" i="7"/>
  <c r="W72" i="7"/>
  <c r="W71" i="7"/>
  <c r="W70" i="7"/>
  <c r="W69" i="7"/>
  <c r="W68" i="7"/>
  <c r="W67" i="7"/>
  <c r="W66" i="7"/>
  <c r="W63" i="7"/>
  <c r="W62" i="7"/>
  <c r="W61" i="7"/>
  <c r="W60" i="7"/>
  <c r="W59" i="7"/>
  <c r="W58" i="7"/>
  <c r="W57" i="7"/>
  <c r="W56" i="7"/>
  <c r="W55" i="7"/>
  <c r="W52" i="7"/>
  <c r="W51" i="7"/>
  <c r="W50" i="7"/>
  <c r="W49" i="7"/>
  <c r="W48" i="7"/>
  <c r="W47" i="7"/>
  <c r="W46" i="7"/>
  <c r="W42" i="7"/>
  <c r="W41" i="7"/>
  <c r="W40" i="7"/>
  <c r="W39" i="7"/>
  <c r="W38" i="7"/>
  <c r="W37" i="7"/>
  <c r="W36" i="7"/>
  <c r="W33" i="7"/>
  <c r="W32" i="7"/>
  <c r="W31" i="7"/>
  <c r="W30" i="7"/>
  <c r="W29" i="7"/>
  <c r="W28" i="7"/>
  <c r="W27" i="7"/>
  <c r="W26" i="7"/>
  <c r="W22" i="7"/>
  <c r="W21" i="7"/>
  <c r="W20" i="7"/>
  <c r="W19" i="7"/>
  <c r="W18" i="7"/>
  <c r="W17" i="7"/>
  <c r="W16" i="7"/>
  <c r="W15" i="7"/>
  <c r="W14" i="7"/>
  <c r="W11" i="7"/>
  <c r="W10" i="7"/>
  <c r="W9" i="7"/>
  <c r="W8" i="7"/>
  <c r="W7" i="7"/>
  <c r="W6" i="7"/>
  <c r="W5" i="7"/>
  <c r="BE6" i="6" s="1"/>
  <c r="W4" i="7"/>
  <c r="W3" i="7"/>
  <c r="W2" i="7"/>
  <c r="BF6" i="6" s="1"/>
  <c r="V247" i="7"/>
  <c r="V246" i="7"/>
  <c r="V245" i="7"/>
  <c r="V244" i="7"/>
  <c r="V243" i="7"/>
  <c r="V242" i="7"/>
  <c r="V241" i="7"/>
  <c r="V240" i="7"/>
  <c r="V239" i="7"/>
  <c r="V236" i="7"/>
  <c r="V235" i="7"/>
  <c r="V234" i="7"/>
  <c r="V233" i="7"/>
  <c r="V232" i="7"/>
  <c r="V231" i="7"/>
  <c r="V230" i="7"/>
  <c r="V229" i="7"/>
  <c r="V226" i="7"/>
  <c r="V225" i="7"/>
  <c r="V224" i="7"/>
  <c r="V223" i="7"/>
  <c r="V222" i="7"/>
  <c r="V221" i="7"/>
  <c r="V220" i="7"/>
  <c r="V219" i="7"/>
  <c r="V218" i="7"/>
  <c r="V217" i="7"/>
  <c r="V213" i="7"/>
  <c r="V212" i="7"/>
  <c r="V211" i="7"/>
  <c r="V210" i="7"/>
  <c r="V209" i="7"/>
  <c r="V208" i="7"/>
  <c r="V207" i="7"/>
  <c r="V206" i="7"/>
  <c r="V205" i="7"/>
  <c r="V202" i="7"/>
  <c r="V201" i="7"/>
  <c r="V200" i="7"/>
  <c r="V199" i="7"/>
  <c r="V198" i="7"/>
  <c r="V197" i="7"/>
  <c r="V196" i="7"/>
  <c r="V195" i="7"/>
  <c r="V194" i="7"/>
  <c r="V193" i="7"/>
  <c r="V192" i="7"/>
  <c r="V189" i="7"/>
  <c r="V188" i="7"/>
  <c r="V187" i="7"/>
  <c r="V186" i="7"/>
  <c r="V185" i="7"/>
  <c r="V184" i="7"/>
  <c r="V183" i="7"/>
  <c r="V182" i="7"/>
  <c r="V181" i="7"/>
  <c r="V180" i="7"/>
  <c r="V179" i="7"/>
  <c r="V175" i="7"/>
  <c r="V174" i="7"/>
  <c r="V173" i="7"/>
  <c r="V172" i="7"/>
  <c r="V171" i="7"/>
  <c r="V170" i="7"/>
  <c r="V169" i="7"/>
  <c r="V168" i="7"/>
  <c r="V167" i="7"/>
  <c r="V164" i="7"/>
  <c r="V163" i="7"/>
  <c r="V162" i="7"/>
  <c r="V161" i="7"/>
  <c r="V160" i="7"/>
  <c r="V159" i="7"/>
  <c r="V158" i="7"/>
  <c r="V157" i="7"/>
  <c r="V156" i="7"/>
  <c r="AP156" i="7" s="1"/>
  <c r="V155" i="7"/>
  <c r="V151" i="7"/>
  <c r="V150" i="7"/>
  <c r="V149" i="7"/>
  <c r="V148" i="7"/>
  <c r="V147" i="7"/>
  <c r="V146" i="7"/>
  <c r="V145" i="7"/>
  <c r="V144" i="7"/>
  <c r="V141" i="7"/>
  <c r="V140" i="7"/>
  <c r="V139" i="7"/>
  <c r="V138" i="7"/>
  <c r="V137" i="7"/>
  <c r="V136" i="7"/>
  <c r="V135" i="7"/>
  <c r="V134" i="7"/>
  <c r="V133" i="7"/>
  <c r="V132" i="7"/>
  <c r="V128" i="7"/>
  <c r="V127" i="7"/>
  <c r="V126" i="7"/>
  <c r="V125" i="7"/>
  <c r="V124" i="7"/>
  <c r="V123" i="7"/>
  <c r="V122" i="7"/>
  <c r="V121" i="7"/>
  <c r="V120" i="7"/>
  <c r="V119" i="7"/>
  <c r="V116" i="7"/>
  <c r="V115" i="7"/>
  <c r="V114" i="7"/>
  <c r="V113" i="7"/>
  <c r="V112" i="7"/>
  <c r="V111" i="7"/>
  <c r="V110" i="7"/>
  <c r="V109" i="7"/>
  <c r="V108" i="7"/>
  <c r="V107" i="7"/>
  <c r="V104" i="7"/>
  <c r="V103" i="7"/>
  <c r="V102" i="7"/>
  <c r="V101" i="7"/>
  <c r="V100" i="7"/>
  <c r="V99" i="7"/>
  <c r="V98" i="7"/>
  <c r="V97" i="7"/>
  <c r="V96" i="7"/>
  <c r="V93" i="7"/>
  <c r="V92" i="7"/>
  <c r="V91" i="7"/>
  <c r="V90" i="7"/>
  <c r="V89" i="7"/>
  <c r="V88" i="7"/>
  <c r="V87" i="7"/>
  <c r="V84" i="7"/>
  <c r="V83" i="7"/>
  <c r="V82" i="7"/>
  <c r="V81" i="7"/>
  <c r="V80" i="7"/>
  <c r="V79" i="7"/>
  <c r="V78" i="7"/>
  <c r="V77" i="7"/>
  <c r="V76" i="7"/>
  <c r="V73" i="7"/>
  <c r="V72" i="7"/>
  <c r="V71" i="7"/>
  <c r="V70" i="7"/>
  <c r="V69" i="7"/>
  <c r="V68" i="7"/>
  <c r="V67" i="7"/>
  <c r="V66" i="7"/>
  <c r="V63" i="7"/>
  <c r="V62" i="7"/>
  <c r="V61" i="7"/>
  <c r="V60" i="7"/>
  <c r="V59" i="7"/>
  <c r="V58" i="7"/>
  <c r="V57" i="7"/>
  <c r="V56" i="7"/>
  <c r="V55" i="7"/>
  <c r="V52" i="7"/>
  <c r="V51" i="7"/>
  <c r="V50" i="7"/>
  <c r="V49" i="7"/>
  <c r="V48" i="7"/>
  <c r="V47" i="7"/>
  <c r="V46" i="7"/>
  <c r="V42" i="7"/>
  <c r="V41" i="7"/>
  <c r="V40" i="7"/>
  <c r="V39" i="7"/>
  <c r="V38" i="7"/>
  <c r="V37" i="7"/>
  <c r="V36" i="7"/>
  <c r="V32" i="7"/>
  <c r="V31" i="7"/>
  <c r="V30" i="7"/>
  <c r="V29" i="7"/>
  <c r="V28" i="7"/>
  <c r="V27" i="7"/>
  <c r="V26" i="7"/>
  <c r="V22" i="7"/>
  <c r="V21" i="7"/>
  <c r="V20" i="7"/>
  <c r="V19" i="7"/>
  <c r="V18" i="7"/>
  <c r="V17" i="7"/>
  <c r="V16" i="7"/>
  <c r="V15" i="7"/>
  <c r="V14" i="7"/>
  <c r="V10" i="7"/>
  <c r="V9" i="7"/>
  <c r="AF2" i="7" s="1"/>
  <c r="V8" i="7"/>
  <c r="V7" i="7"/>
  <c r="V6" i="7"/>
  <c r="V5" i="7"/>
  <c r="V4" i="7"/>
  <c r="BB6" i="6" s="1"/>
  <c r="V3" i="7"/>
  <c r="V2" i="7"/>
  <c r="U248" i="7"/>
  <c r="U247" i="7"/>
  <c r="U246" i="7"/>
  <c r="U245" i="7"/>
  <c r="U244" i="7"/>
  <c r="U243" i="7"/>
  <c r="U242" i="7"/>
  <c r="U241" i="7"/>
  <c r="U240" i="7"/>
  <c r="U239" i="7"/>
  <c r="U236" i="7"/>
  <c r="U235" i="7"/>
  <c r="U234" i="7"/>
  <c r="U233" i="7"/>
  <c r="U232" i="7"/>
  <c r="U231" i="7"/>
  <c r="U230" i="7"/>
  <c r="U229" i="7"/>
  <c r="U226" i="7"/>
  <c r="U225" i="7"/>
  <c r="U224" i="7"/>
  <c r="U223" i="7"/>
  <c r="U222" i="7"/>
  <c r="U221" i="7"/>
  <c r="U220" i="7"/>
  <c r="U219" i="7"/>
  <c r="U218" i="7"/>
  <c r="U217" i="7"/>
  <c r="U214" i="7"/>
  <c r="U213" i="7"/>
  <c r="U212" i="7"/>
  <c r="U211" i="7"/>
  <c r="U210" i="7"/>
  <c r="U209" i="7"/>
  <c r="U208" i="7"/>
  <c r="U207" i="7"/>
  <c r="U206" i="7"/>
  <c r="U205" i="7"/>
  <c r="U201" i="7"/>
  <c r="U200" i="7"/>
  <c r="U199" i="7"/>
  <c r="U198" i="7"/>
  <c r="U197" i="7"/>
  <c r="U196" i="7"/>
  <c r="U195" i="7"/>
  <c r="U194" i="7"/>
  <c r="U193" i="7"/>
  <c r="U192" i="7"/>
  <c r="U188" i="7"/>
  <c r="U187" i="7"/>
  <c r="U186" i="7"/>
  <c r="U185" i="7"/>
  <c r="U184" i="7"/>
  <c r="U183" i="7"/>
  <c r="U182" i="7"/>
  <c r="U181" i="7"/>
  <c r="U180" i="7"/>
  <c r="U179" i="7"/>
  <c r="U176" i="7"/>
  <c r="U175" i="7"/>
  <c r="U174" i="7"/>
  <c r="U173" i="7"/>
  <c r="U172" i="7"/>
  <c r="U171" i="7"/>
  <c r="U170" i="7"/>
  <c r="U169" i="7"/>
  <c r="U168" i="7"/>
  <c r="U167" i="7"/>
  <c r="U164" i="7"/>
  <c r="U163" i="7"/>
  <c r="U162" i="7"/>
  <c r="U161" i="7"/>
  <c r="U160" i="7"/>
  <c r="U159" i="7"/>
  <c r="U158" i="7"/>
  <c r="U157" i="7"/>
  <c r="U156" i="7"/>
  <c r="U155" i="7"/>
  <c r="U152" i="7"/>
  <c r="U151" i="7"/>
  <c r="U150" i="7"/>
  <c r="U149" i="7"/>
  <c r="U148" i="7"/>
  <c r="U147" i="7"/>
  <c r="U146" i="7"/>
  <c r="U145" i="7"/>
  <c r="U144" i="7"/>
  <c r="U141" i="7"/>
  <c r="U140" i="7"/>
  <c r="U139" i="7"/>
  <c r="U138" i="7"/>
  <c r="U137" i="7"/>
  <c r="U136" i="7"/>
  <c r="U135" i="7"/>
  <c r="U134" i="7"/>
  <c r="U133" i="7"/>
  <c r="U132" i="7"/>
  <c r="U129" i="7"/>
  <c r="U128" i="7"/>
  <c r="U127" i="7"/>
  <c r="U126" i="7"/>
  <c r="U125" i="7"/>
  <c r="U124" i="7"/>
  <c r="U123" i="7"/>
  <c r="U122" i="7"/>
  <c r="U121" i="7"/>
  <c r="U120" i="7"/>
  <c r="U119" i="7"/>
  <c r="U116" i="7"/>
  <c r="U115" i="7"/>
  <c r="U114" i="7"/>
  <c r="U113" i="7"/>
  <c r="U112" i="7"/>
  <c r="U111" i="7"/>
  <c r="U110" i="7"/>
  <c r="U109" i="7"/>
  <c r="U108" i="7"/>
  <c r="U107" i="7"/>
  <c r="U103" i="7"/>
  <c r="U102" i="7"/>
  <c r="U101" i="7"/>
  <c r="U100" i="7"/>
  <c r="U99" i="7"/>
  <c r="U98" i="7"/>
  <c r="U97" i="7"/>
  <c r="U96" i="7"/>
  <c r="U93" i="7"/>
  <c r="U92" i="7"/>
  <c r="U91" i="7"/>
  <c r="U90" i="7"/>
  <c r="U89" i="7"/>
  <c r="U88" i="7"/>
  <c r="U87" i="7"/>
  <c r="U84" i="7"/>
  <c r="U83" i="7"/>
  <c r="U82" i="7"/>
  <c r="U81" i="7"/>
  <c r="U80" i="7"/>
  <c r="U79" i="7"/>
  <c r="U78" i="7"/>
  <c r="U77" i="7"/>
  <c r="U76" i="7"/>
  <c r="U72" i="7"/>
  <c r="U71" i="7"/>
  <c r="U70" i="7"/>
  <c r="U69" i="7"/>
  <c r="U68" i="7"/>
  <c r="U67" i="7"/>
  <c r="U66" i="7"/>
  <c r="U62" i="7"/>
  <c r="U61" i="7"/>
  <c r="U60" i="7"/>
  <c r="U59" i="7"/>
  <c r="U58" i="7"/>
  <c r="U57" i="7"/>
  <c r="U56" i="7"/>
  <c r="U55" i="7"/>
  <c r="U52" i="7"/>
  <c r="U51" i="7"/>
  <c r="U50" i="7"/>
  <c r="U49" i="7"/>
  <c r="U48" i="7"/>
  <c r="U47" i="7"/>
  <c r="U46" i="7"/>
  <c r="U42" i="7"/>
  <c r="U41" i="7"/>
  <c r="U40" i="7"/>
  <c r="U39" i="7"/>
  <c r="U38" i="7"/>
  <c r="U37" i="7"/>
  <c r="U36" i="7"/>
  <c r="U33" i="7"/>
  <c r="U32" i="7"/>
  <c r="U31" i="7"/>
  <c r="U30" i="7"/>
  <c r="U29" i="7"/>
  <c r="U28" i="7"/>
  <c r="U27" i="7"/>
  <c r="U26" i="7"/>
  <c r="U23" i="7"/>
  <c r="U22" i="7"/>
  <c r="U21" i="7"/>
  <c r="U20" i="7"/>
  <c r="U19" i="7"/>
  <c r="U18" i="7"/>
  <c r="U17" i="7"/>
  <c r="U16" i="7"/>
  <c r="U15" i="7"/>
  <c r="U14" i="7"/>
  <c r="U11" i="7"/>
  <c r="U10" i="7"/>
  <c r="U9" i="7"/>
  <c r="U8" i="7"/>
  <c r="U7" i="7"/>
  <c r="U6" i="7"/>
  <c r="U5" i="7"/>
  <c r="U4" i="7"/>
  <c r="U3" i="7"/>
  <c r="AZ6" i="6" s="1"/>
  <c r="U2" i="7"/>
  <c r="AT6" i="7" s="1"/>
  <c r="S248" i="7"/>
  <c r="S247" i="7"/>
  <c r="S246" i="7"/>
  <c r="S245" i="7"/>
  <c r="S244" i="7"/>
  <c r="S243" i="7"/>
  <c r="S242" i="7"/>
  <c r="S241" i="7"/>
  <c r="S240" i="7"/>
  <c r="S239" i="7"/>
  <c r="S236" i="7"/>
  <c r="S235" i="7"/>
  <c r="S234" i="7"/>
  <c r="S233" i="7"/>
  <c r="S232" i="7"/>
  <c r="S231" i="7"/>
  <c r="S230" i="7"/>
  <c r="S229" i="7"/>
  <c r="S227" i="7"/>
  <c r="S226" i="7"/>
  <c r="S225" i="7"/>
  <c r="S224" i="7"/>
  <c r="S223" i="7"/>
  <c r="S222" i="7"/>
  <c r="S221" i="7"/>
  <c r="S220" i="7"/>
  <c r="S219" i="7"/>
  <c r="S218" i="7"/>
  <c r="S217" i="7"/>
  <c r="S213" i="7"/>
  <c r="S212" i="7"/>
  <c r="S211" i="7"/>
  <c r="S210" i="7"/>
  <c r="S209" i="7"/>
  <c r="S208" i="7"/>
  <c r="S207" i="7"/>
  <c r="S206" i="7"/>
  <c r="S205" i="7"/>
  <c r="S202" i="7"/>
  <c r="S201" i="7"/>
  <c r="S200" i="7"/>
  <c r="S199" i="7"/>
  <c r="S198" i="7"/>
  <c r="S197" i="7"/>
  <c r="S196" i="7"/>
  <c r="S195" i="7"/>
  <c r="S194" i="7"/>
  <c r="S193" i="7"/>
  <c r="S192" i="7"/>
  <c r="S189" i="7"/>
  <c r="S188" i="7"/>
  <c r="S187" i="7"/>
  <c r="S186" i="7"/>
  <c r="S185" i="7"/>
  <c r="S184" i="7"/>
  <c r="S183" i="7"/>
  <c r="S182" i="7"/>
  <c r="S181" i="7"/>
  <c r="S180" i="7"/>
  <c r="S179" i="7"/>
  <c r="S176" i="7"/>
  <c r="S175" i="7"/>
  <c r="S174" i="7"/>
  <c r="S173" i="7"/>
  <c r="S172" i="7"/>
  <c r="S171" i="7"/>
  <c r="S170" i="7"/>
  <c r="S169" i="7"/>
  <c r="S168" i="7"/>
  <c r="S167" i="7"/>
  <c r="S164" i="7"/>
  <c r="S163" i="7"/>
  <c r="S162" i="7"/>
  <c r="S161" i="7"/>
  <c r="S160" i="7"/>
  <c r="S159" i="7"/>
  <c r="S158" i="7"/>
  <c r="S157" i="7"/>
  <c r="S156" i="7"/>
  <c r="S155" i="7"/>
  <c r="S152" i="7"/>
  <c r="S151" i="7"/>
  <c r="S150" i="7"/>
  <c r="S149" i="7"/>
  <c r="S148" i="7"/>
  <c r="S147" i="7"/>
  <c r="S146" i="7"/>
  <c r="S145" i="7"/>
  <c r="S144" i="7"/>
  <c r="S142" i="7"/>
  <c r="S141" i="7"/>
  <c r="S140" i="7"/>
  <c r="S139" i="7"/>
  <c r="S138" i="7"/>
  <c r="S137" i="7"/>
  <c r="S136" i="7"/>
  <c r="S135" i="7"/>
  <c r="S134" i="7"/>
  <c r="S133" i="7"/>
  <c r="S132" i="7"/>
  <c r="S129" i="7"/>
  <c r="S128" i="7"/>
  <c r="S127" i="7"/>
  <c r="S126" i="7"/>
  <c r="S125" i="7"/>
  <c r="S124" i="7"/>
  <c r="S123" i="7"/>
  <c r="S122" i="7"/>
  <c r="S121" i="7"/>
  <c r="S120" i="7"/>
  <c r="S119" i="7"/>
  <c r="S116" i="7"/>
  <c r="S115" i="7"/>
  <c r="S114" i="7"/>
  <c r="S113" i="7"/>
  <c r="S112" i="7"/>
  <c r="S111" i="7"/>
  <c r="S110" i="7"/>
  <c r="S109" i="7"/>
  <c r="S108" i="7"/>
  <c r="S107" i="7"/>
  <c r="S104" i="7"/>
  <c r="S103" i="7"/>
  <c r="S102" i="7"/>
  <c r="S101" i="7"/>
  <c r="S100" i="7"/>
  <c r="S99" i="7"/>
  <c r="S98" i="7"/>
  <c r="S97" i="7"/>
  <c r="S96" i="7"/>
  <c r="S93" i="7"/>
  <c r="S92" i="7"/>
  <c r="S91" i="7"/>
  <c r="S90" i="7"/>
  <c r="S89" i="7"/>
  <c r="S88" i="7"/>
  <c r="S87" i="7"/>
  <c r="S84" i="7"/>
  <c r="S83" i="7"/>
  <c r="S82" i="7"/>
  <c r="S81" i="7"/>
  <c r="S80" i="7"/>
  <c r="S79" i="7"/>
  <c r="S78" i="7"/>
  <c r="S77" i="7"/>
  <c r="S76" i="7"/>
  <c r="S73" i="7"/>
  <c r="S72" i="7"/>
  <c r="S71" i="7"/>
  <c r="S70" i="7"/>
  <c r="S69" i="7"/>
  <c r="S68" i="7"/>
  <c r="S67" i="7"/>
  <c r="S66" i="7"/>
  <c r="S63" i="7"/>
  <c r="S62" i="7"/>
  <c r="S61" i="7"/>
  <c r="S60" i="7"/>
  <c r="S59" i="7"/>
  <c r="S58" i="7"/>
  <c r="S57" i="7"/>
  <c r="S56" i="7"/>
  <c r="S55" i="7"/>
  <c r="S52" i="7"/>
  <c r="S51" i="7"/>
  <c r="S50" i="7"/>
  <c r="S49" i="7"/>
  <c r="S48" i="7"/>
  <c r="S47" i="7"/>
  <c r="S46" i="7"/>
  <c r="S42" i="7"/>
  <c r="S41" i="7"/>
  <c r="S40" i="7"/>
  <c r="S39" i="7"/>
  <c r="S38" i="7"/>
  <c r="S37" i="7"/>
  <c r="S36" i="7"/>
  <c r="S33" i="7"/>
  <c r="S32" i="7"/>
  <c r="S31" i="7"/>
  <c r="S30" i="7"/>
  <c r="S29" i="7"/>
  <c r="S28" i="7"/>
  <c r="S27" i="7"/>
  <c r="S26" i="7"/>
  <c r="S22" i="7"/>
  <c r="S21" i="7"/>
  <c r="S20" i="7"/>
  <c r="S19" i="7"/>
  <c r="S18" i="7"/>
  <c r="S17" i="7"/>
  <c r="S16" i="7"/>
  <c r="S15" i="7"/>
  <c r="S14" i="7"/>
  <c r="S11" i="7"/>
  <c r="S10" i="7"/>
  <c r="S9" i="7"/>
  <c r="S8" i="7"/>
  <c r="S7" i="7"/>
  <c r="S6" i="7"/>
  <c r="S5" i="7"/>
  <c r="S4" i="7"/>
  <c r="BH5" i="6" s="1"/>
  <c r="S3" i="7"/>
  <c r="S2" i="7"/>
  <c r="BI5" i="6" s="1"/>
  <c r="R248" i="7"/>
  <c r="R247" i="7"/>
  <c r="R246" i="7"/>
  <c r="R245" i="7"/>
  <c r="R244" i="7"/>
  <c r="R243" i="7"/>
  <c r="R242" i="7"/>
  <c r="R241" i="7"/>
  <c r="R240" i="7"/>
  <c r="R239" i="7"/>
  <c r="R236" i="7"/>
  <c r="R235" i="7"/>
  <c r="R234" i="7"/>
  <c r="R233" i="7"/>
  <c r="R232" i="7"/>
  <c r="R231" i="7"/>
  <c r="R230" i="7"/>
  <c r="R229" i="7"/>
  <c r="R226" i="7"/>
  <c r="R225" i="7"/>
  <c r="R224" i="7"/>
  <c r="R223" i="7"/>
  <c r="R222" i="7"/>
  <c r="R221" i="7"/>
  <c r="R220" i="7"/>
  <c r="R219" i="7"/>
  <c r="R218" i="7"/>
  <c r="R217" i="7"/>
  <c r="R214" i="7"/>
  <c r="R213" i="7"/>
  <c r="R212" i="7"/>
  <c r="R211" i="7"/>
  <c r="R210" i="7"/>
  <c r="R209" i="7"/>
  <c r="R208" i="7"/>
  <c r="R207" i="7"/>
  <c r="R206" i="7"/>
  <c r="R205" i="7"/>
  <c r="R202" i="7"/>
  <c r="R201" i="7"/>
  <c r="R200" i="7"/>
  <c r="R199" i="7"/>
  <c r="R198" i="7"/>
  <c r="R197" i="7"/>
  <c r="R196" i="7"/>
  <c r="R195" i="7"/>
  <c r="R194" i="7"/>
  <c r="R193" i="7"/>
  <c r="R192" i="7"/>
  <c r="R188" i="7"/>
  <c r="R187" i="7"/>
  <c r="R186" i="7"/>
  <c r="R185" i="7"/>
  <c r="R184" i="7"/>
  <c r="R183" i="7"/>
  <c r="R182" i="7"/>
  <c r="R181" i="7"/>
  <c r="R180" i="7"/>
  <c r="R179" i="7"/>
  <c r="R176" i="7"/>
  <c r="R175" i="7"/>
  <c r="R174" i="7"/>
  <c r="R173" i="7"/>
  <c r="R172" i="7"/>
  <c r="R171" i="7"/>
  <c r="R170" i="7"/>
  <c r="R169" i="7"/>
  <c r="R168" i="7"/>
  <c r="R167" i="7"/>
  <c r="R165" i="7"/>
  <c r="R164" i="7"/>
  <c r="R163" i="7"/>
  <c r="R162" i="7"/>
  <c r="R161" i="7"/>
  <c r="R160" i="7"/>
  <c r="R159" i="7"/>
  <c r="R158" i="7"/>
  <c r="R157" i="7"/>
  <c r="R156" i="7"/>
  <c r="R155" i="7"/>
  <c r="R152" i="7"/>
  <c r="R151" i="7"/>
  <c r="R150" i="7"/>
  <c r="R149" i="7"/>
  <c r="R148" i="7"/>
  <c r="R147" i="7"/>
  <c r="R146" i="7"/>
  <c r="R145" i="7"/>
  <c r="R144" i="7"/>
  <c r="R141" i="7"/>
  <c r="R140" i="7"/>
  <c r="R139" i="7"/>
  <c r="R138" i="7"/>
  <c r="R137" i="7"/>
  <c r="R136" i="7"/>
  <c r="R135" i="7"/>
  <c r="R134" i="7"/>
  <c r="R133" i="7"/>
  <c r="R132" i="7"/>
  <c r="R129" i="7"/>
  <c r="R128" i="7"/>
  <c r="R127" i="7"/>
  <c r="R126" i="7"/>
  <c r="R125" i="7"/>
  <c r="R124" i="7"/>
  <c r="R123" i="7"/>
  <c r="R122" i="7"/>
  <c r="R121" i="7"/>
  <c r="R120" i="7"/>
  <c r="R119" i="7"/>
  <c r="R117" i="7"/>
  <c r="R116" i="7"/>
  <c r="R115" i="7"/>
  <c r="R114" i="7"/>
  <c r="R113" i="7"/>
  <c r="R112" i="7"/>
  <c r="R111" i="7"/>
  <c r="R110" i="7"/>
  <c r="R109" i="7"/>
  <c r="R108" i="7"/>
  <c r="R107" i="7"/>
  <c r="R104" i="7"/>
  <c r="R103" i="7"/>
  <c r="R102" i="7"/>
  <c r="R101" i="7"/>
  <c r="R100" i="7"/>
  <c r="R99" i="7"/>
  <c r="R98" i="7"/>
  <c r="R97" i="7"/>
  <c r="R96" i="7"/>
  <c r="R93" i="7"/>
  <c r="R92" i="7"/>
  <c r="R91" i="7"/>
  <c r="R90" i="7"/>
  <c r="R89" i="7"/>
  <c r="R88" i="7"/>
  <c r="R87" i="7"/>
  <c r="R84" i="7"/>
  <c r="R83" i="7"/>
  <c r="R82" i="7"/>
  <c r="R81" i="7"/>
  <c r="R80" i="7"/>
  <c r="R79" i="7"/>
  <c r="R78" i="7"/>
  <c r="R77" i="7"/>
  <c r="R76" i="7"/>
  <c r="R73" i="7"/>
  <c r="R72" i="7"/>
  <c r="R71" i="7"/>
  <c r="R70" i="7"/>
  <c r="R69" i="7"/>
  <c r="R68" i="7"/>
  <c r="R67" i="7"/>
  <c r="R66" i="7"/>
  <c r="R63" i="7"/>
  <c r="R62" i="7"/>
  <c r="R61" i="7"/>
  <c r="R60" i="7"/>
  <c r="R59" i="7"/>
  <c r="R58" i="7"/>
  <c r="R57" i="7"/>
  <c r="R56" i="7"/>
  <c r="R55" i="7"/>
  <c r="R52" i="7"/>
  <c r="R51" i="7"/>
  <c r="R50" i="7"/>
  <c r="R49" i="7"/>
  <c r="R48" i="7"/>
  <c r="R47" i="7"/>
  <c r="R46" i="7"/>
  <c r="R42" i="7"/>
  <c r="R41" i="7"/>
  <c r="R40" i="7"/>
  <c r="R39" i="7"/>
  <c r="R38" i="7"/>
  <c r="R37" i="7"/>
  <c r="R36" i="7"/>
  <c r="R33" i="7"/>
  <c r="R32" i="7"/>
  <c r="R31" i="7"/>
  <c r="R30" i="7"/>
  <c r="R29" i="7"/>
  <c r="R28" i="7"/>
  <c r="R27" i="7"/>
  <c r="R26" i="7"/>
  <c r="R22" i="7"/>
  <c r="R21" i="7"/>
  <c r="R20" i="7"/>
  <c r="R19" i="7"/>
  <c r="R18" i="7"/>
  <c r="R17" i="7"/>
  <c r="R16" i="7"/>
  <c r="R15" i="7"/>
  <c r="R14" i="7"/>
  <c r="R11" i="7"/>
  <c r="R10" i="7"/>
  <c r="R9" i="7"/>
  <c r="R8" i="7"/>
  <c r="R7" i="7"/>
  <c r="R6" i="7"/>
  <c r="R5" i="7"/>
  <c r="R4" i="7"/>
  <c r="R3" i="7"/>
  <c r="BE5" i="6" s="1"/>
  <c r="R2" i="7"/>
  <c r="Q248" i="7"/>
  <c r="Q247" i="7"/>
  <c r="Q246" i="7"/>
  <c r="Q245" i="7"/>
  <c r="Q244" i="7"/>
  <c r="Q243" i="7"/>
  <c r="Q242" i="7"/>
  <c r="Q241" i="7"/>
  <c r="Q240" i="7"/>
  <c r="Q239" i="7"/>
  <c r="Q237" i="7"/>
  <c r="Q236" i="7"/>
  <c r="Q235" i="7"/>
  <c r="Q234" i="7"/>
  <c r="Q233" i="7"/>
  <c r="Q232" i="7"/>
  <c r="Q231" i="7"/>
  <c r="Q230" i="7"/>
  <c r="Q229" i="7"/>
  <c r="Q226" i="7"/>
  <c r="Q225" i="7"/>
  <c r="Q224" i="7"/>
  <c r="Q223" i="7"/>
  <c r="Q222" i="7"/>
  <c r="Q221" i="7"/>
  <c r="Q220" i="7"/>
  <c r="Q219" i="7"/>
  <c r="Q218" i="7"/>
  <c r="Q217" i="7"/>
  <c r="Q214" i="7"/>
  <c r="Q213" i="7"/>
  <c r="Q212" i="7"/>
  <c r="Q211" i="7"/>
  <c r="Q210" i="7"/>
  <c r="Q209" i="7"/>
  <c r="Q208" i="7"/>
  <c r="Q207" i="7"/>
  <c r="Q206" i="7"/>
  <c r="Q205" i="7"/>
  <c r="Q202" i="7"/>
  <c r="Q201" i="7"/>
  <c r="Q200" i="7"/>
  <c r="Q199" i="7"/>
  <c r="Q198" i="7"/>
  <c r="Q197" i="7"/>
  <c r="Q196" i="7"/>
  <c r="Q195" i="7"/>
  <c r="Q194" i="7"/>
  <c r="Q193" i="7"/>
  <c r="Q192" i="7"/>
  <c r="Q189" i="7"/>
  <c r="Q188" i="7"/>
  <c r="Q187" i="7"/>
  <c r="Q186" i="7"/>
  <c r="Q185" i="7"/>
  <c r="Q184" i="7"/>
  <c r="Q183" i="7"/>
  <c r="Q182" i="7"/>
  <c r="Q181" i="7"/>
  <c r="Q180" i="7"/>
  <c r="Q179" i="7"/>
  <c r="Q176" i="7"/>
  <c r="Q175" i="7"/>
  <c r="Q174" i="7"/>
  <c r="Q173" i="7"/>
  <c r="Q172" i="7"/>
  <c r="Q171" i="7"/>
  <c r="Q170" i="7"/>
  <c r="Q169" i="7"/>
  <c r="Q168" i="7"/>
  <c r="Q167" i="7"/>
  <c r="Q165" i="7"/>
  <c r="Q164" i="7"/>
  <c r="Q163" i="7"/>
  <c r="Q162" i="7"/>
  <c r="Q161" i="7"/>
  <c r="Q160" i="7"/>
  <c r="Q159" i="7"/>
  <c r="Q158" i="7"/>
  <c r="Q157" i="7"/>
  <c r="Q156" i="7"/>
  <c r="Q155" i="7"/>
  <c r="Q152" i="7"/>
  <c r="Q151" i="7"/>
  <c r="Q150" i="7"/>
  <c r="Q149" i="7"/>
  <c r="Q148" i="7"/>
  <c r="Q147" i="7"/>
  <c r="Q146" i="7"/>
  <c r="Q145" i="7"/>
  <c r="Q144" i="7"/>
  <c r="Q141" i="7"/>
  <c r="Q140" i="7"/>
  <c r="Q139" i="7"/>
  <c r="Q138" i="7"/>
  <c r="Q137" i="7"/>
  <c r="Q136" i="7"/>
  <c r="Q135" i="7"/>
  <c r="Q134" i="7"/>
  <c r="Q133" i="7"/>
  <c r="Q132" i="7"/>
  <c r="Q129" i="7"/>
  <c r="Q128" i="7"/>
  <c r="Q127" i="7"/>
  <c r="Q126" i="7"/>
  <c r="Q125" i="7"/>
  <c r="Q124" i="7"/>
  <c r="Q123" i="7"/>
  <c r="Q122" i="7"/>
  <c r="Q121" i="7"/>
  <c r="Q120" i="7"/>
  <c r="Q119" i="7"/>
  <c r="Q117" i="7"/>
  <c r="Q116" i="7"/>
  <c r="Q115" i="7"/>
  <c r="Q114" i="7"/>
  <c r="Q113" i="7"/>
  <c r="Q112" i="7"/>
  <c r="Q111" i="7"/>
  <c r="Q110" i="7"/>
  <c r="Q109" i="7"/>
  <c r="Q108" i="7"/>
  <c r="Q107" i="7"/>
  <c r="Q105" i="7"/>
  <c r="Q104" i="7"/>
  <c r="Q103" i="7"/>
  <c r="Q102" i="7"/>
  <c r="Q101" i="7"/>
  <c r="Q100" i="7"/>
  <c r="Q99" i="7"/>
  <c r="Q98" i="7"/>
  <c r="Q97" i="7"/>
  <c r="Q96" i="7"/>
  <c r="Q94" i="7"/>
  <c r="Q93" i="7"/>
  <c r="Q92" i="7"/>
  <c r="Q91" i="7"/>
  <c r="Q90" i="7"/>
  <c r="Q89" i="7"/>
  <c r="Q88" i="7"/>
  <c r="Q87" i="7"/>
  <c r="Q85" i="7"/>
  <c r="Q84" i="7"/>
  <c r="Q83" i="7"/>
  <c r="Q82" i="7"/>
  <c r="Q81" i="7"/>
  <c r="Q80" i="7"/>
  <c r="Q79" i="7"/>
  <c r="Q78" i="7"/>
  <c r="Q77" i="7"/>
  <c r="Q76" i="7"/>
  <c r="Q74" i="7"/>
  <c r="Q73" i="7"/>
  <c r="Q72" i="7"/>
  <c r="Q71" i="7"/>
  <c r="Q70" i="7"/>
  <c r="Q69" i="7"/>
  <c r="Q68" i="7"/>
  <c r="Q67" i="7"/>
  <c r="Q66" i="7"/>
  <c r="Q64" i="7"/>
  <c r="Q63" i="7"/>
  <c r="Q62" i="7"/>
  <c r="Q61" i="7"/>
  <c r="Q60" i="7"/>
  <c r="Q59" i="7"/>
  <c r="Q58" i="7"/>
  <c r="Q57" i="7"/>
  <c r="Q56" i="7"/>
  <c r="Q55" i="7"/>
  <c r="Q53" i="7"/>
  <c r="Q52" i="7"/>
  <c r="Q51" i="7"/>
  <c r="Q50" i="7"/>
  <c r="Q49" i="7"/>
  <c r="Q48" i="7"/>
  <c r="Q47" i="7"/>
  <c r="Q46" i="7"/>
  <c r="Q43" i="7"/>
  <c r="Q42" i="7"/>
  <c r="Q41" i="7"/>
  <c r="Q40" i="7"/>
  <c r="Q39" i="7"/>
  <c r="Q38" i="7"/>
  <c r="Q37" i="7"/>
  <c r="Q36" i="7"/>
  <c r="Q33" i="7"/>
  <c r="Q32" i="7"/>
  <c r="Q31" i="7"/>
  <c r="Q30" i="7"/>
  <c r="Q29" i="7"/>
  <c r="Q28" i="7"/>
  <c r="Q27" i="7"/>
  <c r="Q26" i="7"/>
  <c r="Q23" i="7"/>
  <c r="Q22" i="7"/>
  <c r="Q21" i="7"/>
  <c r="Q20" i="7"/>
  <c r="Q19" i="7"/>
  <c r="Q18" i="7"/>
  <c r="Q17" i="7"/>
  <c r="Q16" i="7"/>
  <c r="Q15" i="7"/>
  <c r="Q14" i="7"/>
  <c r="Q11" i="7"/>
  <c r="Q10" i="7"/>
  <c r="Q9" i="7"/>
  <c r="Q8" i="7"/>
  <c r="Q7" i="7"/>
  <c r="Q6" i="7"/>
  <c r="Q5" i="7"/>
  <c r="Q4" i="7"/>
  <c r="Q3" i="7"/>
  <c r="Q2" i="7"/>
  <c r="BC5" i="6" s="1"/>
  <c r="P248" i="7"/>
  <c r="P247" i="7"/>
  <c r="P246" i="7"/>
  <c r="P245" i="7"/>
  <c r="P244" i="7"/>
  <c r="P243" i="7"/>
  <c r="P242" i="7"/>
  <c r="P241" i="7"/>
  <c r="P240" i="7"/>
  <c r="P239" i="7"/>
  <c r="P236" i="7"/>
  <c r="P235" i="7"/>
  <c r="P234" i="7"/>
  <c r="P233" i="7"/>
  <c r="P232" i="7"/>
  <c r="P231" i="7"/>
  <c r="P230" i="7"/>
  <c r="P229" i="7"/>
  <c r="P227" i="7"/>
  <c r="P226" i="7"/>
  <c r="P225" i="7"/>
  <c r="P224" i="7"/>
  <c r="P223" i="7"/>
  <c r="P222" i="7"/>
  <c r="P221" i="7"/>
  <c r="P220" i="7"/>
  <c r="P219" i="7"/>
  <c r="P218" i="7"/>
  <c r="P217" i="7"/>
  <c r="P214" i="7"/>
  <c r="P213" i="7"/>
  <c r="P212" i="7"/>
  <c r="P211" i="7"/>
  <c r="P210" i="7"/>
  <c r="P209" i="7"/>
  <c r="P208" i="7"/>
  <c r="P207" i="7"/>
  <c r="P206" i="7"/>
  <c r="P205" i="7"/>
  <c r="P202" i="7"/>
  <c r="P201" i="7"/>
  <c r="P200" i="7"/>
  <c r="P199" i="7"/>
  <c r="P198" i="7"/>
  <c r="P197" i="7"/>
  <c r="P196" i="7"/>
  <c r="P195" i="7"/>
  <c r="P194" i="7"/>
  <c r="P193" i="7"/>
  <c r="P192" i="7"/>
  <c r="P189" i="7"/>
  <c r="P188" i="7"/>
  <c r="P187" i="7"/>
  <c r="P186" i="7"/>
  <c r="P185" i="7"/>
  <c r="P184" i="7"/>
  <c r="P183" i="7"/>
  <c r="P182" i="7"/>
  <c r="P181" i="7"/>
  <c r="P180" i="7"/>
  <c r="P179" i="7"/>
  <c r="P176" i="7"/>
  <c r="P175" i="7"/>
  <c r="P174" i="7"/>
  <c r="P173" i="7"/>
  <c r="P172" i="7"/>
  <c r="P171" i="7"/>
  <c r="P170" i="7"/>
  <c r="P169" i="7"/>
  <c r="P168" i="7"/>
  <c r="P167" i="7"/>
  <c r="P164" i="7"/>
  <c r="P163" i="7"/>
  <c r="P162" i="7"/>
  <c r="P161" i="7"/>
  <c r="P160" i="7"/>
  <c r="P159" i="7"/>
  <c r="P158" i="7"/>
  <c r="P157" i="7"/>
  <c r="P156" i="7"/>
  <c r="P155" i="7"/>
  <c r="P152" i="7"/>
  <c r="P151" i="7"/>
  <c r="P150" i="7"/>
  <c r="P149" i="7"/>
  <c r="P148" i="7"/>
  <c r="P147" i="7"/>
  <c r="P146" i="7"/>
  <c r="P145" i="7"/>
  <c r="P144" i="7"/>
  <c r="P142" i="7"/>
  <c r="P141" i="7"/>
  <c r="P140" i="7"/>
  <c r="P139" i="7"/>
  <c r="P138" i="7"/>
  <c r="P137" i="7"/>
  <c r="P136" i="7"/>
  <c r="P135" i="7"/>
  <c r="P134" i="7"/>
  <c r="P133" i="7"/>
  <c r="P132" i="7"/>
  <c r="P129" i="7"/>
  <c r="P128" i="7"/>
  <c r="P127" i="7"/>
  <c r="P126" i="7"/>
  <c r="P125" i="7"/>
  <c r="P124" i="7"/>
  <c r="P123" i="7"/>
  <c r="P122" i="7"/>
  <c r="P121" i="7"/>
  <c r="P120" i="7"/>
  <c r="P119" i="7"/>
  <c r="P116" i="7"/>
  <c r="P115" i="7"/>
  <c r="P114" i="7"/>
  <c r="P113" i="7"/>
  <c r="P112" i="7"/>
  <c r="P111" i="7"/>
  <c r="P110" i="7"/>
  <c r="P109" i="7"/>
  <c r="P108" i="7"/>
  <c r="P107" i="7"/>
  <c r="P103" i="7"/>
  <c r="P102" i="7"/>
  <c r="P101" i="7"/>
  <c r="P100" i="7"/>
  <c r="P99" i="7"/>
  <c r="P98" i="7"/>
  <c r="P97" i="7"/>
  <c r="P96" i="7"/>
  <c r="P94" i="7"/>
  <c r="P93" i="7"/>
  <c r="P92" i="7"/>
  <c r="P91" i="7"/>
  <c r="P90" i="7"/>
  <c r="P89" i="7"/>
  <c r="P88" i="7"/>
  <c r="P87" i="7"/>
  <c r="P85" i="7"/>
  <c r="P84" i="7"/>
  <c r="P83" i="7"/>
  <c r="P82" i="7"/>
  <c r="P81" i="7"/>
  <c r="P80" i="7"/>
  <c r="P79" i="7"/>
  <c r="P78" i="7"/>
  <c r="P77" i="7"/>
  <c r="P76" i="7"/>
  <c r="P73" i="7"/>
  <c r="P72" i="7"/>
  <c r="P71" i="7"/>
  <c r="P70" i="7"/>
  <c r="P69" i="7"/>
  <c r="P68" i="7"/>
  <c r="P67" i="7"/>
  <c r="P66" i="7"/>
  <c r="P63" i="7"/>
  <c r="P62" i="7"/>
  <c r="P61" i="7"/>
  <c r="P60" i="7"/>
  <c r="P59" i="7"/>
  <c r="P58" i="7"/>
  <c r="P57" i="7"/>
  <c r="P56" i="7"/>
  <c r="P55" i="7"/>
  <c r="P53" i="7"/>
  <c r="P52" i="7"/>
  <c r="P51" i="7"/>
  <c r="P50" i="7"/>
  <c r="P49" i="7"/>
  <c r="P48" i="7"/>
  <c r="P47" i="7"/>
  <c r="P46" i="7"/>
  <c r="P43" i="7"/>
  <c r="P42" i="7"/>
  <c r="P41" i="7"/>
  <c r="P40" i="7"/>
  <c r="P39" i="7"/>
  <c r="P38" i="7"/>
  <c r="P37" i="7"/>
  <c r="P36" i="7"/>
  <c r="P34" i="7"/>
  <c r="P33" i="7"/>
  <c r="P32" i="7"/>
  <c r="P31" i="7"/>
  <c r="P30" i="7"/>
  <c r="P29" i="7"/>
  <c r="P28" i="7"/>
  <c r="P27" i="7"/>
  <c r="P26" i="7"/>
  <c r="P23" i="7"/>
  <c r="P22" i="7"/>
  <c r="P21" i="7"/>
  <c r="P20" i="7"/>
  <c r="P19" i="7"/>
  <c r="P18" i="7"/>
  <c r="P17" i="7"/>
  <c r="P16" i="7"/>
  <c r="P15" i="7"/>
  <c r="P14" i="7"/>
  <c r="P12" i="7"/>
  <c r="P11" i="7"/>
  <c r="P10" i="7"/>
  <c r="P9" i="7"/>
  <c r="AZ5" i="6" s="1"/>
  <c r="P8" i="7"/>
  <c r="P7" i="7"/>
  <c r="P6" i="7"/>
  <c r="P5" i="7"/>
  <c r="P4" i="7"/>
  <c r="P3" i="7"/>
  <c r="P2" i="7"/>
  <c r="N248" i="7"/>
  <c r="N247" i="7"/>
  <c r="N246" i="7"/>
  <c r="N245" i="7"/>
  <c r="N244" i="7"/>
  <c r="N243" i="7"/>
  <c r="N242" i="7"/>
  <c r="N241" i="7"/>
  <c r="N240" i="7"/>
  <c r="N239" i="7"/>
  <c r="N236" i="7"/>
  <c r="N235" i="7"/>
  <c r="N234" i="7"/>
  <c r="N233" i="7"/>
  <c r="N232" i="7"/>
  <c r="N231" i="7"/>
  <c r="N230" i="7"/>
  <c r="N229" i="7"/>
  <c r="N226" i="7"/>
  <c r="N225" i="7"/>
  <c r="N224" i="7"/>
  <c r="N223" i="7"/>
  <c r="N222" i="7"/>
  <c r="N221" i="7"/>
  <c r="N220" i="7"/>
  <c r="N219" i="7"/>
  <c r="N218" i="7"/>
  <c r="N217" i="7"/>
  <c r="N213" i="7"/>
  <c r="N212" i="7"/>
  <c r="N211" i="7"/>
  <c r="N210" i="7"/>
  <c r="N209" i="7"/>
  <c r="N208" i="7"/>
  <c r="N207" i="7"/>
  <c r="N206" i="7"/>
  <c r="N205" i="7"/>
  <c r="N201" i="7"/>
  <c r="N200" i="7"/>
  <c r="N199" i="7"/>
  <c r="N198" i="7"/>
  <c r="N197" i="7"/>
  <c r="N196" i="7"/>
  <c r="N195" i="7"/>
  <c r="N194" i="7"/>
  <c r="N193" i="7"/>
  <c r="N192" i="7"/>
  <c r="N188" i="7"/>
  <c r="N187" i="7"/>
  <c r="N186" i="7"/>
  <c r="N185" i="7"/>
  <c r="N184" i="7"/>
  <c r="N183" i="7"/>
  <c r="N182" i="7"/>
  <c r="N181" i="7"/>
  <c r="N180" i="7"/>
  <c r="N179" i="7"/>
  <c r="N176" i="7"/>
  <c r="N175" i="7"/>
  <c r="N174" i="7"/>
  <c r="N173" i="7"/>
  <c r="N172" i="7"/>
  <c r="N171" i="7"/>
  <c r="N170" i="7"/>
  <c r="N169" i="7"/>
  <c r="N168" i="7"/>
  <c r="N167" i="7"/>
  <c r="N164" i="7"/>
  <c r="N163" i="7"/>
  <c r="N162" i="7"/>
  <c r="N161" i="7"/>
  <c r="N160" i="7"/>
  <c r="N159" i="7"/>
  <c r="N158" i="7"/>
  <c r="N157" i="7"/>
  <c r="N156" i="7"/>
  <c r="N155" i="7"/>
  <c r="N152" i="7"/>
  <c r="N151" i="7"/>
  <c r="N150" i="7"/>
  <c r="N149" i="7"/>
  <c r="N148" i="7"/>
  <c r="N147" i="7"/>
  <c r="N146" i="7"/>
  <c r="N145" i="7"/>
  <c r="N144" i="7"/>
  <c r="N141" i="7"/>
  <c r="N140" i="7"/>
  <c r="N139" i="7"/>
  <c r="N138" i="7"/>
  <c r="N137" i="7"/>
  <c r="N136" i="7"/>
  <c r="N135" i="7"/>
  <c r="N134" i="7"/>
  <c r="N133" i="7"/>
  <c r="N132" i="7"/>
  <c r="N129" i="7"/>
  <c r="N128" i="7"/>
  <c r="N127" i="7"/>
  <c r="N126" i="7"/>
  <c r="N125" i="7"/>
  <c r="N124" i="7"/>
  <c r="N123" i="7"/>
  <c r="N122" i="7"/>
  <c r="N121" i="7"/>
  <c r="N120" i="7"/>
  <c r="N119" i="7"/>
  <c r="N116" i="7"/>
  <c r="N115" i="7"/>
  <c r="N114" i="7"/>
  <c r="N113" i="7"/>
  <c r="N112" i="7"/>
  <c r="N111" i="7"/>
  <c r="N110" i="7"/>
  <c r="N109" i="7"/>
  <c r="N108" i="7"/>
  <c r="N107" i="7"/>
  <c r="N104" i="7"/>
  <c r="N103" i="7"/>
  <c r="N102" i="7"/>
  <c r="N101" i="7"/>
  <c r="N100" i="7"/>
  <c r="N99" i="7"/>
  <c r="N98" i="7"/>
  <c r="N97" i="7"/>
  <c r="N96" i="7"/>
  <c r="N93" i="7"/>
  <c r="N92" i="7"/>
  <c r="N91" i="7"/>
  <c r="N90" i="7"/>
  <c r="N89" i="7"/>
  <c r="N88" i="7"/>
  <c r="N87" i="7"/>
  <c r="N84" i="7"/>
  <c r="N83" i="7"/>
  <c r="N82" i="7"/>
  <c r="N81" i="7"/>
  <c r="N80" i="7"/>
  <c r="N79" i="7"/>
  <c r="N78" i="7"/>
  <c r="N77" i="7"/>
  <c r="N76" i="7"/>
  <c r="N73" i="7"/>
  <c r="N72" i="7"/>
  <c r="N71" i="7"/>
  <c r="N70" i="7"/>
  <c r="N69" i="7"/>
  <c r="N68" i="7"/>
  <c r="N67" i="7"/>
  <c r="N66" i="7"/>
  <c r="N63" i="7"/>
  <c r="N62" i="7"/>
  <c r="N61" i="7"/>
  <c r="N60" i="7"/>
  <c r="N59" i="7"/>
  <c r="N58" i="7"/>
  <c r="N57" i="7"/>
  <c r="N56" i="7"/>
  <c r="N55" i="7"/>
  <c r="N52" i="7"/>
  <c r="N51" i="7"/>
  <c r="N50" i="7"/>
  <c r="N49" i="7"/>
  <c r="N48" i="7"/>
  <c r="N47" i="7"/>
  <c r="N46" i="7"/>
  <c r="N42" i="7"/>
  <c r="N41" i="7"/>
  <c r="N40" i="7"/>
  <c r="N39" i="7"/>
  <c r="N38" i="7"/>
  <c r="N37" i="7"/>
  <c r="N36" i="7"/>
  <c r="N33" i="7"/>
  <c r="N32" i="7"/>
  <c r="N31" i="7"/>
  <c r="N30" i="7"/>
  <c r="N29" i="7"/>
  <c r="N28" i="7"/>
  <c r="N27" i="7"/>
  <c r="N26" i="7"/>
  <c r="N22" i="7"/>
  <c r="N21" i="7"/>
  <c r="N20" i="7"/>
  <c r="N19" i="7"/>
  <c r="N18" i="7"/>
  <c r="N17" i="7"/>
  <c r="N16" i="7"/>
  <c r="N15" i="7"/>
  <c r="N14" i="7"/>
  <c r="N11" i="7"/>
  <c r="N10" i="7"/>
  <c r="N9" i="7"/>
  <c r="BI4" i="6" s="1"/>
  <c r="N8" i="7"/>
  <c r="N7" i="7"/>
  <c r="N6" i="7"/>
  <c r="N5" i="7"/>
  <c r="N4" i="7"/>
  <c r="N3" i="7"/>
  <c r="N2" i="7"/>
  <c r="BH4" i="6" s="1"/>
  <c r="M247" i="7"/>
  <c r="M246" i="7"/>
  <c r="M245" i="7"/>
  <c r="M244" i="7"/>
  <c r="M243" i="7"/>
  <c r="M242" i="7"/>
  <c r="M241" i="7"/>
  <c r="M240" i="7"/>
  <c r="M239" i="7"/>
  <c r="M235" i="7"/>
  <c r="M234" i="7"/>
  <c r="M233" i="7"/>
  <c r="M232" i="7"/>
  <c r="M231" i="7"/>
  <c r="M230" i="7"/>
  <c r="M229" i="7"/>
  <c r="M226" i="7"/>
  <c r="M225" i="7"/>
  <c r="M224" i="7"/>
  <c r="M223" i="7"/>
  <c r="M222" i="7"/>
  <c r="M221" i="7"/>
  <c r="M220" i="7"/>
  <c r="M219" i="7"/>
  <c r="M218" i="7"/>
  <c r="M217" i="7"/>
  <c r="M213" i="7"/>
  <c r="M212" i="7"/>
  <c r="M211" i="7"/>
  <c r="M210" i="7"/>
  <c r="M209" i="7"/>
  <c r="M208" i="7"/>
  <c r="M207" i="7"/>
  <c r="M206" i="7"/>
  <c r="M205" i="7"/>
  <c r="M202" i="7"/>
  <c r="M201" i="7"/>
  <c r="M200" i="7"/>
  <c r="M199" i="7"/>
  <c r="M198" i="7"/>
  <c r="M197" i="7"/>
  <c r="M196" i="7"/>
  <c r="M195" i="7"/>
  <c r="M194" i="7"/>
  <c r="M193" i="7"/>
  <c r="M192" i="7"/>
  <c r="M188" i="7"/>
  <c r="M187" i="7"/>
  <c r="M186" i="7"/>
  <c r="M185" i="7"/>
  <c r="M184" i="7"/>
  <c r="M183" i="7"/>
  <c r="M182" i="7"/>
  <c r="M181" i="7"/>
  <c r="M180" i="7"/>
  <c r="M179" i="7"/>
  <c r="M175" i="7"/>
  <c r="M174" i="7"/>
  <c r="M173" i="7"/>
  <c r="M172" i="7"/>
  <c r="M171" i="7"/>
  <c r="M170" i="7"/>
  <c r="M169" i="7"/>
  <c r="M168" i="7"/>
  <c r="M167" i="7"/>
  <c r="M164" i="7"/>
  <c r="M163" i="7"/>
  <c r="M162" i="7"/>
  <c r="M161" i="7"/>
  <c r="M160" i="7"/>
  <c r="M159" i="7"/>
  <c r="M158" i="7"/>
  <c r="M157" i="7"/>
  <c r="M156" i="7"/>
  <c r="M155" i="7"/>
  <c r="M151" i="7"/>
  <c r="M150" i="7"/>
  <c r="M149" i="7"/>
  <c r="M148" i="7"/>
  <c r="M147" i="7"/>
  <c r="M146" i="7"/>
  <c r="M145" i="7"/>
  <c r="M144" i="7"/>
  <c r="M141" i="7"/>
  <c r="M140" i="7"/>
  <c r="M139" i="7"/>
  <c r="M138" i="7"/>
  <c r="M137" i="7"/>
  <c r="M136" i="7"/>
  <c r="M135" i="7"/>
  <c r="M134" i="7"/>
  <c r="M133" i="7"/>
  <c r="M132" i="7"/>
  <c r="M128" i="7"/>
  <c r="M127" i="7"/>
  <c r="M126" i="7"/>
  <c r="M125" i="7"/>
  <c r="M124" i="7"/>
  <c r="M123" i="7"/>
  <c r="M122" i="7"/>
  <c r="M121" i="7"/>
  <c r="M120" i="7"/>
  <c r="M119" i="7"/>
  <c r="M116" i="7"/>
  <c r="M115" i="7"/>
  <c r="M114" i="7"/>
  <c r="M113" i="7"/>
  <c r="M112" i="7"/>
  <c r="M111" i="7"/>
  <c r="M110" i="7"/>
  <c r="M109" i="7"/>
  <c r="M108" i="7"/>
  <c r="M107" i="7"/>
  <c r="M103" i="7"/>
  <c r="M102" i="7"/>
  <c r="M101" i="7"/>
  <c r="M100" i="7"/>
  <c r="M99" i="7"/>
  <c r="M98" i="7"/>
  <c r="M97" i="7"/>
  <c r="M96" i="7"/>
  <c r="M93" i="7"/>
  <c r="M92" i="7"/>
  <c r="M91" i="7"/>
  <c r="M90" i="7"/>
  <c r="M89" i="7"/>
  <c r="M88" i="7"/>
  <c r="M87" i="7"/>
  <c r="M84" i="7"/>
  <c r="M83" i="7"/>
  <c r="M82" i="7"/>
  <c r="M81" i="7"/>
  <c r="M80" i="7"/>
  <c r="M79" i="7"/>
  <c r="M78" i="7"/>
  <c r="M77" i="7"/>
  <c r="M76" i="7"/>
  <c r="M73" i="7"/>
  <c r="M72" i="7"/>
  <c r="M71" i="7"/>
  <c r="M70" i="7"/>
  <c r="M69" i="7"/>
  <c r="M68" i="7"/>
  <c r="M67" i="7"/>
  <c r="M66" i="7"/>
  <c r="M63" i="7"/>
  <c r="M62" i="7"/>
  <c r="M61" i="7"/>
  <c r="M60" i="7"/>
  <c r="M59" i="7"/>
  <c r="M58" i="7"/>
  <c r="M57" i="7"/>
  <c r="M56" i="7"/>
  <c r="M55" i="7"/>
  <c r="M52" i="7"/>
  <c r="M51" i="7"/>
  <c r="M50" i="7"/>
  <c r="M49" i="7"/>
  <c r="M48" i="7"/>
  <c r="M47" i="7"/>
  <c r="M46" i="7"/>
  <c r="M42" i="7"/>
  <c r="M41" i="7"/>
  <c r="M40" i="7"/>
  <c r="M39" i="7"/>
  <c r="M38" i="7"/>
  <c r="M37" i="7"/>
  <c r="M36" i="7"/>
  <c r="M33" i="7"/>
  <c r="M32" i="7"/>
  <c r="M31" i="7"/>
  <c r="M30" i="7"/>
  <c r="M29" i="7"/>
  <c r="M28" i="7"/>
  <c r="M27" i="7"/>
  <c r="M26" i="7"/>
  <c r="M22" i="7"/>
  <c r="M21" i="7"/>
  <c r="M20" i="7"/>
  <c r="M19" i="7"/>
  <c r="M18" i="7"/>
  <c r="M17" i="7"/>
  <c r="M16" i="7"/>
  <c r="M15" i="7"/>
  <c r="M14" i="7"/>
  <c r="M11" i="7"/>
  <c r="M10" i="7"/>
  <c r="M9" i="7"/>
  <c r="M8" i="7"/>
  <c r="M7" i="7"/>
  <c r="M6" i="7"/>
  <c r="M5" i="7"/>
  <c r="M4" i="7"/>
  <c r="M3" i="7"/>
  <c r="M2" i="7"/>
  <c r="BE4" i="6" s="1"/>
  <c r="L247" i="7"/>
  <c r="L246" i="7"/>
  <c r="L245" i="7"/>
  <c r="L244" i="7"/>
  <c r="L243" i="7"/>
  <c r="L242" i="7"/>
  <c r="L241" i="7"/>
  <c r="L240" i="7"/>
  <c r="L239" i="7"/>
  <c r="L236" i="7"/>
  <c r="L235" i="7"/>
  <c r="L234" i="7"/>
  <c r="L233" i="7"/>
  <c r="L232" i="7"/>
  <c r="L231" i="7"/>
  <c r="L230" i="7"/>
  <c r="L229" i="7"/>
  <c r="L226" i="7"/>
  <c r="L225" i="7"/>
  <c r="L224" i="7"/>
  <c r="L223" i="7"/>
  <c r="L222" i="7"/>
  <c r="L221" i="7"/>
  <c r="L220" i="7"/>
  <c r="L219" i="7"/>
  <c r="L218" i="7"/>
  <c r="L217" i="7"/>
  <c r="L213" i="7"/>
  <c r="L212" i="7"/>
  <c r="L211" i="7"/>
  <c r="L210" i="7"/>
  <c r="L209" i="7"/>
  <c r="L208" i="7"/>
  <c r="L207" i="7"/>
  <c r="L206" i="7"/>
  <c r="L205" i="7"/>
  <c r="L202" i="7"/>
  <c r="L201" i="7"/>
  <c r="L200" i="7"/>
  <c r="L199" i="7"/>
  <c r="L198" i="7"/>
  <c r="L197" i="7"/>
  <c r="L196" i="7"/>
  <c r="L195" i="7"/>
  <c r="L194" i="7"/>
  <c r="L193" i="7"/>
  <c r="L192" i="7"/>
  <c r="L189" i="7"/>
  <c r="L188" i="7"/>
  <c r="L187" i="7"/>
  <c r="L186" i="7"/>
  <c r="L185" i="7"/>
  <c r="L184" i="7"/>
  <c r="L183" i="7"/>
  <c r="L182" i="7"/>
  <c r="L181" i="7"/>
  <c r="L180" i="7"/>
  <c r="L179" i="7"/>
  <c r="L175" i="7"/>
  <c r="L174" i="7"/>
  <c r="L173" i="7"/>
  <c r="L172" i="7"/>
  <c r="L171" i="7"/>
  <c r="L170" i="7"/>
  <c r="L169" i="7"/>
  <c r="L168" i="7"/>
  <c r="L167" i="7"/>
  <c r="L164" i="7"/>
  <c r="L163" i="7"/>
  <c r="L162" i="7"/>
  <c r="L161" i="7"/>
  <c r="L160" i="7"/>
  <c r="L159" i="7"/>
  <c r="L158" i="7"/>
  <c r="L157" i="7"/>
  <c r="L156" i="7"/>
  <c r="L155" i="7"/>
  <c r="L151" i="7"/>
  <c r="L150" i="7"/>
  <c r="L149" i="7"/>
  <c r="L148" i="7"/>
  <c r="L147" i="7"/>
  <c r="L146" i="7"/>
  <c r="L145" i="7"/>
  <c r="L144" i="7"/>
  <c r="L141" i="7"/>
  <c r="L140" i="7"/>
  <c r="L139" i="7"/>
  <c r="L138" i="7"/>
  <c r="L137" i="7"/>
  <c r="L136" i="7"/>
  <c r="L135" i="7"/>
  <c r="L134" i="7"/>
  <c r="L133" i="7"/>
  <c r="L132" i="7"/>
  <c r="L128" i="7"/>
  <c r="L127" i="7"/>
  <c r="L126" i="7"/>
  <c r="L125" i="7"/>
  <c r="L124" i="7"/>
  <c r="L123" i="7"/>
  <c r="L122" i="7"/>
  <c r="L121" i="7"/>
  <c r="L120" i="7"/>
  <c r="L119" i="7"/>
  <c r="L116" i="7"/>
  <c r="L115" i="7"/>
  <c r="L114" i="7"/>
  <c r="L113" i="7"/>
  <c r="L112" i="7"/>
  <c r="L111" i="7"/>
  <c r="L110" i="7"/>
  <c r="L109" i="7"/>
  <c r="L108" i="7"/>
  <c r="L107" i="7"/>
  <c r="L104" i="7"/>
  <c r="L103" i="7"/>
  <c r="L102" i="7"/>
  <c r="L101" i="7"/>
  <c r="L100" i="7"/>
  <c r="L99" i="7"/>
  <c r="L98" i="7"/>
  <c r="L97" i="7"/>
  <c r="L96" i="7"/>
  <c r="L93" i="7"/>
  <c r="L92" i="7"/>
  <c r="L91" i="7"/>
  <c r="L90" i="7"/>
  <c r="L89" i="7"/>
  <c r="L88" i="7"/>
  <c r="L87" i="7"/>
  <c r="L84" i="7"/>
  <c r="L83" i="7"/>
  <c r="L82" i="7"/>
  <c r="L81" i="7"/>
  <c r="L80" i="7"/>
  <c r="L79" i="7"/>
  <c r="L78" i="7"/>
  <c r="L77" i="7"/>
  <c r="L76" i="7"/>
  <c r="L73" i="7"/>
  <c r="L72" i="7"/>
  <c r="L71" i="7"/>
  <c r="L70" i="7"/>
  <c r="L69" i="7"/>
  <c r="L68" i="7"/>
  <c r="L67" i="7"/>
  <c r="L66" i="7"/>
  <c r="L63" i="7"/>
  <c r="L62" i="7"/>
  <c r="L61" i="7"/>
  <c r="L60" i="7"/>
  <c r="L59" i="7"/>
  <c r="L58" i="7"/>
  <c r="L57" i="7"/>
  <c r="L56" i="7"/>
  <c r="L55" i="7"/>
  <c r="L52" i="7"/>
  <c r="L51" i="7"/>
  <c r="L50" i="7"/>
  <c r="L49" i="7"/>
  <c r="L48" i="7"/>
  <c r="L47" i="7"/>
  <c r="L46" i="7"/>
  <c r="L42" i="7"/>
  <c r="L41" i="7"/>
  <c r="L40" i="7"/>
  <c r="L39" i="7"/>
  <c r="L38" i="7"/>
  <c r="L37" i="7"/>
  <c r="L36" i="7"/>
  <c r="L32" i="7"/>
  <c r="L31" i="7"/>
  <c r="L30" i="7"/>
  <c r="L29" i="7"/>
  <c r="L28" i="7"/>
  <c r="L27" i="7"/>
  <c r="L26" i="7"/>
  <c r="L22" i="7"/>
  <c r="L21" i="7"/>
  <c r="L20" i="7"/>
  <c r="L19" i="7"/>
  <c r="L18" i="7"/>
  <c r="L17" i="7"/>
  <c r="L16" i="7"/>
  <c r="L15" i="7"/>
  <c r="L14" i="7"/>
  <c r="L10" i="7"/>
  <c r="L9" i="7"/>
  <c r="L8" i="7"/>
  <c r="L7" i="7"/>
  <c r="L6" i="7"/>
  <c r="BB4" i="6" s="1"/>
  <c r="L5" i="7"/>
  <c r="BC4" i="6" s="1"/>
  <c r="L4" i="7"/>
  <c r="L3" i="7"/>
  <c r="L2" i="7"/>
  <c r="K248" i="7"/>
  <c r="K247" i="7"/>
  <c r="K246" i="7"/>
  <c r="K245" i="7"/>
  <c r="K244" i="7"/>
  <c r="K243" i="7"/>
  <c r="K242" i="7"/>
  <c r="K241" i="7"/>
  <c r="K240" i="7"/>
  <c r="K239" i="7"/>
  <c r="K236" i="7"/>
  <c r="K235" i="7"/>
  <c r="K234" i="7"/>
  <c r="K233" i="7"/>
  <c r="K232" i="7"/>
  <c r="K231" i="7"/>
  <c r="K230" i="7"/>
  <c r="K229" i="7"/>
  <c r="K226" i="7"/>
  <c r="K225" i="7"/>
  <c r="K224" i="7"/>
  <c r="K223" i="7"/>
  <c r="K222" i="7"/>
  <c r="K221" i="7"/>
  <c r="K220" i="7"/>
  <c r="K219" i="7"/>
  <c r="K218" i="7"/>
  <c r="K217" i="7"/>
  <c r="K214" i="7"/>
  <c r="K213" i="7"/>
  <c r="K212" i="7"/>
  <c r="K211" i="7"/>
  <c r="K210" i="7"/>
  <c r="K209" i="7"/>
  <c r="K208" i="7"/>
  <c r="K207" i="7"/>
  <c r="K206" i="7"/>
  <c r="K205" i="7"/>
  <c r="K201" i="7"/>
  <c r="K200" i="7"/>
  <c r="K199" i="7"/>
  <c r="K198" i="7"/>
  <c r="K197" i="7"/>
  <c r="K196" i="7"/>
  <c r="K195" i="7"/>
  <c r="K194" i="7"/>
  <c r="K193" i="7"/>
  <c r="K192" i="7"/>
  <c r="K188" i="7"/>
  <c r="K187" i="7"/>
  <c r="K186" i="7"/>
  <c r="K185" i="7"/>
  <c r="K184" i="7"/>
  <c r="K183" i="7"/>
  <c r="K182" i="7"/>
  <c r="K181" i="7"/>
  <c r="K180" i="7"/>
  <c r="K179" i="7"/>
  <c r="K176" i="7"/>
  <c r="K175" i="7"/>
  <c r="K174" i="7"/>
  <c r="K173" i="7"/>
  <c r="K172" i="7"/>
  <c r="K171" i="7"/>
  <c r="K170" i="7"/>
  <c r="K169" i="7"/>
  <c r="K168" i="7"/>
  <c r="K167" i="7"/>
  <c r="K164" i="7"/>
  <c r="K163" i="7"/>
  <c r="K162" i="7"/>
  <c r="K161" i="7"/>
  <c r="K160" i="7"/>
  <c r="K159" i="7"/>
  <c r="K158" i="7"/>
  <c r="K157" i="7"/>
  <c r="K156" i="7"/>
  <c r="K155" i="7"/>
  <c r="K152" i="7"/>
  <c r="K151" i="7"/>
  <c r="K150" i="7"/>
  <c r="K149" i="7"/>
  <c r="K148" i="7"/>
  <c r="K147" i="7"/>
  <c r="K146" i="7"/>
  <c r="K145" i="7"/>
  <c r="K144" i="7"/>
  <c r="K141" i="7"/>
  <c r="K140" i="7"/>
  <c r="K139" i="7"/>
  <c r="K138" i="7"/>
  <c r="K137" i="7"/>
  <c r="K136" i="7"/>
  <c r="K135" i="7"/>
  <c r="K134" i="7"/>
  <c r="K133" i="7"/>
  <c r="K132" i="7"/>
  <c r="K129" i="7"/>
  <c r="K128" i="7"/>
  <c r="K127" i="7"/>
  <c r="K126" i="7"/>
  <c r="K125" i="7"/>
  <c r="K124" i="7"/>
  <c r="K123" i="7"/>
  <c r="K122" i="7"/>
  <c r="K121" i="7"/>
  <c r="K120" i="7"/>
  <c r="K119" i="7"/>
  <c r="K116" i="7"/>
  <c r="K115" i="7"/>
  <c r="K114" i="7"/>
  <c r="K113" i="7"/>
  <c r="K112" i="7"/>
  <c r="K111" i="7"/>
  <c r="K110" i="7"/>
  <c r="K109" i="7"/>
  <c r="K108" i="7"/>
  <c r="K107" i="7"/>
  <c r="K103" i="7"/>
  <c r="K102" i="7"/>
  <c r="K101" i="7"/>
  <c r="K100" i="7"/>
  <c r="K99" i="7"/>
  <c r="K98" i="7"/>
  <c r="K97" i="7"/>
  <c r="K96" i="7"/>
  <c r="K93" i="7"/>
  <c r="K92" i="7"/>
  <c r="K91" i="7"/>
  <c r="K90" i="7"/>
  <c r="K89" i="7"/>
  <c r="K88" i="7"/>
  <c r="K87" i="7"/>
  <c r="K84" i="7"/>
  <c r="K83" i="7"/>
  <c r="K82" i="7"/>
  <c r="K81" i="7"/>
  <c r="K80" i="7"/>
  <c r="K79" i="7"/>
  <c r="K78" i="7"/>
  <c r="K77" i="7"/>
  <c r="K76" i="7"/>
  <c r="K72" i="7"/>
  <c r="K71" i="7"/>
  <c r="K70" i="7"/>
  <c r="K69" i="7"/>
  <c r="K68" i="7"/>
  <c r="K67" i="7"/>
  <c r="K66" i="7"/>
  <c r="K62" i="7"/>
  <c r="K61" i="7"/>
  <c r="K60" i="7"/>
  <c r="K59" i="7"/>
  <c r="K58" i="7"/>
  <c r="K57" i="7"/>
  <c r="K56" i="7"/>
  <c r="K55" i="7"/>
  <c r="K52" i="7"/>
  <c r="K51" i="7"/>
  <c r="K50" i="7"/>
  <c r="K49" i="7"/>
  <c r="K48" i="7"/>
  <c r="K47" i="7"/>
  <c r="K46" i="7"/>
  <c r="K42" i="7"/>
  <c r="K41" i="7"/>
  <c r="K40" i="7"/>
  <c r="K39" i="7"/>
  <c r="K38" i="7"/>
  <c r="K37" i="7"/>
  <c r="K36" i="7"/>
  <c r="K33" i="7"/>
  <c r="K32" i="7"/>
  <c r="K31" i="7"/>
  <c r="K30" i="7"/>
  <c r="K29" i="7"/>
  <c r="K28" i="7"/>
  <c r="K27" i="7"/>
  <c r="K26" i="7"/>
  <c r="K23" i="7"/>
  <c r="K22" i="7"/>
  <c r="K21" i="7"/>
  <c r="K20" i="7"/>
  <c r="K19" i="7"/>
  <c r="K18" i="7"/>
  <c r="K17" i="7"/>
  <c r="K16" i="7"/>
  <c r="K15" i="7"/>
  <c r="K14" i="7"/>
  <c r="K11" i="7"/>
  <c r="K10" i="7"/>
  <c r="K9" i="7"/>
  <c r="K8" i="7"/>
  <c r="K7" i="7"/>
  <c r="K6" i="7"/>
  <c r="K5" i="7"/>
  <c r="K4" i="7"/>
  <c r="K3" i="7"/>
  <c r="K2" i="7"/>
  <c r="AY4" i="6" s="1"/>
  <c r="BI3" i="6"/>
  <c r="BH3" i="6"/>
  <c r="BF3" i="6"/>
  <c r="BE3" i="6"/>
  <c r="BC3" i="6"/>
  <c r="BB3" i="6"/>
  <c r="AZ3" i="6"/>
  <c r="AY3" i="6"/>
  <c r="BI2" i="6"/>
  <c r="BH2" i="6"/>
  <c r="BF2" i="6"/>
  <c r="BE2" i="6"/>
  <c r="BC2" i="6"/>
  <c r="BB2" i="6"/>
  <c r="AZ2" i="6"/>
  <c r="AY2" i="6"/>
  <c r="BP5" i="6"/>
  <c r="BQ5" i="6"/>
  <c r="BP6" i="6"/>
  <c r="BQ6" i="6"/>
  <c r="BO248" i="7"/>
  <c r="BO247" i="7"/>
  <c r="BL247" i="7"/>
  <c r="BG247" i="7"/>
  <c r="BF247" i="7"/>
  <c r="AC247" i="7"/>
  <c r="AR247" i="7" s="1"/>
  <c r="Z247" i="7"/>
  <c r="AO247" i="7" s="1"/>
  <c r="BP246" i="7"/>
  <c r="BO246" i="7"/>
  <c r="BM246" i="7"/>
  <c r="BL246" i="7"/>
  <c r="BG246" i="7"/>
  <c r="BF246" i="7"/>
  <c r="AC246" i="7"/>
  <c r="AR246" i="7" s="1"/>
  <c r="AB246" i="7"/>
  <c r="AQ246" i="7" s="1"/>
  <c r="AA246" i="7"/>
  <c r="AP246" i="7" s="1"/>
  <c r="Z246" i="7"/>
  <c r="BP245" i="7"/>
  <c r="BO245" i="7"/>
  <c r="BM245" i="7"/>
  <c r="BL245" i="7"/>
  <c r="BG245" i="7"/>
  <c r="BF245" i="7"/>
  <c r="AC245" i="7"/>
  <c r="AR245" i="7" s="1"/>
  <c r="AB245" i="7"/>
  <c r="AQ245" i="7" s="1"/>
  <c r="AA245" i="7"/>
  <c r="AP245" i="7" s="1"/>
  <c r="Z245" i="7"/>
  <c r="AO245" i="7" s="1"/>
  <c r="BP244" i="7"/>
  <c r="BO244" i="7"/>
  <c r="BM244" i="7"/>
  <c r="BL244" i="7"/>
  <c r="BG244" i="7"/>
  <c r="BF244" i="7"/>
  <c r="AC244" i="7"/>
  <c r="AR244" i="7" s="1"/>
  <c r="AB244" i="7"/>
  <c r="AQ244" i="7" s="1"/>
  <c r="AA244" i="7"/>
  <c r="AP244" i="7" s="1"/>
  <c r="Z244" i="7"/>
  <c r="AO244" i="7" s="1"/>
  <c r="BP243" i="7"/>
  <c r="BO243" i="7"/>
  <c r="BM243" i="7"/>
  <c r="BL243" i="7"/>
  <c r="BG243" i="7"/>
  <c r="BF243" i="7"/>
  <c r="AC243" i="7"/>
  <c r="AR243" i="7" s="1"/>
  <c r="AB243" i="7"/>
  <c r="AQ243" i="7" s="1"/>
  <c r="AA243" i="7"/>
  <c r="Z243" i="7"/>
  <c r="AO243" i="7" s="1"/>
  <c r="BP242" i="7"/>
  <c r="BO242" i="7"/>
  <c r="BM242" i="7"/>
  <c r="BL242" i="7"/>
  <c r="BG242" i="7"/>
  <c r="BF242" i="7"/>
  <c r="AC242" i="7"/>
  <c r="AR242" i="7" s="1"/>
  <c r="AB242" i="7"/>
  <c r="AA242" i="7"/>
  <c r="AP242" i="7" s="1"/>
  <c r="Z242" i="7"/>
  <c r="AO242" i="7" s="1"/>
  <c r="BP241" i="7"/>
  <c r="BO241" i="7"/>
  <c r="BM241" i="7"/>
  <c r="BL241" i="7"/>
  <c r="BG241" i="7"/>
  <c r="BF241" i="7"/>
  <c r="AC241" i="7"/>
  <c r="AR241" i="7" s="1"/>
  <c r="AB241" i="7"/>
  <c r="AQ241" i="7" s="1"/>
  <c r="AA241" i="7"/>
  <c r="AP241" i="7" s="1"/>
  <c r="Z241" i="7"/>
  <c r="AO241" i="7" s="1"/>
  <c r="BP240" i="7"/>
  <c r="BO240" i="7"/>
  <c r="BM240" i="7"/>
  <c r="BL240" i="7"/>
  <c r="BG240" i="7"/>
  <c r="BF240" i="7"/>
  <c r="AC240" i="7"/>
  <c r="AR240" i="7" s="1"/>
  <c r="AB240" i="7"/>
  <c r="AQ240" i="7" s="1"/>
  <c r="AA240" i="7"/>
  <c r="AP240" i="7" s="1"/>
  <c r="Z240" i="7"/>
  <c r="AO240" i="7" s="1"/>
  <c r="BP239" i="7"/>
  <c r="BO239" i="7"/>
  <c r="BM239" i="7"/>
  <c r="BL239" i="7"/>
  <c r="BG239" i="7"/>
  <c r="BF239" i="7"/>
  <c r="AC239" i="7"/>
  <c r="AR239" i="7" s="1"/>
  <c r="AB239" i="7"/>
  <c r="AQ239" i="7" s="1"/>
  <c r="AA239" i="7"/>
  <c r="AP239" i="7" s="1"/>
  <c r="Z239" i="7"/>
  <c r="AO239" i="7" s="1"/>
  <c r="BP238" i="7"/>
  <c r="BO238" i="7"/>
  <c r="BM238" i="7"/>
  <c r="BL238" i="7"/>
  <c r="BG238" i="7"/>
  <c r="BF238" i="7"/>
  <c r="AC238" i="7"/>
  <c r="AB238" i="7"/>
  <c r="AA238" i="7"/>
  <c r="Z238" i="7"/>
  <c r="BO236" i="7"/>
  <c r="BF236" i="7"/>
  <c r="BP235" i="7"/>
  <c r="BO235" i="7"/>
  <c r="BM235" i="7"/>
  <c r="BL235" i="7"/>
  <c r="BG235" i="7"/>
  <c r="BF235" i="7"/>
  <c r="AC235" i="7"/>
  <c r="AR235" i="7" s="1"/>
  <c r="AA235" i="7"/>
  <c r="AP235" i="7" s="1"/>
  <c r="Z235" i="7"/>
  <c r="AO235" i="7" s="1"/>
  <c r="BP234" i="7"/>
  <c r="BO234" i="7"/>
  <c r="BM234" i="7"/>
  <c r="BL234" i="7"/>
  <c r="BG234" i="7"/>
  <c r="BF234" i="7"/>
  <c r="AC234" i="7"/>
  <c r="AR234" i="7" s="1"/>
  <c r="AB234" i="7"/>
  <c r="AQ234" i="7" s="1"/>
  <c r="AA234" i="7"/>
  <c r="AP234" i="7" s="1"/>
  <c r="Z234" i="7"/>
  <c r="AO234" i="7" s="1"/>
  <c r="BP233" i="7"/>
  <c r="BO233" i="7"/>
  <c r="BM233" i="7"/>
  <c r="BL233" i="7"/>
  <c r="BG233" i="7"/>
  <c r="BF233" i="7"/>
  <c r="AC233" i="7"/>
  <c r="AR233" i="7" s="1"/>
  <c r="AB233" i="7"/>
  <c r="AQ233" i="7" s="1"/>
  <c r="AA233" i="7"/>
  <c r="AP233" i="7" s="1"/>
  <c r="Z233" i="7"/>
  <c r="AO233" i="7" s="1"/>
  <c r="BP232" i="7"/>
  <c r="BO232" i="7"/>
  <c r="BM232" i="7"/>
  <c r="BL232" i="7"/>
  <c r="BG232" i="7"/>
  <c r="BF232" i="7"/>
  <c r="AC232" i="7"/>
  <c r="AR232" i="7" s="1"/>
  <c r="AB232" i="7"/>
  <c r="AQ232" i="7" s="1"/>
  <c r="AA232" i="7"/>
  <c r="AP232" i="7" s="1"/>
  <c r="Z232" i="7"/>
  <c r="AO232" i="7" s="1"/>
  <c r="BP231" i="7"/>
  <c r="BO231" i="7"/>
  <c r="BM231" i="7"/>
  <c r="BL231" i="7"/>
  <c r="BG231" i="7"/>
  <c r="BF231" i="7"/>
  <c r="AC231" i="7"/>
  <c r="AR231" i="7" s="1"/>
  <c r="AB231" i="7"/>
  <c r="AQ231" i="7" s="1"/>
  <c r="AA231" i="7"/>
  <c r="AP231" i="7" s="1"/>
  <c r="Z231" i="7"/>
  <c r="AO231" i="7" s="1"/>
  <c r="BP230" i="7"/>
  <c r="BO230" i="7"/>
  <c r="BM230" i="7"/>
  <c r="BL230" i="7"/>
  <c r="BG230" i="7"/>
  <c r="BF230" i="7"/>
  <c r="AC230" i="7"/>
  <c r="AR230" i="7" s="1"/>
  <c r="AB230" i="7"/>
  <c r="AQ230" i="7" s="1"/>
  <c r="AA230" i="7"/>
  <c r="AP230" i="7" s="1"/>
  <c r="Z230" i="7"/>
  <c r="AO230" i="7" s="1"/>
  <c r="BP229" i="7"/>
  <c r="BO229" i="7"/>
  <c r="BM229" i="7"/>
  <c r="BL229" i="7"/>
  <c r="BG229" i="7"/>
  <c r="BF229" i="7"/>
  <c r="AC229" i="7"/>
  <c r="AR229" i="7" s="1"/>
  <c r="AB229" i="7"/>
  <c r="AQ229" i="7" s="1"/>
  <c r="AA229" i="7"/>
  <c r="AP229" i="7" s="1"/>
  <c r="Z229" i="7"/>
  <c r="AO229" i="7" s="1"/>
  <c r="BP228" i="7"/>
  <c r="BO228" i="7"/>
  <c r="BM228" i="7"/>
  <c r="BL228" i="7"/>
  <c r="BG228" i="7"/>
  <c r="BF228" i="7"/>
  <c r="AC228" i="7"/>
  <c r="AB228" i="7"/>
  <c r="AA228" i="7"/>
  <c r="Z228" i="7"/>
  <c r="BO226" i="7"/>
  <c r="BG226" i="7"/>
  <c r="BF226" i="7"/>
  <c r="BP225" i="7"/>
  <c r="BO225" i="7"/>
  <c r="BM225" i="7"/>
  <c r="BL225" i="7"/>
  <c r="BG225" i="7"/>
  <c r="BF225" i="7"/>
  <c r="AC225" i="7"/>
  <c r="AR225" i="7" s="1"/>
  <c r="AB225" i="7"/>
  <c r="AQ225" i="7" s="1"/>
  <c r="AA225" i="7"/>
  <c r="AP225" i="7" s="1"/>
  <c r="Z225" i="7"/>
  <c r="AO225" i="7" s="1"/>
  <c r="BP224" i="7"/>
  <c r="BO224" i="7"/>
  <c r="BM224" i="7"/>
  <c r="BL224" i="7"/>
  <c r="BG224" i="7"/>
  <c r="BF224" i="7"/>
  <c r="AC224" i="7"/>
  <c r="AR224" i="7" s="1"/>
  <c r="AB224" i="7"/>
  <c r="AQ224" i="7" s="1"/>
  <c r="AA224" i="7"/>
  <c r="AP224" i="7" s="1"/>
  <c r="Z224" i="7"/>
  <c r="BP223" i="7"/>
  <c r="BO223" i="7"/>
  <c r="BM223" i="7"/>
  <c r="BL223" i="7"/>
  <c r="BG223" i="7"/>
  <c r="BF223" i="7"/>
  <c r="AC223" i="7"/>
  <c r="AR223" i="7" s="1"/>
  <c r="AB223" i="7"/>
  <c r="AQ223" i="7" s="1"/>
  <c r="AA223" i="7"/>
  <c r="AP223" i="7" s="1"/>
  <c r="Z223" i="7"/>
  <c r="AO223" i="7" s="1"/>
  <c r="BP222" i="7"/>
  <c r="BO222" i="7"/>
  <c r="BM222" i="7"/>
  <c r="BL222" i="7"/>
  <c r="BG222" i="7"/>
  <c r="BF222" i="7"/>
  <c r="AC222" i="7"/>
  <c r="AR222" i="7" s="1"/>
  <c r="AB222" i="7"/>
  <c r="AQ222" i="7" s="1"/>
  <c r="AA222" i="7"/>
  <c r="AP222" i="7" s="1"/>
  <c r="Z222" i="7"/>
  <c r="AO222" i="7" s="1"/>
  <c r="BP221" i="7"/>
  <c r="BO221" i="7"/>
  <c r="BM221" i="7"/>
  <c r="BL221" i="7"/>
  <c r="BG221" i="7"/>
  <c r="BF221" i="7"/>
  <c r="AC221" i="7"/>
  <c r="AR221" i="7" s="1"/>
  <c r="AB221" i="7"/>
  <c r="AQ221" i="7" s="1"/>
  <c r="AA221" i="7"/>
  <c r="Z221" i="7"/>
  <c r="AO221" i="7" s="1"/>
  <c r="BP220" i="7"/>
  <c r="BO220" i="7"/>
  <c r="BM220" i="7"/>
  <c r="BL220" i="7"/>
  <c r="BG220" i="7"/>
  <c r="BF220" i="7"/>
  <c r="AC220" i="7"/>
  <c r="AR220" i="7" s="1"/>
  <c r="AB220" i="7"/>
  <c r="AQ220" i="7" s="1"/>
  <c r="AA220" i="7"/>
  <c r="AP220" i="7" s="1"/>
  <c r="Z220" i="7"/>
  <c r="AO220" i="7" s="1"/>
  <c r="BP219" i="7"/>
  <c r="BO219" i="7"/>
  <c r="BM219" i="7"/>
  <c r="BL219" i="7"/>
  <c r="BG219" i="7"/>
  <c r="BF219" i="7"/>
  <c r="AC219" i="7"/>
  <c r="AR219" i="7" s="1"/>
  <c r="AB219" i="7"/>
  <c r="AA219" i="7"/>
  <c r="AP219" i="7" s="1"/>
  <c r="Z219" i="7"/>
  <c r="AO219" i="7" s="1"/>
  <c r="BP218" i="7"/>
  <c r="BO218" i="7"/>
  <c r="BM218" i="7"/>
  <c r="BL218" i="7"/>
  <c r="BG218" i="7"/>
  <c r="BF218" i="7"/>
  <c r="AC218" i="7"/>
  <c r="AR218" i="7" s="1"/>
  <c r="AB218" i="7"/>
  <c r="AQ218" i="7" s="1"/>
  <c r="AA218" i="7"/>
  <c r="AP218" i="7" s="1"/>
  <c r="Z218" i="7"/>
  <c r="AO218" i="7" s="1"/>
  <c r="BP217" i="7"/>
  <c r="BO217" i="7"/>
  <c r="BM217" i="7"/>
  <c r="BL217" i="7"/>
  <c r="BG217" i="7"/>
  <c r="BF217" i="7"/>
  <c r="AC217" i="7"/>
  <c r="AR217" i="7" s="1"/>
  <c r="AB217" i="7"/>
  <c r="AQ217" i="7" s="1"/>
  <c r="AA217" i="7"/>
  <c r="AP217" i="7" s="1"/>
  <c r="Z217" i="7"/>
  <c r="AO217" i="7" s="1"/>
  <c r="BP216" i="7"/>
  <c r="BO216" i="7"/>
  <c r="BM216" i="7"/>
  <c r="BL216" i="7"/>
  <c r="BG216" i="7"/>
  <c r="BF216" i="7"/>
  <c r="AC216" i="7"/>
  <c r="AB216" i="7"/>
  <c r="AA216" i="7"/>
  <c r="Z216" i="7"/>
  <c r="BP213" i="7"/>
  <c r="BO213" i="7"/>
  <c r="BL213" i="7"/>
  <c r="BG213" i="7"/>
  <c r="BF213" i="7"/>
  <c r="Z213" i="7"/>
  <c r="AO213" i="7" s="1"/>
  <c r="BP212" i="7"/>
  <c r="BO212" i="7"/>
  <c r="BM212" i="7"/>
  <c r="BL212" i="7"/>
  <c r="BG212" i="7"/>
  <c r="BF212" i="7"/>
  <c r="AC212" i="7"/>
  <c r="AR212" i="7" s="1"/>
  <c r="AB212" i="7"/>
  <c r="AQ212" i="7" s="1"/>
  <c r="AA212" i="7"/>
  <c r="AP212" i="7" s="1"/>
  <c r="Z212" i="7"/>
  <c r="AO212" i="7" s="1"/>
  <c r="BP211" i="7"/>
  <c r="BO211" i="7"/>
  <c r="BM211" i="7"/>
  <c r="BL211" i="7"/>
  <c r="BG211" i="7"/>
  <c r="BF211" i="7"/>
  <c r="AC211" i="7"/>
  <c r="AB211" i="7"/>
  <c r="AQ211" i="7" s="1"/>
  <c r="AA211" i="7"/>
  <c r="AP211" i="7" s="1"/>
  <c r="Z211" i="7"/>
  <c r="AO211" i="7" s="1"/>
  <c r="BP210" i="7"/>
  <c r="BO210" i="7"/>
  <c r="BM210" i="7"/>
  <c r="BL210" i="7"/>
  <c r="BG210" i="7"/>
  <c r="BF210" i="7"/>
  <c r="AC210" i="7"/>
  <c r="AR210" i="7" s="1"/>
  <c r="AB210" i="7"/>
  <c r="AQ210" i="7" s="1"/>
  <c r="AA210" i="7"/>
  <c r="AP210" i="7" s="1"/>
  <c r="Z210" i="7"/>
  <c r="AO210" i="7" s="1"/>
  <c r="BP209" i="7"/>
  <c r="BO209" i="7"/>
  <c r="BM209" i="7"/>
  <c r="BL209" i="7"/>
  <c r="BG209" i="7"/>
  <c r="BF209" i="7"/>
  <c r="AC209" i="7"/>
  <c r="AR209" i="7" s="1"/>
  <c r="AB209" i="7"/>
  <c r="AQ209" i="7" s="1"/>
  <c r="AA209" i="7"/>
  <c r="AP209" i="7" s="1"/>
  <c r="Z209" i="7"/>
  <c r="AO209" i="7" s="1"/>
  <c r="BP208" i="7"/>
  <c r="BO208" i="7"/>
  <c r="BM208" i="7"/>
  <c r="BL208" i="7"/>
  <c r="BG208" i="7"/>
  <c r="BF208" i="7"/>
  <c r="AC208" i="7"/>
  <c r="AR208" i="7" s="1"/>
  <c r="AB208" i="7"/>
  <c r="AQ208" i="7" s="1"/>
  <c r="AA208" i="7"/>
  <c r="AP208" i="7" s="1"/>
  <c r="Z208" i="7"/>
  <c r="AO208" i="7" s="1"/>
  <c r="BP207" i="7"/>
  <c r="BO207" i="7"/>
  <c r="BM207" i="7"/>
  <c r="BL207" i="7"/>
  <c r="BG207" i="7"/>
  <c r="BF207" i="7"/>
  <c r="AC207" i="7"/>
  <c r="AR207" i="7" s="1"/>
  <c r="AB207" i="7"/>
  <c r="AQ207" i="7" s="1"/>
  <c r="AA207" i="7"/>
  <c r="AP207" i="7" s="1"/>
  <c r="Z207" i="7"/>
  <c r="AO207" i="7" s="1"/>
  <c r="BP206" i="7"/>
  <c r="BO206" i="7"/>
  <c r="BM206" i="7"/>
  <c r="BL206" i="7"/>
  <c r="BG206" i="7"/>
  <c r="BF206" i="7"/>
  <c r="AC206" i="7"/>
  <c r="AR206" i="7" s="1"/>
  <c r="AB206" i="7"/>
  <c r="AQ206" i="7" s="1"/>
  <c r="AA206" i="7"/>
  <c r="AP206" i="7" s="1"/>
  <c r="Z206" i="7"/>
  <c r="AO206" i="7" s="1"/>
  <c r="BP205" i="7"/>
  <c r="BO205" i="7"/>
  <c r="BM205" i="7"/>
  <c r="BL205" i="7"/>
  <c r="BG205" i="7"/>
  <c r="BF205" i="7"/>
  <c r="AC205" i="7"/>
  <c r="AR205" i="7" s="1"/>
  <c r="AB205" i="7"/>
  <c r="AQ205" i="7" s="1"/>
  <c r="AA205" i="7"/>
  <c r="AP205" i="7" s="1"/>
  <c r="Z205" i="7"/>
  <c r="BP204" i="7"/>
  <c r="BO204" i="7"/>
  <c r="BM204" i="7"/>
  <c r="BL204" i="7"/>
  <c r="BG204" i="7"/>
  <c r="BF204" i="7"/>
  <c r="AC204" i="7"/>
  <c r="AB204" i="7"/>
  <c r="AA204" i="7"/>
  <c r="Z204" i="7"/>
  <c r="BP201" i="7"/>
  <c r="BO201" i="7"/>
  <c r="BM201" i="7"/>
  <c r="BG201" i="7"/>
  <c r="BF201" i="7"/>
  <c r="AB201" i="7"/>
  <c r="AQ201" i="7" s="1"/>
  <c r="AA201" i="7"/>
  <c r="AP201" i="7" s="1"/>
  <c r="BP200" i="7"/>
  <c r="BO200" i="7"/>
  <c r="BM200" i="7"/>
  <c r="BL200" i="7"/>
  <c r="BG200" i="7"/>
  <c r="BF200" i="7"/>
  <c r="AC200" i="7"/>
  <c r="AR200" i="7" s="1"/>
  <c r="AB200" i="7"/>
  <c r="AQ200" i="7" s="1"/>
  <c r="AA200" i="7"/>
  <c r="AP200" i="7" s="1"/>
  <c r="Z200" i="7"/>
  <c r="AO200" i="7" s="1"/>
  <c r="BP199" i="7"/>
  <c r="BO199" i="7"/>
  <c r="BM199" i="7"/>
  <c r="BL199" i="7"/>
  <c r="BG199" i="7"/>
  <c r="BF199" i="7"/>
  <c r="AC199" i="7"/>
  <c r="AR199" i="7" s="1"/>
  <c r="AB199" i="7"/>
  <c r="AQ199" i="7" s="1"/>
  <c r="AA199" i="7"/>
  <c r="AP199" i="7" s="1"/>
  <c r="Z199" i="7"/>
  <c r="AO199" i="7" s="1"/>
  <c r="BP198" i="7"/>
  <c r="BO198" i="7"/>
  <c r="BM198" i="7"/>
  <c r="BL198" i="7"/>
  <c r="BG198" i="7"/>
  <c r="BF198" i="7"/>
  <c r="AC198" i="7"/>
  <c r="AR198" i="7" s="1"/>
  <c r="AB198" i="7"/>
  <c r="AQ198" i="7" s="1"/>
  <c r="AA198" i="7"/>
  <c r="Z198" i="7"/>
  <c r="AO198" i="7" s="1"/>
  <c r="BP197" i="7"/>
  <c r="BO197" i="7"/>
  <c r="BM197" i="7"/>
  <c r="BL197" i="7"/>
  <c r="BG197" i="7"/>
  <c r="BF197" i="7"/>
  <c r="AC197" i="7"/>
  <c r="AR197" i="7" s="1"/>
  <c r="AB197" i="7"/>
  <c r="AQ197" i="7" s="1"/>
  <c r="AA197" i="7"/>
  <c r="AP197" i="7" s="1"/>
  <c r="Z197" i="7"/>
  <c r="AO197" i="7" s="1"/>
  <c r="BP196" i="7"/>
  <c r="BO196" i="7"/>
  <c r="BM196" i="7"/>
  <c r="BL196" i="7"/>
  <c r="BG196" i="7"/>
  <c r="BF196" i="7"/>
  <c r="AC196" i="7"/>
  <c r="AR196" i="7" s="1"/>
  <c r="AB196" i="7"/>
  <c r="AA196" i="7"/>
  <c r="AP196" i="7" s="1"/>
  <c r="Z196" i="7"/>
  <c r="AO196" i="7" s="1"/>
  <c r="BP195" i="7"/>
  <c r="BO195" i="7"/>
  <c r="BM195" i="7"/>
  <c r="BL195" i="7"/>
  <c r="BG195" i="7"/>
  <c r="BF195" i="7"/>
  <c r="AC195" i="7"/>
  <c r="AR195" i="7" s="1"/>
  <c r="AB195" i="7"/>
  <c r="AQ195" i="7" s="1"/>
  <c r="AA195" i="7"/>
  <c r="AP195" i="7" s="1"/>
  <c r="Z195" i="7"/>
  <c r="AO195" i="7" s="1"/>
  <c r="BP194" i="7"/>
  <c r="BO194" i="7"/>
  <c r="BM194" i="7"/>
  <c r="BL194" i="7"/>
  <c r="BG194" i="7"/>
  <c r="BF194" i="7"/>
  <c r="AC194" i="7"/>
  <c r="AR194" i="7" s="1"/>
  <c r="AB194" i="7"/>
  <c r="AQ194" i="7" s="1"/>
  <c r="AA194" i="7"/>
  <c r="AP194" i="7" s="1"/>
  <c r="Z194" i="7"/>
  <c r="AO194" i="7" s="1"/>
  <c r="BP193" i="7"/>
  <c r="BO193" i="7"/>
  <c r="BM193" i="7"/>
  <c r="BL193" i="7"/>
  <c r="BG193" i="7"/>
  <c r="BF193" i="7"/>
  <c r="AC193" i="7"/>
  <c r="AR193" i="7" s="1"/>
  <c r="AB193" i="7"/>
  <c r="AQ193" i="7" s="1"/>
  <c r="AA193" i="7"/>
  <c r="AP193" i="7" s="1"/>
  <c r="Z193" i="7"/>
  <c r="AO193" i="7" s="1"/>
  <c r="BP192" i="7"/>
  <c r="BO192" i="7"/>
  <c r="BM192" i="7"/>
  <c r="BL192" i="7"/>
  <c r="BG192" i="7"/>
  <c r="BF192" i="7"/>
  <c r="AC192" i="7"/>
  <c r="AR192" i="7" s="1"/>
  <c r="AB192" i="7"/>
  <c r="AQ192" i="7" s="1"/>
  <c r="AA192" i="7"/>
  <c r="AP192" i="7" s="1"/>
  <c r="Z192" i="7"/>
  <c r="AO192" i="7" s="1"/>
  <c r="BP191" i="7"/>
  <c r="BO191" i="7"/>
  <c r="BM191" i="7"/>
  <c r="BL191" i="7"/>
  <c r="BG191" i="7"/>
  <c r="BF191" i="7"/>
  <c r="AC191" i="7"/>
  <c r="AB191" i="7"/>
  <c r="AA191" i="7"/>
  <c r="Z191" i="7"/>
  <c r="BP188" i="7"/>
  <c r="BO188" i="7"/>
  <c r="BM188" i="7"/>
  <c r="BG188" i="7"/>
  <c r="BF188" i="7"/>
  <c r="AA188" i="7"/>
  <c r="AP188" i="7" s="1"/>
  <c r="BP187" i="7"/>
  <c r="BO187" i="7"/>
  <c r="BM187" i="7"/>
  <c r="BL187" i="7"/>
  <c r="BG187" i="7"/>
  <c r="BF187" i="7"/>
  <c r="AC187" i="7"/>
  <c r="AB187" i="7"/>
  <c r="AQ187" i="7" s="1"/>
  <c r="AA187" i="7"/>
  <c r="AP187" i="7" s="1"/>
  <c r="Z187" i="7"/>
  <c r="AO187" i="7" s="1"/>
  <c r="BP186" i="7"/>
  <c r="BO186" i="7"/>
  <c r="BM186" i="7"/>
  <c r="BL186" i="7"/>
  <c r="BG186" i="7"/>
  <c r="BF186" i="7"/>
  <c r="AC186" i="7"/>
  <c r="AR186" i="7" s="1"/>
  <c r="AB186" i="7"/>
  <c r="AQ186" i="7" s="1"/>
  <c r="AA186" i="7"/>
  <c r="AP186" i="7" s="1"/>
  <c r="Z186" i="7"/>
  <c r="AO186" i="7" s="1"/>
  <c r="BP185" i="7"/>
  <c r="BO185" i="7"/>
  <c r="BM185" i="7"/>
  <c r="BL185" i="7"/>
  <c r="BG185" i="7"/>
  <c r="BF185" i="7"/>
  <c r="AC185" i="7"/>
  <c r="AR185" i="7" s="1"/>
  <c r="AB185" i="7"/>
  <c r="AQ185" i="7" s="1"/>
  <c r="AA185" i="7"/>
  <c r="AP185" i="7" s="1"/>
  <c r="Z185" i="7"/>
  <c r="AO185" i="7" s="1"/>
  <c r="BP184" i="7"/>
  <c r="BO184" i="7"/>
  <c r="BM184" i="7"/>
  <c r="BL184" i="7"/>
  <c r="BG184" i="7"/>
  <c r="BF184" i="7"/>
  <c r="AC184" i="7"/>
  <c r="AR184" i="7" s="1"/>
  <c r="AB184" i="7"/>
  <c r="AQ184" i="7" s="1"/>
  <c r="AA184" i="7"/>
  <c r="AP184" i="7" s="1"/>
  <c r="Z184" i="7"/>
  <c r="AO184" i="7" s="1"/>
  <c r="BP183" i="7"/>
  <c r="BO183" i="7"/>
  <c r="BM183" i="7"/>
  <c r="BL183" i="7"/>
  <c r="BG183" i="7"/>
  <c r="BF183" i="7"/>
  <c r="AC183" i="7"/>
  <c r="AR183" i="7" s="1"/>
  <c r="AB183" i="7"/>
  <c r="AQ183" i="7" s="1"/>
  <c r="AA183" i="7"/>
  <c r="AP183" i="7" s="1"/>
  <c r="Z183" i="7"/>
  <c r="AO183" i="7" s="1"/>
  <c r="BP182" i="7"/>
  <c r="BO182" i="7"/>
  <c r="BM182" i="7"/>
  <c r="BL182" i="7"/>
  <c r="BG182" i="7"/>
  <c r="BF182" i="7"/>
  <c r="AC182" i="7"/>
  <c r="AR182" i="7" s="1"/>
  <c r="AB182" i="7"/>
  <c r="AQ182" i="7" s="1"/>
  <c r="AA182" i="7"/>
  <c r="AP182" i="7" s="1"/>
  <c r="Z182" i="7"/>
  <c r="AO182" i="7" s="1"/>
  <c r="BP181" i="7"/>
  <c r="BO181" i="7"/>
  <c r="BM181" i="7"/>
  <c r="BL181" i="7"/>
  <c r="BG181" i="7"/>
  <c r="BF181" i="7"/>
  <c r="AC181" i="7"/>
  <c r="AR181" i="7" s="1"/>
  <c r="AB181" i="7"/>
  <c r="AQ181" i="7" s="1"/>
  <c r="AA181" i="7"/>
  <c r="AP181" i="7" s="1"/>
  <c r="Z181" i="7"/>
  <c r="BP180" i="7"/>
  <c r="BO180" i="7"/>
  <c r="BM180" i="7"/>
  <c r="BL180" i="7"/>
  <c r="BG180" i="7"/>
  <c r="BF180" i="7"/>
  <c r="AC180" i="7"/>
  <c r="AR180" i="7" s="1"/>
  <c r="AB180" i="7"/>
  <c r="AQ180" i="7" s="1"/>
  <c r="AA180" i="7"/>
  <c r="AP180" i="7" s="1"/>
  <c r="Z180" i="7"/>
  <c r="AO180" i="7" s="1"/>
  <c r="BP179" i="7"/>
  <c r="BO179" i="7"/>
  <c r="BM179" i="7"/>
  <c r="BL179" i="7"/>
  <c r="BG179" i="7"/>
  <c r="BF179" i="7"/>
  <c r="AC179" i="7"/>
  <c r="AR179" i="7" s="1"/>
  <c r="AB179" i="7"/>
  <c r="AQ179" i="7" s="1"/>
  <c r="AA179" i="7"/>
  <c r="AP179" i="7" s="1"/>
  <c r="Z179" i="7"/>
  <c r="AO179" i="7" s="1"/>
  <c r="BP178" i="7"/>
  <c r="BO178" i="7"/>
  <c r="BM178" i="7"/>
  <c r="BL178" i="7"/>
  <c r="BG178" i="7"/>
  <c r="BF178" i="7"/>
  <c r="AC178" i="7"/>
  <c r="AB178" i="7"/>
  <c r="AA178" i="7"/>
  <c r="Z178" i="7"/>
  <c r="BP175" i="7"/>
  <c r="BO175" i="7"/>
  <c r="BL175" i="7"/>
  <c r="BG175" i="7"/>
  <c r="BF175" i="7"/>
  <c r="AC175" i="7"/>
  <c r="AR175" i="7" s="1"/>
  <c r="Z175" i="7"/>
  <c r="AO175" i="7" s="1"/>
  <c r="BP174" i="7"/>
  <c r="BO174" i="7"/>
  <c r="BM174" i="7"/>
  <c r="BL174" i="7"/>
  <c r="BG174" i="7"/>
  <c r="BF174" i="7"/>
  <c r="AC174" i="7"/>
  <c r="AR174" i="7" s="1"/>
  <c r="AB174" i="7"/>
  <c r="AQ174" i="7" s="1"/>
  <c r="AA174" i="7"/>
  <c r="AP174" i="7" s="1"/>
  <c r="Z174" i="7"/>
  <c r="AO174" i="7" s="1"/>
  <c r="BP173" i="7"/>
  <c r="BO173" i="7"/>
  <c r="BM173" i="7"/>
  <c r="BL173" i="7"/>
  <c r="BG173" i="7"/>
  <c r="BF173" i="7"/>
  <c r="AC173" i="7"/>
  <c r="AR173" i="7" s="1"/>
  <c r="AB173" i="7"/>
  <c r="AQ173" i="7" s="1"/>
  <c r="AA173" i="7"/>
  <c r="AP173" i="7" s="1"/>
  <c r="Z173" i="7"/>
  <c r="AO173" i="7" s="1"/>
  <c r="BP172" i="7"/>
  <c r="BO172" i="7"/>
  <c r="BM172" i="7"/>
  <c r="BL172" i="7"/>
  <c r="BG172" i="7"/>
  <c r="BF172" i="7"/>
  <c r="AC172" i="7"/>
  <c r="AR172" i="7" s="1"/>
  <c r="AB172" i="7"/>
  <c r="AA172" i="7"/>
  <c r="AP172" i="7" s="1"/>
  <c r="Z172" i="7"/>
  <c r="AO172" i="7" s="1"/>
  <c r="BP171" i="7"/>
  <c r="BO171" i="7"/>
  <c r="BM171" i="7"/>
  <c r="BL171" i="7"/>
  <c r="BG171" i="7"/>
  <c r="BF171" i="7"/>
  <c r="AC171" i="7"/>
  <c r="AR171" i="7" s="1"/>
  <c r="AB171" i="7"/>
  <c r="AQ171" i="7" s="1"/>
  <c r="AA171" i="7"/>
  <c r="AP171" i="7" s="1"/>
  <c r="Z171" i="7"/>
  <c r="AO171" i="7" s="1"/>
  <c r="BP170" i="7"/>
  <c r="BO170" i="7"/>
  <c r="BM170" i="7"/>
  <c r="BL170" i="7"/>
  <c r="BG170" i="7"/>
  <c r="BF170" i="7"/>
  <c r="AC170" i="7"/>
  <c r="AR170" i="7" s="1"/>
  <c r="AB170" i="7"/>
  <c r="AQ170" i="7" s="1"/>
  <c r="AA170" i="7"/>
  <c r="AP170" i="7" s="1"/>
  <c r="Z170" i="7"/>
  <c r="AO170" i="7" s="1"/>
  <c r="BP169" i="7"/>
  <c r="BO169" i="7"/>
  <c r="BM169" i="7"/>
  <c r="BL169" i="7"/>
  <c r="BG169" i="7"/>
  <c r="BF169" i="7"/>
  <c r="AC169" i="7"/>
  <c r="AR169" i="7" s="1"/>
  <c r="AB169" i="7"/>
  <c r="AQ169" i="7" s="1"/>
  <c r="AA169" i="7"/>
  <c r="AP169" i="7" s="1"/>
  <c r="Z169" i="7"/>
  <c r="AO169" i="7" s="1"/>
  <c r="BP168" i="7"/>
  <c r="BO168" i="7"/>
  <c r="BM168" i="7"/>
  <c r="BL168" i="7"/>
  <c r="BG168" i="7"/>
  <c r="BF168" i="7"/>
  <c r="AC168" i="7"/>
  <c r="AB168" i="7"/>
  <c r="AQ168" i="7" s="1"/>
  <c r="AA168" i="7"/>
  <c r="AP168" i="7" s="1"/>
  <c r="Z168" i="7"/>
  <c r="AO168" i="7" s="1"/>
  <c r="BP167" i="7"/>
  <c r="BO167" i="7"/>
  <c r="BM167" i="7"/>
  <c r="BL167" i="7"/>
  <c r="BG167" i="7"/>
  <c r="BF167" i="7"/>
  <c r="AC167" i="7"/>
  <c r="AR167" i="7" s="1"/>
  <c r="AB167" i="7"/>
  <c r="AQ167" i="7" s="1"/>
  <c r="AA167" i="7"/>
  <c r="AP167" i="7" s="1"/>
  <c r="Z167" i="7"/>
  <c r="AO167" i="7" s="1"/>
  <c r="BP166" i="7"/>
  <c r="BO166" i="7"/>
  <c r="BM166" i="7"/>
  <c r="BL166" i="7"/>
  <c r="BG166" i="7"/>
  <c r="BF166" i="7"/>
  <c r="AC166" i="7"/>
  <c r="AB166" i="7"/>
  <c r="AA166" i="7"/>
  <c r="Z166" i="7"/>
  <c r="BP164" i="7"/>
  <c r="BG164" i="7"/>
  <c r="BF164" i="7"/>
  <c r="BP163" i="7"/>
  <c r="BO163" i="7"/>
  <c r="BM163" i="7"/>
  <c r="BL163" i="7"/>
  <c r="BG163" i="7"/>
  <c r="BF163" i="7"/>
  <c r="AC163" i="7"/>
  <c r="AR163" i="7" s="1"/>
  <c r="AB163" i="7"/>
  <c r="AQ163" i="7" s="1"/>
  <c r="AA163" i="7"/>
  <c r="AP163" i="7" s="1"/>
  <c r="Z163" i="7"/>
  <c r="AO163" i="7" s="1"/>
  <c r="BP162" i="7"/>
  <c r="BO162" i="7"/>
  <c r="BM162" i="7"/>
  <c r="BL162" i="7"/>
  <c r="BG162" i="7"/>
  <c r="BF162" i="7"/>
  <c r="AC162" i="7"/>
  <c r="AR162" i="7" s="1"/>
  <c r="AB162" i="7"/>
  <c r="AQ162" i="7" s="1"/>
  <c r="AA162" i="7"/>
  <c r="AP162" i="7" s="1"/>
  <c r="Z162" i="7"/>
  <c r="AO162" i="7" s="1"/>
  <c r="BP161" i="7"/>
  <c r="BO161" i="7"/>
  <c r="BM161" i="7"/>
  <c r="BL161" i="7"/>
  <c r="BG161" i="7"/>
  <c r="BF161" i="7"/>
  <c r="AC161" i="7"/>
  <c r="AR161" i="7" s="1"/>
  <c r="AB161" i="7"/>
  <c r="AQ161" i="7" s="1"/>
  <c r="AA161" i="7"/>
  <c r="AP161" i="7" s="1"/>
  <c r="Z161" i="7"/>
  <c r="AO161" i="7" s="1"/>
  <c r="BP160" i="7"/>
  <c r="BO160" i="7"/>
  <c r="BM160" i="7"/>
  <c r="BL160" i="7"/>
  <c r="BG160" i="7"/>
  <c r="BF160" i="7"/>
  <c r="AC160" i="7"/>
  <c r="AR160" i="7" s="1"/>
  <c r="AB160" i="7"/>
  <c r="AQ160" i="7" s="1"/>
  <c r="AA160" i="7"/>
  <c r="AP160" i="7" s="1"/>
  <c r="Z160" i="7"/>
  <c r="AO160" i="7" s="1"/>
  <c r="BP159" i="7"/>
  <c r="BO159" i="7"/>
  <c r="BM159" i="7"/>
  <c r="BL159" i="7"/>
  <c r="BG159" i="7"/>
  <c r="BF159" i="7"/>
  <c r="AC159" i="7"/>
  <c r="AR159" i="7" s="1"/>
  <c r="AB159" i="7"/>
  <c r="AQ159" i="7" s="1"/>
  <c r="AA159" i="7"/>
  <c r="AP159" i="7" s="1"/>
  <c r="Z159" i="7"/>
  <c r="BP158" i="7"/>
  <c r="BO158" i="7"/>
  <c r="BM158" i="7"/>
  <c r="BL158" i="7"/>
  <c r="BG158" i="7"/>
  <c r="BF158" i="7"/>
  <c r="AC158" i="7"/>
  <c r="AR158" i="7" s="1"/>
  <c r="AB158" i="7"/>
  <c r="AQ158" i="7" s="1"/>
  <c r="AA158" i="7"/>
  <c r="AP158" i="7" s="1"/>
  <c r="Z158" i="7"/>
  <c r="AO158" i="7" s="1"/>
  <c r="BP157" i="7"/>
  <c r="BO157" i="7"/>
  <c r="BM157" i="7"/>
  <c r="BL157" i="7"/>
  <c r="BG157" i="7"/>
  <c r="BF157" i="7"/>
  <c r="AC157" i="7"/>
  <c r="AR157" i="7" s="1"/>
  <c r="AB157" i="7"/>
  <c r="AQ157" i="7" s="1"/>
  <c r="AA157" i="7"/>
  <c r="AP157" i="7" s="1"/>
  <c r="Z157" i="7"/>
  <c r="AO157" i="7" s="1"/>
  <c r="BP156" i="7"/>
  <c r="BO156" i="7"/>
  <c r="BM156" i="7"/>
  <c r="BL156" i="7"/>
  <c r="BG156" i="7"/>
  <c r="BF156" i="7"/>
  <c r="AC156" i="7"/>
  <c r="AR156" i="7" s="1"/>
  <c r="AB156" i="7"/>
  <c r="AQ156" i="7" s="1"/>
  <c r="AA156" i="7"/>
  <c r="Z156" i="7"/>
  <c r="AO156" i="7" s="1"/>
  <c r="BP155" i="7"/>
  <c r="BO155" i="7"/>
  <c r="BM155" i="7"/>
  <c r="BL155" i="7"/>
  <c r="BG155" i="7"/>
  <c r="BF155" i="7"/>
  <c r="AC155" i="7"/>
  <c r="AR155" i="7" s="1"/>
  <c r="AB155" i="7"/>
  <c r="AQ155" i="7" s="1"/>
  <c r="AA155" i="7"/>
  <c r="AP155" i="7" s="1"/>
  <c r="Z155" i="7"/>
  <c r="AO155" i="7" s="1"/>
  <c r="BP154" i="7"/>
  <c r="BO154" i="7"/>
  <c r="BM154" i="7"/>
  <c r="BL154" i="7"/>
  <c r="BG154" i="7"/>
  <c r="BF154" i="7"/>
  <c r="AC154" i="7"/>
  <c r="AB154" i="7"/>
  <c r="AA154" i="7"/>
  <c r="Z154" i="7"/>
  <c r="BP151" i="7"/>
  <c r="BO151" i="7"/>
  <c r="BL151" i="7"/>
  <c r="BG151" i="7"/>
  <c r="BF151" i="7"/>
  <c r="AC151" i="7"/>
  <c r="AR151" i="7" s="1"/>
  <c r="Z151" i="7"/>
  <c r="AO151" i="7" s="1"/>
  <c r="BP150" i="7"/>
  <c r="BO150" i="7"/>
  <c r="BM150" i="7"/>
  <c r="BL150" i="7"/>
  <c r="BG150" i="7"/>
  <c r="BF150" i="7"/>
  <c r="AC150" i="7"/>
  <c r="AR150" i="7" s="1"/>
  <c r="AB150" i="7"/>
  <c r="AQ150" i="7" s="1"/>
  <c r="AA150" i="7"/>
  <c r="AP150" i="7" s="1"/>
  <c r="Z150" i="7"/>
  <c r="AO150" i="7" s="1"/>
  <c r="BP149" i="7"/>
  <c r="BO149" i="7"/>
  <c r="BM149" i="7"/>
  <c r="BL149" i="7"/>
  <c r="BG149" i="7"/>
  <c r="BF149" i="7"/>
  <c r="AC149" i="7"/>
  <c r="AR149" i="7" s="1"/>
  <c r="AB149" i="7"/>
  <c r="AA149" i="7"/>
  <c r="AP149" i="7" s="1"/>
  <c r="Z149" i="7"/>
  <c r="AO149" i="7" s="1"/>
  <c r="BP148" i="7"/>
  <c r="BO148" i="7"/>
  <c r="BM148" i="7"/>
  <c r="BL148" i="7"/>
  <c r="BG148" i="7"/>
  <c r="BF148" i="7"/>
  <c r="AC148" i="7"/>
  <c r="AR148" i="7" s="1"/>
  <c r="AB148" i="7"/>
  <c r="AQ148" i="7" s="1"/>
  <c r="AA148" i="7"/>
  <c r="AP148" i="7" s="1"/>
  <c r="Z148" i="7"/>
  <c r="AO148" i="7" s="1"/>
  <c r="BP147" i="7"/>
  <c r="BO147" i="7"/>
  <c r="BM147" i="7"/>
  <c r="BL147" i="7"/>
  <c r="BG147" i="7"/>
  <c r="BF147" i="7"/>
  <c r="AC147" i="7"/>
  <c r="AR147" i="7" s="1"/>
  <c r="AB147" i="7"/>
  <c r="AQ147" i="7" s="1"/>
  <c r="AA147" i="7"/>
  <c r="AP147" i="7" s="1"/>
  <c r="Z147" i="7"/>
  <c r="AO147" i="7" s="1"/>
  <c r="BP146" i="7"/>
  <c r="BO146" i="7"/>
  <c r="BM146" i="7"/>
  <c r="BL146" i="7"/>
  <c r="BG146" i="7"/>
  <c r="BF146" i="7"/>
  <c r="AC146" i="7"/>
  <c r="AB146" i="7"/>
  <c r="AQ146" i="7" s="1"/>
  <c r="AA146" i="7"/>
  <c r="AP146" i="7" s="1"/>
  <c r="Z146" i="7"/>
  <c r="AO146" i="7" s="1"/>
  <c r="BP145" i="7"/>
  <c r="BO145" i="7"/>
  <c r="BM145" i="7"/>
  <c r="BL145" i="7"/>
  <c r="BG145" i="7"/>
  <c r="BF145" i="7"/>
  <c r="AC145" i="7"/>
  <c r="AR145" i="7" s="1"/>
  <c r="AB145" i="7"/>
  <c r="AQ145" i="7" s="1"/>
  <c r="AA145" i="7"/>
  <c r="AP145" i="7" s="1"/>
  <c r="Z145" i="7"/>
  <c r="AO145" i="7" s="1"/>
  <c r="BP144" i="7"/>
  <c r="BO144" i="7"/>
  <c r="BM144" i="7"/>
  <c r="BL144" i="7"/>
  <c r="BG144" i="7"/>
  <c r="BF144" i="7"/>
  <c r="AC144" i="7"/>
  <c r="AR144" i="7" s="1"/>
  <c r="AB144" i="7"/>
  <c r="AQ144" i="7" s="1"/>
  <c r="AA144" i="7"/>
  <c r="AP144" i="7" s="1"/>
  <c r="Z144" i="7"/>
  <c r="AO144" i="7" s="1"/>
  <c r="BP143" i="7"/>
  <c r="BO143" i="7"/>
  <c r="BM143" i="7"/>
  <c r="BL143" i="7"/>
  <c r="BG143" i="7"/>
  <c r="BF143" i="7"/>
  <c r="AC143" i="7"/>
  <c r="AB143" i="7"/>
  <c r="AA143" i="7"/>
  <c r="Z143" i="7"/>
  <c r="BO141" i="7"/>
  <c r="BG141" i="7"/>
  <c r="BF141" i="7"/>
  <c r="BP140" i="7"/>
  <c r="BO140" i="7"/>
  <c r="BM140" i="7"/>
  <c r="BL140" i="7"/>
  <c r="BG140" i="7"/>
  <c r="BF140" i="7"/>
  <c r="AC140" i="7"/>
  <c r="AR140" i="7" s="1"/>
  <c r="AB140" i="7"/>
  <c r="AQ140" i="7" s="1"/>
  <c r="AA140" i="7"/>
  <c r="AP140" i="7" s="1"/>
  <c r="Z140" i="7"/>
  <c r="AO140" i="7" s="1"/>
  <c r="BP139" i="7"/>
  <c r="BO139" i="7"/>
  <c r="BM139" i="7"/>
  <c r="BL139" i="7"/>
  <c r="BG139" i="7"/>
  <c r="BF139" i="7"/>
  <c r="AC139" i="7"/>
  <c r="AR139" i="7" s="1"/>
  <c r="AB139" i="7"/>
  <c r="AQ139" i="7" s="1"/>
  <c r="AA139" i="7"/>
  <c r="AP139" i="7" s="1"/>
  <c r="Z139" i="7"/>
  <c r="AO139" i="7" s="1"/>
  <c r="BP138" i="7"/>
  <c r="BO138" i="7"/>
  <c r="BM138" i="7"/>
  <c r="BL138" i="7"/>
  <c r="BG138" i="7"/>
  <c r="BF138" i="7"/>
  <c r="AC138" i="7"/>
  <c r="AR138" i="7" s="1"/>
  <c r="AB138" i="7"/>
  <c r="AQ138" i="7" s="1"/>
  <c r="AA138" i="7"/>
  <c r="AP138" i="7" s="1"/>
  <c r="Z138" i="7"/>
  <c r="AO138" i="7" s="1"/>
  <c r="BP137" i="7"/>
  <c r="BO137" i="7"/>
  <c r="BM137" i="7"/>
  <c r="BL137" i="7"/>
  <c r="BG137" i="7"/>
  <c r="BF137" i="7"/>
  <c r="AC137" i="7"/>
  <c r="AR137" i="7" s="1"/>
  <c r="AB137" i="7"/>
  <c r="AQ137" i="7" s="1"/>
  <c r="AA137" i="7"/>
  <c r="AP137" i="7" s="1"/>
  <c r="Z137" i="7"/>
  <c r="BP136" i="7"/>
  <c r="BO136" i="7"/>
  <c r="BM136" i="7"/>
  <c r="BL136" i="7"/>
  <c r="BG136" i="7"/>
  <c r="BF136" i="7"/>
  <c r="AC136" i="7"/>
  <c r="AR136" i="7" s="1"/>
  <c r="AB136" i="7"/>
  <c r="AQ136" i="7" s="1"/>
  <c r="AA136" i="7"/>
  <c r="AP136" i="7" s="1"/>
  <c r="Z136" i="7"/>
  <c r="AO136" i="7" s="1"/>
  <c r="BP135" i="7"/>
  <c r="BO135" i="7"/>
  <c r="BM135" i="7"/>
  <c r="BL135" i="7"/>
  <c r="BG135" i="7"/>
  <c r="BF135" i="7"/>
  <c r="AC135" i="7"/>
  <c r="AR135" i="7" s="1"/>
  <c r="AB135" i="7"/>
  <c r="AQ135" i="7" s="1"/>
  <c r="AA135" i="7"/>
  <c r="AP135" i="7" s="1"/>
  <c r="Z135" i="7"/>
  <c r="AO135" i="7" s="1"/>
  <c r="BP134" i="7"/>
  <c r="BO134" i="7"/>
  <c r="BM134" i="7"/>
  <c r="BL134" i="7"/>
  <c r="BG134" i="7"/>
  <c r="BF134" i="7"/>
  <c r="AC134" i="7"/>
  <c r="AR134" i="7" s="1"/>
  <c r="AB134" i="7"/>
  <c r="AQ134" i="7" s="1"/>
  <c r="AA134" i="7"/>
  <c r="AP134" i="7" s="1"/>
  <c r="Z134" i="7"/>
  <c r="AO134" i="7" s="1"/>
  <c r="BP133" i="7"/>
  <c r="BO133" i="7"/>
  <c r="BM133" i="7"/>
  <c r="BL133" i="7"/>
  <c r="BG133" i="7"/>
  <c r="BF133" i="7"/>
  <c r="AC133" i="7"/>
  <c r="AR133" i="7" s="1"/>
  <c r="AB133" i="7"/>
  <c r="AQ133" i="7" s="1"/>
  <c r="AA133" i="7"/>
  <c r="Z133" i="7"/>
  <c r="AO133" i="7" s="1"/>
  <c r="BP132" i="7"/>
  <c r="BO132" i="7"/>
  <c r="BM132" i="7"/>
  <c r="BL132" i="7"/>
  <c r="BG132" i="7"/>
  <c r="BF132" i="7"/>
  <c r="AC132" i="7"/>
  <c r="AR132" i="7" s="1"/>
  <c r="AB132" i="7"/>
  <c r="AQ132" i="7" s="1"/>
  <c r="AA132" i="7"/>
  <c r="AP132" i="7" s="1"/>
  <c r="Z132" i="7"/>
  <c r="AO132" i="7" s="1"/>
  <c r="BP131" i="7"/>
  <c r="BO131" i="7"/>
  <c r="BM131" i="7"/>
  <c r="BL131" i="7"/>
  <c r="BG131" i="7"/>
  <c r="BF131" i="7"/>
  <c r="AC131" i="7"/>
  <c r="AB131" i="7"/>
  <c r="AA131" i="7"/>
  <c r="Z131" i="7"/>
  <c r="BP128" i="7"/>
  <c r="BO128" i="7"/>
  <c r="BL128" i="7"/>
  <c r="BG128" i="7"/>
  <c r="BF128" i="7"/>
  <c r="AC128" i="7"/>
  <c r="AR128" i="7" s="1"/>
  <c r="Z128" i="7"/>
  <c r="AO128" i="7" s="1"/>
  <c r="BP127" i="7"/>
  <c r="BO127" i="7"/>
  <c r="BM127" i="7"/>
  <c r="BL127" i="7"/>
  <c r="BG127" i="7"/>
  <c r="BF127" i="7"/>
  <c r="AC127" i="7"/>
  <c r="AR127" i="7" s="1"/>
  <c r="AB127" i="7"/>
  <c r="AQ127" i="7" s="1"/>
  <c r="AA127" i="7"/>
  <c r="AP127" i="7" s="1"/>
  <c r="Z127" i="7"/>
  <c r="AO127" i="7" s="1"/>
  <c r="BP126" i="7"/>
  <c r="BO126" i="7"/>
  <c r="BM126" i="7"/>
  <c r="BL126" i="7"/>
  <c r="BG126" i="7"/>
  <c r="BF126" i="7"/>
  <c r="AC126" i="7"/>
  <c r="AR126" i="7" s="1"/>
  <c r="AB126" i="7"/>
  <c r="AA126" i="7"/>
  <c r="AP126" i="7" s="1"/>
  <c r="Z126" i="7"/>
  <c r="AO126" i="7" s="1"/>
  <c r="BP125" i="7"/>
  <c r="BO125" i="7"/>
  <c r="BM125" i="7"/>
  <c r="BL125" i="7"/>
  <c r="BG125" i="7"/>
  <c r="BF125" i="7"/>
  <c r="AC125" i="7"/>
  <c r="AR125" i="7" s="1"/>
  <c r="AB125" i="7"/>
  <c r="AQ125" i="7" s="1"/>
  <c r="AA125" i="7"/>
  <c r="AP125" i="7" s="1"/>
  <c r="Z125" i="7"/>
  <c r="AO125" i="7" s="1"/>
  <c r="BP124" i="7"/>
  <c r="BO124" i="7"/>
  <c r="BM124" i="7"/>
  <c r="BL124" i="7"/>
  <c r="BG124" i="7"/>
  <c r="BF124" i="7"/>
  <c r="AC124" i="7"/>
  <c r="AB124" i="7"/>
  <c r="AQ124" i="7" s="1"/>
  <c r="AA124" i="7"/>
  <c r="AP124" i="7" s="1"/>
  <c r="Z124" i="7"/>
  <c r="AO124" i="7" s="1"/>
  <c r="BP123" i="7"/>
  <c r="BO123" i="7"/>
  <c r="BM123" i="7"/>
  <c r="BL123" i="7"/>
  <c r="BG123" i="7"/>
  <c r="BF123" i="7"/>
  <c r="AC123" i="7"/>
  <c r="AR123" i="7" s="1"/>
  <c r="AB123" i="7"/>
  <c r="AQ123" i="7" s="1"/>
  <c r="AA123" i="7"/>
  <c r="AP123" i="7" s="1"/>
  <c r="Z123" i="7"/>
  <c r="AO123" i="7" s="1"/>
  <c r="BP122" i="7"/>
  <c r="BO122" i="7"/>
  <c r="BM122" i="7"/>
  <c r="BL122" i="7"/>
  <c r="BG122" i="7"/>
  <c r="BF122" i="7"/>
  <c r="AC122" i="7"/>
  <c r="AR122" i="7" s="1"/>
  <c r="AB122" i="7"/>
  <c r="AQ122" i="7" s="1"/>
  <c r="AA122" i="7"/>
  <c r="AP122" i="7" s="1"/>
  <c r="Z122" i="7"/>
  <c r="AO122" i="7" s="1"/>
  <c r="BP121" i="7"/>
  <c r="BO121" i="7"/>
  <c r="BM121" i="7"/>
  <c r="BL121" i="7"/>
  <c r="BG121" i="7"/>
  <c r="BF121" i="7"/>
  <c r="AC121" i="7"/>
  <c r="AR121" i="7" s="1"/>
  <c r="AB121" i="7"/>
  <c r="AQ121" i="7" s="1"/>
  <c r="AA121" i="7"/>
  <c r="AP121" i="7" s="1"/>
  <c r="Z121" i="7"/>
  <c r="AO121" i="7" s="1"/>
  <c r="BP120" i="7"/>
  <c r="BO120" i="7"/>
  <c r="BM120" i="7"/>
  <c r="BL120" i="7"/>
  <c r="BG120" i="7"/>
  <c r="BF120" i="7"/>
  <c r="AC120" i="7"/>
  <c r="AR120" i="7" s="1"/>
  <c r="AB120" i="7"/>
  <c r="AQ120" i="7" s="1"/>
  <c r="AA120" i="7"/>
  <c r="AP120" i="7" s="1"/>
  <c r="Z120" i="7"/>
  <c r="AO120" i="7" s="1"/>
  <c r="BP119" i="7"/>
  <c r="BO119" i="7"/>
  <c r="BM119" i="7"/>
  <c r="BL119" i="7"/>
  <c r="BG119" i="7"/>
  <c r="BF119" i="7"/>
  <c r="AC119" i="7"/>
  <c r="AR119" i="7" s="1"/>
  <c r="AB119" i="7"/>
  <c r="AQ119" i="7" s="1"/>
  <c r="AA119" i="7"/>
  <c r="AP119" i="7" s="1"/>
  <c r="Z119" i="7"/>
  <c r="AO119" i="7" s="1"/>
  <c r="BP118" i="7"/>
  <c r="BO118" i="7"/>
  <c r="BM118" i="7"/>
  <c r="BL118" i="7"/>
  <c r="BG118" i="7"/>
  <c r="BF118" i="7"/>
  <c r="AC118" i="7"/>
  <c r="AB118" i="7"/>
  <c r="AA118" i="7"/>
  <c r="Z118" i="7"/>
  <c r="BP116" i="7"/>
  <c r="BO116" i="7"/>
  <c r="BG116" i="7"/>
  <c r="BF116" i="7"/>
  <c r="BP115" i="7"/>
  <c r="BO115" i="7"/>
  <c r="BM115" i="7"/>
  <c r="BL115" i="7"/>
  <c r="BG115" i="7"/>
  <c r="BF115" i="7"/>
  <c r="AC115" i="7"/>
  <c r="AR115" i="7" s="1"/>
  <c r="AB115" i="7"/>
  <c r="AQ115" i="7" s="1"/>
  <c r="AA115" i="7"/>
  <c r="AP115" i="7" s="1"/>
  <c r="Z115" i="7"/>
  <c r="BP114" i="7"/>
  <c r="BO114" i="7"/>
  <c r="BM114" i="7"/>
  <c r="BL114" i="7"/>
  <c r="BG114" i="7"/>
  <c r="BF114" i="7"/>
  <c r="AC114" i="7"/>
  <c r="AR114" i="7" s="1"/>
  <c r="AB114" i="7"/>
  <c r="AQ114" i="7" s="1"/>
  <c r="AA114" i="7"/>
  <c r="AP114" i="7" s="1"/>
  <c r="Z114" i="7"/>
  <c r="AO114" i="7" s="1"/>
  <c r="BP113" i="7"/>
  <c r="BO113" i="7"/>
  <c r="BM113" i="7"/>
  <c r="BL113" i="7"/>
  <c r="BG113" i="7"/>
  <c r="BF113" i="7"/>
  <c r="AC113" i="7"/>
  <c r="AR113" i="7" s="1"/>
  <c r="AB113" i="7"/>
  <c r="AQ113" i="7" s="1"/>
  <c r="AA113" i="7"/>
  <c r="AP113" i="7" s="1"/>
  <c r="Z113" i="7"/>
  <c r="AO113" i="7" s="1"/>
  <c r="BP112" i="7"/>
  <c r="BO112" i="7"/>
  <c r="BM112" i="7"/>
  <c r="BL112" i="7"/>
  <c r="BG112" i="7"/>
  <c r="BF112" i="7"/>
  <c r="AC112" i="7"/>
  <c r="AR112" i="7" s="1"/>
  <c r="AB112" i="7"/>
  <c r="AQ112" i="7" s="1"/>
  <c r="AA112" i="7"/>
  <c r="AP112" i="7" s="1"/>
  <c r="Z112" i="7"/>
  <c r="AO112" i="7" s="1"/>
  <c r="BP111" i="7"/>
  <c r="BO111" i="7"/>
  <c r="BM111" i="7"/>
  <c r="BL111" i="7"/>
  <c r="BG111" i="7"/>
  <c r="BF111" i="7"/>
  <c r="AC111" i="7"/>
  <c r="AR111" i="7" s="1"/>
  <c r="AB111" i="7"/>
  <c r="AQ111" i="7" s="1"/>
  <c r="AA111" i="7"/>
  <c r="AP111" i="7" s="1"/>
  <c r="Z111" i="7"/>
  <c r="AO111" i="7" s="1"/>
  <c r="BP110" i="7"/>
  <c r="BO110" i="7"/>
  <c r="BM110" i="7"/>
  <c r="BL110" i="7"/>
  <c r="BG110" i="7"/>
  <c r="BF110" i="7"/>
  <c r="AC110" i="7"/>
  <c r="AR110" i="7" s="1"/>
  <c r="AB110" i="7"/>
  <c r="AQ110" i="7" s="1"/>
  <c r="AA110" i="7"/>
  <c r="Z110" i="7"/>
  <c r="AO110" i="7" s="1"/>
  <c r="BP109" i="7"/>
  <c r="BO109" i="7"/>
  <c r="BM109" i="7"/>
  <c r="BL109" i="7"/>
  <c r="BG109" i="7"/>
  <c r="BF109" i="7"/>
  <c r="AC109" i="7"/>
  <c r="AR109" i="7" s="1"/>
  <c r="AB109" i="7"/>
  <c r="AQ109" i="7" s="1"/>
  <c r="AA109" i="7"/>
  <c r="AP109" i="7" s="1"/>
  <c r="Z109" i="7"/>
  <c r="AO109" i="7" s="1"/>
  <c r="BP108" i="7"/>
  <c r="BO108" i="7"/>
  <c r="BM108" i="7"/>
  <c r="BL108" i="7"/>
  <c r="BG108" i="7"/>
  <c r="BF108" i="7"/>
  <c r="AC108" i="7"/>
  <c r="AR108" i="7" s="1"/>
  <c r="AB108" i="7"/>
  <c r="AQ108" i="7" s="1"/>
  <c r="AA108" i="7"/>
  <c r="AP108" i="7" s="1"/>
  <c r="Z108" i="7"/>
  <c r="AO108" i="7" s="1"/>
  <c r="BP107" i="7"/>
  <c r="BO107" i="7"/>
  <c r="BM107" i="7"/>
  <c r="BL107" i="7"/>
  <c r="BG107" i="7"/>
  <c r="BF107" i="7"/>
  <c r="AC107" i="7"/>
  <c r="AR107" i="7" s="1"/>
  <c r="AB107" i="7"/>
  <c r="AA107" i="7"/>
  <c r="AP107" i="7" s="1"/>
  <c r="Z107" i="7"/>
  <c r="AO107" i="7" s="1"/>
  <c r="BP106" i="7"/>
  <c r="BO106" i="7"/>
  <c r="BM106" i="7"/>
  <c r="BL106" i="7"/>
  <c r="BG106" i="7"/>
  <c r="BF106" i="7"/>
  <c r="AC106" i="7"/>
  <c r="AB106" i="7"/>
  <c r="AA106" i="7"/>
  <c r="Z106" i="7"/>
  <c r="BP103" i="7"/>
  <c r="BO103" i="7"/>
  <c r="BM103" i="7"/>
  <c r="BG103" i="7"/>
  <c r="BF103" i="7"/>
  <c r="AC103" i="7"/>
  <c r="AR103" i="7" s="1"/>
  <c r="AA103" i="7"/>
  <c r="AP103" i="7" s="1"/>
  <c r="BP102" i="7"/>
  <c r="BO102" i="7"/>
  <c r="BM102" i="7"/>
  <c r="BL102" i="7"/>
  <c r="BG102" i="7"/>
  <c r="BF102" i="7"/>
  <c r="AC102" i="7"/>
  <c r="AB102" i="7"/>
  <c r="AQ102" i="7" s="1"/>
  <c r="AA102" i="7"/>
  <c r="AP102" i="7" s="1"/>
  <c r="Z102" i="7"/>
  <c r="AO102" i="7" s="1"/>
  <c r="BP101" i="7"/>
  <c r="BO101" i="7"/>
  <c r="BM101" i="7"/>
  <c r="BL101" i="7"/>
  <c r="BG101" i="7"/>
  <c r="BF101" i="7"/>
  <c r="AC101" i="7"/>
  <c r="AR101" i="7" s="1"/>
  <c r="AB101" i="7"/>
  <c r="AQ101" i="7" s="1"/>
  <c r="AA101" i="7"/>
  <c r="AP101" i="7" s="1"/>
  <c r="Z101" i="7"/>
  <c r="AO101" i="7" s="1"/>
  <c r="BP100" i="7"/>
  <c r="BO100" i="7"/>
  <c r="BM100" i="7"/>
  <c r="BL100" i="7"/>
  <c r="BG100" i="7"/>
  <c r="BF100" i="7"/>
  <c r="AC100" i="7"/>
  <c r="AR100" i="7" s="1"/>
  <c r="AB100" i="7"/>
  <c r="AQ100" i="7" s="1"/>
  <c r="AA100" i="7"/>
  <c r="AP100" i="7" s="1"/>
  <c r="Z100" i="7"/>
  <c r="AO100" i="7" s="1"/>
  <c r="BP99" i="7"/>
  <c r="BO99" i="7"/>
  <c r="BM99" i="7"/>
  <c r="BL99" i="7"/>
  <c r="BG99" i="7"/>
  <c r="BF99" i="7"/>
  <c r="AC99" i="7"/>
  <c r="AR99" i="7" s="1"/>
  <c r="AB99" i="7"/>
  <c r="AQ99" i="7" s="1"/>
  <c r="AA99" i="7"/>
  <c r="AP99" i="7" s="1"/>
  <c r="Z99" i="7"/>
  <c r="AO99" i="7" s="1"/>
  <c r="BP98" i="7"/>
  <c r="BO98" i="7"/>
  <c r="BM98" i="7"/>
  <c r="BL98" i="7"/>
  <c r="BG98" i="7"/>
  <c r="BF98" i="7"/>
  <c r="AC98" i="7"/>
  <c r="AR98" i="7" s="1"/>
  <c r="AB98" i="7"/>
  <c r="AQ98" i="7" s="1"/>
  <c r="AA98" i="7"/>
  <c r="AP98" i="7" s="1"/>
  <c r="Z98" i="7"/>
  <c r="AO98" i="7" s="1"/>
  <c r="BP97" i="7"/>
  <c r="BO97" i="7"/>
  <c r="BM97" i="7"/>
  <c r="BL97" i="7"/>
  <c r="BG97" i="7"/>
  <c r="BF97" i="7"/>
  <c r="AC97" i="7"/>
  <c r="AR97" i="7" s="1"/>
  <c r="AB97" i="7"/>
  <c r="AQ97" i="7" s="1"/>
  <c r="AA97" i="7"/>
  <c r="AP97" i="7" s="1"/>
  <c r="Z97" i="7"/>
  <c r="AO97" i="7" s="1"/>
  <c r="BP96" i="7"/>
  <c r="BO96" i="7"/>
  <c r="BM96" i="7"/>
  <c r="BL96" i="7"/>
  <c r="BG96" i="7"/>
  <c r="BF96" i="7"/>
  <c r="AC96" i="7"/>
  <c r="AR96" i="7" s="1"/>
  <c r="AB96" i="7"/>
  <c r="AQ96" i="7" s="1"/>
  <c r="AA96" i="7"/>
  <c r="AP96" i="7" s="1"/>
  <c r="Z96" i="7"/>
  <c r="AO96" i="7" s="1"/>
  <c r="BP95" i="7"/>
  <c r="BO95" i="7"/>
  <c r="BM95" i="7"/>
  <c r="BL95" i="7"/>
  <c r="BG95" i="7"/>
  <c r="BF95" i="7"/>
  <c r="AC95" i="7"/>
  <c r="AB95" i="7"/>
  <c r="AA95" i="7"/>
  <c r="Z95" i="7"/>
  <c r="BP93" i="7"/>
  <c r="BO93" i="7"/>
  <c r="BG93" i="7"/>
  <c r="BF93" i="7"/>
  <c r="BP92" i="7"/>
  <c r="BO92" i="7"/>
  <c r="BM92" i="7"/>
  <c r="BL92" i="7"/>
  <c r="BG92" i="7"/>
  <c r="BF92" i="7"/>
  <c r="AC92" i="7"/>
  <c r="AR92" i="7" s="1"/>
  <c r="AB92" i="7"/>
  <c r="AQ92" i="7" s="1"/>
  <c r="AA92" i="7"/>
  <c r="AP92" i="7" s="1"/>
  <c r="Z92" i="7"/>
  <c r="BP91" i="7"/>
  <c r="BO91" i="7"/>
  <c r="BM91" i="7"/>
  <c r="BL91" i="7"/>
  <c r="BG91" i="7"/>
  <c r="BF91" i="7"/>
  <c r="AC91" i="7"/>
  <c r="AR91" i="7" s="1"/>
  <c r="AB91" i="7"/>
  <c r="AQ91" i="7" s="1"/>
  <c r="AA91" i="7"/>
  <c r="AP91" i="7" s="1"/>
  <c r="Z91" i="7"/>
  <c r="AO91" i="7" s="1"/>
  <c r="BP90" i="7"/>
  <c r="BO90" i="7"/>
  <c r="BM90" i="7"/>
  <c r="BL90" i="7"/>
  <c r="BG90" i="7"/>
  <c r="BF90" i="7"/>
  <c r="AC90" i="7"/>
  <c r="AR90" i="7" s="1"/>
  <c r="AB90" i="7"/>
  <c r="AQ90" i="7" s="1"/>
  <c r="AA90" i="7"/>
  <c r="AP90" i="7" s="1"/>
  <c r="Z90" i="7"/>
  <c r="AO90" i="7" s="1"/>
  <c r="BP89" i="7"/>
  <c r="BO89" i="7"/>
  <c r="BM89" i="7"/>
  <c r="BL89" i="7"/>
  <c r="BG89" i="7"/>
  <c r="BF89" i="7"/>
  <c r="AC89" i="7"/>
  <c r="AR89" i="7" s="1"/>
  <c r="AB89" i="7"/>
  <c r="AQ89" i="7" s="1"/>
  <c r="AA89" i="7"/>
  <c r="AP89" i="7" s="1"/>
  <c r="Z89" i="7"/>
  <c r="AO89" i="7" s="1"/>
  <c r="BP88" i="7"/>
  <c r="BO88" i="7"/>
  <c r="BM88" i="7"/>
  <c r="BL88" i="7"/>
  <c r="BG88" i="7"/>
  <c r="BF88" i="7"/>
  <c r="AC88" i="7"/>
  <c r="AR88" i="7" s="1"/>
  <c r="AB88" i="7"/>
  <c r="AQ88" i="7" s="1"/>
  <c r="AA88" i="7"/>
  <c r="AP88" i="7" s="1"/>
  <c r="Z88" i="7"/>
  <c r="AO88" i="7" s="1"/>
  <c r="BP87" i="7"/>
  <c r="BO87" i="7"/>
  <c r="BM87" i="7"/>
  <c r="BL87" i="7"/>
  <c r="BG87" i="7"/>
  <c r="BF87" i="7"/>
  <c r="AC87" i="7"/>
  <c r="AR87" i="7" s="1"/>
  <c r="AB87" i="7"/>
  <c r="AQ87" i="7" s="1"/>
  <c r="AA87" i="7"/>
  <c r="AP87" i="7" s="1"/>
  <c r="Z87" i="7"/>
  <c r="AO87" i="7" s="1"/>
  <c r="BP86" i="7"/>
  <c r="BO86" i="7"/>
  <c r="BM86" i="7"/>
  <c r="BL86" i="7"/>
  <c r="BG86" i="7"/>
  <c r="BF86" i="7"/>
  <c r="AC86" i="7"/>
  <c r="AB86" i="7"/>
  <c r="AA86" i="7"/>
  <c r="Z86" i="7"/>
  <c r="BP84" i="7"/>
  <c r="BO84" i="7"/>
  <c r="BG84" i="7"/>
  <c r="BF84" i="7"/>
  <c r="BP83" i="7"/>
  <c r="BO83" i="7"/>
  <c r="BM83" i="7"/>
  <c r="BL83" i="7"/>
  <c r="BG83" i="7"/>
  <c r="BF83" i="7"/>
  <c r="AC83" i="7"/>
  <c r="AR83" i="7" s="1"/>
  <c r="AB83" i="7"/>
  <c r="AQ83" i="7" s="1"/>
  <c r="AA83" i="7"/>
  <c r="AP83" i="7" s="1"/>
  <c r="Z83" i="7"/>
  <c r="AO83" i="7" s="1"/>
  <c r="BP82" i="7"/>
  <c r="BO82" i="7"/>
  <c r="BM82" i="7"/>
  <c r="BL82" i="7"/>
  <c r="BG82" i="7"/>
  <c r="BF82" i="7"/>
  <c r="AC82" i="7"/>
  <c r="AR82" i="7" s="1"/>
  <c r="AB82" i="7"/>
  <c r="AQ82" i="7" s="1"/>
  <c r="AA82" i="7"/>
  <c r="AP82" i="7" s="1"/>
  <c r="Z82" i="7"/>
  <c r="AO82" i="7" s="1"/>
  <c r="BP81" i="7"/>
  <c r="BO81" i="7"/>
  <c r="BM81" i="7"/>
  <c r="BL81" i="7"/>
  <c r="BG81" i="7"/>
  <c r="BF81" i="7"/>
  <c r="AC81" i="7"/>
  <c r="AR81" i="7" s="1"/>
  <c r="AB81" i="7"/>
  <c r="AA81" i="7"/>
  <c r="AP81" i="7" s="1"/>
  <c r="Z81" i="7"/>
  <c r="AO81" i="7" s="1"/>
  <c r="BP80" i="7"/>
  <c r="BO80" i="7"/>
  <c r="BM80" i="7"/>
  <c r="BL80" i="7"/>
  <c r="BG80" i="7"/>
  <c r="BF80" i="7"/>
  <c r="AC80" i="7"/>
  <c r="AB80" i="7"/>
  <c r="AQ80" i="7" s="1"/>
  <c r="AA80" i="7"/>
  <c r="AP80" i="7" s="1"/>
  <c r="Z80" i="7"/>
  <c r="AO80" i="7" s="1"/>
  <c r="BP79" i="7"/>
  <c r="BO79" i="7"/>
  <c r="BM79" i="7"/>
  <c r="BL79" i="7"/>
  <c r="BG79" i="7"/>
  <c r="BF79" i="7"/>
  <c r="AC79" i="7"/>
  <c r="AR79" i="7" s="1"/>
  <c r="AB79" i="7"/>
  <c r="AQ79" i="7" s="1"/>
  <c r="AA79" i="7"/>
  <c r="AP79" i="7" s="1"/>
  <c r="Z79" i="7"/>
  <c r="AO79" i="7" s="1"/>
  <c r="BP78" i="7"/>
  <c r="BO78" i="7"/>
  <c r="BM78" i="7"/>
  <c r="BL78" i="7"/>
  <c r="BG78" i="7"/>
  <c r="BF78" i="7"/>
  <c r="AC78" i="7"/>
  <c r="AR78" i="7" s="1"/>
  <c r="AB78" i="7"/>
  <c r="AQ78" i="7" s="1"/>
  <c r="AA78" i="7"/>
  <c r="AP78" i="7" s="1"/>
  <c r="Z78" i="7"/>
  <c r="AO78" i="7" s="1"/>
  <c r="BP77" i="7"/>
  <c r="BO77" i="7"/>
  <c r="BM77" i="7"/>
  <c r="BL77" i="7"/>
  <c r="BG77" i="7"/>
  <c r="BF77" i="7"/>
  <c r="AC77" i="7"/>
  <c r="AR77" i="7" s="1"/>
  <c r="AB77" i="7"/>
  <c r="AQ77" i="7" s="1"/>
  <c r="AA77" i="7"/>
  <c r="AP77" i="7" s="1"/>
  <c r="Z77" i="7"/>
  <c r="AO77" i="7" s="1"/>
  <c r="BP76" i="7"/>
  <c r="BO76" i="7"/>
  <c r="BM76" i="7"/>
  <c r="BL76" i="7"/>
  <c r="BG76" i="7"/>
  <c r="BF76" i="7"/>
  <c r="AC76" i="7"/>
  <c r="AR76" i="7" s="1"/>
  <c r="AB76" i="7"/>
  <c r="AQ76" i="7" s="1"/>
  <c r="AA76" i="7"/>
  <c r="AP76" i="7" s="1"/>
  <c r="Z76" i="7"/>
  <c r="AO76" i="7" s="1"/>
  <c r="BP75" i="7"/>
  <c r="BO75" i="7"/>
  <c r="BM75" i="7"/>
  <c r="BL75" i="7"/>
  <c r="BG75" i="7"/>
  <c r="BF75" i="7"/>
  <c r="AC75" i="7"/>
  <c r="AB75" i="7"/>
  <c r="AA75" i="7"/>
  <c r="Z75" i="7"/>
  <c r="BP73" i="7"/>
  <c r="BG73" i="7"/>
  <c r="BP72" i="7"/>
  <c r="BO72" i="7"/>
  <c r="BM72" i="7"/>
  <c r="BG72" i="7"/>
  <c r="BF72" i="7"/>
  <c r="AC72" i="7"/>
  <c r="AR72" i="7" s="1"/>
  <c r="AB72" i="7"/>
  <c r="AQ72" i="7" s="1"/>
  <c r="AA72" i="7"/>
  <c r="AP72" i="7" s="1"/>
  <c r="BP71" i="7"/>
  <c r="BO71" i="7"/>
  <c r="BM71" i="7"/>
  <c r="BL71" i="7"/>
  <c r="BG71" i="7"/>
  <c r="BF71" i="7"/>
  <c r="AC71" i="7"/>
  <c r="AR71" i="7" s="1"/>
  <c r="AB71" i="7"/>
  <c r="AQ71" i="7" s="1"/>
  <c r="AA71" i="7"/>
  <c r="AP71" i="7" s="1"/>
  <c r="Z71" i="7"/>
  <c r="AO71" i="7" s="1"/>
  <c r="BP70" i="7"/>
  <c r="BO70" i="7"/>
  <c r="BM70" i="7"/>
  <c r="BL70" i="7"/>
  <c r="BG70" i="7"/>
  <c r="BF70" i="7"/>
  <c r="AC70" i="7"/>
  <c r="AR70" i="7" s="1"/>
  <c r="AB70" i="7"/>
  <c r="AQ70" i="7" s="1"/>
  <c r="AA70" i="7"/>
  <c r="AP70" i="7" s="1"/>
  <c r="Z70" i="7"/>
  <c r="AO70" i="7" s="1"/>
  <c r="BP69" i="7"/>
  <c r="BO69" i="7"/>
  <c r="BM69" i="7"/>
  <c r="BL69" i="7"/>
  <c r="BG69" i="7"/>
  <c r="BF69" i="7"/>
  <c r="AC69" i="7"/>
  <c r="AR69" i="7" s="1"/>
  <c r="AB69" i="7"/>
  <c r="AQ69" i="7" s="1"/>
  <c r="AA69" i="7"/>
  <c r="AP69" i="7" s="1"/>
  <c r="Z69" i="7"/>
  <c r="BP68" i="7"/>
  <c r="BO68" i="7"/>
  <c r="BM68" i="7"/>
  <c r="BL68" i="7"/>
  <c r="BG68" i="7"/>
  <c r="BF68" i="7"/>
  <c r="AC68" i="7"/>
  <c r="AR68" i="7" s="1"/>
  <c r="AB68" i="7"/>
  <c r="AQ68" i="7" s="1"/>
  <c r="AA68" i="7"/>
  <c r="AP68" i="7" s="1"/>
  <c r="Z68" i="7"/>
  <c r="AO68" i="7" s="1"/>
  <c r="BP67" i="7"/>
  <c r="BO67" i="7"/>
  <c r="BM67" i="7"/>
  <c r="BL67" i="7"/>
  <c r="BG67" i="7"/>
  <c r="BF67" i="7"/>
  <c r="AC67" i="7"/>
  <c r="AR67" i="7" s="1"/>
  <c r="AB67" i="7"/>
  <c r="AQ67" i="7" s="1"/>
  <c r="AA67" i="7"/>
  <c r="AP67" i="7" s="1"/>
  <c r="Z67" i="7"/>
  <c r="AO67" i="7" s="1"/>
  <c r="BP66" i="7"/>
  <c r="BO66" i="7"/>
  <c r="BM66" i="7"/>
  <c r="BL66" i="7"/>
  <c r="BG66" i="7"/>
  <c r="BF66" i="7"/>
  <c r="AC66" i="7"/>
  <c r="AR66" i="7" s="1"/>
  <c r="AB66" i="7"/>
  <c r="AQ66" i="7" s="1"/>
  <c r="AA66" i="7"/>
  <c r="Z66" i="7"/>
  <c r="AO66" i="7" s="1"/>
  <c r="BP65" i="7"/>
  <c r="BO65" i="7"/>
  <c r="BM65" i="7"/>
  <c r="BL65" i="7"/>
  <c r="BG65" i="7"/>
  <c r="BF65" i="7"/>
  <c r="AC65" i="7"/>
  <c r="AB65" i="7"/>
  <c r="AA65" i="7"/>
  <c r="Z65" i="7"/>
  <c r="BP63" i="7"/>
  <c r="BG63" i="7"/>
  <c r="BP62" i="7"/>
  <c r="BO62" i="7"/>
  <c r="BM62" i="7"/>
  <c r="BG62" i="7"/>
  <c r="BF62" i="7"/>
  <c r="AC62" i="7"/>
  <c r="AR62" i="7" s="1"/>
  <c r="AB62" i="7"/>
  <c r="AQ62" i="7" s="1"/>
  <c r="AA62" i="7"/>
  <c r="AP62" i="7" s="1"/>
  <c r="BP61" i="7"/>
  <c r="BO61" i="7"/>
  <c r="BM61" i="7"/>
  <c r="BL61" i="7"/>
  <c r="BG61" i="7"/>
  <c r="BF61" i="7"/>
  <c r="AC61" i="7"/>
  <c r="AR61" i="7" s="1"/>
  <c r="AB61" i="7"/>
  <c r="AQ61" i="7" s="1"/>
  <c r="AA61" i="7"/>
  <c r="AP61" i="7" s="1"/>
  <c r="Z61" i="7"/>
  <c r="AO61" i="7" s="1"/>
  <c r="BP60" i="7"/>
  <c r="BO60" i="7"/>
  <c r="BM60" i="7"/>
  <c r="BL60" i="7"/>
  <c r="BG60" i="7"/>
  <c r="BF60" i="7"/>
  <c r="AC60" i="7"/>
  <c r="AR60" i="7" s="1"/>
  <c r="AB60" i="7"/>
  <c r="AQ60" i="7" s="1"/>
  <c r="AA60" i="7"/>
  <c r="AP60" i="7" s="1"/>
  <c r="Z60" i="7"/>
  <c r="AO60" i="7" s="1"/>
  <c r="BP59" i="7"/>
  <c r="BO59" i="7"/>
  <c r="BM59" i="7"/>
  <c r="BL59" i="7"/>
  <c r="BG59" i="7"/>
  <c r="BF59" i="7"/>
  <c r="AC59" i="7"/>
  <c r="AR59" i="7" s="1"/>
  <c r="AB59" i="7"/>
  <c r="AA59" i="7"/>
  <c r="AP59" i="7" s="1"/>
  <c r="Z59" i="7"/>
  <c r="AO59" i="7" s="1"/>
  <c r="BP58" i="7"/>
  <c r="BO58" i="7"/>
  <c r="BM58" i="7"/>
  <c r="BL58" i="7"/>
  <c r="BG58" i="7"/>
  <c r="BF58" i="7"/>
  <c r="AC58" i="7"/>
  <c r="AB58" i="7"/>
  <c r="AQ58" i="7" s="1"/>
  <c r="AA58" i="7"/>
  <c r="AP58" i="7" s="1"/>
  <c r="Z58" i="7"/>
  <c r="AO58" i="7" s="1"/>
  <c r="BP57" i="7"/>
  <c r="BO57" i="7"/>
  <c r="BM57" i="7"/>
  <c r="BL57" i="7"/>
  <c r="BG57" i="7"/>
  <c r="BF57" i="7"/>
  <c r="AC57" i="7"/>
  <c r="AR57" i="7" s="1"/>
  <c r="AB57" i="7"/>
  <c r="AQ57" i="7" s="1"/>
  <c r="AA57" i="7"/>
  <c r="AP57" i="7" s="1"/>
  <c r="Z57" i="7"/>
  <c r="AO57" i="7" s="1"/>
  <c r="BP56" i="7"/>
  <c r="BO56" i="7"/>
  <c r="BM56" i="7"/>
  <c r="BL56" i="7"/>
  <c r="BG56" i="7"/>
  <c r="BF56" i="7"/>
  <c r="AC56" i="7"/>
  <c r="AR56" i="7" s="1"/>
  <c r="AB56" i="7"/>
  <c r="AQ56" i="7" s="1"/>
  <c r="AA56" i="7"/>
  <c r="AP56" i="7" s="1"/>
  <c r="Z56" i="7"/>
  <c r="AO56" i="7" s="1"/>
  <c r="BP55" i="7"/>
  <c r="BO55" i="7"/>
  <c r="BM55" i="7"/>
  <c r="BL55" i="7"/>
  <c r="BG55" i="7"/>
  <c r="BF55" i="7"/>
  <c r="AC55" i="7"/>
  <c r="AR55" i="7" s="1"/>
  <c r="AB55" i="7"/>
  <c r="AQ55" i="7" s="1"/>
  <c r="AA55" i="7"/>
  <c r="AP55" i="7" s="1"/>
  <c r="Z55" i="7"/>
  <c r="AO55" i="7" s="1"/>
  <c r="BP54" i="7"/>
  <c r="BO54" i="7"/>
  <c r="BM54" i="7"/>
  <c r="BL54" i="7"/>
  <c r="BG54" i="7"/>
  <c r="BF54" i="7"/>
  <c r="AC54" i="7"/>
  <c r="AB54" i="7"/>
  <c r="AA54" i="7"/>
  <c r="Z54" i="7"/>
  <c r="BP52" i="7"/>
  <c r="BO52" i="7"/>
  <c r="BG52" i="7"/>
  <c r="BF52" i="7"/>
  <c r="BP51" i="7"/>
  <c r="BO51" i="7"/>
  <c r="BM51" i="7"/>
  <c r="BL51" i="7"/>
  <c r="BG51" i="7"/>
  <c r="BF51" i="7"/>
  <c r="AC51" i="7"/>
  <c r="AR51" i="7" s="1"/>
  <c r="AB51" i="7"/>
  <c r="AQ51" i="7" s="1"/>
  <c r="AA51" i="7"/>
  <c r="AP51" i="7" s="1"/>
  <c r="Z51" i="7"/>
  <c r="AO51" i="7" s="1"/>
  <c r="BP50" i="7"/>
  <c r="BO50" i="7"/>
  <c r="BM50" i="7"/>
  <c r="BL50" i="7"/>
  <c r="BG50" i="7"/>
  <c r="BF50" i="7"/>
  <c r="AC50" i="7"/>
  <c r="AR50" i="7" s="1"/>
  <c r="AB50" i="7"/>
  <c r="AQ50" i="7" s="1"/>
  <c r="AA50" i="7"/>
  <c r="AP50" i="7" s="1"/>
  <c r="Z50" i="7"/>
  <c r="AO50" i="7" s="1"/>
  <c r="BP49" i="7"/>
  <c r="BO49" i="7"/>
  <c r="BM49" i="7"/>
  <c r="BL49" i="7"/>
  <c r="BG49" i="7"/>
  <c r="BF49" i="7"/>
  <c r="AC49" i="7"/>
  <c r="AR49" i="7" s="1"/>
  <c r="AB49" i="7"/>
  <c r="AQ49" i="7" s="1"/>
  <c r="AA49" i="7"/>
  <c r="AP49" i="7" s="1"/>
  <c r="Z49" i="7"/>
  <c r="AO49" i="7" s="1"/>
  <c r="BP48" i="7"/>
  <c r="BO48" i="7"/>
  <c r="BM48" i="7"/>
  <c r="BL48" i="7"/>
  <c r="BG48" i="7"/>
  <c r="BF48" i="7"/>
  <c r="AC48" i="7"/>
  <c r="AR48" i="7" s="1"/>
  <c r="AB48" i="7"/>
  <c r="AQ48" i="7" s="1"/>
  <c r="AA48" i="7"/>
  <c r="AP48" i="7" s="1"/>
  <c r="Z48" i="7"/>
  <c r="AO48" i="7" s="1"/>
  <c r="BP47" i="7"/>
  <c r="BO47" i="7"/>
  <c r="BM47" i="7"/>
  <c r="BL47" i="7"/>
  <c r="BG47" i="7"/>
  <c r="BF47" i="7"/>
  <c r="AC47" i="7"/>
  <c r="AR47" i="7" s="1"/>
  <c r="AB47" i="7"/>
  <c r="AQ47" i="7" s="1"/>
  <c r="AA47" i="7"/>
  <c r="AP47" i="7" s="1"/>
  <c r="Z47" i="7"/>
  <c r="AO47" i="7" s="1"/>
  <c r="BP46" i="7"/>
  <c r="BO46" i="7"/>
  <c r="BM46" i="7"/>
  <c r="BL46" i="7"/>
  <c r="BG46" i="7"/>
  <c r="BF46" i="7"/>
  <c r="AC46" i="7"/>
  <c r="AR46" i="7" s="1"/>
  <c r="AB46" i="7"/>
  <c r="AQ46" i="7" s="1"/>
  <c r="AA46" i="7"/>
  <c r="AP46" i="7" s="1"/>
  <c r="Z46" i="7"/>
  <c r="BP45" i="7"/>
  <c r="BO45" i="7"/>
  <c r="BM45" i="7"/>
  <c r="BL45" i="7"/>
  <c r="BG45" i="7"/>
  <c r="BF45" i="7"/>
  <c r="AC45" i="7"/>
  <c r="AB45" i="7"/>
  <c r="AA45" i="7"/>
  <c r="Z45" i="7"/>
  <c r="BP43" i="7"/>
  <c r="BO43" i="7"/>
  <c r="BG43" i="7"/>
  <c r="BF43" i="7"/>
  <c r="BP42" i="7"/>
  <c r="BO42" i="7"/>
  <c r="BM42" i="7"/>
  <c r="BL42" i="7"/>
  <c r="BG42" i="7"/>
  <c r="BF42" i="7"/>
  <c r="AC42" i="7"/>
  <c r="AR42" i="7" s="1"/>
  <c r="AB42" i="7"/>
  <c r="AQ42" i="7" s="1"/>
  <c r="AA42" i="7"/>
  <c r="AP42" i="7" s="1"/>
  <c r="Z42" i="7"/>
  <c r="AO42" i="7" s="1"/>
  <c r="BP41" i="7"/>
  <c r="BO41" i="7"/>
  <c r="BM41" i="7"/>
  <c r="BL41" i="7"/>
  <c r="BG41" i="7"/>
  <c r="BF41" i="7"/>
  <c r="AC41" i="7"/>
  <c r="AR41" i="7" s="1"/>
  <c r="AB41" i="7"/>
  <c r="AQ41" i="7" s="1"/>
  <c r="AA41" i="7"/>
  <c r="Z41" i="7"/>
  <c r="AO41" i="7" s="1"/>
  <c r="BP40" i="7"/>
  <c r="BO40" i="7"/>
  <c r="BM40" i="7"/>
  <c r="BL40" i="7"/>
  <c r="BG40" i="7"/>
  <c r="BF40" i="7"/>
  <c r="AC40" i="7"/>
  <c r="AR40" i="7" s="1"/>
  <c r="AB40" i="7"/>
  <c r="AQ40" i="7" s="1"/>
  <c r="AA40" i="7"/>
  <c r="AP40" i="7" s="1"/>
  <c r="Z40" i="7"/>
  <c r="AO40" i="7" s="1"/>
  <c r="BP39" i="7"/>
  <c r="BO39" i="7"/>
  <c r="BM39" i="7"/>
  <c r="BL39" i="7"/>
  <c r="BG39" i="7"/>
  <c r="BF39" i="7"/>
  <c r="AC39" i="7"/>
  <c r="AR39" i="7" s="1"/>
  <c r="AB39" i="7"/>
  <c r="AQ39" i="7" s="1"/>
  <c r="AA39" i="7"/>
  <c r="AP39" i="7" s="1"/>
  <c r="Z39" i="7"/>
  <c r="AO39" i="7" s="1"/>
  <c r="BP38" i="7"/>
  <c r="BO38" i="7"/>
  <c r="BM38" i="7"/>
  <c r="BL38" i="7"/>
  <c r="BG38" i="7"/>
  <c r="BF38" i="7"/>
  <c r="AC38" i="7"/>
  <c r="AR38" i="7" s="1"/>
  <c r="AB38" i="7"/>
  <c r="AQ38" i="7" s="1"/>
  <c r="AA38" i="7"/>
  <c r="AP38" i="7" s="1"/>
  <c r="Z38" i="7"/>
  <c r="AO38" i="7" s="1"/>
  <c r="BP37" i="7"/>
  <c r="BO37" i="7"/>
  <c r="BM37" i="7"/>
  <c r="BL37" i="7"/>
  <c r="BG37" i="7"/>
  <c r="BF37" i="7"/>
  <c r="AC37" i="7"/>
  <c r="AR37" i="7" s="1"/>
  <c r="AB37" i="7"/>
  <c r="AA37" i="7"/>
  <c r="AP37" i="7" s="1"/>
  <c r="Z37" i="7"/>
  <c r="AO37" i="7" s="1"/>
  <c r="BP36" i="7"/>
  <c r="BO36" i="7"/>
  <c r="BM36" i="7"/>
  <c r="BL36" i="7"/>
  <c r="BG36" i="7"/>
  <c r="BF36" i="7"/>
  <c r="AC36" i="7"/>
  <c r="AB36" i="7"/>
  <c r="AQ36" i="7" s="1"/>
  <c r="AA36" i="7"/>
  <c r="AP36" i="7" s="1"/>
  <c r="Z36" i="7"/>
  <c r="AO36" i="7" s="1"/>
  <c r="BO34" i="7"/>
  <c r="BG34" i="7"/>
  <c r="BP33" i="7"/>
  <c r="BO33" i="7"/>
  <c r="BL33" i="7"/>
  <c r="BG33" i="7"/>
  <c r="BF33" i="7"/>
  <c r="AC33" i="7"/>
  <c r="AR33" i="7" s="1"/>
  <c r="AB33" i="7"/>
  <c r="AQ33" i="7" s="1"/>
  <c r="Z33" i="7"/>
  <c r="AO33" i="7" s="1"/>
  <c r="BP32" i="7"/>
  <c r="BO32" i="7"/>
  <c r="BM32" i="7"/>
  <c r="BL32" i="7"/>
  <c r="BG32" i="7"/>
  <c r="BF32" i="7"/>
  <c r="AC32" i="7"/>
  <c r="AR32" i="7" s="1"/>
  <c r="AB32" i="7"/>
  <c r="AQ32" i="7" s="1"/>
  <c r="AA32" i="7"/>
  <c r="AP32" i="7" s="1"/>
  <c r="Z32" i="7"/>
  <c r="AO32" i="7" s="1"/>
  <c r="BP31" i="7"/>
  <c r="BO31" i="7"/>
  <c r="BM31" i="7"/>
  <c r="BL31" i="7"/>
  <c r="BG31" i="7"/>
  <c r="BF31" i="7"/>
  <c r="AC31" i="7"/>
  <c r="AR31" i="7" s="1"/>
  <c r="AB31" i="7"/>
  <c r="AQ31" i="7" s="1"/>
  <c r="AA31" i="7"/>
  <c r="AP31" i="7" s="1"/>
  <c r="Z31" i="7"/>
  <c r="AO31" i="7" s="1"/>
  <c r="BP30" i="7"/>
  <c r="BO30" i="7"/>
  <c r="BM30" i="7"/>
  <c r="BL30" i="7"/>
  <c r="BG30" i="7"/>
  <c r="BF30" i="7"/>
  <c r="AC30" i="7"/>
  <c r="AR30" i="7" s="1"/>
  <c r="AB30" i="7"/>
  <c r="AQ30" i="7" s="1"/>
  <c r="AA30" i="7"/>
  <c r="AP30" i="7" s="1"/>
  <c r="Z30" i="7"/>
  <c r="AO30" i="7" s="1"/>
  <c r="BP29" i="7"/>
  <c r="BO29" i="7"/>
  <c r="BM29" i="7"/>
  <c r="BL29" i="7"/>
  <c r="BG29" i="7"/>
  <c r="BF29" i="7"/>
  <c r="AC29" i="7"/>
  <c r="AR29" i="7" s="1"/>
  <c r="AB29" i="7"/>
  <c r="AQ29" i="7" s="1"/>
  <c r="AA29" i="7"/>
  <c r="AP29" i="7" s="1"/>
  <c r="Z29" i="7"/>
  <c r="AO29" i="7" s="1"/>
  <c r="BP28" i="7"/>
  <c r="BO28" i="7"/>
  <c r="BM28" i="7"/>
  <c r="BL28" i="7"/>
  <c r="BG28" i="7"/>
  <c r="BF28" i="7"/>
  <c r="AC28" i="7"/>
  <c r="AR28" i="7" s="1"/>
  <c r="AB28" i="7"/>
  <c r="AQ28" i="7" s="1"/>
  <c r="AA28" i="7"/>
  <c r="AP28" i="7" s="1"/>
  <c r="Z28" i="7"/>
  <c r="AO28" i="7" s="1"/>
  <c r="BP27" i="7"/>
  <c r="BO27" i="7"/>
  <c r="BM27" i="7"/>
  <c r="BL27" i="7"/>
  <c r="BG27" i="7"/>
  <c r="BF27" i="7"/>
  <c r="AC27" i="7"/>
  <c r="AR27" i="7" s="1"/>
  <c r="AB27" i="7"/>
  <c r="AQ27" i="7" s="1"/>
  <c r="AA27" i="7"/>
  <c r="AP27" i="7" s="1"/>
  <c r="Z27" i="7"/>
  <c r="AO27" i="7" s="1"/>
  <c r="BP26" i="7"/>
  <c r="BO26" i="7"/>
  <c r="BM26" i="7"/>
  <c r="BL26" i="7"/>
  <c r="BG26" i="7"/>
  <c r="BF26" i="7"/>
  <c r="AC26" i="7"/>
  <c r="AR26" i="7" s="1"/>
  <c r="AB26" i="7"/>
  <c r="AQ26" i="7" s="1"/>
  <c r="AA26" i="7"/>
  <c r="AP26" i="7" s="1"/>
  <c r="Z26" i="7"/>
  <c r="AO26" i="7" s="1"/>
  <c r="BP23" i="7"/>
  <c r="BO23" i="7"/>
  <c r="BL23" i="7"/>
  <c r="BG23" i="7"/>
  <c r="BF23" i="7"/>
  <c r="Z23" i="7"/>
  <c r="BP22" i="7"/>
  <c r="BO22" i="7"/>
  <c r="BM22" i="7"/>
  <c r="BL22" i="7"/>
  <c r="BG22" i="7"/>
  <c r="BF22" i="7"/>
  <c r="AC22" i="7"/>
  <c r="AR22" i="7" s="1"/>
  <c r="AB22" i="7"/>
  <c r="AQ22" i="7" s="1"/>
  <c r="AA22" i="7"/>
  <c r="AP22" i="7" s="1"/>
  <c r="Z22" i="7"/>
  <c r="AO22" i="7" s="1"/>
  <c r="BP21" i="7"/>
  <c r="BO21" i="7"/>
  <c r="BM21" i="7"/>
  <c r="BL21" i="7"/>
  <c r="BG21" i="7"/>
  <c r="BF21" i="7"/>
  <c r="AC21" i="7"/>
  <c r="AR21" i="7" s="1"/>
  <c r="AB21" i="7"/>
  <c r="AQ21" i="7" s="1"/>
  <c r="AA21" i="7"/>
  <c r="AP21" i="7" s="1"/>
  <c r="Z21" i="7"/>
  <c r="AO21" i="7" s="1"/>
  <c r="BP20" i="7"/>
  <c r="BO20" i="7"/>
  <c r="BM20" i="7"/>
  <c r="BL20" i="7"/>
  <c r="BG20" i="7"/>
  <c r="BF20" i="7"/>
  <c r="AC20" i="7"/>
  <c r="AR20" i="7" s="1"/>
  <c r="AB20" i="7"/>
  <c r="AQ20" i="7" s="1"/>
  <c r="AA20" i="7"/>
  <c r="AP20" i="7" s="1"/>
  <c r="Z20" i="7"/>
  <c r="AO20" i="7" s="1"/>
  <c r="BP19" i="7"/>
  <c r="BO19" i="7"/>
  <c r="BM19" i="7"/>
  <c r="BL19" i="7"/>
  <c r="BG19" i="7"/>
  <c r="BF19" i="7"/>
  <c r="AC19" i="7"/>
  <c r="AR19" i="7" s="1"/>
  <c r="AB19" i="7"/>
  <c r="AQ19" i="7" s="1"/>
  <c r="AA19" i="7"/>
  <c r="Z19" i="7"/>
  <c r="AO19" i="7" s="1"/>
  <c r="BP18" i="7"/>
  <c r="BO18" i="7"/>
  <c r="BM18" i="7"/>
  <c r="BL18" i="7"/>
  <c r="BG18" i="7"/>
  <c r="BF18" i="7"/>
  <c r="AC18" i="7"/>
  <c r="AR18" i="7" s="1"/>
  <c r="AB18" i="7"/>
  <c r="AQ18" i="7" s="1"/>
  <c r="AA18" i="7"/>
  <c r="AP18" i="7" s="1"/>
  <c r="Z18" i="7"/>
  <c r="AO18" i="7" s="1"/>
  <c r="BP17" i="7"/>
  <c r="BO17" i="7"/>
  <c r="BM17" i="7"/>
  <c r="BL17" i="7"/>
  <c r="BG17" i="7"/>
  <c r="BF17" i="7"/>
  <c r="AC17" i="7"/>
  <c r="AR17" i="7" s="1"/>
  <c r="AB17" i="7"/>
  <c r="AQ17" i="7" s="1"/>
  <c r="AA17" i="7"/>
  <c r="AP17" i="7" s="1"/>
  <c r="Z17" i="7"/>
  <c r="AO17" i="7" s="1"/>
  <c r="BP16" i="7"/>
  <c r="BO16" i="7"/>
  <c r="BM16" i="7"/>
  <c r="BL16" i="7"/>
  <c r="BG16" i="7"/>
  <c r="BF16" i="7"/>
  <c r="AC16" i="7"/>
  <c r="AR16" i="7" s="1"/>
  <c r="AB16" i="7"/>
  <c r="AA16" i="7"/>
  <c r="AP16" i="7" s="1"/>
  <c r="Z16" i="7"/>
  <c r="AO16" i="7" s="1"/>
  <c r="BP15" i="7"/>
  <c r="BO15" i="7"/>
  <c r="BM15" i="7"/>
  <c r="BL15" i="7"/>
  <c r="BG15" i="7"/>
  <c r="BF15" i="7"/>
  <c r="AC15" i="7"/>
  <c r="AB15" i="7"/>
  <c r="AQ15" i="7" s="1"/>
  <c r="AA15" i="7"/>
  <c r="AP15" i="7" s="1"/>
  <c r="Z15" i="7"/>
  <c r="AO15" i="7" s="1"/>
  <c r="BP14" i="7"/>
  <c r="BO14" i="7"/>
  <c r="BM14" i="7"/>
  <c r="BL14" i="7"/>
  <c r="BG14" i="7"/>
  <c r="BF14" i="7"/>
  <c r="AC14" i="7"/>
  <c r="AR14" i="7" s="1"/>
  <c r="AB14" i="7"/>
  <c r="AQ14" i="7" s="1"/>
  <c r="AA14" i="7"/>
  <c r="AP14" i="7" s="1"/>
  <c r="Z14" i="7"/>
  <c r="AO14" i="7" s="1"/>
  <c r="BO12" i="7"/>
  <c r="BG12" i="7"/>
  <c r="BP11" i="7"/>
  <c r="BO11" i="7"/>
  <c r="BL11" i="7"/>
  <c r="BG11" i="7"/>
  <c r="BF11" i="7"/>
  <c r="AC11" i="7"/>
  <c r="AR11" i="7" s="1"/>
  <c r="AB11" i="7"/>
  <c r="AQ11" i="7" s="1"/>
  <c r="Z11" i="7"/>
  <c r="AO11" i="7" s="1"/>
  <c r="BP10" i="7"/>
  <c r="BO10" i="7"/>
  <c r="BM10" i="7"/>
  <c r="BL10" i="7"/>
  <c r="BG10" i="7"/>
  <c r="BF10" i="7"/>
  <c r="AC10" i="7"/>
  <c r="AR10" i="7" s="1"/>
  <c r="AB10" i="7"/>
  <c r="AQ10" i="7" s="1"/>
  <c r="AA10" i="7"/>
  <c r="AP10" i="7" s="1"/>
  <c r="Z10" i="7"/>
  <c r="AO10" i="7" s="1"/>
  <c r="BP9" i="7"/>
  <c r="BO9" i="7"/>
  <c r="BM9" i="7"/>
  <c r="BL9" i="7"/>
  <c r="BG9" i="7"/>
  <c r="BF9" i="7"/>
  <c r="AC9" i="7"/>
  <c r="AR9" i="7" s="1"/>
  <c r="AB9" i="7"/>
  <c r="AQ9" i="7" s="1"/>
  <c r="AA9" i="7"/>
  <c r="AP9" i="7" s="1"/>
  <c r="Z9" i="7"/>
  <c r="AO9" i="7" s="1"/>
  <c r="BP8" i="7"/>
  <c r="BO8" i="7"/>
  <c r="BM8" i="7"/>
  <c r="BL8" i="7"/>
  <c r="BG8" i="7"/>
  <c r="BF8" i="7"/>
  <c r="AC8" i="7"/>
  <c r="AR8" i="7" s="1"/>
  <c r="AB8" i="7"/>
  <c r="AQ8" i="7" s="1"/>
  <c r="AA8" i="7"/>
  <c r="AP8" i="7" s="1"/>
  <c r="Z8" i="7"/>
  <c r="AO8" i="7" s="1"/>
  <c r="BP7" i="7"/>
  <c r="BO7" i="7"/>
  <c r="BM7" i="7"/>
  <c r="BL7" i="7"/>
  <c r="BG7" i="7"/>
  <c r="BF7" i="7"/>
  <c r="AC7" i="7"/>
  <c r="AR7" i="7" s="1"/>
  <c r="AB7" i="7"/>
  <c r="AQ7" i="7" s="1"/>
  <c r="AA7" i="7"/>
  <c r="AP7" i="7" s="1"/>
  <c r="Z7" i="7"/>
  <c r="AO7" i="7" s="1"/>
  <c r="BP6" i="7"/>
  <c r="BO6" i="7"/>
  <c r="BM6" i="7"/>
  <c r="BL6" i="7"/>
  <c r="BG6" i="7"/>
  <c r="BF6" i="7"/>
  <c r="AC6" i="7"/>
  <c r="AR6" i="7" s="1"/>
  <c r="AB6" i="7"/>
  <c r="AQ6" i="7" s="1"/>
  <c r="AA6" i="7"/>
  <c r="AP6" i="7" s="1"/>
  <c r="Z6" i="7"/>
  <c r="AO6" i="7" s="1"/>
  <c r="BP5" i="7"/>
  <c r="BO5" i="7"/>
  <c r="BM5" i="7"/>
  <c r="BL5" i="7"/>
  <c r="BG5" i="7"/>
  <c r="BF5" i="7"/>
  <c r="AC5" i="7"/>
  <c r="AR5" i="7" s="1"/>
  <c r="AB5" i="7"/>
  <c r="AQ5" i="7" s="1"/>
  <c r="AA5" i="7"/>
  <c r="AP5" i="7" s="1"/>
  <c r="Z5" i="7"/>
  <c r="BP4" i="7"/>
  <c r="BO4" i="7"/>
  <c r="BM4" i="7"/>
  <c r="BL4" i="7"/>
  <c r="BG4" i="7"/>
  <c r="BF4" i="7"/>
  <c r="AC4" i="7"/>
  <c r="AR4" i="7" s="1"/>
  <c r="AB4" i="7"/>
  <c r="BE7" i="6" s="1"/>
  <c r="AA4" i="7"/>
  <c r="AP4" i="7" s="1"/>
  <c r="Z4" i="7"/>
  <c r="AO4" i="7" s="1"/>
  <c r="BP3" i="7"/>
  <c r="BO3" i="7"/>
  <c r="BM3" i="7"/>
  <c r="BL3" i="7"/>
  <c r="BG3" i="7"/>
  <c r="BF3" i="7"/>
  <c r="AC3" i="7"/>
  <c r="AR3" i="7" s="1"/>
  <c r="AB3" i="7"/>
  <c r="AQ3" i="7" s="1"/>
  <c r="AA3" i="7"/>
  <c r="AP3" i="7" s="1"/>
  <c r="Z3" i="7"/>
  <c r="AO3" i="7" s="1"/>
  <c r="BP2" i="7"/>
  <c r="BP15" i="6" s="1"/>
  <c r="BO2" i="7"/>
  <c r="BP14" i="6" s="1"/>
  <c r="BM2" i="7"/>
  <c r="BP9" i="6" s="1"/>
  <c r="BL2" i="7"/>
  <c r="BP8" i="6" s="1"/>
  <c r="BG2" i="7"/>
  <c r="BP3" i="6" s="1"/>
  <c r="BF2" i="7"/>
  <c r="BP2" i="6" s="1"/>
  <c r="AC2" i="7"/>
  <c r="AR2" i="7" s="1"/>
  <c r="AB2" i="7"/>
  <c r="AQ2" i="7" s="1"/>
  <c r="AA2" i="7"/>
  <c r="BB7" i="6" s="1"/>
  <c r="Z2" i="7"/>
  <c r="AO2" i="7" s="1"/>
  <c r="BN2" i="8" l="1"/>
  <c r="BB5" i="6"/>
  <c r="AY6" i="6"/>
  <c r="BB8" i="6"/>
  <c r="BH10" i="6"/>
  <c r="CE3" i="6"/>
  <c r="AE2" i="6"/>
  <c r="AE4" i="6"/>
  <c r="AO2" i="6"/>
  <c r="AO4" i="6"/>
  <c r="AG2" i="7"/>
  <c r="BC10" i="6"/>
  <c r="CV4" i="6"/>
  <c r="BM2" i="8"/>
  <c r="AP2" i="7"/>
  <c r="X3" i="6"/>
  <c r="BE10" i="6"/>
  <c r="BI7" i="6"/>
  <c r="BQ9" i="6"/>
  <c r="BF4" i="6"/>
  <c r="AH2" i="7"/>
  <c r="BY2" i="6"/>
  <c r="BY4" i="6"/>
  <c r="CL3" i="6"/>
  <c r="AR2" i="6"/>
  <c r="AR4" i="6"/>
  <c r="BH7" i="6"/>
  <c r="AA3" i="6"/>
  <c r="AZ8" i="6"/>
  <c r="BF7" i="6"/>
  <c r="BQ8" i="6"/>
  <c r="CB2" i="6"/>
  <c r="CO3" i="6"/>
  <c r="AU2" i="6"/>
  <c r="AU4" i="6"/>
  <c r="AY5" i="6"/>
  <c r="AQ4" i="7"/>
  <c r="BM2" i="6" s="1"/>
  <c r="AD3" i="6"/>
  <c r="BC7" i="6"/>
  <c r="BQ15" i="6"/>
  <c r="AZ4" i="6"/>
  <c r="BH11" i="6"/>
  <c r="CE2" i="6"/>
  <c r="CE4" i="6"/>
  <c r="CR3" i="6"/>
  <c r="AF2" i="8"/>
  <c r="AL3" i="6"/>
  <c r="BI6" i="6"/>
  <c r="AG3" i="6"/>
  <c r="AZ7" i="6"/>
  <c r="BQ14" i="6"/>
  <c r="CH2" i="6"/>
  <c r="CH4" i="6"/>
  <c r="CU3" i="6"/>
  <c r="AO3" i="6"/>
  <c r="AY7" i="6"/>
  <c r="BI8" i="6"/>
  <c r="BC11" i="6"/>
  <c r="AT4" i="7"/>
  <c r="AT2" i="7" s="1"/>
  <c r="X2" i="6"/>
  <c r="X4" i="6"/>
  <c r="BQ3" i="6"/>
  <c r="BY3" i="6"/>
  <c r="CL2" i="6"/>
  <c r="CL4" i="6"/>
  <c r="AR3" i="6"/>
  <c r="BQ12" i="6"/>
  <c r="BF5" i="6"/>
  <c r="BC6" i="6"/>
  <c r="BF8" i="6"/>
  <c r="AZ11" i="6"/>
  <c r="AA2" i="6"/>
  <c r="AA4" i="6"/>
  <c r="BQ2" i="6"/>
  <c r="CB3" i="6"/>
  <c r="CO2" i="6"/>
  <c r="CO4" i="6"/>
  <c r="AU3" i="6"/>
  <c r="BQ11" i="6"/>
  <c r="BL2" i="6" l="1"/>
</calcChain>
</file>

<file path=xl/sharedStrings.xml><?xml version="1.0" encoding="utf-8"?>
<sst xmlns="http://schemas.openxmlformats.org/spreadsheetml/2006/main" count="2717" uniqueCount="335">
  <si>
    <t>fr.X</t>
  </si>
  <si>
    <t>fr.Y</t>
  </si>
  <si>
    <t>fl.X</t>
  </si>
  <si>
    <t>fl.Y</t>
  </si>
  <si>
    <t>rr.X</t>
  </si>
  <si>
    <t>rr.Y</t>
  </si>
  <si>
    <t>rl.X</t>
  </si>
  <si>
    <t>rl.Y</t>
  </si>
  <si>
    <t>start/stop.X</t>
  </si>
  <si>
    <t>start/stop.Y</t>
  </si>
  <si>
    <t>drr.X</t>
  </si>
  <si>
    <t>drr.Y</t>
  </si>
  <si>
    <t>drl.X</t>
  </si>
  <si>
    <t>drl.Y</t>
  </si>
  <si>
    <t>IC FR X</t>
  </si>
  <si>
    <t>IC FR Y</t>
  </si>
  <si>
    <t>IC FL X</t>
  </si>
  <si>
    <t>IC FL Y</t>
  </si>
  <si>
    <t>IC RR X</t>
  </si>
  <si>
    <t>IC RR Y</t>
  </si>
  <si>
    <t>IC RL X</t>
  </si>
  <si>
    <t>IC RL Y</t>
  </si>
  <si>
    <t>STOP</t>
  </si>
  <si>
    <t>FR StrideLen(cm)</t>
  </si>
  <si>
    <t>FL StrideLen(cm)</t>
  </si>
  <si>
    <t>RR StrideLen(cm)</t>
  </si>
  <si>
    <t>RL StrideLen(cm)</t>
  </si>
  <si>
    <t>Front Trk Width(cm)</t>
  </si>
  <si>
    <t>Rear Trk Width(cm)</t>
  </si>
  <si>
    <t>Track Width</t>
  </si>
  <si>
    <t>AVG</t>
  </si>
  <si>
    <t>SD</t>
  </si>
  <si>
    <t>Front (cm)</t>
  </si>
  <si>
    <t>Rear (cm)</t>
  </si>
  <si>
    <t>Front Lat Move(cm)</t>
  </si>
  <si>
    <t>Rear Lat Move(cm)</t>
  </si>
  <si>
    <t>Lateral Movement</t>
  </si>
  <si>
    <t>Right Ft Base(cm)</t>
  </si>
  <si>
    <t>Left Ft Base(cm)</t>
  </si>
  <si>
    <t>Foot Base</t>
  </si>
  <si>
    <t>Right (cm)</t>
  </si>
  <si>
    <t>Left (cm)</t>
  </si>
  <si>
    <t>Diag Dist FRRL(cm)</t>
  </si>
  <si>
    <t>Diag Dist FLRR(cm)</t>
  </si>
  <si>
    <t>Diagonal Distance</t>
  </si>
  <si>
    <t>FRRL (cm)</t>
  </si>
  <si>
    <t>FLRR (cm)</t>
  </si>
  <si>
    <t>FR SW</t>
  </si>
  <si>
    <t>FRFL SW overlap</t>
  </si>
  <si>
    <t>FRRR SW overlap</t>
  </si>
  <si>
    <t>FRRL SW overlap</t>
  </si>
  <si>
    <t>FL SW</t>
  </si>
  <si>
    <t>FLFR SW overlap</t>
  </si>
  <si>
    <t>FLRR SW overlap</t>
  </si>
  <si>
    <t>FLRL SW overlap</t>
  </si>
  <si>
    <t>RR SW</t>
  </si>
  <si>
    <t>RRFR SW overlap</t>
  </si>
  <si>
    <t>RRFL SW overlap</t>
  </si>
  <si>
    <t>RRRL SW overlap</t>
  </si>
  <si>
    <t>RL SW</t>
  </si>
  <si>
    <t>RLFR SW overlap</t>
  </si>
  <si>
    <t>RLFL SW overlap</t>
  </si>
  <si>
    <t>RLRR SW overlap</t>
  </si>
  <si>
    <t>FR ST</t>
  </si>
  <si>
    <t>FRFL ST overlap</t>
  </si>
  <si>
    <t>FRRR ST overlap</t>
  </si>
  <si>
    <t>FRRL ST overlap</t>
  </si>
  <si>
    <t>FL ST</t>
  </si>
  <si>
    <t>FLFR ST overlap</t>
  </si>
  <si>
    <t>FLRR ST overlap</t>
  </si>
  <si>
    <t>FLRL ST overlap</t>
  </si>
  <si>
    <t>RR ST</t>
  </si>
  <si>
    <t>RRFR ST overlap</t>
  </si>
  <si>
    <t>RRFL ST overlap</t>
  </si>
  <si>
    <t>RRRL ST overlap</t>
  </si>
  <si>
    <t>RL ST</t>
  </si>
  <si>
    <t>RLFR ST overlap</t>
  </si>
  <si>
    <t>RLFL ST overlap</t>
  </si>
  <si>
    <t>RLRR ST overlap</t>
  </si>
  <si>
    <t>FR Swing Time(s)</t>
  </si>
  <si>
    <t>FL Swing Time(s)</t>
  </si>
  <si>
    <t>RR Swing Time(s)</t>
  </si>
  <si>
    <t>RL Swing Time(s)</t>
  </si>
  <si>
    <t>FR Stance Time(s)</t>
  </si>
  <si>
    <t>FL Stance Time(s)</t>
  </si>
  <si>
    <t>RR Stance Time(s)</t>
  </si>
  <si>
    <t>RL Stance Time(s)</t>
  </si>
  <si>
    <t>FR Stride Time(s)</t>
  </si>
  <si>
    <t>FL Stride Time(s)</t>
  </si>
  <si>
    <t>RR Stride Time(s)</t>
  </si>
  <si>
    <t>RL Stride Time(s)</t>
  </si>
  <si>
    <t>FR Swing %</t>
  </si>
  <si>
    <t>FL Swing %</t>
  </si>
  <si>
    <t>RR Swing %</t>
  </si>
  <si>
    <t>RL Swing %</t>
  </si>
  <si>
    <t>FR Stance %</t>
  </si>
  <si>
    <t>FL Stance %</t>
  </si>
  <si>
    <t>RR Stance %</t>
  </si>
  <si>
    <t>RL Stance %</t>
  </si>
  <si>
    <t>FR = Front Right</t>
  </si>
  <si>
    <t>FL = Front Left</t>
  </si>
  <si>
    <t>RR = Rear Right</t>
  </si>
  <si>
    <t>RL = Rear Left</t>
  </si>
  <si>
    <t>FR Stance Frames</t>
  </si>
  <si>
    <t>FL Stance Frames</t>
  </si>
  <si>
    <t>RR Stance Frames</t>
  </si>
  <si>
    <t>RL Stance Frames</t>
  </si>
  <si>
    <t>FR Swing Frames</t>
  </si>
  <si>
    <t>FL Swing Frames</t>
  </si>
  <si>
    <t>RR Swing Frames</t>
  </si>
  <si>
    <t>RL Swing Frames</t>
  </si>
  <si>
    <t>Dorsal</t>
  </si>
  <si>
    <t>FR Swing Time (s)</t>
  </si>
  <si>
    <t>FL Swing Time (s)</t>
  </si>
  <si>
    <t>RR Swing Time (s)</t>
  </si>
  <si>
    <t>RL Swing Time (s)</t>
  </si>
  <si>
    <t>FR Stance Time (s)</t>
  </si>
  <si>
    <t>FL Stance Time (s)</t>
  </si>
  <si>
    <t>RR Stance Time (s)</t>
  </si>
  <si>
    <t>RL Stance Time (s)</t>
  </si>
  <si>
    <t>FR Stride Time (s)</t>
  </si>
  <si>
    <t>FL Stride Time (s)</t>
  </si>
  <si>
    <t>RR Stride Time (s)</t>
  </si>
  <si>
    <t>RL Stride Time (s)</t>
  </si>
  <si>
    <t>FR Overall Stride Freq</t>
  </si>
  <si>
    <t>FL Overall Stride Freq</t>
  </si>
  <si>
    <t>RR Overall Stride Freq</t>
  </si>
  <si>
    <t>RL Overall Stride Freq</t>
  </si>
  <si>
    <t>FR Overall Stride Freq(Hz)</t>
  </si>
  <si>
    <t>FL Overall Stride Freq(Hz)</t>
  </si>
  <si>
    <t>RR Overall Stride Freq(Hz)</t>
  </si>
  <si>
    <t>RL Overall Stride Freq(Hz)</t>
  </si>
  <si>
    <t>FR Ind Stride Freq(Hz)</t>
  </si>
  <si>
    <t>FL Ind Stride Freq(Hz)</t>
  </si>
  <si>
    <t>RR Ind Stride Freq(Hz)</t>
  </si>
  <si>
    <t>RL Ind Stride Freq(Hz)</t>
  </si>
  <si>
    <t>FR Ind Stride Freq</t>
  </si>
  <si>
    <t>FL Ind Stride Freq</t>
  </si>
  <si>
    <t>RR Ind Stride Freq</t>
  </si>
  <si>
    <t>RL Ind Stride Freq</t>
  </si>
  <si>
    <t>FRFL Swing O%</t>
  </si>
  <si>
    <t>FRRR Swing O%</t>
  </si>
  <si>
    <t>FRRL Swing O%</t>
  </si>
  <si>
    <t>FLFR Swing O%</t>
  </si>
  <si>
    <t>FLRR Swing O%</t>
  </si>
  <si>
    <t>FLRL Swing O%</t>
  </si>
  <si>
    <t>RRFR Swing O%</t>
  </si>
  <si>
    <t>RRFL Swing O%</t>
  </si>
  <si>
    <t>RRRL Swing O%</t>
  </si>
  <si>
    <t>RLFR Swing O%</t>
  </si>
  <si>
    <t>RLFL Swing O%</t>
  </si>
  <si>
    <t>RLRR Swing O%</t>
  </si>
  <si>
    <t>FRFL Stance O%</t>
  </si>
  <si>
    <t>FRRR Stance O%</t>
  </si>
  <si>
    <t>FRRL Stance O%</t>
  </si>
  <si>
    <t>FLFR Stance O%</t>
  </si>
  <si>
    <t>FLRR Stance O%</t>
  </si>
  <si>
    <t>FLRL Stance O%</t>
  </si>
  <si>
    <t>RRFR Stance O%</t>
  </si>
  <si>
    <t>RRFL Stance O%</t>
  </si>
  <si>
    <t>RRRL Stance O%</t>
  </si>
  <si>
    <t>RLFR Stance O%</t>
  </si>
  <si>
    <t>RLFL Stance O%</t>
  </si>
  <si>
    <t>RLRR Stance O%</t>
  </si>
  <si>
    <t>FR Swing O%</t>
  </si>
  <si>
    <t>FL Swing O%</t>
  </si>
  <si>
    <t>RR Swing O%</t>
  </si>
  <si>
    <t>RL Swing O%</t>
  </si>
  <si>
    <t>FR Stance O%</t>
  </si>
  <si>
    <t>FL Stance O%</t>
  </si>
  <si>
    <t>RR Stance O%</t>
  </si>
  <si>
    <t>RL Stance O%</t>
  </si>
  <si>
    <t>FR Swing O(s)</t>
  </si>
  <si>
    <t>FL Swing O(s)</t>
  </si>
  <si>
    <t>RR Swing O(s)</t>
  </si>
  <si>
    <t>RL Swing O(s)</t>
  </si>
  <si>
    <t>FRFL Swing O(s)</t>
  </si>
  <si>
    <t>FLFR Swing O(s)</t>
  </si>
  <si>
    <t>RRFR Swing O(s)</t>
  </si>
  <si>
    <t>RLFR Swing O(s)</t>
  </si>
  <si>
    <t>FRRR Swing O(s)</t>
  </si>
  <si>
    <t>FLRR Swing O(s)</t>
  </si>
  <si>
    <t>RRFL Swing O(s)</t>
  </si>
  <si>
    <t>RLFL Swing O(s)</t>
  </si>
  <si>
    <t>FRRL Swing O(s)</t>
  </si>
  <si>
    <t>FLRL Swing O(s)</t>
  </si>
  <si>
    <t>RRRL Swing O(s)</t>
  </si>
  <si>
    <t>RLRR Swing O(s)</t>
  </si>
  <si>
    <t>FR Stance O(s)</t>
  </si>
  <si>
    <t>FL Stance O(s)</t>
  </si>
  <si>
    <t>RR Stance O(s)</t>
  </si>
  <si>
    <t>RL Stance O(s)</t>
  </si>
  <si>
    <t>FRFL Stance O(s)</t>
  </si>
  <si>
    <t>FLFR Stance O(s)</t>
  </si>
  <si>
    <t>RRFR Stance O(s)</t>
  </si>
  <si>
    <t>RLFR Stance O(s)</t>
  </si>
  <si>
    <t>FRRR Stance O(s)</t>
  </si>
  <si>
    <t>FLRR Stance O(s)</t>
  </si>
  <si>
    <t>RRFL Stance O(s)</t>
  </si>
  <si>
    <t>RLFL Stance O(s)</t>
  </si>
  <si>
    <t>FRRL Stance O(s)</t>
  </si>
  <si>
    <t>FLRL Stance O(s)</t>
  </si>
  <si>
    <t>RRRL Stance O(s)</t>
  </si>
  <si>
    <t>RLRR Stance O(s)</t>
  </si>
  <si>
    <t># Feet Down</t>
  </si>
  <si>
    <t>Which Feet</t>
  </si>
  <si>
    <t>0 Feet</t>
  </si>
  <si>
    <t>1 Foot</t>
  </si>
  <si>
    <t>2 Feet</t>
  </si>
  <si>
    <t>3 Feet</t>
  </si>
  <si>
    <t>4 Feet</t>
  </si>
  <si>
    <t>Total Frames</t>
  </si>
  <si>
    <t>Frames</t>
  </si>
  <si>
    <t>% Down</t>
  </si>
  <si>
    <t>Time Down</t>
  </si>
  <si>
    <t>FR</t>
  </si>
  <si>
    <t>FL</t>
  </si>
  <si>
    <t>RR</t>
  </si>
  <si>
    <t>RL</t>
  </si>
  <si>
    <t>SS</t>
  </si>
  <si>
    <t>Coupling</t>
  </si>
  <si>
    <t>FRFL</t>
  </si>
  <si>
    <t>FRRR</t>
  </si>
  <si>
    <t>FRRL</t>
  </si>
  <si>
    <t>FLFR</t>
  </si>
  <si>
    <t>FLRR</t>
  </si>
  <si>
    <t>FLRL</t>
  </si>
  <si>
    <t>RRFR</t>
  </si>
  <si>
    <t>RRFL</t>
  </si>
  <si>
    <t>RRRL</t>
  </si>
  <si>
    <t>RLFR</t>
  </si>
  <si>
    <t>RLFL</t>
  </si>
  <si>
    <t>RLRR</t>
  </si>
  <si>
    <t>FootFalls</t>
  </si>
  <si>
    <t>ICs</t>
  </si>
  <si>
    <t>IC Time(s)</t>
  </si>
  <si>
    <t>Sequence Time(s)</t>
  </si>
  <si>
    <t>Passes</t>
  </si>
  <si>
    <t>Pass Time(s)</t>
  </si>
  <si>
    <t>Sequence Freq(Hz)</t>
  </si>
  <si>
    <t>CPI Step Sequences</t>
  </si>
  <si>
    <t>Number</t>
  </si>
  <si>
    <t>Percent</t>
  </si>
  <si>
    <t>Sequence Type</t>
  </si>
  <si>
    <t>CPI</t>
  </si>
  <si>
    <t>RI</t>
  </si>
  <si>
    <t>PSI</t>
  </si>
  <si>
    <t>Total</t>
  </si>
  <si>
    <t>Correct</t>
  </si>
  <si>
    <t>DSI</t>
  </si>
  <si>
    <t>FPP</t>
  </si>
  <si>
    <t>HPP</t>
  </si>
  <si>
    <t>HPD</t>
  </si>
  <si>
    <t>RHPD</t>
  </si>
  <si>
    <t>LHPD</t>
  </si>
  <si>
    <t>%Right Dorsal</t>
  </si>
  <si>
    <t>%Left Dorsal</t>
  </si>
  <si>
    <t>DSI/Pass</t>
  </si>
  <si>
    <t>Dorsal/Pass</t>
  </si>
  <si>
    <t>1432</t>
  </si>
  <si>
    <t>4321</t>
  </si>
  <si>
    <t>3214</t>
  </si>
  <si>
    <t>2143</t>
  </si>
  <si>
    <t>1234</t>
  </si>
  <si>
    <t>2341</t>
  </si>
  <si>
    <t>3412</t>
  </si>
  <si>
    <t>4123</t>
  </si>
  <si>
    <t>3213</t>
  </si>
  <si>
    <t>2134</t>
  </si>
  <si>
    <t>1342</t>
  </si>
  <si>
    <t>3421</t>
  </si>
  <si>
    <t>4213</t>
  </si>
  <si>
    <t>4214</t>
  </si>
  <si>
    <t>2342</t>
  </si>
  <si>
    <t>Cb</t>
  </si>
  <si>
    <t>Ca</t>
  </si>
  <si>
    <t>Other</t>
  </si>
  <si>
    <t>Rb</t>
  </si>
  <si>
    <t>Cruciate a - Ca</t>
  </si>
  <si>
    <t>Alternate a - Aa</t>
  </si>
  <si>
    <t>Rotate a - Ra</t>
  </si>
  <si>
    <t>Cruciate b - Cb</t>
  </si>
  <si>
    <t>Alternate b - Ab</t>
  </si>
  <si>
    <t>Rotate b - Rb</t>
  </si>
  <si>
    <t>Total Sequences</t>
  </si>
  <si>
    <t>Coordinated Pattern Index</t>
  </si>
  <si>
    <t>Ratio Index</t>
  </si>
  <si>
    <t>Plantar Stepping Index</t>
  </si>
  <si>
    <t>Dorsal Stepping Index</t>
  </si>
  <si>
    <t>Dorsal %Right</t>
  </si>
  <si>
    <t>Dorsal %Left</t>
  </si>
  <si>
    <t>FR Instant Speed(cm/s)</t>
  </si>
  <si>
    <t>FL Instant Speed(cm/s)</t>
  </si>
  <si>
    <t>RR Instant Speed(cm/s)</t>
  </si>
  <si>
    <t>RL Instant Speed(cm/s)</t>
  </si>
  <si>
    <t>Overall Speed(cm/s)</t>
  </si>
  <si>
    <t>T Stride Length(cm)</t>
  </si>
  <si>
    <t xml:space="preserve"> T Stride Time(s)</t>
  </si>
  <si>
    <t>Speed</t>
  </si>
  <si>
    <t>Instant Speed(cm/s)</t>
  </si>
  <si>
    <t>CouplingDFN</t>
  </si>
  <si>
    <t>FRFL DFN</t>
  </si>
  <si>
    <t>FRRR DFN</t>
  </si>
  <si>
    <t>FRRL DFN</t>
  </si>
  <si>
    <t>FLFR DFN</t>
  </si>
  <si>
    <t>FLRR DFN</t>
  </si>
  <si>
    <t>FLRL DFN</t>
  </si>
  <si>
    <t>RRFR DFN</t>
  </si>
  <si>
    <t>RRFL DFN</t>
  </si>
  <si>
    <t>RRRL DFN</t>
  </si>
  <si>
    <t>RLFR DFN</t>
  </si>
  <si>
    <t>RLFL DFN</t>
  </si>
  <si>
    <t>RLRR DFN</t>
  </si>
  <si>
    <t>RR Gait Angle(Deg)</t>
  </si>
  <si>
    <t>RL Gait Angle(Deg)</t>
  </si>
  <si>
    <t>Gait Angle</t>
  </si>
  <si>
    <t>Rear Right (Deg)</t>
  </si>
  <si>
    <t>Rear Left (Deg)</t>
  </si>
  <si>
    <t>3241</t>
  </si>
  <si>
    <t>2412</t>
  </si>
  <si>
    <t>3413</t>
  </si>
  <si>
    <t>4132</t>
  </si>
  <si>
    <t>1321</t>
  </si>
  <si>
    <t>2142</t>
  </si>
  <si>
    <t>1423</t>
  </si>
  <si>
    <t>4231</t>
  </si>
  <si>
    <t>2314</t>
  </si>
  <si>
    <t>3142</t>
  </si>
  <si>
    <t>4234</t>
  </si>
  <si>
    <t>4324</t>
  </si>
  <si>
    <t>1324</t>
  </si>
  <si>
    <t>1231</t>
  </si>
  <si>
    <t>3143</t>
  </si>
  <si>
    <t>Aa</t>
  </si>
  <si>
    <t>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</si>
</sst>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Pass 1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RR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Graph!$A$4:$A$286</c:f>
              <c:numCache>
                <c:formatCode>General</c:formatCode>
                <c:ptCount val="283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  <c:pt idx="148">
                  <c:v>151</c:v>
                </c:pt>
                <c:pt idx="149">
                  <c:v>152</c:v>
                </c:pt>
                <c:pt idx="150">
                  <c:v>153</c:v>
                </c:pt>
                <c:pt idx="151">
                  <c:v>154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158</c:v>
                </c:pt>
                <c:pt idx="156">
                  <c:v>159</c:v>
                </c:pt>
                <c:pt idx="157">
                  <c:v>160</c:v>
                </c:pt>
                <c:pt idx="158">
                  <c:v>161</c:v>
                </c:pt>
                <c:pt idx="159">
                  <c:v>162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192</c:v>
                </c:pt>
                <c:pt idx="190">
                  <c:v>193</c:v>
                </c:pt>
                <c:pt idx="191">
                  <c:v>194</c:v>
                </c:pt>
                <c:pt idx="192">
                  <c:v>195</c:v>
                </c:pt>
                <c:pt idx="193">
                  <c:v>196</c:v>
                </c:pt>
                <c:pt idx="194">
                  <c:v>197</c:v>
                </c:pt>
                <c:pt idx="195">
                  <c:v>198</c:v>
                </c:pt>
                <c:pt idx="196">
                  <c:v>199</c:v>
                </c:pt>
                <c:pt idx="197">
                  <c:v>200</c:v>
                </c:pt>
                <c:pt idx="198">
                  <c:v>201</c:v>
                </c:pt>
                <c:pt idx="199">
                  <c:v>202</c:v>
                </c:pt>
                <c:pt idx="200">
                  <c:v>203</c:v>
                </c:pt>
                <c:pt idx="201">
                  <c:v>204</c:v>
                </c:pt>
                <c:pt idx="202">
                  <c:v>205</c:v>
                </c:pt>
                <c:pt idx="203">
                  <c:v>206</c:v>
                </c:pt>
                <c:pt idx="204">
                  <c:v>207</c:v>
                </c:pt>
                <c:pt idx="205">
                  <c:v>208</c:v>
                </c:pt>
                <c:pt idx="206">
                  <c:v>209</c:v>
                </c:pt>
                <c:pt idx="207">
                  <c:v>210</c:v>
                </c:pt>
                <c:pt idx="208">
                  <c:v>211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215</c:v>
                </c:pt>
                <c:pt idx="213">
                  <c:v>216</c:v>
                </c:pt>
                <c:pt idx="214">
                  <c:v>217</c:v>
                </c:pt>
                <c:pt idx="215">
                  <c:v>218</c:v>
                </c:pt>
                <c:pt idx="216">
                  <c:v>219</c:v>
                </c:pt>
                <c:pt idx="217">
                  <c:v>220</c:v>
                </c:pt>
                <c:pt idx="218">
                  <c:v>221</c:v>
                </c:pt>
                <c:pt idx="219">
                  <c:v>222</c:v>
                </c:pt>
                <c:pt idx="220">
                  <c:v>223</c:v>
                </c:pt>
                <c:pt idx="221">
                  <c:v>224</c:v>
                </c:pt>
                <c:pt idx="222">
                  <c:v>225</c:v>
                </c:pt>
                <c:pt idx="223">
                  <c:v>226</c:v>
                </c:pt>
                <c:pt idx="224">
                  <c:v>227</c:v>
                </c:pt>
                <c:pt idx="225">
                  <c:v>228</c:v>
                </c:pt>
                <c:pt idx="226">
                  <c:v>229</c:v>
                </c:pt>
                <c:pt idx="227">
                  <c:v>230</c:v>
                </c:pt>
                <c:pt idx="228">
                  <c:v>231</c:v>
                </c:pt>
                <c:pt idx="229">
                  <c:v>232</c:v>
                </c:pt>
                <c:pt idx="230">
                  <c:v>233</c:v>
                </c:pt>
                <c:pt idx="231">
                  <c:v>234</c:v>
                </c:pt>
                <c:pt idx="232">
                  <c:v>235</c:v>
                </c:pt>
                <c:pt idx="233">
                  <c:v>236</c:v>
                </c:pt>
                <c:pt idx="234">
                  <c:v>237</c:v>
                </c:pt>
                <c:pt idx="235">
                  <c:v>238</c:v>
                </c:pt>
                <c:pt idx="236">
                  <c:v>239</c:v>
                </c:pt>
                <c:pt idx="237">
                  <c:v>240</c:v>
                </c:pt>
                <c:pt idx="238">
                  <c:v>241</c:v>
                </c:pt>
                <c:pt idx="239">
                  <c:v>242</c:v>
                </c:pt>
                <c:pt idx="240">
                  <c:v>243</c:v>
                </c:pt>
                <c:pt idx="241">
                  <c:v>244</c:v>
                </c:pt>
                <c:pt idx="242">
                  <c:v>245</c:v>
                </c:pt>
                <c:pt idx="243">
                  <c:v>246</c:v>
                </c:pt>
                <c:pt idx="244">
                  <c:v>247</c:v>
                </c:pt>
                <c:pt idx="245">
                  <c:v>248</c:v>
                </c:pt>
                <c:pt idx="246">
                  <c:v>249</c:v>
                </c:pt>
                <c:pt idx="247">
                  <c:v>250</c:v>
                </c:pt>
                <c:pt idx="248">
                  <c:v>251</c:v>
                </c:pt>
                <c:pt idx="249">
                  <c:v>252</c:v>
                </c:pt>
                <c:pt idx="250">
                  <c:v>253</c:v>
                </c:pt>
                <c:pt idx="251">
                  <c:v>254</c:v>
                </c:pt>
                <c:pt idx="252">
                  <c:v>255</c:v>
                </c:pt>
                <c:pt idx="253">
                  <c:v>256</c:v>
                </c:pt>
                <c:pt idx="254">
                  <c:v>257</c:v>
                </c:pt>
                <c:pt idx="255">
                  <c:v>258</c:v>
                </c:pt>
                <c:pt idx="256">
                  <c:v>259</c:v>
                </c:pt>
                <c:pt idx="257">
                  <c:v>260</c:v>
                </c:pt>
                <c:pt idx="258">
                  <c:v>261</c:v>
                </c:pt>
                <c:pt idx="259">
                  <c:v>262</c:v>
                </c:pt>
                <c:pt idx="260">
                  <c:v>263</c:v>
                </c:pt>
                <c:pt idx="261">
                  <c:v>264</c:v>
                </c:pt>
                <c:pt idx="262">
                  <c:v>265</c:v>
                </c:pt>
                <c:pt idx="263">
                  <c:v>266</c:v>
                </c:pt>
                <c:pt idx="264">
                  <c:v>267</c:v>
                </c:pt>
                <c:pt idx="265">
                  <c:v>268</c:v>
                </c:pt>
                <c:pt idx="266">
                  <c:v>269</c:v>
                </c:pt>
                <c:pt idx="267">
                  <c:v>270</c:v>
                </c:pt>
                <c:pt idx="268">
                  <c:v>271</c:v>
                </c:pt>
                <c:pt idx="269">
                  <c:v>272</c:v>
                </c:pt>
                <c:pt idx="270">
                  <c:v>273</c:v>
                </c:pt>
                <c:pt idx="271">
                  <c:v>274</c:v>
                </c:pt>
                <c:pt idx="272">
                  <c:v>275</c:v>
                </c:pt>
                <c:pt idx="273">
                  <c:v>276</c:v>
                </c:pt>
                <c:pt idx="274">
                  <c:v>277</c:v>
                </c:pt>
                <c:pt idx="275">
                  <c:v>278</c:v>
                </c:pt>
                <c:pt idx="276">
                  <c:v>279</c:v>
                </c:pt>
                <c:pt idx="277">
                  <c:v>280</c:v>
                </c:pt>
                <c:pt idx="278">
                  <c:v>281</c:v>
                </c:pt>
                <c:pt idx="279">
                  <c:v>282</c:v>
                </c:pt>
                <c:pt idx="280">
                  <c:v>283</c:v>
                </c:pt>
                <c:pt idx="281">
                  <c:v>284</c:v>
                </c:pt>
                <c:pt idx="282">
                  <c:v>285</c:v>
                </c:pt>
              </c:numCache>
            </c:numRef>
          </c:xVal>
          <c:yVal>
            <c:numRef>
              <c:f>Graph!$D$5:$D$285</c:f>
              <c:numCache>
                <c:formatCode>General</c:formatCode>
                <c:ptCount val="281"/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55-458C-978C-7D6BC53531B5}"/>
            </c:ext>
          </c:extLst>
        </c:ser>
        <c:ser>
          <c:idx val="1"/>
          <c:order val="1"/>
          <c:tx>
            <c:v>FR</c:v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Graph!$A$4:$A$286</c:f>
              <c:numCache>
                <c:formatCode>General</c:formatCode>
                <c:ptCount val="283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  <c:pt idx="148">
                  <c:v>151</c:v>
                </c:pt>
                <c:pt idx="149">
                  <c:v>152</c:v>
                </c:pt>
                <c:pt idx="150">
                  <c:v>153</c:v>
                </c:pt>
                <c:pt idx="151">
                  <c:v>154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158</c:v>
                </c:pt>
                <c:pt idx="156">
                  <c:v>159</c:v>
                </c:pt>
                <c:pt idx="157">
                  <c:v>160</c:v>
                </c:pt>
                <c:pt idx="158">
                  <c:v>161</c:v>
                </c:pt>
                <c:pt idx="159">
                  <c:v>162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192</c:v>
                </c:pt>
                <c:pt idx="190">
                  <c:v>193</c:v>
                </c:pt>
                <c:pt idx="191">
                  <c:v>194</c:v>
                </c:pt>
                <c:pt idx="192">
                  <c:v>195</c:v>
                </c:pt>
                <c:pt idx="193">
                  <c:v>196</c:v>
                </c:pt>
                <c:pt idx="194">
                  <c:v>197</c:v>
                </c:pt>
                <c:pt idx="195">
                  <c:v>198</c:v>
                </c:pt>
                <c:pt idx="196">
                  <c:v>199</c:v>
                </c:pt>
                <c:pt idx="197">
                  <c:v>200</c:v>
                </c:pt>
                <c:pt idx="198">
                  <c:v>201</c:v>
                </c:pt>
                <c:pt idx="199">
                  <c:v>202</c:v>
                </c:pt>
                <c:pt idx="200">
                  <c:v>203</c:v>
                </c:pt>
                <c:pt idx="201">
                  <c:v>204</c:v>
                </c:pt>
                <c:pt idx="202">
                  <c:v>205</c:v>
                </c:pt>
                <c:pt idx="203">
                  <c:v>206</c:v>
                </c:pt>
                <c:pt idx="204">
                  <c:v>207</c:v>
                </c:pt>
                <c:pt idx="205">
                  <c:v>208</c:v>
                </c:pt>
                <c:pt idx="206">
                  <c:v>209</c:v>
                </c:pt>
                <c:pt idx="207">
                  <c:v>210</c:v>
                </c:pt>
                <c:pt idx="208">
                  <c:v>211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215</c:v>
                </c:pt>
                <c:pt idx="213">
                  <c:v>216</c:v>
                </c:pt>
                <c:pt idx="214">
                  <c:v>217</c:v>
                </c:pt>
                <c:pt idx="215">
                  <c:v>218</c:v>
                </c:pt>
                <c:pt idx="216">
                  <c:v>219</c:v>
                </c:pt>
                <c:pt idx="217">
                  <c:v>220</c:v>
                </c:pt>
                <c:pt idx="218">
                  <c:v>221</c:v>
                </c:pt>
                <c:pt idx="219">
                  <c:v>222</c:v>
                </c:pt>
                <c:pt idx="220">
                  <c:v>223</c:v>
                </c:pt>
                <c:pt idx="221">
                  <c:v>224</c:v>
                </c:pt>
                <c:pt idx="222">
                  <c:v>225</c:v>
                </c:pt>
                <c:pt idx="223">
                  <c:v>226</c:v>
                </c:pt>
                <c:pt idx="224">
                  <c:v>227</c:v>
                </c:pt>
                <c:pt idx="225">
                  <c:v>228</c:v>
                </c:pt>
                <c:pt idx="226">
                  <c:v>229</c:v>
                </c:pt>
                <c:pt idx="227">
                  <c:v>230</c:v>
                </c:pt>
                <c:pt idx="228">
                  <c:v>231</c:v>
                </c:pt>
                <c:pt idx="229">
                  <c:v>232</c:v>
                </c:pt>
                <c:pt idx="230">
                  <c:v>233</c:v>
                </c:pt>
                <c:pt idx="231">
                  <c:v>234</c:v>
                </c:pt>
                <c:pt idx="232">
                  <c:v>235</c:v>
                </c:pt>
                <c:pt idx="233">
                  <c:v>236</c:v>
                </c:pt>
                <c:pt idx="234">
                  <c:v>237</c:v>
                </c:pt>
                <c:pt idx="235">
                  <c:v>238</c:v>
                </c:pt>
                <c:pt idx="236">
                  <c:v>239</c:v>
                </c:pt>
                <c:pt idx="237">
                  <c:v>240</c:v>
                </c:pt>
                <c:pt idx="238">
                  <c:v>241</c:v>
                </c:pt>
                <c:pt idx="239">
                  <c:v>242</c:v>
                </c:pt>
                <c:pt idx="240">
                  <c:v>243</c:v>
                </c:pt>
                <c:pt idx="241">
                  <c:v>244</c:v>
                </c:pt>
                <c:pt idx="242">
                  <c:v>245</c:v>
                </c:pt>
                <c:pt idx="243">
                  <c:v>246</c:v>
                </c:pt>
                <c:pt idx="244">
                  <c:v>247</c:v>
                </c:pt>
                <c:pt idx="245">
                  <c:v>248</c:v>
                </c:pt>
                <c:pt idx="246">
                  <c:v>249</c:v>
                </c:pt>
                <c:pt idx="247">
                  <c:v>250</c:v>
                </c:pt>
                <c:pt idx="248">
                  <c:v>251</c:v>
                </c:pt>
                <c:pt idx="249">
                  <c:v>252</c:v>
                </c:pt>
                <c:pt idx="250">
                  <c:v>253</c:v>
                </c:pt>
                <c:pt idx="251">
                  <c:v>254</c:v>
                </c:pt>
                <c:pt idx="252">
                  <c:v>255</c:v>
                </c:pt>
                <c:pt idx="253">
                  <c:v>256</c:v>
                </c:pt>
                <c:pt idx="254">
                  <c:v>257</c:v>
                </c:pt>
                <c:pt idx="255">
                  <c:v>258</c:v>
                </c:pt>
                <c:pt idx="256">
                  <c:v>259</c:v>
                </c:pt>
                <c:pt idx="257">
                  <c:v>260</c:v>
                </c:pt>
                <c:pt idx="258">
                  <c:v>261</c:v>
                </c:pt>
                <c:pt idx="259">
                  <c:v>262</c:v>
                </c:pt>
                <c:pt idx="260">
                  <c:v>263</c:v>
                </c:pt>
                <c:pt idx="261">
                  <c:v>264</c:v>
                </c:pt>
                <c:pt idx="262">
                  <c:v>265</c:v>
                </c:pt>
                <c:pt idx="263">
                  <c:v>266</c:v>
                </c:pt>
                <c:pt idx="264">
                  <c:v>267</c:v>
                </c:pt>
                <c:pt idx="265">
                  <c:v>268</c:v>
                </c:pt>
                <c:pt idx="266">
                  <c:v>269</c:v>
                </c:pt>
                <c:pt idx="267">
                  <c:v>270</c:v>
                </c:pt>
                <c:pt idx="268">
                  <c:v>271</c:v>
                </c:pt>
                <c:pt idx="269">
                  <c:v>272</c:v>
                </c:pt>
                <c:pt idx="270">
                  <c:v>273</c:v>
                </c:pt>
                <c:pt idx="271">
                  <c:v>274</c:v>
                </c:pt>
                <c:pt idx="272">
                  <c:v>275</c:v>
                </c:pt>
                <c:pt idx="273">
                  <c:v>276</c:v>
                </c:pt>
                <c:pt idx="274">
                  <c:v>277</c:v>
                </c:pt>
                <c:pt idx="275">
                  <c:v>278</c:v>
                </c:pt>
                <c:pt idx="276">
                  <c:v>279</c:v>
                </c:pt>
                <c:pt idx="277">
                  <c:v>280</c:v>
                </c:pt>
                <c:pt idx="278">
                  <c:v>281</c:v>
                </c:pt>
                <c:pt idx="279">
                  <c:v>282</c:v>
                </c:pt>
                <c:pt idx="280">
                  <c:v>283</c:v>
                </c:pt>
                <c:pt idx="281">
                  <c:v>284</c:v>
                </c:pt>
                <c:pt idx="282">
                  <c:v>285</c:v>
                </c:pt>
              </c:numCache>
            </c:numRef>
          </c:xVal>
          <c:yVal>
            <c:numRef>
              <c:f>Graph!$B$5:$B$285</c:f>
              <c:numCache>
                <c:formatCode>General</c:formatCode>
                <c:ptCount val="28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55-458C-978C-7D6BC53531B5}"/>
            </c:ext>
          </c:extLst>
        </c:ser>
        <c:ser>
          <c:idx val="2"/>
          <c:order val="2"/>
          <c:tx>
            <c:v>FL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Graph!$A$4:$A$286</c:f>
              <c:numCache>
                <c:formatCode>General</c:formatCode>
                <c:ptCount val="283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  <c:pt idx="148">
                  <c:v>151</c:v>
                </c:pt>
                <c:pt idx="149">
                  <c:v>152</c:v>
                </c:pt>
                <c:pt idx="150">
                  <c:v>153</c:v>
                </c:pt>
                <c:pt idx="151">
                  <c:v>154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158</c:v>
                </c:pt>
                <c:pt idx="156">
                  <c:v>159</c:v>
                </c:pt>
                <c:pt idx="157">
                  <c:v>160</c:v>
                </c:pt>
                <c:pt idx="158">
                  <c:v>161</c:v>
                </c:pt>
                <c:pt idx="159">
                  <c:v>162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192</c:v>
                </c:pt>
                <c:pt idx="190">
                  <c:v>193</c:v>
                </c:pt>
                <c:pt idx="191">
                  <c:v>194</c:v>
                </c:pt>
                <c:pt idx="192">
                  <c:v>195</c:v>
                </c:pt>
                <c:pt idx="193">
                  <c:v>196</c:v>
                </c:pt>
                <c:pt idx="194">
                  <c:v>197</c:v>
                </c:pt>
                <c:pt idx="195">
                  <c:v>198</c:v>
                </c:pt>
                <c:pt idx="196">
                  <c:v>199</c:v>
                </c:pt>
                <c:pt idx="197">
                  <c:v>200</c:v>
                </c:pt>
                <c:pt idx="198">
                  <c:v>201</c:v>
                </c:pt>
                <c:pt idx="199">
                  <c:v>202</c:v>
                </c:pt>
                <c:pt idx="200">
                  <c:v>203</c:v>
                </c:pt>
                <c:pt idx="201">
                  <c:v>204</c:v>
                </c:pt>
                <c:pt idx="202">
                  <c:v>205</c:v>
                </c:pt>
                <c:pt idx="203">
                  <c:v>206</c:v>
                </c:pt>
                <c:pt idx="204">
                  <c:v>207</c:v>
                </c:pt>
                <c:pt idx="205">
                  <c:v>208</c:v>
                </c:pt>
                <c:pt idx="206">
                  <c:v>209</c:v>
                </c:pt>
                <c:pt idx="207">
                  <c:v>210</c:v>
                </c:pt>
                <c:pt idx="208">
                  <c:v>211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215</c:v>
                </c:pt>
                <c:pt idx="213">
                  <c:v>216</c:v>
                </c:pt>
                <c:pt idx="214">
                  <c:v>217</c:v>
                </c:pt>
                <c:pt idx="215">
                  <c:v>218</c:v>
                </c:pt>
                <c:pt idx="216">
                  <c:v>219</c:v>
                </c:pt>
                <c:pt idx="217">
                  <c:v>220</c:v>
                </c:pt>
                <c:pt idx="218">
                  <c:v>221</c:v>
                </c:pt>
                <c:pt idx="219">
                  <c:v>222</c:v>
                </c:pt>
                <c:pt idx="220">
                  <c:v>223</c:v>
                </c:pt>
                <c:pt idx="221">
                  <c:v>224</c:v>
                </c:pt>
                <c:pt idx="222">
                  <c:v>225</c:v>
                </c:pt>
                <c:pt idx="223">
                  <c:v>226</c:v>
                </c:pt>
                <c:pt idx="224">
                  <c:v>227</c:v>
                </c:pt>
                <c:pt idx="225">
                  <c:v>228</c:v>
                </c:pt>
                <c:pt idx="226">
                  <c:v>229</c:v>
                </c:pt>
                <c:pt idx="227">
                  <c:v>230</c:v>
                </c:pt>
                <c:pt idx="228">
                  <c:v>231</c:v>
                </c:pt>
                <c:pt idx="229">
                  <c:v>232</c:v>
                </c:pt>
                <c:pt idx="230">
                  <c:v>233</c:v>
                </c:pt>
                <c:pt idx="231">
                  <c:v>234</c:v>
                </c:pt>
                <c:pt idx="232">
                  <c:v>235</c:v>
                </c:pt>
                <c:pt idx="233">
                  <c:v>236</c:v>
                </c:pt>
                <c:pt idx="234">
                  <c:v>237</c:v>
                </c:pt>
                <c:pt idx="235">
                  <c:v>238</c:v>
                </c:pt>
                <c:pt idx="236">
                  <c:v>239</c:v>
                </c:pt>
                <c:pt idx="237">
                  <c:v>240</c:v>
                </c:pt>
                <c:pt idx="238">
                  <c:v>241</c:v>
                </c:pt>
                <c:pt idx="239">
                  <c:v>242</c:v>
                </c:pt>
                <c:pt idx="240">
                  <c:v>243</c:v>
                </c:pt>
                <c:pt idx="241">
                  <c:v>244</c:v>
                </c:pt>
                <c:pt idx="242">
                  <c:v>245</c:v>
                </c:pt>
                <c:pt idx="243">
                  <c:v>246</c:v>
                </c:pt>
                <c:pt idx="244">
                  <c:v>247</c:v>
                </c:pt>
                <c:pt idx="245">
                  <c:v>248</c:v>
                </c:pt>
                <c:pt idx="246">
                  <c:v>249</c:v>
                </c:pt>
                <c:pt idx="247">
                  <c:v>250</c:v>
                </c:pt>
                <c:pt idx="248">
                  <c:v>251</c:v>
                </c:pt>
                <c:pt idx="249">
                  <c:v>252</c:v>
                </c:pt>
                <c:pt idx="250">
                  <c:v>253</c:v>
                </c:pt>
                <c:pt idx="251">
                  <c:v>254</c:v>
                </c:pt>
                <c:pt idx="252">
                  <c:v>255</c:v>
                </c:pt>
                <c:pt idx="253">
                  <c:v>256</c:v>
                </c:pt>
                <c:pt idx="254">
                  <c:v>257</c:v>
                </c:pt>
                <c:pt idx="255">
                  <c:v>258</c:v>
                </c:pt>
                <c:pt idx="256">
                  <c:v>259</c:v>
                </c:pt>
                <c:pt idx="257">
                  <c:v>260</c:v>
                </c:pt>
                <c:pt idx="258">
                  <c:v>261</c:v>
                </c:pt>
                <c:pt idx="259">
                  <c:v>262</c:v>
                </c:pt>
                <c:pt idx="260">
                  <c:v>263</c:v>
                </c:pt>
                <c:pt idx="261">
                  <c:v>264</c:v>
                </c:pt>
                <c:pt idx="262">
                  <c:v>265</c:v>
                </c:pt>
                <c:pt idx="263">
                  <c:v>266</c:v>
                </c:pt>
                <c:pt idx="264">
                  <c:v>267</c:v>
                </c:pt>
                <c:pt idx="265">
                  <c:v>268</c:v>
                </c:pt>
                <c:pt idx="266">
                  <c:v>269</c:v>
                </c:pt>
                <c:pt idx="267">
                  <c:v>270</c:v>
                </c:pt>
                <c:pt idx="268">
                  <c:v>271</c:v>
                </c:pt>
                <c:pt idx="269">
                  <c:v>272</c:v>
                </c:pt>
                <c:pt idx="270">
                  <c:v>273</c:v>
                </c:pt>
                <c:pt idx="271">
                  <c:v>274</c:v>
                </c:pt>
                <c:pt idx="272">
                  <c:v>275</c:v>
                </c:pt>
                <c:pt idx="273">
                  <c:v>276</c:v>
                </c:pt>
                <c:pt idx="274">
                  <c:v>277</c:v>
                </c:pt>
                <c:pt idx="275">
                  <c:v>278</c:v>
                </c:pt>
                <c:pt idx="276">
                  <c:v>279</c:v>
                </c:pt>
                <c:pt idx="277">
                  <c:v>280</c:v>
                </c:pt>
                <c:pt idx="278">
                  <c:v>281</c:v>
                </c:pt>
                <c:pt idx="279">
                  <c:v>282</c:v>
                </c:pt>
                <c:pt idx="280">
                  <c:v>283</c:v>
                </c:pt>
                <c:pt idx="281">
                  <c:v>284</c:v>
                </c:pt>
                <c:pt idx="282">
                  <c:v>285</c:v>
                </c:pt>
              </c:numCache>
            </c:numRef>
          </c:xVal>
          <c:yVal>
            <c:numRef>
              <c:f>Graph!$C$5:$C$285</c:f>
              <c:numCache>
                <c:formatCode>General</c:formatCode>
                <c:ptCount val="281"/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55-458C-978C-7D6BC53531B5}"/>
            </c:ext>
          </c:extLst>
        </c:ser>
        <c:ser>
          <c:idx val="3"/>
          <c:order val="3"/>
          <c:tx>
            <c:v>RL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Graph!$A$4:$A$286</c:f>
              <c:numCache>
                <c:formatCode>General</c:formatCode>
                <c:ptCount val="283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  <c:pt idx="148">
                  <c:v>151</c:v>
                </c:pt>
                <c:pt idx="149">
                  <c:v>152</c:v>
                </c:pt>
                <c:pt idx="150">
                  <c:v>153</c:v>
                </c:pt>
                <c:pt idx="151">
                  <c:v>154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158</c:v>
                </c:pt>
                <c:pt idx="156">
                  <c:v>159</c:v>
                </c:pt>
                <c:pt idx="157">
                  <c:v>160</c:v>
                </c:pt>
                <c:pt idx="158">
                  <c:v>161</c:v>
                </c:pt>
                <c:pt idx="159">
                  <c:v>162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192</c:v>
                </c:pt>
                <c:pt idx="190">
                  <c:v>193</c:v>
                </c:pt>
                <c:pt idx="191">
                  <c:v>194</c:v>
                </c:pt>
                <c:pt idx="192">
                  <c:v>195</c:v>
                </c:pt>
                <c:pt idx="193">
                  <c:v>196</c:v>
                </c:pt>
                <c:pt idx="194">
                  <c:v>197</c:v>
                </c:pt>
                <c:pt idx="195">
                  <c:v>198</c:v>
                </c:pt>
                <c:pt idx="196">
                  <c:v>199</c:v>
                </c:pt>
                <c:pt idx="197">
                  <c:v>200</c:v>
                </c:pt>
                <c:pt idx="198">
                  <c:v>201</c:v>
                </c:pt>
                <c:pt idx="199">
                  <c:v>202</c:v>
                </c:pt>
                <c:pt idx="200">
                  <c:v>203</c:v>
                </c:pt>
                <c:pt idx="201">
                  <c:v>204</c:v>
                </c:pt>
                <c:pt idx="202">
                  <c:v>205</c:v>
                </c:pt>
                <c:pt idx="203">
                  <c:v>206</c:v>
                </c:pt>
                <c:pt idx="204">
                  <c:v>207</c:v>
                </c:pt>
                <c:pt idx="205">
                  <c:v>208</c:v>
                </c:pt>
                <c:pt idx="206">
                  <c:v>209</c:v>
                </c:pt>
                <c:pt idx="207">
                  <c:v>210</c:v>
                </c:pt>
                <c:pt idx="208">
                  <c:v>211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215</c:v>
                </c:pt>
                <c:pt idx="213">
                  <c:v>216</c:v>
                </c:pt>
                <c:pt idx="214">
                  <c:v>217</c:v>
                </c:pt>
                <c:pt idx="215">
                  <c:v>218</c:v>
                </c:pt>
                <c:pt idx="216">
                  <c:v>219</c:v>
                </c:pt>
                <c:pt idx="217">
                  <c:v>220</c:v>
                </c:pt>
                <c:pt idx="218">
                  <c:v>221</c:v>
                </c:pt>
                <c:pt idx="219">
                  <c:v>222</c:v>
                </c:pt>
                <c:pt idx="220">
                  <c:v>223</c:v>
                </c:pt>
                <c:pt idx="221">
                  <c:v>224</c:v>
                </c:pt>
                <c:pt idx="222">
                  <c:v>225</c:v>
                </c:pt>
                <c:pt idx="223">
                  <c:v>226</c:v>
                </c:pt>
                <c:pt idx="224">
                  <c:v>227</c:v>
                </c:pt>
                <c:pt idx="225">
                  <c:v>228</c:v>
                </c:pt>
                <c:pt idx="226">
                  <c:v>229</c:v>
                </c:pt>
                <c:pt idx="227">
                  <c:v>230</c:v>
                </c:pt>
                <c:pt idx="228">
                  <c:v>231</c:v>
                </c:pt>
                <c:pt idx="229">
                  <c:v>232</c:v>
                </c:pt>
                <c:pt idx="230">
                  <c:v>233</c:v>
                </c:pt>
                <c:pt idx="231">
                  <c:v>234</c:v>
                </c:pt>
                <c:pt idx="232">
                  <c:v>235</c:v>
                </c:pt>
                <c:pt idx="233">
                  <c:v>236</c:v>
                </c:pt>
                <c:pt idx="234">
                  <c:v>237</c:v>
                </c:pt>
                <c:pt idx="235">
                  <c:v>238</c:v>
                </c:pt>
                <c:pt idx="236">
                  <c:v>239</c:v>
                </c:pt>
                <c:pt idx="237">
                  <c:v>240</c:v>
                </c:pt>
                <c:pt idx="238">
                  <c:v>241</c:v>
                </c:pt>
                <c:pt idx="239">
                  <c:v>242</c:v>
                </c:pt>
                <c:pt idx="240">
                  <c:v>243</c:v>
                </c:pt>
                <c:pt idx="241">
                  <c:v>244</c:v>
                </c:pt>
                <c:pt idx="242">
                  <c:v>245</c:v>
                </c:pt>
                <c:pt idx="243">
                  <c:v>246</c:v>
                </c:pt>
                <c:pt idx="244">
                  <c:v>247</c:v>
                </c:pt>
                <c:pt idx="245">
                  <c:v>248</c:v>
                </c:pt>
                <c:pt idx="246">
                  <c:v>249</c:v>
                </c:pt>
                <c:pt idx="247">
                  <c:v>250</c:v>
                </c:pt>
                <c:pt idx="248">
                  <c:v>251</c:v>
                </c:pt>
                <c:pt idx="249">
                  <c:v>252</c:v>
                </c:pt>
                <c:pt idx="250">
                  <c:v>253</c:v>
                </c:pt>
                <c:pt idx="251">
                  <c:v>254</c:v>
                </c:pt>
                <c:pt idx="252">
                  <c:v>255</c:v>
                </c:pt>
                <c:pt idx="253">
                  <c:v>256</c:v>
                </c:pt>
                <c:pt idx="254">
                  <c:v>257</c:v>
                </c:pt>
                <c:pt idx="255">
                  <c:v>258</c:v>
                </c:pt>
                <c:pt idx="256">
                  <c:v>259</c:v>
                </c:pt>
                <c:pt idx="257">
                  <c:v>260</c:v>
                </c:pt>
                <c:pt idx="258">
                  <c:v>261</c:v>
                </c:pt>
                <c:pt idx="259">
                  <c:v>262</c:v>
                </c:pt>
                <c:pt idx="260">
                  <c:v>263</c:v>
                </c:pt>
                <c:pt idx="261">
                  <c:v>264</c:v>
                </c:pt>
                <c:pt idx="262">
                  <c:v>265</c:v>
                </c:pt>
                <c:pt idx="263">
                  <c:v>266</c:v>
                </c:pt>
                <c:pt idx="264">
                  <c:v>267</c:v>
                </c:pt>
                <c:pt idx="265">
                  <c:v>268</c:v>
                </c:pt>
                <c:pt idx="266">
                  <c:v>269</c:v>
                </c:pt>
                <c:pt idx="267">
                  <c:v>270</c:v>
                </c:pt>
                <c:pt idx="268">
                  <c:v>271</c:v>
                </c:pt>
                <c:pt idx="269">
                  <c:v>272</c:v>
                </c:pt>
                <c:pt idx="270">
                  <c:v>273</c:v>
                </c:pt>
                <c:pt idx="271">
                  <c:v>274</c:v>
                </c:pt>
                <c:pt idx="272">
                  <c:v>275</c:v>
                </c:pt>
                <c:pt idx="273">
                  <c:v>276</c:v>
                </c:pt>
                <c:pt idx="274">
                  <c:v>277</c:v>
                </c:pt>
                <c:pt idx="275">
                  <c:v>278</c:v>
                </c:pt>
                <c:pt idx="276">
                  <c:v>279</c:v>
                </c:pt>
                <c:pt idx="277">
                  <c:v>280</c:v>
                </c:pt>
                <c:pt idx="278">
                  <c:v>281</c:v>
                </c:pt>
                <c:pt idx="279">
                  <c:v>282</c:v>
                </c:pt>
                <c:pt idx="280">
                  <c:v>283</c:v>
                </c:pt>
                <c:pt idx="281">
                  <c:v>284</c:v>
                </c:pt>
                <c:pt idx="282">
                  <c:v>285</c:v>
                </c:pt>
              </c:numCache>
            </c:numRef>
          </c:xVal>
          <c:yVal>
            <c:numRef>
              <c:f>Graph!$E$5:$E$285</c:f>
              <c:numCache>
                <c:formatCode>General</c:formatCode>
                <c:ptCount val="281"/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D55-458C-978C-7D6BC53531B5}"/>
            </c:ext>
          </c:extLst>
        </c:ser>
        <c:ser>
          <c:idx val="4"/>
          <c:order val="4"/>
          <c:tx>
            <c:v>RRD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Graph!$A$4:$A$286</c:f>
              <c:numCache>
                <c:formatCode>General</c:formatCode>
                <c:ptCount val="283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  <c:pt idx="148">
                  <c:v>151</c:v>
                </c:pt>
                <c:pt idx="149">
                  <c:v>152</c:v>
                </c:pt>
                <c:pt idx="150">
                  <c:v>153</c:v>
                </c:pt>
                <c:pt idx="151">
                  <c:v>154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158</c:v>
                </c:pt>
                <c:pt idx="156">
                  <c:v>159</c:v>
                </c:pt>
                <c:pt idx="157">
                  <c:v>160</c:v>
                </c:pt>
                <c:pt idx="158">
                  <c:v>161</c:v>
                </c:pt>
                <c:pt idx="159">
                  <c:v>162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192</c:v>
                </c:pt>
                <c:pt idx="190">
                  <c:v>193</c:v>
                </c:pt>
                <c:pt idx="191">
                  <c:v>194</c:v>
                </c:pt>
                <c:pt idx="192">
                  <c:v>195</c:v>
                </c:pt>
                <c:pt idx="193">
                  <c:v>196</c:v>
                </c:pt>
                <c:pt idx="194">
                  <c:v>197</c:v>
                </c:pt>
                <c:pt idx="195">
                  <c:v>198</c:v>
                </c:pt>
                <c:pt idx="196">
                  <c:v>199</c:v>
                </c:pt>
                <c:pt idx="197">
                  <c:v>200</c:v>
                </c:pt>
                <c:pt idx="198">
                  <c:v>201</c:v>
                </c:pt>
                <c:pt idx="199">
                  <c:v>202</c:v>
                </c:pt>
                <c:pt idx="200">
                  <c:v>203</c:v>
                </c:pt>
                <c:pt idx="201">
                  <c:v>204</c:v>
                </c:pt>
                <c:pt idx="202">
                  <c:v>205</c:v>
                </c:pt>
                <c:pt idx="203">
                  <c:v>206</c:v>
                </c:pt>
                <c:pt idx="204">
                  <c:v>207</c:v>
                </c:pt>
                <c:pt idx="205">
                  <c:v>208</c:v>
                </c:pt>
                <c:pt idx="206">
                  <c:v>209</c:v>
                </c:pt>
                <c:pt idx="207">
                  <c:v>210</c:v>
                </c:pt>
                <c:pt idx="208">
                  <c:v>211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215</c:v>
                </c:pt>
                <c:pt idx="213">
                  <c:v>216</c:v>
                </c:pt>
                <c:pt idx="214">
                  <c:v>217</c:v>
                </c:pt>
                <c:pt idx="215">
                  <c:v>218</c:v>
                </c:pt>
                <c:pt idx="216">
                  <c:v>219</c:v>
                </c:pt>
                <c:pt idx="217">
                  <c:v>220</c:v>
                </c:pt>
                <c:pt idx="218">
                  <c:v>221</c:v>
                </c:pt>
                <c:pt idx="219">
                  <c:v>222</c:v>
                </c:pt>
                <c:pt idx="220">
                  <c:v>223</c:v>
                </c:pt>
                <c:pt idx="221">
                  <c:v>224</c:v>
                </c:pt>
                <c:pt idx="222">
                  <c:v>225</c:v>
                </c:pt>
                <c:pt idx="223">
                  <c:v>226</c:v>
                </c:pt>
                <c:pt idx="224">
                  <c:v>227</c:v>
                </c:pt>
                <c:pt idx="225">
                  <c:v>228</c:v>
                </c:pt>
                <c:pt idx="226">
                  <c:v>229</c:v>
                </c:pt>
                <c:pt idx="227">
                  <c:v>230</c:v>
                </c:pt>
                <c:pt idx="228">
                  <c:v>231</c:v>
                </c:pt>
                <c:pt idx="229">
                  <c:v>232</c:v>
                </c:pt>
                <c:pt idx="230">
                  <c:v>233</c:v>
                </c:pt>
                <c:pt idx="231">
                  <c:v>234</c:v>
                </c:pt>
                <c:pt idx="232">
                  <c:v>235</c:v>
                </c:pt>
                <c:pt idx="233">
                  <c:v>236</c:v>
                </c:pt>
                <c:pt idx="234">
                  <c:v>237</c:v>
                </c:pt>
                <c:pt idx="235">
                  <c:v>238</c:v>
                </c:pt>
                <c:pt idx="236">
                  <c:v>239</c:v>
                </c:pt>
                <c:pt idx="237">
                  <c:v>240</c:v>
                </c:pt>
                <c:pt idx="238">
                  <c:v>241</c:v>
                </c:pt>
                <c:pt idx="239">
                  <c:v>242</c:v>
                </c:pt>
                <c:pt idx="240">
                  <c:v>243</c:v>
                </c:pt>
                <c:pt idx="241">
                  <c:v>244</c:v>
                </c:pt>
                <c:pt idx="242">
                  <c:v>245</c:v>
                </c:pt>
                <c:pt idx="243">
                  <c:v>246</c:v>
                </c:pt>
                <c:pt idx="244">
                  <c:v>247</c:v>
                </c:pt>
                <c:pt idx="245">
                  <c:v>248</c:v>
                </c:pt>
                <c:pt idx="246">
                  <c:v>249</c:v>
                </c:pt>
                <c:pt idx="247">
                  <c:v>250</c:v>
                </c:pt>
                <c:pt idx="248">
                  <c:v>251</c:v>
                </c:pt>
                <c:pt idx="249">
                  <c:v>252</c:v>
                </c:pt>
                <c:pt idx="250">
                  <c:v>253</c:v>
                </c:pt>
                <c:pt idx="251">
                  <c:v>254</c:v>
                </c:pt>
                <c:pt idx="252">
                  <c:v>255</c:v>
                </c:pt>
                <c:pt idx="253">
                  <c:v>256</c:v>
                </c:pt>
                <c:pt idx="254">
                  <c:v>257</c:v>
                </c:pt>
                <c:pt idx="255">
                  <c:v>258</c:v>
                </c:pt>
                <c:pt idx="256">
                  <c:v>259</c:v>
                </c:pt>
                <c:pt idx="257">
                  <c:v>260</c:v>
                </c:pt>
                <c:pt idx="258">
                  <c:v>261</c:v>
                </c:pt>
                <c:pt idx="259">
                  <c:v>262</c:v>
                </c:pt>
                <c:pt idx="260">
                  <c:v>263</c:v>
                </c:pt>
                <c:pt idx="261">
                  <c:v>264</c:v>
                </c:pt>
                <c:pt idx="262">
                  <c:v>265</c:v>
                </c:pt>
                <c:pt idx="263">
                  <c:v>266</c:v>
                </c:pt>
                <c:pt idx="264">
                  <c:v>267</c:v>
                </c:pt>
                <c:pt idx="265">
                  <c:v>268</c:v>
                </c:pt>
                <c:pt idx="266">
                  <c:v>269</c:v>
                </c:pt>
                <c:pt idx="267">
                  <c:v>270</c:v>
                </c:pt>
                <c:pt idx="268">
                  <c:v>271</c:v>
                </c:pt>
                <c:pt idx="269">
                  <c:v>272</c:v>
                </c:pt>
                <c:pt idx="270">
                  <c:v>273</c:v>
                </c:pt>
                <c:pt idx="271">
                  <c:v>274</c:v>
                </c:pt>
                <c:pt idx="272">
                  <c:v>275</c:v>
                </c:pt>
                <c:pt idx="273">
                  <c:v>276</c:v>
                </c:pt>
                <c:pt idx="274">
                  <c:v>277</c:v>
                </c:pt>
                <c:pt idx="275">
                  <c:v>278</c:v>
                </c:pt>
                <c:pt idx="276">
                  <c:v>279</c:v>
                </c:pt>
                <c:pt idx="277">
                  <c:v>280</c:v>
                </c:pt>
                <c:pt idx="278">
                  <c:v>281</c:v>
                </c:pt>
                <c:pt idx="279">
                  <c:v>282</c:v>
                </c:pt>
                <c:pt idx="280">
                  <c:v>283</c:v>
                </c:pt>
                <c:pt idx="281">
                  <c:v>284</c:v>
                </c:pt>
                <c:pt idx="282">
                  <c:v>285</c:v>
                </c:pt>
              </c:numCache>
            </c:numRef>
          </c:xVal>
          <c:yVal>
            <c:numRef>
              <c:f>Graph!$G$5:$G$285</c:f>
              <c:numCache>
                <c:formatCode>General</c:formatCode>
                <c:ptCount val="28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D55-458C-978C-7D6BC53531B5}"/>
            </c:ext>
          </c:extLst>
        </c:ser>
        <c:ser>
          <c:idx val="5"/>
          <c:order val="5"/>
          <c:tx>
            <c:v>RLD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Graph!$A$4:$A$286</c:f>
              <c:numCache>
                <c:formatCode>General</c:formatCode>
                <c:ptCount val="283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  <c:pt idx="148">
                  <c:v>151</c:v>
                </c:pt>
                <c:pt idx="149">
                  <c:v>152</c:v>
                </c:pt>
                <c:pt idx="150">
                  <c:v>153</c:v>
                </c:pt>
                <c:pt idx="151">
                  <c:v>154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158</c:v>
                </c:pt>
                <c:pt idx="156">
                  <c:v>159</c:v>
                </c:pt>
                <c:pt idx="157">
                  <c:v>160</c:v>
                </c:pt>
                <c:pt idx="158">
                  <c:v>161</c:v>
                </c:pt>
                <c:pt idx="159">
                  <c:v>162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192</c:v>
                </c:pt>
                <c:pt idx="190">
                  <c:v>193</c:v>
                </c:pt>
                <c:pt idx="191">
                  <c:v>194</c:v>
                </c:pt>
                <c:pt idx="192">
                  <c:v>195</c:v>
                </c:pt>
                <c:pt idx="193">
                  <c:v>196</c:v>
                </c:pt>
                <c:pt idx="194">
                  <c:v>197</c:v>
                </c:pt>
                <c:pt idx="195">
                  <c:v>198</c:v>
                </c:pt>
                <c:pt idx="196">
                  <c:v>199</c:v>
                </c:pt>
                <c:pt idx="197">
                  <c:v>200</c:v>
                </c:pt>
                <c:pt idx="198">
                  <c:v>201</c:v>
                </c:pt>
                <c:pt idx="199">
                  <c:v>202</c:v>
                </c:pt>
                <c:pt idx="200">
                  <c:v>203</c:v>
                </c:pt>
                <c:pt idx="201">
                  <c:v>204</c:v>
                </c:pt>
                <c:pt idx="202">
                  <c:v>205</c:v>
                </c:pt>
                <c:pt idx="203">
                  <c:v>206</c:v>
                </c:pt>
                <c:pt idx="204">
                  <c:v>207</c:v>
                </c:pt>
                <c:pt idx="205">
                  <c:v>208</c:v>
                </c:pt>
                <c:pt idx="206">
                  <c:v>209</c:v>
                </c:pt>
                <c:pt idx="207">
                  <c:v>210</c:v>
                </c:pt>
                <c:pt idx="208">
                  <c:v>211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215</c:v>
                </c:pt>
                <c:pt idx="213">
                  <c:v>216</c:v>
                </c:pt>
                <c:pt idx="214">
                  <c:v>217</c:v>
                </c:pt>
                <c:pt idx="215">
                  <c:v>218</c:v>
                </c:pt>
                <c:pt idx="216">
                  <c:v>219</c:v>
                </c:pt>
                <c:pt idx="217">
                  <c:v>220</c:v>
                </c:pt>
                <c:pt idx="218">
                  <c:v>221</c:v>
                </c:pt>
                <c:pt idx="219">
                  <c:v>222</c:v>
                </c:pt>
                <c:pt idx="220">
                  <c:v>223</c:v>
                </c:pt>
                <c:pt idx="221">
                  <c:v>224</c:v>
                </c:pt>
                <c:pt idx="222">
                  <c:v>225</c:v>
                </c:pt>
                <c:pt idx="223">
                  <c:v>226</c:v>
                </c:pt>
                <c:pt idx="224">
                  <c:v>227</c:v>
                </c:pt>
                <c:pt idx="225">
                  <c:v>228</c:v>
                </c:pt>
                <c:pt idx="226">
                  <c:v>229</c:v>
                </c:pt>
                <c:pt idx="227">
                  <c:v>230</c:v>
                </c:pt>
                <c:pt idx="228">
                  <c:v>231</c:v>
                </c:pt>
                <c:pt idx="229">
                  <c:v>232</c:v>
                </c:pt>
                <c:pt idx="230">
                  <c:v>233</c:v>
                </c:pt>
                <c:pt idx="231">
                  <c:v>234</c:v>
                </c:pt>
                <c:pt idx="232">
                  <c:v>235</c:v>
                </c:pt>
                <c:pt idx="233">
                  <c:v>236</c:v>
                </c:pt>
                <c:pt idx="234">
                  <c:v>237</c:v>
                </c:pt>
                <c:pt idx="235">
                  <c:v>238</c:v>
                </c:pt>
                <c:pt idx="236">
                  <c:v>239</c:v>
                </c:pt>
                <c:pt idx="237">
                  <c:v>240</c:v>
                </c:pt>
                <c:pt idx="238">
                  <c:v>241</c:v>
                </c:pt>
                <c:pt idx="239">
                  <c:v>242</c:v>
                </c:pt>
                <c:pt idx="240">
                  <c:v>243</c:v>
                </c:pt>
                <c:pt idx="241">
                  <c:v>244</c:v>
                </c:pt>
                <c:pt idx="242">
                  <c:v>245</c:v>
                </c:pt>
                <c:pt idx="243">
                  <c:v>246</c:v>
                </c:pt>
                <c:pt idx="244">
                  <c:v>247</c:v>
                </c:pt>
                <c:pt idx="245">
                  <c:v>248</c:v>
                </c:pt>
                <c:pt idx="246">
                  <c:v>249</c:v>
                </c:pt>
                <c:pt idx="247">
                  <c:v>250</c:v>
                </c:pt>
                <c:pt idx="248">
                  <c:v>251</c:v>
                </c:pt>
                <c:pt idx="249">
                  <c:v>252</c:v>
                </c:pt>
                <c:pt idx="250">
                  <c:v>253</c:v>
                </c:pt>
                <c:pt idx="251">
                  <c:v>254</c:v>
                </c:pt>
                <c:pt idx="252">
                  <c:v>255</c:v>
                </c:pt>
                <c:pt idx="253">
                  <c:v>256</c:v>
                </c:pt>
                <c:pt idx="254">
                  <c:v>257</c:v>
                </c:pt>
                <c:pt idx="255">
                  <c:v>258</c:v>
                </c:pt>
                <c:pt idx="256">
                  <c:v>259</c:v>
                </c:pt>
                <c:pt idx="257">
                  <c:v>260</c:v>
                </c:pt>
                <c:pt idx="258">
                  <c:v>261</c:v>
                </c:pt>
                <c:pt idx="259">
                  <c:v>262</c:v>
                </c:pt>
                <c:pt idx="260">
                  <c:v>263</c:v>
                </c:pt>
                <c:pt idx="261">
                  <c:v>264</c:v>
                </c:pt>
                <c:pt idx="262">
                  <c:v>265</c:v>
                </c:pt>
                <c:pt idx="263">
                  <c:v>266</c:v>
                </c:pt>
                <c:pt idx="264">
                  <c:v>267</c:v>
                </c:pt>
                <c:pt idx="265">
                  <c:v>268</c:v>
                </c:pt>
                <c:pt idx="266">
                  <c:v>269</c:v>
                </c:pt>
                <c:pt idx="267">
                  <c:v>270</c:v>
                </c:pt>
                <c:pt idx="268">
                  <c:v>271</c:v>
                </c:pt>
                <c:pt idx="269">
                  <c:v>272</c:v>
                </c:pt>
                <c:pt idx="270">
                  <c:v>273</c:v>
                </c:pt>
                <c:pt idx="271">
                  <c:v>274</c:v>
                </c:pt>
                <c:pt idx="272">
                  <c:v>275</c:v>
                </c:pt>
                <c:pt idx="273">
                  <c:v>276</c:v>
                </c:pt>
                <c:pt idx="274">
                  <c:v>277</c:v>
                </c:pt>
                <c:pt idx="275">
                  <c:v>278</c:v>
                </c:pt>
                <c:pt idx="276">
                  <c:v>279</c:v>
                </c:pt>
                <c:pt idx="277">
                  <c:v>280</c:v>
                </c:pt>
                <c:pt idx="278">
                  <c:v>281</c:v>
                </c:pt>
                <c:pt idx="279">
                  <c:v>282</c:v>
                </c:pt>
                <c:pt idx="280">
                  <c:v>283</c:v>
                </c:pt>
                <c:pt idx="281">
                  <c:v>284</c:v>
                </c:pt>
                <c:pt idx="282">
                  <c:v>285</c:v>
                </c:pt>
              </c:numCache>
            </c:numRef>
          </c:xVal>
          <c:yVal>
            <c:numRef>
              <c:f>Graph!$H$5:$H$285</c:f>
              <c:numCache>
                <c:formatCode>General</c:formatCode>
                <c:ptCount val="28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D55-458C-978C-7D6BC5353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098479"/>
        <c:axId val="355096559"/>
      </c:scatterChart>
      <c:valAx>
        <c:axId val="355098479"/>
        <c:scaling>
          <c:orientation val="minMax"/>
          <c:max val="285"/>
          <c:min val="3"/>
        </c:scaling>
        <c:delete val="0"/>
        <c:axPos val="b"/>
        <c:numFmt formatCode="General" sourceLinked="1"/>
        <c:majorTickMark val="out"/>
        <c:minorTickMark val="none"/>
        <c:tickLblPos val="nextTo"/>
        <c:crossAx val="355096559"/>
        <c:crosses val="autoZero"/>
        <c:crossBetween val="midCat"/>
      </c:valAx>
      <c:valAx>
        <c:axId val="355096559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355098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Pass 2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RR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Graph!$A$289:$A$531</c:f>
              <c:numCache>
                <c:formatCode>General</c:formatCode>
                <c:ptCount val="243"/>
                <c:pt idx="0">
                  <c:v>320</c:v>
                </c:pt>
                <c:pt idx="1">
                  <c:v>321</c:v>
                </c:pt>
                <c:pt idx="2">
                  <c:v>322</c:v>
                </c:pt>
                <c:pt idx="3">
                  <c:v>323</c:v>
                </c:pt>
                <c:pt idx="4">
                  <c:v>324</c:v>
                </c:pt>
                <c:pt idx="5">
                  <c:v>325</c:v>
                </c:pt>
                <c:pt idx="6">
                  <c:v>326</c:v>
                </c:pt>
                <c:pt idx="7">
                  <c:v>327</c:v>
                </c:pt>
                <c:pt idx="8">
                  <c:v>328</c:v>
                </c:pt>
                <c:pt idx="9">
                  <c:v>329</c:v>
                </c:pt>
                <c:pt idx="10">
                  <c:v>330</c:v>
                </c:pt>
                <c:pt idx="11">
                  <c:v>331</c:v>
                </c:pt>
                <c:pt idx="12">
                  <c:v>332</c:v>
                </c:pt>
                <c:pt idx="13">
                  <c:v>333</c:v>
                </c:pt>
                <c:pt idx="14">
                  <c:v>334</c:v>
                </c:pt>
                <c:pt idx="15">
                  <c:v>335</c:v>
                </c:pt>
                <c:pt idx="16">
                  <c:v>336</c:v>
                </c:pt>
                <c:pt idx="17">
                  <c:v>337</c:v>
                </c:pt>
                <c:pt idx="18">
                  <c:v>338</c:v>
                </c:pt>
                <c:pt idx="19">
                  <c:v>339</c:v>
                </c:pt>
                <c:pt idx="20">
                  <c:v>340</c:v>
                </c:pt>
                <c:pt idx="21">
                  <c:v>341</c:v>
                </c:pt>
                <c:pt idx="22">
                  <c:v>342</c:v>
                </c:pt>
                <c:pt idx="23">
                  <c:v>343</c:v>
                </c:pt>
                <c:pt idx="24">
                  <c:v>344</c:v>
                </c:pt>
                <c:pt idx="25">
                  <c:v>345</c:v>
                </c:pt>
                <c:pt idx="26">
                  <c:v>346</c:v>
                </c:pt>
                <c:pt idx="27">
                  <c:v>347</c:v>
                </c:pt>
                <c:pt idx="28">
                  <c:v>348</c:v>
                </c:pt>
                <c:pt idx="29">
                  <c:v>349</c:v>
                </c:pt>
                <c:pt idx="30">
                  <c:v>350</c:v>
                </c:pt>
                <c:pt idx="31">
                  <c:v>351</c:v>
                </c:pt>
                <c:pt idx="32">
                  <c:v>352</c:v>
                </c:pt>
                <c:pt idx="33">
                  <c:v>353</c:v>
                </c:pt>
                <c:pt idx="34">
                  <c:v>354</c:v>
                </c:pt>
                <c:pt idx="35">
                  <c:v>355</c:v>
                </c:pt>
                <c:pt idx="36">
                  <c:v>356</c:v>
                </c:pt>
                <c:pt idx="37">
                  <c:v>357</c:v>
                </c:pt>
                <c:pt idx="38">
                  <c:v>358</c:v>
                </c:pt>
                <c:pt idx="39">
                  <c:v>359</c:v>
                </c:pt>
                <c:pt idx="40">
                  <c:v>360</c:v>
                </c:pt>
                <c:pt idx="41">
                  <c:v>361</c:v>
                </c:pt>
                <c:pt idx="42">
                  <c:v>362</c:v>
                </c:pt>
                <c:pt idx="43">
                  <c:v>363</c:v>
                </c:pt>
                <c:pt idx="44">
                  <c:v>364</c:v>
                </c:pt>
                <c:pt idx="45">
                  <c:v>365</c:v>
                </c:pt>
                <c:pt idx="46">
                  <c:v>366</c:v>
                </c:pt>
                <c:pt idx="47">
                  <c:v>367</c:v>
                </c:pt>
                <c:pt idx="48">
                  <c:v>368</c:v>
                </c:pt>
                <c:pt idx="49">
                  <c:v>369</c:v>
                </c:pt>
                <c:pt idx="50">
                  <c:v>370</c:v>
                </c:pt>
                <c:pt idx="51">
                  <c:v>371</c:v>
                </c:pt>
                <c:pt idx="52">
                  <c:v>372</c:v>
                </c:pt>
                <c:pt idx="53">
                  <c:v>373</c:v>
                </c:pt>
                <c:pt idx="54">
                  <c:v>374</c:v>
                </c:pt>
                <c:pt idx="55">
                  <c:v>375</c:v>
                </c:pt>
                <c:pt idx="56">
                  <c:v>376</c:v>
                </c:pt>
                <c:pt idx="57">
                  <c:v>377</c:v>
                </c:pt>
                <c:pt idx="58">
                  <c:v>378</c:v>
                </c:pt>
                <c:pt idx="59">
                  <c:v>379</c:v>
                </c:pt>
                <c:pt idx="60">
                  <c:v>380</c:v>
                </c:pt>
                <c:pt idx="61">
                  <c:v>381</c:v>
                </c:pt>
                <c:pt idx="62">
                  <c:v>382</c:v>
                </c:pt>
                <c:pt idx="63">
                  <c:v>383</c:v>
                </c:pt>
                <c:pt idx="64">
                  <c:v>384</c:v>
                </c:pt>
                <c:pt idx="65">
                  <c:v>385</c:v>
                </c:pt>
                <c:pt idx="66">
                  <c:v>386</c:v>
                </c:pt>
                <c:pt idx="67">
                  <c:v>387</c:v>
                </c:pt>
                <c:pt idx="68">
                  <c:v>388</c:v>
                </c:pt>
                <c:pt idx="69">
                  <c:v>389</c:v>
                </c:pt>
                <c:pt idx="70">
                  <c:v>390</c:v>
                </c:pt>
                <c:pt idx="71">
                  <c:v>391</c:v>
                </c:pt>
                <c:pt idx="72">
                  <c:v>392</c:v>
                </c:pt>
                <c:pt idx="73">
                  <c:v>393</c:v>
                </c:pt>
                <c:pt idx="74">
                  <c:v>394</c:v>
                </c:pt>
                <c:pt idx="75">
                  <c:v>395</c:v>
                </c:pt>
                <c:pt idx="76">
                  <c:v>396</c:v>
                </c:pt>
                <c:pt idx="77">
                  <c:v>397</c:v>
                </c:pt>
                <c:pt idx="78">
                  <c:v>398</c:v>
                </c:pt>
                <c:pt idx="79">
                  <c:v>399</c:v>
                </c:pt>
                <c:pt idx="80">
                  <c:v>400</c:v>
                </c:pt>
                <c:pt idx="81">
                  <c:v>401</c:v>
                </c:pt>
                <c:pt idx="82">
                  <c:v>402</c:v>
                </c:pt>
                <c:pt idx="83">
                  <c:v>403</c:v>
                </c:pt>
                <c:pt idx="84">
                  <c:v>404</c:v>
                </c:pt>
                <c:pt idx="85">
                  <c:v>405</c:v>
                </c:pt>
                <c:pt idx="86">
                  <c:v>406</c:v>
                </c:pt>
                <c:pt idx="87">
                  <c:v>407</c:v>
                </c:pt>
                <c:pt idx="88">
                  <c:v>408</c:v>
                </c:pt>
                <c:pt idx="89">
                  <c:v>409</c:v>
                </c:pt>
                <c:pt idx="90">
                  <c:v>410</c:v>
                </c:pt>
                <c:pt idx="91">
                  <c:v>411</c:v>
                </c:pt>
                <c:pt idx="92">
                  <c:v>412</c:v>
                </c:pt>
                <c:pt idx="93">
                  <c:v>413</c:v>
                </c:pt>
                <c:pt idx="94">
                  <c:v>414</c:v>
                </c:pt>
                <c:pt idx="95">
                  <c:v>415</c:v>
                </c:pt>
                <c:pt idx="96">
                  <c:v>416</c:v>
                </c:pt>
                <c:pt idx="97">
                  <c:v>417</c:v>
                </c:pt>
                <c:pt idx="98">
                  <c:v>418</c:v>
                </c:pt>
                <c:pt idx="99">
                  <c:v>419</c:v>
                </c:pt>
                <c:pt idx="100">
                  <c:v>420</c:v>
                </c:pt>
                <c:pt idx="101">
                  <c:v>421</c:v>
                </c:pt>
                <c:pt idx="102">
                  <c:v>422</c:v>
                </c:pt>
                <c:pt idx="103">
                  <c:v>423</c:v>
                </c:pt>
                <c:pt idx="104">
                  <c:v>424</c:v>
                </c:pt>
                <c:pt idx="105">
                  <c:v>425</c:v>
                </c:pt>
                <c:pt idx="106">
                  <c:v>426</c:v>
                </c:pt>
                <c:pt idx="107">
                  <c:v>427</c:v>
                </c:pt>
                <c:pt idx="108">
                  <c:v>428</c:v>
                </c:pt>
                <c:pt idx="109">
                  <c:v>429</c:v>
                </c:pt>
                <c:pt idx="110">
                  <c:v>430</c:v>
                </c:pt>
                <c:pt idx="111">
                  <c:v>431</c:v>
                </c:pt>
                <c:pt idx="112">
                  <c:v>432</c:v>
                </c:pt>
                <c:pt idx="113">
                  <c:v>433</c:v>
                </c:pt>
                <c:pt idx="114">
                  <c:v>434</c:v>
                </c:pt>
                <c:pt idx="115">
                  <c:v>435</c:v>
                </c:pt>
                <c:pt idx="116">
                  <c:v>436</c:v>
                </c:pt>
                <c:pt idx="117">
                  <c:v>437</c:v>
                </c:pt>
                <c:pt idx="118">
                  <c:v>438</c:v>
                </c:pt>
                <c:pt idx="119">
                  <c:v>439</c:v>
                </c:pt>
                <c:pt idx="120">
                  <c:v>440</c:v>
                </c:pt>
                <c:pt idx="121">
                  <c:v>441</c:v>
                </c:pt>
                <c:pt idx="122">
                  <c:v>442</c:v>
                </c:pt>
                <c:pt idx="123">
                  <c:v>443</c:v>
                </c:pt>
                <c:pt idx="124">
                  <c:v>444</c:v>
                </c:pt>
                <c:pt idx="125">
                  <c:v>445</c:v>
                </c:pt>
                <c:pt idx="126">
                  <c:v>446</c:v>
                </c:pt>
                <c:pt idx="127">
                  <c:v>447</c:v>
                </c:pt>
                <c:pt idx="128">
                  <c:v>448</c:v>
                </c:pt>
                <c:pt idx="129">
                  <c:v>449</c:v>
                </c:pt>
                <c:pt idx="130">
                  <c:v>450</c:v>
                </c:pt>
                <c:pt idx="131">
                  <c:v>451</c:v>
                </c:pt>
                <c:pt idx="132">
                  <c:v>452</c:v>
                </c:pt>
                <c:pt idx="133">
                  <c:v>453</c:v>
                </c:pt>
                <c:pt idx="134">
                  <c:v>454</c:v>
                </c:pt>
                <c:pt idx="135">
                  <c:v>455</c:v>
                </c:pt>
                <c:pt idx="136">
                  <c:v>456</c:v>
                </c:pt>
                <c:pt idx="137">
                  <c:v>457</c:v>
                </c:pt>
                <c:pt idx="138">
                  <c:v>458</c:v>
                </c:pt>
                <c:pt idx="139">
                  <c:v>459</c:v>
                </c:pt>
                <c:pt idx="140">
                  <c:v>460</c:v>
                </c:pt>
                <c:pt idx="141">
                  <c:v>461</c:v>
                </c:pt>
                <c:pt idx="142">
                  <c:v>462</c:v>
                </c:pt>
                <c:pt idx="143">
                  <c:v>463</c:v>
                </c:pt>
                <c:pt idx="144">
                  <c:v>464</c:v>
                </c:pt>
                <c:pt idx="145">
                  <c:v>465</c:v>
                </c:pt>
                <c:pt idx="146">
                  <c:v>466</c:v>
                </c:pt>
                <c:pt idx="147">
                  <c:v>467</c:v>
                </c:pt>
                <c:pt idx="148">
                  <c:v>468</c:v>
                </c:pt>
                <c:pt idx="149">
                  <c:v>469</c:v>
                </c:pt>
                <c:pt idx="150">
                  <c:v>470</c:v>
                </c:pt>
                <c:pt idx="151">
                  <c:v>471</c:v>
                </c:pt>
                <c:pt idx="152">
                  <c:v>472</c:v>
                </c:pt>
                <c:pt idx="153">
                  <c:v>473</c:v>
                </c:pt>
                <c:pt idx="154">
                  <c:v>474</c:v>
                </c:pt>
                <c:pt idx="155">
                  <c:v>475</c:v>
                </c:pt>
                <c:pt idx="156">
                  <c:v>476</c:v>
                </c:pt>
                <c:pt idx="157">
                  <c:v>477</c:v>
                </c:pt>
                <c:pt idx="158">
                  <c:v>478</c:v>
                </c:pt>
                <c:pt idx="159">
                  <c:v>479</c:v>
                </c:pt>
                <c:pt idx="160">
                  <c:v>480</c:v>
                </c:pt>
                <c:pt idx="161">
                  <c:v>481</c:v>
                </c:pt>
                <c:pt idx="162">
                  <c:v>482</c:v>
                </c:pt>
                <c:pt idx="163">
                  <c:v>483</c:v>
                </c:pt>
                <c:pt idx="164">
                  <c:v>484</c:v>
                </c:pt>
                <c:pt idx="165">
                  <c:v>485</c:v>
                </c:pt>
                <c:pt idx="166">
                  <c:v>486</c:v>
                </c:pt>
                <c:pt idx="167">
                  <c:v>487</c:v>
                </c:pt>
                <c:pt idx="168">
                  <c:v>488</c:v>
                </c:pt>
                <c:pt idx="169">
                  <c:v>489</c:v>
                </c:pt>
                <c:pt idx="170">
                  <c:v>490</c:v>
                </c:pt>
                <c:pt idx="171">
                  <c:v>491</c:v>
                </c:pt>
                <c:pt idx="172">
                  <c:v>492</c:v>
                </c:pt>
                <c:pt idx="173">
                  <c:v>493</c:v>
                </c:pt>
                <c:pt idx="174">
                  <c:v>494</c:v>
                </c:pt>
                <c:pt idx="175">
                  <c:v>495</c:v>
                </c:pt>
                <c:pt idx="176">
                  <c:v>496</c:v>
                </c:pt>
                <c:pt idx="177">
                  <c:v>497</c:v>
                </c:pt>
                <c:pt idx="178">
                  <c:v>498</c:v>
                </c:pt>
                <c:pt idx="179">
                  <c:v>499</c:v>
                </c:pt>
                <c:pt idx="180">
                  <c:v>500</c:v>
                </c:pt>
                <c:pt idx="181">
                  <c:v>501</c:v>
                </c:pt>
                <c:pt idx="182">
                  <c:v>502</c:v>
                </c:pt>
                <c:pt idx="183">
                  <c:v>503</c:v>
                </c:pt>
                <c:pt idx="184">
                  <c:v>504</c:v>
                </c:pt>
                <c:pt idx="185">
                  <c:v>505</c:v>
                </c:pt>
                <c:pt idx="186">
                  <c:v>506</c:v>
                </c:pt>
                <c:pt idx="187">
                  <c:v>507</c:v>
                </c:pt>
                <c:pt idx="188">
                  <c:v>508</c:v>
                </c:pt>
                <c:pt idx="189">
                  <c:v>509</c:v>
                </c:pt>
                <c:pt idx="190">
                  <c:v>510</c:v>
                </c:pt>
                <c:pt idx="191">
                  <c:v>511</c:v>
                </c:pt>
                <c:pt idx="192">
                  <c:v>512</c:v>
                </c:pt>
                <c:pt idx="193">
                  <c:v>513</c:v>
                </c:pt>
                <c:pt idx="194">
                  <c:v>514</c:v>
                </c:pt>
                <c:pt idx="195">
                  <c:v>515</c:v>
                </c:pt>
                <c:pt idx="196">
                  <c:v>516</c:v>
                </c:pt>
                <c:pt idx="197">
                  <c:v>517</c:v>
                </c:pt>
                <c:pt idx="198">
                  <c:v>518</c:v>
                </c:pt>
                <c:pt idx="199">
                  <c:v>519</c:v>
                </c:pt>
                <c:pt idx="200">
                  <c:v>520</c:v>
                </c:pt>
                <c:pt idx="201">
                  <c:v>521</c:v>
                </c:pt>
                <c:pt idx="202">
                  <c:v>522</c:v>
                </c:pt>
                <c:pt idx="203">
                  <c:v>523</c:v>
                </c:pt>
                <c:pt idx="204">
                  <c:v>524</c:v>
                </c:pt>
                <c:pt idx="205">
                  <c:v>525</c:v>
                </c:pt>
                <c:pt idx="206">
                  <c:v>526</c:v>
                </c:pt>
                <c:pt idx="207">
                  <c:v>527</c:v>
                </c:pt>
                <c:pt idx="208">
                  <c:v>528</c:v>
                </c:pt>
                <c:pt idx="209">
                  <c:v>529</c:v>
                </c:pt>
                <c:pt idx="210">
                  <c:v>530</c:v>
                </c:pt>
                <c:pt idx="211">
                  <c:v>531</c:v>
                </c:pt>
                <c:pt idx="212">
                  <c:v>532</c:v>
                </c:pt>
                <c:pt idx="213">
                  <c:v>533</c:v>
                </c:pt>
                <c:pt idx="214">
                  <c:v>534</c:v>
                </c:pt>
                <c:pt idx="215">
                  <c:v>535</c:v>
                </c:pt>
                <c:pt idx="216">
                  <c:v>536</c:v>
                </c:pt>
                <c:pt idx="217">
                  <c:v>537</c:v>
                </c:pt>
                <c:pt idx="218">
                  <c:v>538</c:v>
                </c:pt>
                <c:pt idx="219">
                  <c:v>539</c:v>
                </c:pt>
                <c:pt idx="220">
                  <c:v>540</c:v>
                </c:pt>
                <c:pt idx="221">
                  <c:v>541</c:v>
                </c:pt>
                <c:pt idx="222">
                  <c:v>542</c:v>
                </c:pt>
                <c:pt idx="223">
                  <c:v>543</c:v>
                </c:pt>
                <c:pt idx="224">
                  <c:v>544</c:v>
                </c:pt>
                <c:pt idx="225">
                  <c:v>545</c:v>
                </c:pt>
                <c:pt idx="226">
                  <c:v>546</c:v>
                </c:pt>
                <c:pt idx="227">
                  <c:v>547</c:v>
                </c:pt>
                <c:pt idx="228">
                  <c:v>548</c:v>
                </c:pt>
                <c:pt idx="229">
                  <c:v>549</c:v>
                </c:pt>
                <c:pt idx="230">
                  <c:v>550</c:v>
                </c:pt>
                <c:pt idx="231">
                  <c:v>551</c:v>
                </c:pt>
                <c:pt idx="232">
                  <c:v>552</c:v>
                </c:pt>
                <c:pt idx="233">
                  <c:v>553</c:v>
                </c:pt>
                <c:pt idx="234">
                  <c:v>554</c:v>
                </c:pt>
                <c:pt idx="235">
                  <c:v>555</c:v>
                </c:pt>
                <c:pt idx="236">
                  <c:v>556</c:v>
                </c:pt>
                <c:pt idx="237">
                  <c:v>557</c:v>
                </c:pt>
                <c:pt idx="238">
                  <c:v>558</c:v>
                </c:pt>
                <c:pt idx="239">
                  <c:v>559</c:v>
                </c:pt>
                <c:pt idx="240">
                  <c:v>560</c:v>
                </c:pt>
                <c:pt idx="241">
                  <c:v>561</c:v>
                </c:pt>
                <c:pt idx="242">
                  <c:v>562</c:v>
                </c:pt>
              </c:numCache>
            </c:numRef>
          </c:xVal>
          <c:yVal>
            <c:numRef>
              <c:f>Graph!$D$290:$D$530</c:f>
              <c:numCache>
                <c:formatCode>General</c:formatCode>
                <c:ptCount val="241"/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70-4C93-98CD-67460CADE337}"/>
            </c:ext>
          </c:extLst>
        </c:ser>
        <c:ser>
          <c:idx val="1"/>
          <c:order val="1"/>
          <c:tx>
            <c:v>FR</c:v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Graph!$A$289:$A$531</c:f>
              <c:numCache>
                <c:formatCode>General</c:formatCode>
                <c:ptCount val="243"/>
                <c:pt idx="0">
                  <c:v>320</c:v>
                </c:pt>
                <c:pt idx="1">
                  <c:v>321</c:v>
                </c:pt>
                <c:pt idx="2">
                  <c:v>322</c:v>
                </c:pt>
                <c:pt idx="3">
                  <c:v>323</c:v>
                </c:pt>
                <c:pt idx="4">
                  <c:v>324</c:v>
                </c:pt>
                <c:pt idx="5">
                  <c:v>325</c:v>
                </c:pt>
                <c:pt idx="6">
                  <c:v>326</c:v>
                </c:pt>
                <c:pt idx="7">
                  <c:v>327</c:v>
                </c:pt>
                <c:pt idx="8">
                  <c:v>328</c:v>
                </c:pt>
                <c:pt idx="9">
                  <c:v>329</c:v>
                </c:pt>
                <c:pt idx="10">
                  <c:v>330</c:v>
                </c:pt>
                <c:pt idx="11">
                  <c:v>331</c:v>
                </c:pt>
                <c:pt idx="12">
                  <c:v>332</c:v>
                </c:pt>
                <c:pt idx="13">
                  <c:v>333</c:v>
                </c:pt>
                <c:pt idx="14">
                  <c:v>334</c:v>
                </c:pt>
                <c:pt idx="15">
                  <c:v>335</c:v>
                </c:pt>
                <c:pt idx="16">
                  <c:v>336</c:v>
                </c:pt>
                <c:pt idx="17">
                  <c:v>337</c:v>
                </c:pt>
                <c:pt idx="18">
                  <c:v>338</c:v>
                </c:pt>
                <c:pt idx="19">
                  <c:v>339</c:v>
                </c:pt>
                <c:pt idx="20">
                  <c:v>340</c:v>
                </c:pt>
                <c:pt idx="21">
                  <c:v>341</c:v>
                </c:pt>
                <c:pt idx="22">
                  <c:v>342</c:v>
                </c:pt>
                <c:pt idx="23">
                  <c:v>343</c:v>
                </c:pt>
                <c:pt idx="24">
                  <c:v>344</c:v>
                </c:pt>
                <c:pt idx="25">
                  <c:v>345</c:v>
                </c:pt>
                <c:pt idx="26">
                  <c:v>346</c:v>
                </c:pt>
                <c:pt idx="27">
                  <c:v>347</c:v>
                </c:pt>
                <c:pt idx="28">
                  <c:v>348</c:v>
                </c:pt>
                <c:pt idx="29">
                  <c:v>349</c:v>
                </c:pt>
                <c:pt idx="30">
                  <c:v>350</c:v>
                </c:pt>
                <c:pt idx="31">
                  <c:v>351</c:v>
                </c:pt>
                <c:pt idx="32">
                  <c:v>352</c:v>
                </c:pt>
                <c:pt idx="33">
                  <c:v>353</c:v>
                </c:pt>
                <c:pt idx="34">
                  <c:v>354</c:v>
                </c:pt>
                <c:pt idx="35">
                  <c:v>355</c:v>
                </c:pt>
                <c:pt idx="36">
                  <c:v>356</c:v>
                </c:pt>
                <c:pt idx="37">
                  <c:v>357</c:v>
                </c:pt>
                <c:pt idx="38">
                  <c:v>358</c:v>
                </c:pt>
                <c:pt idx="39">
                  <c:v>359</c:v>
                </c:pt>
                <c:pt idx="40">
                  <c:v>360</c:v>
                </c:pt>
                <c:pt idx="41">
                  <c:v>361</c:v>
                </c:pt>
                <c:pt idx="42">
                  <c:v>362</c:v>
                </c:pt>
                <c:pt idx="43">
                  <c:v>363</c:v>
                </c:pt>
                <c:pt idx="44">
                  <c:v>364</c:v>
                </c:pt>
                <c:pt idx="45">
                  <c:v>365</c:v>
                </c:pt>
                <c:pt idx="46">
                  <c:v>366</c:v>
                </c:pt>
                <c:pt idx="47">
                  <c:v>367</c:v>
                </c:pt>
                <c:pt idx="48">
                  <c:v>368</c:v>
                </c:pt>
                <c:pt idx="49">
                  <c:v>369</c:v>
                </c:pt>
                <c:pt idx="50">
                  <c:v>370</c:v>
                </c:pt>
                <c:pt idx="51">
                  <c:v>371</c:v>
                </c:pt>
                <c:pt idx="52">
                  <c:v>372</c:v>
                </c:pt>
                <c:pt idx="53">
                  <c:v>373</c:v>
                </c:pt>
                <c:pt idx="54">
                  <c:v>374</c:v>
                </c:pt>
                <c:pt idx="55">
                  <c:v>375</c:v>
                </c:pt>
                <c:pt idx="56">
                  <c:v>376</c:v>
                </c:pt>
                <c:pt idx="57">
                  <c:v>377</c:v>
                </c:pt>
                <c:pt idx="58">
                  <c:v>378</c:v>
                </c:pt>
                <c:pt idx="59">
                  <c:v>379</c:v>
                </c:pt>
                <c:pt idx="60">
                  <c:v>380</c:v>
                </c:pt>
                <c:pt idx="61">
                  <c:v>381</c:v>
                </c:pt>
                <c:pt idx="62">
                  <c:v>382</c:v>
                </c:pt>
                <c:pt idx="63">
                  <c:v>383</c:v>
                </c:pt>
                <c:pt idx="64">
                  <c:v>384</c:v>
                </c:pt>
                <c:pt idx="65">
                  <c:v>385</c:v>
                </c:pt>
                <c:pt idx="66">
                  <c:v>386</c:v>
                </c:pt>
                <c:pt idx="67">
                  <c:v>387</c:v>
                </c:pt>
                <c:pt idx="68">
                  <c:v>388</c:v>
                </c:pt>
                <c:pt idx="69">
                  <c:v>389</c:v>
                </c:pt>
                <c:pt idx="70">
                  <c:v>390</c:v>
                </c:pt>
                <c:pt idx="71">
                  <c:v>391</c:v>
                </c:pt>
                <c:pt idx="72">
                  <c:v>392</c:v>
                </c:pt>
                <c:pt idx="73">
                  <c:v>393</c:v>
                </c:pt>
                <c:pt idx="74">
                  <c:v>394</c:v>
                </c:pt>
                <c:pt idx="75">
                  <c:v>395</c:v>
                </c:pt>
                <c:pt idx="76">
                  <c:v>396</c:v>
                </c:pt>
                <c:pt idx="77">
                  <c:v>397</c:v>
                </c:pt>
                <c:pt idx="78">
                  <c:v>398</c:v>
                </c:pt>
                <c:pt idx="79">
                  <c:v>399</c:v>
                </c:pt>
                <c:pt idx="80">
                  <c:v>400</c:v>
                </c:pt>
                <c:pt idx="81">
                  <c:v>401</c:v>
                </c:pt>
                <c:pt idx="82">
                  <c:v>402</c:v>
                </c:pt>
                <c:pt idx="83">
                  <c:v>403</c:v>
                </c:pt>
                <c:pt idx="84">
                  <c:v>404</c:v>
                </c:pt>
                <c:pt idx="85">
                  <c:v>405</c:v>
                </c:pt>
                <c:pt idx="86">
                  <c:v>406</c:v>
                </c:pt>
                <c:pt idx="87">
                  <c:v>407</c:v>
                </c:pt>
                <c:pt idx="88">
                  <c:v>408</c:v>
                </c:pt>
                <c:pt idx="89">
                  <c:v>409</c:v>
                </c:pt>
                <c:pt idx="90">
                  <c:v>410</c:v>
                </c:pt>
                <c:pt idx="91">
                  <c:v>411</c:v>
                </c:pt>
                <c:pt idx="92">
                  <c:v>412</c:v>
                </c:pt>
                <c:pt idx="93">
                  <c:v>413</c:v>
                </c:pt>
                <c:pt idx="94">
                  <c:v>414</c:v>
                </c:pt>
                <c:pt idx="95">
                  <c:v>415</c:v>
                </c:pt>
                <c:pt idx="96">
                  <c:v>416</c:v>
                </c:pt>
                <c:pt idx="97">
                  <c:v>417</c:v>
                </c:pt>
                <c:pt idx="98">
                  <c:v>418</c:v>
                </c:pt>
                <c:pt idx="99">
                  <c:v>419</c:v>
                </c:pt>
                <c:pt idx="100">
                  <c:v>420</c:v>
                </c:pt>
                <c:pt idx="101">
                  <c:v>421</c:v>
                </c:pt>
                <c:pt idx="102">
                  <c:v>422</c:v>
                </c:pt>
                <c:pt idx="103">
                  <c:v>423</c:v>
                </c:pt>
                <c:pt idx="104">
                  <c:v>424</c:v>
                </c:pt>
                <c:pt idx="105">
                  <c:v>425</c:v>
                </c:pt>
                <c:pt idx="106">
                  <c:v>426</c:v>
                </c:pt>
                <c:pt idx="107">
                  <c:v>427</c:v>
                </c:pt>
                <c:pt idx="108">
                  <c:v>428</c:v>
                </c:pt>
                <c:pt idx="109">
                  <c:v>429</c:v>
                </c:pt>
                <c:pt idx="110">
                  <c:v>430</c:v>
                </c:pt>
                <c:pt idx="111">
                  <c:v>431</c:v>
                </c:pt>
                <c:pt idx="112">
                  <c:v>432</c:v>
                </c:pt>
                <c:pt idx="113">
                  <c:v>433</c:v>
                </c:pt>
                <c:pt idx="114">
                  <c:v>434</c:v>
                </c:pt>
                <c:pt idx="115">
                  <c:v>435</c:v>
                </c:pt>
                <c:pt idx="116">
                  <c:v>436</c:v>
                </c:pt>
                <c:pt idx="117">
                  <c:v>437</c:v>
                </c:pt>
                <c:pt idx="118">
                  <c:v>438</c:v>
                </c:pt>
                <c:pt idx="119">
                  <c:v>439</c:v>
                </c:pt>
                <c:pt idx="120">
                  <c:v>440</c:v>
                </c:pt>
                <c:pt idx="121">
                  <c:v>441</c:v>
                </c:pt>
                <c:pt idx="122">
                  <c:v>442</c:v>
                </c:pt>
                <c:pt idx="123">
                  <c:v>443</c:v>
                </c:pt>
                <c:pt idx="124">
                  <c:v>444</c:v>
                </c:pt>
                <c:pt idx="125">
                  <c:v>445</c:v>
                </c:pt>
                <c:pt idx="126">
                  <c:v>446</c:v>
                </c:pt>
                <c:pt idx="127">
                  <c:v>447</c:v>
                </c:pt>
                <c:pt idx="128">
                  <c:v>448</c:v>
                </c:pt>
                <c:pt idx="129">
                  <c:v>449</c:v>
                </c:pt>
                <c:pt idx="130">
                  <c:v>450</c:v>
                </c:pt>
                <c:pt idx="131">
                  <c:v>451</c:v>
                </c:pt>
                <c:pt idx="132">
                  <c:v>452</c:v>
                </c:pt>
                <c:pt idx="133">
                  <c:v>453</c:v>
                </c:pt>
                <c:pt idx="134">
                  <c:v>454</c:v>
                </c:pt>
                <c:pt idx="135">
                  <c:v>455</c:v>
                </c:pt>
                <c:pt idx="136">
                  <c:v>456</c:v>
                </c:pt>
                <c:pt idx="137">
                  <c:v>457</c:v>
                </c:pt>
                <c:pt idx="138">
                  <c:v>458</c:v>
                </c:pt>
                <c:pt idx="139">
                  <c:v>459</c:v>
                </c:pt>
                <c:pt idx="140">
                  <c:v>460</c:v>
                </c:pt>
                <c:pt idx="141">
                  <c:v>461</c:v>
                </c:pt>
                <c:pt idx="142">
                  <c:v>462</c:v>
                </c:pt>
                <c:pt idx="143">
                  <c:v>463</c:v>
                </c:pt>
                <c:pt idx="144">
                  <c:v>464</c:v>
                </c:pt>
                <c:pt idx="145">
                  <c:v>465</c:v>
                </c:pt>
                <c:pt idx="146">
                  <c:v>466</c:v>
                </c:pt>
                <c:pt idx="147">
                  <c:v>467</c:v>
                </c:pt>
                <c:pt idx="148">
                  <c:v>468</c:v>
                </c:pt>
                <c:pt idx="149">
                  <c:v>469</c:v>
                </c:pt>
                <c:pt idx="150">
                  <c:v>470</c:v>
                </c:pt>
                <c:pt idx="151">
                  <c:v>471</c:v>
                </c:pt>
                <c:pt idx="152">
                  <c:v>472</c:v>
                </c:pt>
                <c:pt idx="153">
                  <c:v>473</c:v>
                </c:pt>
                <c:pt idx="154">
                  <c:v>474</c:v>
                </c:pt>
                <c:pt idx="155">
                  <c:v>475</c:v>
                </c:pt>
                <c:pt idx="156">
                  <c:v>476</c:v>
                </c:pt>
                <c:pt idx="157">
                  <c:v>477</c:v>
                </c:pt>
                <c:pt idx="158">
                  <c:v>478</c:v>
                </c:pt>
                <c:pt idx="159">
                  <c:v>479</c:v>
                </c:pt>
                <c:pt idx="160">
                  <c:v>480</c:v>
                </c:pt>
                <c:pt idx="161">
                  <c:v>481</c:v>
                </c:pt>
                <c:pt idx="162">
                  <c:v>482</c:v>
                </c:pt>
                <c:pt idx="163">
                  <c:v>483</c:v>
                </c:pt>
                <c:pt idx="164">
                  <c:v>484</c:v>
                </c:pt>
                <c:pt idx="165">
                  <c:v>485</c:v>
                </c:pt>
                <c:pt idx="166">
                  <c:v>486</c:v>
                </c:pt>
                <c:pt idx="167">
                  <c:v>487</c:v>
                </c:pt>
                <c:pt idx="168">
                  <c:v>488</c:v>
                </c:pt>
                <c:pt idx="169">
                  <c:v>489</c:v>
                </c:pt>
                <c:pt idx="170">
                  <c:v>490</c:v>
                </c:pt>
                <c:pt idx="171">
                  <c:v>491</c:v>
                </c:pt>
                <c:pt idx="172">
                  <c:v>492</c:v>
                </c:pt>
                <c:pt idx="173">
                  <c:v>493</c:v>
                </c:pt>
                <c:pt idx="174">
                  <c:v>494</c:v>
                </c:pt>
                <c:pt idx="175">
                  <c:v>495</c:v>
                </c:pt>
                <c:pt idx="176">
                  <c:v>496</c:v>
                </c:pt>
                <c:pt idx="177">
                  <c:v>497</c:v>
                </c:pt>
                <c:pt idx="178">
                  <c:v>498</c:v>
                </c:pt>
                <c:pt idx="179">
                  <c:v>499</c:v>
                </c:pt>
                <c:pt idx="180">
                  <c:v>500</c:v>
                </c:pt>
                <c:pt idx="181">
                  <c:v>501</c:v>
                </c:pt>
                <c:pt idx="182">
                  <c:v>502</c:v>
                </c:pt>
                <c:pt idx="183">
                  <c:v>503</c:v>
                </c:pt>
                <c:pt idx="184">
                  <c:v>504</c:v>
                </c:pt>
                <c:pt idx="185">
                  <c:v>505</c:v>
                </c:pt>
                <c:pt idx="186">
                  <c:v>506</c:v>
                </c:pt>
                <c:pt idx="187">
                  <c:v>507</c:v>
                </c:pt>
                <c:pt idx="188">
                  <c:v>508</c:v>
                </c:pt>
                <c:pt idx="189">
                  <c:v>509</c:v>
                </c:pt>
                <c:pt idx="190">
                  <c:v>510</c:v>
                </c:pt>
                <c:pt idx="191">
                  <c:v>511</c:v>
                </c:pt>
                <c:pt idx="192">
                  <c:v>512</c:v>
                </c:pt>
                <c:pt idx="193">
                  <c:v>513</c:v>
                </c:pt>
                <c:pt idx="194">
                  <c:v>514</c:v>
                </c:pt>
                <c:pt idx="195">
                  <c:v>515</c:v>
                </c:pt>
                <c:pt idx="196">
                  <c:v>516</c:v>
                </c:pt>
                <c:pt idx="197">
                  <c:v>517</c:v>
                </c:pt>
                <c:pt idx="198">
                  <c:v>518</c:v>
                </c:pt>
                <c:pt idx="199">
                  <c:v>519</c:v>
                </c:pt>
                <c:pt idx="200">
                  <c:v>520</c:v>
                </c:pt>
                <c:pt idx="201">
                  <c:v>521</c:v>
                </c:pt>
                <c:pt idx="202">
                  <c:v>522</c:v>
                </c:pt>
                <c:pt idx="203">
                  <c:v>523</c:v>
                </c:pt>
                <c:pt idx="204">
                  <c:v>524</c:v>
                </c:pt>
                <c:pt idx="205">
                  <c:v>525</c:v>
                </c:pt>
                <c:pt idx="206">
                  <c:v>526</c:v>
                </c:pt>
                <c:pt idx="207">
                  <c:v>527</c:v>
                </c:pt>
                <c:pt idx="208">
                  <c:v>528</c:v>
                </c:pt>
                <c:pt idx="209">
                  <c:v>529</c:v>
                </c:pt>
                <c:pt idx="210">
                  <c:v>530</c:v>
                </c:pt>
                <c:pt idx="211">
                  <c:v>531</c:v>
                </c:pt>
                <c:pt idx="212">
                  <c:v>532</c:v>
                </c:pt>
                <c:pt idx="213">
                  <c:v>533</c:v>
                </c:pt>
                <c:pt idx="214">
                  <c:v>534</c:v>
                </c:pt>
                <c:pt idx="215">
                  <c:v>535</c:v>
                </c:pt>
                <c:pt idx="216">
                  <c:v>536</c:v>
                </c:pt>
                <c:pt idx="217">
                  <c:v>537</c:v>
                </c:pt>
                <c:pt idx="218">
                  <c:v>538</c:v>
                </c:pt>
                <c:pt idx="219">
                  <c:v>539</c:v>
                </c:pt>
                <c:pt idx="220">
                  <c:v>540</c:v>
                </c:pt>
                <c:pt idx="221">
                  <c:v>541</c:v>
                </c:pt>
                <c:pt idx="222">
                  <c:v>542</c:v>
                </c:pt>
                <c:pt idx="223">
                  <c:v>543</c:v>
                </c:pt>
                <c:pt idx="224">
                  <c:v>544</c:v>
                </c:pt>
                <c:pt idx="225">
                  <c:v>545</c:v>
                </c:pt>
                <c:pt idx="226">
                  <c:v>546</c:v>
                </c:pt>
                <c:pt idx="227">
                  <c:v>547</c:v>
                </c:pt>
                <c:pt idx="228">
                  <c:v>548</c:v>
                </c:pt>
                <c:pt idx="229">
                  <c:v>549</c:v>
                </c:pt>
                <c:pt idx="230">
                  <c:v>550</c:v>
                </c:pt>
                <c:pt idx="231">
                  <c:v>551</c:v>
                </c:pt>
                <c:pt idx="232">
                  <c:v>552</c:v>
                </c:pt>
                <c:pt idx="233">
                  <c:v>553</c:v>
                </c:pt>
                <c:pt idx="234">
                  <c:v>554</c:v>
                </c:pt>
                <c:pt idx="235">
                  <c:v>555</c:v>
                </c:pt>
                <c:pt idx="236">
                  <c:v>556</c:v>
                </c:pt>
                <c:pt idx="237">
                  <c:v>557</c:v>
                </c:pt>
                <c:pt idx="238">
                  <c:v>558</c:v>
                </c:pt>
                <c:pt idx="239">
                  <c:v>559</c:v>
                </c:pt>
                <c:pt idx="240">
                  <c:v>560</c:v>
                </c:pt>
                <c:pt idx="241">
                  <c:v>561</c:v>
                </c:pt>
                <c:pt idx="242">
                  <c:v>562</c:v>
                </c:pt>
              </c:numCache>
            </c:numRef>
          </c:xVal>
          <c:yVal>
            <c:numRef>
              <c:f>Graph!$B$290:$B$530</c:f>
              <c:numCache>
                <c:formatCode>General</c:formatCode>
                <c:ptCount val="24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4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970-4C93-98CD-67460CADE337}"/>
            </c:ext>
          </c:extLst>
        </c:ser>
        <c:ser>
          <c:idx val="2"/>
          <c:order val="2"/>
          <c:tx>
            <c:v>FL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Graph!$A$289:$A$531</c:f>
              <c:numCache>
                <c:formatCode>General</c:formatCode>
                <c:ptCount val="243"/>
                <c:pt idx="0">
                  <c:v>320</c:v>
                </c:pt>
                <c:pt idx="1">
                  <c:v>321</c:v>
                </c:pt>
                <c:pt idx="2">
                  <c:v>322</c:v>
                </c:pt>
                <c:pt idx="3">
                  <c:v>323</c:v>
                </c:pt>
                <c:pt idx="4">
                  <c:v>324</c:v>
                </c:pt>
                <c:pt idx="5">
                  <c:v>325</c:v>
                </c:pt>
                <c:pt idx="6">
                  <c:v>326</c:v>
                </c:pt>
                <c:pt idx="7">
                  <c:v>327</c:v>
                </c:pt>
                <c:pt idx="8">
                  <c:v>328</c:v>
                </c:pt>
                <c:pt idx="9">
                  <c:v>329</c:v>
                </c:pt>
                <c:pt idx="10">
                  <c:v>330</c:v>
                </c:pt>
                <c:pt idx="11">
                  <c:v>331</c:v>
                </c:pt>
                <c:pt idx="12">
                  <c:v>332</c:v>
                </c:pt>
                <c:pt idx="13">
                  <c:v>333</c:v>
                </c:pt>
                <c:pt idx="14">
                  <c:v>334</c:v>
                </c:pt>
                <c:pt idx="15">
                  <c:v>335</c:v>
                </c:pt>
                <c:pt idx="16">
                  <c:v>336</c:v>
                </c:pt>
                <c:pt idx="17">
                  <c:v>337</c:v>
                </c:pt>
                <c:pt idx="18">
                  <c:v>338</c:v>
                </c:pt>
                <c:pt idx="19">
                  <c:v>339</c:v>
                </c:pt>
                <c:pt idx="20">
                  <c:v>340</c:v>
                </c:pt>
                <c:pt idx="21">
                  <c:v>341</c:v>
                </c:pt>
                <c:pt idx="22">
                  <c:v>342</c:v>
                </c:pt>
                <c:pt idx="23">
                  <c:v>343</c:v>
                </c:pt>
                <c:pt idx="24">
                  <c:v>344</c:v>
                </c:pt>
                <c:pt idx="25">
                  <c:v>345</c:v>
                </c:pt>
                <c:pt idx="26">
                  <c:v>346</c:v>
                </c:pt>
                <c:pt idx="27">
                  <c:v>347</c:v>
                </c:pt>
                <c:pt idx="28">
                  <c:v>348</c:v>
                </c:pt>
                <c:pt idx="29">
                  <c:v>349</c:v>
                </c:pt>
                <c:pt idx="30">
                  <c:v>350</c:v>
                </c:pt>
                <c:pt idx="31">
                  <c:v>351</c:v>
                </c:pt>
                <c:pt idx="32">
                  <c:v>352</c:v>
                </c:pt>
                <c:pt idx="33">
                  <c:v>353</c:v>
                </c:pt>
                <c:pt idx="34">
                  <c:v>354</c:v>
                </c:pt>
                <c:pt idx="35">
                  <c:v>355</c:v>
                </c:pt>
                <c:pt idx="36">
                  <c:v>356</c:v>
                </c:pt>
                <c:pt idx="37">
                  <c:v>357</c:v>
                </c:pt>
                <c:pt idx="38">
                  <c:v>358</c:v>
                </c:pt>
                <c:pt idx="39">
                  <c:v>359</c:v>
                </c:pt>
                <c:pt idx="40">
                  <c:v>360</c:v>
                </c:pt>
                <c:pt idx="41">
                  <c:v>361</c:v>
                </c:pt>
                <c:pt idx="42">
                  <c:v>362</c:v>
                </c:pt>
                <c:pt idx="43">
                  <c:v>363</c:v>
                </c:pt>
                <c:pt idx="44">
                  <c:v>364</c:v>
                </c:pt>
                <c:pt idx="45">
                  <c:v>365</c:v>
                </c:pt>
                <c:pt idx="46">
                  <c:v>366</c:v>
                </c:pt>
                <c:pt idx="47">
                  <c:v>367</c:v>
                </c:pt>
                <c:pt idx="48">
                  <c:v>368</c:v>
                </c:pt>
                <c:pt idx="49">
                  <c:v>369</c:v>
                </c:pt>
                <c:pt idx="50">
                  <c:v>370</c:v>
                </c:pt>
                <c:pt idx="51">
                  <c:v>371</c:v>
                </c:pt>
                <c:pt idx="52">
                  <c:v>372</c:v>
                </c:pt>
                <c:pt idx="53">
                  <c:v>373</c:v>
                </c:pt>
                <c:pt idx="54">
                  <c:v>374</c:v>
                </c:pt>
                <c:pt idx="55">
                  <c:v>375</c:v>
                </c:pt>
                <c:pt idx="56">
                  <c:v>376</c:v>
                </c:pt>
                <c:pt idx="57">
                  <c:v>377</c:v>
                </c:pt>
                <c:pt idx="58">
                  <c:v>378</c:v>
                </c:pt>
                <c:pt idx="59">
                  <c:v>379</c:v>
                </c:pt>
                <c:pt idx="60">
                  <c:v>380</c:v>
                </c:pt>
                <c:pt idx="61">
                  <c:v>381</c:v>
                </c:pt>
                <c:pt idx="62">
                  <c:v>382</c:v>
                </c:pt>
                <c:pt idx="63">
                  <c:v>383</c:v>
                </c:pt>
                <c:pt idx="64">
                  <c:v>384</c:v>
                </c:pt>
                <c:pt idx="65">
                  <c:v>385</c:v>
                </c:pt>
                <c:pt idx="66">
                  <c:v>386</c:v>
                </c:pt>
                <c:pt idx="67">
                  <c:v>387</c:v>
                </c:pt>
                <c:pt idx="68">
                  <c:v>388</c:v>
                </c:pt>
                <c:pt idx="69">
                  <c:v>389</c:v>
                </c:pt>
                <c:pt idx="70">
                  <c:v>390</c:v>
                </c:pt>
                <c:pt idx="71">
                  <c:v>391</c:v>
                </c:pt>
                <c:pt idx="72">
                  <c:v>392</c:v>
                </c:pt>
                <c:pt idx="73">
                  <c:v>393</c:v>
                </c:pt>
                <c:pt idx="74">
                  <c:v>394</c:v>
                </c:pt>
                <c:pt idx="75">
                  <c:v>395</c:v>
                </c:pt>
                <c:pt idx="76">
                  <c:v>396</c:v>
                </c:pt>
                <c:pt idx="77">
                  <c:v>397</c:v>
                </c:pt>
                <c:pt idx="78">
                  <c:v>398</c:v>
                </c:pt>
                <c:pt idx="79">
                  <c:v>399</c:v>
                </c:pt>
                <c:pt idx="80">
                  <c:v>400</c:v>
                </c:pt>
                <c:pt idx="81">
                  <c:v>401</c:v>
                </c:pt>
                <c:pt idx="82">
                  <c:v>402</c:v>
                </c:pt>
                <c:pt idx="83">
                  <c:v>403</c:v>
                </c:pt>
                <c:pt idx="84">
                  <c:v>404</c:v>
                </c:pt>
                <c:pt idx="85">
                  <c:v>405</c:v>
                </c:pt>
                <c:pt idx="86">
                  <c:v>406</c:v>
                </c:pt>
                <c:pt idx="87">
                  <c:v>407</c:v>
                </c:pt>
                <c:pt idx="88">
                  <c:v>408</c:v>
                </c:pt>
                <c:pt idx="89">
                  <c:v>409</c:v>
                </c:pt>
                <c:pt idx="90">
                  <c:v>410</c:v>
                </c:pt>
                <c:pt idx="91">
                  <c:v>411</c:v>
                </c:pt>
                <c:pt idx="92">
                  <c:v>412</c:v>
                </c:pt>
                <c:pt idx="93">
                  <c:v>413</c:v>
                </c:pt>
                <c:pt idx="94">
                  <c:v>414</c:v>
                </c:pt>
                <c:pt idx="95">
                  <c:v>415</c:v>
                </c:pt>
                <c:pt idx="96">
                  <c:v>416</c:v>
                </c:pt>
                <c:pt idx="97">
                  <c:v>417</c:v>
                </c:pt>
                <c:pt idx="98">
                  <c:v>418</c:v>
                </c:pt>
                <c:pt idx="99">
                  <c:v>419</c:v>
                </c:pt>
                <c:pt idx="100">
                  <c:v>420</c:v>
                </c:pt>
                <c:pt idx="101">
                  <c:v>421</c:v>
                </c:pt>
                <c:pt idx="102">
                  <c:v>422</c:v>
                </c:pt>
                <c:pt idx="103">
                  <c:v>423</c:v>
                </c:pt>
                <c:pt idx="104">
                  <c:v>424</c:v>
                </c:pt>
                <c:pt idx="105">
                  <c:v>425</c:v>
                </c:pt>
                <c:pt idx="106">
                  <c:v>426</c:v>
                </c:pt>
                <c:pt idx="107">
                  <c:v>427</c:v>
                </c:pt>
                <c:pt idx="108">
                  <c:v>428</c:v>
                </c:pt>
                <c:pt idx="109">
                  <c:v>429</c:v>
                </c:pt>
                <c:pt idx="110">
                  <c:v>430</c:v>
                </c:pt>
                <c:pt idx="111">
                  <c:v>431</c:v>
                </c:pt>
                <c:pt idx="112">
                  <c:v>432</c:v>
                </c:pt>
                <c:pt idx="113">
                  <c:v>433</c:v>
                </c:pt>
                <c:pt idx="114">
                  <c:v>434</c:v>
                </c:pt>
                <c:pt idx="115">
                  <c:v>435</c:v>
                </c:pt>
                <c:pt idx="116">
                  <c:v>436</c:v>
                </c:pt>
                <c:pt idx="117">
                  <c:v>437</c:v>
                </c:pt>
                <c:pt idx="118">
                  <c:v>438</c:v>
                </c:pt>
                <c:pt idx="119">
                  <c:v>439</c:v>
                </c:pt>
                <c:pt idx="120">
                  <c:v>440</c:v>
                </c:pt>
                <c:pt idx="121">
                  <c:v>441</c:v>
                </c:pt>
                <c:pt idx="122">
                  <c:v>442</c:v>
                </c:pt>
                <c:pt idx="123">
                  <c:v>443</c:v>
                </c:pt>
                <c:pt idx="124">
                  <c:v>444</c:v>
                </c:pt>
                <c:pt idx="125">
                  <c:v>445</c:v>
                </c:pt>
                <c:pt idx="126">
                  <c:v>446</c:v>
                </c:pt>
                <c:pt idx="127">
                  <c:v>447</c:v>
                </c:pt>
                <c:pt idx="128">
                  <c:v>448</c:v>
                </c:pt>
                <c:pt idx="129">
                  <c:v>449</c:v>
                </c:pt>
                <c:pt idx="130">
                  <c:v>450</c:v>
                </c:pt>
                <c:pt idx="131">
                  <c:v>451</c:v>
                </c:pt>
                <c:pt idx="132">
                  <c:v>452</c:v>
                </c:pt>
                <c:pt idx="133">
                  <c:v>453</c:v>
                </c:pt>
                <c:pt idx="134">
                  <c:v>454</c:v>
                </c:pt>
                <c:pt idx="135">
                  <c:v>455</c:v>
                </c:pt>
                <c:pt idx="136">
                  <c:v>456</c:v>
                </c:pt>
                <c:pt idx="137">
                  <c:v>457</c:v>
                </c:pt>
                <c:pt idx="138">
                  <c:v>458</c:v>
                </c:pt>
                <c:pt idx="139">
                  <c:v>459</c:v>
                </c:pt>
                <c:pt idx="140">
                  <c:v>460</c:v>
                </c:pt>
                <c:pt idx="141">
                  <c:v>461</c:v>
                </c:pt>
                <c:pt idx="142">
                  <c:v>462</c:v>
                </c:pt>
                <c:pt idx="143">
                  <c:v>463</c:v>
                </c:pt>
                <c:pt idx="144">
                  <c:v>464</c:v>
                </c:pt>
                <c:pt idx="145">
                  <c:v>465</c:v>
                </c:pt>
                <c:pt idx="146">
                  <c:v>466</c:v>
                </c:pt>
                <c:pt idx="147">
                  <c:v>467</c:v>
                </c:pt>
                <c:pt idx="148">
                  <c:v>468</c:v>
                </c:pt>
                <c:pt idx="149">
                  <c:v>469</c:v>
                </c:pt>
                <c:pt idx="150">
                  <c:v>470</c:v>
                </c:pt>
                <c:pt idx="151">
                  <c:v>471</c:v>
                </c:pt>
                <c:pt idx="152">
                  <c:v>472</c:v>
                </c:pt>
                <c:pt idx="153">
                  <c:v>473</c:v>
                </c:pt>
                <c:pt idx="154">
                  <c:v>474</c:v>
                </c:pt>
                <c:pt idx="155">
                  <c:v>475</c:v>
                </c:pt>
                <c:pt idx="156">
                  <c:v>476</c:v>
                </c:pt>
                <c:pt idx="157">
                  <c:v>477</c:v>
                </c:pt>
                <c:pt idx="158">
                  <c:v>478</c:v>
                </c:pt>
                <c:pt idx="159">
                  <c:v>479</c:v>
                </c:pt>
                <c:pt idx="160">
                  <c:v>480</c:v>
                </c:pt>
                <c:pt idx="161">
                  <c:v>481</c:v>
                </c:pt>
                <c:pt idx="162">
                  <c:v>482</c:v>
                </c:pt>
                <c:pt idx="163">
                  <c:v>483</c:v>
                </c:pt>
                <c:pt idx="164">
                  <c:v>484</c:v>
                </c:pt>
                <c:pt idx="165">
                  <c:v>485</c:v>
                </c:pt>
                <c:pt idx="166">
                  <c:v>486</c:v>
                </c:pt>
                <c:pt idx="167">
                  <c:v>487</c:v>
                </c:pt>
                <c:pt idx="168">
                  <c:v>488</c:v>
                </c:pt>
                <c:pt idx="169">
                  <c:v>489</c:v>
                </c:pt>
                <c:pt idx="170">
                  <c:v>490</c:v>
                </c:pt>
                <c:pt idx="171">
                  <c:v>491</c:v>
                </c:pt>
                <c:pt idx="172">
                  <c:v>492</c:v>
                </c:pt>
                <c:pt idx="173">
                  <c:v>493</c:v>
                </c:pt>
                <c:pt idx="174">
                  <c:v>494</c:v>
                </c:pt>
                <c:pt idx="175">
                  <c:v>495</c:v>
                </c:pt>
                <c:pt idx="176">
                  <c:v>496</c:v>
                </c:pt>
                <c:pt idx="177">
                  <c:v>497</c:v>
                </c:pt>
                <c:pt idx="178">
                  <c:v>498</c:v>
                </c:pt>
                <c:pt idx="179">
                  <c:v>499</c:v>
                </c:pt>
                <c:pt idx="180">
                  <c:v>500</c:v>
                </c:pt>
                <c:pt idx="181">
                  <c:v>501</c:v>
                </c:pt>
                <c:pt idx="182">
                  <c:v>502</c:v>
                </c:pt>
                <c:pt idx="183">
                  <c:v>503</c:v>
                </c:pt>
                <c:pt idx="184">
                  <c:v>504</c:v>
                </c:pt>
                <c:pt idx="185">
                  <c:v>505</c:v>
                </c:pt>
                <c:pt idx="186">
                  <c:v>506</c:v>
                </c:pt>
                <c:pt idx="187">
                  <c:v>507</c:v>
                </c:pt>
                <c:pt idx="188">
                  <c:v>508</c:v>
                </c:pt>
                <c:pt idx="189">
                  <c:v>509</c:v>
                </c:pt>
                <c:pt idx="190">
                  <c:v>510</c:v>
                </c:pt>
                <c:pt idx="191">
                  <c:v>511</c:v>
                </c:pt>
                <c:pt idx="192">
                  <c:v>512</c:v>
                </c:pt>
                <c:pt idx="193">
                  <c:v>513</c:v>
                </c:pt>
                <c:pt idx="194">
                  <c:v>514</c:v>
                </c:pt>
                <c:pt idx="195">
                  <c:v>515</c:v>
                </c:pt>
                <c:pt idx="196">
                  <c:v>516</c:v>
                </c:pt>
                <c:pt idx="197">
                  <c:v>517</c:v>
                </c:pt>
                <c:pt idx="198">
                  <c:v>518</c:v>
                </c:pt>
                <c:pt idx="199">
                  <c:v>519</c:v>
                </c:pt>
                <c:pt idx="200">
                  <c:v>520</c:v>
                </c:pt>
                <c:pt idx="201">
                  <c:v>521</c:v>
                </c:pt>
                <c:pt idx="202">
                  <c:v>522</c:v>
                </c:pt>
                <c:pt idx="203">
                  <c:v>523</c:v>
                </c:pt>
                <c:pt idx="204">
                  <c:v>524</c:v>
                </c:pt>
                <c:pt idx="205">
                  <c:v>525</c:v>
                </c:pt>
                <c:pt idx="206">
                  <c:v>526</c:v>
                </c:pt>
                <c:pt idx="207">
                  <c:v>527</c:v>
                </c:pt>
                <c:pt idx="208">
                  <c:v>528</c:v>
                </c:pt>
                <c:pt idx="209">
                  <c:v>529</c:v>
                </c:pt>
                <c:pt idx="210">
                  <c:v>530</c:v>
                </c:pt>
                <c:pt idx="211">
                  <c:v>531</c:v>
                </c:pt>
                <c:pt idx="212">
                  <c:v>532</c:v>
                </c:pt>
                <c:pt idx="213">
                  <c:v>533</c:v>
                </c:pt>
                <c:pt idx="214">
                  <c:v>534</c:v>
                </c:pt>
                <c:pt idx="215">
                  <c:v>535</c:v>
                </c:pt>
                <c:pt idx="216">
                  <c:v>536</c:v>
                </c:pt>
                <c:pt idx="217">
                  <c:v>537</c:v>
                </c:pt>
                <c:pt idx="218">
                  <c:v>538</c:v>
                </c:pt>
                <c:pt idx="219">
                  <c:v>539</c:v>
                </c:pt>
                <c:pt idx="220">
                  <c:v>540</c:v>
                </c:pt>
                <c:pt idx="221">
                  <c:v>541</c:v>
                </c:pt>
                <c:pt idx="222">
                  <c:v>542</c:v>
                </c:pt>
                <c:pt idx="223">
                  <c:v>543</c:v>
                </c:pt>
                <c:pt idx="224">
                  <c:v>544</c:v>
                </c:pt>
                <c:pt idx="225">
                  <c:v>545</c:v>
                </c:pt>
                <c:pt idx="226">
                  <c:v>546</c:v>
                </c:pt>
                <c:pt idx="227">
                  <c:v>547</c:v>
                </c:pt>
                <c:pt idx="228">
                  <c:v>548</c:v>
                </c:pt>
                <c:pt idx="229">
                  <c:v>549</c:v>
                </c:pt>
                <c:pt idx="230">
                  <c:v>550</c:v>
                </c:pt>
                <c:pt idx="231">
                  <c:v>551</c:v>
                </c:pt>
                <c:pt idx="232">
                  <c:v>552</c:v>
                </c:pt>
                <c:pt idx="233">
                  <c:v>553</c:v>
                </c:pt>
                <c:pt idx="234">
                  <c:v>554</c:v>
                </c:pt>
                <c:pt idx="235">
                  <c:v>555</c:v>
                </c:pt>
                <c:pt idx="236">
                  <c:v>556</c:v>
                </c:pt>
                <c:pt idx="237">
                  <c:v>557</c:v>
                </c:pt>
                <c:pt idx="238">
                  <c:v>558</c:v>
                </c:pt>
                <c:pt idx="239">
                  <c:v>559</c:v>
                </c:pt>
                <c:pt idx="240">
                  <c:v>560</c:v>
                </c:pt>
                <c:pt idx="241">
                  <c:v>561</c:v>
                </c:pt>
                <c:pt idx="242">
                  <c:v>562</c:v>
                </c:pt>
              </c:numCache>
            </c:numRef>
          </c:xVal>
          <c:yVal>
            <c:numRef>
              <c:f>Graph!$C$290:$C$530</c:f>
              <c:numCache>
                <c:formatCode>General</c:formatCode>
                <c:ptCount val="241"/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970-4C93-98CD-67460CADE337}"/>
            </c:ext>
          </c:extLst>
        </c:ser>
        <c:ser>
          <c:idx val="3"/>
          <c:order val="3"/>
          <c:tx>
            <c:v>RL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Graph!$A$289:$A$531</c:f>
              <c:numCache>
                <c:formatCode>General</c:formatCode>
                <c:ptCount val="243"/>
                <c:pt idx="0">
                  <c:v>320</c:v>
                </c:pt>
                <c:pt idx="1">
                  <c:v>321</c:v>
                </c:pt>
                <c:pt idx="2">
                  <c:v>322</c:v>
                </c:pt>
                <c:pt idx="3">
                  <c:v>323</c:v>
                </c:pt>
                <c:pt idx="4">
                  <c:v>324</c:v>
                </c:pt>
                <c:pt idx="5">
                  <c:v>325</c:v>
                </c:pt>
                <c:pt idx="6">
                  <c:v>326</c:v>
                </c:pt>
                <c:pt idx="7">
                  <c:v>327</c:v>
                </c:pt>
                <c:pt idx="8">
                  <c:v>328</c:v>
                </c:pt>
                <c:pt idx="9">
                  <c:v>329</c:v>
                </c:pt>
                <c:pt idx="10">
                  <c:v>330</c:v>
                </c:pt>
                <c:pt idx="11">
                  <c:v>331</c:v>
                </c:pt>
                <c:pt idx="12">
                  <c:v>332</c:v>
                </c:pt>
                <c:pt idx="13">
                  <c:v>333</c:v>
                </c:pt>
                <c:pt idx="14">
                  <c:v>334</c:v>
                </c:pt>
                <c:pt idx="15">
                  <c:v>335</c:v>
                </c:pt>
                <c:pt idx="16">
                  <c:v>336</c:v>
                </c:pt>
                <c:pt idx="17">
                  <c:v>337</c:v>
                </c:pt>
                <c:pt idx="18">
                  <c:v>338</c:v>
                </c:pt>
                <c:pt idx="19">
                  <c:v>339</c:v>
                </c:pt>
                <c:pt idx="20">
                  <c:v>340</c:v>
                </c:pt>
                <c:pt idx="21">
                  <c:v>341</c:v>
                </c:pt>
                <c:pt idx="22">
                  <c:v>342</c:v>
                </c:pt>
                <c:pt idx="23">
                  <c:v>343</c:v>
                </c:pt>
                <c:pt idx="24">
                  <c:v>344</c:v>
                </c:pt>
                <c:pt idx="25">
                  <c:v>345</c:v>
                </c:pt>
                <c:pt idx="26">
                  <c:v>346</c:v>
                </c:pt>
                <c:pt idx="27">
                  <c:v>347</c:v>
                </c:pt>
                <c:pt idx="28">
                  <c:v>348</c:v>
                </c:pt>
                <c:pt idx="29">
                  <c:v>349</c:v>
                </c:pt>
                <c:pt idx="30">
                  <c:v>350</c:v>
                </c:pt>
                <c:pt idx="31">
                  <c:v>351</c:v>
                </c:pt>
                <c:pt idx="32">
                  <c:v>352</c:v>
                </c:pt>
                <c:pt idx="33">
                  <c:v>353</c:v>
                </c:pt>
                <c:pt idx="34">
                  <c:v>354</c:v>
                </c:pt>
                <c:pt idx="35">
                  <c:v>355</c:v>
                </c:pt>
                <c:pt idx="36">
                  <c:v>356</c:v>
                </c:pt>
                <c:pt idx="37">
                  <c:v>357</c:v>
                </c:pt>
                <c:pt idx="38">
                  <c:v>358</c:v>
                </c:pt>
                <c:pt idx="39">
                  <c:v>359</c:v>
                </c:pt>
                <c:pt idx="40">
                  <c:v>360</c:v>
                </c:pt>
                <c:pt idx="41">
                  <c:v>361</c:v>
                </c:pt>
                <c:pt idx="42">
                  <c:v>362</c:v>
                </c:pt>
                <c:pt idx="43">
                  <c:v>363</c:v>
                </c:pt>
                <c:pt idx="44">
                  <c:v>364</c:v>
                </c:pt>
                <c:pt idx="45">
                  <c:v>365</c:v>
                </c:pt>
                <c:pt idx="46">
                  <c:v>366</c:v>
                </c:pt>
                <c:pt idx="47">
                  <c:v>367</c:v>
                </c:pt>
                <c:pt idx="48">
                  <c:v>368</c:v>
                </c:pt>
                <c:pt idx="49">
                  <c:v>369</c:v>
                </c:pt>
                <c:pt idx="50">
                  <c:v>370</c:v>
                </c:pt>
                <c:pt idx="51">
                  <c:v>371</c:v>
                </c:pt>
                <c:pt idx="52">
                  <c:v>372</c:v>
                </c:pt>
                <c:pt idx="53">
                  <c:v>373</c:v>
                </c:pt>
                <c:pt idx="54">
                  <c:v>374</c:v>
                </c:pt>
                <c:pt idx="55">
                  <c:v>375</c:v>
                </c:pt>
                <c:pt idx="56">
                  <c:v>376</c:v>
                </c:pt>
                <c:pt idx="57">
                  <c:v>377</c:v>
                </c:pt>
                <c:pt idx="58">
                  <c:v>378</c:v>
                </c:pt>
                <c:pt idx="59">
                  <c:v>379</c:v>
                </c:pt>
                <c:pt idx="60">
                  <c:v>380</c:v>
                </c:pt>
                <c:pt idx="61">
                  <c:v>381</c:v>
                </c:pt>
                <c:pt idx="62">
                  <c:v>382</c:v>
                </c:pt>
                <c:pt idx="63">
                  <c:v>383</c:v>
                </c:pt>
                <c:pt idx="64">
                  <c:v>384</c:v>
                </c:pt>
                <c:pt idx="65">
                  <c:v>385</c:v>
                </c:pt>
                <c:pt idx="66">
                  <c:v>386</c:v>
                </c:pt>
                <c:pt idx="67">
                  <c:v>387</c:v>
                </c:pt>
                <c:pt idx="68">
                  <c:v>388</c:v>
                </c:pt>
                <c:pt idx="69">
                  <c:v>389</c:v>
                </c:pt>
                <c:pt idx="70">
                  <c:v>390</c:v>
                </c:pt>
                <c:pt idx="71">
                  <c:v>391</c:v>
                </c:pt>
                <c:pt idx="72">
                  <c:v>392</c:v>
                </c:pt>
                <c:pt idx="73">
                  <c:v>393</c:v>
                </c:pt>
                <c:pt idx="74">
                  <c:v>394</c:v>
                </c:pt>
                <c:pt idx="75">
                  <c:v>395</c:v>
                </c:pt>
                <c:pt idx="76">
                  <c:v>396</c:v>
                </c:pt>
                <c:pt idx="77">
                  <c:v>397</c:v>
                </c:pt>
                <c:pt idx="78">
                  <c:v>398</c:v>
                </c:pt>
                <c:pt idx="79">
                  <c:v>399</c:v>
                </c:pt>
                <c:pt idx="80">
                  <c:v>400</c:v>
                </c:pt>
                <c:pt idx="81">
                  <c:v>401</c:v>
                </c:pt>
                <c:pt idx="82">
                  <c:v>402</c:v>
                </c:pt>
                <c:pt idx="83">
                  <c:v>403</c:v>
                </c:pt>
                <c:pt idx="84">
                  <c:v>404</c:v>
                </c:pt>
                <c:pt idx="85">
                  <c:v>405</c:v>
                </c:pt>
                <c:pt idx="86">
                  <c:v>406</c:v>
                </c:pt>
                <c:pt idx="87">
                  <c:v>407</c:v>
                </c:pt>
                <c:pt idx="88">
                  <c:v>408</c:v>
                </c:pt>
                <c:pt idx="89">
                  <c:v>409</c:v>
                </c:pt>
                <c:pt idx="90">
                  <c:v>410</c:v>
                </c:pt>
                <c:pt idx="91">
                  <c:v>411</c:v>
                </c:pt>
                <c:pt idx="92">
                  <c:v>412</c:v>
                </c:pt>
                <c:pt idx="93">
                  <c:v>413</c:v>
                </c:pt>
                <c:pt idx="94">
                  <c:v>414</c:v>
                </c:pt>
                <c:pt idx="95">
                  <c:v>415</c:v>
                </c:pt>
                <c:pt idx="96">
                  <c:v>416</c:v>
                </c:pt>
                <c:pt idx="97">
                  <c:v>417</c:v>
                </c:pt>
                <c:pt idx="98">
                  <c:v>418</c:v>
                </c:pt>
                <c:pt idx="99">
                  <c:v>419</c:v>
                </c:pt>
                <c:pt idx="100">
                  <c:v>420</c:v>
                </c:pt>
                <c:pt idx="101">
                  <c:v>421</c:v>
                </c:pt>
                <c:pt idx="102">
                  <c:v>422</c:v>
                </c:pt>
                <c:pt idx="103">
                  <c:v>423</c:v>
                </c:pt>
                <c:pt idx="104">
                  <c:v>424</c:v>
                </c:pt>
                <c:pt idx="105">
                  <c:v>425</c:v>
                </c:pt>
                <c:pt idx="106">
                  <c:v>426</c:v>
                </c:pt>
                <c:pt idx="107">
                  <c:v>427</c:v>
                </c:pt>
                <c:pt idx="108">
                  <c:v>428</c:v>
                </c:pt>
                <c:pt idx="109">
                  <c:v>429</c:v>
                </c:pt>
                <c:pt idx="110">
                  <c:v>430</c:v>
                </c:pt>
                <c:pt idx="111">
                  <c:v>431</c:v>
                </c:pt>
                <c:pt idx="112">
                  <c:v>432</c:v>
                </c:pt>
                <c:pt idx="113">
                  <c:v>433</c:v>
                </c:pt>
                <c:pt idx="114">
                  <c:v>434</c:v>
                </c:pt>
                <c:pt idx="115">
                  <c:v>435</c:v>
                </c:pt>
                <c:pt idx="116">
                  <c:v>436</c:v>
                </c:pt>
                <c:pt idx="117">
                  <c:v>437</c:v>
                </c:pt>
                <c:pt idx="118">
                  <c:v>438</c:v>
                </c:pt>
                <c:pt idx="119">
                  <c:v>439</c:v>
                </c:pt>
                <c:pt idx="120">
                  <c:v>440</c:v>
                </c:pt>
                <c:pt idx="121">
                  <c:v>441</c:v>
                </c:pt>
                <c:pt idx="122">
                  <c:v>442</c:v>
                </c:pt>
                <c:pt idx="123">
                  <c:v>443</c:v>
                </c:pt>
                <c:pt idx="124">
                  <c:v>444</c:v>
                </c:pt>
                <c:pt idx="125">
                  <c:v>445</c:v>
                </c:pt>
                <c:pt idx="126">
                  <c:v>446</c:v>
                </c:pt>
                <c:pt idx="127">
                  <c:v>447</c:v>
                </c:pt>
                <c:pt idx="128">
                  <c:v>448</c:v>
                </c:pt>
                <c:pt idx="129">
                  <c:v>449</c:v>
                </c:pt>
                <c:pt idx="130">
                  <c:v>450</c:v>
                </c:pt>
                <c:pt idx="131">
                  <c:v>451</c:v>
                </c:pt>
                <c:pt idx="132">
                  <c:v>452</c:v>
                </c:pt>
                <c:pt idx="133">
                  <c:v>453</c:v>
                </c:pt>
                <c:pt idx="134">
                  <c:v>454</c:v>
                </c:pt>
                <c:pt idx="135">
                  <c:v>455</c:v>
                </c:pt>
                <c:pt idx="136">
                  <c:v>456</c:v>
                </c:pt>
                <c:pt idx="137">
                  <c:v>457</c:v>
                </c:pt>
                <c:pt idx="138">
                  <c:v>458</c:v>
                </c:pt>
                <c:pt idx="139">
                  <c:v>459</c:v>
                </c:pt>
                <c:pt idx="140">
                  <c:v>460</c:v>
                </c:pt>
                <c:pt idx="141">
                  <c:v>461</c:v>
                </c:pt>
                <c:pt idx="142">
                  <c:v>462</c:v>
                </c:pt>
                <c:pt idx="143">
                  <c:v>463</c:v>
                </c:pt>
                <c:pt idx="144">
                  <c:v>464</c:v>
                </c:pt>
                <c:pt idx="145">
                  <c:v>465</c:v>
                </c:pt>
                <c:pt idx="146">
                  <c:v>466</c:v>
                </c:pt>
                <c:pt idx="147">
                  <c:v>467</c:v>
                </c:pt>
                <c:pt idx="148">
                  <c:v>468</c:v>
                </c:pt>
                <c:pt idx="149">
                  <c:v>469</c:v>
                </c:pt>
                <c:pt idx="150">
                  <c:v>470</c:v>
                </c:pt>
                <c:pt idx="151">
                  <c:v>471</c:v>
                </c:pt>
                <c:pt idx="152">
                  <c:v>472</c:v>
                </c:pt>
                <c:pt idx="153">
                  <c:v>473</c:v>
                </c:pt>
                <c:pt idx="154">
                  <c:v>474</c:v>
                </c:pt>
                <c:pt idx="155">
                  <c:v>475</c:v>
                </c:pt>
                <c:pt idx="156">
                  <c:v>476</c:v>
                </c:pt>
                <c:pt idx="157">
                  <c:v>477</c:v>
                </c:pt>
                <c:pt idx="158">
                  <c:v>478</c:v>
                </c:pt>
                <c:pt idx="159">
                  <c:v>479</c:v>
                </c:pt>
                <c:pt idx="160">
                  <c:v>480</c:v>
                </c:pt>
                <c:pt idx="161">
                  <c:v>481</c:v>
                </c:pt>
                <c:pt idx="162">
                  <c:v>482</c:v>
                </c:pt>
                <c:pt idx="163">
                  <c:v>483</c:v>
                </c:pt>
                <c:pt idx="164">
                  <c:v>484</c:v>
                </c:pt>
                <c:pt idx="165">
                  <c:v>485</c:v>
                </c:pt>
                <c:pt idx="166">
                  <c:v>486</c:v>
                </c:pt>
                <c:pt idx="167">
                  <c:v>487</c:v>
                </c:pt>
                <c:pt idx="168">
                  <c:v>488</c:v>
                </c:pt>
                <c:pt idx="169">
                  <c:v>489</c:v>
                </c:pt>
                <c:pt idx="170">
                  <c:v>490</c:v>
                </c:pt>
                <c:pt idx="171">
                  <c:v>491</c:v>
                </c:pt>
                <c:pt idx="172">
                  <c:v>492</c:v>
                </c:pt>
                <c:pt idx="173">
                  <c:v>493</c:v>
                </c:pt>
                <c:pt idx="174">
                  <c:v>494</c:v>
                </c:pt>
                <c:pt idx="175">
                  <c:v>495</c:v>
                </c:pt>
                <c:pt idx="176">
                  <c:v>496</c:v>
                </c:pt>
                <c:pt idx="177">
                  <c:v>497</c:v>
                </c:pt>
                <c:pt idx="178">
                  <c:v>498</c:v>
                </c:pt>
                <c:pt idx="179">
                  <c:v>499</c:v>
                </c:pt>
                <c:pt idx="180">
                  <c:v>500</c:v>
                </c:pt>
                <c:pt idx="181">
                  <c:v>501</c:v>
                </c:pt>
                <c:pt idx="182">
                  <c:v>502</c:v>
                </c:pt>
                <c:pt idx="183">
                  <c:v>503</c:v>
                </c:pt>
                <c:pt idx="184">
                  <c:v>504</c:v>
                </c:pt>
                <c:pt idx="185">
                  <c:v>505</c:v>
                </c:pt>
                <c:pt idx="186">
                  <c:v>506</c:v>
                </c:pt>
                <c:pt idx="187">
                  <c:v>507</c:v>
                </c:pt>
                <c:pt idx="188">
                  <c:v>508</c:v>
                </c:pt>
                <c:pt idx="189">
                  <c:v>509</c:v>
                </c:pt>
                <c:pt idx="190">
                  <c:v>510</c:v>
                </c:pt>
                <c:pt idx="191">
                  <c:v>511</c:v>
                </c:pt>
                <c:pt idx="192">
                  <c:v>512</c:v>
                </c:pt>
                <c:pt idx="193">
                  <c:v>513</c:v>
                </c:pt>
                <c:pt idx="194">
                  <c:v>514</c:v>
                </c:pt>
                <c:pt idx="195">
                  <c:v>515</c:v>
                </c:pt>
                <c:pt idx="196">
                  <c:v>516</c:v>
                </c:pt>
                <c:pt idx="197">
                  <c:v>517</c:v>
                </c:pt>
                <c:pt idx="198">
                  <c:v>518</c:v>
                </c:pt>
                <c:pt idx="199">
                  <c:v>519</c:v>
                </c:pt>
                <c:pt idx="200">
                  <c:v>520</c:v>
                </c:pt>
                <c:pt idx="201">
                  <c:v>521</c:v>
                </c:pt>
                <c:pt idx="202">
                  <c:v>522</c:v>
                </c:pt>
                <c:pt idx="203">
                  <c:v>523</c:v>
                </c:pt>
                <c:pt idx="204">
                  <c:v>524</c:v>
                </c:pt>
                <c:pt idx="205">
                  <c:v>525</c:v>
                </c:pt>
                <c:pt idx="206">
                  <c:v>526</c:v>
                </c:pt>
                <c:pt idx="207">
                  <c:v>527</c:v>
                </c:pt>
                <c:pt idx="208">
                  <c:v>528</c:v>
                </c:pt>
                <c:pt idx="209">
                  <c:v>529</c:v>
                </c:pt>
                <c:pt idx="210">
                  <c:v>530</c:v>
                </c:pt>
                <c:pt idx="211">
                  <c:v>531</c:v>
                </c:pt>
                <c:pt idx="212">
                  <c:v>532</c:v>
                </c:pt>
                <c:pt idx="213">
                  <c:v>533</c:v>
                </c:pt>
                <c:pt idx="214">
                  <c:v>534</c:v>
                </c:pt>
                <c:pt idx="215">
                  <c:v>535</c:v>
                </c:pt>
                <c:pt idx="216">
                  <c:v>536</c:v>
                </c:pt>
                <c:pt idx="217">
                  <c:v>537</c:v>
                </c:pt>
                <c:pt idx="218">
                  <c:v>538</c:v>
                </c:pt>
                <c:pt idx="219">
                  <c:v>539</c:v>
                </c:pt>
                <c:pt idx="220">
                  <c:v>540</c:v>
                </c:pt>
                <c:pt idx="221">
                  <c:v>541</c:v>
                </c:pt>
                <c:pt idx="222">
                  <c:v>542</c:v>
                </c:pt>
                <c:pt idx="223">
                  <c:v>543</c:v>
                </c:pt>
                <c:pt idx="224">
                  <c:v>544</c:v>
                </c:pt>
                <c:pt idx="225">
                  <c:v>545</c:v>
                </c:pt>
                <c:pt idx="226">
                  <c:v>546</c:v>
                </c:pt>
                <c:pt idx="227">
                  <c:v>547</c:v>
                </c:pt>
                <c:pt idx="228">
                  <c:v>548</c:v>
                </c:pt>
                <c:pt idx="229">
                  <c:v>549</c:v>
                </c:pt>
                <c:pt idx="230">
                  <c:v>550</c:v>
                </c:pt>
                <c:pt idx="231">
                  <c:v>551</c:v>
                </c:pt>
                <c:pt idx="232">
                  <c:v>552</c:v>
                </c:pt>
                <c:pt idx="233">
                  <c:v>553</c:v>
                </c:pt>
                <c:pt idx="234">
                  <c:v>554</c:v>
                </c:pt>
                <c:pt idx="235">
                  <c:v>555</c:v>
                </c:pt>
                <c:pt idx="236">
                  <c:v>556</c:v>
                </c:pt>
                <c:pt idx="237">
                  <c:v>557</c:v>
                </c:pt>
                <c:pt idx="238">
                  <c:v>558</c:v>
                </c:pt>
                <c:pt idx="239">
                  <c:v>559</c:v>
                </c:pt>
                <c:pt idx="240">
                  <c:v>560</c:v>
                </c:pt>
                <c:pt idx="241">
                  <c:v>561</c:v>
                </c:pt>
                <c:pt idx="242">
                  <c:v>562</c:v>
                </c:pt>
              </c:numCache>
            </c:numRef>
          </c:xVal>
          <c:yVal>
            <c:numRef>
              <c:f>Graph!$E$290:$E$530</c:f>
              <c:numCache>
                <c:formatCode>General</c:formatCode>
                <c:ptCount val="241"/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970-4C93-98CD-67460CADE337}"/>
            </c:ext>
          </c:extLst>
        </c:ser>
        <c:ser>
          <c:idx val="4"/>
          <c:order val="4"/>
          <c:tx>
            <c:v>RRD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Graph!$A$289:$A$531</c:f>
              <c:numCache>
                <c:formatCode>General</c:formatCode>
                <c:ptCount val="243"/>
                <c:pt idx="0">
                  <c:v>320</c:v>
                </c:pt>
                <c:pt idx="1">
                  <c:v>321</c:v>
                </c:pt>
                <c:pt idx="2">
                  <c:v>322</c:v>
                </c:pt>
                <c:pt idx="3">
                  <c:v>323</c:v>
                </c:pt>
                <c:pt idx="4">
                  <c:v>324</c:v>
                </c:pt>
                <c:pt idx="5">
                  <c:v>325</c:v>
                </c:pt>
                <c:pt idx="6">
                  <c:v>326</c:v>
                </c:pt>
                <c:pt idx="7">
                  <c:v>327</c:v>
                </c:pt>
                <c:pt idx="8">
                  <c:v>328</c:v>
                </c:pt>
                <c:pt idx="9">
                  <c:v>329</c:v>
                </c:pt>
                <c:pt idx="10">
                  <c:v>330</c:v>
                </c:pt>
                <c:pt idx="11">
                  <c:v>331</c:v>
                </c:pt>
                <c:pt idx="12">
                  <c:v>332</c:v>
                </c:pt>
                <c:pt idx="13">
                  <c:v>333</c:v>
                </c:pt>
                <c:pt idx="14">
                  <c:v>334</c:v>
                </c:pt>
                <c:pt idx="15">
                  <c:v>335</c:v>
                </c:pt>
                <c:pt idx="16">
                  <c:v>336</c:v>
                </c:pt>
                <c:pt idx="17">
                  <c:v>337</c:v>
                </c:pt>
                <c:pt idx="18">
                  <c:v>338</c:v>
                </c:pt>
                <c:pt idx="19">
                  <c:v>339</c:v>
                </c:pt>
                <c:pt idx="20">
                  <c:v>340</c:v>
                </c:pt>
                <c:pt idx="21">
                  <c:v>341</c:v>
                </c:pt>
                <c:pt idx="22">
                  <c:v>342</c:v>
                </c:pt>
                <c:pt idx="23">
                  <c:v>343</c:v>
                </c:pt>
                <c:pt idx="24">
                  <c:v>344</c:v>
                </c:pt>
                <c:pt idx="25">
                  <c:v>345</c:v>
                </c:pt>
                <c:pt idx="26">
                  <c:v>346</c:v>
                </c:pt>
                <c:pt idx="27">
                  <c:v>347</c:v>
                </c:pt>
                <c:pt idx="28">
                  <c:v>348</c:v>
                </c:pt>
                <c:pt idx="29">
                  <c:v>349</c:v>
                </c:pt>
                <c:pt idx="30">
                  <c:v>350</c:v>
                </c:pt>
                <c:pt idx="31">
                  <c:v>351</c:v>
                </c:pt>
                <c:pt idx="32">
                  <c:v>352</c:v>
                </c:pt>
                <c:pt idx="33">
                  <c:v>353</c:v>
                </c:pt>
                <c:pt idx="34">
                  <c:v>354</c:v>
                </c:pt>
                <c:pt idx="35">
                  <c:v>355</c:v>
                </c:pt>
                <c:pt idx="36">
                  <c:v>356</c:v>
                </c:pt>
                <c:pt idx="37">
                  <c:v>357</c:v>
                </c:pt>
                <c:pt idx="38">
                  <c:v>358</c:v>
                </c:pt>
                <c:pt idx="39">
                  <c:v>359</c:v>
                </c:pt>
                <c:pt idx="40">
                  <c:v>360</c:v>
                </c:pt>
                <c:pt idx="41">
                  <c:v>361</c:v>
                </c:pt>
                <c:pt idx="42">
                  <c:v>362</c:v>
                </c:pt>
                <c:pt idx="43">
                  <c:v>363</c:v>
                </c:pt>
                <c:pt idx="44">
                  <c:v>364</c:v>
                </c:pt>
                <c:pt idx="45">
                  <c:v>365</c:v>
                </c:pt>
                <c:pt idx="46">
                  <c:v>366</c:v>
                </c:pt>
                <c:pt idx="47">
                  <c:v>367</c:v>
                </c:pt>
                <c:pt idx="48">
                  <c:v>368</c:v>
                </c:pt>
                <c:pt idx="49">
                  <c:v>369</c:v>
                </c:pt>
                <c:pt idx="50">
                  <c:v>370</c:v>
                </c:pt>
                <c:pt idx="51">
                  <c:v>371</c:v>
                </c:pt>
                <c:pt idx="52">
                  <c:v>372</c:v>
                </c:pt>
                <c:pt idx="53">
                  <c:v>373</c:v>
                </c:pt>
                <c:pt idx="54">
                  <c:v>374</c:v>
                </c:pt>
                <c:pt idx="55">
                  <c:v>375</c:v>
                </c:pt>
                <c:pt idx="56">
                  <c:v>376</c:v>
                </c:pt>
                <c:pt idx="57">
                  <c:v>377</c:v>
                </c:pt>
                <c:pt idx="58">
                  <c:v>378</c:v>
                </c:pt>
                <c:pt idx="59">
                  <c:v>379</c:v>
                </c:pt>
                <c:pt idx="60">
                  <c:v>380</c:v>
                </c:pt>
                <c:pt idx="61">
                  <c:v>381</c:v>
                </c:pt>
                <c:pt idx="62">
                  <c:v>382</c:v>
                </c:pt>
                <c:pt idx="63">
                  <c:v>383</c:v>
                </c:pt>
                <c:pt idx="64">
                  <c:v>384</c:v>
                </c:pt>
                <c:pt idx="65">
                  <c:v>385</c:v>
                </c:pt>
                <c:pt idx="66">
                  <c:v>386</c:v>
                </c:pt>
                <c:pt idx="67">
                  <c:v>387</c:v>
                </c:pt>
                <c:pt idx="68">
                  <c:v>388</c:v>
                </c:pt>
                <c:pt idx="69">
                  <c:v>389</c:v>
                </c:pt>
                <c:pt idx="70">
                  <c:v>390</c:v>
                </c:pt>
                <c:pt idx="71">
                  <c:v>391</c:v>
                </c:pt>
                <c:pt idx="72">
                  <c:v>392</c:v>
                </c:pt>
                <c:pt idx="73">
                  <c:v>393</c:v>
                </c:pt>
                <c:pt idx="74">
                  <c:v>394</c:v>
                </c:pt>
                <c:pt idx="75">
                  <c:v>395</c:v>
                </c:pt>
                <c:pt idx="76">
                  <c:v>396</c:v>
                </c:pt>
                <c:pt idx="77">
                  <c:v>397</c:v>
                </c:pt>
                <c:pt idx="78">
                  <c:v>398</c:v>
                </c:pt>
                <c:pt idx="79">
                  <c:v>399</c:v>
                </c:pt>
                <c:pt idx="80">
                  <c:v>400</c:v>
                </c:pt>
                <c:pt idx="81">
                  <c:v>401</c:v>
                </c:pt>
                <c:pt idx="82">
                  <c:v>402</c:v>
                </c:pt>
                <c:pt idx="83">
                  <c:v>403</c:v>
                </c:pt>
                <c:pt idx="84">
                  <c:v>404</c:v>
                </c:pt>
                <c:pt idx="85">
                  <c:v>405</c:v>
                </c:pt>
                <c:pt idx="86">
                  <c:v>406</c:v>
                </c:pt>
                <c:pt idx="87">
                  <c:v>407</c:v>
                </c:pt>
                <c:pt idx="88">
                  <c:v>408</c:v>
                </c:pt>
                <c:pt idx="89">
                  <c:v>409</c:v>
                </c:pt>
                <c:pt idx="90">
                  <c:v>410</c:v>
                </c:pt>
                <c:pt idx="91">
                  <c:v>411</c:v>
                </c:pt>
                <c:pt idx="92">
                  <c:v>412</c:v>
                </c:pt>
                <c:pt idx="93">
                  <c:v>413</c:v>
                </c:pt>
                <c:pt idx="94">
                  <c:v>414</c:v>
                </c:pt>
                <c:pt idx="95">
                  <c:v>415</c:v>
                </c:pt>
                <c:pt idx="96">
                  <c:v>416</c:v>
                </c:pt>
                <c:pt idx="97">
                  <c:v>417</c:v>
                </c:pt>
                <c:pt idx="98">
                  <c:v>418</c:v>
                </c:pt>
                <c:pt idx="99">
                  <c:v>419</c:v>
                </c:pt>
                <c:pt idx="100">
                  <c:v>420</c:v>
                </c:pt>
                <c:pt idx="101">
                  <c:v>421</c:v>
                </c:pt>
                <c:pt idx="102">
                  <c:v>422</c:v>
                </c:pt>
                <c:pt idx="103">
                  <c:v>423</c:v>
                </c:pt>
                <c:pt idx="104">
                  <c:v>424</c:v>
                </c:pt>
                <c:pt idx="105">
                  <c:v>425</c:v>
                </c:pt>
                <c:pt idx="106">
                  <c:v>426</c:v>
                </c:pt>
                <c:pt idx="107">
                  <c:v>427</c:v>
                </c:pt>
                <c:pt idx="108">
                  <c:v>428</c:v>
                </c:pt>
                <c:pt idx="109">
                  <c:v>429</c:v>
                </c:pt>
                <c:pt idx="110">
                  <c:v>430</c:v>
                </c:pt>
                <c:pt idx="111">
                  <c:v>431</c:v>
                </c:pt>
                <c:pt idx="112">
                  <c:v>432</c:v>
                </c:pt>
                <c:pt idx="113">
                  <c:v>433</c:v>
                </c:pt>
                <c:pt idx="114">
                  <c:v>434</c:v>
                </c:pt>
                <c:pt idx="115">
                  <c:v>435</c:v>
                </c:pt>
                <c:pt idx="116">
                  <c:v>436</c:v>
                </c:pt>
                <c:pt idx="117">
                  <c:v>437</c:v>
                </c:pt>
                <c:pt idx="118">
                  <c:v>438</c:v>
                </c:pt>
                <c:pt idx="119">
                  <c:v>439</c:v>
                </c:pt>
                <c:pt idx="120">
                  <c:v>440</c:v>
                </c:pt>
                <c:pt idx="121">
                  <c:v>441</c:v>
                </c:pt>
                <c:pt idx="122">
                  <c:v>442</c:v>
                </c:pt>
                <c:pt idx="123">
                  <c:v>443</c:v>
                </c:pt>
                <c:pt idx="124">
                  <c:v>444</c:v>
                </c:pt>
                <c:pt idx="125">
                  <c:v>445</c:v>
                </c:pt>
                <c:pt idx="126">
                  <c:v>446</c:v>
                </c:pt>
                <c:pt idx="127">
                  <c:v>447</c:v>
                </c:pt>
                <c:pt idx="128">
                  <c:v>448</c:v>
                </c:pt>
                <c:pt idx="129">
                  <c:v>449</c:v>
                </c:pt>
                <c:pt idx="130">
                  <c:v>450</c:v>
                </c:pt>
                <c:pt idx="131">
                  <c:v>451</c:v>
                </c:pt>
                <c:pt idx="132">
                  <c:v>452</c:v>
                </c:pt>
                <c:pt idx="133">
                  <c:v>453</c:v>
                </c:pt>
                <c:pt idx="134">
                  <c:v>454</c:v>
                </c:pt>
                <c:pt idx="135">
                  <c:v>455</c:v>
                </c:pt>
                <c:pt idx="136">
                  <c:v>456</c:v>
                </c:pt>
                <c:pt idx="137">
                  <c:v>457</c:v>
                </c:pt>
                <c:pt idx="138">
                  <c:v>458</c:v>
                </c:pt>
                <c:pt idx="139">
                  <c:v>459</c:v>
                </c:pt>
                <c:pt idx="140">
                  <c:v>460</c:v>
                </c:pt>
                <c:pt idx="141">
                  <c:v>461</c:v>
                </c:pt>
                <c:pt idx="142">
                  <c:v>462</c:v>
                </c:pt>
                <c:pt idx="143">
                  <c:v>463</c:v>
                </c:pt>
                <c:pt idx="144">
                  <c:v>464</c:v>
                </c:pt>
                <c:pt idx="145">
                  <c:v>465</c:v>
                </c:pt>
                <c:pt idx="146">
                  <c:v>466</c:v>
                </c:pt>
                <c:pt idx="147">
                  <c:v>467</c:v>
                </c:pt>
                <c:pt idx="148">
                  <c:v>468</c:v>
                </c:pt>
                <c:pt idx="149">
                  <c:v>469</c:v>
                </c:pt>
                <c:pt idx="150">
                  <c:v>470</c:v>
                </c:pt>
                <c:pt idx="151">
                  <c:v>471</c:v>
                </c:pt>
                <c:pt idx="152">
                  <c:v>472</c:v>
                </c:pt>
                <c:pt idx="153">
                  <c:v>473</c:v>
                </c:pt>
                <c:pt idx="154">
                  <c:v>474</c:v>
                </c:pt>
                <c:pt idx="155">
                  <c:v>475</c:v>
                </c:pt>
                <c:pt idx="156">
                  <c:v>476</c:v>
                </c:pt>
                <c:pt idx="157">
                  <c:v>477</c:v>
                </c:pt>
                <c:pt idx="158">
                  <c:v>478</c:v>
                </c:pt>
                <c:pt idx="159">
                  <c:v>479</c:v>
                </c:pt>
                <c:pt idx="160">
                  <c:v>480</c:v>
                </c:pt>
                <c:pt idx="161">
                  <c:v>481</c:v>
                </c:pt>
                <c:pt idx="162">
                  <c:v>482</c:v>
                </c:pt>
                <c:pt idx="163">
                  <c:v>483</c:v>
                </c:pt>
                <c:pt idx="164">
                  <c:v>484</c:v>
                </c:pt>
                <c:pt idx="165">
                  <c:v>485</c:v>
                </c:pt>
                <c:pt idx="166">
                  <c:v>486</c:v>
                </c:pt>
                <c:pt idx="167">
                  <c:v>487</c:v>
                </c:pt>
                <c:pt idx="168">
                  <c:v>488</c:v>
                </c:pt>
                <c:pt idx="169">
                  <c:v>489</c:v>
                </c:pt>
                <c:pt idx="170">
                  <c:v>490</c:v>
                </c:pt>
                <c:pt idx="171">
                  <c:v>491</c:v>
                </c:pt>
                <c:pt idx="172">
                  <c:v>492</c:v>
                </c:pt>
                <c:pt idx="173">
                  <c:v>493</c:v>
                </c:pt>
                <c:pt idx="174">
                  <c:v>494</c:v>
                </c:pt>
                <c:pt idx="175">
                  <c:v>495</c:v>
                </c:pt>
                <c:pt idx="176">
                  <c:v>496</c:v>
                </c:pt>
                <c:pt idx="177">
                  <c:v>497</c:v>
                </c:pt>
                <c:pt idx="178">
                  <c:v>498</c:v>
                </c:pt>
                <c:pt idx="179">
                  <c:v>499</c:v>
                </c:pt>
                <c:pt idx="180">
                  <c:v>500</c:v>
                </c:pt>
                <c:pt idx="181">
                  <c:v>501</c:v>
                </c:pt>
                <c:pt idx="182">
                  <c:v>502</c:v>
                </c:pt>
                <c:pt idx="183">
                  <c:v>503</c:v>
                </c:pt>
                <c:pt idx="184">
                  <c:v>504</c:v>
                </c:pt>
                <c:pt idx="185">
                  <c:v>505</c:v>
                </c:pt>
                <c:pt idx="186">
                  <c:v>506</c:v>
                </c:pt>
                <c:pt idx="187">
                  <c:v>507</c:v>
                </c:pt>
                <c:pt idx="188">
                  <c:v>508</c:v>
                </c:pt>
                <c:pt idx="189">
                  <c:v>509</c:v>
                </c:pt>
                <c:pt idx="190">
                  <c:v>510</c:v>
                </c:pt>
                <c:pt idx="191">
                  <c:v>511</c:v>
                </c:pt>
                <c:pt idx="192">
                  <c:v>512</c:v>
                </c:pt>
                <c:pt idx="193">
                  <c:v>513</c:v>
                </c:pt>
                <c:pt idx="194">
                  <c:v>514</c:v>
                </c:pt>
                <c:pt idx="195">
                  <c:v>515</c:v>
                </c:pt>
                <c:pt idx="196">
                  <c:v>516</c:v>
                </c:pt>
                <c:pt idx="197">
                  <c:v>517</c:v>
                </c:pt>
                <c:pt idx="198">
                  <c:v>518</c:v>
                </c:pt>
                <c:pt idx="199">
                  <c:v>519</c:v>
                </c:pt>
                <c:pt idx="200">
                  <c:v>520</c:v>
                </c:pt>
                <c:pt idx="201">
                  <c:v>521</c:v>
                </c:pt>
                <c:pt idx="202">
                  <c:v>522</c:v>
                </c:pt>
                <c:pt idx="203">
                  <c:v>523</c:v>
                </c:pt>
                <c:pt idx="204">
                  <c:v>524</c:v>
                </c:pt>
                <c:pt idx="205">
                  <c:v>525</c:v>
                </c:pt>
                <c:pt idx="206">
                  <c:v>526</c:v>
                </c:pt>
                <c:pt idx="207">
                  <c:v>527</c:v>
                </c:pt>
                <c:pt idx="208">
                  <c:v>528</c:v>
                </c:pt>
                <c:pt idx="209">
                  <c:v>529</c:v>
                </c:pt>
                <c:pt idx="210">
                  <c:v>530</c:v>
                </c:pt>
                <c:pt idx="211">
                  <c:v>531</c:v>
                </c:pt>
                <c:pt idx="212">
                  <c:v>532</c:v>
                </c:pt>
                <c:pt idx="213">
                  <c:v>533</c:v>
                </c:pt>
                <c:pt idx="214">
                  <c:v>534</c:v>
                </c:pt>
                <c:pt idx="215">
                  <c:v>535</c:v>
                </c:pt>
                <c:pt idx="216">
                  <c:v>536</c:v>
                </c:pt>
                <c:pt idx="217">
                  <c:v>537</c:v>
                </c:pt>
                <c:pt idx="218">
                  <c:v>538</c:v>
                </c:pt>
                <c:pt idx="219">
                  <c:v>539</c:v>
                </c:pt>
                <c:pt idx="220">
                  <c:v>540</c:v>
                </c:pt>
                <c:pt idx="221">
                  <c:v>541</c:v>
                </c:pt>
                <c:pt idx="222">
                  <c:v>542</c:v>
                </c:pt>
                <c:pt idx="223">
                  <c:v>543</c:v>
                </c:pt>
                <c:pt idx="224">
                  <c:v>544</c:v>
                </c:pt>
                <c:pt idx="225">
                  <c:v>545</c:v>
                </c:pt>
                <c:pt idx="226">
                  <c:v>546</c:v>
                </c:pt>
                <c:pt idx="227">
                  <c:v>547</c:v>
                </c:pt>
                <c:pt idx="228">
                  <c:v>548</c:v>
                </c:pt>
                <c:pt idx="229">
                  <c:v>549</c:v>
                </c:pt>
                <c:pt idx="230">
                  <c:v>550</c:v>
                </c:pt>
                <c:pt idx="231">
                  <c:v>551</c:v>
                </c:pt>
                <c:pt idx="232">
                  <c:v>552</c:v>
                </c:pt>
                <c:pt idx="233">
                  <c:v>553</c:v>
                </c:pt>
                <c:pt idx="234">
                  <c:v>554</c:v>
                </c:pt>
                <c:pt idx="235">
                  <c:v>555</c:v>
                </c:pt>
                <c:pt idx="236">
                  <c:v>556</c:v>
                </c:pt>
                <c:pt idx="237">
                  <c:v>557</c:v>
                </c:pt>
                <c:pt idx="238">
                  <c:v>558</c:v>
                </c:pt>
                <c:pt idx="239">
                  <c:v>559</c:v>
                </c:pt>
                <c:pt idx="240">
                  <c:v>560</c:v>
                </c:pt>
                <c:pt idx="241">
                  <c:v>561</c:v>
                </c:pt>
                <c:pt idx="242">
                  <c:v>562</c:v>
                </c:pt>
              </c:numCache>
            </c:numRef>
          </c:xVal>
          <c:yVal>
            <c:numRef>
              <c:f>Graph!$G$290:$G$530</c:f>
              <c:numCache>
                <c:formatCode>General</c:formatCode>
                <c:ptCount val="24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970-4C93-98CD-67460CADE337}"/>
            </c:ext>
          </c:extLst>
        </c:ser>
        <c:ser>
          <c:idx val="5"/>
          <c:order val="5"/>
          <c:tx>
            <c:v>RLD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Graph!$A$289:$A$531</c:f>
              <c:numCache>
                <c:formatCode>General</c:formatCode>
                <c:ptCount val="243"/>
                <c:pt idx="0">
                  <c:v>320</c:v>
                </c:pt>
                <c:pt idx="1">
                  <c:v>321</c:v>
                </c:pt>
                <c:pt idx="2">
                  <c:v>322</c:v>
                </c:pt>
                <c:pt idx="3">
                  <c:v>323</c:v>
                </c:pt>
                <c:pt idx="4">
                  <c:v>324</c:v>
                </c:pt>
                <c:pt idx="5">
                  <c:v>325</c:v>
                </c:pt>
                <c:pt idx="6">
                  <c:v>326</c:v>
                </c:pt>
                <c:pt idx="7">
                  <c:v>327</c:v>
                </c:pt>
                <c:pt idx="8">
                  <c:v>328</c:v>
                </c:pt>
                <c:pt idx="9">
                  <c:v>329</c:v>
                </c:pt>
                <c:pt idx="10">
                  <c:v>330</c:v>
                </c:pt>
                <c:pt idx="11">
                  <c:v>331</c:v>
                </c:pt>
                <c:pt idx="12">
                  <c:v>332</c:v>
                </c:pt>
                <c:pt idx="13">
                  <c:v>333</c:v>
                </c:pt>
                <c:pt idx="14">
                  <c:v>334</c:v>
                </c:pt>
                <c:pt idx="15">
                  <c:v>335</c:v>
                </c:pt>
                <c:pt idx="16">
                  <c:v>336</c:v>
                </c:pt>
                <c:pt idx="17">
                  <c:v>337</c:v>
                </c:pt>
                <c:pt idx="18">
                  <c:v>338</c:v>
                </c:pt>
                <c:pt idx="19">
                  <c:v>339</c:v>
                </c:pt>
                <c:pt idx="20">
                  <c:v>340</c:v>
                </c:pt>
                <c:pt idx="21">
                  <c:v>341</c:v>
                </c:pt>
                <c:pt idx="22">
                  <c:v>342</c:v>
                </c:pt>
                <c:pt idx="23">
                  <c:v>343</c:v>
                </c:pt>
                <c:pt idx="24">
                  <c:v>344</c:v>
                </c:pt>
                <c:pt idx="25">
                  <c:v>345</c:v>
                </c:pt>
                <c:pt idx="26">
                  <c:v>346</c:v>
                </c:pt>
                <c:pt idx="27">
                  <c:v>347</c:v>
                </c:pt>
                <c:pt idx="28">
                  <c:v>348</c:v>
                </c:pt>
                <c:pt idx="29">
                  <c:v>349</c:v>
                </c:pt>
                <c:pt idx="30">
                  <c:v>350</c:v>
                </c:pt>
                <c:pt idx="31">
                  <c:v>351</c:v>
                </c:pt>
                <c:pt idx="32">
                  <c:v>352</c:v>
                </c:pt>
                <c:pt idx="33">
                  <c:v>353</c:v>
                </c:pt>
                <c:pt idx="34">
                  <c:v>354</c:v>
                </c:pt>
                <c:pt idx="35">
                  <c:v>355</c:v>
                </c:pt>
                <c:pt idx="36">
                  <c:v>356</c:v>
                </c:pt>
                <c:pt idx="37">
                  <c:v>357</c:v>
                </c:pt>
                <c:pt idx="38">
                  <c:v>358</c:v>
                </c:pt>
                <c:pt idx="39">
                  <c:v>359</c:v>
                </c:pt>
                <c:pt idx="40">
                  <c:v>360</c:v>
                </c:pt>
                <c:pt idx="41">
                  <c:v>361</c:v>
                </c:pt>
                <c:pt idx="42">
                  <c:v>362</c:v>
                </c:pt>
                <c:pt idx="43">
                  <c:v>363</c:v>
                </c:pt>
                <c:pt idx="44">
                  <c:v>364</c:v>
                </c:pt>
                <c:pt idx="45">
                  <c:v>365</c:v>
                </c:pt>
                <c:pt idx="46">
                  <c:v>366</c:v>
                </c:pt>
                <c:pt idx="47">
                  <c:v>367</c:v>
                </c:pt>
                <c:pt idx="48">
                  <c:v>368</c:v>
                </c:pt>
                <c:pt idx="49">
                  <c:v>369</c:v>
                </c:pt>
                <c:pt idx="50">
                  <c:v>370</c:v>
                </c:pt>
                <c:pt idx="51">
                  <c:v>371</c:v>
                </c:pt>
                <c:pt idx="52">
                  <c:v>372</c:v>
                </c:pt>
                <c:pt idx="53">
                  <c:v>373</c:v>
                </c:pt>
                <c:pt idx="54">
                  <c:v>374</c:v>
                </c:pt>
                <c:pt idx="55">
                  <c:v>375</c:v>
                </c:pt>
                <c:pt idx="56">
                  <c:v>376</c:v>
                </c:pt>
                <c:pt idx="57">
                  <c:v>377</c:v>
                </c:pt>
                <c:pt idx="58">
                  <c:v>378</c:v>
                </c:pt>
                <c:pt idx="59">
                  <c:v>379</c:v>
                </c:pt>
                <c:pt idx="60">
                  <c:v>380</c:v>
                </c:pt>
                <c:pt idx="61">
                  <c:v>381</c:v>
                </c:pt>
                <c:pt idx="62">
                  <c:v>382</c:v>
                </c:pt>
                <c:pt idx="63">
                  <c:v>383</c:v>
                </c:pt>
                <c:pt idx="64">
                  <c:v>384</c:v>
                </c:pt>
                <c:pt idx="65">
                  <c:v>385</c:v>
                </c:pt>
                <c:pt idx="66">
                  <c:v>386</c:v>
                </c:pt>
                <c:pt idx="67">
                  <c:v>387</c:v>
                </c:pt>
                <c:pt idx="68">
                  <c:v>388</c:v>
                </c:pt>
                <c:pt idx="69">
                  <c:v>389</c:v>
                </c:pt>
                <c:pt idx="70">
                  <c:v>390</c:v>
                </c:pt>
                <c:pt idx="71">
                  <c:v>391</c:v>
                </c:pt>
                <c:pt idx="72">
                  <c:v>392</c:v>
                </c:pt>
                <c:pt idx="73">
                  <c:v>393</c:v>
                </c:pt>
                <c:pt idx="74">
                  <c:v>394</c:v>
                </c:pt>
                <c:pt idx="75">
                  <c:v>395</c:v>
                </c:pt>
                <c:pt idx="76">
                  <c:v>396</c:v>
                </c:pt>
                <c:pt idx="77">
                  <c:v>397</c:v>
                </c:pt>
                <c:pt idx="78">
                  <c:v>398</c:v>
                </c:pt>
                <c:pt idx="79">
                  <c:v>399</c:v>
                </c:pt>
                <c:pt idx="80">
                  <c:v>400</c:v>
                </c:pt>
                <c:pt idx="81">
                  <c:v>401</c:v>
                </c:pt>
                <c:pt idx="82">
                  <c:v>402</c:v>
                </c:pt>
                <c:pt idx="83">
                  <c:v>403</c:v>
                </c:pt>
                <c:pt idx="84">
                  <c:v>404</c:v>
                </c:pt>
                <c:pt idx="85">
                  <c:v>405</c:v>
                </c:pt>
                <c:pt idx="86">
                  <c:v>406</c:v>
                </c:pt>
                <c:pt idx="87">
                  <c:v>407</c:v>
                </c:pt>
                <c:pt idx="88">
                  <c:v>408</c:v>
                </c:pt>
                <c:pt idx="89">
                  <c:v>409</c:v>
                </c:pt>
                <c:pt idx="90">
                  <c:v>410</c:v>
                </c:pt>
                <c:pt idx="91">
                  <c:v>411</c:v>
                </c:pt>
                <c:pt idx="92">
                  <c:v>412</c:v>
                </c:pt>
                <c:pt idx="93">
                  <c:v>413</c:v>
                </c:pt>
                <c:pt idx="94">
                  <c:v>414</c:v>
                </c:pt>
                <c:pt idx="95">
                  <c:v>415</c:v>
                </c:pt>
                <c:pt idx="96">
                  <c:v>416</c:v>
                </c:pt>
                <c:pt idx="97">
                  <c:v>417</c:v>
                </c:pt>
                <c:pt idx="98">
                  <c:v>418</c:v>
                </c:pt>
                <c:pt idx="99">
                  <c:v>419</c:v>
                </c:pt>
                <c:pt idx="100">
                  <c:v>420</c:v>
                </c:pt>
                <c:pt idx="101">
                  <c:v>421</c:v>
                </c:pt>
                <c:pt idx="102">
                  <c:v>422</c:v>
                </c:pt>
                <c:pt idx="103">
                  <c:v>423</c:v>
                </c:pt>
                <c:pt idx="104">
                  <c:v>424</c:v>
                </c:pt>
                <c:pt idx="105">
                  <c:v>425</c:v>
                </c:pt>
                <c:pt idx="106">
                  <c:v>426</c:v>
                </c:pt>
                <c:pt idx="107">
                  <c:v>427</c:v>
                </c:pt>
                <c:pt idx="108">
                  <c:v>428</c:v>
                </c:pt>
                <c:pt idx="109">
                  <c:v>429</c:v>
                </c:pt>
                <c:pt idx="110">
                  <c:v>430</c:v>
                </c:pt>
                <c:pt idx="111">
                  <c:v>431</c:v>
                </c:pt>
                <c:pt idx="112">
                  <c:v>432</c:v>
                </c:pt>
                <c:pt idx="113">
                  <c:v>433</c:v>
                </c:pt>
                <c:pt idx="114">
                  <c:v>434</c:v>
                </c:pt>
                <c:pt idx="115">
                  <c:v>435</c:v>
                </c:pt>
                <c:pt idx="116">
                  <c:v>436</c:v>
                </c:pt>
                <c:pt idx="117">
                  <c:v>437</c:v>
                </c:pt>
                <c:pt idx="118">
                  <c:v>438</c:v>
                </c:pt>
                <c:pt idx="119">
                  <c:v>439</c:v>
                </c:pt>
                <c:pt idx="120">
                  <c:v>440</c:v>
                </c:pt>
                <c:pt idx="121">
                  <c:v>441</c:v>
                </c:pt>
                <c:pt idx="122">
                  <c:v>442</c:v>
                </c:pt>
                <c:pt idx="123">
                  <c:v>443</c:v>
                </c:pt>
                <c:pt idx="124">
                  <c:v>444</c:v>
                </c:pt>
                <c:pt idx="125">
                  <c:v>445</c:v>
                </c:pt>
                <c:pt idx="126">
                  <c:v>446</c:v>
                </c:pt>
                <c:pt idx="127">
                  <c:v>447</c:v>
                </c:pt>
                <c:pt idx="128">
                  <c:v>448</c:v>
                </c:pt>
                <c:pt idx="129">
                  <c:v>449</c:v>
                </c:pt>
                <c:pt idx="130">
                  <c:v>450</c:v>
                </c:pt>
                <c:pt idx="131">
                  <c:v>451</c:v>
                </c:pt>
                <c:pt idx="132">
                  <c:v>452</c:v>
                </c:pt>
                <c:pt idx="133">
                  <c:v>453</c:v>
                </c:pt>
                <c:pt idx="134">
                  <c:v>454</c:v>
                </c:pt>
                <c:pt idx="135">
                  <c:v>455</c:v>
                </c:pt>
                <c:pt idx="136">
                  <c:v>456</c:v>
                </c:pt>
                <c:pt idx="137">
                  <c:v>457</c:v>
                </c:pt>
                <c:pt idx="138">
                  <c:v>458</c:v>
                </c:pt>
                <c:pt idx="139">
                  <c:v>459</c:v>
                </c:pt>
                <c:pt idx="140">
                  <c:v>460</c:v>
                </c:pt>
                <c:pt idx="141">
                  <c:v>461</c:v>
                </c:pt>
                <c:pt idx="142">
                  <c:v>462</c:v>
                </c:pt>
                <c:pt idx="143">
                  <c:v>463</c:v>
                </c:pt>
                <c:pt idx="144">
                  <c:v>464</c:v>
                </c:pt>
                <c:pt idx="145">
                  <c:v>465</c:v>
                </c:pt>
                <c:pt idx="146">
                  <c:v>466</c:v>
                </c:pt>
                <c:pt idx="147">
                  <c:v>467</c:v>
                </c:pt>
                <c:pt idx="148">
                  <c:v>468</c:v>
                </c:pt>
                <c:pt idx="149">
                  <c:v>469</c:v>
                </c:pt>
                <c:pt idx="150">
                  <c:v>470</c:v>
                </c:pt>
                <c:pt idx="151">
                  <c:v>471</c:v>
                </c:pt>
                <c:pt idx="152">
                  <c:v>472</c:v>
                </c:pt>
                <c:pt idx="153">
                  <c:v>473</c:v>
                </c:pt>
                <c:pt idx="154">
                  <c:v>474</c:v>
                </c:pt>
                <c:pt idx="155">
                  <c:v>475</c:v>
                </c:pt>
                <c:pt idx="156">
                  <c:v>476</c:v>
                </c:pt>
                <c:pt idx="157">
                  <c:v>477</c:v>
                </c:pt>
                <c:pt idx="158">
                  <c:v>478</c:v>
                </c:pt>
                <c:pt idx="159">
                  <c:v>479</c:v>
                </c:pt>
                <c:pt idx="160">
                  <c:v>480</c:v>
                </c:pt>
                <c:pt idx="161">
                  <c:v>481</c:v>
                </c:pt>
                <c:pt idx="162">
                  <c:v>482</c:v>
                </c:pt>
                <c:pt idx="163">
                  <c:v>483</c:v>
                </c:pt>
                <c:pt idx="164">
                  <c:v>484</c:v>
                </c:pt>
                <c:pt idx="165">
                  <c:v>485</c:v>
                </c:pt>
                <c:pt idx="166">
                  <c:v>486</c:v>
                </c:pt>
                <c:pt idx="167">
                  <c:v>487</c:v>
                </c:pt>
                <c:pt idx="168">
                  <c:v>488</c:v>
                </c:pt>
                <c:pt idx="169">
                  <c:v>489</c:v>
                </c:pt>
                <c:pt idx="170">
                  <c:v>490</c:v>
                </c:pt>
                <c:pt idx="171">
                  <c:v>491</c:v>
                </c:pt>
                <c:pt idx="172">
                  <c:v>492</c:v>
                </c:pt>
                <c:pt idx="173">
                  <c:v>493</c:v>
                </c:pt>
                <c:pt idx="174">
                  <c:v>494</c:v>
                </c:pt>
                <c:pt idx="175">
                  <c:v>495</c:v>
                </c:pt>
                <c:pt idx="176">
                  <c:v>496</c:v>
                </c:pt>
                <c:pt idx="177">
                  <c:v>497</c:v>
                </c:pt>
                <c:pt idx="178">
                  <c:v>498</c:v>
                </c:pt>
                <c:pt idx="179">
                  <c:v>499</c:v>
                </c:pt>
                <c:pt idx="180">
                  <c:v>500</c:v>
                </c:pt>
                <c:pt idx="181">
                  <c:v>501</c:v>
                </c:pt>
                <c:pt idx="182">
                  <c:v>502</c:v>
                </c:pt>
                <c:pt idx="183">
                  <c:v>503</c:v>
                </c:pt>
                <c:pt idx="184">
                  <c:v>504</c:v>
                </c:pt>
                <c:pt idx="185">
                  <c:v>505</c:v>
                </c:pt>
                <c:pt idx="186">
                  <c:v>506</c:v>
                </c:pt>
                <c:pt idx="187">
                  <c:v>507</c:v>
                </c:pt>
                <c:pt idx="188">
                  <c:v>508</c:v>
                </c:pt>
                <c:pt idx="189">
                  <c:v>509</c:v>
                </c:pt>
                <c:pt idx="190">
                  <c:v>510</c:v>
                </c:pt>
                <c:pt idx="191">
                  <c:v>511</c:v>
                </c:pt>
                <c:pt idx="192">
                  <c:v>512</c:v>
                </c:pt>
                <c:pt idx="193">
                  <c:v>513</c:v>
                </c:pt>
                <c:pt idx="194">
                  <c:v>514</c:v>
                </c:pt>
                <c:pt idx="195">
                  <c:v>515</c:v>
                </c:pt>
                <c:pt idx="196">
                  <c:v>516</c:v>
                </c:pt>
                <c:pt idx="197">
                  <c:v>517</c:v>
                </c:pt>
                <c:pt idx="198">
                  <c:v>518</c:v>
                </c:pt>
                <c:pt idx="199">
                  <c:v>519</c:v>
                </c:pt>
                <c:pt idx="200">
                  <c:v>520</c:v>
                </c:pt>
                <c:pt idx="201">
                  <c:v>521</c:v>
                </c:pt>
                <c:pt idx="202">
                  <c:v>522</c:v>
                </c:pt>
                <c:pt idx="203">
                  <c:v>523</c:v>
                </c:pt>
                <c:pt idx="204">
                  <c:v>524</c:v>
                </c:pt>
                <c:pt idx="205">
                  <c:v>525</c:v>
                </c:pt>
                <c:pt idx="206">
                  <c:v>526</c:v>
                </c:pt>
                <c:pt idx="207">
                  <c:v>527</c:v>
                </c:pt>
                <c:pt idx="208">
                  <c:v>528</c:v>
                </c:pt>
                <c:pt idx="209">
                  <c:v>529</c:v>
                </c:pt>
                <c:pt idx="210">
                  <c:v>530</c:v>
                </c:pt>
                <c:pt idx="211">
                  <c:v>531</c:v>
                </c:pt>
                <c:pt idx="212">
                  <c:v>532</c:v>
                </c:pt>
                <c:pt idx="213">
                  <c:v>533</c:v>
                </c:pt>
                <c:pt idx="214">
                  <c:v>534</c:v>
                </c:pt>
                <c:pt idx="215">
                  <c:v>535</c:v>
                </c:pt>
                <c:pt idx="216">
                  <c:v>536</c:v>
                </c:pt>
                <c:pt idx="217">
                  <c:v>537</c:v>
                </c:pt>
                <c:pt idx="218">
                  <c:v>538</c:v>
                </c:pt>
                <c:pt idx="219">
                  <c:v>539</c:v>
                </c:pt>
                <c:pt idx="220">
                  <c:v>540</c:v>
                </c:pt>
                <c:pt idx="221">
                  <c:v>541</c:v>
                </c:pt>
                <c:pt idx="222">
                  <c:v>542</c:v>
                </c:pt>
                <c:pt idx="223">
                  <c:v>543</c:v>
                </c:pt>
                <c:pt idx="224">
                  <c:v>544</c:v>
                </c:pt>
                <c:pt idx="225">
                  <c:v>545</c:v>
                </c:pt>
                <c:pt idx="226">
                  <c:v>546</c:v>
                </c:pt>
                <c:pt idx="227">
                  <c:v>547</c:v>
                </c:pt>
                <c:pt idx="228">
                  <c:v>548</c:v>
                </c:pt>
                <c:pt idx="229">
                  <c:v>549</c:v>
                </c:pt>
                <c:pt idx="230">
                  <c:v>550</c:v>
                </c:pt>
                <c:pt idx="231">
                  <c:v>551</c:v>
                </c:pt>
                <c:pt idx="232">
                  <c:v>552</c:v>
                </c:pt>
                <c:pt idx="233">
                  <c:v>553</c:v>
                </c:pt>
                <c:pt idx="234">
                  <c:v>554</c:v>
                </c:pt>
                <c:pt idx="235">
                  <c:v>555</c:v>
                </c:pt>
                <c:pt idx="236">
                  <c:v>556</c:v>
                </c:pt>
                <c:pt idx="237">
                  <c:v>557</c:v>
                </c:pt>
                <c:pt idx="238">
                  <c:v>558</c:v>
                </c:pt>
                <c:pt idx="239">
                  <c:v>559</c:v>
                </c:pt>
                <c:pt idx="240">
                  <c:v>560</c:v>
                </c:pt>
                <c:pt idx="241">
                  <c:v>561</c:v>
                </c:pt>
                <c:pt idx="242">
                  <c:v>562</c:v>
                </c:pt>
              </c:numCache>
            </c:numRef>
          </c:xVal>
          <c:yVal>
            <c:numRef>
              <c:f>Graph!$H$290:$H$530</c:f>
              <c:numCache>
                <c:formatCode>General</c:formatCode>
                <c:ptCount val="24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970-4C93-98CD-67460CADE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089839"/>
        <c:axId val="355093199"/>
      </c:scatterChart>
      <c:valAx>
        <c:axId val="355089839"/>
        <c:scaling>
          <c:orientation val="minMax"/>
          <c:max val="562"/>
          <c:min val="320"/>
        </c:scaling>
        <c:delete val="0"/>
        <c:axPos val="b"/>
        <c:numFmt formatCode="General" sourceLinked="1"/>
        <c:majorTickMark val="out"/>
        <c:minorTickMark val="none"/>
        <c:tickLblPos val="nextTo"/>
        <c:crossAx val="355093199"/>
        <c:crosses val="autoZero"/>
        <c:crossBetween val="midCat"/>
      </c:valAx>
      <c:valAx>
        <c:axId val="355093199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3550898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Pass 3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RR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Graph!$A$534:$A$737</c:f>
              <c:numCache>
                <c:formatCode>General</c:formatCode>
                <c:ptCount val="204"/>
                <c:pt idx="0">
                  <c:v>601</c:v>
                </c:pt>
                <c:pt idx="1">
                  <c:v>602</c:v>
                </c:pt>
                <c:pt idx="2">
                  <c:v>603</c:v>
                </c:pt>
                <c:pt idx="3">
                  <c:v>604</c:v>
                </c:pt>
                <c:pt idx="4">
                  <c:v>605</c:v>
                </c:pt>
                <c:pt idx="5">
                  <c:v>606</c:v>
                </c:pt>
                <c:pt idx="6">
                  <c:v>607</c:v>
                </c:pt>
                <c:pt idx="7">
                  <c:v>608</c:v>
                </c:pt>
                <c:pt idx="8">
                  <c:v>609</c:v>
                </c:pt>
                <c:pt idx="9">
                  <c:v>610</c:v>
                </c:pt>
                <c:pt idx="10">
                  <c:v>611</c:v>
                </c:pt>
                <c:pt idx="11">
                  <c:v>612</c:v>
                </c:pt>
                <c:pt idx="12">
                  <c:v>613</c:v>
                </c:pt>
                <c:pt idx="13">
                  <c:v>614</c:v>
                </c:pt>
                <c:pt idx="14">
                  <c:v>615</c:v>
                </c:pt>
                <c:pt idx="15">
                  <c:v>616</c:v>
                </c:pt>
                <c:pt idx="16">
                  <c:v>617</c:v>
                </c:pt>
                <c:pt idx="17">
                  <c:v>618</c:v>
                </c:pt>
                <c:pt idx="18">
                  <c:v>619</c:v>
                </c:pt>
                <c:pt idx="19">
                  <c:v>620</c:v>
                </c:pt>
                <c:pt idx="20">
                  <c:v>621</c:v>
                </c:pt>
                <c:pt idx="21">
                  <c:v>622</c:v>
                </c:pt>
                <c:pt idx="22">
                  <c:v>623</c:v>
                </c:pt>
                <c:pt idx="23">
                  <c:v>624</c:v>
                </c:pt>
                <c:pt idx="24">
                  <c:v>625</c:v>
                </c:pt>
                <c:pt idx="25">
                  <c:v>626</c:v>
                </c:pt>
                <c:pt idx="26">
                  <c:v>627</c:v>
                </c:pt>
                <c:pt idx="27">
                  <c:v>628</c:v>
                </c:pt>
                <c:pt idx="28">
                  <c:v>629</c:v>
                </c:pt>
                <c:pt idx="29">
                  <c:v>630</c:v>
                </c:pt>
                <c:pt idx="30">
                  <c:v>631</c:v>
                </c:pt>
                <c:pt idx="31">
                  <c:v>632</c:v>
                </c:pt>
                <c:pt idx="32">
                  <c:v>633</c:v>
                </c:pt>
                <c:pt idx="33">
                  <c:v>634</c:v>
                </c:pt>
                <c:pt idx="34">
                  <c:v>635</c:v>
                </c:pt>
                <c:pt idx="35">
                  <c:v>636</c:v>
                </c:pt>
                <c:pt idx="36">
                  <c:v>637</c:v>
                </c:pt>
                <c:pt idx="37">
                  <c:v>638</c:v>
                </c:pt>
                <c:pt idx="38">
                  <c:v>639</c:v>
                </c:pt>
                <c:pt idx="39">
                  <c:v>640</c:v>
                </c:pt>
                <c:pt idx="40">
                  <c:v>641</c:v>
                </c:pt>
                <c:pt idx="41">
                  <c:v>642</c:v>
                </c:pt>
                <c:pt idx="42">
                  <c:v>643</c:v>
                </c:pt>
                <c:pt idx="43">
                  <c:v>644</c:v>
                </c:pt>
                <c:pt idx="44">
                  <c:v>645</c:v>
                </c:pt>
                <c:pt idx="45">
                  <c:v>646</c:v>
                </c:pt>
                <c:pt idx="46">
                  <c:v>647</c:v>
                </c:pt>
                <c:pt idx="47">
                  <c:v>648</c:v>
                </c:pt>
                <c:pt idx="48">
                  <c:v>649</c:v>
                </c:pt>
                <c:pt idx="49">
                  <c:v>650</c:v>
                </c:pt>
                <c:pt idx="50">
                  <c:v>651</c:v>
                </c:pt>
                <c:pt idx="51">
                  <c:v>652</c:v>
                </c:pt>
                <c:pt idx="52">
                  <c:v>653</c:v>
                </c:pt>
                <c:pt idx="53">
                  <c:v>654</c:v>
                </c:pt>
                <c:pt idx="54">
                  <c:v>655</c:v>
                </c:pt>
                <c:pt idx="55">
                  <c:v>656</c:v>
                </c:pt>
                <c:pt idx="56">
                  <c:v>657</c:v>
                </c:pt>
                <c:pt idx="57">
                  <c:v>658</c:v>
                </c:pt>
                <c:pt idx="58">
                  <c:v>659</c:v>
                </c:pt>
                <c:pt idx="59">
                  <c:v>660</c:v>
                </c:pt>
                <c:pt idx="60">
                  <c:v>661</c:v>
                </c:pt>
                <c:pt idx="61">
                  <c:v>662</c:v>
                </c:pt>
                <c:pt idx="62">
                  <c:v>663</c:v>
                </c:pt>
                <c:pt idx="63">
                  <c:v>664</c:v>
                </c:pt>
                <c:pt idx="64">
                  <c:v>665</c:v>
                </c:pt>
                <c:pt idx="65">
                  <c:v>666</c:v>
                </c:pt>
                <c:pt idx="66">
                  <c:v>667</c:v>
                </c:pt>
                <c:pt idx="67">
                  <c:v>668</c:v>
                </c:pt>
                <c:pt idx="68">
                  <c:v>669</c:v>
                </c:pt>
                <c:pt idx="69">
                  <c:v>670</c:v>
                </c:pt>
                <c:pt idx="70">
                  <c:v>671</c:v>
                </c:pt>
                <c:pt idx="71">
                  <c:v>672</c:v>
                </c:pt>
                <c:pt idx="72">
                  <c:v>673</c:v>
                </c:pt>
                <c:pt idx="73">
                  <c:v>674</c:v>
                </c:pt>
                <c:pt idx="74">
                  <c:v>675</c:v>
                </c:pt>
                <c:pt idx="75">
                  <c:v>676</c:v>
                </c:pt>
                <c:pt idx="76">
                  <c:v>677</c:v>
                </c:pt>
                <c:pt idx="77">
                  <c:v>678</c:v>
                </c:pt>
                <c:pt idx="78">
                  <c:v>679</c:v>
                </c:pt>
                <c:pt idx="79">
                  <c:v>680</c:v>
                </c:pt>
                <c:pt idx="80">
                  <c:v>681</c:v>
                </c:pt>
                <c:pt idx="81">
                  <c:v>682</c:v>
                </c:pt>
                <c:pt idx="82">
                  <c:v>683</c:v>
                </c:pt>
                <c:pt idx="83">
                  <c:v>684</c:v>
                </c:pt>
                <c:pt idx="84">
                  <c:v>685</c:v>
                </c:pt>
                <c:pt idx="85">
                  <c:v>686</c:v>
                </c:pt>
                <c:pt idx="86">
                  <c:v>687</c:v>
                </c:pt>
                <c:pt idx="87">
                  <c:v>688</c:v>
                </c:pt>
                <c:pt idx="88">
                  <c:v>689</c:v>
                </c:pt>
                <c:pt idx="89">
                  <c:v>690</c:v>
                </c:pt>
                <c:pt idx="90">
                  <c:v>691</c:v>
                </c:pt>
                <c:pt idx="91">
                  <c:v>692</c:v>
                </c:pt>
                <c:pt idx="92">
                  <c:v>693</c:v>
                </c:pt>
                <c:pt idx="93">
                  <c:v>694</c:v>
                </c:pt>
                <c:pt idx="94">
                  <c:v>695</c:v>
                </c:pt>
                <c:pt idx="95">
                  <c:v>696</c:v>
                </c:pt>
                <c:pt idx="96">
                  <c:v>697</c:v>
                </c:pt>
                <c:pt idx="97">
                  <c:v>698</c:v>
                </c:pt>
                <c:pt idx="98">
                  <c:v>699</c:v>
                </c:pt>
                <c:pt idx="99">
                  <c:v>700</c:v>
                </c:pt>
                <c:pt idx="100">
                  <c:v>701</c:v>
                </c:pt>
                <c:pt idx="101">
                  <c:v>702</c:v>
                </c:pt>
                <c:pt idx="102">
                  <c:v>703</c:v>
                </c:pt>
                <c:pt idx="103">
                  <c:v>704</c:v>
                </c:pt>
                <c:pt idx="104">
                  <c:v>705</c:v>
                </c:pt>
                <c:pt idx="105">
                  <c:v>706</c:v>
                </c:pt>
                <c:pt idx="106">
                  <c:v>707</c:v>
                </c:pt>
                <c:pt idx="107">
                  <c:v>708</c:v>
                </c:pt>
                <c:pt idx="108">
                  <c:v>709</c:v>
                </c:pt>
                <c:pt idx="109">
                  <c:v>710</c:v>
                </c:pt>
                <c:pt idx="110">
                  <c:v>711</c:v>
                </c:pt>
                <c:pt idx="111">
                  <c:v>712</c:v>
                </c:pt>
                <c:pt idx="112">
                  <c:v>713</c:v>
                </c:pt>
                <c:pt idx="113">
                  <c:v>714</c:v>
                </c:pt>
                <c:pt idx="114">
                  <c:v>715</c:v>
                </c:pt>
                <c:pt idx="115">
                  <c:v>716</c:v>
                </c:pt>
                <c:pt idx="116">
                  <c:v>717</c:v>
                </c:pt>
                <c:pt idx="117">
                  <c:v>718</c:v>
                </c:pt>
                <c:pt idx="118">
                  <c:v>719</c:v>
                </c:pt>
                <c:pt idx="119">
                  <c:v>720</c:v>
                </c:pt>
                <c:pt idx="120">
                  <c:v>721</c:v>
                </c:pt>
                <c:pt idx="121">
                  <c:v>722</c:v>
                </c:pt>
                <c:pt idx="122">
                  <c:v>723</c:v>
                </c:pt>
                <c:pt idx="123">
                  <c:v>724</c:v>
                </c:pt>
                <c:pt idx="124">
                  <c:v>725</c:v>
                </c:pt>
                <c:pt idx="125">
                  <c:v>726</c:v>
                </c:pt>
                <c:pt idx="126">
                  <c:v>727</c:v>
                </c:pt>
                <c:pt idx="127">
                  <c:v>728</c:v>
                </c:pt>
                <c:pt idx="128">
                  <c:v>729</c:v>
                </c:pt>
                <c:pt idx="129">
                  <c:v>730</c:v>
                </c:pt>
                <c:pt idx="130">
                  <c:v>731</c:v>
                </c:pt>
                <c:pt idx="131">
                  <c:v>732</c:v>
                </c:pt>
                <c:pt idx="132">
                  <c:v>733</c:v>
                </c:pt>
                <c:pt idx="133">
                  <c:v>734</c:v>
                </c:pt>
                <c:pt idx="134">
                  <c:v>735</c:v>
                </c:pt>
                <c:pt idx="135">
                  <c:v>736</c:v>
                </c:pt>
                <c:pt idx="136">
                  <c:v>737</c:v>
                </c:pt>
                <c:pt idx="137">
                  <c:v>738</c:v>
                </c:pt>
                <c:pt idx="138">
                  <c:v>739</c:v>
                </c:pt>
                <c:pt idx="139">
                  <c:v>740</c:v>
                </c:pt>
                <c:pt idx="140">
                  <c:v>741</c:v>
                </c:pt>
                <c:pt idx="141">
                  <c:v>742</c:v>
                </c:pt>
                <c:pt idx="142">
                  <c:v>743</c:v>
                </c:pt>
                <c:pt idx="143">
                  <c:v>744</c:v>
                </c:pt>
                <c:pt idx="144">
                  <c:v>745</c:v>
                </c:pt>
                <c:pt idx="145">
                  <c:v>746</c:v>
                </c:pt>
                <c:pt idx="146">
                  <c:v>747</c:v>
                </c:pt>
                <c:pt idx="147">
                  <c:v>748</c:v>
                </c:pt>
                <c:pt idx="148">
                  <c:v>749</c:v>
                </c:pt>
                <c:pt idx="149">
                  <c:v>750</c:v>
                </c:pt>
                <c:pt idx="150">
                  <c:v>751</c:v>
                </c:pt>
                <c:pt idx="151">
                  <c:v>752</c:v>
                </c:pt>
                <c:pt idx="152">
                  <c:v>753</c:v>
                </c:pt>
                <c:pt idx="153">
                  <c:v>754</c:v>
                </c:pt>
                <c:pt idx="154">
                  <c:v>755</c:v>
                </c:pt>
                <c:pt idx="155">
                  <c:v>756</c:v>
                </c:pt>
                <c:pt idx="156">
                  <c:v>757</c:v>
                </c:pt>
                <c:pt idx="157">
                  <c:v>758</c:v>
                </c:pt>
                <c:pt idx="158">
                  <c:v>759</c:v>
                </c:pt>
                <c:pt idx="159">
                  <c:v>760</c:v>
                </c:pt>
                <c:pt idx="160">
                  <c:v>761</c:v>
                </c:pt>
                <c:pt idx="161">
                  <c:v>762</c:v>
                </c:pt>
                <c:pt idx="162">
                  <c:v>763</c:v>
                </c:pt>
                <c:pt idx="163">
                  <c:v>764</c:v>
                </c:pt>
                <c:pt idx="164">
                  <c:v>765</c:v>
                </c:pt>
                <c:pt idx="165">
                  <c:v>766</c:v>
                </c:pt>
                <c:pt idx="166">
                  <c:v>767</c:v>
                </c:pt>
                <c:pt idx="167">
                  <c:v>768</c:v>
                </c:pt>
                <c:pt idx="168">
                  <c:v>769</c:v>
                </c:pt>
                <c:pt idx="169">
                  <c:v>770</c:v>
                </c:pt>
                <c:pt idx="170">
                  <c:v>771</c:v>
                </c:pt>
                <c:pt idx="171">
                  <c:v>772</c:v>
                </c:pt>
                <c:pt idx="172">
                  <c:v>773</c:v>
                </c:pt>
                <c:pt idx="173">
                  <c:v>774</c:v>
                </c:pt>
                <c:pt idx="174">
                  <c:v>775</c:v>
                </c:pt>
                <c:pt idx="175">
                  <c:v>776</c:v>
                </c:pt>
                <c:pt idx="176">
                  <c:v>777</c:v>
                </c:pt>
                <c:pt idx="177">
                  <c:v>778</c:v>
                </c:pt>
                <c:pt idx="178">
                  <c:v>779</c:v>
                </c:pt>
                <c:pt idx="179">
                  <c:v>780</c:v>
                </c:pt>
                <c:pt idx="180">
                  <c:v>781</c:v>
                </c:pt>
                <c:pt idx="181">
                  <c:v>782</c:v>
                </c:pt>
                <c:pt idx="182">
                  <c:v>783</c:v>
                </c:pt>
                <c:pt idx="183">
                  <c:v>784</c:v>
                </c:pt>
                <c:pt idx="184">
                  <c:v>785</c:v>
                </c:pt>
                <c:pt idx="185">
                  <c:v>786</c:v>
                </c:pt>
                <c:pt idx="186">
                  <c:v>787</c:v>
                </c:pt>
                <c:pt idx="187">
                  <c:v>788</c:v>
                </c:pt>
                <c:pt idx="188">
                  <c:v>789</c:v>
                </c:pt>
                <c:pt idx="189">
                  <c:v>790</c:v>
                </c:pt>
                <c:pt idx="190">
                  <c:v>791</c:v>
                </c:pt>
                <c:pt idx="191">
                  <c:v>792</c:v>
                </c:pt>
                <c:pt idx="192">
                  <c:v>793</c:v>
                </c:pt>
                <c:pt idx="193">
                  <c:v>794</c:v>
                </c:pt>
                <c:pt idx="194">
                  <c:v>795</c:v>
                </c:pt>
                <c:pt idx="195">
                  <c:v>796</c:v>
                </c:pt>
                <c:pt idx="196">
                  <c:v>797</c:v>
                </c:pt>
                <c:pt idx="197">
                  <c:v>798</c:v>
                </c:pt>
                <c:pt idx="198">
                  <c:v>799</c:v>
                </c:pt>
                <c:pt idx="199">
                  <c:v>800</c:v>
                </c:pt>
                <c:pt idx="200">
                  <c:v>801</c:v>
                </c:pt>
                <c:pt idx="201">
                  <c:v>802</c:v>
                </c:pt>
                <c:pt idx="202">
                  <c:v>803</c:v>
                </c:pt>
                <c:pt idx="203">
                  <c:v>804</c:v>
                </c:pt>
              </c:numCache>
            </c:numRef>
          </c:xVal>
          <c:yVal>
            <c:numRef>
              <c:f>Graph!$D$535:$D$736</c:f>
              <c:numCache>
                <c:formatCode>General</c:formatCode>
                <c:ptCount val="202"/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A0-4441-AA99-871D18F7676D}"/>
            </c:ext>
          </c:extLst>
        </c:ser>
        <c:ser>
          <c:idx val="1"/>
          <c:order val="1"/>
          <c:tx>
            <c:v>FR</c:v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Graph!$A$534:$A$737</c:f>
              <c:numCache>
                <c:formatCode>General</c:formatCode>
                <c:ptCount val="204"/>
                <c:pt idx="0">
                  <c:v>601</c:v>
                </c:pt>
                <c:pt idx="1">
                  <c:v>602</c:v>
                </c:pt>
                <c:pt idx="2">
                  <c:v>603</c:v>
                </c:pt>
                <c:pt idx="3">
                  <c:v>604</c:v>
                </c:pt>
                <c:pt idx="4">
                  <c:v>605</c:v>
                </c:pt>
                <c:pt idx="5">
                  <c:v>606</c:v>
                </c:pt>
                <c:pt idx="6">
                  <c:v>607</c:v>
                </c:pt>
                <c:pt idx="7">
                  <c:v>608</c:v>
                </c:pt>
                <c:pt idx="8">
                  <c:v>609</c:v>
                </c:pt>
                <c:pt idx="9">
                  <c:v>610</c:v>
                </c:pt>
                <c:pt idx="10">
                  <c:v>611</c:v>
                </c:pt>
                <c:pt idx="11">
                  <c:v>612</c:v>
                </c:pt>
                <c:pt idx="12">
                  <c:v>613</c:v>
                </c:pt>
                <c:pt idx="13">
                  <c:v>614</c:v>
                </c:pt>
                <c:pt idx="14">
                  <c:v>615</c:v>
                </c:pt>
                <c:pt idx="15">
                  <c:v>616</c:v>
                </c:pt>
                <c:pt idx="16">
                  <c:v>617</c:v>
                </c:pt>
                <c:pt idx="17">
                  <c:v>618</c:v>
                </c:pt>
                <c:pt idx="18">
                  <c:v>619</c:v>
                </c:pt>
                <c:pt idx="19">
                  <c:v>620</c:v>
                </c:pt>
                <c:pt idx="20">
                  <c:v>621</c:v>
                </c:pt>
                <c:pt idx="21">
                  <c:v>622</c:v>
                </c:pt>
                <c:pt idx="22">
                  <c:v>623</c:v>
                </c:pt>
                <c:pt idx="23">
                  <c:v>624</c:v>
                </c:pt>
                <c:pt idx="24">
                  <c:v>625</c:v>
                </c:pt>
                <c:pt idx="25">
                  <c:v>626</c:v>
                </c:pt>
                <c:pt idx="26">
                  <c:v>627</c:v>
                </c:pt>
                <c:pt idx="27">
                  <c:v>628</c:v>
                </c:pt>
                <c:pt idx="28">
                  <c:v>629</c:v>
                </c:pt>
                <c:pt idx="29">
                  <c:v>630</c:v>
                </c:pt>
                <c:pt idx="30">
                  <c:v>631</c:v>
                </c:pt>
                <c:pt idx="31">
                  <c:v>632</c:v>
                </c:pt>
                <c:pt idx="32">
                  <c:v>633</c:v>
                </c:pt>
                <c:pt idx="33">
                  <c:v>634</c:v>
                </c:pt>
                <c:pt idx="34">
                  <c:v>635</c:v>
                </c:pt>
                <c:pt idx="35">
                  <c:v>636</c:v>
                </c:pt>
                <c:pt idx="36">
                  <c:v>637</c:v>
                </c:pt>
                <c:pt idx="37">
                  <c:v>638</c:v>
                </c:pt>
                <c:pt idx="38">
                  <c:v>639</c:v>
                </c:pt>
                <c:pt idx="39">
                  <c:v>640</c:v>
                </c:pt>
                <c:pt idx="40">
                  <c:v>641</c:v>
                </c:pt>
                <c:pt idx="41">
                  <c:v>642</c:v>
                </c:pt>
                <c:pt idx="42">
                  <c:v>643</c:v>
                </c:pt>
                <c:pt idx="43">
                  <c:v>644</c:v>
                </c:pt>
                <c:pt idx="44">
                  <c:v>645</c:v>
                </c:pt>
                <c:pt idx="45">
                  <c:v>646</c:v>
                </c:pt>
                <c:pt idx="46">
                  <c:v>647</c:v>
                </c:pt>
                <c:pt idx="47">
                  <c:v>648</c:v>
                </c:pt>
                <c:pt idx="48">
                  <c:v>649</c:v>
                </c:pt>
                <c:pt idx="49">
                  <c:v>650</c:v>
                </c:pt>
                <c:pt idx="50">
                  <c:v>651</c:v>
                </c:pt>
                <c:pt idx="51">
                  <c:v>652</c:v>
                </c:pt>
                <c:pt idx="52">
                  <c:v>653</c:v>
                </c:pt>
                <c:pt idx="53">
                  <c:v>654</c:v>
                </c:pt>
                <c:pt idx="54">
                  <c:v>655</c:v>
                </c:pt>
                <c:pt idx="55">
                  <c:v>656</c:v>
                </c:pt>
                <c:pt idx="56">
                  <c:v>657</c:v>
                </c:pt>
                <c:pt idx="57">
                  <c:v>658</c:v>
                </c:pt>
                <c:pt idx="58">
                  <c:v>659</c:v>
                </c:pt>
                <c:pt idx="59">
                  <c:v>660</c:v>
                </c:pt>
                <c:pt idx="60">
                  <c:v>661</c:v>
                </c:pt>
                <c:pt idx="61">
                  <c:v>662</c:v>
                </c:pt>
                <c:pt idx="62">
                  <c:v>663</c:v>
                </c:pt>
                <c:pt idx="63">
                  <c:v>664</c:v>
                </c:pt>
                <c:pt idx="64">
                  <c:v>665</c:v>
                </c:pt>
                <c:pt idx="65">
                  <c:v>666</c:v>
                </c:pt>
                <c:pt idx="66">
                  <c:v>667</c:v>
                </c:pt>
                <c:pt idx="67">
                  <c:v>668</c:v>
                </c:pt>
                <c:pt idx="68">
                  <c:v>669</c:v>
                </c:pt>
                <c:pt idx="69">
                  <c:v>670</c:v>
                </c:pt>
                <c:pt idx="70">
                  <c:v>671</c:v>
                </c:pt>
                <c:pt idx="71">
                  <c:v>672</c:v>
                </c:pt>
                <c:pt idx="72">
                  <c:v>673</c:v>
                </c:pt>
                <c:pt idx="73">
                  <c:v>674</c:v>
                </c:pt>
                <c:pt idx="74">
                  <c:v>675</c:v>
                </c:pt>
                <c:pt idx="75">
                  <c:v>676</c:v>
                </c:pt>
                <c:pt idx="76">
                  <c:v>677</c:v>
                </c:pt>
                <c:pt idx="77">
                  <c:v>678</c:v>
                </c:pt>
                <c:pt idx="78">
                  <c:v>679</c:v>
                </c:pt>
                <c:pt idx="79">
                  <c:v>680</c:v>
                </c:pt>
                <c:pt idx="80">
                  <c:v>681</c:v>
                </c:pt>
                <c:pt idx="81">
                  <c:v>682</c:v>
                </c:pt>
                <c:pt idx="82">
                  <c:v>683</c:v>
                </c:pt>
                <c:pt idx="83">
                  <c:v>684</c:v>
                </c:pt>
                <c:pt idx="84">
                  <c:v>685</c:v>
                </c:pt>
                <c:pt idx="85">
                  <c:v>686</c:v>
                </c:pt>
                <c:pt idx="86">
                  <c:v>687</c:v>
                </c:pt>
                <c:pt idx="87">
                  <c:v>688</c:v>
                </c:pt>
                <c:pt idx="88">
                  <c:v>689</c:v>
                </c:pt>
                <c:pt idx="89">
                  <c:v>690</c:v>
                </c:pt>
                <c:pt idx="90">
                  <c:v>691</c:v>
                </c:pt>
                <c:pt idx="91">
                  <c:v>692</c:v>
                </c:pt>
                <c:pt idx="92">
                  <c:v>693</c:v>
                </c:pt>
                <c:pt idx="93">
                  <c:v>694</c:v>
                </c:pt>
                <c:pt idx="94">
                  <c:v>695</c:v>
                </c:pt>
                <c:pt idx="95">
                  <c:v>696</c:v>
                </c:pt>
                <c:pt idx="96">
                  <c:v>697</c:v>
                </c:pt>
                <c:pt idx="97">
                  <c:v>698</c:v>
                </c:pt>
                <c:pt idx="98">
                  <c:v>699</c:v>
                </c:pt>
                <c:pt idx="99">
                  <c:v>700</c:v>
                </c:pt>
                <c:pt idx="100">
                  <c:v>701</c:v>
                </c:pt>
                <c:pt idx="101">
                  <c:v>702</c:v>
                </c:pt>
                <c:pt idx="102">
                  <c:v>703</c:v>
                </c:pt>
                <c:pt idx="103">
                  <c:v>704</c:v>
                </c:pt>
                <c:pt idx="104">
                  <c:v>705</c:v>
                </c:pt>
                <c:pt idx="105">
                  <c:v>706</c:v>
                </c:pt>
                <c:pt idx="106">
                  <c:v>707</c:v>
                </c:pt>
                <c:pt idx="107">
                  <c:v>708</c:v>
                </c:pt>
                <c:pt idx="108">
                  <c:v>709</c:v>
                </c:pt>
                <c:pt idx="109">
                  <c:v>710</c:v>
                </c:pt>
                <c:pt idx="110">
                  <c:v>711</c:v>
                </c:pt>
                <c:pt idx="111">
                  <c:v>712</c:v>
                </c:pt>
                <c:pt idx="112">
                  <c:v>713</c:v>
                </c:pt>
                <c:pt idx="113">
                  <c:v>714</c:v>
                </c:pt>
                <c:pt idx="114">
                  <c:v>715</c:v>
                </c:pt>
                <c:pt idx="115">
                  <c:v>716</c:v>
                </c:pt>
                <c:pt idx="116">
                  <c:v>717</c:v>
                </c:pt>
                <c:pt idx="117">
                  <c:v>718</c:v>
                </c:pt>
                <c:pt idx="118">
                  <c:v>719</c:v>
                </c:pt>
                <c:pt idx="119">
                  <c:v>720</c:v>
                </c:pt>
                <c:pt idx="120">
                  <c:v>721</c:v>
                </c:pt>
                <c:pt idx="121">
                  <c:v>722</c:v>
                </c:pt>
                <c:pt idx="122">
                  <c:v>723</c:v>
                </c:pt>
                <c:pt idx="123">
                  <c:v>724</c:v>
                </c:pt>
                <c:pt idx="124">
                  <c:v>725</c:v>
                </c:pt>
                <c:pt idx="125">
                  <c:v>726</c:v>
                </c:pt>
                <c:pt idx="126">
                  <c:v>727</c:v>
                </c:pt>
                <c:pt idx="127">
                  <c:v>728</c:v>
                </c:pt>
                <c:pt idx="128">
                  <c:v>729</c:v>
                </c:pt>
                <c:pt idx="129">
                  <c:v>730</c:v>
                </c:pt>
                <c:pt idx="130">
                  <c:v>731</c:v>
                </c:pt>
                <c:pt idx="131">
                  <c:v>732</c:v>
                </c:pt>
                <c:pt idx="132">
                  <c:v>733</c:v>
                </c:pt>
                <c:pt idx="133">
                  <c:v>734</c:v>
                </c:pt>
                <c:pt idx="134">
                  <c:v>735</c:v>
                </c:pt>
                <c:pt idx="135">
                  <c:v>736</c:v>
                </c:pt>
                <c:pt idx="136">
                  <c:v>737</c:v>
                </c:pt>
                <c:pt idx="137">
                  <c:v>738</c:v>
                </c:pt>
                <c:pt idx="138">
                  <c:v>739</c:v>
                </c:pt>
                <c:pt idx="139">
                  <c:v>740</c:v>
                </c:pt>
                <c:pt idx="140">
                  <c:v>741</c:v>
                </c:pt>
                <c:pt idx="141">
                  <c:v>742</c:v>
                </c:pt>
                <c:pt idx="142">
                  <c:v>743</c:v>
                </c:pt>
                <c:pt idx="143">
                  <c:v>744</c:v>
                </c:pt>
                <c:pt idx="144">
                  <c:v>745</c:v>
                </c:pt>
                <c:pt idx="145">
                  <c:v>746</c:v>
                </c:pt>
                <c:pt idx="146">
                  <c:v>747</c:v>
                </c:pt>
                <c:pt idx="147">
                  <c:v>748</c:v>
                </c:pt>
                <c:pt idx="148">
                  <c:v>749</c:v>
                </c:pt>
                <c:pt idx="149">
                  <c:v>750</c:v>
                </c:pt>
                <c:pt idx="150">
                  <c:v>751</c:v>
                </c:pt>
                <c:pt idx="151">
                  <c:v>752</c:v>
                </c:pt>
                <c:pt idx="152">
                  <c:v>753</c:v>
                </c:pt>
                <c:pt idx="153">
                  <c:v>754</c:v>
                </c:pt>
                <c:pt idx="154">
                  <c:v>755</c:v>
                </c:pt>
                <c:pt idx="155">
                  <c:v>756</c:v>
                </c:pt>
                <c:pt idx="156">
                  <c:v>757</c:v>
                </c:pt>
                <c:pt idx="157">
                  <c:v>758</c:v>
                </c:pt>
                <c:pt idx="158">
                  <c:v>759</c:v>
                </c:pt>
                <c:pt idx="159">
                  <c:v>760</c:v>
                </c:pt>
                <c:pt idx="160">
                  <c:v>761</c:v>
                </c:pt>
                <c:pt idx="161">
                  <c:v>762</c:v>
                </c:pt>
                <c:pt idx="162">
                  <c:v>763</c:v>
                </c:pt>
                <c:pt idx="163">
                  <c:v>764</c:v>
                </c:pt>
                <c:pt idx="164">
                  <c:v>765</c:v>
                </c:pt>
                <c:pt idx="165">
                  <c:v>766</c:v>
                </c:pt>
                <c:pt idx="166">
                  <c:v>767</c:v>
                </c:pt>
                <c:pt idx="167">
                  <c:v>768</c:v>
                </c:pt>
                <c:pt idx="168">
                  <c:v>769</c:v>
                </c:pt>
                <c:pt idx="169">
                  <c:v>770</c:v>
                </c:pt>
                <c:pt idx="170">
                  <c:v>771</c:v>
                </c:pt>
                <c:pt idx="171">
                  <c:v>772</c:v>
                </c:pt>
                <c:pt idx="172">
                  <c:v>773</c:v>
                </c:pt>
                <c:pt idx="173">
                  <c:v>774</c:v>
                </c:pt>
                <c:pt idx="174">
                  <c:v>775</c:v>
                </c:pt>
                <c:pt idx="175">
                  <c:v>776</c:v>
                </c:pt>
                <c:pt idx="176">
                  <c:v>777</c:v>
                </c:pt>
                <c:pt idx="177">
                  <c:v>778</c:v>
                </c:pt>
                <c:pt idx="178">
                  <c:v>779</c:v>
                </c:pt>
                <c:pt idx="179">
                  <c:v>780</c:v>
                </c:pt>
                <c:pt idx="180">
                  <c:v>781</c:v>
                </c:pt>
                <c:pt idx="181">
                  <c:v>782</c:v>
                </c:pt>
                <c:pt idx="182">
                  <c:v>783</c:v>
                </c:pt>
                <c:pt idx="183">
                  <c:v>784</c:v>
                </c:pt>
                <c:pt idx="184">
                  <c:v>785</c:v>
                </c:pt>
                <c:pt idx="185">
                  <c:v>786</c:v>
                </c:pt>
                <c:pt idx="186">
                  <c:v>787</c:v>
                </c:pt>
                <c:pt idx="187">
                  <c:v>788</c:v>
                </c:pt>
                <c:pt idx="188">
                  <c:v>789</c:v>
                </c:pt>
                <c:pt idx="189">
                  <c:v>790</c:v>
                </c:pt>
                <c:pt idx="190">
                  <c:v>791</c:v>
                </c:pt>
                <c:pt idx="191">
                  <c:v>792</c:v>
                </c:pt>
                <c:pt idx="192">
                  <c:v>793</c:v>
                </c:pt>
                <c:pt idx="193">
                  <c:v>794</c:v>
                </c:pt>
                <c:pt idx="194">
                  <c:v>795</c:v>
                </c:pt>
                <c:pt idx="195">
                  <c:v>796</c:v>
                </c:pt>
                <c:pt idx="196">
                  <c:v>797</c:v>
                </c:pt>
                <c:pt idx="197">
                  <c:v>798</c:v>
                </c:pt>
                <c:pt idx="198">
                  <c:v>799</c:v>
                </c:pt>
                <c:pt idx="199">
                  <c:v>800</c:v>
                </c:pt>
                <c:pt idx="200">
                  <c:v>801</c:v>
                </c:pt>
                <c:pt idx="201">
                  <c:v>802</c:v>
                </c:pt>
                <c:pt idx="202">
                  <c:v>803</c:v>
                </c:pt>
                <c:pt idx="203">
                  <c:v>804</c:v>
                </c:pt>
              </c:numCache>
            </c:numRef>
          </c:xVal>
          <c:yVal>
            <c:numRef>
              <c:f>Graph!$B$535:$B$736</c:f>
              <c:numCache>
                <c:formatCode>General</c:formatCode>
                <c:ptCount val="20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AA0-4441-AA99-871D18F7676D}"/>
            </c:ext>
          </c:extLst>
        </c:ser>
        <c:ser>
          <c:idx val="2"/>
          <c:order val="2"/>
          <c:tx>
            <c:v>FL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Graph!$A$534:$A$737</c:f>
              <c:numCache>
                <c:formatCode>General</c:formatCode>
                <c:ptCount val="204"/>
                <c:pt idx="0">
                  <c:v>601</c:v>
                </c:pt>
                <c:pt idx="1">
                  <c:v>602</c:v>
                </c:pt>
                <c:pt idx="2">
                  <c:v>603</c:v>
                </c:pt>
                <c:pt idx="3">
                  <c:v>604</c:v>
                </c:pt>
                <c:pt idx="4">
                  <c:v>605</c:v>
                </c:pt>
                <c:pt idx="5">
                  <c:v>606</c:v>
                </c:pt>
                <c:pt idx="6">
                  <c:v>607</c:v>
                </c:pt>
                <c:pt idx="7">
                  <c:v>608</c:v>
                </c:pt>
                <c:pt idx="8">
                  <c:v>609</c:v>
                </c:pt>
                <c:pt idx="9">
                  <c:v>610</c:v>
                </c:pt>
                <c:pt idx="10">
                  <c:v>611</c:v>
                </c:pt>
                <c:pt idx="11">
                  <c:v>612</c:v>
                </c:pt>
                <c:pt idx="12">
                  <c:v>613</c:v>
                </c:pt>
                <c:pt idx="13">
                  <c:v>614</c:v>
                </c:pt>
                <c:pt idx="14">
                  <c:v>615</c:v>
                </c:pt>
                <c:pt idx="15">
                  <c:v>616</c:v>
                </c:pt>
                <c:pt idx="16">
                  <c:v>617</c:v>
                </c:pt>
                <c:pt idx="17">
                  <c:v>618</c:v>
                </c:pt>
                <c:pt idx="18">
                  <c:v>619</c:v>
                </c:pt>
                <c:pt idx="19">
                  <c:v>620</c:v>
                </c:pt>
                <c:pt idx="20">
                  <c:v>621</c:v>
                </c:pt>
                <c:pt idx="21">
                  <c:v>622</c:v>
                </c:pt>
                <c:pt idx="22">
                  <c:v>623</c:v>
                </c:pt>
                <c:pt idx="23">
                  <c:v>624</c:v>
                </c:pt>
                <c:pt idx="24">
                  <c:v>625</c:v>
                </c:pt>
                <c:pt idx="25">
                  <c:v>626</c:v>
                </c:pt>
                <c:pt idx="26">
                  <c:v>627</c:v>
                </c:pt>
                <c:pt idx="27">
                  <c:v>628</c:v>
                </c:pt>
                <c:pt idx="28">
                  <c:v>629</c:v>
                </c:pt>
                <c:pt idx="29">
                  <c:v>630</c:v>
                </c:pt>
                <c:pt idx="30">
                  <c:v>631</c:v>
                </c:pt>
                <c:pt idx="31">
                  <c:v>632</c:v>
                </c:pt>
                <c:pt idx="32">
                  <c:v>633</c:v>
                </c:pt>
                <c:pt idx="33">
                  <c:v>634</c:v>
                </c:pt>
                <c:pt idx="34">
                  <c:v>635</c:v>
                </c:pt>
                <c:pt idx="35">
                  <c:v>636</c:v>
                </c:pt>
                <c:pt idx="36">
                  <c:v>637</c:v>
                </c:pt>
                <c:pt idx="37">
                  <c:v>638</c:v>
                </c:pt>
                <c:pt idx="38">
                  <c:v>639</c:v>
                </c:pt>
                <c:pt idx="39">
                  <c:v>640</c:v>
                </c:pt>
                <c:pt idx="40">
                  <c:v>641</c:v>
                </c:pt>
                <c:pt idx="41">
                  <c:v>642</c:v>
                </c:pt>
                <c:pt idx="42">
                  <c:v>643</c:v>
                </c:pt>
                <c:pt idx="43">
                  <c:v>644</c:v>
                </c:pt>
                <c:pt idx="44">
                  <c:v>645</c:v>
                </c:pt>
                <c:pt idx="45">
                  <c:v>646</c:v>
                </c:pt>
                <c:pt idx="46">
                  <c:v>647</c:v>
                </c:pt>
                <c:pt idx="47">
                  <c:v>648</c:v>
                </c:pt>
                <c:pt idx="48">
                  <c:v>649</c:v>
                </c:pt>
                <c:pt idx="49">
                  <c:v>650</c:v>
                </c:pt>
                <c:pt idx="50">
                  <c:v>651</c:v>
                </c:pt>
                <c:pt idx="51">
                  <c:v>652</c:v>
                </c:pt>
                <c:pt idx="52">
                  <c:v>653</c:v>
                </c:pt>
                <c:pt idx="53">
                  <c:v>654</c:v>
                </c:pt>
                <c:pt idx="54">
                  <c:v>655</c:v>
                </c:pt>
                <c:pt idx="55">
                  <c:v>656</c:v>
                </c:pt>
                <c:pt idx="56">
                  <c:v>657</c:v>
                </c:pt>
                <c:pt idx="57">
                  <c:v>658</c:v>
                </c:pt>
                <c:pt idx="58">
                  <c:v>659</c:v>
                </c:pt>
                <c:pt idx="59">
                  <c:v>660</c:v>
                </c:pt>
                <c:pt idx="60">
                  <c:v>661</c:v>
                </c:pt>
                <c:pt idx="61">
                  <c:v>662</c:v>
                </c:pt>
                <c:pt idx="62">
                  <c:v>663</c:v>
                </c:pt>
                <c:pt idx="63">
                  <c:v>664</c:v>
                </c:pt>
                <c:pt idx="64">
                  <c:v>665</c:v>
                </c:pt>
                <c:pt idx="65">
                  <c:v>666</c:v>
                </c:pt>
                <c:pt idx="66">
                  <c:v>667</c:v>
                </c:pt>
                <c:pt idx="67">
                  <c:v>668</c:v>
                </c:pt>
                <c:pt idx="68">
                  <c:v>669</c:v>
                </c:pt>
                <c:pt idx="69">
                  <c:v>670</c:v>
                </c:pt>
                <c:pt idx="70">
                  <c:v>671</c:v>
                </c:pt>
                <c:pt idx="71">
                  <c:v>672</c:v>
                </c:pt>
                <c:pt idx="72">
                  <c:v>673</c:v>
                </c:pt>
                <c:pt idx="73">
                  <c:v>674</c:v>
                </c:pt>
                <c:pt idx="74">
                  <c:v>675</c:v>
                </c:pt>
                <c:pt idx="75">
                  <c:v>676</c:v>
                </c:pt>
                <c:pt idx="76">
                  <c:v>677</c:v>
                </c:pt>
                <c:pt idx="77">
                  <c:v>678</c:v>
                </c:pt>
                <c:pt idx="78">
                  <c:v>679</c:v>
                </c:pt>
                <c:pt idx="79">
                  <c:v>680</c:v>
                </c:pt>
                <c:pt idx="80">
                  <c:v>681</c:v>
                </c:pt>
                <c:pt idx="81">
                  <c:v>682</c:v>
                </c:pt>
                <c:pt idx="82">
                  <c:v>683</c:v>
                </c:pt>
                <c:pt idx="83">
                  <c:v>684</c:v>
                </c:pt>
                <c:pt idx="84">
                  <c:v>685</c:v>
                </c:pt>
                <c:pt idx="85">
                  <c:v>686</c:v>
                </c:pt>
                <c:pt idx="86">
                  <c:v>687</c:v>
                </c:pt>
                <c:pt idx="87">
                  <c:v>688</c:v>
                </c:pt>
                <c:pt idx="88">
                  <c:v>689</c:v>
                </c:pt>
                <c:pt idx="89">
                  <c:v>690</c:v>
                </c:pt>
                <c:pt idx="90">
                  <c:v>691</c:v>
                </c:pt>
                <c:pt idx="91">
                  <c:v>692</c:v>
                </c:pt>
                <c:pt idx="92">
                  <c:v>693</c:v>
                </c:pt>
                <c:pt idx="93">
                  <c:v>694</c:v>
                </c:pt>
                <c:pt idx="94">
                  <c:v>695</c:v>
                </c:pt>
                <c:pt idx="95">
                  <c:v>696</c:v>
                </c:pt>
                <c:pt idx="96">
                  <c:v>697</c:v>
                </c:pt>
                <c:pt idx="97">
                  <c:v>698</c:v>
                </c:pt>
                <c:pt idx="98">
                  <c:v>699</c:v>
                </c:pt>
                <c:pt idx="99">
                  <c:v>700</c:v>
                </c:pt>
                <c:pt idx="100">
                  <c:v>701</c:v>
                </c:pt>
                <c:pt idx="101">
                  <c:v>702</c:v>
                </c:pt>
                <c:pt idx="102">
                  <c:v>703</c:v>
                </c:pt>
                <c:pt idx="103">
                  <c:v>704</c:v>
                </c:pt>
                <c:pt idx="104">
                  <c:v>705</c:v>
                </c:pt>
                <c:pt idx="105">
                  <c:v>706</c:v>
                </c:pt>
                <c:pt idx="106">
                  <c:v>707</c:v>
                </c:pt>
                <c:pt idx="107">
                  <c:v>708</c:v>
                </c:pt>
                <c:pt idx="108">
                  <c:v>709</c:v>
                </c:pt>
                <c:pt idx="109">
                  <c:v>710</c:v>
                </c:pt>
                <c:pt idx="110">
                  <c:v>711</c:v>
                </c:pt>
                <c:pt idx="111">
                  <c:v>712</c:v>
                </c:pt>
                <c:pt idx="112">
                  <c:v>713</c:v>
                </c:pt>
                <c:pt idx="113">
                  <c:v>714</c:v>
                </c:pt>
                <c:pt idx="114">
                  <c:v>715</c:v>
                </c:pt>
                <c:pt idx="115">
                  <c:v>716</c:v>
                </c:pt>
                <c:pt idx="116">
                  <c:v>717</c:v>
                </c:pt>
                <c:pt idx="117">
                  <c:v>718</c:v>
                </c:pt>
                <c:pt idx="118">
                  <c:v>719</c:v>
                </c:pt>
                <c:pt idx="119">
                  <c:v>720</c:v>
                </c:pt>
                <c:pt idx="120">
                  <c:v>721</c:v>
                </c:pt>
                <c:pt idx="121">
                  <c:v>722</c:v>
                </c:pt>
                <c:pt idx="122">
                  <c:v>723</c:v>
                </c:pt>
                <c:pt idx="123">
                  <c:v>724</c:v>
                </c:pt>
                <c:pt idx="124">
                  <c:v>725</c:v>
                </c:pt>
                <c:pt idx="125">
                  <c:v>726</c:v>
                </c:pt>
                <c:pt idx="126">
                  <c:v>727</c:v>
                </c:pt>
                <c:pt idx="127">
                  <c:v>728</c:v>
                </c:pt>
                <c:pt idx="128">
                  <c:v>729</c:v>
                </c:pt>
                <c:pt idx="129">
                  <c:v>730</c:v>
                </c:pt>
                <c:pt idx="130">
                  <c:v>731</c:v>
                </c:pt>
                <c:pt idx="131">
                  <c:v>732</c:v>
                </c:pt>
                <c:pt idx="132">
                  <c:v>733</c:v>
                </c:pt>
                <c:pt idx="133">
                  <c:v>734</c:v>
                </c:pt>
                <c:pt idx="134">
                  <c:v>735</c:v>
                </c:pt>
                <c:pt idx="135">
                  <c:v>736</c:v>
                </c:pt>
                <c:pt idx="136">
                  <c:v>737</c:v>
                </c:pt>
                <c:pt idx="137">
                  <c:v>738</c:v>
                </c:pt>
                <c:pt idx="138">
                  <c:v>739</c:v>
                </c:pt>
                <c:pt idx="139">
                  <c:v>740</c:v>
                </c:pt>
                <c:pt idx="140">
                  <c:v>741</c:v>
                </c:pt>
                <c:pt idx="141">
                  <c:v>742</c:v>
                </c:pt>
                <c:pt idx="142">
                  <c:v>743</c:v>
                </c:pt>
                <c:pt idx="143">
                  <c:v>744</c:v>
                </c:pt>
                <c:pt idx="144">
                  <c:v>745</c:v>
                </c:pt>
                <c:pt idx="145">
                  <c:v>746</c:v>
                </c:pt>
                <c:pt idx="146">
                  <c:v>747</c:v>
                </c:pt>
                <c:pt idx="147">
                  <c:v>748</c:v>
                </c:pt>
                <c:pt idx="148">
                  <c:v>749</c:v>
                </c:pt>
                <c:pt idx="149">
                  <c:v>750</c:v>
                </c:pt>
                <c:pt idx="150">
                  <c:v>751</c:v>
                </c:pt>
                <c:pt idx="151">
                  <c:v>752</c:v>
                </c:pt>
                <c:pt idx="152">
                  <c:v>753</c:v>
                </c:pt>
                <c:pt idx="153">
                  <c:v>754</c:v>
                </c:pt>
                <c:pt idx="154">
                  <c:v>755</c:v>
                </c:pt>
                <c:pt idx="155">
                  <c:v>756</c:v>
                </c:pt>
                <c:pt idx="156">
                  <c:v>757</c:v>
                </c:pt>
                <c:pt idx="157">
                  <c:v>758</c:v>
                </c:pt>
                <c:pt idx="158">
                  <c:v>759</c:v>
                </c:pt>
                <c:pt idx="159">
                  <c:v>760</c:v>
                </c:pt>
                <c:pt idx="160">
                  <c:v>761</c:v>
                </c:pt>
                <c:pt idx="161">
                  <c:v>762</c:v>
                </c:pt>
                <c:pt idx="162">
                  <c:v>763</c:v>
                </c:pt>
                <c:pt idx="163">
                  <c:v>764</c:v>
                </c:pt>
                <c:pt idx="164">
                  <c:v>765</c:v>
                </c:pt>
                <c:pt idx="165">
                  <c:v>766</c:v>
                </c:pt>
                <c:pt idx="166">
                  <c:v>767</c:v>
                </c:pt>
                <c:pt idx="167">
                  <c:v>768</c:v>
                </c:pt>
                <c:pt idx="168">
                  <c:v>769</c:v>
                </c:pt>
                <c:pt idx="169">
                  <c:v>770</c:v>
                </c:pt>
                <c:pt idx="170">
                  <c:v>771</c:v>
                </c:pt>
                <c:pt idx="171">
                  <c:v>772</c:v>
                </c:pt>
                <c:pt idx="172">
                  <c:v>773</c:v>
                </c:pt>
                <c:pt idx="173">
                  <c:v>774</c:v>
                </c:pt>
                <c:pt idx="174">
                  <c:v>775</c:v>
                </c:pt>
                <c:pt idx="175">
                  <c:v>776</c:v>
                </c:pt>
                <c:pt idx="176">
                  <c:v>777</c:v>
                </c:pt>
                <c:pt idx="177">
                  <c:v>778</c:v>
                </c:pt>
                <c:pt idx="178">
                  <c:v>779</c:v>
                </c:pt>
                <c:pt idx="179">
                  <c:v>780</c:v>
                </c:pt>
                <c:pt idx="180">
                  <c:v>781</c:v>
                </c:pt>
                <c:pt idx="181">
                  <c:v>782</c:v>
                </c:pt>
                <c:pt idx="182">
                  <c:v>783</c:v>
                </c:pt>
                <c:pt idx="183">
                  <c:v>784</c:v>
                </c:pt>
                <c:pt idx="184">
                  <c:v>785</c:v>
                </c:pt>
                <c:pt idx="185">
                  <c:v>786</c:v>
                </c:pt>
                <c:pt idx="186">
                  <c:v>787</c:v>
                </c:pt>
                <c:pt idx="187">
                  <c:v>788</c:v>
                </c:pt>
                <c:pt idx="188">
                  <c:v>789</c:v>
                </c:pt>
                <c:pt idx="189">
                  <c:v>790</c:v>
                </c:pt>
                <c:pt idx="190">
                  <c:v>791</c:v>
                </c:pt>
                <c:pt idx="191">
                  <c:v>792</c:v>
                </c:pt>
                <c:pt idx="192">
                  <c:v>793</c:v>
                </c:pt>
                <c:pt idx="193">
                  <c:v>794</c:v>
                </c:pt>
                <c:pt idx="194">
                  <c:v>795</c:v>
                </c:pt>
                <c:pt idx="195">
                  <c:v>796</c:v>
                </c:pt>
                <c:pt idx="196">
                  <c:v>797</c:v>
                </c:pt>
                <c:pt idx="197">
                  <c:v>798</c:v>
                </c:pt>
                <c:pt idx="198">
                  <c:v>799</c:v>
                </c:pt>
                <c:pt idx="199">
                  <c:v>800</c:v>
                </c:pt>
                <c:pt idx="200">
                  <c:v>801</c:v>
                </c:pt>
                <c:pt idx="201">
                  <c:v>802</c:v>
                </c:pt>
                <c:pt idx="202">
                  <c:v>803</c:v>
                </c:pt>
                <c:pt idx="203">
                  <c:v>804</c:v>
                </c:pt>
              </c:numCache>
            </c:numRef>
          </c:xVal>
          <c:yVal>
            <c:numRef>
              <c:f>Graph!$C$535:$C$736</c:f>
              <c:numCache>
                <c:formatCode>General</c:formatCode>
                <c:ptCount val="202"/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AA0-4441-AA99-871D18F7676D}"/>
            </c:ext>
          </c:extLst>
        </c:ser>
        <c:ser>
          <c:idx val="3"/>
          <c:order val="3"/>
          <c:tx>
            <c:v>RL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Graph!$A$534:$A$737</c:f>
              <c:numCache>
                <c:formatCode>General</c:formatCode>
                <c:ptCount val="204"/>
                <c:pt idx="0">
                  <c:v>601</c:v>
                </c:pt>
                <c:pt idx="1">
                  <c:v>602</c:v>
                </c:pt>
                <c:pt idx="2">
                  <c:v>603</c:v>
                </c:pt>
                <c:pt idx="3">
                  <c:v>604</c:v>
                </c:pt>
                <c:pt idx="4">
                  <c:v>605</c:v>
                </c:pt>
                <c:pt idx="5">
                  <c:v>606</c:v>
                </c:pt>
                <c:pt idx="6">
                  <c:v>607</c:v>
                </c:pt>
                <c:pt idx="7">
                  <c:v>608</c:v>
                </c:pt>
                <c:pt idx="8">
                  <c:v>609</c:v>
                </c:pt>
                <c:pt idx="9">
                  <c:v>610</c:v>
                </c:pt>
                <c:pt idx="10">
                  <c:v>611</c:v>
                </c:pt>
                <c:pt idx="11">
                  <c:v>612</c:v>
                </c:pt>
                <c:pt idx="12">
                  <c:v>613</c:v>
                </c:pt>
                <c:pt idx="13">
                  <c:v>614</c:v>
                </c:pt>
                <c:pt idx="14">
                  <c:v>615</c:v>
                </c:pt>
                <c:pt idx="15">
                  <c:v>616</c:v>
                </c:pt>
                <c:pt idx="16">
                  <c:v>617</c:v>
                </c:pt>
                <c:pt idx="17">
                  <c:v>618</c:v>
                </c:pt>
                <c:pt idx="18">
                  <c:v>619</c:v>
                </c:pt>
                <c:pt idx="19">
                  <c:v>620</c:v>
                </c:pt>
                <c:pt idx="20">
                  <c:v>621</c:v>
                </c:pt>
                <c:pt idx="21">
                  <c:v>622</c:v>
                </c:pt>
                <c:pt idx="22">
                  <c:v>623</c:v>
                </c:pt>
                <c:pt idx="23">
                  <c:v>624</c:v>
                </c:pt>
                <c:pt idx="24">
                  <c:v>625</c:v>
                </c:pt>
                <c:pt idx="25">
                  <c:v>626</c:v>
                </c:pt>
                <c:pt idx="26">
                  <c:v>627</c:v>
                </c:pt>
                <c:pt idx="27">
                  <c:v>628</c:v>
                </c:pt>
                <c:pt idx="28">
                  <c:v>629</c:v>
                </c:pt>
                <c:pt idx="29">
                  <c:v>630</c:v>
                </c:pt>
                <c:pt idx="30">
                  <c:v>631</c:v>
                </c:pt>
                <c:pt idx="31">
                  <c:v>632</c:v>
                </c:pt>
                <c:pt idx="32">
                  <c:v>633</c:v>
                </c:pt>
                <c:pt idx="33">
                  <c:v>634</c:v>
                </c:pt>
                <c:pt idx="34">
                  <c:v>635</c:v>
                </c:pt>
                <c:pt idx="35">
                  <c:v>636</c:v>
                </c:pt>
                <c:pt idx="36">
                  <c:v>637</c:v>
                </c:pt>
                <c:pt idx="37">
                  <c:v>638</c:v>
                </c:pt>
                <c:pt idx="38">
                  <c:v>639</c:v>
                </c:pt>
                <c:pt idx="39">
                  <c:v>640</c:v>
                </c:pt>
                <c:pt idx="40">
                  <c:v>641</c:v>
                </c:pt>
                <c:pt idx="41">
                  <c:v>642</c:v>
                </c:pt>
                <c:pt idx="42">
                  <c:v>643</c:v>
                </c:pt>
                <c:pt idx="43">
                  <c:v>644</c:v>
                </c:pt>
                <c:pt idx="44">
                  <c:v>645</c:v>
                </c:pt>
                <c:pt idx="45">
                  <c:v>646</c:v>
                </c:pt>
                <c:pt idx="46">
                  <c:v>647</c:v>
                </c:pt>
                <c:pt idx="47">
                  <c:v>648</c:v>
                </c:pt>
                <c:pt idx="48">
                  <c:v>649</c:v>
                </c:pt>
                <c:pt idx="49">
                  <c:v>650</c:v>
                </c:pt>
                <c:pt idx="50">
                  <c:v>651</c:v>
                </c:pt>
                <c:pt idx="51">
                  <c:v>652</c:v>
                </c:pt>
                <c:pt idx="52">
                  <c:v>653</c:v>
                </c:pt>
                <c:pt idx="53">
                  <c:v>654</c:v>
                </c:pt>
                <c:pt idx="54">
                  <c:v>655</c:v>
                </c:pt>
                <c:pt idx="55">
                  <c:v>656</c:v>
                </c:pt>
                <c:pt idx="56">
                  <c:v>657</c:v>
                </c:pt>
                <c:pt idx="57">
                  <c:v>658</c:v>
                </c:pt>
                <c:pt idx="58">
                  <c:v>659</c:v>
                </c:pt>
                <c:pt idx="59">
                  <c:v>660</c:v>
                </c:pt>
                <c:pt idx="60">
                  <c:v>661</c:v>
                </c:pt>
                <c:pt idx="61">
                  <c:v>662</c:v>
                </c:pt>
                <c:pt idx="62">
                  <c:v>663</c:v>
                </c:pt>
                <c:pt idx="63">
                  <c:v>664</c:v>
                </c:pt>
                <c:pt idx="64">
                  <c:v>665</c:v>
                </c:pt>
                <c:pt idx="65">
                  <c:v>666</c:v>
                </c:pt>
                <c:pt idx="66">
                  <c:v>667</c:v>
                </c:pt>
                <c:pt idx="67">
                  <c:v>668</c:v>
                </c:pt>
                <c:pt idx="68">
                  <c:v>669</c:v>
                </c:pt>
                <c:pt idx="69">
                  <c:v>670</c:v>
                </c:pt>
                <c:pt idx="70">
                  <c:v>671</c:v>
                </c:pt>
                <c:pt idx="71">
                  <c:v>672</c:v>
                </c:pt>
                <c:pt idx="72">
                  <c:v>673</c:v>
                </c:pt>
                <c:pt idx="73">
                  <c:v>674</c:v>
                </c:pt>
                <c:pt idx="74">
                  <c:v>675</c:v>
                </c:pt>
                <c:pt idx="75">
                  <c:v>676</c:v>
                </c:pt>
                <c:pt idx="76">
                  <c:v>677</c:v>
                </c:pt>
                <c:pt idx="77">
                  <c:v>678</c:v>
                </c:pt>
                <c:pt idx="78">
                  <c:v>679</c:v>
                </c:pt>
                <c:pt idx="79">
                  <c:v>680</c:v>
                </c:pt>
                <c:pt idx="80">
                  <c:v>681</c:v>
                </c:pt>
                <c:pt idx="81">
                  <c:v>682</c:v>
                </c:pt>
                <c:pt idx="82">
                  <c:v>683</c:v>
                </c:pt>
                <c:pt idx="83">
                  <c:v>684</c:v>
                </c:pt>
                <c:pt idx="84">
                  <c:v>685</c:v>
                </c:pt>
                <c:pt idx="85">
                  <c:v>686</c:v>
                </c:pt>
                <c:pt idx="86">
                  <c:v>687</c:v>
                </c:pt>
                <c:pt idx="87">
                  <c:v>688</c:v>
                </c:pt>
                <c:pt idx="88">
                  <c:v>689</c:v>
                </c:pt>
                <c:pt idx="89">
                  <c:v>690</c:v>
                </c:pt>
                <c:pt idx="90">
                  <c:v>691</c:v>
                </c:pt>
                <c:pt idx="91">
                  <c:v>692</c:v>
                </c:pt>
                <c:pt idx="92">
                  <c:v>693</c:v>
                </c:pt>
                <c:pt idx="93">
                  <c:v>694</c:v>
                </c:pt>
                <c:pt idx="94">
                  <c:v>695</c:v>
                </c:pt>
                <c:pt idx="95">
                  <c:v>696</c:v>
                </c:pt>
                <c:pt idx="96">
                  <c:v>697</c:v>
                </c:pt>
                <c:pt idx="97">
                  <c:v>698</c:v>
                </c:pt>
                <c:pt idx="98">
                  <c:v>699</c:v>
                </c:pt>
                <c:pt idx="99">
                  <c:v>700</c:v>
                </c:pt>
                <c:pt idx="100">
                  <c:v>701</c:v>
                </c:pt>
                <c:pt idx="101">
                  <c:v>702</c:v>
                </c:pt>
                <c:pt idx="102">
                  <c:v>703</c:v>
                </c:pt>
                <c:pt idx="103">
                  <c:v>704</c:v>
                </c:pt>
                <c:pt idx="104">
                  <c:v>705</c:v>
                </c:pt>
                <c:pt idx="105">
                  <c:v>706</c:v>
                </c:pt>
                <c:pt idx="106">
                  <c:v>707</c:v>
                </c:pt>
                <c:pt idx="107">
                  <c:v>708</c:v>
                </c:pt>
                <c:pt idx="108">
                  <c:v>709</c:v>
                </c:pt>
                <c:pt idx="109">
                  <c:v>710</c:v>
                </c:pt>
                <c:pt idx="110">
                  <c:v>711</c:v>
                </c:pt>
                <c:pt idx="111">
                  <c:v>712</c:v>
                </c:pt>
                <c:pt idx="112">
                  <c:v>713</c:v>
                </c:pt>
                <c:pt idx="113">
                  <c:v>714</c:v>
                </c:pt>
                <c:pt idx="114">
                  <c:v>715</c:v>
                </c:pt>
                <c:pt idx="115">
                  <c:v>716</c:v>
                </c:pt>
                <c:pt idx="116">
                  <c:v>717</c:v>
                </c:pt>
                <c:pt idx="117">
                  <c:v>718</c:v>
                </c:pt>
                <c:pt idx="118">
                  <c:v>719</c:v>
                </c:pt>
                <c:pt idx="119">
                  <c:v>720</c:v>
                </c:pt>
                <c:pt idx="120">
                  <c:v>721</c:v>
                </c:pt>
                <c:pt idx="121">
                  <c:v>722</c:v>
                </c:pt>
                <c:pt idx="122">
                  <c:v>723</c:v>
                </c:pt>
                <c:pt idx="123">
                  <c:v>724</c:v>
                </c:pt>
                <c:pt idx="124">
                  <c:v>725</c:v>
                </c:pt>
                <c:pt idx="125">
                  <c:v>726</c:v>
                </c:pt>
                <c:pt idx="126">
                  <c:v>727</c:v>
                </c:pt>
                <c:pt idx="127">
                  <c:v>728</c:v>
                </c:pt>
                <c:pt idx="128">
                  <c:v>729</c:v>
                </c:pt>
                <c:pt idx="129">
                  <c:v>730</c:v>
                </c:pt>
                <c:pt idx="130">
                  <c:v>731</c:v>
                </c:pt>
                <c:pt idx="131">
                  <c:v>732</c:v>
                </c:pt>
                <c:pt idx="132">
                  <c:v>733</c:v>
                </c:pt>
                <c:pt idx="133">
                  <c:v>734</c:v>
                </c:pt>
                <c:pt idx="134">
                  <c:v>735</c:v>
                </c:pt>
                <c:pt idx="135">
                  <c:v>736</c:v>
                </c:pt>
                <c:pt idx="136">
                  <c:v>737</c:v>
                </c:pt>
                <c:pt idx="137">
                  <c:v>738</c:v>
                </c:pt>
                <c:pt idx="138">
                  <c:v>739</c:v>
                </c:pt>
                <c:pt idx="139">
                  <c:v>740</c:v>
                </c:pt>
                <c:pt idx="140">
                  <c:v>741</c:v>
                </c:pt>
                <c:pt idx="141">
                  <c:v>742</c:v>
                </c:pt>
                <c:pt idx="142">
                  <c:v>743</c:v>
                </c:pt>
                <c:pt idx="143">
                  <c:v>744</c:v>
                </c:pt>
                <c:pt idx="144">
                  <c:v>745</c:v>
                </c:pt>
                <c:pt idx="145">
                  <c:v>746</c:v>
                </c:pt>
                <c:pt idx="146">
                  <c:v>747</c:v>
                </c:pt>
                <c:pt idx="147">
                  <c:v>748</c:v>
                </c:pt>
                <c:pt idx="148">
                  <c:v>749</c:v>
                </c:pt>
                <c:pt idx="149">
                  <c:v>750</c:v>
                </c:pt>
                <c:pt idx="150">
                  <c:v>751</c:v>
                </c:pt>
                <c:pt idx="151">
                  <c:v>752</c:v>
                </c:pt>
                <c:pt idx="152">
                  <c:v>753</c:v>
                </c:pt>
                <c:pt idx="153">
                  <c:v>754</c:v>
                </c:pt>
                <c:pt idx="154">
                  <c:v>755</c:v>
                </c:pt>
                <c:pt idx="155">
                  <c:v>756</c:v>
                </c:pt>
                <c:pt idx="156">
                  <c:v>757</c:v>
                </c:pt>
                <c:pt idx="157">
                  <c:v>758</c:v>
                </c:pt>
                <c:pt idx="158">
                  <c:v>759</c:v>
                </c:pt>
                <c:pt idx="159">
                  <c:v>760</c:v>
                </c:pt>
                <c:pt idx="160">
                  <c:v>761</c:v>
                </c:pt>
                <c:pt idx="161">
                  <c:v>762</c:v>
                </c:pt>
                <c:pt idx="162">
                  <c:v>763</c:v>
                </c:pt>
                <c:pt idx="163">
                  <c:v>764</c:v>
                </c:pt>
                <c:pt idx="164">
                  <c:v>765</c:v>
                </c:pt>
                <c:pt idx="165">
                  <c:v>766</c:v>
                </c:pt>
                <c:pt idx="166">
                  <c:v>767</c:v>
                </c:pt>
                <c:pt idx="167">
                  <c:v>768</c:v>
                </c:pt>
                <c:pt idx="168">
                  <c:v>769</c:v>
                </c:pt>
                <c:pt idx="169">
                  <c:v>770</c:v>
                </c:pt>
                <c:pt idx="170">
                  <c:v>771</c:v>
                </c:pt>
                <c:pt idx="171">
                  <c:v>772</c:v>
                </c:pt>
                <c:pt idx="172">
                  <c:v>773</c:v>
                </c:pt>
                <c:pt idx="173">
                  <c:v>774</c:v>
                </c:pt>
                <c:pt idx="174">
                  <c:v>775</c:v>
                </c:pt>
                <c:pt idx="175">
                  <c:v>776</c:v>
                </c:pt>
                <c:pt idx="176">
                  <c:v>777</c:v>
                </c:pt>
                <c:pt idx="177">
                  <c:v>778</c:v>
                </c:pt>
                <c:pt idx="178">
                  <c:v>779</c:v>
                </c:pt>
                <c:pt idx="179">
                  <c:v>780</c:v>
                </c:pt>
                <c:pt idx="180">
                  <c:v>781</c:v>
                </c:pt>
                <c:pt idx="181">
                  <c:v>782</c:v>
                </c:pt>
                <c:pt idx="182">
                  <c:v>783</c:v>
                </c:pt>
                <c:pt idx="183">
                  <c:v>784</c:v>
                </c:pt>
                <c:pt idx="184">
                  <c:v>785</c:v>
                </c:pt>
                <c:pt idx="185">
                  <c:v>786</c:v>
                </c:pt>
                <c:pt idx="186">
                  <c:v>787</c:v>
                </c:pt>
                <c:pt idx="187">
                  <c:v>788</c:v>
                </c:pt>
                <c:pt idx="188">
                  <c:v>789</c:v>
                </c:pt>
                <c:pt idx="189">
                  <c:v>790</c:v>
                </c:pt>
                <c:pt idx="190">
                  <c:v>791</c:v>
                </c:pt>
                <c:pt idx="191">
                  <c:v>792</c:v>
                </c:pt>
                <c:pt idx="192">
                  <c:v>793</c:v>
                </c:pt>
                <c:pt idx="193">
                  <c:v>794</c:v>
                </c:pt>
                <c:pt idx="194">
                  <c:v>795</c:v>
                </c:pt>
                <c:pt idx="195">
                  <c:v>796</c:v>
                </c:pt>
                <c:pt idx="196">
                  <c:v>797</c:v>
                </c:pt>
                <c:pt idx="197">
                  <c:v>798</c:v>
                </c:pt>
                <c:pt idx="198">
                  <c:v>799</c:v>
                </c:pt>
                <c:pt idx="199">
                  <c:v>800</c:v>
                </c:pt>
                <c:pt idx="200">
                  <c:v>801</c:v>
                </c:pt>
                <c:pt idx="201">
                  <c:v>802</c:v>
                </c:pt>
                <c:pt idx="202">
                  <c:v>803</c:v>
                </c:pt>
                <c:pt idx="203">
                  <c:v>804</c:v>
                </c:pt>
              </c:numCache>
            </c:numRef>
          </c:xVal>
          <c:yVal>
            <c:numRef>
              <c:f>Graph!$E$535:$E$736</c:f>
              <c:numCache>
                <c:formatCode>General</c:formatCode>
                <c:ptCount val="202"/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AA0-4441-AA99-871D18F7676D}"/>
            </c:ext>
          </c:extLst>
        </c:ser>
        <c:ser>
          <c:idx val="4"/>
          <c:order val="4"/>
          <c:tx>
            <c:v>RRD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Graph!$A$534:$A$737</c:f>
              <c:numCache>
                <c:formatCode>General</c:formatCode>
                <c:ptCount val="204"/>
                <c:pt idx="0">
                  <c:v>601</c:v>
                </c:pt>
                <c:pt idx="1">
                  <c:v>602</c:v>
                </c:pt>
                <c:pt idx="2">
                  <c:v>603</c:v>
                </c:pt>
                <c:pt idx="3">
                  <c:v>604</c:v>
                </c:pt>
                <c:pt idx="4">
                  <c:v>605</c:v>
                </c:pt>
                <c:pt idx="5">
                  <c:v>606</c:v>
                </c:pt>
                <c:pt idx="6">
                  <c:v>607</c:v>
                </c:pt>
                <c:pt idx="7">
                  <c:v>608</c:v>
                </c:pt>
                <c:pt idx="8">
                  <c:v>609</c:v>
                </c:pt>
                <c:pt idx="9">
                  <c:v>610</c:v>
                </c:pt>
                <c:pt idx="10">
                  <c:v>611</c:v>
                </c:pt>
                <c:pt idx="11">
                  <c:v>612</c:v>
                </c:pt>
                <c:pt idx="12">
                  <c:v>613</c:v>
                </c:pt>
                <c:pt idx="13">
                  <c:v>614</c:v>
                </c:pt>
                <c:pt idx="14">
                  <c:v>615</c:v>
                </c:pt>
                <c:pt idx="15">
                  <c:v>616</c:v>
                </c:pt>
                <c:pt idx="16">
                  <c:v>617</c:v>
                </c:pt>
                <c:pt idx="17">
                  <c:v>618</c:v>
                </c:pt>
                <c:pt idx="18">
                  <c:v>619</c:v>
                </c:pt>
                <c:pt idx="19">
                  <c:v>620</c:v>
                </c:pt>
                <c:pt idx="20">
                  <c:v>621</c:v>
                </c:pt>
                <c:pt idx="21">
                  <c:v>622</c:v>
                </c:pt>
                <c:pt idx="22">
                  <c:v>623</c:v>
                </c:pt>
                <c:pt idx="23">
                  <c:v>624</c:v>
                </c:pt>
                <c:pt idx="24">
                  <c:v>625</c:v>
                </c:pt>
                <c:pt idx="25">
                  <c:v>626</c:v>
                </c:pt>
                <c:pt idx="26">
                  <c:v>627</c:v>
                </c:pt>
                <c:pt idx="27">
                  <c:v>628</c:v>
                </c:pt>
                <c:pt idx="28">
                  <c:v>629</c:v>
                </c:pt>
                <c:pt idx="29">
                  <c:v>630</c:v>
                </c:pt>
                <c:pt idx="30">
                  <c:v>631</c:v>
                </c:pt>
                <c:pt idx="31">
                  <c:v>632</c:v>
                </c:pt>
                <c:pt idx="32">
                  <c:v>633</c:v>
                </c:pt>
                <c:pt idx="33">
                  <c:v>634</c:v>
                </c:pt>
                <c:pt idx="34">
                  <c:v>635</c:v>
                </c:pt>
                <c:pt idx="35">
                  <c:v>636</c:v>
                </c:pt>
                <c:pt idx="36">
                  <c:v>637</c:v>
                </c:pt>
                <c:pt idx="37">
                  <c:v>638</c:v>
                </c:pt>
                <c:pt idx="38">
                  <c:v>639</c:v>
                </c:pt>
                <c:pt idx="39">
                  <c:v>640</c:v>
                </c:pt>
                <c:pt idx="40">
                  <c:v>641</c:v>
                </c:pt>
                <c:pt idx="41">
                  <c:v>642</c:v>
                </c:pt>
                <c:pt idx="42">
                  <c:v>643</c:v>
                </c:pt>
                <c:pt idx="43">
                  <c:v>644</c:v>
                </c:pt>
                <c:pt idx="44">
                  <c:v>645</c:v>
                </c:pt>
                <c:pt idx="45">
                  <c:v>646</c:v>
                </c:pt>
                <c:pt idx="46">
                  <c:v>647</c:v>
                </c:pt>
                <c:pt idx="47">
                  <c:v>648</c:v>
                </c:pt>
                <c:pt idx="48">
                  <c:v>649</c:v>
                </c:pt>
                <c:pt idx="49">
                  <c:v>650</c:v>
                </c:pt>
                <c:pt idx="50">
                  <c:v>651</c:v>
                </c:pt>
                <c:pt idx="51">
                  <c:v>652</c:v>
                </c:pt>
                <c:pt idx="52">
                  <c:v>653</c:v>
                </c:pt>
                <c:pt idx="53">
                  <c:v>654</c:v>
                </c:pt>
                <c:pt idx="54">
                  <c:v>655</c:v>
                </c:pt>
                <c:pt idx="55">
                  <c:v>656</c:v>
                </c:pt>
                <c:pt idx="56">
                  <c:v>657</c:v>
                </c:pt>
                <c:pt idx="57">
                  <c:v>658</c:v>
                </c:pt>
                <c:pt idx="58">
                  <c:v>659</c:v>
                </c:pt>
                <c:pt idx="59">
                  <c:v>660</c:v>
                </c:pt>
                <c:pt idx="60">
                  <c:v>661</c:v>
                </c:pt>
                <c:pt idx="61">
                  <c:v>662</c:v>
                </c:pt>
                <c:pt idx="62">
                  <c:v>663</c:v>
                </c:pt>
                <c:pt idx="63">
                  <c:v>664</c:v>
                </c:pt>
                <c:pt idx="64">
                  <c:v>665</c:v>
                </c:pt>
                <c:pt idx="65">
                  <c:v>666</c:v>
                </c:pt>
                <c:pt idx="66">
                  <c:v>667</c:v>
                </c:pt>
                <c:pt idx="67">
                  <c:v>668</c:v>
                </c:pt>
                <c:pt idx="68">
                  <c:v>669</c:v>
                </c:pt>
                <c:pt idx="69">
                  <c:v>670</c:v>
                </c:pt>
                <c:pt idx="70">
                  <c:v>671</c:v>
                </c:pt>
                <c:pt idx="71">
                  <c:v>672</c:v>
                </c:pt>
                <c:pt idx="72">
                  <c:v>673</c:v>
                </c:pt>
                <c:pt idx="73">
                  <c:v>674</c:v>
                </c:pt>
                <c:pt idx="74">
                  <c:v>675</c:v>
                </c:pt>
                <c:pt idx="75">
                  <c:v>676</c:v>
                </c:pt>
                <c:pt idx="76">
                  <c:v>677</c:v>
                </c:pt>
                <c:pt idx="77">
                  <c:v>678</c:v>
                </c:pt>
                <c:pt idx="78">
                  <c:v>679</c:v>
                </c:pt>
                <c:pt idx="79">
                  <c:v>680</c:v>
                </c:pt>
                <c:pt idx="80">
                  <c:v>681</c:v>
                </c:pt>
                <c:pt idx="81">
                  <c:v>682</c:v>
                </c:pt>
                <c:pt idx="82">
                  <c:v>683</c:v>
                </c:pt>
                <c:pt idx="83">
                  <c:v>684</c:v>
                </c:pt>
                <c:pt idx="84">
                  <c:v>685</c:v>
                </c:pt>
                <c:pt idx="85">
                  <c:v>686</c:v>
                </c:pt>
                <c:pt idx="86">
                  <c:v>687</c:v>
                </c:pt>
                <c:pt idx="87">
                  <c:v>688</c:v>
                </c:pt>
                <c:pt idx="88">
                  <c:v>689</c:v>
                </c:pt>
                <c:pt idx="89">
                  <c:v>690</c:v>
                </c:pt>
                <c:pt idx="90">
                  <c:v>691</c:v>
                </c:pt>
                <c:pt idx="91">
                  <c:v>692</c:v>
                </c:pt>
                <c:pt idx="92">
                  <c:v>693</c:v>
                </c:pt>
                <c:pt idx="93">
                  <c:v>694</c:v>
                </c:pt>
                <c:pt idx="94">
                  <c:v>695</c:v>
                </c:pt>
                <c:pt idx="95">
                  <c:v>696</c:v>
                </c:pt>
                <c:pt idx="96">
                  <c:v>697</c:v>
                </c:pt>
                <c:pt idx="97">
                  <c:v>698</c:v>
                </c:pt>
                <c:pt idx="98">
                  <c:v>699</c:v>
                </c:pt>
                <c:pt idx="99">
                  <c:v>700</c:v>
                </c:pt>
                <c:pt idx="100">
                  <c:v>701</c:v>
                </c:pt>
                <c:pt idx="101">
                  <c:v>702</c:v>
                </c:pt>
                <c:pt idx="102">
                  <c:v>703</c:v>
                </c:pt>
                <c:pt idx="103">
                  <c:v>704</c:v>
                </c:pt>
                <c:pt idx="104">
                  <c:v>705</c:v>
                </c:pt>
                <c:pt idx="105">
                  <c:v>706</c:v>
                </c:pt>
                <c:pt idx="106">
                  <c:v>707</c:v>
                </c:pt>
                <c:pt idx="107">
                  <c:v>708</c:v>
                </c:pt>
                <c:pt idx="108">
                  <c:v>709</c:v>
                </c:pt>
                <c:pt idx="109">
                  <c:v>710</c:v>
                </c:pt>
                <c:pt idx="110">
                  <c:v>711</c:v>
                </c:pt>
                <c:pt idx="111">
                  <c:v>712</c:v>
                </c:pt>
                <c:pt idx="112">
                  <c:v>713</c:v>
                </c:pt>
                <c:pt idx="113">
                  <c:v>714</c:v>
                </c:pt>
                <c:pt idx="114">
                  <c:v>715</c:v>
                </c:pt>
                <c:pt idx="115">
                  <c:v>716</c:v>
                </c:pt>
                <c:pt idx="116">
                  <c:v>717</c:v>
                </c:pt>
                <c:pt idx="117">
                  <c:v>718</c:v>
                </c:pt>
                <c:pt idx="118">
                  <c:v>719</c:v>
                </c:pt>
                <c:pt idx="119">
                  <c:v>720</c:v>
                </c:pt>
                <c:pt idx="120">
                  <c:v>721</c:v>
                </c:pt>
                <c:pt idx="121">
                  <c:v>722</c:v>
                </c:pt>
                <c:pt idx="122">
                  <c:v>723</c:v>
                </c:pt>
                <c:pt idx="123">
                  <c:v>724</c:v>
                </c:pt>
                <c:pt idx="124">
                  <c:v>725</c:v>
                </c:pt>
                <c:pt idx="125">
                  <c:v>726</c:v>
                </c:pt>
                <c:pt idx="126">
                  <c:v>727</c:v>
                </c:pt>
                <c:pt idx="127">
                  <c:v>728</c:v>
                </c:pt>
                <c:pt idx="128">
                  <c:v>729</c:v>
                </c:pt>
                <c:pt idx="129">
                  <c:v>730</c:v>
                </c:pt>
                <c:pt idx="130">
                  <c:v>731</c:v>
                </c:pt>
                <c:pt idx="131">
                  <c:v>732</c:v>
                </c:pt>
                <c:pt idx="132">
                  <c:v>733</c:v>
                </c:pt>
                <c:pt idx="133">
                  <c:v>734</c:v>
                </c:pt>
                <c:pt idx="134">
                  <c:v>735</c:v>
                </c:pt>
                <c:pt idx="135">
                  <c:v>736</c:v>
                </c:pt>
                <c:pt idx="136">
                  <c:v>737</c:v>
                </c:pt>
                <c:pt idx="137">
                  <c:v>738</c:v>
                </c:pt>
                <c:pt idx="138">
                  <c:v>739</c:v>
                </c:pt>
                <c:pt idx="139">
                  <c:v>740</c:v>
                </c:pt>
                <c:pt idx="140">
                  <c:v>741</c:v>
                </c:pt>
                <c:pt idx="141">
                  <c:v>742</c:v>
                </c:pt>
                <c:pt idx="142">
                  <c:v>743</c:v>
                </c:pt>
                <c:pt idx="143">
                  <c:v>744</c:v>
                </c:pt>
                <c:pt idx="144">
                  <c:v>745</c:v>
                </c:pt>
                <c:pt idx="145">
                  <c:v>746</c:v>
                </c:pt>
                <c:pt idx="146">
                  <c:v>747</c:v>
                </c:pt>
                <c:pt idx="147">
                  <c:v>748</c:v>
                </c:pt>
                <c:pt idx="148">
                  <c:v>749</c:v>
                </c:pt>
                <c:pt idx="149">
                  <c:v>750</c:v>
                </c:pt>
                <c:pt idx="150">
                  <c:v>751</c:v>
                </c:pt>
                <c:pt idx="151">
                  <c:v>752</c:v>
                </c:pt>
                <c:pt idx="152">
                  <c:v>753</c:v>
                </c:pt>
                <c:pt idx="153">
                  <c:v>754</c:v>
                </c:pt>
                <c:pt idx="154">
                  <c:v>755</c:v>
                </c:pt>
                <c:pt idx="155">
                  <c:v>756</c:v>
                </c:pt>
                <c:pt idx="156">
                  <c:v>757</c:v>
                </c:pt>
                <c:pt idx="157">
                  <c:v>758</c:v>
                </c:pt>
                <c:pt idx="158">
                  <c:v>759</c:v>
                </c:pt>
                <c:pt idx="159">
                  <c:v>760</c:v>
                </c:pt>
                <c:pt idx="160">
                  <c:v>761</c:v>
                </c:pt>
                <c:pt idx="161">
                  <c:v>762</c:v>
                </c:pt>
                <c:pt idx="162">
                  <c:v>763</c:v>
                </c:pt>
                <c:pt idx="163">
                  <c:v>764</c:v>
                </c:pt>
                <c:pt idx="164">
                  <c:v>765</c:v>
                </c:pt>
                <c:pt idx="165">
                  <c:v>766</c:v>
                </c:pt>
                <c:pt idx="166">
                  <c:v>767</c:v>
                </c:pt>
                <c:pt idx="167">
                  <c:v>768</c:v>
                </c:pt>
                <c:pt idx="168">
                  <c:v>769</c:v>
                </c:pt>
                <c:pt idx="169">
                  <c:v>770</c:v>
                </c:pt>
                <c:pt idx="170">
                  <c:v>771</c:v>
                </c:pt>
                <c:pt idx="171">
                  <c:v>772</c:v>
                </c:pt>
                <c:pt idx="172">
                  <c:v>773</c:v>
                </c:pt>
                <c:pt idx="173">
                  <c:v>774</c:v>
                </c:pt>
                <c:pt idx="174">
                  <c:v>775</c:v>
                </c:pt>
                <c:pt idx="175">
                  <c:v>776</c:v>
                </c:pt>
                <c:pt idx="176">
                  <c:v>777</c:v>
                </c:pt>
                <c:pt idx="177">
                  <c:v>778</c:v>
                </c:pt>
                <c:pt idx="178">
                  <c:v>779</c:v>
                </c:pt>
                <c:pt idx="179">
                  <c:v>780</c:v>
                </c:pt>
                <c:pt idx="180">
                  <c:v>781</c:v>
                </c:pt>
                <c:pt idx="181">
                  <c:v>782</c:v>
                </c:pt>
                <c:pt idx="182">
                  <c:v>783</c:v>
                </c:pt>
                <c:pt idx="183">
                  <c:v>784</c:v>
                </c:pt>
                <c:pt idx="184">
                  <c:v>785</c:v>
                </c:pt>
                <c:pt idx="185">
                  <c:v>786</c:v>
                </c:pt>
                <c:pt idx="186">
                  <c:v>787</c:v>
                </c:pt>
                <c:pt idx="187">
                  <c:v>788</c:v>
                </c:pt>
                <c:pt idx="188">
                  <c:v>789</c:v>
                </c:pt>
                <c:pt idx="189">
                  <c:v>790</c:v>
                </c:pt>
                <c:pt idx="190">
                  <c:v>791</c:v>
                </c:pt>
                <c:pt idx="191">
                  <c:v>792</c:v>
                </c:pt>
                <c:pt idx="192">
                  <c:v>793</c:v>
                </c:pt>
                <c:pt idx="193">
                  <c:v>794</c:v>
                </c:pt>
                <c:pt idx="194">
                  <c:v>795</c:v>
                </c:pt>
                <c:pt idx="195">
                  <c:v>796</c:v>
                </c:pt>
                <c:pt idx="196">
                  <c:v>797</c:v>
                </c:pt>
                <c:pt idx="197">
                  <c:v>798</c:v>
                </c:pt>
                <c:pt idx="198">
                  <c:v>799</c:v>
                </c:pt>
                <c:pt idx="199">
                  <c:v>800</c:v>
                </c:pt>
                <c:pt idx="200">
                  <c:v>801</c:v>
                </c:pt>
                <c:pt idx="201">
                  <c:v>802</c:v>
                </c:pt>
                <c:pt idx="202">
                  <c:v>803</c:v>
                </c:pt>
                <c:pt idx="203">
                  <c:v>804</c:v>
                </c:pt>
              </c:numCache>
            </c:numRef>
          </c:xVal>
          <c:yVal>
            <c:numRef>
              <c:f>Graph!$G$535:$G$736</c:f>
              <c:numCache>
                <c:formatCode>General</c:formatCode>
                <c:ptCount val="20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AA0-4441-AA99-871D18F7676D}"/>
            </c:ext>
          </c:extLst>
        </c:ser>
        <c:ser>
          <c:idx val="5"/>
          <c:order val="5"/>
          <c:tx>
            <c:v>RLD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Graph!$A$534:$A$737</c:f>
              <c:numCache>
                <c:formatCode>General</c:formatCode>
                <c:ptCount val="204"/>
                <c:pt idx="0">
                  <c:v>601</c:v>
                </c:pt>
                <c:pt idx="1">
                  <c:v>602</c:v>
                </c:pt>
                <c:pt idx="2">
                  <c:v>603</c:v>
                </c:pt>
                <c:pt idx="3">
                  <c:v>604</c:v>
                </c:pt>
                <c:pt idx="4">
                  <c:v>605</c:v>
                </c:pt>
                <c:pt idx="5">
                  <c:v>606</c:v>
                </c:pt>
                <c:pt idx="6">
                  <c:v>607</c:v>
                </c:pt>
                <c:pt idx="7">
                  <c:v>608</c:v>
                </c:pt>
                <c:pt idx="8">
                  <c:v>609</c:v>
                </c:pt>
                <c:pt idx="9">
                  <c:v>610</c:v>
                </c:pt>
                <c:pt idx="10">
                  <c:v>611</c:v>
                </c:pt>
                <c:pt idx="11">
                  <c:v>612</c:v>
                </c:pt>
                <c:pt idx="12">
                  <c:v>613</c:v>
                </c:pt>
                <c:pt idx="13">
                  <c:v>614</c:v>
                </c:pt>
                <c:pt idx="14">
                  <c:v>615</c:v>
                </c:pt>
                <c:pt idx="15">
                  <c:v>616</c:v>
                </c:pt>
                <c:pt idx="16">
                  <c:v>617</c:v>
                </c:pt>
                <c:pt idx="17">
                  <c:v>618</c:v>
                </c:pt>
                <c:pt idx="18">
                  <c:v>619</c:v>
                </c:pt>
                <c:pt idx="19">
                  <c:v>620</c:v>
                </c:pt>
                <c:pt idx="20">
                  <c:v>621</c:v>
                </c:pt>
                <c:pt idx="21">
                  <c:v>622</c:v>
                </c:pt>
                <c:pt idx="22">
                  <c:v>623</c:v>
                </c:pt>
                <c:pt idx="23">
                  <c:v>624</c:v>
                </c:pt>
                <c:pt idx="24">
                  <c:v>625</c:v>
                </c:pt>
                <c:pt idx="25">
                  <c:v>626</c:v>
                </c:pt>
                <c:pt idx="26">
                  <c:v>627</c:v>
                </c:pt>
                <c:pt idx="27">
                  <c:v>628</c:v>
                </c:pt>
                <c:pt idx="28">
                  <c:v>629</c:v>
                </c:pt>
                <c:pt idx="29">
                  <c:v>630</c:v>
                </c:pt>
                <c:pt idx="30">
                  <c:v>631</c:v>
                </c:pt>
                <c:pt idx="31">
                  <c:v>632</c:v>
                </c:pt>
                <c:pt idx="32">
                  <c:v>633</c:v>
                </c:pt>
                <c:pt idx="33">
                  <c:v>634</c:v>
                </c:pt>
                <c:pt idx="34">
                  <c:v>635</c:v>
                </c:pt>
                <c:pt idx="35">
                  <c:v>636</c:v>
                </c:pt>
                <c:pt idx="36">
                  <c:v>637</c:v>
                </c:pt>
                <c:pt idx="37">
                  <c:v>638</c:v>
                </c:pt>
                <c:pt idx="38">
                  <c:v>639</c:v>
                </c:pt>
                <c:pt idx="39">
                  <c:v>640</c:v>
                </c:pt>
                <c:pt idx="40">
                  <c:v>641</c:v>
                </c:pt>
                <c:pt idx="41">
                  <c:v>642</c:v>
                </c:pt>
                <c:pt idx="42">
                  <c:v>643</c:v>
                </c:pt>
                <c:pt idx="43">
                  <c:v>644</c:v>
                </c:pt>
                <c:pt idx="44">
                  <c:v>645</c:v>
                </c:pt>
                <c:pt idx="45">
                  <c:v>646</c:v>
                </c:pt>
                <c:pt idx="46">
                  <c:v>647</c:v>
                </c:pt>
                <c:pt idx="47">
                  <c:v>648</c:v>
                </c:pt>
                <c:pt idx="48">
                  <c:v>649</c:v>
                </c:pt>
                <c:pt idx="49">
                  <c:v>650</c:v>
                </c:pt>
                <c:pt idx="50">
                  <c:v>651</c:v>
                </c:pt>
                <c:pt idx="51">
                  <c:v>652</c:v>
                </c:pt>
                <c:pt idx="52">
                  <c:v>653</c:v>
                </c:pt>
                <c:pt idx="53">
                  <c:v>654</c:v>
                </c:pt>
                <c:pt idx="54">
                  <c:v>655</c:v>
                </c:pt>
                <c:pt idx="55">
                  <c:v>656</c:v>
                </c:pt>
                <c:pt idx="56">
                  <c:v>657</c:v>
                </c:pt>
                <c:pt idx="57">
                  <c:v>658</c:v>
                </c:pt>
                <c:pt idx="58">
                  <c:v>659</c:v>
                </c:pt>
                <c:pt idx="59">
                  <c:v>660</c:v>
                </c:pt>
                <c:pt idx="60">
                  <c:v>661</c:v>
                </c:pt>
                <c:pt idx="61">
                  <c:v>662</c:v>
                </c:pt>
                <c:pt idx="62">
                  <c:v>663</c:v>
                </c:pt>
                <c:pt idx="63">
                  <c:v>664</c:v>
                </c:pt>
                <c:pt idx="64">
                  <c:v>665</c:v>
                </c:pt>
                <c:pt idx="65">
                  <c:v>666</c:v>
                </c:pt>
                <c:pt idx="66">
                  <c:v>667</c:v>
                </c:pt>
                <c:pt idx="67">
                  <c:v>668</c:v>
                </c:pt>
                <c:pt idx="68">
                  <c:v>669</c:v>
                </c:pt>
                <c:pt idx="69">
                  <c:v>670</c:v>
                </c:pt>
                <c:pt idx="70">
                  <c:v>671</c:v>
                </c:pt>
                <c:pt idx="71">
                  <c:v>672</c:v>
                </c:pt>
                <c:pt idx="72">
                  <c:v>673</c:v>
                </c:pt>
                <c:pt idx="73">
                  <c:v>674</c:v>
                </c:pt>
                <c:pt idx="74">
                  <c:v>675</c:v>
                </c:pt>
                <c:pt idx="75">
                  <c:v>676</c:v>
                </c:pt>
                <c:pt idx="76">
                  <c:v>677</c:v>
                </c:pt>
                <c:pt idx="77">
                  <c:v>678</c:v>
                </c:pt>
                <c:pt idx="78">
                  <c:v>679</c:v>
                </c:pt>
                <c:pt idx="79">
                  <c:v>680</c:v>
                </c:pt>
                <c:pt idx="80">
                  <c:v>681</c:v>
                </c:pt>
                <c:pt idx="81">
                  <c:v>682</c:v>
                </c:pt>
                <c:pt idx="82">
                  <c:v>683</c:v>
                </c:pt>
                <c:pt idx="83">
                  <c:v>684</c:v>
                </c:pt>
                <c:pt idx="84">
                  <c:v>685</c:v>
                </c:pt>
                <c:pt idx="85">
                  <c:v>686</c:v>
                </c:pt>
                <c:pt idx="86">
                  <c:v>687</c:v>
                </c:pt>
                <c:pt idx="87">
                  <c:v>688</c:v>
                </c:pt>
                <c:pt idx="88">
                  <c:v>689</c:v>
                </c:pt>
                <c:pt idx="89">
                  <c:v>690</c:v>
                </c:pt>
                <c:pt idx="90">
                  <c:v>691</c:v>
                </c:pt>
                <c:pt idx="91">
                  <c:v>692</c:v>
                </c:pt>
                <c:pt idx="92">
                  <c:v>693</c:v>
                </c:pt>
                <c:pt idx="93">
                  <c:v>694</c:v>
                </c:pt>
                <c:pt idx="94">
                  <c:v>695</c:v>
                </c:pt>
                <c:pt idx="95">
                  <c:v>696</c:v>
                </c:pt>
                <c:pt idx="96">
                  <c:v>697</c:v>
                </c:pt>
                <c:pt idx="97">
                  <c:v>698</c:v>
                </c:pt>
                <c:pt idx="98">
                  <c:v>699</c:v>
                </c:pt>
                <c:pt idx="99">
                  <c:v>700</c:v>
                </c:pt>
                <c:pt idx="100">
                  <c:v>701</c:v>
                </c:pt>
                <c:pt idx="101">
                  <c:v>702</c:v>
                </c:pt>
                <c:pt idx="102">
                  <c:v>703</c:v>
                </c:pt>
                <c:pt idx="103">
                  <c:v>704</c:v>
                </c:pt>
                <c:pt idx="104">
                  <c:v>705</c:v>
                </c:pt>
                <c:pt idx="105">
                  <c:v>706</c:v>
                </c:pt>
                <c:pt idx="106">
                  <c:v>707</c:v>
                </c:pt>
                <c:pt idx="107">
                  <c:v>708</c:v>
                </c:pt>
                <c:pt idx="108">
                  <c:v>709</c:v>
                </c:pt>
                <c:pt idx="109">
                  <c:v>710</c:v>
                </c:pt>
                <c:pt idx="110">
                  <c:v>711</c:v>
                </c:pt>
                <c:pt idx="111">
                  <c:v>712</c:v>
                </c:pt>
                <c:pt idx="112">
                  <c:v>713</c:v>
                </c:pt>
                <c:pt idx="113">
                  <c:v>714</c:v>
                </c:pt>
                <c:pt idx="114">
                  <c:v>715</c:v>
                </c:pt>
                <c:pt idx="115">
                  <c:v>716</c:v>
                </c:pt>
                <c:pt idx="116">
                  <c:v>717</c:v>
                </c:pt>
                <c:pt idx="117">
                  <c:v>718</c:v>
                </c:pt>
                <c:pt idx="118">
                  <c:v>719</c:v>
                </c:pt>
                <c:pt idx="119">
                  <c:v>720</c:v>
                </c:pt>
                <c:pt idx="120">
                  <c:v>721</c:v>
                </c:pt>
                <c:pt idx="121">
                  <c:v>722</c:v>
                </c:pt>
                <c:pt idx="122">
                  <c:v>723</c:v>
                </c:pt>
                <c:pt idx="123">
                  <c:v>724</c:v>
                </c:pt>
                <c:pt idx="124">
                  <c:v>725</c:v>
                </c:pt>
                <c:pt idx="125">
                  <c:v>726</c:v>
                </c:pt>
                <c:pt idx="126">
                  <c:v>727</c:v>
                </c:pt>
                <c:pt idx="127">
                  <c:v>728</c:v>
                </c:pt>
                <c:pt idx="128">
                  <c:v>729</c:v>
                </c:pt>
                <c:pt idx="129">
                  <c:v>730</c:v>
                </c:pt>
                <c:pt idx="130">
                  <c:v>731</c:v>
                </c:pt>
                <c:pt idx="131">
                  <c:v>732</c:v>
                </c:pt>
                <c:pt idx="132">
                  <c:v>733</c:v>
                </c:pt>
                <c:pt idx="133">
                  <c:v>734</c:v>
                </c:pt>
                <c:pt idx="134">
                  <c:v>735</c:v>
                </c:pt>
                <c:pt idx="135">
                  <c:v>736</c:v>
                </c:pt>
                <c:pt idx="136">
                  <c:v>737</c:v>
                </c:pt>
                <c:pt idx="137">
                  <c:v>738</c:v>
                </c:pt>
                <c:pt idx="138">
                  <c:v>739</c:v>
                </c:pt>
                <c:pt idx="139">
                  <c:v>740</c:v>
                </c:pt>
                <c:pt idx="140">
                  <c:v>741</c:v>
                </c:pt>
                <c:pt idx="141">
                  <c:v>742</c:v>
                </c:pt>
                <c:pt idx="142">
                  <c:v>743</c:v>
                </c:pt>
                <c:pt idx="143">
                  <c:v>744</c:v>
                </c:pt>
                <c:pt idx="144">
                  <c:v>745</c:v>
                </c:pt>
                <c:pt idx="145">
                  <c:v>746</c:v>
                </c:pt>
                <c:pt idx="146">
                  <c:v>747</c:v>
                </c:pt>
                <c:pt idx="147">
                  <c:v>748</c:v>
                </c:pt>
                <c:pt idx="148">
                  <c:v>749</c:v>
                </c:pt>
                <c:pt idx="149">
                  <c:v>750</c:v>
                </c:pt>
                <c:pt idx="150">
                  <c:v>751</c:v>
                </c:pt>
                <c:pt idx="151">
                  <c:v>752</c:v>
                </c:pt>
                <c:pt idx="152">
                  <c:v>753</c:v>
                </c:pt>
                <c:pt idx="153">
                  <c:v>754</c:v>
                </c:pt>
                <c:pt idx="154">
                  <c:v>755</c:v>
                </c:pt>
                <c:pt idx="155">
                  <c:v>756</c:v>
                </c:pt>
                <c:pt idx="156">
                  <c:v>757</c:v>
                </c:pt>
                <c:pt idx="157">
                  <c:v>758</c:v>
                </c:pt>
                <c:pt idx="158">
                  <c:v>759</c:v>
                </c:pt>
                <c:pt idx="159">
                  <c:v>760</c:v>
                </c:pt>
                <c:pt idx="160">
                  <c:v>761</c:v>
                </c:pt>
                <c:pt idx="161">
                  <c:v>762</c:v>
                </c:pt>
                <c:pt idx="162">
                  <c:v>763</c:v>
                </c:pt>
                <c:pt idx="163">
                  <c:v>764</c:v>
                </c:pt>
                <c:pt idx="164">
                  <c:v>765</c:v>
                </c:pt>
                <c:pt idx="165">
                  <c:v>766</c:v>
                </c:pt>
                <c:pt idx="166">
                  <c:v>767</c:v>
                </c:pt>
                <c:pt idx="167">
                  <c:v>768</c:v>
                </c:pt>
                <c:pt idx="168">
                  <c:v>769</c:v>
                </c:pt>
                <c:pt idx="169">
                  <c:v>770</c:v>
                </c:pt>
                <c:pt idx="170">
                  <c:v>771</c:v>
                </c:pt>
                <c:pt idx="171">
                  <c:v>772</c:v>
                </c:pt>
                <c:pt idx="172">
                  <c:v>773</c:v>
                </c:pt>
                <c:pt idx="173">
                  <c:v>774</c:v>
                </c:pt>
                <c:pt idx="174">
                  <c:v>775</c:v>
                </c:pt>
                <c:pt idx="175">
                  <c:v>776</c:v>
                </c:pt>
                <c:pt idx="176">
                  <c:v>777</c:v>
                </c:pt>
                <c:pt idx="177">
                  <c:v>778</c:v>
                </c:pt>
                <c:pt idx="178">
                  <c:v>779</c:v>
                </c:pt>
                <c:pt idx="179">
                  <c:v>780</c:v>
                </c:pt>
                <c:pt idx="180">
                  <c:v>781</c:v>
                </c:pt>
                <c:pt idx="181">
                  <c:v>782</c:v>
                </c:pt>
                <c:pt idx="182">
                  <c:v>783</c:v>
                </c:pt>
                <c:pt idx="183">
                  <c:v>784</c:v>
                </c:pt>
                <c:pt idx="184">
                  <c:v>785</c:v>
                </c:pt>
                <c:pt idx="185">
                  <c:v>786</c:v>
                </c:pt>
                <c:pt idx="186">
                  <c:v>787</c:v>
                </c:pt>
                <c:pt idx="187">
                  <c:v>788</c:v>
                </c:pt>
                <c:pt idx="188">
                  <c:v>789</c:v>
                </c:pt>
                <c:pt idx="189">
                  <c:v>790</c:v>
                </c:pt>
                <c:pt idx="190">
                  <c:v>791</c:v>
                </c:pt>
                <c:pt idx="191">
                  <c:v>792</c:v>
                </c:pt>
                <c:pt idx="192">
                  <c:v>793</c:v>
                </c:pt>
                <c:pt idx="193">
                  <c:v>794</c:v>
                </c:pt>
                <c:pt idx="194">
                  <c:v>795</c:v>
                </c:pt>
                <c:pt idx="195">
                  <c:v>796</c:v>
                </c:pt>
                <c:pt idx="196">
                  <c:v>797</c:v>
                </c:pt>
                <c:pt idx="197">
                  <c:v>798</c:v>
                </c:pt>
                <c:pt idx="198">
                  <c:v>799</c:v>
                </c:pt>
                <c:pt idx="199">
                  <c:v>800</c:v>
                </c:pt>
                <c:pt idx="200">
                  <c:v>801</c:v>
                </c:pt>
                <c:pt idx="201">
                  <c:v>802</c:v>
                </c:pt>
                <c:pt idx="202">
                  <c:v>803</c:v>
                </c:pt>
                <c:pt idx="203">
                  <c:v>804</c:v>
                </c:pt>
              </c:numCache>
            </c:numRef>
          </c:xVal>
          <c:yVal>
            <c:numRef>
              <c:f>Graph!$H$535:$H$736</c:f>
              <c:numCache>
                <c:formatCode>General</c:formatCode>
                <c:ptCount val="20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AA0-4441-AA99-871D18F76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091759"/>
        <c:axId val="355092719"/>
      </c:scatterChart>
      <c:valAx>
        <c:axId val="355091759"/>
        <c:scaling>
          <c:orientation val="minMax"/>
          <c:max val="804"/>
          <c:min val="601"/>
        </c:scaling>
        <c:delete val="0"/>
        <c:axPos val="b"/>
        <c:numFmt formatCode="General" sourceLinked="1"/>
        <c:majorTickMark val="out"/>
        <c:minorTickMark val="none"/>
        <c:tickLblPos val="nextTo"/>
        <c:crossAx val="355092719"/>
        <c:crosses val="autoZero"/>
        <c:crossBetween val="midCat"/>
      </c:valAx>
      <c:valAx>
        <c:axId val="355092719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355091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Pass 4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RR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Graph!$A$740:$A$911</c:f>
              <c:numCache>
                <c:formatCode>General</c:formatCode>
                <c:ptCount val="172"/>
                <c:pt idx="0">
                  <c:v>842</c:v>
                </c:pt>
                <c:pt idx="1">
                  <c:v>843</c:v>
                </c:pt>
                <c:pt idx="2">
                  <c:v>844</c:v>
                </c:pt>
                <c:pt idx="3">
                  <c:v>845</c:v>
                </c:pt>
                <c:pt idx="4">
                  <c:v>846</c:v>
                </c:pt>
                <c:pt idx="5">
                  <c:v>847</c:v>
                </c:pt>
                <c:pt idx="6">
                  <c:v>848</c:v>
                </c:pt>
                <c:pt idx="7">
                  <c:v>849</c:v>
                </c:pt>
                <c:pt idx="8">
                  <c:v>850</c:v>
                </c:pt>
                <c:pt idx="9">
                  <c:v>851</c:v>
                </c:pt>
                <c:pt idx="10">
                  <c:v>852</c:v>
                </c:pt>
                <c:pt idx="11">
                  <c:v>853</c:v>
                </c:pt>
                <c:pt idx="12">
                  <c:v>854</c:v>
                </c:pt>
                <c:pt idx="13">
                  <c:v>855</c:v>
                </c:pt>
                <c:pt idx="14">
                  <c:v>856</c:v>
                </c:pt>
                <c:pt idx="15">
                  <c:v>857</c:v>
                </c:pt>
                <c:pt idx="16">
                  <c:v>858</c:v>
                </c:pt>
                <c:pt idx="17">
                  <c:v>859</c:v>
                </c:pt>
                <c:pt idx="18">
                  <c:v>860</c:v>
                </c:pt>
                <c:pt idx="19">
                  <c:v>861</c:v>
                </c:pt>
                <c:pt idx="20">
                  <c:v>862</c:v>
                </c:pt>
                <c:pt idx="21">
                  <c:v>863</c:v>
                </c:pt>
                <c:pt idx="22">
                  <c:v>864</c:v>
                </c:pt>
                <c:pt idx="23">
                  <c:v>865</c:v>
                </c:pt>
                <c:pt idx="24">
                  <c:v>866</c:v>
                </c:pt>
                <c:pt idx="25">
                  <c:v>867</c:v>
                </c:pt>
                <c:pt idx="26">
                  <c:v>868</c:v>
                </c:pt>
                <c:pt idx="27">
                  <c:v>869</c:v>
                </c:pt>
                <c:pt idx="28">
                  <c:v>870</c:v>
                </c:pt>
                <c:pt idx="29">
                  <c:v>871</c:v>
                </c:pt>
                <c:pt idx="30">
                  <c:v>872</c:v>
                </c:pt>
                <c:pt idx="31">
                  <c:v>873</c:v>
                </c:pt>
                <c:pt idx="32">
                  <c:v>874</c:v>
                </c:pt>
                <c:pt idx="33">
                  <c:v>875</c:v>
                </c:pt>
                <c:pt idx="34">
                  <c:v>876</c:v>
                </c:pt>
                <c:pt idx="35">
                  <c:v>877</c:v>
                </c:pt>
                <c:pt idx="36">
                  <c:v>878</c:v>
                </c:pt>
                <c:pt idx="37">
                  <c:v>879</c:v>
                </c:pt>
                <c:pt idx="38">
                  <c:v>880</c:v>
                </c:pt>
                <c:pt idx="39">
                  <c:v>881</c:v>
                </c:pt>
                <c:pt idx="40">
                  <c:v>882</c:v>
                </c:pt>
                <c:pt idx="41">
                  <c:v>883</c:v>
                </c:pt>
                <c:pt idx="42">
                  <c:v>884</c:v>
                </c:pt>
                <c:pt idx="43">
                  <c:v>885</c:v>
                </c:pt>
                <c:pt idx="44">
                  <c:v>886</c:v>
                </c:pt>
                <c:pt idx="45">
                  <c:v>887</c:v>
                </c:pt>
                <c:pt idx="46">
                  <c:v>888</c:v>
                </c:pt>
                <c:pt idx="47">
                  <c:v>889</c:v>
                </c:pt>
                <c:pt idx="48">
                  <c:v>890</c:v>
                </c:pt>
                <c:pt idx="49">
                  <c:v>891</c:v>
                </c:pt>
                <c:pt idx="50">
                  <c:v>892</c:v>
                </c:pt>
                <c:pt idx="51">
                  <c:v>893</c:v>
                </c:pt>
                <c:pt idx="52">
                  <c:v>894</c:v>
                </c:pt>
                <c:pt idx="53">
                  <c:v>895</c:v>
                </c:pt>
                <c:pt idx="54">
                  <c:v>896</c:v>
                </c:pt>
                <c:pt idx="55">
                  <c:v>897</c:v>
                </c:pt>
                <c:pt idx="56">
                  <c:v>898</c:v>
                </c:pt>
                <c:pt idx="57">
                  <c:v>899</c:v>
                </c:pt>
                <c:pt idx="58">
                  <c:v>900</c:v>
                </c:pt>
                <c:pt idx="59">
                  <c:v>901</c:v>
                </c:pt>
                <c:pt idx="60">
                  <c:v>902</c:v>
                </c:pt>
                <c:pt idx="61">
                  <c:v>903</c:v>
                </c:pt>
                <c:pt idx="62">
                  <c:v>904</c:v>
                </c:pt>
                <c:pt idx="63">
                  <c:v>905</c:v>
                </c:pt>
                <c:pt idx="64">
                  <c:v>906</c:v>
                </c:pt>
                <c:pt idx="65">
                  <c:v>907</c:v>
                </c:pt>
                <c:pt idx="66">
                  <c:v>908</c:v>
                </c:pt>
                <c:pt idx="67">
                  <c:v>909</c:v>
                </c:pt>
                <c:pt idx="68">
                  <c:v>910</c:v>
                </c:pt>
                <c:pt idx="69">
                  <c:v>911</c:v>
                </c:pt>
                <c:pt idx="70">
                  <c:v>912</c:v>
                </c:pt>
                <c:pt idx="71">
                  <c:v>913</c:v>
                </c:pt>
                <c:pt idx="72">
                  <c:v>914</c:v>
                </c:pt>
                <c:pt idx="73">
                  <c:v>915</c:v>
                </c:pt>
                <c:pt idx="74">
                  <c:v>916</c:v>
                </c:pt>
                <c:pt idx="75">
                  <c:v>917</c:v>
                </c:pt>
                <c:pt idx="76">
                  <c:v>918</c:v>
                </c:pt>
                <c:pt idx="77">
                  <c:v>919</c:v>
                </c:pt>
                <c:pt idx="78">
                  <c:v>920</c:v>
                </c:pt>
                <c:pt idx="79">
                  <c:v>921</c:v>
                </c:pt>
                <c:pt idx="80">
                  <c:v>922</c:v>
                </c:pt>
                <c:pt idx="81">
                  <c:v>923</c:v>
                </c:pt>
                <c:pt idx="82">
                  <c:v>924</c:v>
                </c:pt>
                <c:pt idx="83">
                  <c:v>925</c:v>
                </c:pt>
                <c:pt idx="84">
                  <c:v>926</c:v>
                </c:pt>
                <c:pt idx="85">
                  <c:v>927</c:v>
                </c:pt>
                <c:pt idx="86">
                  <c:v>928</c:v>
                </c:pt>
                <c:pt idx="87">
                  <c:v>929</c:v>
                </c:pt>
                <c:pt idx="88">
                  <c:v>930</c:v>
                </c:pt>
                <c:pt idx="89">
                  <c:v>931</c:v>
                </c:pt>
                <c:pt idx="90">
                  <c:v>932</c:v>
                </c:pt>
                <c:pt idx="91">
                  <c:v>933</c:v>
                </c:pt>
                <c:pt idx="92">
                  <c:v>934</c:v>
                </c:pt>
                <c:pt idx="93">
                  <c:v>935</c:v>
                </c:pt>
                <c:pt idx="94">
                  <c:v>936</c:v>
                </c:pt>
                <c:pt idx="95">
                  <c:v>937</c:v>
                </c:pt>
                <c:pt idx="96">
                  <c:v>938</c:v>
                </c:pt>
                <c:pt idx="97">
                  <c:v>939</c:v>
                </c:pt>
                <c:pt idx="98">
                  <c:v>940</c:v>
                </c:pt>
                <c:pt idx="99">
                  <c:v>941</c:v>
                </c:pt>
                <c:pt idx="100">
                  <c:v>942</c:v>
                </c:pt>
                <c:pt idx="101">
                  <c:v>943</c:v>
                </c:pt>
                <c:pt idx="102">
                  <c:v>944</c:v>
                </c:pt>
                <c:pt idx="103">
                  <c:v>945</c:v>
                </c:pt>
                <c:pt idx="104">
                  <c:v>946</c:v>
                </c:pt>
                <c:pt idx="105">
                  <c:v>947</c:v>
                </c:pt>
                <c:pt idx="106">
                  <c:v>948</c:v>
                </c:pt>
                <c:pt idx="107">
                  <c:v>949</c:v>
                </c:pt>
                <c:pt idx="108">
                  <c:v>950</c:v>
                </c:pt>
                <c:pt idx="109">
                  <c:v>951</c:v>
                </c:pt>
                <c:pt idx="110">
                  <c:v>952</c:v>
                </c:pt>
                <c:pt idx="111">
                  <c:v>953</c:v>
                </c:pt>
                <c:pt idx="112">
                  <c:v>954</c:v>
                </c:pt>
                <c:pt idx="113">
                  <c:v>955</c:v>
                </c:pt>
                <c:pt idx="114">
                  <c:v>956</c:v>
                </c:pt>
                <c:pt idx="115">
                  <c:v>957</c:v>
                </c:pt>
                <c:pt idx="116">
                  <c:v>958</c:v>
                </c:pt>
                <c:pt idx="117">
                  <c:v>959</c:v>
                </c:pt>
                <c:pt idx="118">
                  <c:v>960</c:v>
                </c:pt>
                <c:pt idx="119">
                  <c:v>961</c:v>
                </c:pt>
                <c:pt idx="120">
                  <c:v>962</c:v>
                </c:pt>
                <c:pt idx="121">
                  <c:v>963</c:v>
                </c:pt>
                <c:pt idx="122">
                  <c:v>964</c:v>
                </c:pt>
                <c:pt idx="123">
                  <c:v>965</c:v>
                </c:pt>
                <c:pt idx="124">
                  <c:v>966</c:v>
                </c:pt>
                <c:pt idx="125">
                  <c:v>967</c:v>
                </c:pt>
                <c:pt idx="126">
                  <c:v>968</c:v>
                </c:pt>
                <c:pt idx="127">
                  <c:v>969</c:v>
                </c:pt>
                <c:pt idx="128">
                  <c:v>970</c:v>
                </c:pt>
                <c:pt idx="129">
                  <c:v>971</c:v>
                </c:pt>
                <c:pt idx="130">
                  <c:v>972</c:v>
                </c:pt>
                <c:pt idx="131">
                  <c:v>973</c:v>
                </c:pt>
                <c:pt idx="132">
                  <c:v>974</c:v>
                </c:pt>
                <c:pt idx="133">
                  <c:v>975</c:v>
                </c:pt>
                <c:pt idx="134">
                  <c:v>976</c:v>
                </c:pt>
                <c:pt idx="135">
                  <c:v>977</c:v>
                </c:pt>
                <c:pt idx="136">
                  <c:v>978</c:v>
                </c:pt>
                <c:pt idx="137">
                  <c:v>979</c:v>
                </c:pt>
                <c:pt idx="138">
                  <c:v>980</c:v>
                </c:pt>
                <c:pt idx="139">
                  <c:v>981</c:v>
                </c:pt>
                <c:pt idx="140">
                  <c:v>982</c:v>
                </c:pt>
                <c:pt idx="141">
                  <c:v>983</c:v>
                </c:pt>
                <c:pt idx="142">
                  <c:v>984</c:v>
                </c:pt>
                <c:pt idx="143">
                  <c:v>985</c:v>
                </c:pt>
                <c:pt idx="144">
                  <c:v>986</c:v>
                </c:pt>
                <c:pt idx="145">
                  <c:v>987</c:v>
                </c:pt>
                <c:pt idx="146">
                  <c:v>988</c:v>
                </c:pt>
                <c:pt idx="147">
                  <c:v>989</c:v>
                </c:pt>
                <c:pt idx="148">
                  <c:v>990</c:v>
                </c:pt>
                <c:pt idx="149">
                  <c:v>991</c:v>
                </c:pt>
                <c:pt idx="150">
                  <c:v>992</c:v>
                </c:pt>
                <c:pt idx="151">
                  <c:v>993</c:v>
                </c:pt>
                <c:pt idx="152">
                  <c:v>994</c:v>
                </c:pt>
                <c:pt idx="153">
                  <c:v>995</c:v>
                </c:pt>
                <c:pt idx="154">
                  <c:v>996</c:v>
                </c:pt>
                <c:pt idx="155">
                  <c:v>997</c:v>
                </c:pt>
                <c:pt idx="156">
                  <c:v>998</c:v>
                </c:pt>
                <c:pt idx="157">
                  <c:v>999</c:v>
                </c:pt>
                <c:pt idx="158">
                  <c:v>1000</c:v>
                </c:pt>
                <c:pt idx="159">
                  <c:v>1001</c:v>
                </c:pt>
                <c:pt idx="160">
                  <c:v>1002</c:v>
                </c:pt>
                <c:pt idx="161">
                  <c:v>1003</c:v>
                </c:pt>
                <c:pt idx="162">
                  <c:v>1004</c:v>
                </c:pt>
                <c:pt idx="163">
                  <c:v>1005</c:v>
                </c:pt>
                <c:pt idx="164">
                  <c:v>1006</c:v>
                </c:pt>
                <c:pt idx="165">
                  <c:v>1007</c:v>
                </c:pt>
                <c:pt idx="166">
                  <c:v>1008</c:v>
                </c:pt>
                <c:pt idx="167">
                  <c:v>1009</c:v>
                </c:pt>
                <c:pt idx="168">
                  <c:v>1010</c:v>
                </c:pt>
                <c:pt idx="169">
                  <c:v>1011</c:v>
                </c:pt>
                <c:pt idx="170">
                  <c:v>1012</c:v>
                </c:pt>
                <c:pt idx="171">
                  <c:v>1013</c:v>
                </c:pt>
              </c:numCache>
            </c:numRef>
          </c:xVal>
          <c:yVal>
            <c:numRef>
              <c:f>Graph!$D$741:$D$910</c:f>
              <c:numCache>
                <c:formatCode>General</c:formatCode>
                <c:ptCount val="170"/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68">
                  <c:v>3</c:v>
                </c:pt>
                <c:pt idx="169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43-40E0-8264-0D57F2A241A7}"/>
            </c:ext>
          </c:extLst>
        </c:ser>
        <c:ser>
          <c:idx val="1"/>
          <c:order val="1"/>
          <c:tx>
            <c:v>FR</c:v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Graph!$A$740:$A$911</c:f>
              <c:numCache>
                <c:formatCode>General</c:formatCode>
                <c:ptCount val="172"/>
                <c:pt idx="0">
                  <c:v>842</c:v>
                </c:pt>
                <c:pt idx="1">
                  <c:v>843</c:v>
                </c:pt>
                <c:pt idx="2">
                  <c:v>844</c:v>
                </c:pt>
                <c:pt idx="3">
                  <c:v>845</c:v>
                </c:pt>
                <c:pt idx="4">
                  <c:v>846</c:v>
                </c:pt>
                <c:pt idx="5">
                  <c:v>847</c:v>
                </c:pt>
                <c:pt idx="6">
                  <c:v>848</c:v>
                </c:pt>
                <c:pt idx="7">
                  <c:v>849</c:v>
                </c:pt>
                <c:pt idx="8">
                  <c:v>850</c:v>
                </c:pt>
                <c:pt idx="9">
                  <c:v>851</c:v>
                </c:pt>
                <c:pt idx="10">
                  <c:v>852</c:v>
                </c:pt>
                <c:pt idx="11">
                  <c:v>853</c:v>
                </c:pt>
                <c:pt idx="12">
                  <c:v>854</c:v>
                </c:pt>
                <c:pt idx="13">
                  <c:v>855</c:v>
                </c:pt>
                <c:pt idx="14">
                  <c:v>856</c:v>
                </c:pt>
                <c:pt idx="15">
                  <c:v>857</c:v>
                </c:pt>
                <c:pt idx="16">
                  <c:v>858</c:v>
                </c:pt>
                <c:pt idx="17">
                  <c:v>859</c:v>
                </c:pt>
                <c:pt idx="18">
                  <c:v>860</c:v>
                </c:pt>
                <c:pt idx="19">
                  <c:v>861</c:v>
                </c:pt>
                <c:pt idx="20">
                  <c:v>862</c:v>
                </c:pt>
                <c:pt idx="21">
                  <c:v>863</c:v>
                </c:pt>
                <c:pt idx="22">
                  <c:v>864</c:v>
                </c:pt>
                <c:pt idx="23">
                  <c:v>865</c:v>
                </c:pt>
                <c:pt idx="24">
                  <c:v>866</c:v>
                </c:pt>
                <c:pt idx="25">
                  <c:v>867</c:v>
                </c:pt>
                <c:pt idx="26">
                  <c:v>868</c:v>
                </c:pt>
                <c:pt idx="27">
                  <c:v>869</c:v>
                </c:pt>
                <c:pt idx="28">
                  <c:v>870</c:v>
                </c:pt>
                <c:pt idx="29">
                  <c:v>871</c:v>
                </c:pt>
                <c:pt idx="30">
                  <c:v>872</c:v>
                </c:pt>
                <c:pt idx="31">
                  <c:v>873</c:v>
                </c:pt>
                <c:pt idx="32">
                  <c:v>874</c:v>
                </c:pt>
                <c:pt idx="33">
                  <c:v>875</c:v>
                </c:pt>
                <c:pt idx="34">
                  <c:v>876</c:v>
                </c:pt>
                <c:pt idx="35">
                  <c:v>877</c:v>
                </c:pt>
                <c:pt idx="36">
                  <c:v>878</c:v>
                </c:pt>
                <c:pt idx="37">
                  <c:v>879</c:v>
                </c:pt>
                <c:pt idx="38">
                  <c:v>880</c:v>
                </c:pt>
                <c:pt idx="39">
                  <c:v>881</c:v>
                </c:pt>
                <c:pt idx="40">
                  <c:v>882</c:v>
                </c:pt>
                <c:pt idx="41">
                  <c:v>883</c:v>
                </c:pt>
                <c:pt idx="42">
                  <c:v>884</c:v>
                </c:pt>
                <c:pt idx="43">
                  <c:v>885</c:v>
                </c:pt>
                <c:pt idx="44">
                  <c:v>886</c:v>
                </c:pt>
                <c:pt idx="45">
                  <c:v>887</c:v>
                </c:pt>
                <c:pt idx="46">
                  <c:v>888</c:v>
                </c:pt>
                <c:pt idx="47">
                  <c:v>889</c:v>
                </c:pt>
                <c:pt idx="48">
                  <c:v>890</c:v>
                </c:pt>
                <c:pt idx="49">
                  <c:v>891</c:v>
                </c:pt>
                <c:pt idx="50">
                  <c:v>892</c:v>
                </c:pt>
                <c:pt idx="51">
                  <c:v>893</c:v>
                </c:pt>
                <c:pt idx="52">
                  <c:v>894</c:v>
                </c:pt>
                <c:pt idx="53">
                  <c:v>895</c:v>
                </c:pt>
                <c:pt idx="54">
                  <c:v>896</c:v>
                </c:pt>
                <c:pt idx="55">
                  <c:v>897</c:v>
                </c:pt>
                <c:pt idx="56">
                  <c:v>898</c:v>
                </c:pt>
                <c:pt idx="57">
                  <c:v>899</c:v>
                </c:pt>
                <c:pt idx="58">
                  <c:v>900</c:v>
                </c:pt>
                <c:pt idx="59">
                  <c:v>901</c:v>
                </c:pt>
                <c:pt idx="60">
                  <c:v>902</c:v>
                </c:pt>
                <c:pt idx="61">
                  <c:v>903</c:v>
                </c:pt>
                <c:pt idx="62">
                  <c:v>904</c:v>
                </c:pt>
                <c:pt idx="63">
                  <c:v>905</c:v>
                </c:pt>
                <c:pt idx="64">
                  <c:v>906</c:v>
                </c:pt>
                <c:pt idx="65">
                  <c:v>907</c:v>
                </c:pt>
                <c:pt idx="66">
                  <c:v>908</c:v>
                </c:pt>
                <c:pt idx="67">
                  <c:v>909</c:v>
                </c:pt>
                <c:pt idx="68">
                  <c:v>910</c:v>
                </c:pt>
                <c:pt idx="69">
                  <c:v>911</c:v>
                </c:pt>
                <c:pt idx="70">
                  <c:v>912</c:v>
                </c:pt>
                <c:pt idx="71">
                  <c:v>913</c:v>
                </c:pt>
                <c:pt idx="72">
                  <c:v>914</c:v>
                </c:pt>
                <c:pt idx="73">
                  <c:v>915</c:v>
                </c:pt>
                <c:pt idx="74">
                  <c:v>916</c:v>
                </c:pt>
                <c:pt idx="75">
                  <c:v>917</c:v>
                </c:pt>
                <c:pt idx="76">
                  <c:v>918</c:v>
                </c:pt>
                <c:pt idx="77">
                  <c:v>919</c:v>
                </c:pt>
                <c:pt idx="78">
                  <c:v>920</c:v>
                </c:pt>
                <c:pt idx="79">
                  <c:v>921</c:v>
                </c:pt>
                <c:pt idx="80">
                  <c:v>922</c:v>
                </c:pt>
                <c:pt idx="81">
                  <c:v>923</c:v>
                </c:pt>
                <c:pt idx="82">
                  <c:v>924</c:v>
                </c:pt>
                <c:pt idx="83">
                  <c:v>925</c:v>
                </c:pt>
                <c:pt idx="84">
                  <c:v>926</c:v>
                </c:pt>
                <c:pt idx="85">
                  <c:v>927</c:v>
                </c:pt>
                <c:pt idx="86">
                  <c:v>928</c:v>
                </c:pt>
                <c:pt idx="87">
                  <c:v>929</c:v>
                </c:pt>
                <c:pt idx="88">
                  <c:v>930</c:v>
                </c:pt>
                <c:pt idx="89">
                  <c:v>931</c:v>
                </c:pt>
                <c:pt idx="90">
                  <c:v>932</c:v>
                </c:pt>
                <c:pt idx="91">
                  <c:v>933</c:v>
                </c:pt>
                <c:pt idx="92">
                  <c:v>934</c:v>
                </c:pt>
                <c:pt idx="93">
                  <c:v>935</c:v>
                </c:pt>
                <c:pt idx="94">
                  <c:v>936</c:v>
                </c:pt>
                <c:pt idx="95">
                  <c:v>937</c:v>
                </c:pt>
                <c:pt idx="96">
                  <c:v>938</c:v>
                </c:pt>
                <c:pt idx="97">
                  <c:v>939</c:v>
                </c:pt>
                <c:pt idx="98">
                  <c:v>940</c:v>
                </c:pt>
                <c:pt idx="99">
                  <c:v>941</c:v>
                </c:pt>
                <c:pt idx="100">
                  <c:v>942</c:v>
                </c:pt>
                <c:pt idx="101">
                  <c:v>943</c:v>
                </c:pt>
                <c:pt idx="102">
                  <c:v>944</c:v>
                </c:pt>
                <c:pt idx="103">
                  <c:v>945</c:v>
                </c:pt>
                <c:pt idx="104">
                  <c:v>946</c:v>
                </c:pt>
                <c:pt idx="105">
                  <c:v>947</c:v>
                </c:pt>
                <c:pt idx="106">
                  <c:v>948</c:v>
                </c:pt>
                <c:pt idx="107">
                  <c:v>949</c:v>
                </c:pt>
                <c:pt idx="108">
                  <c:v>950</c:v>
                </c:pt>
                <c:pt idx="109">
                  <c:v>951</c:v>
                </c:pt>
                <c:pt idx="110">
                  <c:v>952</c:v>
                </c:pt>
                <c:pt idx="111">
                  <c:v>953</c:v>
                </c:pt>
                <c:pt idx="112">
                  <c:v>954</c:v>
                </c:pt>
                <c:pt idx="113">
                  <c:v>955</c:v>
                </c:pt>
                <c:pt idx="114">
                  <c:v>956</c:v>
                </c:pt>
                <c:pt idx="115">
                  <c:v>957</c:v>
                </c:pt>
                <c:pt idx="116">
                  <c:v>958</c:v>
                </c:pt>
                <c:pt idx="117">
                  <c:v>959</c:v>
                </c:pt>
                <c:pt idx="118">
                  <c:v>960</c:v>
                </c:pt>
                <c:pt idx="119">
                  <c:v>961</c:v>
                </c:pt>
                <c:pt idx="120">
                  <c:v>962</c:v>
                </c:pt>
                <c:pt idx="121">
                  <c:v>963</c:v>
                </c:pt>
                <c:pt idx="122">
                  <c:v>964</c:v>
                </c:pt>
                <c:pt idx="123">
                  <c:v>965</c:v>
                </c:pt>
                <c:pt idx="124">
                  <c:v>966</c:v>
                </c:pt>
                <c:pt idx="125">
                  <c:v>967</c:v>
                </c:pt>
                <c:pt idx="126">
                  <c:v>968</c:v>
                </c:pt>
                <c:pt idx="127">
                  <c:v>969</c:v>
                </c:pt>
                <c:pt idx="128">
                  <c:v>970</c:v>
                </c:pt>
                <c:pt idx="129">
                  <c:v>971</c:v>
                </c:pt>
                <c:pt idx="130">
                  <c:v>972</c:v>
                </c:pt>
                <c:pt idx="131">
                  <c:v>973</c:v>
                </c:pt>
                <c:pt idx="132">
                  <c:v>974</c:v>
                </c:pt>
                <c:pt idx="133">
                  <c:v>975</c:v>
                </c:pt>
                <c:pt idx="134">
                  <c:v>976</c:v>
                </c:pt>
                <c:pt idx="135">
                  <c:v>977</c:v>
                </c:pt>
                <c:pt idx="136">
                  <c:v>978</c:v>
                </c:pt>
                <c:pt idx="137">
                  <c:v>979</c:v>
                </c:pt>
                <c:pt idx="138">
                  <c:v>980</c:v>
                </c:pt>
                <c:pt idx="139">
                  <c:v>981</c:v>
                </c:pt>
                <c:pt idx="140">
                  <c:v>982</c:v>
                </c:pt>
                <c:pt idx="141">
                  <c:v>983</c:v>
                </c:pt>
                <c:pt idx="142">
                  <c:v>984</c:v>
                </c:pt>
                <c:pt idx="143">
                  <c:v>985</c:v>
                </c:pt>
                <c:pt idx="144">
                  <c:v>986</c:v>
                </c:pt>
                <c:pt idx="145">
                  <c:v>987</c:v>
                </c:pt>
                <c:pt idx="146">
                  <c:v>988</c:v>
                </c:pt>
                <c:pt idx="147">
                  <c:v>989</c:v>
                </c:pt>
                <c:pt idx="148">
                  <c:v>990</c:v>
                </c:pt>
                <c:pt idx="149">
                  <c:v>991</c:v>
                </c:pt>
                <c:pt idx="150">
                  <c:v>992</c:v>
                </c:pt>
                <c:pt idx="151">
                  <c:v>993</c:v>
                </c:pt>
                <c:pt idx="152">
                  <c:v>994</c:v>
                </c:pt>
                <c:pt idx="153">
                  <c:v>995</c:v>
                </c:pt>
                <c:pt idx="154">
                  <c:v>996</c:v>
                </c:pt>
                <c:pt idx="155">
                  <c:v>997</c:v>
                </c:pt>
                <c:pt idx="156">
                  <c:v>998</c:v>
                </c:pt>
                <c:pt idx="157">
                  <c:v>999</c:v>
                </c:pt>
                <c:pt idx="158">
                  <c:v>1000</c:v>
                </c:pt>
                <c:pt idx="159">
                  <c:v>1001</c:v>
                </c:pt>
                <c:pt idx="160">
                  <c:v>1002</c:v>
                </c:pt>
                <c:pt idx="161">
                  <c:v>1003</c:v>
                </c:pt>
                <c:pt idx="162">
                  <c:v>1004</c:v>
                </c:pt>
                <c:pt idx="163">
                  <c:v>1005</c:v>
                </c:pt>
                <c:pt idx="164">
                  <c:v>1006</c:v>
                </c:pt>
                <c:pt idx="165">
                  <c:v>1007</c:v>
                </c:pt>
                <c:pt idx="166">
                  <c:v>1008</c:v>
                </c:pt>
                <c:pt idx="167">
                  <c:v>1009</c:v>
                </c:pt>
                <c:pt idx="168">
                  <c:v>1010</c:v>
                </c:pt>
                <c:pt idx="169">
                  <c:v>1011</c:v>
                </c:pt>
                <c:pt idx="170">
                  <c:v>1012</c:v>
                </c:pt>
                <c:pt idx="171">
                  <c:v>1013</c:v>
                </c:pt>
              </c:numCache>
            </c:numRef>
          </c:xVal>
          <c:yVal>
            <c:numRef>
              <c:f>Graph!$B$741:$B$910</c:f>
              <c:numCache>
                <c:formatCode>General</c:formatCode>
                <c:ptCount val="170"/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443-40E0-8264-0D57F2A241A7}"/>
            </c:ext>
          </c:extLst>
        </c:ser>
        <c:ser>
          <c:idx val="2"/>
          <c:order val="2"/>
          <c:tx>
            <c:v>FL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Graph!$A$740:$A$911</c:f>
              <c:numCache>
                <c:formatCode>General</c:formatCode>
                <c:ptCount val="172"/>
                <c:pt idx="0">
                  <c:v>842</c:v>
                </c:pt>
                <c:pt idx="1">
                  <c:v>843</c:v>
                </c:pt>
                <c:pt idx="2">
                  <c:v>844</c:v>
                </c:pt>
                <c:pt idx="3">
                  <c:v>845</c:v>
                </c:pt>
                <c:pt idx="4">
                  <c:v>846</c:v>
                </c:pt>
                <c:pt idx="5">
                  <c:v>847</c:v>
                </c:pt>
                <c:pt idx="6">
                  <c:v>848</c:v>
                </c:pt>
                <c:pt idx="7">
                  <c:v>849</c:v>
                </c:pt>
                <c:pt idx="8">
                  <c:v>850</c:v>
                </c:pt>
                <c:pt idx="9">
                  <c:v>851</c:v>
                </c:pt>
                <c:pt idx="10">
                  <c:v>852</c:v>
                </c:pt>
                <c:pt idx="11">
                  <c:v>853</c:v>
                </c:pt>
                <c:pt idx="12">
                  <c:v>854</c:v>
                </c:pt>
                <c:pt idx="13">
                  <c:v>855</c:v>
                </c:pt>
                <c:pt idx="14">
                  <c:v>856</c:v>
                </c:pt>
                <c:pt idx="15">
                  <c:v>857</c:v>
                </c:pt>
                <c:pt idx="16">
                  <c:v>858</c:v>
                </c:pt>
                <c:pt idx="17">
                  <c:v>859</c:v>
                </c:pt>
                <c:pt idx="18">
                  <c:v>860</c:v>
                </c:pt>
                <c:pt idx="19">
                  <c:v>861</c:v>
                </c:pt>
                <c:pt idx="20">
                  <c:v>862</c:v>
                </c:pt>
                <c:pt idx="21">
                  <c:v>863</c:v>
                </c:pt>
                <c:pt idx="22">
                  <c:v>864</c:v>
                </c:pt>
                <c:pt idx="23">
                  <c:v>865</c:v>
                </c:pt>
                <c:pt idx="24">
                  <c:v>866</c:v>
                </c:pt>
                <c:pt idx="25">
                  <c:v>867</c:v>
                </c:pt>
                <c:pt idx="26">
                  <c:v>868</c:v>
                </c:pt>
                <c:pt idx="27">
                  <c:v>869</c:v>
                </c:pt>
                <c:pt idx="28">
                  <c:v>870</c:v>
                </c:pt>
                <c:pt idx="29">
                  <c:v>871</c:v>
                </c:pt>
                <c:pt idx="30">
                  <c:v>872</c:v>
                </c:pt>
                <c:pt idx="31">
                  <c:v>873</c:v>
                </c:pt>
                <c:pt idx="32">
                  <c:v>874</c:v>
                </c:pt>
                <c:pt idx="33">
                  <c:v>875</c:v>
                </c:pt>
                <c:pt idx="34">
                  <c:v>876</c:v>
                </c:pt>
                <c:pt idx="35">
                  <c:v>877</c:v>
                </c:pt>
                <c:pt idx="36">
                  <c:v>878</c:v>
                </c:pt>
                <c:pt idx="37">
                  <c:v>879</c:v>
                </c:pt>
                <c:pt idx="38">
                  <c:v>880</c:v>
                </c:pt>
                <c:pt idx="39">
                  <c:v>881</c:v>
                </c:pt>
                <c:pt idx="40">
                  <c:v>882</c:v>
                </c:pt>
                <c:pt idx="41">
                  <c:v>883</c:v>
                </c:pt>
                <c:pt idx="42">
                  <c:v>884</c:v>
                </c:pt>
                <c:pt idx="43">
                  <c:v>885</c:v>
                </c:pt>
                <c:pt idx="44">
                  <c:v>886</c:v>
                </c:pt>
                <c:pt idx="45">
                  <c:v>887</c:v>
                </c:pt>
                <c:pt idx="46">
                  <c:v>888</c:v>
                </c:pt>
                <c:pt idx="47">
                  <c:v>889</c:v>
                </c:pt>
                <c:pt idx="48">
                  <c:v>890</c:v>
                </c:pt>
                <c:pt idx="49">
                  <c:v>891</c:v>
                </c:pt>
                <c:pt idx="50">
                  <c:v>892</c:v>
                </c:pt>
                <c:pt idx="51">
                  <c:v>893</c:v>
                </c:pt>
                <c:pt idx="52">
                  <c:v>894</c:v>
                </c:pt>
                <c:pt idx="53">
                  <c:v>895</c:v>
                </c:pt>
                <c:pt idx="54">
                  <c:v>896</c:v>
                </c:pt>
                <c:pt idx="55">
                  <c:v>897</c:v>
                </c:pt>
                <c:pt idx="56">
                  <c:v>898</c:v>
                </c:pt>
                <c:pt idx="57">
                  <c:v>899</c:v>
                </c:pt>
                <c:pt idx="58">
                  <c:v>900</c:v>
                </c:pt>
                <c:pt idx="59">
                  <c:v>901</c:v>
                </c:pt>
                <c:pt idx="60">
                  <c:v>902</c:v>
                </c:pt>
                <c:pt idx="61">
                  <c:v>903</c:v>
                </c:pt>
                <c:pt idx="62">
                  <c:v>904</c:v>
                </c:pt>
                <c:pt idx="63">
                  <c:v>905</c:v>
                </c:pt>
                <c:pt idx="64">
                  <c:v>906</c:v>
                </c:pt>
                <c:pt idx="65">
                  <c:v>907</c:v>
                </c:pt>
                <c:pt idx="66">
                  <c:v>908</c:v>
                </c:pt>
                <c:pt idx="67">
                  <c:v>909</c:v>
                </c:pt>
                <c:pt idx="68">
                  <c:v>910</c:v>
                </c:pt>
                <c:pt idx="69">
                  <c:v>911</c:v>
                </c:pt>
                <c:pt idx="70">
                  <c:v>912</c:v>
                </c:pt>
                <c:pt idx="71">
                  <c:v>913</c:v>
                </c:pt>
                <c:pt idx="72">
                  <c:v>914</c:v>
                </c:pt>
                <c:pt idx="73">
                  <c:v>915</c:v>
                </c:pt>
                <c:pt idx="74">
                  <c:v>916</c:v>
                </c:pt>
                <c:pt idx="75">
                  <c:v>917</c:v>
                </c:pt>
                <c:pt idx="76">
                  <c:v>918</c:v>
                </c:pt>
                <c:pt idx="77">
                  <c:v>919</c:v>
                </c:pt>
                <c:pt idx="78">
                  <c:v>920</c:v>
                </c:pt>
                <c:pt idx="79">
                  <c:v>921</c:v>
                </c:pt>
                <c:pt idx="80">
                  <c:v>922</c:v>
                </c:pt>
                <c:pt idx="81">
                  <c:v>923</c:v>
                </c:pt>
                <c:pt idx="82">
                  <c:v>924</c:v>
                </c:pt>
                <c:pt idx="83">
                  <c:v>925</c:v>
                </c:pt>
                <c:pt idx="84">
                  <c:v>926</c:v>
                </c:pt>
                <c:pt idx="85">
                  <c:v>927</c:v>
                </c:pt>
                <c:pt idx="86">
                  <c:v>928</c:v>
                </c:pt>
                <c:pt idx="87">
                  <c:v>929</c:v>
                </c:pt>
                <c:pt idx="88">
                  <c:v>930</c:v>
                </c:pt>
                <c:pt idx="89">
                  <c:v>931</c:v>
                </c:pt>
                <c:pt idx="90">
                  <c:v>932</c:v>
                </c:pt>
                <c:pt idx="91">
                  <c:v>933</c:v>
                </c:pt>
                <c:pt idx="92">
                  <c:v>934</c:v>
                </c:pt>
                <c:pt idx="93">
                  <c:v>935</c:v>
                </c:pt>
                <c:pt idx="94">
                  <c:v>936</c:v>
                </c:pt>
                <c:pt idx="95">
                  <c:v>937</c:v>
                </c:pt>
                <c:pt idx="96">
                  <c:v>938</c:v>
                </c:pt>
                <c:pt idx="97">
                  <c:v>939</c:v>
                </c:pt>
                <c:pt idx="98">
                  <c:v>940</c:v>
                </c:pt>
                <c:pt idx="99">
                  <c:v>941</c:v>
                </c:pt>
                <c:pt idx="100">
                  <c:v>942</c:v>
                </c:pt>
                <c:pt idx="101">
                  <c:v>943</c:v>
                </c:pt>
                <c:pt idx="102">
                  <c:v>944</c:v>
                </c:pt>
                <c:pt idx="103">
                  <c:v>945</c:v>
                </c:pt>
                <c:pt idx="104">
                  <c:v>946</c:v>
                </c:pt>
                <c:pt idx="105">
                  <c:v>947</c:v>
                </c:pt>
                <c:pt idx="106">
                  <c:v>948</c:v>
                </c:pt>
                <c:pt idx="107">
                  <c:v>949</c:v>
                </c:pt>
                <c:pt idx="108">
                  <c:v>950</c:v>
                </c:pt>
                <c:pt idx="109">
                  <c:v>951</c:v>
                </c:pt>
                <c:pt idx="110">
                  <c:v>952</c:v>
                </c:pt>
                <c:pt idx="111">
                  <c:v>953</c:v>
                </c:pt>
                <c:pt idx="112">
                  <c:v>954</c:v>
                </c:pt>
                <c:pt idx="113">
                  <c:v>955</c:v>
                </c:pt>
                <c:pt idx="114">
                  <c:v>956</c:v>
                </c:pt>
                <c:pt idx="115">
                  <c:v>957</c:v>
                </c:pt>
                <c:pt idx="116">
                  <c:v>958</c:v>
                </c:pt>
                <c:pt idx="117">
                  <c:v>959</c:v>
                </c:pt>
                <c:pt idx="118">
                  <c:v>960</c:v>
                </c:pt>
                <c:pt idx="119">
                  <c:v>961</c:v>
                </c:pt>
                <c:pt idx="120">
                  <c:v>962</c:v>
                </c:pt>
                <c:pt idx="121">
                  <c:v>963</c:v>
                </c:pt>
                <c:pt idx="122">
                  <c:v>964</c:v>
                </c:pt>
                <c:pt idx="123">
                  <c:v>965</c:v>
                </c:pt>
                <c:pt idx="124">
                  <c:v>966</c:v>
                </c:pt>
                <c:pt idx="125">
                  <c:v>967</c:v>
                </c:pt>
                <c:pt idx="126">
                  <c:v>968</c:v>
                </c:pt>
                <c:pt idx="127">
                  <c:v>969</c:v>
                </c:pt>
                <c:pt idx="128">
                  <c:v>970</c:v>
                </c:pt>
                <c:pt idx="129">
                  <c:v>971</c:v>
                </c:pt>
                <c:pt idx="130">
                  <c:v>972</c:v>
                </c:pt>
                <c:pt idx="131">
                  <c:v>973</c:v>
                </c:pt>
                <c:pt idx="132">
                  <c:v>974</c:v>
                </c:pt>
                <c:pt idx="133">
                  <c:v>975</c:v>
                </c:pt>
                <c:pt idx="134">
                  <c:v>976</c:v>
                </c:pt>
                <c:pt idx="135">
                  <c:v>977</c:v>
                </c:pt>
                <c:pt idx="136">
                  <c:v>978</c:v>
                </c:pt>
                <c:pt idx="137">
                  <c:v>979</c:v>
                </c:pt>
                <c:pt idx="138">
                  <c:v>980</c:v>
                </c:pt>
                <c:pt idx="139">
                  <c:v>981</c:v>
                </c:pt>
                <c:pt idx="140">
                  <c:v>982</c:v>
                </c:pt>
                <c:pt idx="141">
                  <c:v>983</c:v>
                </c:pt>
                <c:pt idx="142">
                  <c:v>984</c:v>
                </c:pt>
                <c:pt idx="143">
                  <c:v>985</c:v>
                </c:pt>
                <c:pt idx="144">
                  <c:v>986</c:v>
                </c:pt>
                <c:pt idx="145">
                  <c:v>987</c:v>
                </c:pt>
                <c:pt idx="146">
                  <c:v>988</c:v>
                </c:pt>
                <c:pt idx="147">
                  <c:v>989</c:v>
                </c:pt>
                <c:pt idx="148">
                  <c:v>990</c:v>
                </c:pt>
                <c:pt idx="149">
                  <c:v>991</c:v>
                </c:pt>
                <c:pt idx="150">
                  <c:v>992</c:v>
                </c:pt>
                <c:pt idx="151">
                  <c:v>993</c:v>
                </c:pt>
                <c:pt idx="152">
                  <c:v>994</c:v>
                </c:pt>
                <c:pt idx="153">
                  <c:v>995</c:v>
                </c:pt>
                <c:pt idx="154">
                  <c:v>996</c:v>
                </c:pt>
                <c:pt idx="155">
                  <c:v>997</c:v>
                </c:pt>
                <c:pt idx="156">
                  <c:v>998</c:v>
                </c:pt>
                <c:pt idx="157">
                  <c:v>999</c:v>
                </c:pt>
                <c:pt idx="158">
                  <c:v>1000</c:v>
                </c:pt>
                <c:pt idx="159">
                  <c:v>1001</c:v>
                </c:pt>
                <c:pt idx="160">
                  <c:v>1002</c:v>
                </c:pt>
                <c:pt idx="161">
                  <c:v>1003</c:v>
                </c:pt>
                <c:pt idx="162">
                  <c:v>1004</c:v>
                </c:pt>
                <c:pt idx="163">
                  <c:v>1005</c:v>
                </c:pt>
                <c:pt idx="164">
                  <c:v>1006</c:v>
                </c:pt>
                <c:pt idx="165">
                  <c:v>1007</c:v>
                </c:pt>
                <c:pt idx="166">
                  <c:v>1008</c:v>
                </c:pt>
                <c:pt idx="167">
                  <c:v>1009</c:v>
                </c:pt>
                <c:pt idx="168">
                  <c:v>1010</c:v>
                </c:pt>
                <c:pt idx="169">
                  <c:v>1011</c:v>
                </c:pt>
                <c:pt idx="170">
                  <c:v>1012</c:v>
                </c:pt>
                <c:pt idx="171">
                  <c:v>1013</c:v>
                </c:pt>
              </c:numCache>
            </c:numRef>
          </c:xVal>
          <c:yVal>
            <c:numRef>
              <c:f>Graph!$C$741:$C$910</c:f>
              <c:numCache>
                <c:formatCode>General</c:formatCode>
                <c:ptCount val="17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443-40E0-8264-0D57F2A241A7}"/>
            </c:ext>
          </c:extLst>
        </c:ser>
        <c:ser>
          <c:idx val="3"/>
          <c:order val="3"/>
          <c:tx>
            <c:v>RL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Graph!$A$740:$A$911</c:f>
              <c:numCache>
                <c:formatCode>General</c:formatCode>
                <c:ptCount val="172"/>
                <c:pt idx="0">
                  <c:v>842</c:v>
                </c:pt>
                <c:pt idx="1">
                  <c:v>843</c:v>
                </c:pt>
                <c:pt idx="2">
                  <c:v>844</c:v>
                </c:pt>
                <c:pt idx="3">
                  <c:v>845</c:v>
                </c:pt>
                <c:pt idx="4">
                  <c:v>846</c:v>
                </c:pt>
                <c:pt idx="5">
                  <c:v>847</c:v>
                </c:pt>
                <c:pt idx="6">
                  <c:v>848</c:v>
                </c:pt>
                <c:pt idx="7">
                  <c:v>849</c:v>
                </c:pt>
                <c:pt idx="8">
                  <c:v>850</c:v>
                </c:pt>
                <c:pt idx="9">
                  <c:v>851</c:v>
                </c:pt>
                <c:pt idx="10">
                  <c:v>852</c:v>
                </c:pt>
                <c:pt idx="11">
                  <c:v>853</c:v>
                </c:pt>
                <c:pt idx="12">
                  <c:v>854</c:v>
                </c:pt>
                <c:pt idx="13">
                  <c:v>855</c:v>
                </c:pt>
                <c:pt idx="14">
                  <c:v>856</c:v>
                </c:pt>
                <c:pt idx="15">
                  <c:v>857</c:v>
                </c:pt>
                <c:pt idx="16">
                  <c:v>858</c:v>
                </c:pt>
                <c:pt idx="17">
                  <c:v>859</c:v>
                </c:pt>
                <c:pt idx="18">
                  <c:v>860</c:v>
                </c:pt>
                <c:pt idx="19">
                  <c:v>861</c:v>
                </c:pt>
                <c:pt idx="20">
                  <c:v>862</c:v>
                </c:pt>
                <c:pt idx="21">
                  <c:v>863</c:v>
                </c:pt>
                <c:pt idx="22">
                  <c:v>864</c:v>
                </c:pt>
                <c:pt idx="23">
                  <c:v>865</c:v>
                </c:pt>
                <c:pt idx="24">
                  <c:v>866</c:v>
                </c:pt>
                <c:pt idx="25">
                  <c:v>867</c:v>
                </c:pt>
                <c:pt idx="26">
                  <c:v>868</c:v>
                </c:pt>
                <c:pt idx="27">
                  <c:v>869</c:v>
                </c:pt>
                <c:pt idx="28">
                  <c:v>870</c:v>
                </c:pt>
                <c:pt idx="29">
                  <c:v>871</c:v>
                </c:pt>
                <c:pt idx="30">
                  <c:v>872</c:v>
                </c:pt>
                <c:pt idx="31">
                  <c:v>873</c:v>
                </c:pt>
                <c:pt idx="32">
                  <c:v>874</c:v>
                </c:pt>
                <c:pt idx="33">
                  <c:v>875</c:v>
                </c:pt>
                <c:pt idx="34">
                  <c:v>876</c:v>
                </c:pt>
                <c:pt idx="35">
                  <c:v>877</c:v>
                </c:pt>
                <c:pt idx="36">
                  <c:v>878</c:v>
                </c:pt>
                <c:pt idx="37">
                  <c:v>879</c:v>
                </c:pt>
                <c:pt idx="38">
                  <c:v>880</c:v>
                </c:pt>
                <c:pt idx="39">
                  <c:v>881</c:v>
                </c:pt>
                <c:pt idx="40">
                  <c:v>882</c:v>
                </c:pt>
                <c:pt idx="41">
                  <c:v>883</c:v>
                </c:pt>
                <c:pt idx="42">
                  <c:v>884</c:v>
                </c:pt>
                <c:pt idx="43">
                  <c:v>885</c:v>
                </c:pt>
                <c:pt idx="44">
                  <c:v>886</c:v>
                </c:pt>
                <c:pt idx="45">
                  <c:v>887</c:v>
                </c:pt>
                <c:pt idx="46">
                  <c:v>888</c:v>
                </c:pt>
                <c:pt idx="47">
                  <c:v>889</c:v>
                </c:pt>
                <c:pt idx="48">
                  <c:v>890</c:v>
                </c:pt>
                <c:pt idx="49">
                  <c:v>891</c:v>
                </c:pt>
                <c:pt idx="50">
                  <c:v>892</c:v>
                </c:pt>
                <c:pt idx="51">
                  <c:v>893</c:v>
                </c:pt>
                <c:pt idx="52">
                  <c:v>894</c:v>
                </c:pt>
                <c:pt idx="53">
                  <c:v>895</c:v>
                </c:pt>
                <c:pt idx="54">
                  <c:v>896</c:v>
                </c:pt>
                <c:pt idx="55">
                  <c:v>897</c:v>
                </c:pt>
                <c:pt idx="56">
                  <c:v>898</c:v>
                </c:pt>
                <c:pt idx="57">
                  <c:v>899</c:v>
                </c:pt>
                <c:pt idx="58">
                  <c:v>900</c:v>
                </c:pt>
                <c:pt idx="59">
                  <c:v>901</c:v>
                </c:pt>
                <c:pt idx="60">
                  <c:v>902</c:v>
                </c:pt>
                <c:pt idx="61">
                  <c:v>903</c:v>
                </c:pt>
                <c:pt idx="62">
                  <c:v>904</c:v>
                </c:pt>
                <c:pt idx="63">
                  <c:v>905</c:v>
                </c:pt>
                <c:pt idx="64">
                  <c:v>906</c:v>
                </c:pt>
                <c:pt idx="65">
                  <c:v>907</c:v>
                </c:pt>
                <c:pt idx="66">
                  <c:v>908</c:v>
                </c:pt>
                <c:pt idx="67">
                  <c:v>909</c:v>
                </c:pt>
                <c:pt idx="68">
                  <c:v>910</c:v>
                </c:pt>
                <c:pt idx="69">
                  <c:v>911</c:v>
                </c:pt>
                <c:pt idx="70">
                  <c:v>912</c:v>
                </c:pt>
                <c:pt idx="71">
                  <c:v>913</c:v>
                </c:pt>
                <c:pt idx="72">
                  <c:v>914</c:v>
                </c:pt>
                <c:pt idx="73">
                  <c:v>915</c:v>
                </c:pt>
                <c:pt idx="74">
                  <c:v>916</c:v>
                </c:pt>
                <c:pt idx="75">
                  <c:v>917</c:v>
                </c:pt>
                <c:pt idx="76">
                  <c:v>918</c:v>
                </c:pt>
                <c:pt idx="77">
                  <c:v>919</c:v>
                </c:pt>
                <c:pt idx="78">
                  <c:v>920</c:v>
                </c:pt>
                <c:pt idx="79">
                  <c:v>921</c:v>
                </c:pt>
                <c:pt idx="80">
                  <c:v>922</c:v>
                </c:pt>
                <c:pt idx="81">
                  <c:v>923</c:v>
                </c:pt>
                <c:pt idx="82">
                  <c:v>924</c:v>
                </c:pt>
                <c:pt idx="83">
                  <c:v>925</c:v>
                </c:pt>
                <c:pt idx="84">
                  <c:v>926</c:v>
                </c:pt>
                <c:pt idx="85">
                  <c:v>927</c:v>
                </c:pt>
                <c:pt idx="86">
                  <c:v>928</c:v>
                </c:pt>
                <c:pt idx="87">
                  <c:v>929</c:v>
                </c:pt>
                <c:pt idx="88">
                  <c:v>930</c:v>
                </c:pt>
                <c:pt idx="89">
                  <c:v>931</c:v>
                </c:pt>
                <c:pt idx="90">
                  <c:v>932</c:v>
                </c:pt>
                <c:pt idx="91">
                  <c:v>933</c:v>
                </c:pt>
                <c:pt idx="92">
                  <c:v>934</c:v>
                </c:pt>
                <c:pt idx="93">
                  <c:v>935</c:v>
                </c:pt>
                <c:pt idx="94">
                  <c:v>936</c:v>
                </c:pt>
                <c:pt idx="95">
                  <c:v>937</c:v>
                </c:pt>
                <c:pt idx="96">
                  <c:v>938</c:v>
                </c:pt>
                <c:pt idx="97">
                  <c:v>939</c:v>
                </c:pt>
                <c:pt idx="98">
                  <c:v>940</c:v>
                </c:pt>
                <c:pt idx="99">
                  <c:v>941</c:v>
                </c:pt>
                <c:pt idx="100">
                  <c:v>942</c:v>
                </c:pt>
                <c:pt idx="101">
                  <c:v>943</c:v>
                </c:pt>
                <c:pt idx="102">
                  <c:v>944</c:v>
                </c:pt>
                <c:pt idx="103">
                  <c:v>945</c:v>
                </c:pt>
                <c:pt idx="104">
                  <c:v>946</c:v>
                </c:pt>
                <c:pt idx="105">
                  <c:v>947</c:v>
                </c:pt>
                <c:pt idx="106">
                  <c:v>948</c:v>
                </c:pt>
                <c:pt idx="107">
                  <c:v>949</c:v>
                </c:pt>
                <c:pt idx="108">
                  <c:v>950</c:v>
                </c:pt>
                <c:pt idx="109">
                  <c:v>951</c:v>
                </c:pt>
                <c:pt idx="110">
                  <c:v>952</c:v>
                </c:pt>
                <c:pt idx="111">
                  <c:v>953</c:v>
                </c:pt>
                <c:pt idx="112">
                  <c:v>954</c:v>
                </c:pt>
                <c:pt idx="113">
                  <c:v>955</c:v>
                </c:pt>
                <c:pt idx="114">
                  <c:v>956</c:v>
                </c:pt>
                <c:pt idx="115">
                  <c:v>957</c:v>
                </c:pt>
                <c:pt idx="116">
                  <c:v>958</c:v>
                </c:pt>
                <c:pt idx="117">
                  <c:v>959</c:v>
                </c:pt>
                <c:pt idx="118">
                  <c:v>960</c:v>
                </c:pt>
                <c:pt idx="119">
                  <c:v>961</c:v>
                </c:pt>
                <c:pt idx="120">
                  <c:v>962</c:v>
                </c:pt>
                <c:pt idx="121">
                  <c:v>963</c:v>
                </c:pt>
                <c:pt idx="122">
                  <c:v>964</c:v>
                </c:pt>
                <c:pt idx="123">
                  <c:v>965</c:v>
                </c:pt>
                <c:pt idx="124">
                  <c:v>966</c:v>
                </c:pt>
                <c:pt idx="125">
                  <c:v>967</c:v>
                </c:pt>
                <c:pt idx="126">
                  <c:v>968</c:v>
                </c:pt>
                <c:pt idx="127">
                  <c:v>969</c:v>
                </c:pt>
                <c:pt idx="128">
                  <c:v>970</c:v>
                </c:pt>
                <c:pt idx="129">
                  <c:v>971</c:v>
                </c:pt>
                <c:pt idx="130">
                  <c:v>972</c:v>
                </c:pt>
                <c:pt idx="131">
                  <c:v>973</c:v>
                </c:pt>
                <c:pt idx="132">
                  <c:v>974</c:v>
                </c:pt>
                <c:pt idx="133">
                  <c:v>975</c:v>
                </c:pt>
                <c:pt idx="134">
                  <c:v>976</c:v>
                </c:pt>
                <c:pt idx="135">
                  <c:v>977</c:v>
                </c:pt>
                <c:pt idx="136">
                  <c:v>978</c:v>
                </c:pt>
                <c:pt idx="137">
                  <c:v>979</c:v>
                </c:pt>
                <c:pt idx="138">
                  <c:v>980</c:v>
                </c:pt>
                <c:pt idx="139">
                  <c:v>981</c:v>
                </c:pt>
                <c:pt idx="140">
                  <c:v>982</c:v>
                </c:pt>
                <c:pt idx="141">
                  <c:v>983</c:v>
                </c:pt>
                <c:pt idx="142">
                  <c:v>984</c:v>
                </c:pt>
                <c:pt idx="143">
                  <c:v>985</c:v>
                </c:pt>
                <c:pt idx="144">
                  <c:v>986</c:v>
                </c:pt>
                <c:pt idx="145">
                  <c:v>987</c:v>
                </c:pt>
                <c:pt idx="146">
                  <c:v>988</c:v>
                </c:pt>
                <c:pt idx="147">
                  <c:v>989</c:v>
                </c:pt>
                <c:pt idx="148">
                  <c:v>990</c:v>
                </c:pt>
                <c:pt idx="149">
                  <c:v>991</c:v>
                </c:pt>
                <c:pt idx="150">
                  <c:v>992</c:v>
                </c:pt>
                <c:pt idx="151">
                  <c:v>993</c:v>
                </c:pt>
                <c:pt idx="152">
                  <c:v>994</c:v>
                </c:pt>
                <c:pt idx="153">
                  <c:v>995</c:v>
                </c:pt>
                <c:pt idx="154">
                  <c:v>996</c:v>
                </c:pt>
                <c:pt idx="155">
                  <c:v>997</c:v>
                </c:pt>
                <c:pt idx="156">
                  <c:v>998</c:v>
                </c:pt>
                <c:pt idx="157">
                  <c:v>999</c:v>
                </c:pt>
                <c:pt idx="158">
                  <c:v>1000</c:v>
                </c:pt>
                <c:pt idx="159">
                  <c:v>1001</c:v>
                </c:pt>
                <c:pt idx="160">
                  <c:v>1002</c:v>
                </c:pt>
                <c:pt idx="161">
                  <c:v>1003</c:v>
                </c:pt>
                <c:pt idx="162">
                  <c:v>1004</c:v>
                </c:pt>
                <c:pt idx="163">
                  <c:v>1005</c:v>
                </c:pt>
                <c:pt idx="164">
                  <c:v>1006</c:v>
                </c:pt>
                <c:pt idx="165">
                  <c:v>1007</c:v>
                </c:pt>
                <c:pt idx="166">
                  <c:v>1008</c:v>
                </c:pt>
                <c:pt idx="167">
                  <c:v>1009</c:v>
                </c:pt>
                <c:pt idx="168">
                  <c:v>1010</c:v>
                </c:pt>
                <c:pt idx="169">
                  <c:v>1011</c:v>
                </c:pt>
                <c:pt idx="170">
                  <c:v>1012</c:v>
                </c:pt>
                <c:pt idx="171">
                  <c:v>1013</c:v>
                </c:pt>
              </c:numCache>
            </c:numRef>
          </c:xVal>
          <c:yVal>
            <c:numRef>
              <c:f>Graph!$E$741:$E$910</c:f>
              <c:numCache>
                <c:formatCode>General</c:formatCode>
                <c:ptCount val="170"/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443-40E0-8264-0D57F2A241A7}"/>
            </c:ext>
          </c:extLst>
        </c:ser>
        <c:ser>
          <c:idx val="4"/>
          <c:order val="4"/>
          <c:tx>
            <c:v>RRD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Graph!$A$740:$A$911</c:f>
              <c:numCache>
                <c:formatCode>General</c:formatCode>
                <c:ptCount val="172"/>
                <c:pt idx="0">
                  <c:v>842</c:v>
                </c:pt>
                <c:pt idx="1">
                  <c:v>843</c:v>
                </c:pt>
                <c:pt idx="2">
                  <c:v>844</c:v>
                </c:pt>
                <c:pt idx="3">
                  <c:v>845</c:v>
                </c:pt>
                <c:pt idx="4">
                  <c:v>846</c:v>
                </c:pt>
                <c:pt idx="5">
                  <c:v>847</c:v>
                </c:pt>
                <c:pt idx="6">
                  <c:v>848</c:v>
                </c:pt>
                <c:pt idx="7">
                  <c:v>849</c:v>
                </c:pt>
                <c:pt idx="8">
                  <c:v>850</c:v>
                </c:pt>
                <c:pt idx="9">
                  <c:v>851</c:v>
                </c:pt>
                <c:pt idx="10">
                  <c:v>852</c:v>
                </c:pt>
                <c:pt idx="11">
                  <c:v>853</c:v>
                </c:pt>
                <c:pt idx="12">
                  <c:v>854</c:v>
                </c:pt>
                <c:pt idx="13">
                  <c:v>855</c:v>
                </c:pt>
                <c:pt idx="14">
                  <c:v>856</c:v>
                </c:pt>
                <c:pt idx="15">
                  <c:v>857</c:v>
                </c:pt>
                <c:pt idx="16">
                  <c:v>858</c:v>
                </c:pt>
                <c:pt idx="17">
                  <c:v>859</c:v>
                </c:pt>
                <c:pt idx="18">
                  <c:v>860</c:v>
                </c:pt>
                <c:pt idx="19">
                  <c:v>861</c:v>
                </c:pt>
                <c:pt idx="20">
                  <c:v>862</c:v>
                </c:pt>
                <c:pt idx="21">
                  <c:v>863</c:v>
                </c:pt>
                <c:pt idx="22">
                  <c:v>864</c:v>
                </c:pt>
                <c:pt idx="23">
                  <c:v>865</c:v>
                </c:pt>
                <c:pt idx="24">
                  <c:v>866</c:v>
                </c:pt>
                <c:pt idx="25">
                  <c:v>867</c:v>
                </c:pt>
                <c:pt idx="26">
                  <c:v>868</c:v>
                </c:pt>
                <c:pt idx="27">
                  <c:v>869</c:v>
                </c:pt>
                <c:pt idx="28">
                  <c:v>870</c:v>
                </c:pt>
                <c:pt idx="29">
                  <c:v>871</c:v>
                </c:pt>
                <c:pt idx="30">
                  <c:v>872</c:v>
                </c:pt>
                <c:pt idx="31">
                  <c:v>873</c:v>
                </c:pt>
                <c:pt idx="32">
                  <c:v>874</c:v>
                </c:pt>
                <c:pt idx="33">
                  <c:v>875</c:v>
                </c:pt>
                <c:pt idx="34">
                  <c:v>876</c:v>
                </c:pt>
                <c:pt idx="35">
                  <c:v>877</c:v>
                </c:pt>
                <c:pt idx="36">
                  <c:v>878</c:v>
                </c:pt>
                <c:pt idx="37">
                  <c:v>879</c:v>
                </c:pt>
                <c:pt idx="38">
                  <c:v>880</c:v>
                </c:pt>
                <c:pt idx="39">
                  <c:v>881</c:v>
                </c:pt>
                <c:pt idx="40">
                  <c:v>882</c:v>
                </c:pt>
                <c:pt idx="41">
                  <c:v>883</c:v>
                </c:pt>
                <c:pt idx="42">
                  <c:v>884</c:v>
                </c:pt>
                <c:pt idx="43">
                  <c:v>885</c:v>
                </c:pt>
                <c:pt idx="44">
                  <c:v>886</c:v>
                </c:pt>
                <c:pt idx="45">
                  <c:v>887</c:v>
                </c:pt>
                <c:pt idx="46">
                  <c:v>888</c:v>
                </c:pt>
                <c:pt idx="47">
                  <c:v>889</c:v>
                </c:pt>
                <c:pt idx="48">
                  <c:v>890</c:v>
                </c:pt>
                <c:pt idx="49">
                  <c:v>891</c:v>
                </c:pt>
                <c:pt idx="50">
                  <c:v>892</c:v>
                </c:pt>
                <c:pt idx="51">
                  <c:v>893</c:v>
                </c:pt>
                <c:pt idx="52">
                  <c:v>894</c:v>
                </c:pt>
                <c:pt idx="53">
                  <c:v>895</c:v>
                </c:pt>
                <c:pt idx="54">
                  <c:v>896</c:v>
                </c:pt>
                <c:pt idx="55">
                  <c:v>897</c:v>
                </c:pt>
                <c:pt idx="56">
                  <c:v>898</c:v>
                </c:pt>
                <c:pt idx="57">
                  <c:v>899</c:v>
                </c:pt>
                <c:pt idx="58">
                  <c:v>900</c:v>
                </c:pt>
                <c:pt idx="59">
                  <c:v>901</c:v>
                </c:pt>
                <c:pt idx="60">
                  <c:v>902</c:v>
                </c:pt>
                <c:pt idx="61">
                  <c:v>903</c:v>
                </c:pt>
                <c:pt idx="62">
                  <c:v>904</c:v>
                </c:pt>
                <c:pt idx="63">
                  <c:v>905</c:v>
                </c:pt>
                <c:pt idx="64">
                  <c:v>906</c:v>
                </c:pt>
                <c:pt idx="65">
                  <c:v>907</c:v>
                </c:pt>
                <c:pt idx="66">
                  <c:v>908</c:v>
                </c:pt>
                <c:pt idx="67">
                  <c:v>909</c:v>
                </c:pt>
                <c:pt idx="68">
                  <c:v>910</c:v>
                </c:pt>
                <c:pt idx="69">
                  <c:v>911</c:v>
                </c:pt>
                <c:pt idx="70">
                  <c:v>912</c:v>
                </c:pt>
                <c:pt idx="71">
                  <c:v>913</c:v>
                </c:pt>
                <c:pt idx="72">
                  <c:v>914</c:v>
                </c:pt>
                <c:pt idx="73">
                  <c:v>915</c:v>
                </c:pt>
                <c:pt idx="74">
                  <c:v>916</c:v>
                </c:pt>
                <c:pt idx="75">
                  <c:v>917</c:v>
                </c:pt>
                <c:pt idx="76">
                  <c:v>918</c:v>
                </c:pt>
                <c:pt idx="77">
                  <c:v>919</c:v>
                </c:pt>
                <c:pt idx="78">
                  <c:v>920</c:v>
                </c:pt>
                <c:pt idx="79">
                  <c:v>921</c:v>
                </c:pt>
                <c:pt idx="80">
                  <c:v>922</c:v>
                </c:pt>
                <c:pt idx="81">
                  <c:v>923</c:v>
                </c:pt>
                <c:pt idx="82">
                  <c:v>924</c:v>
                </c:pt>
                <c:pt idx="83">
                  <c:v>925</c:v>
                </c:pt>
                <c:pt idx="84">
                  <c:v>926</c:v>
                </c:pt>
                <c:pt idx="85">
                  <c:v>927</c:v>
                </c:pt>
                <c:pt idx="86">
                  <c:v>928</c:v>
                </c:pt>
                <c:pt idx="87">
                  <c:v>929</c:v>
                </c:pt>
                <c:pt idx="88">
                  <c:v>930</c:v>
                </c:pt>
                <c:pt idx="89">
                  <c:v>931</c:v>
                </c:pt>
                <c:pt idx="90">
                  <c:v>932</c:v>
                </c:pt>
                <c:pt idx="91">
                  <c:v>933</c:v>
                </c:pt>
                <c:pt idx="92">
                  <c:v>934</c:v>
                </c:pt>
                <c:pt idx="93">
                  <c:v>935</c:v>
                </c:pt>
                <c:pt idx="94">
                  <c:v>936</c:v>
                </c:pt>
                <c:pt idx="95">
                  <c:v>937</c:v>
                </c:pt>
                <c:pt idx="96">
                  <c:v>938</c:v>
                </c:pt>
                <c:pt idx="97">
                  <c:v>939</c:v>
                </c:pt>
                <c:pt idx="98">
                  <c:v>940</c:v>
                </c:pt>
                <c:pt idx="99">
                  <c:v>941</c:v>
                </c:pt>
                <c:pt idx="100">
                  <c:v>942</c:v>
                </c:pt>
                <c:pt idx="101">
                  <c:v>943</c:v>
                </c:pt>
                <c:pt idx="102">
                  <c:v>944</c:v>
                </c:pt>
                <c:pt idx="103">
                  <c:v>945</c:v>
                </c:pt>
                <c:pt idx="104">
                  <c:v>946</c:v>
                </c:pt>
                <c:pt idx="105">
                  <c:v>947</c:v>
                </c:pt>
                <c:pt idx="106">
                  <c:v>948</c:v>
                </c:pt>
                <c:pt idx="107">
                  <c:v>949</c:v>
                </c:pt>
                <c:pt idx="108">
                  <c:v>950</c:v>
                </c:pt>
                <c:pt idx="109">
                  <c:v>951</c:v>
                </c:pt>
                <c:pt idx="110">
                  <c:v>952</c:v>
                </c:pt>
                <c:pt idx="111">
                  <c:v>953</c:v>
                </c:pt>
                <c:pt idx="112">
                  <c:v>954</c:v>
                </c:pt>
                <c:pt idx="113">
                  <c:v>955</c:v>
                </c:pt>
                <c:pt idx="114">
                  <c:v>956</c:v>
                </c:pt>
                <c:pt idx="115">
                  <c:v>957</c:v>
                </c:pt>
                <c:pt idx="116">
                  <c:v>958</c:v>
                </c:pt>
                <c:pt idx="117">
                  <c:v>959</c:v>
                </c:pt>
                <c:pt idx="118">
                  <c:v>960</c:v>
                </c:pt>
                <c:pt idx="119">
                  <c:v>961</c:v>
                </c:pt>
                <c:pt idx="120">
                  <c:v>962</c:v>
                </c:pt>
                <c:pt idx="121">
                  <c:v>963</c:v>
                </c:pt>
                <c:pt idx="122">
                  <c:v>964</c:v>
                </c:pt>
                <c:pt idx="123">
                  <c:v>965</c:v>
                </c:pt>
                <c:pt idx="124">
                  <c:v>966</c:v>
                </c:pt>
                <c:pt idx="125">
                  <c:v>967</c:v>
                </c:pt>
                <c:pt idx="126">
                  <c:v>968</c:v>
                </c:pt>
                <c:pt idx="127">
                  <c:v>969</c:v>
                </c:pt>
                <c:pt idx="128">
                  <c:v>970</c:v>
                </c:pt>
                <c:pt idx="129">
                  <c:v>971</c:v>
                </c:pt>
                <c:pt idx="130">
                  <c:v>972</c:v>
                </c:pt>
                <c:pt idx="131">
                  <c:v>973</c:v>
                </c:pt>
                <c:pt idx="132">
                  <c:v>974</c:v>
                </c:pt>
                <c:pt idx="133">
                  <c:v>975</c:v>
                </c:pt>
                <c:pt idx="134">
                  <c:v>976</c:v>
                </c:pt>
                <c:pt idx="135">
                  <c:v>977</c:v>
                </c:pt>
                <c:pt idx="136">
                  <c:v>978</c:v>
                </c:pt>
                <c:pt idx="137">
                  <c:v>979</c:v>
                </c:pt>
                <c:pt idx="138">
                  <c:v>980</c:v>
                </c:pt>
                <c:pt idx="139">
                  <c:v>981</c:v>
                </c:pt>
                <c:pt idx="140">
                  <c:v>982</c:v>
                </c:pt>
                <c:pt idx="141">
                  <c:v>983</c:v>
                </c:pt>
                <c:pt idx="142">
                  <c:v>984</c:v>
                </c:pt>
                <c:pt idx="143">
                  <c:v>985</c:v>
                </c:pt>
                <c:pt idx="144">
                  <c:v>986</c:v>
                </c:pt>
                <c:pt idx="145">
                  <c:v>987</c:v>
                </c:pt>
                <c:pt idx="146">
                  <c:v>988</c:v>
                </c:pt>
                <c:pt idx="147">
                  <c:v>989</c:v>
                </c:pt>
                <c:pt idx="148">
                  <c:v>990</c:v>
                </c:pt>
                <c:pt idx="149">
                  <c:v>991</c:v>
                </c:pt>
                <c:pt idx="150">
                  <c:v>992</c:v>
                </c:pt>
                <c:pt idx="151">
                  <c:v>993</c:v>
                </c:pt>
                <c:pt idx="152">
                  <c:v>994</c:v>
                </c:pt>
                <c:pt idx="153">
                  <c:v>995</c:v>
                </c:pt>
                <c:pt idx="154">
                  <c:v>996</c:v>
                </c:pt>
                <c:pt idx="155">
                  <c:v>997</c:v>
                </c:pt>
                <c:pt idx="156">
                  <c:v>998</c:v>
                </c:pt>
                <c:pt idx="157">
                  <c:v>999</c:v>
                </c:pt>
                <c:pt idx="158">
                  <c:v>1000</c:v>
                </c:pt>
                <c:pt idx="159">
                  <c:v>1001</c:v>
                </c:pt>
                <c:pt idx="160">
                  <c:v>1002</c:v>
                </c:pt>
                <c:pt idx="161">
                  <c:v>1003</c:v>
                </c:pt>
                <c:pt idx="162">
                  <c:v>1004</c:v>
                </c:pt>
                <c:pt idx="163">
                  <c:v>1005</c:v>
                </c:pt>
                <c:pt idx="164">
                  <c:v>1006</c:v>
                </c:pt>
                <c:pt idx="165">
                  <c:v>1007</c:v>
                </c:pt>
                <c:pt idx="166">
                  <c:v>1008</c:v>
                </c:pt>
                <c:pt idx="167">
                  <c:v>1009</c:v>
                </c:pt>
                <c:pt idx="168">
                  <c:v>1010</c:v>
                </c:pt>
                <c:pt idx="169">
                  <c:v>1011</c:v>
                </c:pt>
                <c:pt idx="170">
                  <c:v>1012</c:v>
                </c:pt>
                <c:pt idx="171">
                  <c:v>1013</c:v>
                </c:pt>
              </c:numCache>
            </c:numRef>
          </c:xVal>
          <c:yVal>
            <c:numRef>
              <c:f>Graph!$G$741:$G$910</c:f>
              <c:numCache>
                <c:formatCode>General</c:formatCode>
                <c:ptCount val="1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443-40E0-8264-0D57F2A241A7}"/>
            </c:ext>
          </c:extLst>
        </c:ser>
        <c:ser>
          <c:idx val="5"/>
          <c:order val="5"/>
          <c:tx>
            <c:v>RLD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Graph!$A$740:$A$911</c:f>
              <c:numCache>
                <c:formatCode>General</c:formatCode>
                <c:ptCount val="172"/>
                <c:pt idx="0">
                  <c:v>842</c:v>
                </c:pt>
                <c:pt idx="1">
                  <c:v>843</c:v>
                </c:pt>
                <c:pt idx="2">
                  <c:v>844</c:v>
                </c:pt>
                <c:pt idx="3">
                  <c:v>845</c:v>
                </c:pt>
                <c:pt idx="4">
                  <c:v>846</c:v>
                </c:pt>
                <c:pt idx="5">
                  <c:v>847</c:v>
                </c:pt>
                <c:pt idx="6">
                  <c:v>848</c:v>
                </c:pt>
                <c:pt idx="7">
                  <c:v>849</c:v>
                </c:pt>
                <c:pt idx="8">
                  <c:v>850</c:v>
                </c:pt>
                <c:pt idx="9">
                  <c:v>851</c:v>
                </c:pt>
                <c:pt idx="10">
                  <c:v>852</c:v>
                </c:pt>
                <c:pt idx="11">
                  <c:v>853</c:v>
                </c:pt>
                <c:pt idx="12">
                  <c:v>854</c:v>
                </c:pt>
                <c:pt idx="13">
                  <c:v>855</c:v>
                </c:pt>
                <c:pt idx="14">
                  <c:v>856</c:v>
                </c:pt>
                <c:pt idx="15">
                  <c:v>857</c:v>
                </c:pt>
                <c:pt idx="16">
                  <c:v>858</c:v>
                </c:pt>
                <c:pt idx="17">
                  <c:v>859</c:v>
                </c:pt>
                <c:pt idx="18">
                  <c:v>860</c:v>
                </c:pt>
                <c:pt idx="19">
                  <c:v>861</c:v>
                </c:pt>
                <c:pt idx="20">
                  <c:v>862</c:v>
                </c:pt>
                <c:pt idx="21">
                  <c:v>863</c:v>
                </c:pt>
                <c:pt idx="22">
                  <c:v>864</c:v>
                </c:pt>
                <c:pt idx="23">
                  <c:v>865</c:v>
                </c:pt>
                <c:pt idx="24">
                  <c:v>866</c:v>
                </c:pt>
                <c:pt idx="25">
                  <c:v>867</c:v>
                </c:pt>
                <c:pt idx="26">
                  <c:v>868</c:v>
                </c:pt>
                <c:pt idx="27">
                  <c:v>869</c:v>
                </c:pt>
                <c:pt idx="28">
                  <c:v>870</c:v>
                </c:pt>
                <c:pt idx="29">
                  <c:v>871</c:v>
                </c:pt>
                <c:pt idx="30">
                  <c:v>872</c:v>
                </c:pt>
                <c:pt idx="31">
                  <c:v>873</c:v>
                </c:pt>
                <c:pt idx="32">
                  <c:v>874</c:v>
                </c:pt>
                <c:pt idx="33">
                  <c:v>875</c:v>
                </c:pt>
                <c:pt idx="34">
                  <c:v>876</c:v>
                </c:pt>
                <c:pt idx="35">
                  <c:v>877</c:v>
                </c:pt>
                <c:pt idx="36">
                  <c:v>878</c:v>
                </c:pt>
                <c:pt idx="37">
                  <c:v>879</c:v>
                </c:pt>
                <c:pt idx="38">
                  <c:v>880</c:v>
                </c:pt>
                <c:pt idx="39">
                  <c:v>881</c:v>
                </c:pt>
                <c:pt idx="40">
                  <c:v>882</c:v>
                </c:pt>
                <c:pt idx="41">
                  <c:v>883</c:v>
                </c:pt>
                <c:pt idx="42">
                  <c:v>884</c:v>
                </c:pt>
                <c:pt idx="43">
                  <c:v>885</c:v>
                </c:pt>
                <c:pt idx="44">
                  <c:v>886</c:v>
                </c:pt>
                <c:pt idx="45">
                  <c:v>887</c:v>
                </c:pt>
                <c:pt idx="46">
                  <c:v>888</c:v>
                </c:pt>
                <c:pt idx="47">
                  <c:v>889</c:v>
                </c:pt>
                <c:pt idx="48">
                  <c:v>890</c:v>
                </c:pt>
                <c:pt idx="49">
                  <c:v>891</c:v>
                </c:pt>
                <c:pt idx="50">
                  <c:v>892</c:v>
                </c:pt>
                <c:pt idx="51">
                  <c:v>893</c:v>
                </c:pt>
                <c:pt idx="52">
                  <c:v>894</c:v>
                </c:pt>
                <c:pt idx="53">
                  <c:v>895</c:v>
                </c:pt>
                <c:pt idx="54">
                  <c:v>896</c:v>
                </c:pt>
                <c:pt idx="55">
                  <c:v>897</c:v>
                </c:pt>
                <c:pt idx="56">
                  <c:v>898</c:v>
                </c:pt>
                <c:pt idx="57">
                  <c:v>899</c:v>
                </c:pt>
                <c:pt idx="58">
                  <c:v>900</c:v>
                </c:pt>
                <c:pt idx="59">
                  <c:v>901</c:v>
                </c:pt>
                <c:pt idx="60">
                  <c:v>902</c:v>
                </c:pt>
                <c:pt idx="61">
                  <c:v>903</c:v>
                </c:pt>
                <c:pt idx="62">
                  <c:v>904</c:v>
                </c:pt>
                <c:pt idx="63">
                  <c:v>905</c:v>
                </c:pt>
                <c:pt idx="64">
                  <c:v>906</c:v>
                </c:pt>
                <c:pt idx="65">
                  <c:v>907</c:v>
                </c:pt>
                <c:pt idx="66">
                  <c:v>908</c:v>
                </c:pt>
                <c:pt idx="67">
                  <c:v>909</c:v>
                </c:pt>
                <c:pt idx="68">
                  <c:v>910</c:v>
                </c:pt>
                <c:pt idx="69">
                  <c:v>911</c:v>
                </c:pt>
                <c:pt idx="70">
                  <c:v>912</c:v>
                </c:pt>
                <c:pt idx="71">
                  <c:v>913</c:v>
                </c:pt>
                <c:pt idx="72">
                  <c:v>914</c:v>
                </c:pt>
                <c:pt idx="73">
                  <c:v>915</c:v>
                </c:pt>
                <c:pt idx="74">
                  <c:v>916</c:v>
                </c:pt>
                <c:pt idx="75">
                  <c:v>917</c:v>
                </c:pt>
                <c:pt idx="76">
                  <c:v>918</c:v>
                </c:pt>
                <c:pt idx="77">
                  <c:v>919</c:v>
                </c:pt>
                <c:pt idx="78">
                  <c:v>920</c:v>
                </c:pt>
                <c:pt idx="79">
                  <c:v>921</c:v>
                </c:pt>
                <c:pt idx="80">
                  <c:v>922</c:v>
                </c:pt>
                <c:pt idx="81">
                  <c:v>923</c:v>
                </c:pt>
                <c:pt idx="82">
                  <c:v>924</c:v>
                </c:pt>
                <c:pt idx="83">
                  <c:v>925</c:v>
                </c:pt>
                <c:pt idx="84">
                  <c:v>926</c:v>
                </c:pt>
                <c:pt idx="85">
                  <c:v>927</c:v>
                </c:pt>
                <c:pt idx="86">
                  <c:v>928</c:v>
                </c:pt>
                <c:pt idx="87">
                  <c:v>929</c:v>
                </c:pt>
                <c:pt idx="88">
                  <c:v>930</c:v>
                </c:pt>
                <c:pt idx="89">
                  <c:v>931</c:v>
                </c:pt>
                <c:pt idx="90">
                  <c:v>932</c:v>
                </c:pt>
                <c:pt idx="91">
                  <c:v>933</c:v>
                </c:pt>
                <c:pt idx="92">
                  <c:v>934</c:v>
                </c:pt>
                <c:pt idx="93">
                  <c:v>935</c:v>
                </c:pt>
                <c:pt idx="94">
                  <c:v>936</c:v>
                </c:pt>
                <c:pt idx="95">
                  <c:v>937</c:v>
                </c:pt>
                <c:pt idx="96">
                  <c:v>938</c:v>
                </c:pt>
                <c:pt idx="97">
                  <c:v>939</c:v>
                </c:pt>
                <c:pt idx="98">
                  <c:v>940</c:v>
                </c:pt>
                <c:pt idx="99">
                  <c:v>941</c:v>
                </c:pt>
                <c:pt idx="100">
                  <c:v>942</c:v>
                </c:pt>
                <c:pt idx="101">
                  <c:v>943</c:v>
                </c:pt>
                <c:pt idx="102">
                  <c:v>944</c:v>
                </c:pt>
                <c:pt idx="103">
                  <c:v>945</c:v>
                </c:pt>
                <c:pt idx="104">
                  <c:v>946</c:v>
                </c:pt>
                <c:pt idx="105">
                  <c:v>947</c:v>
                </c:pt>
                <c:pt idx="106">
                  <c:v>948</c:v>
                </c:pt>
                <c:pt idx="107">
                  <c:v>949</c:v>
                </c:pt>
                <c:pt idx="108">
                  <c:v>950</c:v>
                </c:pt>
                <c:pt idx="109">
                  <c:v>951</c:v>
                </c:pt>
                <c:pt idx="110">
                  <c:v>952</c:v>
                </c:pt>
                <c:pt idx="111">
                  <c:v>953</c:v>
                </c:pt>
                <c:pt idx="112">
                  <c:v>954</c:v>
                </c:pt>
                <c:pt idx="113">
                  <c:v>955</c:v>
                </c:pt>
                <c:pt idx="114">
                  <c:v>956</c:v>
                </c:pt>
                <c:pt idx="115">
                  <c:v>957</c:v>
                </c:pt>
                <c:pt idx="116">
                  <c:v>958</c:v>
                </c:pt>
                <c:pt idx="117">
                  <c:v>959</c:v>
                </c:pt>
                <c:pt idx="118">
                  <c:v>960</c:v>
                </c:pt>
                <c:pt idx="119">
                  <c:v>961</c:v>
                </c:pt>
                <c:pt idx="120">
                  <c:v>962</c:v>
                </c:pt>
                <c:pt idx="121">
                  <c:v>963</c:v>
                </c:pt>
                <c:pt idx="122">
                  <c:v>964</c:v>
                </c:pt>
                <c:pt idx="123">
                  <c:v>965</c:v>
                </c:pt>
                <c:pt idx="124">
                  <c:v>966</c:v>
                </c:pt>
                <c:pt idx="125">
                  <c:v>967</c:v>
                </c:pt>
                <c:pt idx="126">
                  <c:v>968</c:v>
                </c:pt>
                <c:pt idx="127">
                  <c:v>969</c:v>
                </c:pt>
                <c:pt idx="128">
                  <c:v>970</c:v>
                </c:pt>
                <c:pt idx="129">
                  <c:v>971</c:v>
                </c:pt>
                <c:pt idx="130">
                  <c:v>972</c:v>
                </c:pt>
                <c:pt idx="131">
                  <c:v>973</c:v>
                </c:pt>
                <c:pt idx="132">
                  <c:v>974</c:v>
                </c:pt>
                <c:pt idx="133">
                  <c:v>975</c:v>
                </c:pt>
                <c:pt idx="134">
                  <c:v>976</c:v>
                </c:pt>
                <c:pt idx="135">
                  <c:v>977</c:v>
                </c:pt>
                <c:pt idx="136">
                  <c:v>978</c:v>
                </c:pt>
                <c:pt idx="137">
                  <c:v>979</c:v>
                </c:pt>
                <c:pt idx="138">
                  <c:v>980</c:v>
                </c:pt>
                <c:pt idx="139">
                  <c:v>981</c:v>
                </c:pt>
                <c:pt idx="140">
                  <c:v>982</c:v>
                </c:pt>
                <c:pt idx="141">
                  <c:v>983</c:v>
                </c:pt>
                <c:pt idx="142">
                  <c:v>984</c:v>
                </c:pt>
                <c:pt idx="143">
                  <c:v>985</c:v>
                </c:pt>
                <c:pt idx="144">
                  <c:v>986</c:v>
                </c:pt>
                <c:pt idx="145">
                  <c:v>987</c:v>
                </c:pt>
                <c:pt idx="146">
                  <c:v>988</c:v>
                </c:pt>
                <c:pt idx="147">
                  <c:v>989</c:v>
                </c:pt>
                <c:pt idx="148">
                  <c:v>990</c:v>
                </c:pt>
                <c:pt idx="149">
                  <c:v>991</c:v>
                </c:pt>
                <c:pt idx="150">
                  <c:v>992</c:v>
                </c:pt>
                <c:pt idx="151">
                  <c:v>993</c:v>
                </c:pt>
                <c:pt idx="152">
                  <c:v>994</c:v>
                </c:pt>
                <c:pt idx="153">
                  <c:v>995</c:v>
                </c:pt>
                <c:pt idx="154">
                  <c:v>996</c:v>
                </c:pt>
                <c:pt idx="155">
                  <c:v>997</c:v>
                </c:pt>
                <c:pt idx="156">
                  <c:v>998</c:v>
                </c:pt>
                <c:pt idx="157">
                  <c:v>999</c:v>
                </c:pt>
                <c:pt idx="158">
                  <c:v>1000</c:v>
                </c:pt>
                <c:pt idx="159">
                  <c:v>1001</c:v>
                </c:pt>
                <c:pt idx="160">
                  <c:v>1002</c:v>
                </c:pt>
                <c:pt idx="161">
                  <c:v>1003</c:v>
                </c:pt>
                <c:pt idx="162">
                  <c:v>1004</c:v>
                </c:pt>
                <c:pt idx="163">
                  <c:v>1005</c:v>
                </c:pt>
                <c:pt idx="164">
                  <c:v>1006</c:v>
                </c:pt>
                <c:pt idx="165">
                  <c:v>1007</c:v>
                </c:pt>
                <c:pt idx="166">
                  <c:v>1008</c:v>
                </c:pt>
                <c:pt idx="167">
                  <c:v>1009</c:v>
                </c:pt>
                <c:pt idx="168">
                  <c:v>1010</c:v>
                </c:pt>
                <c:pt idx="169">
                  <c:v>1011</c:v>
                </c:pt>
                <c:pt idx="170">
                  <c:v>1012</c:v>
                </c:pt>
                <c:pt idx="171">
                  <c:v>1013</c:v>
                </c:pt>
              </c:numCache>
            </c:numRef>
          </c:xVal>
          <c:yVal>
            <c:numRef>
              <c:f>Graph!$H$741:$H$910</c:f>
              <c:numCache>
                <c:formatCode>General</c:formatCode>
                <c:ptCount val="1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443-40E0-8264-0D57F2A24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118159"/>
        <c:axId val="355121039"/>
      </c:scatterChart>
      <c:valAx>
        <c:axId val="355118159"/>
        <c:scaling>
          <c:orientation val="minMax"/>
          <c:max val="1013"/>
          <c:min val="842"/>
        </c:scaling>
        <c:delete val="0"/>
        <c:axPos val="b"/>
        <c:numFmt formatCode="General" sourceLinked="1"/>
        <c:majorTickMark val="out"/>
        <c:minorTickMark val="none"/>
        <c:tickLblPos val="nextTo"/>
        <c:crossAx val="355121039"/>
        <c:crosses val="autoZero"/>
        <c:crossBetween val="midCat"/>
      </c:valAx>
      <c:valAx>
        <c:axId val="355121039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355118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Pass 5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RR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Graph!$A$914:$A$1094</c:f>
              <c:numCache>
                <c:formatCode>General</c:formatCode>
                <c:ptCount val="181"/>
                <c:pt idx="0">
                  <c:v>1051</c:v>
                </c:pt>
                <c:pt idx="1">
                  <c:v>1052</c:v>
                </c:pt>
                <c:pt idx="2">
                  <c:v>1053</c:v>
                </c:pt>
                <c:pt idx="3">
                  <c:v>1054</c:v>
                </c:pt>
                <c:pt idx="4">
                  <c:v>1055</c:v>
                </c:pt>
                <c:pt idx="5">
                  <c:v>1056</c:v>
                </c:pt>
                <c:pt idx="6">
                  <c:v>1057</c:v>
                </c:pt>
                <c:pt idx="7">
                  <c:v>1058</c:v>
                </c:pt>
                <c:pt idx="8">
                  <c:v>1059</c:v>
                </c:pt>
                <c:pt idx="9">
                  <c:v>1060</c:v>
                </c:pt>
                <c:pt idx="10">
                  <c:v>1061</c:v>
                </c:pt>
                <c:pt idx="11">
                  <c:v>1062</c:v>
                </c:pt>
                <c:pt idx="12">
                  <c:v>1063</c:v>
                </c:pt>
                <c:pt idx="13">
                  <c:v>1064</c:v>
                </c:pt>
                <c:pt idx="14">
                  <c:v>1065</c:v>
                </c:pt>
                <c:pt idx="15">
                  <c:v>1066</c:v>
                </c:pt>
                <c:pt idx="16">
                  <c:v>1067</c:v>
                </c:pt>
                <c:pt idx="17">
                  <c:v>1068</c:v>
                </c:pt>
                <c:pt idx="18">
                  <c:v>1069</c:v>
                </c:pt>
                <c:pt idx="19">
                  <c:v>1070</c:v>
                </c:pt>
                <c:pt idx="20">
                  <c:v>1071</c:v>
                </c:pt>
                <c:pt idx="21">
                  <c:v>1072</c:v>
                </c:pt>
                <c:pt idx="22">
                  <c:v>1073</c:v>
                </c:pt>
                <c:pt idx="23">
                  <c:v>1074</c:v>
                </c:pt>
                <c:pt idx="24">
                  <c:v>1075</c:v>
                </c:pt>
                <c:pt idx="25">
                  <c:v>1076</c:v>
                </c:pt>
                <c:pt idx="26">
                  <c:v>1077</c:v>
                </c:pt>
                <c:pt idx="27">
                  <c:v>1078</c:v>
                </c:pt>
                <c:pt idx="28">
                  <c:v>1079</c:v>
                </c:pt>
                <c:pt idx="29">
                  <c:v>1080</c:v>
                </c:pt>
                <c:pt idx="30">
                  <c:v>1081</c:v>
                </c:pt>
                <c:pt idx="31">
                  <c:v>1082</c:v>
                </c:pt>
                <c:pt idx="32">
                  <c:v>1083</c:v>
                </c:pt>
                <c:pt idx="33">
                  <c:v>1084</c:v>
                </c:pt>
                <c:pt idx="34">
                  <c:v>1085</c:v>
                </c:pt>
                <c:pt idx="35">
                  <c:v>1086</c:v>
                </c:pt>
                <c:pt idx="36">
                  <c:v>1087</c:v>
                </c:pt>
                <c:pt idx="37">
                  <c:v>1088</c:v>
                </c:pt>
                <c:pt idx="38">
                  <c:v>1089</c:v>
                </c:pt>
                <c:pt idx="39">
                  <c:v>1090</c:v>
                </c:pt>
                <c:pt idx="40">
                  <c:v>1091</c:v>
                </c:pt>
                <c:pt idx="41">
                  <c:v>1092</c:v>
                </c:pt>
                <c:pt idx="42">
                  <c:v>1093</c:v>
                </c:pt>
                <c:pt idx="43">
                  <c:v>1094</c:v>
                </c:pt>
                <c:pt idx="44">
                  <c:v>1095</c:v>
                </c:pt>
                <c:pt idx="45">
                  <c:v>1096</c:v>
                </c:pt>
                <c:pt idx="46">
                  <c:v>1097</c:v>
                </c:pt>
                <c:pt idx="47">
                  <c:v>1098</c:v>
                </c:pt>
                <c:pt idx="48">
                  <c:v>1099</c:v>
                </c:pt>
                <c:pt idx="49">
                  <c:v>1100</c:v>
                </c:pt>
                <c:pt idx="50">
                  <c:v>1101</c:v>
                </c:pt>
                <c:pt idx="51">
                  <c:v>1102</c:v>
                </c:pt>
                <c:pt idx="52">
                  <c:v>1103</c:v>
                </c:pt>
                <c:pt idx="53">
                  <c:v>1104</c:v>
                </c:pt>
                <c:pt idx="54">
                  <c:v>1105</c:v>
                </c:pt>
                <c:pt idx="55">
                  <c:v>1106</c:v>
                </c:pt>
                <c:pt idx="56">
                  <c:v>1107</c:v>
                </c:pt>
                <c:pt idx="57">
                  <c:v>1108</c:v>
                </c:pt>
                <c:pt idx="58">
                  <c:v>1109</c:v>
                </c:pt>
                <c:pt idx="59">
                  <c:v>1110</c:v>
                </c:pt>
                <c:pt idx="60">
                  <c:v>1111</c:v>
                </c:pt>
                <c:pt idx="61">
                  <c:v>1112</c:v>
                </c:pt>
                <c:pt idx="62">
                  <c:v>1113</c:v>
                </c:pt>
                <c:pt idx="63">
                  <c:v>1114</c:v>
                </c:pt>
                <c:pt idx="64">
                  <c:v>1115</c:v>
                </c:pt>
                <c:pt idx="65">
                  <c:v>1116</c:v>
                </c:pt>
                <c:pt idx="66">
                  <c:v>1117</c:v>
                </c:pt>
                <c:pt idx="67">
                  <c:v>1118</c:v>
                </c:pt>
                <c:pt idx="68">
                  <c:v>1119</c:v>
                </c:pt>
                <c:pt idx="69">
                  <c:v>1120</c:v>
                </c:pt>
                <c:pt idx="70">
                  <c:v>1121</c:v>
                </c:pt>
                <c:pt idx="71">
                  <c:v>1122</c:v>
                </c:pt>
                <c:pt idx="72">
                  <c:v>1123</c:v>
                </c:pt>
                <c:pt idx="73">
                  <c:v>1124</c:v>
                </c:pt>
                <c:pt idx="74">
                  <c:v>1125</c:v>
                </c:pt>
                <c:pt idx="75">
                  <c:v>1126</c:v>
                </c:pt>
                <c:pt idx="76">
                  <c:v>1127</c:v>
                </c:pt>
                <c:pt idx="77">
                  <c:v>1128</c:v>
                </c:pt>
                <c:pt idx="78">
                  <c:v>1129</c:v>
                </c:pt>
                <c:pt idx="79">
                  <c:v>1130</c:v>
                </c:pt>
                <c:pt idx="80">
                  <c:v>1131</c:v>
                </c:pt>
                <c:pt idx="81">
                  <c:v>1132</c:v>
                </c:pt>
                <c:pt idx="82">
                  <c:v>1133</c:v>
                </c:pt>
                <c:pt idx="83">
                  <c:v>1134</c:v>
                </c:pt>
                <c:pt idx="84">
                  <c:v>1135</c:v>
                </c:pt>
                <c:pt idx="85">
                  <c:v>1136</c:v>
                </c:pt>
                <c:pt idx="86">
                  <c:v>1137</c:v>
                </c:pt>
                <c:pt idx="87">
                  <c:v>1138</c:v>
                </c:pt>
                <c:pt idx="88">
                  <c:v>1139</c:v>
                </c:pt>
                <c:pt idx="89">
                  <c:v>1140</c:v>
                </c:pt>
                <c:pt idx="90">
                  <c:v>1141</c:v>
                </c:pt>
                <c:pt idx="91">
                  <c:v>1142</c:v>
                </c:pt>
                <c:pt idx="92">
                  <c:v>1143</c:v>
                </c:pt>
                <c:pt idx="93">
                  <c:v>1144</c:v>
                </c:pt>
                <c:pt idx="94">
                  <c:v>1145</c:v>
                </c:pt>
                <c:pt idx="95">
                  <c:v>1146</c:v>
                </c:pt>
                <c:pt idx="96">
                  <c:v>1147</c:v>
                </c:pt>
                <c:pt idx="97">
                  <c:v>1148</c:v>
                </c:pt>
                <c:pt idx="98">
                  <c:v>1149</c:v>
                </c:pt>
                <c:pt idx="99">
                  <c:v>1150</c:v>
                </c:pt>
                <c:pt idx="100">
                  <c:v>1151</c:v>
                </c:pt>
                <c:pt idx="101">
                  <c:v>1152</c:v>
                </c:pt>
                <c:pt idx="102">
                  <c:v>1153</c:v>
                </c:pt>
                <c:pt idx="103">
                  <c:v>1154</c:v>
                </c:pt>
                <c:pt idx="104">
                  <c:v>1155</c:v>
                </c:pt>
                <c:pt idx="105">
                  <c:v>1156</c:v>
                </c:pt>
                <c:pt idx="106">
                  <c:v>1157</c:v>
                </c:pt>
                <c:pt idx="107">
                  <c:v>1158</c:v>
                </c:pt>
                <c:pt idx="108">
                  <c:v>1159</c:v>
                </c:pt>
                <c:pt idx="109">
                  <c:v>1160</c:v>
                </c:pt>
                <c:pt idx="110">
                  <c:v>1161</c:v>
                </c:pt>
                <c:pt idx="111">
                  <c:v>1162</c:v>
                </c:pt>
                <c:pt idx="112">
                  <c:v>1163</c:v>
                </c:pt>
                <c:pt idx="113">
                  <c:v>1164</c:v>
                </c:pt>
                <c:pt idx="114">
                  <c:v>1165</c:v>
                </c:pt>
                <c:pt idx="115">
                  <c:v>1166</c:v>
                </c:pt>
                <c:pt idx="116">
                  <c:v>1167</c:v>
                </c:pt>
                <c:pt idx="117">
                  <c:v>1168</c:v>
                </c:pt>
                <c:pt idx="118">
                  <c:v>1169</c:v>
                </c:pt>
                <c:pt idx="119">
                  <c:v>1170</c:v>
                </c:pt>
                <c:pt idx="120">
                  <c:v>1171</c:v>
                </c:pt>
                <c:pt idx="121">
                  <c:v>1172</c:v>
                </c:pt>
                <c:pt idx="122">
                  <c:v>1173</c:v>
                </c:pt>
                <c:pt idx="123">
                  <c:v>1174</c:v>
                </c:pt>
                <c:pt idx="124">
                  <c:v>1175</c:v>
                </c:pt>
                <c:pt idx="125">
                  <c:v>1176</c:v>
                </c:pt>
                <c:pt idx="126">
                  <c:v>1177</c:v>
                </c:pt>
                <c:pt idx="127">
                  <c:v>1178</c:v>
                </c:pt>
                <c:pt idx="128">
                  <c:v>1179</c:v>
                </c:pt>
                <c:pt idx="129">
                  <c:v>1180</c:v>
                </c:pt>
                <c:pt idx="130">
                  <c:v>1181</c:v>
                </c:pt>
                <c:pt idx="131">
                  <c:v>1182</c:v>
                </c:pt>
                <c:pt idx="132">
                  <c:v>1183</c:v>
                </c:pt>
                <c:pt idx="133">
                  <c:v>1184</c:v>
                </c:pt>
                <c:pt idx="134">
                  <c:v>1185</c:v>
                </c:pt>
                <c:pt idx="135">
                  <c:v>1186</c:v>
                </c:pt>
                <c:pt idx="136">
                  <c:v>1187</c:v>
                </c:pt>
                <c:pt idx="137">
                  <c:v>1188</c:v>
                </c:pt>
                <c:pt idx="138">
                  <c:v>1189</c:v>
                </c:pt>
                <c:pt idx="139">
                  <c:v>1190</c:v>
                </c:pt>
                <c:pt idx="140">
                  <c:v>1191</c:v>
                </c:pt>
                <c:pt idx="141">
                  <c:v>1192</c:v>
                </c:pt>
                <c:pt idx="142">
                  <c:v>1193</c:v>
                </c:pt>
                <c:pt idx="143">
                  <c:v>1194</c:v>
                </c:pt>
                <c:pt idx="144">
                  <c:v>1195</c:v>
                </c:pt>
                <c:pt idx="145">
                  <c:v>1196</c:v>
                </c:pt>
                <c:pt idx="146">
                  <c:v>1197</c:v>
                </c:pt>
                <c:pt idx="147">
                  <c:v>1198</c:v>
                </c:pt>
                <c:pt idx="148">
                  <c:v>1199</c:v>
                </c:pt>
                <c:pt idx="149">
                  <c:v>1200</c:v>
                </c:pt>
                <c:pt idx="150">
                  <c:v>1201</c:v>
                </c:pt>
                <c:pt idx="151">
                  <c:v>1202</c:v>
                </c:pt>
                <c:pt idx="152">
                  <c:v>1203</c:v>
                </c:pt>
                <c:pt idx="153">
                  <c:v>1204</c:v>
                </c:pt>
                <c:pt idx="154">
                  <c:v>1205</c:v>
                </c:pt>
                <c:pt idx="155">
                  <c:v>1206</c:v>
                </c:pt>
                <c:pt idx="156">
                  <c:v>1207</c:v>
                </c:pt>
                <c:pt idx="157">
                  <c:v>1208</c:v>
                </c:pt>
                <c:pt idx="158">
                  <c:v>1209</c:v>
                </c:pt>
                <c:pt idx="159">
                  <c:v>1210</c:v>
                </c:pt>
                <c:pt idx="160">
                  <c:v>1211</c:v>
                </c:pt>
                <c:pt idx="161">
                  <c:v>1212</c:v>
                </c:pt>
                <c:pt idx="162">
                  <c:v>1213</c:v>
                </c:pt>
                <c:pt idx="163">
                  <c:v>1214</c:v>
                </c:pt>
                <c:pt idx="164">
                  <c:v>1215</c:v>
                </c:pt>
                <c:pt idx="165">
                  <c:v>1216</c:v>
                </c:pt>
                <c:pt idx="166">
                  <c:v>1217</c:v>
                </c:pt>
                <c:pt idx="167">
                  <c:v>1218</c:v>
                </c:pt>
                <c:pt idx="168">
                  <c:v>1219</c:v>
                </c:pt>
                <c:pt idx="169">
                  <c:v>1220</c:v>
                </c:pt>
                <c:pt idx="170">
                  <c:v>1221</c:v>
                </c:pt>
                <c:pt idx="171">
                  <c:v>1222</c:v>
                </c:pt>
                <c:pt idx="172">
                  <c:v>1223</c:v>
                </c:pt>
                <c:pt idx="173">
                  <c:v>1224</c:v>
                </c:pt>
                <c:pt idx="174">
                  <c:v>1225</c:v>
                </c:pt>
                <c:pt idx="175">
                  <c:v>1226</c:v>
                </c:pt>
                <c:pt idx="176">
                  <c:v>1227</c:v>
                </c:pt>
                <c:pt idx="177">
                  <c:v>1228</c:v>
                </c:pt>
                <c:pt idx="178">
                  <c:v>1229</c:v>
                </c:pt>
                <c:pt idx="179">
                  <c:v>1230</c:v>
                </c:pt>
                <c:pt idx="180">
                  <c:v>1231</c:v>
                </c:pt>
              </c:numCache>
            </c:numRef>
          </c:xVal>
          <c:yVal>
            <c:numRef>
              <c:f>Graph!$D$915:$D$1093</c:f>
              <c:numCache>
                <c:formatCode>General</c:formatCode>
                <c:ptCount val="179"/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77">
                  <c:v>3</c:v>
                </c:pt>
                <c:pt idx="178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53-4B99-B4BB-B4375551C8CD}"/>
            </c:ext>
          </c:extLst>
        </c:ser>
        <c:ser>
          <c:idx val="1"/>
          <c:order val="1"/>
          <c:tx>
            <c:v>FR</c:v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Graph!$A$914:$A$1094</c:f>
              <c:numCache>
                <c:formatCode>General</c:formatCode>
                <c:ptCount val="181"/>
                <c:pt idx="0">
                  <c:v>1051</c:v>
                </c:pt>
                <c:pt idx="1">
                  <c:v>1052</c:v>
                </c:pt>
                <c:pt idx="2">
                  <c:v>1053</c:v>
                </c:pt>
                <c:pt idx="3">
                  <c:v>1054</c:v>
                </c:pt>
                <c:pt idx="4">
                  <c:v>1055</c:v>
                </c:pt>
                <c:pt idx="5">
                  <c:v>1056</c:v>
                </c:pt>
                <c:pt idx="6">
                  <c:v>1057</c:v>
                </c:pt>
                <c:pt idx="7">
                  <c:v>1058</c:v>
                </c:pt>
                <c:pt idx="8">
                  <c:v>1059</c:v>
                </c:pt>
                <c:pt idx="9">
                  <c:v>1060</c:v>
                </c:pt>
                <c:pt idx="10">
                  <c:v>1061</c:v>
                </c:pt>
                <c:pt idx="11">
                  <c:v>1062</c:v>
                </c:pt>
                <c:pt idx="12">
                  <c:v>1063</c:v>
                </c:pt>
                <c:pt idx="13">
                  <c:v>1064</c:v>
                </c:pt>
                <c:pt idx="14">
                  <c:v>1065</c:v>
                </c:pt>
                <c:pt idx="15">
                  <c:v>1066</c:v>
                </c:pt>
                <c:pt idx="16">
                  <c:v>1067</c:v>
                </c:pt>
                <c:pt idx="17">
                  <c:v>1068</c:v>
                </c:pt>
                <c:pt idx="18">
                  <c:v>1069</c:v>
                </c:pt>
                <c:pt idx="19">
                  <c:v>1070</c:v>
                </c:pt>
                <c:pt idx="20">
                  <c:v>1071</c:v>
                </c:pt>
                <c:pt idx="21">
                  <c:v>1072</c:v>
                </c:pt>
                <c:pt idx="22">
                  <c:v>1073</c:v>
                </c:pt>
                <c:pt idx="23">
                  <c:v>1074</c:v>
                </c:pt>
                <c:pt idx="24">
                  <c:v>1075</c:v>
                </c:pt>
                <c:pt idx="25">
                  <c:v>1076</c:v>
                </c:pt>
                <c:pt idx="26">
                  <c:v>1077</c:v>
                </c:pt>
                <c:pt idx="27">
                  <c:v>1078</c:v>
                </c:pt>
                <c:pt idx="28">
                  <c:v>1079</c:v>
                </c:pt>
                <c:pt idx="29">
                  <c:v>1080</c:v>
                </c:pt>
                <c:pt idx="30">
                  <c:v>1081</c:v>
                </c:pt>
                <c:pt idx="31">
                  <c:v>1082</c:v>
                </c:pt>
                <c:pt idx="32">
                  <c:v>1083</c:v>
                </c:pt>
                <c:pt idx="33">
                  <c:v>1084</c:v>
                </c:pt>
                <c:pt idx="34">
                  <c:v>1085</c:v>
                </c:pt>
                <c:pt idx="35">
                  <c:v>1086</c:v>
                </c:pt>
                <c:pt idx="36">
                  <c:v>1087</c:v>
                </c:pt>
                <c:pt idx="37">
                  <c:v>1088</c:v>
                </c:pt>
                <c:pt idx="38">
                  <c:v>1089</c:v>
                </c:pt>
                <c:pt idx="39">
                  <c:v>1090</c:v>
                </c:pt>
                <c:pt idx="40">
                  <c:v>1091</c:v>
                </c:pt>
                <c:pt idx="41">
                  <c:v>1092</c:v>
                </c:pt>
                <c:pt idx="42">
                  <c:v>1093</c:v>
                </c:pt>
                <c:pt idx="43">
                  <c:v>1094</c:v>
                </c:pt>
                <c:pt idx="44">
                  <c:v>1095</c:v>
                </c:pt>
                <c:pt idx="45">
                  <c:v>1096</c:v>
                </c:pt>
                <c:pt idx="46">
                  <c:v>1097</c:v>
                </c:pt>
                <c:pt idx="47">
                  <c:v>1098</c:v>
                </c:pt>
                <c:pt idx="48">
                  <c:v>1099</c:v>
                </c:pt>
                <c:pt idx="49">
                  <c:v>1100</c:v>
                </c:pt>
                <c:pt idx="50">
                  <c:v>1101</c:v>
                </c:pt>
                <c:pt idx="51">
                  <c:v>1102</c:v>
                </c:pt>
                <c:pt idx="52">
                  <c:v>1103</c:v>
                </c:pt>
                <c:pt idx="53">
                  <c:v>1104</c:v>
                </c:pt>
                <c:pt idx="54">
                  <c:v>1105</c:v>
                </c:pt>
                <c:pt idx="55">
                  <c:v>1106</c:v>
                </c:pt>
                <c:pt idx="56">
                  <c:v>1107</c:v>
                </c:pt>
                <c:pt idx="57">
                  <c:v>1108</c:v>
                </c:pt>
                <c:pt idx="58">
                  <c:v>1109</c:v>
                </c:pt>
                <c:pt idx="59">
                  <c:v>1110</c:v>
                </c:pt>
                <c:pt idx="60">
                  <c:v>1111</c:v>
                </c:pt>
                <c:pt idx="61">
                  <c:v>1112</c:v>
                </c:pt>
                <c:pt idx="62">
                  <c:v>1113</c:v>
                </c:pt>
                <c:pt idx="63">
                  <c:v>1114</c:v>
                </c:pt>
                <c:pt idx="64">
                  <c:v>1115</c:v>
                </c:pt>
                <c:pt idx="65">
                  <c:v>1116</c:v>
                </c:pt>
                <c:pt idx="66">
                  <c:v>1117</c:v>
                </c:pt>
                <c:pt idx="67">
                  <c:v>1118</c:v>
                </c:pt>
                <c:pt idx="68">
                  <c:v>1119</c:v>
                </c:pt>
                <c:pt idx="69">
                  <c:v>1120</c:v>
                </c:pt>
                <c:pt idx="70">
                  <c:v>1121</c:v>
                </c:pt>
                <c:pt idx="71">
                  <c:v>1122</c:v>
                </c:pt>
                <c:pt idx="72">
                  <c:v>1123</c:v>
                </c:pt>
                <c:pt idx="73">
                  <c:v>1124</c:v>
                </c:pt>
                <c:pt idx="74">
                  <c:v>1125</c:v>
                </c:pt>
                <c:pt idx="75">
                  <c:v>1126</c:v>
                </c:pt>
                <c:pt idx="76">
                  <c:v>1127</c:v>
                </c:pt>
                <c:pt idx="77">
                  <c:v>1128</c:v>
                </c:pt>
                <c:pt idx="78">
                  <c:v>1129</c:v>
                </c:pt>
                <c:pt idx="79">
                  <c:v>1130</c:v>
                </c:pt>
                <c:pt idx="80">
                  <c:v>1131</c:v>
                </c:pt>
                <c:pt idx="81">
                  <c:v>1132</c:v>
                </c:pt>
                <c:pt idx="82">
                  <c:v>1133</c:v>
                </c:pt>
                <c:pt idx="83">
                  <c:v>1134</c:v>
                </c:pt>
                <c:pt idx="84">
                  <c:v>1135</c:v>
                </c:pt>
                <c:pt idx="85">
                  <c:v>1136</c:v>
                </c:pt>
                <c:pt idx="86">
                  <c:v>1137</c:v>
                </c:pt>
                <c:pt idx="87">
                  <c:v>1138</c:v>
                </c:pt>
                <c:pt idx="88">
                  <c:v>1139</c:v>
                </c:pt>
                <c:pt idx="89">
                  <c:v>1140</c:v>
                </c:pt>
                <c:pt idx="90">
                  <c:v>1141</c:v>
                </c:pt>
                <c:pt idx="91">
                  <c:v>1142</c:v>
                </c:pt>
                <c:pt idx="92">
                  <c:v>1143</c:v>
                </c:pt>
                <c:pt idx="93">
                  <c:v>1144</c:v>
                </c:pt>
                <c:pt idx="94">
                  <c:v>1145</c:v>
                </c:pt>
                <c:pt idx="95">
                  <c:v>1146</c:v>
                </c:pt>
                <c:pt idx="96">
                  <c:v>1147</c:v>
                </c:pt>
                <c:pt idx="97">
                  <c:v>1148</c:v>
                </c:pt>
                <c:pt idx="98">
                  <c:v>1149</c:v>
                </c:pt>
                <c:pt idx="99">
                  <c:v>1150</c:v>
                </c:pt>
                <c:pt idx="100">
                  <c:v>1151</c:v>
                </c:pt>
                <c:pt idx="101">
                  <c:v>1152</c:v>
                </c:pt>
                <c:pt idx="102">
                  <c:v>1153</c:v>
                </c:pt>
                <c:pt idx="103">
                  <c:v>1154</c:v>
                </c:pt>
                <c:pt idx="104">
                  <c:v>1155</c:v>
                </c:pt>
                <c:pt idx="105">
                  <c:v>1156</c:v>
                </c:pt>
                <c:pt idx="106">
                  <c:v>1157</c:v>
                </c:pt>
                <c:pt idx="107">
                  <c:v>1158</c:v>
                </c:pt>
                <c:pt idx="108">
                  <c:v>1159</c:v>
                </c:pt>
                <c:pt idx="109">
                  <c:v>1160</c:v>
                </c:pt>
                <c:pt idx="110">
                  <c:v>1161</c:v>
                </c:pt>
                <c:pt idx="111">
                  <c:v>1162</c:v>
                </c:pt>
                <c:pt idx="112">
                  <c:v>1163</c:v>
                </c:pt>
                <c:pt idx="113">
                  <c:v>1164</c:v>
                </c:pt>
                <c:pt idx="114">
                  <c:v>1165</c:v>
                </c:pt>
                <c:pt idx="115">
                  <c:v>1166</c:v>
                </c:pt>
                <c:pt idx="116">
                  <c:v>1167</c:v>
                </c:pt>
                <c:pt idx="117">
                  <c:v>1168</c:v>
                </c:pt>
                <c:pt idx="118">
                  <c:v>1169</c:v>
                </c:pt>
                <c:pt idx="119">
                  <c:v>1170</c:v>
                </c:pt>
                <c:pt idx="120">
                  <c:v>1171</c:v>
                </c:pt>
                <c:pt idx="121">
                  <c:v>1172</c:v>
                </c:pt>
                <c:pt idx="122">
                  <c:v>1173</c:v>
                </c:pt>
                <c:pt idx="123">
                  <c:v>1174</c:v>
                </c:pt>
                <c:pt idx="124">
                  <c:v>1175</c:v>
                </c:pt>
                <c:pt idx="125">
                  <c:v>1176</c:v>
                </c:pt>
                <c:pt idx="126">
                  <c:v>1177</c:v>
                </c:pt>
                <c:pt idx="127">
                  <c:v>1178</c:v>
                </c:pt>
                <c:pt idx="128">
                  <c:v>1179</c:v>
                </c:pt>
                <c:pt idx="129">
                  <c:v>1180</c:v>
                </c:pt>
                <c:pt idx="130">
                  <c:v>1181</c:v>
                </c:pt>
                <c:pt idx="131">
                  <c:v>1182</c:v>
                </c:pt>
                <c:pt idx="132">
                  <c:v>1183</c:v>
                </c:pt>
                <c:pt idx="133">
                  <c:v>1184</c:v>
                </c:pt>
                <c:pt idx="134">
                  <c:v>1185</c:v>
                </c:pt>
                <c:pt idx="135">
                  <c:v>1186</c:v>
                </c:pt>
                <c:pt idx="136">
                  <c:v>1187</c:v>
                </c:pt>
                <c:pt idx="137">
                  <c:v>1188</c:v>
                </c:pt>
                <c:pt idx="138">
                  <c:v>1189</c:v>
                </c:pt>
                <c:pt idx="139">
                  <c:v>1190</c:v>
                </c:pt>
                <c:pt idx="140">
                  <c:v>1191</c:v>
                </c:pt>
                <c:pt idx="141">
                  <c:v>1192</c:v>
                </c:pt>
                <c:pt idx="142">
                  <c:v>1193</c:v>
                </c:pt>
                <c:pt idx="143">
                  <c:v>1194</c:v>
                </c:pt>
                <c:pt idx="144">
                  <c:v>1195</c:v>
                </c:pt>
                <c:pt idx="145">
                  <c:v>1196</c:v>
                </c:pt>
                <c:pt idx="146">
                  <c:v>1197</c:v>
                </c:pt>
                <c:pt idx="147">
                  <c:v>1198</c:v>
                </c:pt>
                <c:pt idx="148">
                  <c:v>1199</c:v>
                </c:pt>
                <c:pt idx="149">
                  <c:v>1200</c:v>
                </c:pt>
                <c:pt idx="150">
                  <c:v>1201</c:v>
                </c:pt>
                <c:pt idx="151">
                  <c:v>1202</c:v>
                </c:pt>
                <c:pt idx="152">
                  <c:v>1203</c:v>
                </c:pt>
                <c:pt idx="153">
                  <c:v>1204</c:v>
                </c:pt>
                <c:pt idx="154">
                  <c:v>1205</c:v>
                </c:pt>
                <c:pt idx="155">
                  <c:v>1206</c:v>
                </c:pt>
                <c:pt idx="156">
                  <c:v>1207</c:v>
                </c:pt>
                <c:pt idx="157">
                  <c:v>1208</c:v>
                </c:pt>
                <c:pt idx="158">
                  <c:v>1209</c:v>
                </c:pt>
                <c:pt idx="159">
                  <c:v>1210</c:v>
                </c:pt>
                <c:pt idx="160">
                  <c:v>1211</c:v>
                </c:pt>
                <c:pt idx="161">
                  <c:v>1212</c:v>
                </c:pt>
                <c:pt idx="162">
                  <c:v>1213</c:v>
                </c:pt>
                <c:pt idx="163">
                  <c:v>1214</c:v>
                </c:pt>
                <c:pt idx="164">
                  <c:v>1215</c:v>
                </c:pt>
                <c:pt idx="165">
                  <c:v>1216</c:v>
                </c:pt>
                <c:pt idx="166">
                  <c:v>1217</c:v>
                </c:pt>
                <c:pt idx="167">
                  <c:v>1218</c:v>
                </c:pt>
                <c:pt idx="168">
                  <c:v>1219</c:v>
                </c:pt>
                <c:pt idx="169">
                  <c:v>1220</c:v>
                </c:pt>
                <c:pt idx="170">
                  <c:v>1221</c:v>
                </c:pt>
                <c:pt idx="171">
                  <c:v>1222</c:v>
                </c:pt>
                <c:pt idx="172">
                  <c:v>1223</c:v>
                </c:pt>
                <c:pt idx="173">
                  <c:v>1224</c:v>
                </c:pt>
                <c:pt idx="174">
                  <c:v>1225</c:v>
                </c:pt>
                <c:pt idx="175">
                  <c:v>1226</c:v>
                </c:pt>
                <c:pt idx="176">
                  <c:v>1227</c:v>
                </c:pt>
                <c:pt idx="177">
                  <c:v>1228</c:v>
                </c:pt>
                <c:pt idx="178">
                  <c:v>1229</c:v>
                </c:pt>
                <c:pt idx="179">
                  <c:v>1230</c:v>
                </c:pt>
                <c:pt idx="180">
                  <c:v>1231</c:v>
                </c:pt>
              </c:numCache>
            </c:numRef>
          </c:xVal>
          <c:yVal>
            <c:numRef>
              <c:f>Graph!$B$915:$B$1093</c:f>
              <c:numCache>
                <c:formatCode>General</c:formatCode>
                <c:ptCount val="179"/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953-4B99-B4BB-B4375551C8CD}"/>
            </c:ext>
          </c:extLst>
        </c:ser>
        <c:ser>
          <c:idx val="2"/>
          <c:order val="2"/>
          <c:tx>
            <c:v>FL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Graph!$A$914:$A$1094</c:f>
              <c:numCache>
                <c:formatCode>General</c:formatCode>
                <c:ptCount val="181"/>
                <c:pt idx="0">
                  <c:v>1051</c:v>
                </c:pt>
                <c:pt idx="1">
                  <c:v>1052</c:v>
                </c:pt>
                <c:pt idx="2">
                  <c:v>1053</c:v>
                </c:pt>
                <c:pt idx="3">
                  <c:v>1054</c:v>
                </c:pt>
                <c:pt idx="4">
                  <c:v>1055</c:v>
                </c:pt>
                <c:pt idx="5">
                  <c:v>1056</c:v>
                </c:pt>
                <c:pt idx="6">
                  <c:v>1057</c:v>
                </c:pt>
                <c:pt idx="7">
                  <c:v>1058</c:v>
                </c:pt>
                <c:pt idx="8">
                  <c:v>1059</c:v>
                </c:pt>
                <c:pt idx="9">
                  <c:v>1060</c:v>
                </c:pt>
                <c:pt idx="10">
                  <c:v>1061</c:v>
                </c:pt>
                <c:pt idx="11">
                  <c:v>1062</c:v>
                </c:pt>
                <c:pt idx="12">
                  <c:v>1063</c:v>
                </c:pt>
                <c:pt idx="13">
                  <c:v>1064</c:v>
                </c:pt>
                <c:pt idx="14">
                  <c:v>1065</c:v>
                </c:pt>
                <c:pt idx="15">
                  <c:v>1066</c:v>
                </c:pt>
                <c:pt idx="16">
                  <c:v>1067</c:v>
                </c:pt>
                <c:pt idx="17">
                  <c:v>1068</c:v>
                </c:pt>
                <c:pt idx="18">
                  <c:v>1069</c:v>
                </c:pt>
                <c:pt idx="19">
                  <c:v>1070</c:v>
                </c:pt>
                <c:pt idx="20">
                  <c:v>1071</c:v>
                </c:pt>
                <c:pt idx="21">
                  <c:v>1072</c:v>
                </c:pt>
                <c:pt idx="22">
                  <c:v>1073</c:v>
                </c:pt>
                <c:pt idx="23">
                  <c:v>1074</c:v>
                </c:pt>
                <c:pt idx="24">
                  <c:v>1075</c:v>
                </c:pt>
                <c:pt idx="25">
                  <c:v>1076</c:v>
                </c:pt>
                <c:pt idx="26">
                  <c:v>1077</c:v>
                </c:pt>
                <c:pt idx="27">
                  <c:v>1078</c:v>
                </c:pt>
                <c:pt idx="28">
                  <c:v>1079</c:v>
                </c:pt>
                <c:pt idx="29">
                  <c:v>1080</c:v>
                </c:pt>
                <c:pt idx="30">
                  <c:v>1081</c:v>
                </c:pt>
                <c:pt idx="31">
                  <c:v>1082</c:v>
                </c:pt>
                <c:pt idx="32">
                  <c:v>1083</c:v>
                </c:pt>
                <c:pt idx="33">
                  <c:v>1084</c:v>
                </c:pt>
                <c:pt idx="34">
                  <c:v>1085</c:v>
                </c:pt>
                <c:pt idx="35">
                  <c:v>1086</c:v>
                </c:pt>
                <c:pt idx="36">
                  <c:v>1087</c:v>
                </c:pt>
                <c:pt idx="37">
                  <c:v>1088</c:v>
                </c:pt>
                <c:pt idx="38">
                  <c:v>1089</c:v>
                </c:pt>
                <c:pt idx="39">
                  <c:v>1090</c:v>
                </c:pt>
                <c:pt idx="40">
                  <c:v>1091</c:v>
                </c:pt>
                <c:pt idx="41">
                  <c:v>1092</c:v>
                </c:pt>
                <c:pt idx="42">
                  <c:v>1093</c:v>
                </c:pt>
                <c:pt idx="43">
                  <c:v>1094</c:v>
                </c:pt>
                <c:pt idx="44">
                  <c:v>1095</c:v>
                </c:pt>
                <c:pt idx="45">
                  <c:v>1096</c:v>
                </c:pt>
                <c:pt idx="46">
                  <c:v>1097</c:v>
                </c:pt>
                <c:pt idx="47">
                  <c:v>1098</c:v>
                </c:pt>
                <c:pt idx="48">
                  <c:v>1099</c:v>
                </c:pt>
                <c:pt idx="49">
                  <c:v>1100</c:v>
                </c:pt>
                <c:pt idx="50">
                  <c:v>1101</c:v>
                </c:pt>
                <c:pt idx="51">
                  <c:v>1102</c:v>
                </c:pt>
                <c:pt idx="52">
                  <c:v>1103</c:v>
                </c:pt>
                <c:pt idx="53">
                  <c:v>1104</c:v>
                </c:pt>
                <c:pt idx="54">
                  <c:v>1105</c:v>
                </c:pt>
                <c:pt idx="55">
                  <c:v>1106</c:v>
                </c:pt>
                <c:pt idx="56">
                  <c:v>1107</c:v>
                </c:pt>
                <c:pt idx="57">
                  <c:v>1108</c:v>
                </c:pt>
                <c:pt idx="58">
                  <c:v>1109</c:v>
                </c:pt>
                <c:pt idx="59">
                  <c:v>1110</c:v>
                </c:pt>
                <c:pt idx="60">
                  <c:v>1111</c:v>
                </c:pt>
                <c:pt idx="61">
                  <c:v>1112</c:v>
                </c:pt>
                <c:pt idx="62">
                  <c:v>1113</c:v>
                </c:pt>
                <c:pt idx="63">
                  <c:v>1114</c:v>
                </c:pt>
                <c:pt idx="64">
                  <c:v>1115</c:v>
                </c:pt>
                <c:pt idx="65">
                  <c:v>1116</c:v>
                </c:pt>
                <c:pt idx="66">
                  <c:v>1117</c:v>
                </c:pt>
                <c:pt idx="67">
                  <c:v>1118</c:v>
                </c:pt>
                <c:pt idx="68">
                  <c:v>1119</c:v>
                </c:pt>
                <c:pt idx="69">
                  <c:v>1120</c:v>
                </c:pt>
                <c:pt idx="70">
                  <c:v>1121</c:v>
                </c:pt>
                <c:pt idx="71">
                  <c:v>1122</c:v>
                </c:pt>
                <c:pt idx="72">
                  <c:v>1123</c:v>
                </c:pt>
                <c:pt idx="73">
                  <c:v>1124</c:v>
                </c:pt>
                <c:pt idx="74">
                  <c:v>1125</c:v>
                </c:pt>
                <c:pt idx="75">
                  <c:v>1126</c:v>
                </c:pt>
                <c:pt idx="76">
                  <c:v>1127</c:v>
                </c:pt>
                <c:pt idx="77">
                  <c:v>1128</c:v>
                </c:pt>
                <c:pt idx="78">
                  <c:v>1129</c:v>
                </c:pt>
                <c:pt idx="79">
                  <c:v>1130</c:v>
                </c:pt>
                <c:pt idx="80">
                  <c:v>1131</c:v>
                </c:pt>
                <c:pt idx="81">
                  <c:v>1132</c:v>
                </c:pt>
                <c:pt idx="82">
                  <c:v>1133</c:v>
                </c:pt>
                <c:pt idx="83">
                  <c:v>1134</c:v>
                </c:pt>
                <c:pt idx="84">
                  <c:v>1135</c:v>
                </c:pt>
                <c:pt idx="85">
                  <c:v>1136</c:v>
                </c:pt>
                <c:pt idx="86">
                  <c:v>1137</c:v>
                </c:pt>
                <c:pt idx="87">
                  <c:v>1138</c:v>
                </c:pt>
                <c:pt idx="88">
                  <c:v>1139</c:v>
                </c:pt>
                <c:pt idx="89">
                  <c:v>1140</c:v>
                </c:pt>
                <c:pt idx="90">
                  <c:v>1141</c:v>
                </c:pt>
                <c:pt idx="91">
                  <c:v>1142</c:v>
                </c:pt>
                <c:pt idx="92">
                  <c:v>1143</c:v>
                </c:pt>
                <c:pt idx="93">
                  <c:v>1144</c:v>
                </c:pt>
                <c:pt idx="94">
                  <c:v>1145</c:v>
                </c:pt>
                <c:pt idx="95">
                  <c:v>1146</c:v>
                </c:pt>
                <c:pt idx="96">
                  <c:v>1147</c:v>
                </c:pt>
                <c:pt idx="97">
                  <c:v>1148</c:v>
                </c:pt>
                <c:pt idx="98">
                  <c:v>1149</c:v>
                </c:pt>
                <c:pt idx="99">
                  <c:v>1150</c:v>
                </c:pt>
                <c:pt idx="100">
                  <c:v>1151</c:v>
                </c:pt>
                <c:pt idx="101">
                  <c:v>1152</c:v>
                </c:pt>
                <c:pt idx="102">
                  <c:v>1153</c:v>
                </c:pt>
                <c:pt idx="103">
                  <c:v>1154</c:v>
                </c:pt>
                <c:pt idx="104">
                  <c:v>1155</c:v>
                </c:pt>
                <c:pt idx="105">
                  <c:v>1156</c:v>
                </c:pt>
                <c:pt idx="106">
                  <c:v>1157</c:v>
                </c:pt>
                <c:pt idx="107">
                  <c:v>1158</c:v>
                </c:pt>
                <c:pt idx="108">
                  <c:v>1159</c:v>
                </c:pt>
                <c:pt idx="109">
                  <c:v>1160</c:v>
                </c:pt>
                <c:pt idx="110">
                  <c:v>1161</c:v>
                </c:pt>
                <c:pt idx="111">
                  <c:v>1162</c:v>
                </c:pt>
                <c:pt idx="112">
                  <c:v>1163</c:v>
                </c:pt>
                <c:pt idx="113">
                  <c:v>1164</c:v>
                </c:pt>
                <c:pt idx="114">
                  <c:v>1165</c:v>
                </c:pt>
                <c:pt idx="115">
                  <c:v>1166</c:v>
                </c:pt>
                <c:pt idx="116">
                  <c:v>1167</c:v>
                </c:pt>
                <c:pt idx="117">
                  <c:v>1168</c:v>
                </c:pt>
                <c:pt idx="118">
                  <c:v>1169</c:v>
                </c:pt>
                <c:pt idx="119">
                  <c:v>1170</c:v>
                </c:pt>
                <c:pt idx="120">
                  <c:v>1171</c:v>
                </c:pt>
                <c:pt idx="121">
                  <c:v>1172</c:v>
                </c:pt>
                <c:pt idx="122">
                  <c:v>1173</c:v>
                </c:pt>
                <c:pt idx="123">
                  <c:v>1174</c:v>
                </c:pt>
                <c:pt idx="124">
                  <c:v>1175</c:v>
                </c:pt>
                <c:pt idx="125">
                  <c:v>1176</c:v>
                </c:pt>
                <c:pt idx="126">
                  <c:v>1177</c:v>
                </c:pt>
                <c:pt idx="127">
                  <c:v>1178</c:v>
                </c:pt>
                <c:pt idx="128">
                  <c:v>1179</c:v>
                </c:pt>
                <c:pt idx="129">
                  <c:v>1180</c:v>
                </c:pt>
                <c:pt idx="130">
                  <c:v>1181</c:v>
                </c:pt>
                <c:pt idx="131">
                  <c:v>1182</c:v>
                </c:pt>
                <c:pt idx="132">
                  <c:v>1183</c:v>
                </c:pt>
                <c:pt idx="133">
                  <c:v>1184</c:v>
                </c:pt>
                <c:pt idx="134">
                  <c:v>1185</c:v>
                </c:pt>
                <c:pt idx="135">
                  <c:v>1186</c:v>
                </c:pt>
                <c:pt idx="136">
                  <c:v>1187</c:v>
                </c:pt>
                <c:pt idx="137">
                  <c:v>1188</c:v>
                </c:pt>
                <c:pt idx="138">
                  <c:v>1189</c:v>
                </c:pt>
                <c:pt idx="139">
                  <c:v>1190</c:v>
                </c:pt>
                <c:pt idx="140">
                  <c:v>1191</c:v>
                </c:pt>
                <c:pt idx="141">
                  <c:v>1192</c:v>
                </c:pt>
                <c:pt idx="142">
                  <c:v>1193</c:v>
                </c:pt>
                <c:pt idx="143">
                  <c:v>1194</c:v>
                </c:pt>
                <c:pt idx="144">
                  <c:v>1195</c:v>
                </c:pt>
                <c:pt idx="145">
                  <c:v>1196</c:v>
                </c:pt>
                <c:pt idx="146">
                  <c:v>1197</c:v>
                </c:pt>
                <c:pt idx="147">
                  <c:v>1198</c:v>
                </c:pt>
                <c:pt idx="148">
                  <c:v>1199</c:v>
                </c:pt>
                <c:pt idx="149">
                  <c:v>1200</c:v>
                </c:pt>
                <c:pt idx="150">
                  <c:v>1201</c:v>
                </c:pt>
                <c:pt idx="151">
                  <c:v>1202</c:v>
                </c:pt>
                <c:pt idx="152">
                  <c:v>1203</c:v>
                </c:pt>
                <c:pt idx="153">
                  <c:v>1204</c:v>
                </c:pt>
                <c:pt idx="154">
                  <c:v>1205</c:v>
                </c:pt>
                <c:pt idx="155">
                  <c:v>1206</c:v>
                </c:pt>
                <c:pt idx="156">
                  <c:v>1207</c:v>
                </c:pt>
                <c:pt idx="157">
                  <c:v>1208</c:v>
                </c:pt>
                <c:pt idx="158">
                  <c:v>1209</c:v>
                </c:pt>
                <c:pt idx="159">
                  <c:v>1210</c:v>
                </c:pt>
                <c:pt idx="160">
                  <c:v>1211</c:v>
                </c:pt>
                <c:pt idx="161">
                  <c:v>1212</c:v>
                </c:pt>
                <c:pt idx="162">
                  <c:v>1213</c:v>
                </c:pt>
                <c:pt idx="163">
                  <c:v>1214</c:v>
                </c:pt>
                <c:pt idx="164">
                  <c:v>1215</c:v>
                </c:pt>
                <c:pt idx="165">
                  <c:v>1216</c:v>
                </c:pt>
                <c:pt idx="166">
                  <c:v>1217</c:v>
                </c:pt>
                <c:pt idx="167">
                  <c:v>1218</c:v>
                </c:pt>
                <c:pt idx="168">
                  <c:v>1219</c:v>
                </c:pt>
                <c:pt idx="169">
                  <c:v>1220</c:v>
                </c:pt>
                <c:pt idx="170">
                  <c:v>1221</c:v>
                </c:pt>
                <c:pt idx="171">
                  <c:v>1222</c:v>
                </c:pt>
                <c:pt idx="172">
                  <c:v>1223</c:v>
                </c:pt>
                <c:pt idx="173">
                  <c:v>1224</c:v>
                </c:pt>
                <c:pt idx="174">
                  <c:v>1225</c:v>
                </c:pt>
                <c:pt idx="175">
                  <c:v>1226</c:v>
                </c:pt>
                <c:pt idx="176">
                  <c:v>1227</c:v>
                </c:pt>
                <c:pt idx="177">
                  <c:v>1228</c:v>
                </c:pt>
                <c:pt idx="178">
                  <c:v>1229</c:v>
                </c:pt>
                <c:pt idx="179">
                  <c:v>1230</c:v>
                </c:pt>
                <c:pt idx="180">
                  <c:v>1231</c:v>
                </c:pt>
              </c:numCache>
            </c:numRef>
          </c:xVal>
          <c:yVal>
            <c:numRef>
              <c:f>Graph!$C$915:$C$1093</c:f>
              <c:numCache>
                <c:formatCode>General</c:formatCode>
                <c:ptCount val="17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953-4B99-B4BB-B4375551C8CD}"/>
            </c:ext>
          </c:extLst>
        </c:ser>
        <c:ser>
          <c:idx val="3"/>
          <c:order val="3"/>
          <c:tx>
            <c:v>RL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Graph!$A$914:$A$1094</c:f>
              <c:numCache>
                <c:formatCode>General</c:formatCode>
                <c:ptCount val="181"/>
                <c:pt idx="0">
                  <c:v>1051</c:v>
                </c:pt>
                <c:pt idx="1">
                  <c:v>1052</c:v>
                </c:pt>
                <c:pt idx="2">
                  <c:v>1053</c:v>
                </c:pt>
                <c:pt idx="3">
                  <c:v>1054</c:v>
                </c:pt>
                <c:pt idx="4">
                  <c:v>1055</c:v>
                </c:pt>
                <c:pt idx="5">
                  <c:v>1056</c:v>
                </c:pt>
                <c:pt idx="6">
                  <c:v>1057</c:v>
                </c:pt>
                <c:pt idx="7">
                  <c:v>1058</c:v>
                </c:pt>
                <c:pt idx="8">
                  <c:v>1059</c:v>
                </c:pt>
                <c:pt idx="9">
                  <c:v>1060</c:v>
                </c:pt>
                <c:pt idx="10">
                  <c:v>1061</c:v>
                </c:pt>
                <c:pt idx="11">
                  <c:v>1062</c:v>
                </c:pt>
                <c:pt idx="12">
                  <c:v>1063</c:v>
                </c:pt>
                <c:pt idx="13">
                  <c:v>1064</c:v>
                </c:pt>
                <c:pt idx="14">
                  <c:v>1065</c:v>
                </c:pt>
                <c:pt idx="15">
                  <c:v>1066</c:v>
                </c:pt>
                <c:pt idx="16">
                  <c:v>1067</c:v>
                </c:pt>
                <c:pt idx="17">
                  <c:v>1068</c:v>
                </c:pt>
                <c:pt idx="18">
                  <c:v>1069</c:v>
                </c:pt>
                <c:pt idx="19">
                  <c:v>1070</c:v>
                </c:pt>
                <c:pt idx="20">
                  <c:v>1071</c:v>
                </c:pt>
                <c:pt idx="21">
                  <c:v>1072</c:v>
                </c:pt>
                <c:pt idx="22">
                  <c:v>1073</c:v>
                </c:pt>
                <c:pt idx="23">
                  <c:v>1074</c:v>
                </c:pt>
                <c:pt idx="24">
                  <c:v>1075</c:v>
                </c:pt>
                <c:pt idx="25">
                  <c:v>1076</c:v>
                </c:pt>
                <c:pt idx="26">
                  <c:v>1077</c:v>
                </c:pt>
                <c:pt idx="27">
                  <c:v>1078</c:v>
                </c:pt>
                <c:pt idx="28">
                  <c:v>1079</c:v>
                </c:pt>
                <c:pt idx="29">
                  <c:v>1080</c:v>
                </c:pt>
                <c:pt idx="30">
                  <c:v>1081</c:v>
                </c:pt>
                <c:pt idx="31">
                  <c:v>1082</c:v>
                </c:pt>
                <c:pt idx="32">
                  <c:v>1083</c:v>
                </c:pt>
                <c:pt idx="33">
                  <c:v>1084</c:v>
                </c:pt>
                <c:pt idx="34">
                  <c:v>1085</c:v>
                </c:pt>
                <c:pt idx="35">
                  <c:v>1086</c:v>
                </c:pt>
                <c:pt idx="36">
                  <c:v>1087</c:v>
                </c:pt>
                <c:pt idx="37">
                  <c:v>1088</c:v>
                </c:pt>
                <c:pt idx="38">
                  <c:v>1089</c:v>
                </c:pt>
                <c:pt idx="39">
                  <c:v>1090</c:v>
                </c:pt>
                <c:pt idx="40">
                  <c:v>1091</c:v>
                </c:pt>
                <c:pt idx="41">
                  <c:v>1092</c:v>
                </c:pt>
                <c:pt idx="42">
                  <c:v>1093</c:v>
                </c:pt>
                <c:pt idx="43">
                  <c:v>1094</c:v>
                </c:pt>
                <c:pt idx="44">
                  <c:v>1095</c:v>
                </c:pt>
                <c:pt idx="45">
                  <c:v>1096</c:v>
                </c:pt>
                <c:pt idx="46">
                  <c:v>1097</c:v>
                </c:pt>
                <c:pt idx="47">
                  <c:v>1098</c:v>
                </c:pt>
                <c:pt idx="48">
                  <c:v>1099</c:v>
                </c:pt>
                <c:pt idx="49">
                  <c:v>1100</c:v>
                </c:pt>
                <c:pt idx="50">
                  <c:v>1101</c:v>
                </c:pt>
                <c:pt idx="51">
                  <c:v>1102</c:v>
                </c:pt>
                <c:pt idx="52">
                  <c:v>1103</c:v>
                </c:pt>
                <c:pt idx="53">
                  <c:v>1104</c:v>
                </c:pt>
                <c:pt idx="54">
                  <c:v>1105</c:v>
                </c:pt>
                <c:pt idx="55">
                  <c:v>1106</c:v>
                </c:pt>
                <c:pt idx="56">
                  <c:v>1107</c:v>
                </c:pt>
                <c:pt idx="57">
                  <c:v>1108</c:v>
                </c:pt>
                <c:pt idx="58">
                  <c:v>1109</c:v>
                </c:pt>
                <c:pt idx="59">
                  <c:v>1110</c:v>
                </c:pt>
                <c:pt idx="60">
                  <c:v>1111</c:v>
                </c:pt>
                <c:pt idx="61">
                  <c:v>1112</c:v>
                </c:pt>
                <c:pt idx="62">
                  <c:v>1113</c:v>
                </c:pt>
                <c:pt idx="63">
                  <c:v>1114</c:v>
                </c:pt>
                <c:pt idx="64">
                  <c:v>1115</c:v>
                </c:pt>
                <c:pt idx="65">
                  <c:v>1116</c:v>
                </c:pt>
                <c:pt idx="66">
                  <c:v>1117</c:v>
                </c:pt>
                <c:pt idx="67">
                  <c:v>1118</c:v>
                </c:pt>
                <c:pt idx="68">
                  <c:v>1119</c:v>
                </c:pt>
                <c:pt idx="69">
                  <c:v>1120</c:v>
                </c:pt>
                <c:pt idx="70">
                  <c:v>1121</c:v>
                </c:pt>
                <c:pt idx="71">
                  <c:v>1122</c:v>
                </c:pt>
                <c:pt idx="72">
                  <c:v>1123</c:v>
                </c:pt>
                <c:pt idx="73">
                  <c:v>1124</c:v>
                </c:pt>
                <c:pt idx="74">
                  <c:v>1125</c:v>
                </c:pt>
                <c:pt idx="75">
                  <c:v>1126</c:v>
                </c:pt>
                <c:pt idx="76">
                  <c:v>1127</c:v>
                </c:pt>
                <c:pt idx="77">
                  <c:v>1128</c:v>
                </c:pt>
                <c:pt idx="78">
                  <c:v>1129</c:v>
                </c:pt>
                <c:pt idx="79">
                  <c:v>1130</c:v>
                </c:pt>
                <c:pt idx="80">
                  <c:v>1131</c:v>
                </c:pt>
                <c:pt idx="81">
                  <c:v>1132</c:v>
                </c:pt>
                <c:pt idx="82">
                  <c:v>1133</c:v>
                </c:pt>
                <c:pt idx="83">
                  <c:v>1134</c:v>
                </c:pt>
                <c:pt idx="84">
                  <c:v>1135</c:v>
                </c:pt>
                <c:pt idx="85">
                  <c:v>1136</c:v>
                </c:pt>
                <c:pt idx="86">
                  <c:v>1137</c:v>
                </c:pt>
                <c:pt idx="87">
                  <c:v>1138</c:v>
                </c:pt>
                <c:pt idx="88">
                  <c:v>1139</c:v>
                </c:pt>
                <c:pt idx="89">
                  <c:v>1140</c:v>
                </c:pt>
                <c:pt idx="90">
                  <c:v>1141</c:v>
                </c:pt>
                <c:pt idx="91">
                  <c:v>1142</c:v>
                </c:pt>
                <c:pt idx="92">
                  <c:v>1143</c:v>
                </c:pt>
                <c:pt idx="93">
                  <c:v>1144</c:v>
                </c:pt>
                <c:pt idx="94">
                  <c:v>1145</c:v>
                </c:pt>
                <c:pt idx="95">
                  <c:v>1146</c:v>
                </c:pt>
                <c:pt idx="96">
                  <c:v>1147</c:v>
                </c:pt>
                <c:pt idx="97">
                  <c:v>1148</c:v>
                </c:pt>
                <c:pt idx="98">
                  <c:v>1149</c:v>
                </c:pt>
                <c:pt idx="99">
                  <c:v>1150</c:v>
                </c:pt>
                <c:pt idx="100">
                  <c:v>1151</c:v>
                </c:pt>
                <c:pt idx="101">
                  <c:v>1152</c:v>
                </c:pt>
                <c:pt idx="102">
                  <c:v>1153</c:v>
                </c:pt>
                <c:pt idx="103">
                  <c:v>1154</c:v>
                </c:pt>
                <c:pt idx="104">
                  <c:v>1155</c:v>
                </c:pt>
                <c:pt idx="105">
                  <c:v>1156</c:v>
                </c:pt>
                <c:pt idx="106">
                  <c:v>1157</c:v>
                </c:pt>
                <c:pt idx="107">
                  <c:v>1158</c:v>
                </c:pt>
                <c:pt idx="108">
                  <c:v>1159</c:v>
                </c:pt>
                <c:pt idx="109">
                  <c:v>1160</c:v>
                </c:pt>
                <c:pt idx="110">
                  <c:v>1161</c:v>
                </c:pt>
                <c:pt idx="111">
                  <c:v>1162</c:v>
                </c:pt>
                <c:pt idx="112">
                  <c:v>1163</c:v>
                </c:pt>
                <c:pt idx="113">
                  <c:v>1164</c:v>
                </c:pt>
                <c:pt idx="114">
                  <c:v>1165</c:v>
                </c:pt>
                <c:pt idx="115">
                  <c:v>1166</c:v>
                </c:pt>
                <c:pt idx="116">
                  <c:v>1167</c:v>
                </c:pt>
                <c:pt idx="117">
                  <c:v>1168</c:v>
                </c:pt>
                <c:pt idx="118">
                  <c:v>1169</c:v>
                </c:pt>
                <c:pt idx="119">
                  <c:v>1170</c:v>
                </c:pt>
                <c:pt idx="120">
                  <c:v>1171</c:v>
                </c:pt>
                <c:pt idx="121">
                  <c:v>1172</c:v>
                </c:pt>
                <c:pt idx="122">
                  <c:v>1173</c:v>
                </c:pt>
                <c:pt idx="123">
                  <c:v>1174</c:v>
                </c:pt>
                <c:pt idx="124">
                  <c:v>1175</c:v>
                </c:pt>
                <c:pt idx="125">
                  <c:v>1176</c:v>
                </c:pt>
                <c:pt idx="126">
                  <c:v>1177</c:v>
                </c:pt>
                <c:pt idx="127">
                  <c:v>1178</c:v>
                </c:pt>
                <c:pt idx="128">
                  <c:v>1179</c:v>
                </c:pt>
                <c:pt idx="129">
                  <c:v>1180</c:v>
                </c:pt>
                <c:pt idx="130">
                  <c:v>1181</c:v>
                </c:pt>
                <c:pt idx="131">
                  <c:v>1182</c:v>
                </c:pt>
                <c:pt idx="132">
                  <c:v>1183</c:v>
                </c:pt>
                <c:pt idx="133">
                  <c:v>1184</c:v>
                </c:pt>
                <c:pt idx="134">
                  <c:v>1185</c:v>
                </c:pt>
                <c:pt idx="135">
                  <c:v>1186</c:v>
                </c:pt>
                <c:pt idx="136">
                  <c:v>1187</c:v>
                </c:pt>
                <c:pt idx="137">
                  <c:v>1188</c:v>
                </c:pt>
                <c:pt idx="138">
                  <c:v>1189</c:v>
                </c:pt>
                <c:pt idx="139">
                  <c:v>1190</c:v>
                </c:pt>
                <c:pt idx="140">
                  <c:v>1191</c:v>
                </c:pt>
                <c:pt idx="141">
                  <c:v>1192</c:v>
                </c:pt>
                <c:pt idx="142">
                  <c:v>1193</c:v>
                </c:pt>
                <c:pt idx="143">
                  <c:v>1194</c:v>
                </c:pt>
                <c:pt idx="144">
                  <c:v>1195</c:v>
                </c:pt>
                <c:pt idx="145">
                  <c:v>1196</c:v>
                </c:pt>
                <c:pt idx="146">
                  <c:v>1197</c:v>
                </c:pt>
                <c:pt idx="147">
                  <c:v>1198</c:v>
                </c:pt>
                <c:pt idx="148">
                  <c:v>1199</c:v>
                </c:pt>
                <c:pt idx="149">
                  <c:v>1200</c:v>
                </c:pt>
                <c:pt idx="150">
                  <c:v>1201</c:v>
                </c:pt>
                <c:pt idx="151">
                  <c:v>1202</c:v>
                </c:pt>
                <c:pt idx="152">
                  <c:v>1203</c:v>
                </c:pt>
                <c:pt idx="153">
                  <c:v>1204</c:v>
                </c:pt>
                <c:pt idx="154">
                  <c:v>1205</c:v>
                </c:pt>
                <c:pt idx="155">
                  <c:v>1206</c:v>
                </c:pt>
                <c:pt idx="156">
                  <c:v>1207</c:v>
                </c:pt>
                <c:pt idx="157">
                  <c:v>1208</c:v>
                </c:pt>
                <c:pt idx="158">
                  <c:v>1209</c:v>
                </c:pt>
                <c:pt idx="159">
                  <c:v>1210</c:v>
                </c:pt>
                <c:pt idx="160">
                  <c:v>1211</c:v>
                </c:pt>
                <c:pt idx="161">
                  <c:v>1212</c:v>
                </c:pt>
                <c:pt idx="162">
                  <c:v>1213</c:v>
                </c:pt>
                <c:pt idx="163">
                  <c:v>1214</c:v>
                </c:pt>
                <c:pt idx="164">
                  <c:v>1215</c:v>
                </c:pt>
                <c:pt idx="165">
                  <c:v>1216</c:v>
                </c:pt>
                <c:pt idx="166">
                  <c:v>1217</c:v>
                </c:pt>
                <c:pt idx="167">
                  <c:v>1218</c:v>
                </c:pt>
                <c:pt idx="168">
                  <c:v>1219</c:v>
                </c:pt>
                <c:pt idx="169">
                  <c:v>1220</c:v>
                </c:pt>
                <c:pt idx="170">
                  <c:v>1221</c:v>
                </c:pt>
                <c:pt idx="171">
                  <c:v>1222</c:v>
                </c:pt>
                <c:pt idx="172">
                  <c:v>1223</c:v>
                </c:pt>
                <c:pt idx="173">
                  <c:v>1224</c:v>
                </c:pt>
                <c:pt idx="174">
                  <c:v>1225</c:v>
                </c:pt>
                <c:pt idx="175">
                  <c:v>1226</c:v>
                </c:pt>
                <c:pt idx="176">
                  <c:v>1227</c:v>
                </c:pt>
                <c:pt idx="177">
                  <c:v>1228</c:v>
                </c:pt>
                <c:pt idx="178">
                  <c:v>1229</c:v>
                </c:pt>
                <c:pt idx="179">
                  <c:v>1230</c:v>
                </c:pt>
                <c:pt idx="180">
                  <c:v>1231</c:v>
                </c:pt>
              </c:numCache>
            </c:numRef>
          </c:xVal>
          <c:yVal>
            <c:numRef>
              <c:f>Graph!$E$915:$E$1093</c:f>
              <c:numCache>
                <c:formatCode>General</c:formatCode>
                <c:ptCount val="179"/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953-4B99-B4BB-B4375551C8CD}"/>
            </c:ext>
          </c:extLst>
        </c:ser>
        <c:ser>
          <c:idx val="4"/>
          <c:order val="4"/>
          <c:tx>
            <c:v>RRD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Graph!$A$914:$A$1094</c:f>
              <c:numCache>
                <c:formatCode>General</c:formatCode>
                <c:ptCount val="181"/>
                <c:pt idx="0">
                  <c:v>1051</c:v>
                </c:pt>
                <c:pt idx="1">
                  <c:v>1052</c:v>
                </c:pt>
                <c:pt idx="2">
                  <c:v>1053</c:v>
                </c:pt>
                <c:pt idx="3">
                  <c:v>1054</c:v>
                </c:pt>
                <c:pt idx="4">
                  <c:v>1055</c:v>
                </c:pt>
                <c:pt idx="5">
                  <c:v>1056</c:v>
                </c:pt>
                <c:pt idx="6">
                  <c:v>1057</c:v>
                </c:pt>
                <c:pt idx="7">
                  <c:v>1058</c:v>
                </c:pt>
                <c:pt idx="8">
                  <c:v>1059</c:v>
                </c:pt>
                <c:pt idx="9">
                  <c:v>1060</c:v>
                </c:pt>
                <c:pt idx="10">
                  <c:v>1061</c:v>
                </c:pt>
                <c:pt idx="11">
                  <c:v>1062</c:v>
                </c:pt>
                <c:pt idx="12">
                  <c:v>1063</c:v>
                </c:pt>
                <c:pt idx="13">
                  <c:v>1064</c:v>
                </c:pt>
                <c:pt idx="14">
                  <c:v>1065</c:v>
                </c:pt>
                <c:pt idx="15">
                  <c:v>1066</c:v>
                </c:pt>
                <c:pt idx="16">
                  <c:v>1067</c:v>
                </c:pt>
                <c:pt idx="17">
                  <c:v>1068</c:v>
                </c:pt>
                <c:pt idx="18">
                  <c:v>1069</c:v>
                </c:pt>
                <c:pt idx="19">
                  <c:v>1070</c:v>
                </c:pt>
                <c:pt idx="20">
                  <c:v>1071</c:v>
                </c:pt>
                <c:pt idx="21">
                  <c:v>1072</c:v>
                </c:pt>
                <c:pt idx="22">
                  <c:v>1073</c:v>
                </c:pt>
                <c:pt idx="23">
                  <c:v>1074</c:v>
                </c:pt>
                <c:pt idx="24">
                  <c:v>1075</c:v>
                </c:pt>
                <c:pt idx="25">
                  <c:v>1076</c:v>
                </c:pt>
                <c:pt idx="26">
                  <c:v>1077</c:v>
                </c:pt>
                <c:pt idx="27">
                  <c:v>1078</c:v>
                </c:pt>
                <c:pt idx="28">
                  <c:v>1079</c:v>
                </c:pt>
                <c:pt idx="29">
                  <c:v>1080</c:v>
                </c:pt>
                <c:pt idx="30">
                  <c:v>1081</c:v>
                </c:pt>
                <c:pt idx="31">
                  <c:v>1082</c:v>
                </c:pt>
                <c:pt idx="32">
                  <c:v>1083</c:v>
                </c:pt>
                <c:pt idx="33">
                  <c:v>1084</c:v>
                </c:pt>
                <c:pt idx="34">
                  <c:v>1085</c:v>
                </c:pt>
                <c:pt idx="35">
                  <c:v>1086</c:v>
                </c:pt>
                <c:pt idx="36">
                  <c:v>1087</c:v>
                </c:pt>
                <c:pt idx="37">
                  <c:v>1088</c:v>
                </c:pt>
                <c:pt idx="38">
                  <c:v>1089</c:v>
                </c:pt>
                <c:pt idx="39">
                  <c:v>1090</c:v>
                </c:pt>
                <c:pt idx="40">
                  <c:v>1091</c:v>
                </c:pt>
                <c:pt idx="41">
                  <c:v>1092</c:v>
                </c:pt>
                <c:pt idx="42">
                  <c:v>1093</c:v>
                </c:pt>
                <c:pt idx="43">
                  <c:v>1094</c:v>
                </c:pt>
                <c:pt idx="44">
                  <c:v>1095</c:v>
                </c:pt>
                <c:pt idx="45">
                  <c:v>1096</c:v>
                </c:pt>
                <c:pt idx="46">
                  <c:v>1097</c:v>
                </c:pt>
                <c:pt idx="47">
                  <c:v>1098</c:v>
                </c:pt>
                <c:pt idx="48">
                  <c:v>1099</c:v>
                </c:pt>
                <c:pt idx="49">
                  <c:v>1100</c:v>
                </c:pt>
                <c:pt idx="50">
                  <c:v>1101</c:v>
                </c:pt>
                <c:pt idx="51">
                  <c:v>1102</c:v>
                </c:pt>
                <c:pt idx="52">
                  <c:v>1103</c:v>
                </c:pt>
                <c:pt idx="53">
                  <c:v>1104</c:v>
                </c:pt>
                <c:pt idx="54">
                  <c:v>1105</c:v>
                </c:pt>
                <c:pt idx="55">
                  <c:v>1106</c:v>
                </c:pt>
                <c:pt idx="56">
                  <c:v>1107</c:v>
                </c:pt>
                <c:pt idx="57">
                  <c:v>1108</c:v>
                </c:pt>
                <c:pt idx="58">
                  <c:v>1109</c:v>
                </c:pt>
                <c:pt idx="59">
                  <c:v>1110</c:v>
                </c:pt>
                <c:pt idx="60">
                  <c:v>1111</c:v>
                </c:pt>
                <c:pt idx="61">
                  <c:v>1112</c:v>
                </c:pt>
                <c:pt idx="62">
                  <c:v>1113</c:v>
                </c:pt>
                <c:pt idx="63">
                  <c:v>1114</c:v>
                </c:pt>
                <c:pt idx="64">
                  <c:v>1115</c:v>
                </c:pt>
                <c:pt idx="65">
                  <c:v>1116</c:v>
                </c:pt>
                <c:pt idx="66">
                  <c:v>1117</c:v>
                </c:pt>
                <c:pt idx="67">
                  <c:v>1118</c:v>
                </c:pt>
                <c:pt idx="68">
                  <c:v>1119</c:v>
                </c:pt>
                <c:pt idx="69">
                  <c:v>1120</c:v>
                </c:pt>
                <c:pt idx="70">
                  <c:v>1121</c:v>
                </c:pt>
                <c:pt idx="71">
                  <c:v>1122</c:v>
                </c:pt>
                <c:pt idx="72">
                  <c:v>1123</c:v>
                </c:pt>
                <c:pt idx="73">
                  <c:v>1124</c:v>
                </c:pt>
                <c:pt idx="74">
                  <c:v>1125</c:v>
                </c:pt>
                <c:pt idx="75">
                  <c:v>1126</c:v>
                </c:pt>
                <c:pt idx="76">
                  <c:v>1127</c:v>
                </c:pt>
                <c:pt idx="77">
                  <c:v>1128</c:v>
                </c:pt>
                <c:pt idx="78">
                  <c:v>1129</c:v>
                </c:pt>
                <c:pt idx="79">
                  <c:v>1130</c:v>
                </c:pt>
                <c:pt idx="80">
                  <c:v>1131</c:v>
                </c:pt>
                <c:pt idx="81">
                  <c:v>1132</c:v>
                </c:pt>
                <c:pt idx="82">
                  <c:v>1133</c:v>
                </c:pt>
                <c:pt idx="83">
                  <c:v>1134</c:v>
                </c:pt>
                <c:pt idx="84">
                  <c:v>1135</c:v>
                </c:pt>
                <c:pt idx="85">
                  <c:v>1136</c:v>
                </c:pt>
                <c:pt idx="86">
                  <c:v>1137</c:v>
                </c:pt>
                <c:pt idx="87">
                  <c:v>1138</c:v>
                </c:pt>
                <c:pt idx="88">
                  <c:v>1139</c:v>
                </c:pt>
                <c:pt idx="89">
                  <c:v>1140</c:v>
                </c:pt>
                <c:pt idx="90">
                  <c:v>1141</c:v>
                </c:pt>
                <c:pt idx="91">
                  <c:v>1142</c:v>
                </c:pt>
                <c:pt idx="92">
                  <c:v>1143</c:v>
                </c:pt>
                <c:pt idx="93">
                  <c:v>1144</c:v>
                </c:pt>
                <c:pt idx="94">
                  <c:v>1145</c:v>
                </c:pt>
                <c:pt idx="95">
                  <c:v>1146</c:v>
                </c:pt>
                <c:pt idx="96">
                  <c:v>1147</c:v>
                </c:pt>
                <c:pt idx="97">
                  <c:v>1148</c:v>
                </c:pt>
                <c:pt idx="98">
                  <c:v>1149</c:v>
                </c:pt>
                <c:pt idx="99">
                  <c:v>1150</c:v>
                </c:pt>
                <c:pt idx="100">
                  <c:v>1151</c:v>
                </c:pt>
                <c:pt idx="101">
                  <c:v>1152</c:v>
                </c:pt>
                <c:pt idx="102">
                  <c:v>1153</c:v>
                </c:pt>
                <c:pt idx="103">
                  <c:v>1154</c:v>
                </c:pt>
                <c:pt idx="104">
                  <c:v>1155</c:v>
                </c:pt>
                <c:pt idx="105">
                  <c:v>1156</c:v>
                </c:pt>
                <c:pt idx="106">
                  <c:v>1157</c:v>
                </c:pt>
                <c:pt idx="107">
                  <c:v>1158</c:v>
                </c:pt>
                <c:pt idx="108">
                  <c:v>1159</c:v>
                </c:pt>
                <c:pt idx="109">
                  <c:v>1160</c:v>
                </c:pt>
                <c:pt idx="110">
                  <c:v>1161</c:v>
                </c:pt>
                <c:pt idx="111">
                  <c:v>1162</c:v>
                </c:pt>
                <c:pt idx="112">
                  <c:v>1163</c:v>
                </c:pt>
                <c:pt idx="113">
                  <c:v>1164</c:v>
                </c:pt>
                <c:pt idx="114">
                  <c:v>1165</c:v>
                </c:pt>
                <c:pt idx="115">
                  <c:v>1166</c:v>
                </c:pt>
                <c:pt idx="116">
                  <c:v>1167</c:v>
                </c:pt>
                <c:pt idx="117">
                  <c:v>1168</c:v>
                </c:pt>
                <c:pt idx="118">
                  <c:v>1169</c:v>
                </c:pt>
                <c:pt idx="119">
                  <c:v>1170</c:v>
                </c:pt>
                <c:pt idx="120">
                  <c:v>1171</c:v>
                </c:pt>
                <c:pt idx="121">
                  <c:v>1172</c:v>
                </c:pt>
                <c:pt idx="122">
                  <c:v>1173</c:v>
                </c:pt>
                <c:pt idx="123">
                  <c:v>1174</c:v>
                </c:pt>
                <c:pt idx="124">
                  <c:v>1175</c:v>
                </c:pt>
                <c:pt idx="125">
                  <c:v>1176</c:v>
                </c:pt>
                <c:pt idx="126">
                  <c:v>1177</c:v>
                </c:pt>
                <c:pt idx="127">
                  <c:v>1178</c:v>
                </c:pt>
                <c:pt idx="128">
                  <c:v>1179</c:v>
                </c:pt>
                <c:pt idx="129">
                  <c:v>1180</c:v>
                </c:pt>
                <c:pt idx="130">
                  <c:v>1181</c:v>
                </c:pt>
                <c:pt idx="131">
                  <c:v>1182</c:v>
                </c:pt>
                <c:pt idx="132">
                  <c:v>1183</c:v>
                </c:pt>
                <c:pt idx="133">
                  <c:v>1184</c:v>
                </c:pt>
                <c:pt idx="134">
                  <c:v>1185</c:v>
                </c:pt>
                <c:pt idx="135">
                  <c:v>1186</c:v>
                </c:pt>
                <c:pt idx="136">
                  <c:v>1187</c:v>
                </c:pt>
                <c:pt idx="137">
                  <c:v>1188</c:v>
                </c:pt>
                <c:pt idx="138">
                  <c:v>1189</c:v>
                </c:pt>
                <c:pt idx="139">
                  <c:v>1190</c:v>
                </c:pt>
                <c:pt idx="140">
                  <c:v>1191</c:v>
                </c:pt>
                <c:pt idx="141">
                  <c:v>1192</c:v>
                </c:pt>
                <c:pt idx="142">
                  <c:v>1193</c:v>
                </c:pt>
                <c:pt idx="143">
                  <c:v>1194</c:v>
                </c:pt>
                <c:pt idx="144">
                  <c:v>1195</c:v>
                </c:pt>
                <c:pt idx="145">
                  <c:v>1196</c:v>
                </c:pt>
                <c:pt idx="146">
                  <c:v>1197</c:v>
                </c:pt>
                <c:pt idx="147">
                  <c:v>1198</c:v>
                </c:pt>
                <c:pt idx="148">
                  <c:v>1199</c:v>
                </c:pt>
                <c:pt idx="149">
                  <c:v>1200</c:v>
                </c:pt>
                <c:pt idx="150">
                  <c:v>1201</c:v>
                </c:pt>
                <c:pt idx="151">
                  <c:v>1202</c:v>
                </c:pt>
                <c:pt idx="152">
                  <c:v>1203</c:v>
                </c:pt>
                <c:pt idx="153">
                  <c:v>1204</c:v>
                </c:pt>
                <c:pt idx="154">
                  <c:v>1205</c:v>
                </c:pt>
                <c:pt idx="155">
                  <c:v>1206</c:v>
                </c:pt>
                <c:pt idx="156">
                  <c:v>1207</c:v>
                </c:pt>
                <c:pt idx="157">
                  <c:v>1208</c:v>
                </c:pt>
                <c:pt idx="158">
                  <c:v>1209</c:v>
                </c:pt>
                <c:pt idx="159">
                  <c:v>1210</c:v>
                </c:pt>
                <c:pt idx="160">
                  <c:v>1211</c:v>
                </c:pt>
                <c:pt idx="161">
                  <c:v>1212</c:v>
                </c:pt>
                <c:pt idx="162">
                  <c:v>1213</c:v>
                </c:pt>
                <c:pt idx="163">
                  <c:v>1214</c:v>
                </c:pt>
                <c:pt idx="164">
                  <c:v>1215</c:v>
                </c:pt>
                <c:pt idx="165">
                  <c:v>1216</c:v>
                </c:pt>
                <c:pt idx="166">
                  <c:v>1217</c:v>
                </c:pt>
                <c:pt idx="167">
                  <c:v>1218</c:v>
                </c:pt>
                <c:pt idx="168">
                  <c:v>1219</c:v>
                </c:pt>
                <c:pt idx="169">
                  <c:v>1220</c:v>
                </c:pt>
                <c:pt idx="170">
                  <c:v>1221</c:v>
                </c:pt>
                <c:pt idx="171">
                  <c:v>1222</c:v>
                </c:pt>
                <c:pt idx="172">
                  <c:v>1223</c:v>
                </c:pt>
                <c:pt idx="173">
                  <c:v>1224</c:v>
                </c:pt>
                <c:pt idx="174">
                  <c:v>1225</c:v>
                </c:pt>
                <c:pt idx="175">
                  <c:v>1226</c:v>
                </c:pt>
                <c:pt idx="176">
                  <c:v>1227</c:v>
                </c:pt>
                <c:pt idx="177">
                  <c:v>1228</c:v>
                </c:pt>
                <c:pt idx="178">
                  <c:v>1229</c:v>
                </c:pt>
                <c:pt idx="179">
                  <c:v>1230</c:v>
                </c:pt>
                <c:pt idx="180">
                  <c:v>1231</c:v>
                </c:pt>
              </c:numCache>
            </c:numRef>
          </c:xVal>
          <c:yVal>
            <c:numRef>
              <c:f>Graph!$G$915:$G$1093</c:f>
              <c:numCache>
                <c:formatCode>General</c:formatCode>
                <c:ptCount val="17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953-4B99-B4BB-B4375551C8CD}"/>
            </c:ext>
          </c:extLst>
        </c:ser>
        <c:ser>
          <c:idx val="5"/>
          <c:order val="5"/>
          <c:tx>
            <c:v>RLD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Graph!$A$914:$A$1094</c:f>
              <c:numCache>
                <c:formatCode>General</c:formatCode>
                <c:ptCount val="181"/>
                <c:pt idx="0">
                  <c:v>1051</c:v>
                </c:pt>
                <c:pt idx="1">
                  <c:v>1052</c:v>
                </c:pt>
                <c:pt idx="2">
                  <c:v>1053</c:v>
                </c:pt>
                <c:pt idx="3">
                  <c:v>1054</c:v>
                </c:pt>
                <c:pt idx="4">
                  <c:v>1055</c:v>
                </c:pt>
                <c:pt idx="5">
                  <c:v>1056</c:v>
                </c:pt>
                <c:pt idx="6">
                  <c:v>1057</c:v>
                </c:pt>
                <c:pt idx="7">
                  <c:v>1058</c:v>
                </c:pt>
                <c:pt idx="8">
                  <c:v>1059</c:v>
                </c:pt>
                <c:pt idx="9">
                  <c:v>1060</c:v>
                </c:pt>
                <c:pt idx="10">
                  <c:v>1061</c:v>
                </c:pt>
                <c:pt idx="11">
                  <c:v>1062</c:v>
                </c:pt>
                <c:pt idx="12">
                  <c:v>1063</c:v>
                </c:pt>
                <c:pt idx="13">
                  <c:v>1064</c:v>
                </c:pt>
                <c:pt idx="14">
                  <c:v>1065</c:v>
                </c:pt>
                <c:pt idx="15">
                  <c:v>1066</c:v>
                </c:pt>
                <c:pt idx="16">
                  <c:v>1067</c:v>
                </c:pt>
                <c:pt idx="17">
                  <c:v>1068</c:v>
                </c:pt>
                <c:pt idx="18">
                  <c:v>1069</c:v>
                </c:pt>
                <c:pt idx="19">
                  <c:v>1070</c:v>
                </c:pt>
                <c:pt idx="20">
                  <c:v>1071</c:v>
                </c:pt>
                <c:pt idx="21">
                  <c:v>1072</c:v>
                </c:pt>
                <c:pt idx="22">
                  <c:v>1073</c:v>
                </c:pt>
                <c:pt idx="23">
                  <c:v>1074</c:v>
                </c:pt>
                <c:pt idx="24">
                  <c:v>1075</c:v>
                </c:pt>
                <c:pt idx="25">
                  <c:v>1076</c:v>
                </c:pt>
                <c:pt idx="26">
                  <c:v>1077</c:v>
                </c:pt>
                <c:pt idx="27">
                  <c:v>1078</c:v>
                </c:pt>
                <c:pt idx="28">
                  <c:v>1079</c:v>
                </c:pt>
                <c:pt idx="29">
                  <c:v>1080</c:v>
                </c:pt>
                <c:pt idx="30">
                  <c:v>1081</c:v>
                </c:pt>
                <c:pt idx="31">
                  <c:v>1082</c:v>
                </c:pt>
                <c:pt idx="32">
                  <c:v>1083</c:v>
                </c:pt>
                <c:pt idx="33">
                  <c:v>1084</c:v>
                </c:pt>
                <c:pt idx="34">
                  <c:v>1085</c:v>
                </c:pt>
                <c:pt idx="35">
                  <c:v>1086</c:v>
                </c:pt>
                <c:pt idx="36">
                  <c:v>1087</c:v>
                </c:pt>
                <c:pt idx="37">
                  <c:v>1088</c:v>
                </c:pt>
                <c:pt idx="38">
                  <c:v>1089</c:v>
                </c:pt>
                <c:pt idx="39">
                  <c:v>1090</c:v>
                </c:pt>
                <c:pt idx="40">
                  <c:v>1091</c:v>
                </c:pt>
                <c:pt idx="41">
                  <c:v>1092</c:v>
                </c:pt>
                <c:pt idx="42">
                  <c:v>1093</c:v>
                </c:pt>
                <c:pt idx="43">
                  <c:v>1094</c:v>
                </c:pt>
                <c:pt idx="44">
                  <c:v>1095</c:v>
                </c:pt>
                <c:pt idx="45">
                  <c:v>1096</c:v>
                </c:pt>
                <c:pt idx="46">
                  <c:v>1097</c:v>
                </c:pt>
                <c:pt idx="47">
                  <c:v>1098</c:v>
                </c:pt>
                <c:pt idx="48">
                  <c:v>1099</c:v>
                </c:pt>
                <c:pt idx="49">
                  <c:v>1100</c:v>
                </c:pt>
                <c:pt idx="50">
                  <c:v>1101</c:v>
                </c:pt>
                <c:pt idx="51">
                  <c:v>1102</c:v>
                </c:pt>
                <c:pt idx="52">
                  <c:v>1103</c:v>
                </c:pt>
                <c:pt idx="53">
                  <c:v>1104</c:v>
                </c:pt>
                <c:pt idx="54">
                  <c:v>1105</c:v>
                </c:pt>
                <c:pt idx="55">
                  <c:v>1106</c:v>
                </c:pt>
                <c:pt idx="56">
                  <c:v>1107</c:v>
                </c:pt>
                <c:pt idx="57">
                  <c:v>1108</c:v>
                </c:pt>
                <c:pt idx="58">
                  <c:v>1109</c:v>
                </c:pt>
                <c:pt idx="59">
                  <c:v>1110</c:v>
                </c:pt>
                <c:pt idx="60">
                  <c:v>1111</c:v>
                </c:pt>
                <c:pt idx="61">
                  <c:v>1112</c:v>
                </c:pt>
                <c:pt idx="62">
                  <c:v>1113</c:v>
                </c:pt>
                <c:pt idx="63">
                  <c:v>1114</c:v>
                </c:pt>
                <c:pt idx="64">
                  <c:v>1115</c:v>
                </c:pt>
                <c:pt idx="65">
                  <c:v>1116</c:v>
                </c:pt>
                <c:pt idx="66">
                  <c:v>1117</c:v>
                </c:pt>
                <c:pt idx="67">
                  <c:v>1118</c:v>
                </c:pt>
                <c:pt idx="68">
                  <c:v>1119</c:v>
                </c:pt>
                <c:pt idx="69">
                  <c:v>1120</c:v>
                </c:pt>
                <c:pt idx="70">
                  <c:v>1121</c:v>
                </c:pt>
                <c:pt idx="71">
                  <c:v>1122</c:v>
                </c:pt>
                <c:pt idx="72">
                  <c:v>1123</c:v>
                </c:pt>
                <c:pt idx="73">
                  <c:v>1124</c:v>
                </c:pt>
                <c:pt idx="74">
                  <c:v>1125</c:v>
                </c:pt>
                <c:pt idx="75">
                  <c:v>1126</c:v>
                </c:pt>
                <c:pt idx="76">
                  <c:v>1127</c:v>
                </c:pt>
                <c:pt idx="77">
                  <c:v>1128</c:v>
                </c:pt>
                <c:pt idx="78">
                  <c:v>1129</c:v>
                </c:pt>
                <c:pt idx="79">
                  <c:v>1130</c:v>
                </c:pt>
                <c:pt idx="80">
                  <c:v>1131</c:v>
                </c:pt>
                <c:pt idx="81">
                  <c:v>1132</c:v>
                </c:pt>
                <c:pt idx="82">
                  <c:v>1133</c:v>
                </c:pt>
                <c:pt idx="83">
                  <c:v>1134</c:v>
                </c:pt>
                <c:pt idx="84">
                  <c:v>1135</c:v>
                </c:pt>
                <c:pt idx="85">
                  <c:v>1136</c:v>
                </c:pt>
                <c:pt idx="86">
                  <c:v>1137</c:v>
                </c:pt>
                <c:pt idx="87">
                  <c:v>1138</c:v>
                </c:pt>
                <c:pt idx="88">
                  <c:v>1139</c:v>
                </c:pt>
                <c:pt idx="89">
                  <c:v>1140</c:v>
                </c:pt>
                <c:pt idx="90">
                  <c:v>1141</c:v>
                </c:pt>
                <c:pt idx="91">
                  <c:v>1142</c:v>
                </c:pt>
                <c:pt idx="92">
                  <c:v>1143</c:v>
                </c:pt>
                <c:pt idx="93">
                  <c:v>1144</c:v>
                </c:pt>
                <c:pt idx="94">
                  <c:v>1145</c:v>
                </c:pt>
                <c:pt idx="95">
                  <c:v>1146</c:v>
                </c:pt>
                <c:pt idx="96">
                  <c:v>1147</c:v>
                </c:pt>
                <c:pt idx="97">
                  <c:v>1148</c:v>
                </c:pt>
                <c:pt idx="98">
                  <c:v>1149</c:v>
                </c:pt>
                <c:pt idx="99">
                  <c:v>1150</c:v>
                </c:pt>
                <c:pt idx="100">
                  <c:v>1151</c:v>
                </c:pt>
                <c:pt idx="101">
                  <c:v>1152</c:v>
                </c:pt>
                <c:pt idx="102">
                  <c:v>1153</c:v>
                </c:pt>
                <c:pt idx="103">
                  <c:v>1154</c:v>
                </c:pt>
                <c:pt idx="104">
                  <c:v>1155</c:v>
                </c:pt>
                <c:pt idx="105">
                  <c:v>1156</c:v>
                </c:pt>
                <c:pt idx="106">
                  <c:v>1157</c:v>
                </c:pt>
                <c:pt idx="107">
                  <c:v>1158</c:v>
                </c:pt>
                <c:pt idx="108">
                  <c:v>1159</c:v>
                </c:pt>
                <c:pt idx="109">
                  <c:v>1160</c:v>
                </c:pt>
                <c:pt idx="110">
                  <c:v>1161</c:v>
                </c:pt>
                <c:pt idx="111">
                  <c:v>1162</c:v>
                </c:pt>
                <c:pt idx="112">
                  <c:v>1163</c:v>
                </c:pt>
                <c:pt idx="113">
                  <c:v>1164</c:v>
                </c:pt>
                <c:pt idx="114">
                  <c:v>1165</c:v>
                </c:pt>
                <c:pt idx="115">
                  <c:v>1166</c:v>
                </c:pt>
                <c:pt idx="116">
                  <c:v>1167</c:v>
                </c:pt>
                <c:pt idx="117">
                  <c:v>1168</c:v>
                </c:pt>
                <c:pt idx="118">
                  <c:v>1169</c:v>
                </c:pt>
                <c:pt idx="119">
                  <c:v>1170</c:v>
                </c:pt>
                <c:pt idx="120">
                  <c:v>1171</c:v>
                </c:pt>
                <c:pt idx="121">
                  <c:v>1172</c:v>
                </c:pt>
                <c:pt idx="122">
                  <c:v>1173</c:v>
                </c:pt>
                <c:pt idx="123">
                  <c:v>1174</c:v>
                </c:pt>
                <c:pt idx="124">
                  <c:v>1175</c:v>
                </c:pt>
                <c:pt idx="125">
                  <c:v>1176</c:v>
                </c:pt>
                <c:pt idx="126">
                  <c:v>1177</c:v>
                </c:pt>
                <c:pt idx="127">
                  <c:v>1178</c:v>
                </c:pt>
                <c:pt idx="128">
                  <c:v>1179</c:v>
                </c:pt>
                <c:pt idx="129">
                  <c:v>1180</c:v>
                </c:pt>
                <c:pt idx="130">
                  <c:v>1181</c:v>
                </c:pt>
                <c:pt idx="131">
                  <c:v>1182</c:v>
                </c:pt>
                <c:pt idx="132">
                  <c:v>1183</c:v>
                </c:pt>
                <c:pt idx="133">
                  <c:v>1184</c:v>
                </c:pt>
                <c:pt idx="134">
                  <c:v>1185</c:v>
                </c:pt>
                <c:pt idx="135">
                  <c:v>1186</c:v>
                </c:pt>
                <c:pt idx="136">
                  <c:v>1187</c:v>
                </c:pt>
                <c:pt idx="137">
                  <c:v>1188</c:v>
                </c:pt>
                <c:pt idx="138">
                  <c:v>1189</c:v>
                </c:pt>
                <c:pt idx="139">
                  <c:v>1190</c:v>
                </c:pt>
                <c:pt idx="140">
                  <c:v>1191</c:v>
                </c:pt>
                <c:pt idx="141">
                  <c:v>1192</c:v>
                </c:pt>
                <c:pt idx="142">
                  <c:v>1193</c:v>
                </c:pt>
                <c:pt idx="143">
                  <c:v>1194</c:v>
                </c:pt>
                <c:pt idx="144">
                  <c:v>1195</c:v>
                </c:pt>
                <c:pt idx="145">
                  <c:v>1196</c:v>
                </c:pt>
                <c:pt idx="146">
                  <c:v>1197</c:v>
                </c:pt>
                <c:pt idx="147">
                  <c:v>1198</c:v>
                </c:pt>
                <c:pt idx="148">
                  <c:v>1199</c:v>
                </c:pt>
                <c:pt idx="149">
                  <c:v>1200</c:v>
                </c:pt>
                <c:pt idx="150">
                  <c:v>1201</c:v>
                </c:pt>
                <c:pt idx="151">
                  <c:v>1202</c:v>
                </c:pt>
                <c:pt idx="152">
                  <c:v>1203</c:v>
                </c:pt>
                <c:pt idx="153">
                  <c:v>1204</c:v>
                </c:pt>
                <c:pt idx="154">
                  <c:v>1205</c:v>
                </c:pt>
                <c:pt idx="155">
                  <c:v>1206</c:v>
                </c:pt>
                <c:pt idx="156">
                  <c:v>1207</c:v>
                </c:pt>
                <c:pt idx="157">
                  <c:v>1208</c:v>
                </c:pt>
                <c:pt idx="158">
                  <c:v>1209</c:v>
                </c:pt>
                <c:pt idx="159">
                  <c:v>1210</c:v>
                </c:pt>
                <c:pt idx="160">
                  <c:v>1211</c:v>
                </c:pt>
                <c:pt idx="161">
                  <c:v>1212</c:v>
                </c:pt>
                <c:pt idx="162">
                  <c:v>1213</c:v>
                </c:pt>
                <c:pt idx="163">
                  <c:v>1214</c:v>
                </c:pt>
                <c:pt idx="164">
                  <c:v>1215</c:v>
                </c:pt>
                <c:pt idx="165">
                  <c:v>1216</c:v>
                </c:pt>
                <c:pt idx="166">
                  <c:v>1217</c:v>
                </c:pt>
                <c:pt idx="167">
                  <c:v>1218</c:v>
                </c:pt>
                <c:pt idx="168">
                  <c:v>1219</c:v>
                </c:pt>
                <c:pt idx="169">
                  <c:v>1220</c:v>
                </c:pt>
                <c:pt idx="170">
                  <c:v>1221</c:v>
                </c:pt>
                <c:pt idx="171">
                  <c:v>1222</c:v>
                </c:pt>
                <c:pt idx="172">
                  <c:v>1223</c:v>
                </c:pt>
                <c:pt idx="173">
                  <c:v>1224</c:v>
                </c:pt>
                <c:pt idx="174">
                  <c:v>1225</c:v>
                </c:pt>
                <c:pt idx="175">
                  <c:v>1226</c:v>
                </c:pt>
                <c:pt idx="176">
                  <c:v>1227</c:v>
                </c:pt>
                <c:pt idx="177">
                  <c:v>1228</c:v>
                </c:pt>
                <c:pt idx="178">
                  <c:v>1229</c:v>
                </c:pt>
                <c:pt idx="179">
                  <c:v>1230</c:v>
                </c:pt>
                <c:pt idx="180">
                  <c:v>1231</c:v>
                </c:pt>
              </c:numCache>
            </c:numRef>
          </c:xVal>
          <c:yVal>
            <c:numRef>
              <c:f>Graph!$H$915:$H$1093</c:f>
              <c:numCache>
                <c:formatCode>General</c:formatCode>
                <c:ptCount val="17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953-4B99-B4BB-B4375551C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061039"/>
        <c:axId val="355061999"/>
      </c:scatterChart>
      <c:valAx>
        <c:axId val="355061039"/>
        <c:scaling>
          <c:orientation val="minMax"/>
          <c:max val="1231"/>
          <c:min val="1051"/>
        </c:scaling>
        <c:delete val="0"/>
        <c:axPos val="b"/>
        <c:numFmt formatCode="General" sourceLinked="1"/>
        <c:majorTickMark val="out"/>
        <c:minorTickMark val="none"/>
        <c:tickLblPos val="nextTo"/>
        <c:crossAx val="355061999"/>
        <c:crosses val="autoZero"/>
        <c:crossBetween val="midCat"/>
      </c:valAx>
      <c:valAx>
        <c:axId val="355061999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355061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Pass 6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RR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Graph!$A$1097:$A$1327</c:f>
              <c:numCache>
                <c:formatCode>General</c:formatCode>
                <c:ptCount val="231"/>
                <c:pt idx="0">
                  <c:v>1265</c:v>
                </c:pt>
                <c:pt idx="1">
                  <c:v>1266</c:v>
                </c:pt>
                <c:pt idx="2">
                  <c:v>1267</c:v>
                </c:pt>
                <c:pt idx="3">
                  <c:v>1268</c:v>
                </c:pt>
                <c:pt idx="4">
                  <c:v>1269</c:v>
                </c:pt>
                <c:pt idx="5">
                  <c:v>1270</c:v>
                </c:pt>
                <c:pt idx="6">
                  <c:v>1271</c:v>
                </c:pt>
                <c:pt idx="7">
                  <c:v>1272</c:v>
                </c:pt>
                <c:pt idx="8">
                  <c:v>1273</c:v>
                </c:pt>
                <c:pt idx="9">
                  <c:v>1274</c:v>
                </c:pt>
                <c:pt idx="10">
                  <c:v>1275</c:v>
                </c:pt>
                <c:pt idx="11">
                  <c:v>1276</c:v>
                </c:pt>
                <c:pt idx="12">
                  <c:v>1277</c:v>
                </c:pt>
                <c:pt idx="13">
                  <c:v>1278</c:v>
                </c:pt>
                <c:pt idx="14">
                  <c:v>1279</c:v>
                </c:pt>
                <c:pt idx="15">
                  <c:v>1280</c:v>
                </c:pt>
                <c:pt idx="16">
                  <c:v>1281</c:v>
                </c:pt>
                <c:pt idx="17">
                  <c:v>1282</c:v>
                </c:pt>
                <c:pt idx="18">
                  <c:v>1283</c:v>
                </c:pt>
                <c:pt idx="19">
                  <c:v>1284</c:v>
                </c:pt>
                <c:pt idx="20">
                  <c:v>1285</c:v>
                </c:pt>
                <c:pt idx="21">
                  <c:v>1286</c:v>
                </c:pt>
                <c:pt idx="22">
                  <c:v>1287</c:v>
                </c:pt>
                <c:pt idx="23">
                  <c:v>1288</c:v>
                </c:pt>
                <c:pt idx="24">
                  <c:v>1289</c:v>
                </c:pt>
                <c:pt idx="25">
                  <c:v>1290</c:v>
                </c:pt>
                <c:pt idx="26">
                  <c:v>1291</c:v>
                </c:pt>
                <c:pt idx="27">
                  <c:v>1292</c:v>
                </c:pt>
                <c:pt idx="28">
                  <c:v>1293</c:v>
                </c:pt>
                <c:pt idx="29">
                  <c:v>1294</c:v>
                </c:pt>
                <c:pt idx="30">
                  <c:v>1295</c:v>
                </c:pt>
                <c:pt idx="31">
                  <c:v>1296</c:v>
                </c:pt>
                <c:pt idx="32">
                  <c:v>1297</c:v>
                </c:pt>
                <c:pt idx="33">
                  <c:v>1298</c:v>
                </c:pt>
                <c:pt idx="34">
                  <c:v>1299</c:v>
                </c:pt>
                <c:pt idx="35">
                  <c:v>1300</c:v>
                </c:pt>
                <c:pt idx="36">
                  <c:v>1301</c:v>
                </c:pt>
                <c:pt idx="37">
                  <c:v>1302</c:v>
                </c:pt>
                <c:pt idx="38">
                  <c:v>1303</c:v>
                </c:pt>
                <c:pt idx="39">
                  <c:v>1304</c:v>
                </c:pt>
                <c:pt idx="40">
                  <c:v>1305</c:v>
                </c:pt>
                <c:pt idx="41">
                  <c:v>1306</c:v>
                </c:pt>
                <c:pt idx="42">
                  <c:v>1307</c:v>
                </c:pt>
                <c:pt idx="43">
                  <c:v>1308</c:v>
                </c:pt>
                <c:pt idx="44">
                  <c:v>1309</c:v>
                </c:pt>
                <c:pt idx="45">
                  <c:v>1310</c:v>
                </c:pt>
                <c:pt idx="46">
                  <c:v>1311</c:v>
                </c:pt>
                <c:pt idx="47">
                  <c:v>1312</c:v>
                </c:pt>
                <c:pt idx="48">
                  <c:v>1313</c:v>
                </c:pt>
                <c:pt idx="49">
                  <c:v>1314</c:v>
                </c:pt>
                <c:pt idx="50">
                  <c:v>1315</c:v>
                </c:pt>
                <c:pt idx="51">
                  <c:v>1316</c:v>
                </c:pt>
                <c:pt idx="52">
                  <c:v>1317</c:v>
                </c:pt>
                <c:pt idx="53">
                  <c:v>1318</c:v>
                </c:pt>
                <c:pt idx="54">
                  <c:v>1319</c:v>
                </c:pt>
                <c:pt idx="55">
                  <c:v>1320</c:v>
                </c:pt>
                <c:pt idx="56">
                  <c:v>1321</c:v>
                </c:pt>
                <c:pt idx="57">
                  <c:v>1322</c:v>
                </c:pt>
                <c:pt idx="58">
                  <c:v>1323</c:v>
                </c:pt>
                <c:pt idx="59">
                  <c:v>1324</c:v>
                </c:pt>
                <c:pt idx="60">
                  <c:v>1325</c:v>
                </c:pt>
                <c:pt idx="61">
                  <c:v>1326</c:v>
                </c:pt>
                <c:pt idx="62">
                  <c:v>1327</c:v>
                </c:pt>
                <c:pt idx="63">
                  <c:v>1328</c:v>
                </c:pt>
                <c:pt idx="64">
                  <c:v>1329</c:v>
                </c:pt>
                <c:pt idx="65">
                  <c:v>1330</c:v>
                </c:pt>
                <c:pt idx="66">
                  <c:v>1331</c:v>
                </c:pt>
                <c:pt idx="67">
                  <c:v>1332</c:v>
                </c:pt>
                <c:pt idx="68">
                  <c:v>1333</c:v>
                </c:pt>
                <c:pt idx="69">
                  <c:v>1334</c:v>
                </c:pt>
                <c:pt idx="70">
                  <c:v>1335</c:v>
                </c:pt>
                <c:pt idx="71">
                  <c:v>1336</c:v>
                </c:pt>
                <c:pt idx="72">
                  <c:v>1337</c:v>
                </c:pt>
                <c:pt idx="73">
                  <c:v>1338</c:v>
                </c:pt>
                <c:pt idx="74">
                  <c:v>1339</c:v>
                </c:pt>
                <c:pt idx="75">
                  <c:v>1340</c:v>
                </c:pt>
                <c:pt idx="76">
                  <c:v>1341</c:v>
                </c:pt>
                <c:pt idx="77">
                  <c:v>1342</c:v>
                </c:pt>
                <c:pt idx="78">
                  <c:v>1343</c:v>
                </c:pt>
                <c:pt idx="79">
                  <c:v>1344</c:v>
                </c:pt>
                <c:pt idx="80">
                  <c:v>1345</c:v>
                </c:pt>
                <c:pt idx="81">
                  <c:v>1346</c:v>
                </c:pt>
                <c:pt idx="82">
                  <c:v>1347</c:v>
                </c:pt>
                <c:pt idx="83">
                  <c:v>1348</c:v>
                </c:pt>
                <c:pt idx="84">
                  <c:v>1349</c:v>
                </c:pt>
                <c:pt idx="85">
                  <c:v>1350</c:v>
                </c:pt>
                <c:pt idx="86">
                  <c:v>1351</c:v>
                </c:pt>
                <c:pt idx="87">
                  <c:v>1352</c:v>
                </c:pt>
                <c:pt idx="88">
                  <c:v>1353</c:v>
                </c:pt>
                <c:pt idx="89">
                  <c:v>1354</c:v>
                </c:pt>
                <c:pt idx="90">
                  <c:v>1355</c:v>
                </c:pt>
                <c:pt idx="91">
                  <c:v>1356</c:v>
                </c:pt>
                <c:pt idx="92">
                  <c:v>1357</c:v>
                </c:pt>
                <c:pt idx="93">
                  <c:v>1358</c:v>
                </c:pt>
                <c:pt idx="94">
                  <c:v>1359</c:v>
                </c:pt>
                <c:pt idx="95">
                  <c:v>1360</c:v>
                </c:pt>
                <c:pt idx="96">
                  <c:v>1361</c:v>
                </c:pt>
                <c:pt idx="97">
                  <c:v>1362</c:v>
                </c:pt>
                <c:pt idx="98">
                  <c:v>1363</c:v>
                </c:pt>
                <c:pt idx="99">
                  <c:v>1364</c:v>
                </c:pt>
                <c:pt idx="100">
                  <c:v>1365</c:v>
                </c:pt>
                <c:pt idx="101">
                  <c:v>1366</c:v>
                </c:pt>
                <c:pt idx="102">
                  <c:v>1367</c:v>
                </c:pt>
                <c:pt idx="103">
                  <c:v>1368</c:v>
                </c:pt>
                <c:pt idx="104">
                  <c:v>1369</c:v>
                </c:pt>
                <c:pt idx="105">
                  <c:v>1370</c:v>
                </c:pt>
                <c:pt idx="106">
                  <c:v>1371</c:v>
                </c:pt>
                <c:pt idx="107">
                  <c:v>1372</c:v>
                </c:pt>
                <c:pt idx="108">
                  <c:v>1373</c:v>
                </c:pt>
                <c:pt idx="109">
                  <c:v>1374</c:v>
                </c:pt>
                <c:pt idx="110">
                  <c:v>1375</c:v>
                </c:pt>
                <c:pt idx="111">
                  <c:v>1376</c:v>
                </c:pt>
                <c:pt idx="112">
                  <c:v>1377</c:v>
                </c:pt>
                <c:pt idx="113">
                  <c:v>1378</c:v>
                </c:pt>
                <c:pt idx="114">
                  <c:v>1379</c:v>
                </c:pt>
                <c:pt idx="115">
                  <c:v>1380</c:v>
                </c:pt>
                <c:pt idx="116">
                  <c:v>1381</c:v>
                </c:pt>
                <c:pt idx="117">
                  <c:v>1382</c:v>
                </c:pt>
                <c:pt idx="118">
                  <c:v>1383</c:v>
                </c:pt>
                <c:pt idx="119">
                  <c:v>1384</c:v>
                </c:pt>
                <c:pt idx="120">
                  <c:v>1385</c:v>
                </c:pt>
                <c:pt idx="121">
                  <c:v>1386</c:v>
                </c:pt>
                <c:pt idx="122">
                  <c:v>1387</c:v>
                </c:pt>
                <c:pt idx="123">
                  <c:v>1388</c:v>
                </c:pt>
                <c:pt idx="124">
                  <c:v>1389</c:v>
                </c:pt>
                <c:pt idx="125">
                  <c:v>1390</c:v>
                </c:pt>
                <c:pt idx="126">
                  <c:v>1391</c:v>
                </c:pt>
                <c:pt idx="127">
                  <c:v>1392</c:v>
                </c:pt>
                <c:pt idx="128">
                  <c:v>1393</c:v>
                </c:pt>
                <c:pt idx="129">
                  <c:v>1394</c:v>
                </c:pt>
                <c:pt idx="130">
                  <c:v>1395</c:v>
                </c:pt>
                <c:pt idx="131">
                  <c:v>1396</c:v>
                </c:pt>
                <c:pt idx="132">
                  <c:v>1397</c:v>
                </c:pt>
                <c:pt idx="133">
                  <c:v>1398</c:v>
                </c:pt>
                <c:pt idx="134">
                  <c:v>1399</c:v>
                </c:pt>
                <c:pt idx="135">
                  <c:v>1400</c:v>
                </c:pt>
                <c:pt idx="136">
                  <c:v>1401</c:v>
                </c:pt>
                <c:pt idx="137">
                  <c:v>1402</c:v>
                </c:pt>
                <c:pt idx="138">
                  <c:v>1403</c:v>
                </c:pt>
                <c:pt idx="139">
                  <c:v>1404</c:v>
                </c:pt>
                <c:pt idx="140">
                  <c:v>1405</c:v>
                </c:pt>
                <c:pt idx="141">
                  <c:v>1406</c:v>
                </c:pt>
                <c:pt idx="142">
                  <c:v>1407</c:v>
                </c:pt>
                <c:pt idx="143">
                  <c:v>1408</c:v>
                </c:pt>
                <c:pt idx="144">
                  <c:v>1409</c:v>
                </c:pt>
                <c:pt idx="145">
                  <c:v>1410</c:v>
                </c:pt>
                <c:pt idx="146">
                  <c:v>1411</c:v>
                </c:pt>
                <c:pt idx="147">
                  <c:v>1412</c:v>
                </c:pt>
                <c:pt idx="148">
                  <c:v>1413</c:v>
                </c:pt>
                <c:pt idx="149">
                  <c:v>1414</c:v>
                </c:pt>
                <c:pt idx="150">
                  <c:v>1415</c:v>
                </c:pt>
                <c:pt idx="151">
                  <c:v>1416</c:v>
                </c:pt>
                <c:pt idx="152">
                  <c:v>1417</c:v>
                </c:pt>
                <c:pt idx="153">
                  <c:v>1418</c:v>
                </c:pt>
                <c:pt idx="154">
                  <c:v>1419</c:v>
                </c:pt>
                <c:pt idx="155">
                  <c:v>1420</c:v>
                </c:pt>
                <c:pt idx="156">
                  <c:v>1421</c:v>
                </c:pt>
                <c:pt idx="157">
                  <c:v>1422</c:v>
                </c:pt>
                <c:pt idx="158">
                  <c:v>1423</c:v>
                </c:pt>
                <c:pt idx="159">
                  <c:v>1424</c:v>
                </c:pt>
                <c:pt idx="160">
                  <c:v>1425</c:v>
                </c:pt>
                <c:pt idx="161">
                  <c:v>1426</c:v>
                </c:pt>
                <c:pt idx="162">
                  <c:v>1427</c:v>
                </c:pt>
                <c:pt idx="163">
                  <c:v>1428</c:v>
                </c:pt>
                <c:pt idx="164">
                  <c:v>1429</c:v>
                </c:pt>
                <c:pt idx="165">
                  <c:v>1430</c:v>
                </c:pt>
                <c:pt idx="166">
                  <c:v>1431</c:v>
                </c:pt>
                <c:pt idx="167">
                  <c:v>1432</c:v>
                </c:pt>
                <c:pt idx="168">
                  <c:v>1433</c:v>
                </c:pt>
                <c:pt idx="169">
                  <c:v>1434</c:v>
                </c:pt>
                <c:pt idx="170">
                  <c:v>1435</c:v>
                </c:pt>
                <c:pt idx="171">
                  <c:v>1436</c:v>
                </c:pt>
                <c:pt idx="172">
                  <c:v>1437</c:v>
                </c:pt>
                <c:pt idx="173">
                  <c:v>1438</c:v>
                </c:pt>
                <c:pt idx="174">
                  <c:v>1439</c:v>
                </c:pt>
                <c:pt idx="175">
                  <c:v>1440</c:v>
                </c:pt>
                <c:pt idx="176">
                  <c:v>1441</c:v>
                </c:pt>
                <c:pt idx="177">
                  <c:v>1442</c:v>
                </c:pt>
                <c:pt idx="178">
                  <c:v>1443</c:v>
                </c:pt>
                <c:pt idx="179">
                  <c:v>1444</c:v>
                </c:pt>
                <c:pt idx="180">
                  <c:v>1445</c:v>
                </c:pt>
                <c:pt idx="181">
                  <c:v>1446</c:v>
                </c:pt>
                <c:pt idx="182">
                  <c:v>1447</c:v>
                </c:pt>
                <c:pt idx="183">
                  <c:v>1448</c:v>
                </c:pt>
                <c:pt idx="184">
                  <c:v>1449</c:v>
                </c:pt>
                <c:pt idx="185">
                  <c:v>1450</c:v>
                </c:pt>
                <c:pt idx="186">
                  <c:v>1451</c:v>
                </c:pt>
                <c:pt idx="187">
                  <c:v>1452</c:v>
                </c:pt>
                <c:pt idx="188">
                  <c:v>1453</c:v>
                </c:pt>
                <c:pt idx="189">
                  <c:v>1454</c:v>
                </c:pt>
                <c:pt idx="190">
                  <c:v>1455</c:v>
                </c:pt>
                <c:pt idx="191">
                  <c:v>1456</c:v>
                </c:pt>
                <c:pt idx="192">
                  <c:v>1457</c:v>
                </c:pt>
                <c:pt idx="193">
                  <c:v>1458</c:v>
                </c:pt>
                <c:pt idx="194">
                  <c:v>1459</c:v>
                </c:pt>
                <c:pt idx="195">
                  <c:v>1460</c:v>
                </c:pt>
                <c:pt idx="196">
                  <c:v>1461</c:v>
                </c:pt>
                <c:pt idx="197">
                  <c:v>1462</c:v>
                </c:pt>
                <c:pt idx="198">
                  <c:v>1463</c:v>
                </c:pt>
                <c:pt idx="199">
                  <c:v>1464</c:v>
                </c:pt>
                <c:pt idx="200">
                  <c:v>1465</c:v>
                </c:pt>
                <c:pt idx="201">
                  <c:v>1466</c:v>
                </c:pt>
                <c:pt idx="202">
                  <c:v>1467</c:v>
                </c:pt>
                <c:pt idx="203">
                  <c:v>1468</c:v>
                </c:pt>
                <c:pt idx="204">
                  <c:v>1469</c:v>
                </c:pt>
                <c:pt idx="205">
                  <c:v>1470</c:v>
                </c:pt>
                <c:pt idx="206">
                  <c:v>1471</c:v>
                </c:pt>
                <c:pt idx="207">
                  <c:v>1472</c:v>
                </c:pt>
                <c:pt idx="208">
                  <c:v>1473</c:v>
                </c:pt>
                <c:pt idx="209">
                  <c:v>1474</c:v>
                </c:pt>
                <c:pt idx="210">
                  <c:v>1475</c:v>
                </c:pt>
                <c:pt idx="211">
                  <c:v>1476</c:v>
                </c:pt>
                <c:pt idx="212">
                  <c:v>1477</c:v>
                </c:pt>
                <c:pt idx="213">
                  <c:v>1478</c:v>
                </c:pt>
                <c:pt idx="214">
                  <c:v>1479</c:v>
                </c:pt>
                <c:pt idx="215">
                  <c:v>1480</c:v>
                </c:pt>
                <c:pt idx="216">
                  <c:v>1481</c:v>
                </c:pt>
                <c:pt idx="217">
                  <c:v>1482</c:v>
                </c:pt>
                <c:pt idx="218">
                  <c:v>1483</c:v>
                </c:pt>
                <c:pt idx="219">
                  <c:v>1484</c:v>
                </c:pt>
                <c:pt idx="220">
                  <c:v>1485</c:v>
                </c:pt>
                <c:pt idx="221">
                  <c:v>1486</c:v>
                </c:pt>
                <c:pt idx="222">
                  <c:v>1487</c:v>
                </c:pt>
                <c:pt idx="223">
                  <c:v>1488</c:v>
                </c:pt>
                <c:pt idx="224">
                  <c:v>1489</c:v>
                </c:pt>
                <c:pt idx="225">
                  <c:v>1490</c:v>
                </c:pt>
                <c:pt idx="226">
                  <c:v>1491</c:v>
                </c:pt>
                <c:pt idx="227">
                  <c:v>1492</c:v>
                </c:pt>
                <c:pt idx="228">
                  <c:v>1493</c:v>
                </c:pt>
                <c:pt idx="229">
                  <c:v>1494</c:v>
                </c:pt>
                <c:pt idx="230">
                  <c:v>1495</c:v>
                </c:pt>
              </c:numCache>
            </c:numRef>
          </c:xVal>
          <c:yVal>
            <c:numRef>
              <c:f>Graph!$D$1098:$D$1326</c:f>
              <c:numCache>
                <c:formatCode>General</c:formatCode>
                <c:ptCount val="229"/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27">
                  <c:v>3</c:v>
                </c:pt>
                <c:pt idx="228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51-493B-8ABD-21027D7D393B}"/>
            </c:ext>
          </c:extLst>
        </c:ser>
        <c:ser>
          <c:idx val="1"/>
          <c:order val="1"/>
          <c:tx>
            <c:v>FR</c:v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Graph!$A$1097:$A$1327</c:f>
              <c:numCache>
                <c:formatCode>General</c:formatCode>
                <c:ptCount val="231"/>
                <c:pt idx="0">
                  <c:v>1265</c:v>
                </c:pt>
                <c:pt idx="1">
                  <c:v>1266</c:v>
                </c:pt>
                <c:pt idx="2">
                  <c:v>1267</c:v>
                </c:pt>
                <c:pt idx="3">
                  <c:v>1268</c:v>
                </c:pt>
                <c:pt idx="4">
                  <c:v>1269</c:v>
                </c:pt>
                <c:pt idx="5">
                  <c:v>1270</c:v>
                </c:pt>
                <c:pt idx="6">
                  <c:v>1271</c:v>
                </c:pt>
                <c:pt idx="7">
                  <c:v>1272</c:v>
                </c:pt>
                <c:pt idx="8">
                  <c:v>1273</c:v>
                </c:pt>
                <c:pt idx="9">
                  <c:v>1274</c:v>
                </c:pt>
                <c:pt idx="10">
                  <c:v>1275</c:v>
                </c:pt>
                <c:pt idx="11">
                  <c:v>1276</c:v>
                </c:pt>
                <c:pt idx="12">
                  <c:v>1277</c:v>
                </c:pt>
                <c:pt idx="13">
                  <c:v>1278</c:v>
                </c:pt>
                <c:pt idx="14">
                  <c:v>1279</c:v>
                </c:pt>
                <c:pt idx="15">
                  <c:v>1280</c:v>
                </c:pt>
                <c:pt idx="16">
                  <c:v>1281</c:v>
                </c:pt>
                <c:pt idx="17">
                  <c:v>1282</c:v>
                </c:pt>
                <c:pt idx="18">
                  <c:v>1283</c:v>
                </c:pt>
                <c:pt idx="19">
                  <c:v>1284</c:v>
                </c:pt>
                <c:pt idx="20">
                  <c:v>1285</c:v>
                </c:pt>
                <c:pt idx="21">
                  <c:v>1286</c:v>
                </c:pt>
                <c:pt idx="22">
                  <c:v>1287</c:v>
                </c:pt>
                <c:pt idx="23">
                  <c:v>1288</c:v>
                </c:pt>
                <c:pt idx="24">
                  <c:v>1289</c:v>
                </c:pt>
                <c:pt idx="25">
                  <c:v>1290</c:v>
                </c:pt>
                <c:pt idx="26">
                  <c:v>1291</c:v>
                </c:pt>
                <c:pt idx="27">
                  <c:v>1292</c:v>
                </c:pt>
                <c:pt idx="28">
                  <c:v>1293</c:v>
                </c:pt>
                <c:pt idx="29">
                  <c:v>1294</c:v>
                </c:pt>
                <c:pt idx="30">
                  <c:v>1295</c:v>
                </c:pt>
                <c:pt idx="31">
                  <c:v>1296</c:v>
                </c:pt>
                <c:pt idx="32">
                  <c:v>1297</c:v>
                </c:pt>
                <c:pt idx="33">
                  <c:v>1298</c:v>
                </c:pt>
                <c:pt idx="34">
                  <c:v>1299</c:v>
                </c:pt>
                <c:pt idx="35">
                  <c:v>1300</c:v>
                </c:pt>
                <c:pt idx="36">
                  <c:v>1301</c:v>
                </c:pt>
                <c:pt idx="37">
                  <c:v>1302</c:v>
                </c:pt>
                <c:pt idx="38">
                  <c:v>1303</c:v>
                </c:pt>
                <c:pt idx="39">
                  <c:v>1304</c:v>
                </c:pt>
                <c:pt idx="40">
                  <c:v>1305</c:v>
                </c:pt>
                <c:pt idx="41">
                  <c:v>1306</c:v>
                </c:pt>
                <c:pt idx="42">
                  <c:v>1307</c:v>
                </c:pt>
                <c:pt idx="43">
                  <c:v>1308</c:v>
                </c:pt>
                <c:pt idx="44">
                  <c:v>1309</c:v>
                </c:pt>
                <c:pt idx="45">
                  <c:v>1310</c:v>
                </c:pt>
                <c:pt idx="46">
                  <c:v>1311</c:v>
                </c:pt>
                <c:pt idx="47">
                  <c:v>1312</c:v>
                </c:pt>
                <c:pt idx="48">
                  <c:v>1313</c:v>
                </c:pt>
                <c:pt idx="49">
                  <c:v>1314</c:v>
                </c:pt>
                <c:pt idx="50">
                  <c:v>1315</c:v>
                </c:pt>
                <c:pt idx="51">
                  <c:v>1316</c:v>
                </c:pt>
                <c:pt idx="52">
                  <c:v>1317</c:v>
                </c:pt>
                <c:pt idx="53">
                  <c:v>1318</c:v>
                </c:pt>
                <c:pt idx="54">
                  <c:v>1319</c:v>
                </c:pt>
                <c:pt idx="55">
                  <c:v>1320</c:v>
                </c:pt>
                <c:pt idx="56">
                  <c:v>1321</c:v>
                </c:pt>
                <c:pt idx="57">
                  <c:v>1322</c:v>
                </c:pt>
                <c:pt idx="58">
                  <c:v>1323</c:v>
                </c:pt>
                <c:pt idx="59">
                  <c:v>1324</c:v>
                </c:pt>
                <c:pt idx="60">
                  <c:v>1325</c:v>
                </c:pt>
                <c:pt idx="61">
                  <c:v>1326</c:v>
                </c:pt>
                <c:pt idx="62">
                  <c:v>1327</c:v>
                </c:pt>
                <c:pt idx="63">
                  <c:v>1328</c:v>
                </c:pt>
                <c:pt idx="64">
                  <c:v>1329</c:v>
                </c:pt>
                <c:pt idx="65">
                  <c:v>1330</c:v>
                </c:pt>
                <c:pt idx="66">
                  <c:v>1331</c:v>
                </c:pt>
                <c:pt idx="67">
                  <c:v>1332</c:v>
                </c:pt>
                <c:pt idx="68">
                  <c:v>1333</c:v>
                </c:pt>
                <c:pt idx="69">
                  <c:v>1334</c:v>
                </c:pt>
                <c:pt idx="70">
                  <c:v>1335</c:v>
                </c:pt>
                <c:pt idx="71">
                  <c:v>1336</c:v>
                </c:pt>
                <c:pt idx="72">
                  <c:v>1337</c:v>
                </c:pt>
                <c:pt idx="73">
                  <c:v>1338</c:v>
                </c:pt>
                <c:pt idx="74">
                  <c:v>1339</c:v>
                </c:pt>
                <c:pt idx="75">
                  <c:v>1340</c:v>
                </c:pt>
                <c:pt idx="76">
                  <c:v>1341</c:v>
                </c:pt>
                <c:pt idx="77">
                  <c:v>1342</c:v>
                </c:pt>
                <c:pt idx="78">
                  <c:v>1343</c:v>
                </c:pt>
                <c:pt idx="79">
                  <c:v>1344</c:v>
                </c:pt>
                <c:pt idx="80">
                  <c:v>1345</c:v>
                </c:pt>
                <c:pt idx="81">
                  <c:v>1346</c:v>
                </c:pt>
                <c:pt idx="82">
                  <c:v>1347</c:v>
                </c:pt>
                <c:pt idx="83">
                  <c:v>1348</c:v>
                </c:pt>
                <c:pt idx="84">
                  <c:v>1349</c:v>
                </c:pt>
                <c:pt idx="85">
                  <c:v>1350</c:v>
                </c:pt>
                <c:pt idx="86">
                  <c:v>1351</c:v>
                </c:pt>
                <c:pt idx="87">
                  <c:v>1352</c:v>
                </c:pt>
                <c:pt idx="88">
                  <c:v>1353</c:v>
                </c:pt>
                <c:pt idx="89">
                  <c:v>1354</c:v>
                </c:pt>
                <c:pt idx="90">
                  <c:v>1355</c:v>
                </c:pt>
                <c:pt idx="91">
                  <c:v>1356</c:v>
                </c:pt>
                <c:pt idx="92">
                  <c:v>1357</c:v>
                </c:pt>
                <c:pt idx="93">
                  <c:v>1358</c:v>
                </c:pt>
                <c:pt idx="94">
                  <c:v>1359</c:v>
                </c:pt>
                <c:pt idx="95">
                  <c:v>1360</c:v>
                </c:pt>
                <c:pt idx="96">
                  <c:v>1361</c:v>
                </c:pt>
                <c:pt idx="97">
                  <c:v>1362</c:v>
                </c:pt>
                <c:pt idx="98">
                  <c:v>1363</c:v>
                </c:pt>
                <c:pt idx="99">
                  <c:v>1364</c:v>
                </c:pt>
                <c:pt idx="100">
                  <c:v>1365</c:v>
                </c:pt>
                <c:pt idx="101">
                  <c:v>1366</c:v>
                </c:pt>
                <c:pt idx="102">
                  <c:v>1367</c:v>
                </c:pt>
                <c:pt idx="103">
                  <c:v>1368</c:v>
                </c:pt>
                <c:pt idx="104">
                  <c:v>1369</c:v>
                </c:pt>
                <c:pt idx="105">
                  <c:v>1370</c:v>
                </c:pt>
                <c:pt idx="106">
                  <c:v>1371</c:v>
                </c:pt>
                <c:pt idx="107">
                  <c:v>1372</c:v>
                </c:pt>
                <c:pt idx="108">
                  <c:v>1373</c:v>
                </c:pt>
                <c:pt idx="109">
                  <c:v>1374</c:v>
                </c:pt>
                <c:pt idx="110">
                  <c:v>1375</c:v>
                </c:pt>
                <c:pt idx="111">
                  <c:v>1376</c:v>
                </c:pt>
                <c:pt idx="112">
                  <c:v>1377</c:v>
                </c:pt>
                <c:pt idx="113">
                  <c:v>1378</c:v>
                </c:pt>
                <c:pt idx="114">
                  <c:v>1379</c:v>
                </c:pt>
                <c:pt idx="115">
                  <c:v>1380</c:v>
                </c:pt>
                <c:pt idx="116">
                  <c:v>1381</c:v>
                </c:pt>
                <c:pt idx="117">
                  <c:v>1382</c:v>
                </c:pt>
                <c:pt idx="118">
                  <c:v>1383</c:v>
                </c:pt>
                <c:pt idx="119">
                  <c:v>1384</c:v>
                </c:pt>
                <c:pt idx="120">
                  <c:v>1385</c:v>
                </c:pt>
                <c:pt idx="121">
                  <c:v>1386</c:v>
                </c:pt>
                <c:pt idx="122">
                  <c:v>1387</c:v>
                </c:pt>
                <c:pt idx="123">
                  <c:v>1388</c:v>
                </c:pt>
                <c:pt idx="124">
                  <c:v>1389</c:v>
                </c:pt>
                <c:pt idx="125">
                  <c:v>1390</c:v>
                </c:pt>
                <c:pt idx="126">
                  <c:v>1391</c:v>
                </c:pt>
                <c:pt idx="127">
                  <c:v>1392</c:v>
                </c:pt>
                <c:pt idx="128">
                  <c:v>1393</c:v>
                </c:pt>
                <c:pt idx="129">
                  <c:v>1394</c:v>
                </c:pt>
                <c:pt idx="130">
                  <c:v>1395</c:v>
                </c:pt>
                <c:pt idx="131">
                  <c:v>1396</c:v>
                </c:pt>
                <c:pt idx="132">
                  <c:v>1397</c:v>
                </c:pt>
                <c:pt idx="133">
                  <c:v>1398</c:v>
                </c:pt>
                <c:pt idx="134">
                  <c:v>1399</c:v>
                </c:pt>
                <c:pt idx="135">
                  <c:v>1400</c:v>
                </c:pt>
                <c:pt idx="136">
                  <c:v>1401</c:v>
                </c:pt>
                <c:pt idx="137">
                  <c:v>1402</c:v>
                </c:pt>
                <c:pt idx="138">
                  <c:v>1403</c:v>
                </c:pt>
                <c:pt idx="139">
                  <c:v>1404</c:v>
                </c:pt>
                <c:pt idx="140">
                  <c:v>1405</c:v>
                </c:pt>
                <c:pt idx="141">
                  <c:v>1406</c:v>
                </c:pt>
                <c:pt idx="142">
                  <c:v>1407</c:v>
                </c:pt>
                <c:pt idx="143">
                  <c:v>1408</c:v>
                </c:pt>
                <c:pt idx="144">
                  <c:v>1409</c:v>
                </c:pt>
                <c:pt idx="145">
                  <c:v>1410</c:v>
                </c:pt>
                <c:pt idx="146">
                  <c:v>1411</c:v>
                </c:pt>
                <c:pt idx="147">
                  <c:v>1412</c:v>
                </c:pt>
                <c:pt idx="148">
                  <c:v>1413</c:v>
                </c:pt>
                <c:pt idx="149">
                  <c:v>1414</c:v>
                </c:pt>
                <c:pt idx="150">
                  <c:v>1415</c:v>
                </c:pt>
                <c:pt idx="151">
                  <c:v>1416</c:v>
                </c:pt>
                <c:pt idx="152">
                  <c:v>1417</c:v>
                </c:pt>
                <c:pt idx="153">
                  <c:v>1418</c:v>
                </c:pt>
                <c:pt idx="154">
                  <c:v>1419</c:v>
                </c:pt>
                <c:pt idx="155">
                  <c:v>1420</c:v>
                </c:pt>
                <c:pt idx="156">
                  <c:v>1421</c:v>
                </c:pt>
                <c:pt idx="157">
                  <c:v>1422</c:v>
                </c:pt>
                <c:pt idx="158">
                  <c:v>1423</c:v>
                </c:pt>
                <c:pt idx="159">
                  <c:v>1424</c:v>
                </c:pt>
                <c:pt idx="160">
                  <c:v>1425</c:v>
                </c:pt>
                <c:pt idx="161">
                  <c:v>1426</c:v>
                </c:pt>
                <c:pt idx="162">
                  <c:v>1427</c:v>
                </c:pt>
                <c:pt idx="163">
                  <c:v>1428</c:v>
                </c:pt>
                <c:pt idx="164">
                  <c:v>1429</c:v>
                </c:pt>
                <c:pt idx="165">
                  <c:v>1430</c:v>
                </c:pt>
                <c:pt idx="166">
                  <c:v>1431</c:v>
                </c:pt>
                <c:pt idx="167">
                  <c:v>1432</c:v>
                </c:pt>
                <c:pt idx="168">
                  <c:v>1433</c:v>
                </c:pt>
                <c:pt idx="169">
                  <c:v>1434</c:v>
                </c:pt>
                <c:pt idx="170">
                  <c:v>1435</c:v>
                </c:pt>
                <c:pt idx="171">
                  <c:v>1436</c:v>
                </c:pt>
                <c:pt idx="172">
                  <c:v>1437</c:v>
                </c:pt>
                <c:pt idx="173">
                  <c:v>1438</c:v>
                </c:pt>
                <c:pt idx="174">
                  <c:v>1439</c:v>
                </c:pt>
                <c:pt idx="175">
                  <c:v>1440</c:v>
                </c:pt>
                <c:pt idx="176">
                  <c:v>1441</c:v>
                </c:pt>
                <c:pt idx="177">
                  <c:v>1442</c:v>
                </c:pt>
                <c:pt idx="178">
                  <c:v>1443</c:v>
                </c:pt>
                <c:pt idx="179">
                  <c:v>1444</c:v>
                </c:pt>
                <c:pt idx="180">
                  <c:v>1445</c:v>
                </c:pt>
                <c:pt idx="181">
                  <c:v>1446</c:v>
                </c:pt>
                <c:pt idx="182">
                  <c:v>1447</c:v>
                </c:pt>
                <c:pt idx="183">
                  <c:v>1448</c:v>
                </c:pt>
                <c:pt idx="184">
                  <c:v>1449</c:v>
                </c:pt>
                <c:pt idx="185">
                  <c:v>1450</c:v>
                </c:pt>
                <c:pt idx="186">
                  <c:v>1451</c:v>
                </c:pt>
                <c:pt idx="187">
                  <c:v>1452</c:v>
                </c:pt>
                <c:pt idx="188">
                  <c:v>1453</c:v>
                </c:pt>
                <c:pt idx="189">
                  <c:v>1454</c:v>
                </c:pt>
                <c:pt idx="190">
                  <c:v>1455</c:v>
                </c:pt>
                <c:pt idx="191">
                  <c:v>1456</c:v>
                </c:pt>
                <c:pt idx="192">
                  <c:v>1457</c:v>
                </c:pt>
                <c:pt idx="193">
                  <c:v>1458</c:v>
                </c:pt>
                <c:pt idx="194">
                  <c:v>1459</c:v>
                </c:pt>
                <c:pt idx="195">
                  <c:v>1460</c:v>
                </c:pt>
                <c:pt idx="196">
                  <c:v>1461</c:v>
                </c:pt>
                <c:pt idx="197">
                  <c:v>1462</c:v>
                </c:pt>
                <c:pt idx="198">
                  <c:v>1463</c:v>
                </c:pt>
                <c:pt idx="199">
                  <c:v>1464</c:v>
                </c:pt>
                <c:pt idx="200">
                  <c:v>1465</c:v>
                </c:pt>
                <c:pt idx="201">
                  <c:v>1466</c:v>
                </c:pt>
                <c:pt idx="202">
                  <c:v>1467</c:v>
                </c:pt>
                <c:pt idx="203">
                  <c:v>1468</c:v>
                </c:pt>
                <c:pt idx="204">
                  <c:v>1469</c:v>
                </c:pt>
                <c:pt idx="205">
                  <c:v>1470</c:v>
                </c:pt>
                <c:pt idx="206">
                  <c:v>1471</c:v>
                </c:pt>
                <c:pt idx="207">
                  <c:v>1472</c:v>
                </c:pt>
                <c:pt idx="208">
                  <c:v>1473</c:v>
                </c:pt>
                <c:pt idx="209">
                  <c:v>1474</c:v>
                </c:pt>
                <c:pt idx="210">
                  <c:v>1475</c:v>
                </c:pt>
                <c:pt idx="211">
                  <c:v>1476</c:v>
                </c:pt>
                <c:pt idx="212">
                  <c:v>1477</c:v>
                </c:pt>
                <c:pt idx="213">
                  <c:v>1478</c:v>
                </c:pt>
                <c:pt idx="214">
                  <c:v>1479</c:v>
                </c:pt>
                <c:pt idx="215">
                  <c:v>1480</c:v>
                </c:pt>
                <c:pt idx="216">
                  <c:v>1481</c:v>
                </c:pt>
                <c:pt idx="217">
                  <c:v>1482</c:v>
                </c:pt>
                <c:pt idx="218">
                  <c:v>1483</c:v>
                </c:pt>
                <c:pt idx="219">
                  <c:v>1484</c:v>
                </c:pt>
                <c:pt idx="220">
                  <c:v>1485</c:v>
                </c:pt>
                <c:pt idx="221">
                  <c:v>1486</c:v>
                </c:pt>
                <c:pt idx="222">
                  <c:v>1487</c:v>
                </c:pt>
                <c:pt idx="223">
                  <c:v>1488</c:v>
                </c:pt>
                <c:pt idx="224">
                  <c:v>1489</c:v>
                </c:pt>
                <c:pt idx="225">
                  <c:v>1490</c:v>
                </c:pt>
                <c:pt idx="226">
                  <c:v>1491</c:v>
                </c:pt>
                <c:pt idx="227">
                  <c:v>1492</c:v>
                </c:pt>
                <c:pt idx="228">
                  <c:v>1493</c:v>
                </c:pt>
                <c:pt idx="229">
                  <c:v>1494</c:v>
                </c:pt>
                <c:pt idx="230">
                  <c:v>1495</c:v>
                </c:pt>
              </c:numCache>
            </c:numRef>
          </c:xVal>
          <c:yVal>
            <c:numRef>
              <c:f>Graph!$B$1098:$B$1326</c:f>
              <c:numCache>
                <c:formatCode>General</c:formatCode>
                <c:ptCount val="229"/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651-493B-8ABD-21027D7D393B}"/>
            </c:ext>
          </c:extLst>
        </c:ser>
        <c:ser>
          <c:idx val="2"/>
          <c:order val="2"/>
          <c:tx>
            <c:v>FL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Graph!$A$1097:$A$1327</c:f>
              <c:numCache>
                <c:formatCode>General</c:formatCode>
                <c:ptCount val="231"/>
                <c:pt idx="0">
                  <c:v>1265</c:v>
                </c:pt>
                <c:pt idx="1">
                  <c:v>1266</c:v>
                </c:pt>
                <c:pt idx="2">
                  <c:v>1267</c:v>
                </c:pt>
                <c:pt idx="3">
                  <c:v>1268</c:v>
                </c:pt>
                <c:pt idx="4">
                  <c:v>1269</c:v>
                </c:pt>
                <c:pt idx="5">
                  <c:v>1270</c:v>
                </c:pt>
                <c:pt idx="6">
                  <c:v>1271</c:v>
                </c:pt>
                <c:pt idx="7">
                  <c:v>1272</c:v>
                </c:pt>
                <c:pt idx="8">
                  <c:v>1273</c:v>
                </c:pt>
                <c:pt idx="9">
                  <c:v>1274</c:v>
                </c:pt>
                <c:pt idx="10">
                  <c:v>1275</c:v>
                </c:pt>
                <c:pt idx="11">
                  <c:v>1276</c:v>
                </c:pt>
                <c:pt idx="12">
                  <c:v>1277</c:v>
                </c:pt>
                <c:pt idx="13">
                  <c:v>1278</c:v>
                </c:pt>
                <c:pt idx="14">
                  <c:v>1279</c:v>
                </c:pt>
                <c:pt idx="15">
                  <c:v>1280</c:v>
                </c:pt>
                <c:pt idx="16">
                  <c:v>1281</c:v>
                </c:pt>
                <c:pt idx="17">
                  <c:v>1282</c:v>
                </c:pt>
                <c:pt idx="18">
                  <c:v>1283</c:v>
                </c:pt>
                <c:pt idx="19">
                  <c:v>1284</c:v>
                </c:pt>
                <c:pt idx="20">
                  <c:v>1285</c:v>
                </c:pt>
                <c:pt idx="21">
                  <c:v>1286</c:v>
                </c:pt>
                <c:pt idx="22">
                  <c:v>1287</c:v>
                </c:pt>
                <c:pt idx="23">
                  <c:v>1288</c:v>
                </c:pt>
                <c:pt idx="24">
                  <c:v>1289</c:v>
                </c:pt>
                <c:pt idx="25">
                  <c:v>1290</c:v>
                </c:pt>
                <c:pt idx="26">
                  <c:v>1291</c:v>
                </c:pt>
                <c:pt idx="27">
                  <c:v>1292</c:v>
                </c:pt>
                <c:pt idx="28">
                  <c:v>1293</c:v>
                </c:pt>
                <c:pt idx="29">
                  <c:v>1294</c:v>
                </c:pt>
                <c:pt idx="30">
                  <c:v>1295</c:v>
                </c:pt>
                <c:pt idx="31">
                  <c:v>1296</c:v>
                </c:pt>
                <c:pt idx="32">
                  <c:v>1297</c:v>
                </c:pt>
                <c:pt idx="33">
                  <c:v>1298</c:v>
                </c:pt>
                <c:pt idx="34">
                  <c:v>1299</c:v>
                </c:pt>
                <c:pt idx="35">
                  <c:v>1300</c:v>
                </c:pt>
                <c:pt idx="36">
                  <c:v>1301</c:v>
                </c:pt>
                <c:pt idx="37">
                  <c:v>1302</c:v>
                </c:pt>
                <c:pt idx="38">
                  <c:v>1303</c:v>
                </c:pt>
                <c:pt idx="39">
                  <c:v>1304</c:v>
                </c:pt>
                <c:pt idx="40">
                  <c:v>1305</c:v>
                </c:pt>
                <c:pt idx="41">
                  <c:v>1306</c:v>
                </c:pt>
                <c:pt idx="42">
                  <c:v>1307</c:v>
                </c:pt>
                <c:pt idx="43">
                  <c:v>1308</c:v>
                </c:pt>
                <c:pt idx="44">
                  <c:v>1309</c:v>
                </c:pt>
                <c:pt idx="45">
                  <c:v>1310</c:v>
                </c:pt>
                <c:pt idx="46">
                  <c:v>1311</c:v>
                </c:pt>
                <c:pt idx="47">
                  <c:v>1312</c:v>
                </c:pt>
                <c:pt idx="48">
                  <c:v>1313</c:v>
                </c:pt>
                <c:pt idx="49">
                  <c:v>1314</c:v>
                </c:pt>
                <c:pt idx="50">
                  <c:v>1315</c:v>
                </c:pt>
                <c:pt idx="51">
                  <c:v>1316</c:v>
                </c:pt>
                <c:pt idx="52">
                  <c:v>1317</c:v>
                </c:pt>
                <c:pt idx="53">
                  <c:v>1318</c:v>
                </c:pt>
                <c:pt idx="54">
                  <c:v>1319</c:v>
                </c:pt>
                <c:pt idx="55">
                  <c:v>1320</c:v>
                </c:pt>
                <c:pt idx="56">
                  <c:v>1321</c:v>
                </c:pt>
                <c:pt idx="57">
                  <c:v>1322</c:v>
                </c:pt>
                <c:pt idx="58">
                  <c:v>1323</c:v>
                </c:pt>
                <c:pt idx="59">
                  <c:v>1324</c:v>
                </c:pt>
                <c:pt idx="60">
                  <c:v>1325</c:v>
                </c:pt>
                <c:pt idx="61">
                  <c:v>1326</c:v>
                </c:pt>
                <c:pt idx="62">
                  <c:v>1327</c:v>
                </c:pt>
                <c:pt idx="63">
                  <c:v>1328</c:v>
                </c:pt>
                <c:pt idx="64">
                  <c:v>1329</c:v>
                </c:pt>
                <c:pt idx="65">
                  <c:v>1330</c:v>
                </c:pt>
                <c:pt idx="66">
                  <c:v>1331</c:v>
                </c:pt>
                <c:pt idx="67">
                  <c:v>1332</c:v>
                </c:pt>
                <c:pt idx="68">
                  <c:v>1333</c:v>
                </c:pt>
                <c:pt idx="69">
                  <c:v>1334</c:v>
                </c:pt>
                <c:pt idx="70">
                  <c:v>1335</c:v>
                </c:pt>
                <c:pt idx="71">
                  <c:v>1336</c:v>
                </c:pt>
                <c:pt idx="72">
                  <c:v>1337</c:v>
                </c:pt>
                <c:pt idx="73">
                  <c:v>1338</c:v>
                </c:pt>
                <c:pt idx="74">
                  <c:v>1339</c:v>
                </c:pt>
                <c:pt idx="75">
                  <c:v>1340</c:v>
                </c:pt>
                <c:pt idx="76">
                  <c:v>1341</c:v>
                </c:pt>
                <c:pt idx="77">
                  <c:v>1342</c:v>
                </c:pt>
                <c:pt idx="78">
                  <c:v>1343</c:v>
                </c:pt>
                <c:pt idx="79">
                  <c:v>1344</c:v>
                </c:pt>
                <c:pt idx="80">
                  <c:v>1345</c:v>
                </c:pt>
                <c:pt idx="81">
                  <c:v>1346</c:v>
                </c:pt>
                <c:pt idx="82">
                  <c:v>1347</c:v>
                </c:pt>
                <c:pt idx="83">
                  <c:v>1348</c:v>
                </c:pt>
                <c:pt idx="84">
                  <c:v>1349</c:v>
                </c:pt>
                <c:pt idx="85">
                  <c:v>1350</c:v>
                </c:pt>
                <c:pt idx="86">
                  <c:v>1351</c:v>
                </c:pt>
                <c:pt idx="87">
                  <c:v>1352</c:v>
                </c:pt>
                <c:pt idx="88">
                  <c:v>1353</c:v>
                </c:pt>
                <c:pt idx="89">
                  <c:v>1354</c:v>
                </c:pt>
                <c:pt idx="90">
                  <c:v>1355</c:v>
                </c:pt>
                <c:pt idx="91">
                  <c:v>1356</c:v>
                </c:pt>
                <c:pt idx="92">
                  <c:v>1357</c:v>
                </c:pt>
                <c:pt idx="93">
                  <c:v>1358</c:v>
                </c:pt>
                <c:pt idx="94">
                  <c:v>1359</c:v>
                </c:pt>
                <c:pt idx="95">
                  <c:v>1360</c:v>
                </c:pt>
                <c:pt idx="96">
                  <c:v>1361</c:v>
                </c:pt>
                <c:pt idx="97">
                  <c:v>1362</c:v>
                </c:pt>
                <c:pt idx="98">
                  <c:v>1363</c:v>
                </c:pt>
                <c:pt idx="99">
                  <c:v>1364</c:v>
                </c:pt>
                <c:pt idx="100">
                  <c:v>1365</c:v>
                </c:pt>
                <c:pt idx="101">
                  <c:v>1366</c:v>
                </c:pt>
                <c:pt idx="102">
                  <c:v>1367</c:v>
                </c:pt>
                <c:pt idx="103">
                  <c:v>1368</c:v>
                </c:pt>
                <c:pt idx="104">
                  <c:v>1369</c:v>
                </c:pt>
                <c:pt idx="105">
                  <c:v>1370</c:v>
                </c:pt>
                <c:pt idx="106">
                  <c:v>1371</c:v>
                </c:pt>
                <c:pt idx="107">
                  <c:v>1372</c:v>
                </c:pt>
                <c:pt idx="108">
                  <c:v>1373</c:v>
                </c:pt>
                <c:pt idx="109">
                  <c:v>1374</c:v>
                </c:pt>
                <c:pt idx="110">
                  <c:v>1375</c:v>
                </c:pt>
                <c:pt idx="111">
                  <c:v>1376</c:v>
                </c:pt>
                <c:pt idx="112">
                  <c:v>1377</c:v>
                </c:pt>
                <c:pt idx="113">
                  <c:v>1378</c:v>
                </c:pt>
                <c:pt idx="114">
                  <c:v>1379</c:v>
                </c:pt>
                <c:pt idx="115">
                  <c:v>1380</c:v>
                </c:pt>
                <c:pt idx="116">
                  <c:v>1381</c:v>
                </c:pt>
                <c:pt idx="117">
                  <c:v>1382</c:v>
                </c:pt>
                <c:pt idx="118">
                  <c:v>1383</c:v>
                </c:pt>
                <c:pt idx="119">
                  <c:v>1384</c:v>
                </c:pt>
                <c:pt idx="120">
                  <c:v>1385</c:v>
                </c:pt>
                <c:pt idx="121">
                  <c:v>1386</c:v>
                </c:pt>
                <c:pt idx="122">
                  <c:v>1387</c:v>
                </c:pt>
                <c:pt idx="123">
                  <c:v>1388</c:v>
                </c:pt>
                <c:pt idx="124">
                  <c:v>1389</c:v>
                </c:pt>
                <c:pt idx="125">
                  <c:v>1390</c:v>
                </c:pt>
                <c:pt idx="126">
                  <c:v>1391</c:v>
                </c:pt>
                <c:pt idx="127">
                  <c:v>1392</c:v>
                </c:pt>
                <c:pt idx="128">
                  <c:v>1393</c:v>
                </c:pt>
                <c:pt idx="129">
                  <c:v>1394</c:v>
                </c:pt>
                <c:pt idx="130">
                  <c:v>1395</c:v>
                </c:pt>
                <c:pt idx="131">
                  <c:v>1396</c:v>
                </c:pt>
                <c:pt idx="132">
                  <c:v>1397</c:v>
                </c:pt>
                <c:pt idx="133">
                  <c:v>1398</c:v>
                </c:pt>
                <c:pt idx="134">
                  <c:v>1399</c:v>
                </c:pt>
                <c:pt idx="135">
                  <c:v>1400</c:v>
                </c:pt>
                <c:pt idx="136">
                  <c:v>1401</c:v>
                </c:pt>
                <c:pt idx="137">
                  <c:v>1402</c:v>
                </c:pt>
                <c:pt idx="138">
                  <c:v>1403</c:v>
                </c:pt>
                <c:pt idx="139">
                  <c:v>1404</c:v>
                </c:pt>
                <c:pt idx="140">
                  <c:v>1405</c:v>
                </c:pt>
                <c:pt idx="141">
                  <c:v>1406</c:v>
                </c:pt>
                <c:pt idx="142">
                  <c:v>1407</c:v>
                </c:pt>
                <c:pt idx="143">
                  <c:v>1408</c:v>
                </c:pt>
                <c:pt idx="144">
                  <c:v>1409</c:v>
                </c:pt>
                <c:pt idx="145">
                  <c:v>1410</c:v>
                </c:pt>
                <c:pt idx="146">
                  <c:v>1411</c:v>
                </c:pt>
                <c:pt idx="147">
                  <c:v>1412</c:v>
                </c:pt>
                <c:pt idx="148">
                  <c:v>1413</c:v>
                </c:pt>
                <c:pt idx="149">
                  <c:v>1414</c:v>
                </c:pt>
                <c:pt idx="150">
                  <c:v>1415</c:v>
                </c:pt>
                <c:pt idx="151">
                  <c:v>1416</c:v>
                </c:pt>
                <c:pt idx="152">
                  <c:v>1417</c:v>
                </c:pt>
                <c:pt idx="153">
                  <c:v>1418</c:v>
                </c:pt>
                <c:pt idx="154">
                  <c:v>1419</c:v>
                </c:pt>
                <c:pt idx="155">
                  <c:v>1420</c:v>
                </c:pt>
                <c:pt idx="156">
                  <c:v>1421</c:v>
                </c:pt>
                <c:pt idx="157">
                  <c:v>1422</c:v>
                </c:pt>
                <c:pt idx="158">
                  <c:v>1423</c:v>
                </c:pt>
                <c:pt idx="159">
                  <c:v>1424</c:v>
                </c:pt>
                <c:pt idx="160">
                  <c:v>1425</c:v>
                </c:pt>
                <c:pt idx="161">
                  <c:v>1426</c:v>
                </c:pt>
                <c:pt idx="162">
                  <c:v>1427</c:v>
                </c:pt>
                <c:pt idx="163">
                  <c:v>1428</c:v>
                </c:pt>
                <c:pt idx="164">
                  <c:v>1429</c:v>
                </c:pt>
                <c:pt idx="165">
                  <c:v>1430</c:v>
                </c:pt>
                <c:pt idx="166">
                  <c:v>1431</c:v>
                </c:pt>
                <c:pt idx="167">
                  <c:v>1432</c:v>
                </c:pt>
                <c:pt idx="168">
                  <c:v>1433</c:v>
                </c:pt>
                <c:pt idx="169">
                  <c:v>1434</c:v>
                </c:pt>
                <c:pt idx="170">
                  <c:v>1435</c:v>
                </c:pt>
                <c:pt idx="171">
                  <c:v>1436</c:v>
                </c:pt>
                <c:pt idx="172">
                  <c:v>1437</c:v>
                </c:pt>
                <c:pt idx="173">
                  <c:v>1438</c:v>
                </c:pt>
                <c:pt idx="174">
                  <c:v>1439</c:v>
                </c:pt>
                <c:pt idx="175">
                  <c:v>1440</c:v>
                </c:pt>
                <c:pt idx="176">
                  <c:v>1441</c:v>
                </c:pt>
                <c:pt idx="177">
                  <c:v>1442</c:v>
                </c:pt>
                <c:pt idx="178">
                  <c:v>1443</c:v>
                </c:pt>
                <c:pt idx="179">
                  <c:v>1444</c:v>
                </c:pt>
                <c:pt idx="180">
                  <c:v>1445</c:v>
                </c:pt>
                <c:pt idx="181">
                  <c:v>1446</c:v>
                </c:pt>
                <c:pt idx="182">
                  <c:v>1447</c:v>
                </c:pt>
                <c:pt idx="183">
                  <c:v>1448</c:v>
                </c:pt>
                <c:pt idx="184">
                  <c:v>1449</c:v>
                </c:pt>
                <c:pt idx="185">
                  <c:v>1450</c:v>
                </c:pt>
                <c:pt idx="186">
                  <c:v>1451</c:v>
                </c:pt>
                <c:pt idx="187">
                  <c:v>1452</c:v>
                </c:pt>
                <c:pt idx="188">
                  <c:v>1453</c:v>
                </c:pt>
                <c:pt idx="189">
                  <c:v>1454</c:v>
                </c:pt>
                <c:pt idx="190">
                  <c:v>1455</c:v>
                </c:pt>
                <c:pt idx="191">
                  <c:v>1456</c:v>
                </c:pt>
                <c:pt idx="192">
                  <c:v>1457</c:v>
                </c:pt>
                <c:pt idx="193">
                  <c:v>1458</c:v>
                </c:pt>
                <c:pt idx="194">
                  <c:v>1459</c:v>
                </c:pt>
                <c:pt idx="195">
                  <c:v>1460</c:v>
                </c:pt>
                <c:pt idx="196">
                  <c:v>1461</c:v>
                </c:pt>
                <c:pt idx="197">
                  <c:v>1462</c:v>
                </c:pt>
                <c:pt idx="198">
                  <c:v>1463</c:v>
                </c:pt>
                <c:pt idx="199">
                  <c:v>1464</c:v>
                </c:pt>
                <c:pt idx="200">
                  <c:v>1465</c:v>
                </c:pt>
                <c:pt idx="201">
                  <c:v>1466</c:v>
                </c:pt>
                <c:pt idx="202">
                  <c:v>1467</c:v>
                </c:pt>
                <c:pt idx="203">
                  <c:v>1468</c:v>
                </c:pt>
                <c:pt idx="204">
                  <c:v>1469</c:v>
                </c:pt>
                <c:pt idx="205">
                  <c:v>1470</c:v>
                </c:pt>
                <c:pt idx="206">
                  <c:v>1471</c:v>
                </c:pt>
                <c:pt idx="207">
                  <c:v>1472</c:v>
                </c:pt>
                <c:pt idx="208">
                  <c:v>1473</c:v>
                </c:pt>
                <c:pt idx="209">
                  <c:v>1474</c:v>
                </c:pt>
                <c:pt idx="210">
                  <c:v>1475</c:v>
                </c:pt>
                <c:pt idx="211">
                  <c:v>1476</c:v>
                </c:pt>
                <c:pt idx="212">
                  <c:v>1477</c:v>
                </c:pt>
                <c:pt idx="213">
                  <c:v>1478</c:v>
                </c:pt>
                <c:pt idx="214">
                  <c:v>1479</c:v>
                </c:pt>
                <c:pt idx="215">
                  <c:v>1480</c:v>
                </c:pt>
                <c:pt idx="216">
                  <c:v>1481</c:v>
                </c:pt>
                <c:pt idx="217">
                  <c:v>1482</c:v>
                </c:pt>
                <c:pt idx="218">
                  <c:v>1483</c:v>
                </c:pt>
                <c:pt idx="219">
                  <c:v>1484</c:v>
                </c:pt>
                <c:pt idx="220">
                  <c:v>1485</c:v>
                </c:pt>
                <c:pt idx="221">
                  <c:v>1486</c:v>
                </c:pt>
                <c:pt idx="222">
                  <c:v>1487</c:v>
                </c:pt>
                <c:pt idx="223">
                  <c:v>1488</c:v>
                </c:pt>
                <c:pt idx="224">
                  <c:v>1489</c:v>
                </c:pt>
                <c:pt idx="225">
                  <c:v>1490</c:v>
                </c:pt>
                <c:pt idx="226">
                  <c:v>1491</c:v>
                </c:pt>
                <c:pt idx="227">
                  <c:v>1492</c:v>
                </c:pt>
                <c:pt idx="228">
                  <c:v>1493</c:v>
                </c:pt>
                <c:pt idx="229">
                  <c:v>1494</c:v>
                </c:pt>
                <c:pt idx="230">
                  <c:v>1495</c:v>
                </c:pt>
              </c:numCache>
            </c:numRef>
          </c:xVal>
          <c:yVal>
            <c:numRef>
              <c:f>Graph!$C$1098:$C$1326</c:f>
              <c:numCache>
                <c:formatCode>General</c:formatCode>
                <c:ptCount val="22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651-493B-8ABD-21027D7D393B}"/>
            </c:ext>
          </c:extLst>
        </c:ser>
        <c:ser>
          <c:idx val="3"/>
          <c:order val="3"/>
          <c:tx>
            <c:v>RL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Graph!$A$1097:$A$1327</c:f>
              <c:numCache>
                <c:formatCode>General</c:formatCode>
                <c:ptCount val="231"/>
                <c:pt idx="0">
                  <c:v>1265</c:v>
                </c:pt>
                <c:pt idx="1">
                  <c:v>1266</c:v>
                </c:pt>
                <c:pt idx="2">
                  <c:v>1267</c:v>
                </c:pt>
                <c:pt idx="3">
                  <c:v>1268</c:v>
                </c:pt>
                <c:pt idx="4">
                  <c:v>1269</c:v>
                </c:pt>
                <c:pt idx="5">
                  <c:v>1270</c:v>
                </c:pt>
                <c:pt idx="6">
                  <c:v>1271</c:v>
                </c:pt>
                <c:pt idx="7">
                  <c:v>1272</c:v>
                </c:pt>
                <c:pt idx="8">
                  <c:v>1273</c:v>
                </c:pt>
                <c:pt idx="9">
                  <c:v>1274</c:v>
                </c:pt>
                <c:pt idx="10">
                  <c:v>1275</c:v>
                </c:pt>
                <c:pt idx="11">
                  <c:v>1276</c:v>
                </c:pt>
                <c:pt idx="12">
                  <c:v>1277</c:v>
                </c:pt>
                <c:pt idx="13">
                  <c:v>1278</c:v>
                </c:pt>
                <c:pt idx="14">
                  <c:v>1279</c:v>
                </c:pt>
                <c:pt idx="15">
                  <c:v>1280</c:v>
                </c:pt>
                <c:pt idx="16">
                  <c:v>1281</c:v>
                </c:pt>
                <c:pt idx="17">
                  <c:v>1282</c:v>
                </c:pt>
                <c:pt idx="18">
                  <c:v>1283</c:v>
                </c:pt>
                <c:pt idx="19">
                  <c:v>1284</c:v>
                </c:pt>
                <c:pt idx="20">
                  <c:v>1285</c:v>
                </c:pt>
                <c:pt idx="21">
                  <c:v>1286</c:v>
                </c:pt>
                <c:pt idx="22">
                  <c:v>1287</c:v>
                </c:pt>
                <c:pt idx="23">
                  <c:v>1288</c:v>
                </c:pt>
                <c:pt idx="24">
                  <c:v>1289</c:v>
                </c:pt>
                <c:pt idx="25">
                  <c:v>1290</c:v>
                </c:pt>
                <c:pt idx="26">
                  <c:v>1291</c:v>
                </c:pt>
                <c:pt idx="27">
                  <c:v>1292</c:v>
                </c:pt>
                <c:pt idx="28">
                  <c:v>1293</c:v>
                </c:pt>
                <c:pt idx="29">
                  <c:v>1294</c:v>
                </c:pt>
                <c:pt idx="30">
                  <c:v>1295</c:v>
                </c:pt>
                <c:pt idx="31">
                  <c:v>1296</c:v>
                </c:pt>
                <c:pt idx="32">
                  <c:v>1297</c:v>
                </c:pt>
                <c:pt idx="33">
                  <c:v>1298</c:v>
                </c:pt>
                <c:pt idx="34">
                  <c:v>1299</c:v>
                </c:pt>
                <c:pt idx="35">
                  <c:v>1300</c:v>
                </c:pt>
                <c:pt idx="36">
                  <c:v>1301</c:v>
                </c:pt>
                <c:pt idx="37">
                  <c:v>1302</c:v>
                </c:pt>
                <c:pt idx="38">
                  <c:v>1303</c:v>
                </c:pt>
                <c:pt idx="39">
                  <c:v>1304</c:v>
                </c:pt>
                <c:pt idx="40">
                  <c:v>1305</c:v>
                </c:pt>
                <c:pt idx="41">
                  <c:v>1306</c:v>
                </c:pt>
                <c:pt idx="42">
                  <c:v>1307</c:v>
                </c:pt>
                <c:pt idx="43">
                  <c:v>1308</c:v>
                </c:pt>
                <c:pt idx="44">
                  <c:v>1309</c:v>
                </c:pt>
                <c:pt idx="45">
                  <c:v>1310</c:v>
                </c:pt>
                <c:pt idx="46">
                  <c:v>1311</c:v>
                </c:pt>
                <c:pt idx="47">
                  <c:v>1312</c:v>
                </c:pt>
                <c:pt idx="48">
                  <c:v>1313</c:v>
                </c:pt>
                <c:pt idx="49">
                  <c:v>1314</c:v>
                </c:pt>
                <c:pt idx="50">
                  <c:v>1315</c:v>
                </c:pt>
                <c:pt idx="51">
                  <c:v>1316</c:v>
                </c:pt>
                <c:pt idx="52">
                  <c:v>1317</c:v>
                </c:pt>
                <c:pt idx="53">
                  <c:v>1318</c:v>
                </c:pt>
                <c:pt idx="54">
                  <c:v>1319</c:v>
                </c:pt>
                <c:pt idx="55">
                  <c:v>1320</c:v>
                </c:pt>
                <c:pt idx="56">
                  <c:v>1321</c:v>
                </c:pt>
                <c:pt idx="57">
                  <c:v>1322</c:v>
                </c:pt>
                <c:pt idx="58">
                  <c:v>1323</c:v>
                </c:pt>
                <c:pt idx="59">
                  <c:v>1324</c:v>
                </c:pt>
                <c:pt idx="60">
                  <c:v>1325</c:v>
                </c:pt>
                <c:pt idx="61">
                  <c:v>1326</c:v>
                </c:pt>
                <c:pt idx="62">
                  <c:v>1327</c:v>
                </c:pt>
                <c:pt idx="63">
                  <c:v>1328</c:v>
                </c:pt>
                <c:pt idx="64">
                  <c:v>1329</c:v>
                </c:pt>
                <c:pt idx="65">
                  <c:v>1330</c:v>
                </c:pt>
                <c:pt idx="66">
                  <c:v>1331</c:v>
                </c:pt>
                <c:pt idx="67">
                  <c:v>1332</c:v>
                </c:pt>
                <c:pt idx="68">
                  <c:v>1333</c:v>
                </c:pt>
                <c:pt idx="69">
                  <c:v>1334</c:v>
                </c:pt>
                <c:pt idx="70">
                  <c:v>1335</c:v>
                </c:pt>
                <c:pt idx="71">
                  <c:v>1336</c:v>
                </c:pt>
                <c:pt idx="72">
                  <c:v>1337</c:v>
                </c:pt>
                <c:pt idx="73">
                  <c:v>1338</c:v>
                </c:pt>
                <c:pt idx="74">
                  <c:v>1339</c:v>
                </c:pt>
                <c:pt idx="75">
                  <c:v>1340</c:v>
                </c:pt>
                <c:pt idx="76">
                  <c:v>1341</c:v>
                </c:pt>
                <c:pt idx="77">
                  <c:v>1342</c:v>
                </c:pt>
                <c:pt idx="78">
                  <c:v>1343</c:v>
                </c:pt>
                <c:pt idx="79">
                  <c:v>1344</c:v>
                </c:pt>
                <c:pt idx="80">
                  <c:v>1345</c:v>
                </c:pt>
                <c:pt idx="81">
                  <c:v>1346</c:v>
                </c:pt>
                <c:pt idx="82">
                  <c:v>1347</c:v>
                </c:pt>
                <c:pt idx="83">
                  <c:v>1348</c:v>
                </c:pt>
                <c:pt idx="84">
                  <c:v>1349</c:v>
                </c:pt>
                <c:pt idx="85">
                  <c:v>1350</c:v>
                </c:pt>
                <c:pt idx="86">
                  <c:v>1351</c:v>
                </c:pt>
                <c:pt idx="87">
                  <c:v>1352</c:v>
                </c:pt>
                <c:pt idx="88">
                  <c:v>1353</c:v>
                </c:pt>
                <c:pt idx="89">
                  <c:v>1354</c:v>
                </c:pt>
                <c:pt idx="90">
                  <c:v>1355</c:v>
                </c:pt>
                <c:pt idx="91">
                  <c:v>1356</c:v>
                </c:pt>
                <c:pt idx="92">
                  <c:v>1357</c:v>
                </c:pt>
                <c:pt idx="93">
                  <c:v>1358</c:v>
                </c:pt>
                <c:pt idx="94">
                  <c:v>1359</c:v>
                </c:pt>
                <c:pt idx="95">
                  <c:v>1360</c:v>
                </c:pt>
                <c:pt idx="96">
                  <c:v>1361</c:v>
                </c:pt>
                <c:pt idx="97">
                  <c:v>1362</c:v>
                </c:pt>
                <c:pt idx="98">
                  <c:v>1363</c:v>
                </c:pt>
                <c:pt idx="99">
                  <c:v>1364</c:v>
                </c:pt>
                <c:pt idx="100">
                  <c:v>1365</c:v>
                </c:pt>
                <c:pt idx="101">
                  <c:v>1366</c:v>
                </c:pt>
                <c:pt idx="102">
                  <c:v>1367</c:v>
                </c:pt>
                <c:pt idx="103">
                  <c:v>1368</c:v>
                </c:pt>
                <c:pt idx="104">
                  <c:v>1369</c:v>
                </c:pt>
                <c:pt idx="105">
                  <c:v>1370</c:v>
                </c:pt>
                <c:pt idx="106">
                  <c:v>1371</c:v>
                </c:pt>
                <c:pt idx="107">
                  <c:v>1372</c:v>
                </c:pt>
                <c:pt idx="108">
                  <c:v>1373</c:v>
                </c:pt>
                <c:pt idx="109">
                  <c:v>1374</c:v>
                </c:pt>
                <c:pt idx="110">
                  <c:v>1375</c:v>
                </c:pt>
                <c:pt idx="111">
                  <c:v>1376</c:v>
                </c:pt>
                <c:pt idx="112">
                  <c:v>1377</c:v>
                </c:pt>
                <c:pt idx="113">
                  <c:v>1378</c:v>
                </c:pt>
                <c:pt idx="114">
                  <c:v>1379</c:v>
                </c:pt>
                <c:pt idx="115">
                  <c:v>1380</c:v>
                </c:pt>
                <c:pt idx="116">
                  <c:v>1381</c:v>
                </c:pt>
                <c:pt idx="117">
                  <c:v>1382</c:v>
                </c:pt>
                <c:pt idx="118">
                  <c:v>1383</c:v>
                </c:pt>
                <c:pt idx="119">
                  <c:v>1384</c:v>
                </c:pt>
                <c:pt idx="120">
                  <c:v>1385</c:v>
                </c:pt>
                <c:pt idx="121">
                  <c:v>1386</c:v>
                </c:pt>
                <c:pt idx="122">
                  <c:v>1387</c:v>
                </c:pt>
                <c:pt idx="123">
                  <c:v>1388</c:v>
                </c:pt>
                <c:pt idx="124">
                  <c:v>1389</c:v>
                </c:pt>
                <c:pt idx="125">
                  <c:v>1390</c:v>
                </c:pt>
                <c:pt idx="126">
                  <c:v>1391</c:v>
                </c:pt>
                <c:pt idx="127">
                  <c:v>1392</c:v>
                </c:pt>
                <c:pt idx="128">
                  <c:v>1393</c:v>
                </c:pt>
                <c:pt idx="129">
                  <c:v>1394</c:v>
                </c:pt>
                <c:pt idx="130">
                  <c:v>1395</c:v>
                </c:pt>
                <c:pt idx="131">
                  <c:v>1396</c:v>
                </c:pt>
                <c:pt idx="132">
                  <c:v>1397</c:v>
                </c:pt>
                <c:pt idx="133">
                  <c:v>1398</c:v>
                </c:pt>
                <c:pt idx="134">
                  <c:v>1399</c:v>
                </c:pt>
                <c:pt idx="135">
                  <c:v>1400</c:v>
                </c:pt>
                <c:pt idx="136">
                  <c:v>1401</c:v>
                </c:pt>
                <c:pt idx="137">
                  <c:v>1402</c:v>
                </c:pt>
                <c:pt idx="138">
                  <c:v>1403</c:v>
                </c:pt>
                <c:pt idx="139">
                  <c:v>1404</c:v>
                </c:pt>
                <c:pt idx="140">
                  <c:v>1405</c:v>
                </c:pt>
                <c:pt idx="141">
                  <c:v>1406</c:v>
                </c:pt>
                <c:pt idx="142">
                  <c:v>1407</c:v>
                </c:pt>
                <c:pt idx="143">
                  <c:v>1408</c:v>
                </c:pt>
                <c:pt idx="144">
                  <c:v>1409</c:v>
                </c:pt>
                <c:pt idx="145">
                  <c:v>1410</c:v>
                </c:pt>
                <c:pt idx="146">
                  <c:v>1411</c:v>
                </c:pt>
                <c:pt idx="147">
                  <c:v>1412</c:v>
                </c:pt>
                <c:pt idx="148">
                  <c:v>1413</c:v>
                </c:pt>
                <c:pt idx="149">
                  <c:v>1414</c:v>
                </c:pt>
                <c:pt idx="150">
                  <c:v>1415</c:v>
                </c:pt>
                <c:pt idx="151">
                  <c:v>1416</c:v>
                </c:pt>
                <c:pt idx="152">
                  <c:v>1417</c:v>
                </c:pt>
                <c:pt idx="153">
                  <c:v>1418</c:v>
                </c:pt>
                <c:pt idx="154">
                  <c:v>1419</c:v>
                </c:pt>
                <c:pt idx="155">
                  <c:v>1420</c:v>
                </c:pt>
                <c:pt idx="156">
                  <c:v>1421</c:v>
                </c:pt>
                <c:pt idx="157">
                  <c:v>1422</c:v>
                </c:pt>
                <c:pt idx="158">
                  <c:v>1423</c:v>
                </c:pt>
                <c:pt idx="159">
                  <c:v>1424</c:v>
                </c:pt>
                <c:pt idx="160">
                  <c:v>1425</c:v>
                </c:pt>
                <c:pt idx="161">
                  <c:v>1426</c:v>
                </c:pt>
                <c:pt idx="162">
                  <c:v>1427</c:v>
                </c:pt>
                <c:pt idx="163">
                  <c:v>1428</c:v>
                </c:pt>
                <c:pt idx="164">
                  <c:v>1429</c:v>
                </c:pt>
                <c:pt idx="165">
                  <c:v>1430</c:v>
                </c:pt>
                <c:pt idx="166">
                  <c:v>1431</c:v>
                </c:pt>
                <c:pt idx="167">
                  <c:v>1432</c:v>
                </c:pt>
                <c:pt idx="168">
                  <c:v>1433</c:v>
                </c:pt>
                <c:pt idx="169">
                  <c:v>1434</c:v>
                </c:pt>
                <c:pt idx="170">
                  <c:v>1435</c:v>
                </c:pt>
                <c:pt idx="171">
                  <c:v>1436</c:v>
                </c:pt>
                <c:pt idx="172">
                  <c:v>1437</c:v>
                </c:pt>
                <c:pt idx="173">
                  <c:v>1438</c:v>
                </c:pt>
                <c:pt idx="174">
                  <c:v>1439</c:v>
                </c:pt>
                <c:pt idx="175">
                  <c:v>1440</c:v>
                </c:pt>
                <c:pt idx="176">
                  <c:v>1441</c:v>
                </c:pt>
                <c:pt idx="177">
                  <c:v>1442</c:v>
                </c:pt>
                <c:pt idx="178">
                  <c:v>1443</c:v>
                </c:pt>
                <c:pt idx="179">
                  <c:v>1444</c:v>
                </c:pt>
                <c:pt idx="180">
                  <c:v>1445</c:v>
                </c:pt>
                <c:pt idx="181">
                  <c:v>1446</c:v>
                </c:pt>
                <c:pt idx="182">
                  <c:v>1447</c:v>
                </c:pt>
                <c:pt idx="183">
                  <c:v>1448</c:v>
                </c:pt>
                <c:pt idx="184">
                  <c:v>1449</c:v>
                </c:pt>
                <c:pt idx="185">
                  <c:v>1450</c:v>
                </c:pt>
                <c:pt idx="186">
                  <c:v>1451</c:v>
                </c:pt>
                <c:pt idx="187">
                  <c:v>1452</c:v>
                </c:pt>
                <c:pt idx="188">
                  <c:v>1453</c:v>
                </c:pt>
                <c:pt idx="189">
                  <c:v>1454</c:v>
                </c:pt>
                <c:pt idx="190">
                  <c:v>1455</c:v>
                </c:pt>
                <c:pt idx="191">
                  <c:v>1456</c:v>
                </c:pt>
                <c:pt idx="192">
                  <c:v>1457</c:v>
                </c:pt>
                <c:pt idx="193">
                  <c:v>1458</c:v>
                </c:pt>
                <c:pt idx="194">
                  <c:v>1459</c:v>
                </c:pt>
                <c:pt idx="195">
                  <c:v>1460</c:v>
                </c:pt>
                <c:pt idx="196">
                  <c:v>1461</c:v>
                </c:pt>
                <c:pt idx="197">
                  <c:v>1462</c:v>
                </c:pt>
                <c:pt idx="198">
                  <c:v>1463</c:v>
                </c:pt>
                <c:pt idx="199">
                  <c:v>1464</c:v>
                </c:pt>
                <c:pt idx="200">
                  <c:v>1465</c:v>
                </c:pt>
                <c:pt idx="201">
                  <c:v>1466</c:v>
                </c:pt>
                <c:pt idx="202">
                  <c:v>1467</c:v>
                </c:pt>
                <c:pt idx="203">
                  <c:v>1468</c:v>
                </c:pt>
                <c:pt idx="204">
                  <c:v>1469</c:v>
                </c:pt>
                <c:pt idx="205">
                  <c:v>1470</c:v>
                </c:pt>
                <c:pt idx="206">
                  <c:v>1471</c:v>
                </c:pt>
                <c:pt idx="207">
                  <c:v>1472</c:v>
                </c:pt>
                <c:pt idx="208">
                  <c:v>1473</c:v>
                </c:pt>
                <c:pt idx="209">
                  <c:v>1474</c:v>
                </c:pt>
                <c:pt idx="210">
                  <c:v>1475</c:v>
                </c:pt>
                <c:pt idx="211">
                  <c:v>1476</c:v>
                </c:pt>
                <c:pt idx="212">
                  <c:v>1477</c:v>
                </c:pt>
                <c:pt idx="213">
                  <c:v>1478</c:v>
                </c:pt>
                <c:pt idx="214">
                  <c:v>1479</c:v>
                </c:pt>
                <c:pt idx="215">
                  <c:v>1480</c:v>
                </c:pt>
                <c:pt idx="216">
                  <c:v>1481</c:v>
                </c:pt>
                <c:pt idx="217">
                  <c:v>1482</c:v>
                </c:pt>
                <c:pt idx="218">
                  <c:v>1483</c:v>
                </c:pt>
                <c:pt idx="219">
                  <c:v>1484</c:v>
                </c:pt>
                <c:pt idx="220">
                  <c:v>1485</c:v>
                </c:pt>
                <c:pt idx="221">
                  <c:v>1486</c:v>
                </c:pt>
                <c:pt idx="222">
                  <c:v>1487</c:v>
                </c:pt>
                <c:pt idx="223">
                  <c:v>1488</c:v>
                </c:pt>
                <c:pt idx="224">
                  <c:v>1489</c:v>
                </c:pt>
                <c:pt idx="225">
                  <c:v>1490</c:v>
                </c:pt>
                <c:pt idx="226">
                  <c:v>1491</c:v>
                </c:pt>
                <c:pt idx="227">
                  <c:v>1492</c:v>
                </c:pt>
                <c:pt idx="228">
                  <c:v>1493</c:v>
                </c:pt>
                <c:pt idx="229">
                  <c:v>1494</c:v>
                </c:pt>
                <c:pt idx="230">
                  <c:v>1495</c:v>
                </c:pt>
              </c:numCache>
            </c:numRef>
          </c:xVal>
          <c:yVal>
            <c:numRef>
              <c:f>Graph!$E$1098:$E$1326</c:f>
              <c:numCache>
                <c:formatCode>General</c:formatCode>
                <c:ptCount val="229"/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651-493B-8ABD-21027D7D393B}"/>
            </c:ext>
          </c:extLst>
        </c:ser>
        <c:ser>
          <c:idx val="4"/>
          <c:order val="4"/>
          <c:tx>
            <c:v>RRD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Graph!$A$1097:$A$1327</c:f>
              <c:numCache>
                <c:formatCode>General</c:formatCode>
                <c:ptCount val="231"/>
                <c:pt idx="0">
                  <c:v>1265</c:v>
                </c:pt>
                <c:pt idx="1">
                  <c:v>1266</c:v>
                </c:pt>
                <c:pt idx="2">
                  <c:v>1267</c:v>
                </c:pt>
                <c:pt idx="3">
                  <c:v>1268</c:v>
                </c:pt>
                <c:pt idx="4">
                  <c:v>1269</c:v>
                </c:pt>
                <c:pt idx="5">
                  <c:v>1270</c:v>
                </c:pt>
                <c:pt idx="6">
                  <c:v>1271</c:v>
                </c:pt>
                <c:pt idx="7">
                  <c:v>1272</c:v>
                </c:pt>
                <c:pt idx="8">
                  <c:v>1273</c:v>
                </c:pt>
                <c:pt idx="9">
                  <c:v>1274</c:v>
                </c:pt>
                <c:pt idx="10">
                  <c:v>1275</c:v>
                </c:pt>
                <c:pt idx="11">
                  <c:v>1276</c:v>
                </c:pt>
                <c:pt idx="12">
                  <c:v>1277</c:v>
                </c:pt>
                <c:pt idx="13">
                  <c:v>1278</c:v>
                </c:pt>
                <c:pt idx="14">
                  <c:v>1279</c:v>
                </c:pt>
                <c:pt idx="15">
                  <c:v>1280</c:v>
                </c:pt>
                <c:pt idx="16">
                  <c:v>1281</c:v>
                </c:pt>
                <c:pt idx="17">
                  <c:v>1282</c:v>
                </c:pt>
                <c:pt idx="18">
                  <c:v>1283</c:v>
                </c:pt>
                <c:pt idx="19">
                  <c:v>1284</c:v>
                </c:pt>
                <c:pt idx="20">
                  <c:v>1285</c:v>
                </c:pt>
                <c:pt idx="21">
                  <c:v>1286</c:v>
                </c:pt>
                <c:pt idx="22">
                  <c:v>1287</c:v>
                </c:pt>
                <c:pt idx="23">
                  <c:v>1288</c:v>
                </c:pt>
                <c:pt idx="24">
                  <c:v>1289</c:v>
                </c:pt>
                <c:pt idx="25">
                  <c:v>1290</c:v>
                </c:pt>
                <c:pt idx="26">
                  <c:v>1291</c:v>
                </c:pt>
                <c:pt idx="27">
                  <c:v>1292</c:v>
                </c:pt>
                <c:pt idx="28">
                  <c:v>1293</c:v>
                </c:pt>
                <c:pt idx="29">
                  <c:v>1294</c:v>
                </c:pt>
                <c:pt idx="30">
                  <c:v>1295</c:v>
                </c:pt>
                <c:pt idx="31">
                  <c:v>1296</c:v>
                </c:pt>
                <c:pt idx="32">
                  <c:v>1297</c:v>
                </c:pt>
                <c:pt idx="33">
                  <c:v>1298</c:v>
                </c:pt>
                <c:pt idx="34">
                  <c:v>1299</c:v>
                </c:pt>
                <c:pt idx="35">
                  <c:v>1300</c:v>
                </c:pt>
                <c:pt idx="36">
                  <c:v>1301</c:v>
                </c:pt>
                <c:pt idx="37">
                  <c:v>1302</c:v>
                </c:pt>
                <c:pt idx="38">
                  <c:v>1303</c:v>
                </c:pt>
                <c:pt idx="39">
                  <c:v>1304</c:v>
                </c:pt>
                <c:pt idx="40">
                  <c:v>1305</c:v>
                </c:pt>
                <c:pt idx="41">
                  <c:v>1306</c:v>
                </c:pt>
                <c:pt idx="42">
                  <c:v>1307</c:v>
                </c:pt>
                <c:pt idx="43">
                  <c:v>1308</c:v>
                </c:pt>
                <c:pt idx="44">
                  <c:v>1309</c:v>
                </c:pt>
                <c:pt idx="45">
                  <c:v>1310</c:v>
                </c:pt>
                <c:pt idx="46">
                  <c:v>1311</c:v>
                </c:pt>
                <c:pt idx="47">
                  <c:v>1312</c:v>
                </c:pt>
                <c:pt idx="48">
                  <c:v>1313</c:v>
                </c:pt>
                <c:pt idx="49">
                  <c:v>1314</c:v>
                </c:pt>
                <c:pt idx="50">
                  <c:v>1315</c:v>
                </c:pt>
                <c:pt idx="51">
                  <c:v>1316</c:v>
                </c:pt>
                <c:pt idx="52">
                  <c:v>1317</c:v>
                </c:pt>
                <c:pt idx="53">
                  <c:v>1318</c:v>
                </c:pt>
                <c:pt idx="54">
                  <c:v>1319</c:v>
                </c:pt>
                <c:pt idx="55">
                  <c:v>1320</c:v>
                </c:pt>
                <c:pt idx="56">
                  <c:v>1321</c:v>
                </c:pt>
                <c:pt idx="57">
                  <c:v>1322</c:v>
                </c:pt>
                <c:pt idx="58">
                  <c:v>1323</c:v>
                </c:pt>
                <c:pt idx="59">
                  <c:v>1324</c:v>
                </c:pt>
                <c:pt idx="60">
                  <c:v>1325</c:v>
                </c:pt>
                <c:pt idx="61">
                  <c:v>1326</c:v>
                </c:pt>
                <c:pt idx="62">
                  <c:v>1327</c:v>
                </c:pt>
                <c:pt idx="63">
                  <c:v>1328</c:v>
                </c:pt>
                <c:pt idx="64">
                  <c:v>1329</c:v>
                </c:pt>
                <c:pt idx="65">
                  <c:v>1330</c:v>
                </c:pt>
                <c:pt idx="66">
                  <c:v>1331</c:v>
                </c:pt>
                <c:pt idx="67">
                  <c:v>1332</c:v>
                </c:pt>
                <c:pt idx="68">
                  <c:v>1333</c:v>
                </c:pt>
                <c:pt idx="69">
                  <c:v>1334</c:v>
                </c:pt>
                <c:pt idx="70">
                  <c:v>1335</c:v>
                </c:pt>
                <c:pt idx="71">
                  <c:v>1336</c:v>
                </c:pt>
                <c:pt idx="72">
                  <c:v>1337</c:v>
                </c:pt>
                <c:pt idx="73">
                  <c:v>1338</c:v>
                </c:pt>
                <c:pt idx="74">
                  <c:v>1339</c:v>
                </c:pt>
                <c:pt idx="75">
                  <c:v>1340</c:v>
                </c:pt>
                <c:pt idx="76">
                  <c:v>1341</c:v>
                </c:pt>
                <c:pt idx="77">
                  <c:v>1342</c:v>
                </c:pt>
                <c:pt idx="78">
                  <c:v>1343</c:v>
                </c:pt>
                <c:pt idx="79">
                  <c:v>1344</c:v>
                </c:pt>
                <c:pt idx="80">
                  <c:v>1345</c:v>
                </c:pt>
                <c:pt idx="81">
                  <c:v>1346</c:v>
                </c:pt>
                <c:pt idx="82">
                  <c:v>1347</c:v>
                </c:pt>
                <c:pt idx="83">
                  <c:v>1348</c:v>
                </c:pt>
                <c:pt idx="84">
                  <c:v>1349</c:v>
                </c:pt>
                <c:pt idx="85">
                  <c:v>1350</c:v>
                </c:pt>
                <c:pt idx="86">
                  <c:v>1351</c:v>
                </c:pt>
                <c:pt idx="87">
                  <c:v>1352</c:v>
                </c:pt>
                <c:pt idx="88">
                  <c:v>1353</c:v>
                </c:pt>
                <c:pt idx="89">
                  <c:v>1354</c:v>
                </c:pt>
                <c:pt idx="90">
                  <c:v>1355</c:v>
                </c:pt>
                <c:pt idx="91">
                  <c:v>1356</c:v>
                </c:pt>
                <c:pt idx="92">
                  <c:v>1357</c:v>
                </c:pt>
                <c:pt idx="93">
                  <c:v>1358</c:v>
                </c:pt>
                <c:pt idx="94">
                  <c:v>1359</c:v>
                </c:pt>
                <c:pt idx="95">
                  <c:v>1360</c:v>
                </c:pt>
                <c:pt idx="96">
                  <c:v>1361</c:v>
                </c:pt>
                <c:pt idx="97">
                  <c:v>1362</c:v>
                </c:pt>
                <c:pt idx="98">
                  <c:v>1363</c:v>
                </c:pt>
                <c:pt idx="99">
                  <c:v>1364</c:v>
                </c:pt>
                <c:pt idx="100">
                  <c:v>1365</c:v>
                </c:pt>
                <c:pt idx="101">
                  <c:v>1366</c:v>
                </c:pt>
                <c:pt idx="102">
                  <c:v>1367</c:v>
                </c:pt>
                <c:pt idx="103">
                  <c:v>1368</c:v>
                </c:pt>
                <c:pt idx="104">
                  <c:v>1369</c:v>
                </c:pt>
                <c:pt idx="105">
                  <c:v>1370</c:v>
                </c:pt>
                <c:pt idx="106">
                  <c:v>1371</c:v>
                </c:pt>
                <c:pt idx="107">
                  <c:v>1372</c:v>
                </c:pt>
                <c:pt idx="108">
                  <c:v>1373</c:v>
                </c:pt>
                <c:pt idx="109">
                  <c:v>1374</c:v>
                </c:pt>
                <c:pt idx="110">
                  <c:v>1375</c:v>
                </c:pt>
                <c:pt idx="111">
                  <c:v>1376</c:v>
                </c:pt>
                <c:pt idx="112">
                  <c:v>1377</c:v>
                </c:pt>
                <c:pt idx="113">
                  <c:v>1378</c:v>
                </c:pt>
                <c:pt idx="114">
                  <c:v>1379</c:v>
                </c:pt>
                <c:pt idx="115">
                  <c:v>1380</c:v>
                </c:pt>
                <c:pt idx="116">
                  <c:v>1381</c:v>
                </c:pt>
                <c:pt idx="117">
                  <c:v>1382</c:v>
                </c:pt>
                <c:pt idx="118">
                  <c:v>1383</c:v>
                </c:pt>
                <c:pt idx="119">
                  <c:v>1384</c:v>
                </c:pt>
                <c:pt idx="120">
                  <c:v>1385</c:v>
                </c:pt>
                <c:pt idx="121">
                  <c:v>1386</c:v>
                </c:pt>
                <c:pt idx="122">
                  <c:v>1387</c:v>
                </c:pt>
                <c:pt idx="123">
                  <c:v>1388</c:v>
                </c:pt>
                <c:pt idx="124">
                  <c:v>1389</c:v>
                </c:pt>
                <c:pt idx="125">
                  <c:v>1390</c:v>
                </c:pt>
                <c:pt idx="126">
                  <c:v>1391</c:v>
                </c:pt>
                <c:pt idx="127">
                  <c:v>1392</c:v>
                </c:pt>
                <c:pt idx="128">
                  <c:v>1393</c:v>
                </c:pt>
                <c:pt idx="129">
                  <c:v>1394</c:v>
                </c:pt>
                <c:pt idx="130">
                  <c:v>1395</c:v>
                </c:pt>
                <c:pt idx="131">
                  <c:v>1396</c:v>
                </c:pt>
                <c:pt idx="132">
                  <c:v>1397</c:v>
                </c:pt>
                <c:pt idx="133">
                  <c:v>1398</c:v>
                </c:pt>
                <c:pt idx="134">
                  <c:v>1399</c:v>
                </c:pt>
                <c:pt idx="135">
                  <c:v>1400</c:v>
                </c:pt>
                <c:pt idx="136">
                  <c:v>1401</c:v>
                </c:pt>
                <c:pt idx="137">
                  <c:v>1402</c:v>
                </c:pt>
                <c:pt idx="138">
                  <c:v>1403</c:v>
                </c:pt>
                <c:pt idx="139">
                  <c:v>1404</c:v>
                </c:pt>
                <c:pt idx="140">
                  <c:v>1405</c:v>
                </c:pt>
                <c:pt idx="141">
                  <c:v>1406</c:v>
                </c:pt>
                <c:pt idx="142">
                  <c:v>1407</c:v>
                </c:pt>
                <c:pt idx="143">
                  <c:v>1408</c:v>
                </c:pt>
                <c:pt idx="144">
                  <c:v>1409</c:v>
                </c:pt>
                <c:pt idx="145">
                  <c:v>1410</c:v>
                </c:pt>
                <c:pt idx="146">
                  <c:v>1411</c:v>
                </c:pt>
                <c:pt idx="147">
                  <c:v>1412</c:v>
                </c:pt>
                <c:pt idx="148">
                  <c:v>1413</c:v>
                </c:pt>
                <c:pt idx="149">
                  <c:v>1414</c:v>
                </c:pt>
                <c:pt idx="150">
                  <c:v>1415</c:v>
                </c:pt>
                <c:pt idx="151">
                  <c:v>1416</c:v>
                </c:pt>
                <c:pt idx="152">
                  <c:v>1417</c:v>
                </c:pt>
                <c:pt idx="153">
                  <c:v>1418</c:v>
                </c:pt>
                <c:pt idx="154">
                  <c:v>1419</c:v>
                </c:pt>
                <c:pt idx="155">
                  <c:v>1420</c:v>
                </c:pt>
                <c:pt idx="156">
                  <c:v>1421</c:v>
                </c:pt>
                <c:pt idx="157">
                  <c:v>1422</c:v>
                </c:pt>
                <c:pt idx="158">
                  <c:v>1423</c:v>
                </c:pt>
                <c:pt idx="159">
                  <c:v>1424</c:v>
                </c:pt>
                <c:pt idx="160">
                  <c:v>1425</c:v>
                </c:pt>
                <c:pt idx="161">
                  <c:v>1426</c:v>
                </c:pt>
                <c:pt idx="162">
                  <c:v>1427</c:v>
                </c:pt>
                <c:pt idx="163">
                  <c:v>1428</c:v>
                </c:pt>
                <c:pt idx="164">
                  <c:v>1429</c:v>
                </c:pt>
                <c:pt idx="165">
                  <c:v>1430</c:v>
                </c:pt>
                <c:pt idx="166">
                  <c:v>1431</c:v>
                </c:pt>
                <c:pt idx="167">
                  <c:v>1432</c:v>
                </c:pt>
                <c:pt idx="168">
                  <c:v>1433</c:v>
                </c:pt>
                <c:pt idx="169">
                  <c:v>1434</c:v>
                </c:pt>
                <c:pt idx="170">
                  <c:v>1435</c:v>
                </c:pt>
                <c:pt idx="171">
                  <c:v>1436</c:v>
                </c:pt>
                <c:pt idx="172">
                  <c:v>1437</c:v>
                </c:pt>
                <c:pt idx="173">
                  <c:v>1438</c:v>
                </c:pt>
                <c:pt idx="174">
                  <c:v>1439</c:v>
                </c:pt>
                <c:pt idx="175">
                  <c:v>1440</c:v>
                </c:pt>
                <c:pt idx="176">
                  <c:v>1441</c:v>
                </c:pt>
                <c:pt idx="177">
                  <c:v>1442</c:v>
                </c:pt>
                <c:pt idx="178">
                  <c:v>1443</c:v>
                </c:pt>
                <c:pt idx="179">
                  <c:v>1444</c:v>
                </c:pt>
                <c:pt idx="180">
                  <c:v>1445</c:v>
                </c:pt>
                <c:pt idx="181">
                  <c:v>1446</c:v>
                </c:pt>
                <c:pt idx="182">
                  <c:v>1447</c:v>
                </c:pt>
                <c:pt idx="183">
                  <c:v>1448</c:v>
                </c:pt>
                <c:pt idx="184">
                  <c:v>1449</c:v>
                </c:pt>
                <c:pt idx="185">
                  <c:v>1450</c:v>
                </c:pt>
                <c:pt idx="186">
                  <c:v>1451</c:v>
                </c:pt>
                <c:pt idx="187">
                  <c:v>1452</c:v>
                </c:pt>
                <c:pt idx="188">
                  <c:v>1453</c:v>
                </c:pt>
                <c:pt idx="189">
                  <c:v>1454</c:v>
                </c:pt>
                <c:pt idx="190">
                  <c:v>1455</c:v>
                </c:pt>
                <c:pt idx="191">
                  <c:v>1456</c:v>
                </c:pt>
                <c:pt idx="192">
                  <c:v>1457</c:v>
                </c:pt>
                <c:pt idx="193">
                  <c:v>1458</c:v>
                </c:pt>
                <c:pt idx="194">
                  <c:v>1459</c:v>
                </c:pt>
                <c:pt idx="195">
                  <c:v>1460</c:v>
                </c:pt>
                <c:pt idx="196">
                  <c:v>1461</c:v>
                </c:pt>
                <c:pt idx="197">
                  <c:v>1462</c:v>
                </c:pt>
                <c:pt idx="198">
                  <c:v>1463</c:v>
                </c:pt>
                <c:pt idx="199">
                  <c:v>1464</c:v>
                </c:pt>
                <c:pt idx="200">
                  <c:v>1465</c:v>
                </c:pt>
                <c:pt idx="201">
                  <c:v>1466</c:v>
                </c:pt>
                <c:pt idx="202">
                  <c:v>1467</c:v>
                </c:pt>
                <c:pt idx="203">
                  <c:v>1468</c:v>
                </c:pt>
                <c:pt idx="204">
                  <c:v>1469</c:v>
                </c:pt>
                <c:pt idx="205">
                  <c:v>1470</c:v>
                </c:pt>
                <c:pt idx="206">
                  <c:v>1471</c:v>
                </c:pt>
                <c:pt idx="207">
                  <c:v>1472</c:v>
                </c:pt>
                <c:pt idx="208">
                  <c:v>1473</c:v>
                </c:pt>
                <c:pt idx="209">
                  <c:v>1474</c:v>
                </c:pt>
                <c:pt idx="210">
                  <c:v>1475</c:v>
                </c:pt>
                <c:pt idx="211">
                  <c:v>1476</c:v>
                </c:pt>
                <c:pt idx="212">
                  <c:v>1477</c:v>
                </c:pt>
                <c:pt idx="213">
                  <c:v>1478</c:v>
                </c:pt>
                <c:pt idx="214">
                  <c:v>1479</c:v>
                </c:pt>
                <c:pt idx="215">
                  <c:v>1480</c:v>
                </c:pt>
                <c:pt idx="216">
                  <c:v>1481</c:v>
                </c:pt>
                <c:pt idx="217">
                  <c:v>1482</c:v>
                </c:pt>
                <c:pt idx="218">
                  <c:v>1483</c:v>
                </c:pt>
                <c:pt idx="219">
                  <c:v>1484</c:v>
                </c:pt>
                <c:pt idx="220">
                  <c:v>1485</c:v>
                </c:pt>
                <c:pt idx="221">
                  <c:v>1486</c:v>
                </c:pt>
                <c:pt idx="222">
                  <c:v>1487</c:v>
                </c:pt>
                <c:pt idx="223">
                  <c:v>1488</c:v>
                </c:pt>
                <c:pt idx="224">
                  <c:v>1489</c:v>
                </c:pt>
                <c:pt idx="225">
                  <c:v>1490</c:v>
                </c:pt>
                <c:pt idx="226">
                  <c:v>1491</c:v>
                </c:pt>
                <c:pt idx="227">
                  <c:v>1492</c:v>
                </c:pt>
                <c:pt idx="228">
                  <c:v>1493</c:v>
                </c:pt>
                <c:pt idx="229">
                  <c:v>1494</c:v>
                </c:pt>
                <c:pt idx="230">
                  <c:v>1495</c:v>
                </c:pt>
              </c:numCache>
            </c:numRef>
          </c:xVal>
          <c:yVal>
            <c:numRef>
              <c:f>Graph!$G$1098:$G$1326</c:f>
              <c:numCache>
                <c:formatCode>General</c:formatCode>
                <c:ptCount val="2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651-493B-8ABD-21027D7D393B}"/>
            </c:ext>
          </c:extLst>
        </c:ser>
        <c:ser>
          <c:idx val="5"/>
          <c:order val="5"/>
          <c:tx>
            <c:v>RLD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Graph!$A$1097:$A$1327</c:f>
              <c:numCache>
                <c:formatCode>General</c:formatCode>
                <c:ptCount val="231"/>
                <c:pt idx="0">
                  <c:v>1265</c:v>
                </c:pt>
                <c:pt idx="1">
                  <c:v>1266</c:v>
                </c:pt>
                <c:pt idx="2">
                  <c:v>1267</c:v>
                </c:pt>
                <c:pt idx="3">
                  <c:v>1268</c:v>
                </c:pt>
                <c:pt idx="4">
                  <c:v>1269</c:v>
                </c:pt>
                <c:pt idx="5">
                  <c:v>1270</c:v>
                </c:pt>
                <c:pt idx="6">
                  <c:v>1271</c:v>
                </c:pt>
                <c:pt idx="7">
                  <c:v>1272</c:v>
                </c:pt>
                <c:pt idx="8">
                  <c:v>1273</c:v>
                </c:pt>
                <c:pt idx="9">
                  <c:v>1274</c:v>
                </c:pt>
                <c:pt idx="10">
                  <c:v>1275</c:v>
                </c:pt>
                <c:pt idx="11">
                  <c:v>1276</c:v>
                </c:pt>
                <c:pt idx="12">
                  <c:v>1277</c:v>
                </c:pt>
                <c:pt idx="13">
                  <c:v>1278</c:v>
                </c:pt>
                <c:pt idx="14">
                  <c:v>1279</c:v>
                </c:pt>
                <c:pt idx="15">
                  <c:v>1280</c:v>
                </c:pt>
                <c:pt idx="16">
                  <c:v>1281</c:v>
                </c:pt>
                <c:pt idx="17">
                  <c:v>1282</c:v>
                </c:pt>
                <c:pt idx="18">
                  <c:v>1283</c:v>
                </c:pt>
                <c:pt idx="19">
                  <c:v>1284</c:v>
                </c:pt>
                <c:pt idx="20">
                  <c:v>1285</c:v>
                </c:pt>
                <c:pt idx="21">
                  <c:v>1286</c:v>
                </c:pt>
                <c:pt idx="22">
                  <c:v>1287</c:v>
                </c:pt>
                <c:pt idx="23">
                  <c:v>1288</c:v>
                </c:pt>
                <c:pt idx="24">
                  <c:v>1289</c:v>
                </c:pt>
                <c:pt idx="25">
                  <c:v>1290</c:v>
                </c:pt>
                <c:pt idx="26">
                  <c:v>1291</c:v>
                </c:pt>
                <c:pt idx="27">
                  <c:v>1292</c:v>
                </c:pt>
                <c:pt idx="28">
                  <c:v>1293</c:v>
                </c:pt>
                <c:pt idx="29">
                  <c:v>1294</c:v>
                </c:pt>
                <c:pt idx="30">
                  <c:v>1295</c:v>
                </c:pt>
                <c:pt idx="31">
                  <c:v>1296</c:v>
                </c:pt>
                <c:pt idx="32">
                  <c:v>1297</c:v>
                </c:pt>
                <c:pt idx="33">
                  <c:v>1298</c:v>
                </c:pt>
                <c:pt idx="34">
                  <c:v>1299</c:v>
                </c:pt>
                <c:pt idx="35">
                  <c:v>1300</c:v>
                </c:pt>
                <c:pt idx="36">
                  <c:v>1301</c:v>
                </c:pt>
                <c:pt idx="37">
                  <c:v>1302</c:v>
                </c:pt>
                <c:pt idx="38">
                  <c:v>1303</c:v>
                </c:pt>
                <c:pt idx="39">
                  <c:v>1304</c:v>
                </c:pt>
                <c:pt idx="40">
                  <c:v>1305</c:v>
                </c:pt>
                <c:pt idx="41">
                  <c:v>1306</c:v>
                </c:pt>
                <c:pt idx="42">
                  <c:v>1307</c:v>
                </c:pt>
                <c:pt idx="43">
                  <c:v>1308</c:v>
                </c:pt>
                <c:pt idx="44">
                  <c:v>1309</c:v>
                </c:pt>
                <c:pt idx="45">
                  <c:v>1310</c:v>
                </c:pt>
                <c:pt idx="46">
                  <c:v>1311</c:v>
                </c:pt>
                <c:pt idx="47">
                  <c:v>1312</c:v>
                </c:pt>
                <c:pt idx="48">
                  <c:v>1313</c:v>
                </c:pt>
                <c:pt idx="49">
                  <c:v>1314</c:v>
                </c:pt>
                <c:pt idx="50">
                  <c:v>1315</c:v>
                </c:pt>
                <c:pt idx="51">
                  <c:v>1316</c:v>
                </c:pt>
                <c:pt idx="52">
                  <c:v>1317</c:v>
                </c:pt>
                <c:pt idx="53">
                  <c:v>1318</c:v>
                </c:pt>
                <c:pt idx="54">
                  <c:v>1319</c:v>
                </c:pt>
                <c:pt idx="55">
                  <c:v>1320</c:v>
                </c:pt>
                <c:pt idx="56">
                  <c:v>1321</c:v>
                </c:pt>
                <c:pt idx="57">
                  <c:v>1322</c:v>
                </c:pt>
                <c:pt idx="58">
                  <c:v>1323</c:v>
                </c:pt>
                <c:pt idx="59">
                  <c:v>1324</c:v>
                </c:pt>
                <c:pt idx="60">
                  <c:v>1325</c:v>
                </c:pt>
                <c:pt idx="61">
                  <c:v>1326</c:v>
                </c:pt>
                <c:pt idx="62">
                  <c:v>1327</c:v>
                </c:pt>
                <c:pt idx="63">
                  <c:v>1328</c:v>
                </c:pt>
                <c:pt idx="64">
                  <c:v>1329</c:v>
                </c:pt>
                <c:pt idx="65">
                  <c:v>1330</c:v>
                </c:pt>
                <c:pt idx="66">
                  <c:v>1331</c:v>
                </c:pt>
                <c:pt idx="67">
                  <c:v>1332</c:v>
                </c:pt>
                <c:pt idx="68">
                  <c:v>1333</c:v>
                </c:pt>
                <c:pt idx="69">
                  <c:v>1334</c:v>
                </c:pt>
                <c:pt idx="70">
                  <c:v>1335</c:v>
                </c:pt>
                <c:pt idx="71">
                  <c:v>1336</c:v>
                </c:pt>
                <c:pt idx="72">
                  <c:v>1337</c:v>
                </c:pt>
                <c:pt idx="73">
                  <c:v>1338</c:v>
                </c:pt>
                <c:pt idx="74">
                  <c:v>1339</c:v>
                </c:pt>
                <c:pt idx="75">
                  <c:v>1340</c:v>
                </c:pt>
                <c:pt idx="76">
                  <c:v>1341</c:v>
                </c:pt>
                <c:pt idx="77">
                  <c:v>1342</c:v>
                </c:pt>
                <c:pt idx="78">
                  <c:v>1343</c:v>
                </c:pt>
                <c:pt idx="79">
                  <c:v>1344</c:v>
                </c:pt>
                <c:pt idx="80">
                  <c:v>1345</c:v>
                </c:pt>
                <c:pt idx="81">
                  <c:v>1346</c:v>
                </c:pt>
                <c:pt idx="82">
                  <c:v>1347</c:v>
                </c:pt>
                <c:pt idx="83">
                  <c:v>1348</c:v>
                </c:pt>
                <c:pt idx="84">
                  <c:v>1349</c:v>
                </c:pt>
                <c:pt idx="85">
                  <c:v>1350</c:v>
                </c:pt>
                <c:pt idx="86">
                  <c:v>1351</c:v>
                </c:pt>
                <c:pt idx="87">
                  <c:v>1352</c:v>
                </c:pt>
                <c:pt idx="88">
                  <c:v>1353</c:v>
                </c:pt>
                <c:pt idx="89">
                  <c:v>1354</c:v>
                </c:pt>
                <c:pt idx="90">
                  <c:v>1355</c:v>
                </c:pt>
                <c:pt idx="91">
                  <c:v>1356</c:v>
                </c:pt>
                <c:pt idx="92">
                  <c:v>1357</c:v>
                </c:pt>
                <c:pt idx="93">
                  <c:v>1358</c:v>
                </c:pt>
                <c:pt idx="94">
                  <c:v>1359</c:v>
                </c:pt>
                <c:pt idx="95">
                  <c:v>1360</c:v>
                </c:pt>
                <c:pt idx="96">
                  <c:v>1361</c:v>
                </c:pt>
                <c:pt idx="97">
                  <c:v>1362</c:v>
                </c:pt>
                <c:pt idx="98">
                  <c:v>1363</c:v>
                </c:pt>
                <c:pt idx="99">
                  <c:v>1364</c:v>
                </c:pt>
                <c:pt idx="100">
                  <c:v>1365</c:v>
                </c:pt>
                <c:pt idx="101">
                  <c:v>1366</c:v>
                </c:pt>
                <c:pt idx="102">
                  <c:v>1367</c:v>
                </c:pt>
                <c:pt idx="103">
                  <c:v>1368</c:v>
                </c:pt>
                <c:pt idx="104">
                  <c:v>1369</c:v>
                </c:pt>
                <c:pt idx="105">
                  <c:v>1370</c:v>
                </c:pt>
                <c:pt idx="106">
                  <c:v>1371</c:v>
                </c:pt>
                <c:pt idx="107">
                  <c:v>1372</c:v>
                </c:pt>
                <c:pt idx="108">
                  <c:v>1373</c:v>
                </c:pt>
                <c:pt idx="109">
                  <c:v>1374</c:v>
                </c:pt>
                <c:pt idx="110">
                  <c:v>1375</c:v>
                </c:pt>
                <c:pt idx="111">
                  <c:v>1376</c:v>
                </c:pt>
                <c:pt idx="112">
                  <c:v>1377</c:v>
                </c:pt>
                <c:pt idx="113">
                  <c:v>1378</c:v>
                </c:pt>
                <c:pt idx="114">
                  <c:v>1379</c:v>
                </c:pt>
                <c:pt idx="115">
                  <c:v>1380</c:v>
                </c:pt>
                <c:pt idx="116">
                  <c:v>1381</c:v>
                </c:pt>
                <c:pt idx="117">
                  <c:v>1382</c:v>
                </c:pt>
                <c:pt idx="118">
                  <c:v>1383</c:v>
                </c:pt>
                <c:pt idx="119">
                  <c:v>1384</c:v>
                </c:pt>
                <c:pt idx="120">
                  <c:v>1385</c:v>
                </c:pt>
                <c:pt idx="121">
                  <c:v>1386</c:v>
                </c:pt>
                <c:pt idx="122">
                  <c:v>1387</c:v>
                </c:pt>
                <c:pt idx="123">
                  <c:v>1388</c:v>
                </c:pt>
                <c:pt idx="124">
                  <c:v>1389</c:v>
                </c:pt>
                <c:pt idx="125">
                  <c:v>1390</c:v>
                </c:pt>
                <c:pt idx="126">
                  <c:v>1391</c:v>
                </c:pt>
                <c:pt idx="127">
                  <c:v>1392</c:v>
                </c:pt>
                <c:pt idx="128">
                  <c:v>1393</c:v>
                </c:pt>
                <c:pt idx="129">
                  <c:v>1394</c:v>
                </c:pt>
                <c:pt idx="130">
                  <c:v>1395</c:v>
                </c:pt>
                <c:pt idx="131">
                  <c:v>1396</c:v>
                </c:pt>
                <c:pt idx="132">
                  <c:v>1397</c:v>
                </c:pt>
                <c:pt idx="133">
                  <c:v>1398</c:v>
                </c:pt>
                <c:pt idx="134">
                  <c:v>1399</c:v>
                </c:pt>
                <c:pt idx="135">
                  <c:v>1400</c:v>
                </c:pt>
                <c:pt idx="136">
                  <c:v>1401</c:v>
                </c:pt>
                <c:pt idx="137">
                  <c:v>1402</c:v>
                </c:pt>
                <c:pt idx="138">
                  <c:v>1403</c:v>
                </c:pt>
                <c:pt idx="139">
                  <c:v>1404</c:v>
                </c:pt>
                <c:pt idx="140">
                  <c:v>1405</c:v>
                </c:pt>
                <c:pt idx="141">
                  <c:v>1406</c:v>
                </c:pt>
                <c:pt idx="142">
                  <c:v>1407</c:v>
                </c:pt>
                <c:pt idx="143">
                  <c:v>1408</c:v>
                </c:pt>
                <c:pt idx="144">
                  <c:v>1409</c:v>
                </c:pt>
                <c:pt idx="145">
                  <c:v>1410</c:v>
                </c:pt>
                <c:pt idx="146">
                  <c:v>1411</c:v>
                </c:pt>
                <c:pt idx="147">
                  <c:v>1412</c:v>
                </c:pt>
                <c:pt idx="148">
                  <c:v>1413</c:v>
                </c:pt>
                <c:pt idx="149">
                  <c:v>1414</c:v>
                </c:pt>
                <c:pt idx="150">
                  <c:v>1415</c:v>
                </c:pt>
                <c:pt idx="151">
                  <c:v>1416</c:v>
                </c:pt>
                <c:pt idx="152">
                  <c:v>1417</c:v>
                </c:pt>
                <c:pt idx="153">
                  <c:v>1418</c:v>
                </c:pt>
                <c:pt idx="154">
                  <c:v>1419</c:v>
                </c:pt>
                <c:pt idx="155">
                  <c:v>1420</c:v>
                </c:pt>
                <c:pt idx="156">
                  <c:v>1421</c:v>
                </c:pt>
                <c:pt idx="157">
                  <c:v>1422</c:v>
                </c:pt>
                <c:pt idx="158">
                  <c:v>1423</c:v>
                </c:pt>
                <c:pt idx="159">
                  <c:v>1424</c:v>
                </c:pt>
                <c:pt idx="160">
                  <c:v>1425</c:v>
                </c:pt>
                <c:pt idx="161">
                  <c:v>1426</c:v>
                </c:pt>
                <c:pt idx="162">
                  <c:v>1427</c:v>
                </c:pt>
                <c:pt idx="163">
                  <c:v>1428</c:v>
                </c:pt>
                <c:pt idx="164">
                  <c:v>1429</c:v>
                </c:pt>
                <c:pt idx="165">
                  <c:v>1430</c:v>
                </c:pt>
                <c:pt idx="166">
                  <c:v>1431</c:v>
                </c:pt>
                <c:pt idx="167">
                  <c:v>1432</c:v>
                </c:pt>
                <c:pt idx="168">
                  <c:v>1433</c:v>
                </c:pt>
                <c:pt idx="169">
                  <c:v>1434</c:v>
                </c:pt>
                <c:pt idx="170">
                  <c:v>1435</c:v>
                </c:pt>
                <c:pt idx="171">
                  <c:v>1436</c:v>
                </c:pt>
                <c:pt idx="172">
                  <c:v>1437</c:v>
                </c:pt>
                <c:pt idx="173">
                  <c:v>1438</c:v>
                </c:pt>
                <c:pt idx="174">
                  <c:v>1439</c:v>
                </c:pt>
                <c:pt idx="175">
                  <c:v>1440</c:v>
                </c:pt>
                <c:pt idx="176">
                  <c:v>1441</c:v>
                </c:pt>
                <c:pt idx="177">
                  <c:v>1442</c:v>
                </c:pt>
                <c:pt idx="178">
                  <c:v>1443</c:v>
                </c:pt>
                <c:pt idx="179">
                  <c:v>1444</c:v>
                </c:pt>
                <c:pt idx="180">
                  <c:v>1445</c:v>
                </c:pt>
                <c:pt idx="181">
                  <c:v>1446</c:v>
                </c:pt>
                <c:pt idx="182">
                  <c:v>1447</c:v>
                </c:pt>
                <c:pt idx="183">
                  <c:v>1448</c:v>
                </c:pt>
                <c:pt idx="184">
                  <c:v>1449</c:v>
                </c:pt>
                <c:pt idx="185">
                  <c:v>1450</c:v>
                </c:pt>
                <c:pt idx="186">
                  <c:v>1451</c:v>
                </c:pt>
                <c:pt idx="187">
                  <c:v>1452</c:v>
                </c:pt>
                <c:pt idx="188">
                  <c:v>1453</c:v>
                </c:pt>
                <c:pt idx="189">
                  <c:v>1454</c:v>
                </c:pt>
                <c:pt idx="190">
                  <c:v>1455</c:v>
                </c:pt>
                <c:pt idx="191">
                  <c:v>1456</c:v>
                </c:pt>
                <c:pt idx="192">
                  <c:v>1457</c:v>
                </c:pt>
                <c:pt idx="193">
                  <c:v>1458</c:v>
                </c:pt>
                <c:pt idx="194">
                  <c:v>1459</c:v>
                </c:pt>
                <c:pt idx="195">
                  <c:v>1460</c:v>
                </c:pt>
                <c:pt idx="196">
                  <c:v>1461</c:v>
                </c:pt>
                <c:pt idx="197">
                  <c:v>1462</c:v>
                </c:pt>
                <c:pt idx="198">
                  <c:v>1463</c:v>
                </c:pt>
                <c:pt idx="199">
                  <c:v>1464</c:v>
                </c:pt>
                <c:pt idx="200">
                  <c:v>1465</c:v>
                </c:pt>
                <c:pt idx="201">
                  <c:v>1466</c:v>
                </c:pt>
                <c:pt idx="202">
                  <c:v>1467</c:v>
                </c:pt>
                <c:pt idx="203">
                  <c:v>1468</c:v>
                </c:pt>
                <c:pt idx="204">
                  <c:v>1469</c:v>
                </c:pt>
                <c:pt idx="205">
                  <c:v>1470</c:v>
                </c:pt>
                <c:pt idx="206">
                  <c:v>1471</c:v>
                </c:pt>
                <c:pt idx="207">
                  <c:v>1472</c:v>
                </c:pt>
                <c:pt idx="208">
                  <c:v>1473</c:v>
                </c:pt>
                <c:pt idx="209">
                  <c:v>1474</c:v>
                </c:pt>
                <c:pt idx="210">
                  <c:v>1475</c:v>
                </c:pt>
                <c:pt idx="211">
                  <c:v>1476</c:v>
                </c:pt>
                <c:pt idx="212">
                  <c:v>1477</c:v>
                </c:pt>
                <c:pt idx="213">
                  <c:v>1478</c:v>
                </c:pt>
                <c:pt idx="214">
                  <c:v>1479</c:v>
                </c:pt>
                <c:pt idx="215">
                  <c:v>1480</c:v>
                </c:pt>
                <c:pt idx="216">
                  <c:v>1481</c:v>
                </c:pt>
                <c:pt idx="217">
                  <c:v>1482</c:v>
                </c:pt>
                <c:pt idx="218">
                  <c:v>1483</c:v>
                </c:pt>
                <c:pt idx="219">
                  <c:v>1484</c:v>
                </c:pt>
                <c:pt idx="220">
                  <c:v>1485</c:v>
                </c:pt>
                <c:pt idx="221">
                  <c:v>1486</c:v>
                </c:pt>
                <c:pt idx="222">
                  <c:v>1487</c:v>
                </c:pt>
                <c:pt idx="223">
                  <c:v>1488</c:v>
                </c:pt>
                <c:pt idx="224">
                  <c:v>1489</c:v>
                </c:pt>
                <c:pt idx="225">
                  <c:v>1490</c:v>
                </c:pt>
                <c:pt idx="226">
                  <c:v>1491</c:v>
                </c:pt>
                <c:pt idx="227">
                  <c:v>1492</c:v>
                </c:pt>
                <c:pt idx="228">
                  <c:v>1493</c:v>
                </c:pt>
                <c:pt idx="229">
                  <c:v>1494</c:v>
                </c:pt>
                <c:pt idx="230">
                  <c:v>1495</c:v>
                </c:pt>
              </c:numCache>
            </c:numRef>
          </c:xVal>
          <c:yVal>
            <c:numRef>
              <c:f>Graph!$H$1098:$H$1326</c:f>
              <c:numCache>
                <c:formatCode>General</c:formatCode>
                <c:ptCount val="2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651-493B-8ABD-21027D7D3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083119"/>
        <c:axId val="355080239"/>
      </c:scatterChart>
      <c:valAx>
        <c:axId val="355083119"/>
        <c:scaling>
          <c:orientation val="minMax"/>
          <c:max val="1495"/>
          <c:min val="1265"/>
        </c:scaling>
        <c:delete val="0"/>
        <c:axPos val="b"/>
        <c:numFmt formatCode="General" sourceLinked="1"/>
        <c:majorTickMark val="out"/>
        <c:minorTickMark val="none"/>
        <c:tickLblPos val="nextTo"/>
        <c:crossAx val="355080239"/>
        <c:crosses val="autoZero"/>
        <c:crossBetween val="midCat"/>
      </c:valAx>
      <c:valAx>
        <c:axId val="355080239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355083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Pass 7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RR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Graph!$A$1330:$A$1530</c:f>
              <c:numCache>
                <c:formatCode>General</c:formatCode>
                <c:ptCount val="201"/>
                <c:pt idx="0">
                  <c:v>1529</c:v>
                </c:pt>
                <c:pt idx="1">
                  <c:v>1530</c:v>
                </c:pt>
                <c:pt idx="2">
                  <c:v>1531</c:v>
                </c:pt>
                <c:pt idx="3">
                  <c:v>1532</c:v>
                </c:pt>
                <c:pt idx="4">
                  <c:v>1533</c:v>
                </c:pt>
                <c:pt idx="5">
                  <c:v>1534</c:v>
                </c:pt>
                <c:pt idx="6">
                  <c:v>1535</c:v>
                </c:pt>
                <c:pt idx="7">
                  <c:v>1536</c:v>
                </c:pt>
                <c:pt idx="8">
                  <c:v>1537</c:v>
                </c:pt>
                <c:pt idx="9">
                  <c:v>1538</c:v>
                </c:pt>
                <c:pt idx="10">
                  <c:v>1539</c:v>
                </c:pt>
                <c:pt idx="11">
                  <c:v>1540</c:v>
                </c:pt>
                <c:pt idx="12">
                  <c:v>1541</c:v>
                </c:pt>
                <c:pt idx="13">
                  <c:v>1542</c:v>
                </c:pt>
                <c:pt idx="14">
                  <c:v>1543</c:v>
                </c:pt>
                <c:pt idx="15">
                  <c:v>1544</c:v>
                </c:pt>
                <c:pt idx="16">
                  <c:v>1545</c:v>
                </c:pt>
                <c:pt idx="17">
                  <c:v>1546</c:v>
                </c:pt>
                <c:pt idx="18">
                  <c:v>1547</c:v>
                </c:pt>
                <c:pt idx="19">
                  <c:v>1548</c:v>
                </c:pt>
                <c:pt idx="20">
                  <c:v>1549</c:v>
                </c:pt>
                <c:pt idx="21">
                  <c:v>1550</c:v>
                </c:pt>
                <c:pt idx="22">
                  <c:v>1551</c:v>
                </c:pt>
                <c:pt idx="23">
                  <c:v>1552</c:v>
                </c:pt>
                <c:pt idx="24">
                  <c:v>1553</c:v>
                </c:pt>
                <c:pt idx="25">
                  <c:v>1554</c:v>
                </c:pt>
                <c:pt idx="26">
                  <c:v>1555</c:v>
                </c:pt>
                <c:pt idx="27">
                  <c:v>1556</c:v>
                </c:pt>
                <c:pt idx="28">
                  <c:v>1557</c:v>
                </c:pt>
                <c:pt idx="29">
                  <c:v>1558</c:v>
                </c:pt>
                <c:pt idx="30">
                  <c:v>1559</c:v>
                </c:pt>
                <c:pt idx="31">
                  <c:v>1560</c:v>
                </c:pt>
                <c:pt idx="32">
                  <c:v>1561</c:v>
                </c:pt>
                <c:pt idx="33">
                  <c:v>1562</c:v>
                </c:pt>
                <c:pt idx="34">
                  <c:v>1563</c:v>
                </c:pt>
                <c:pt idx="35">
                  <c:v>1564</c:v>
                </c:pt>
                <c:pt idx="36">
                  <c:v>1565</c:v>
                </c:pt>
                <c:pt idx="37">
                  <c:v>1566</c:v>
                </c:pt>
                <c:pt idx="38">
                  <c:v>1567</c:v>
                </c:pt>
                <c:pt idx="39">
                  <c:v>1568</c:v>
                </c:pt>
                <c:pt idx="40">
                  <c:v>1569</c:v>
                </c:pt>
                <c:pt idx="41">
                  <c:v>1570</c:v>
                </c:pt>
                <c:pt idx="42">
                  <c:v>1571</c:v>
                </c:pt>
                <c:pt idx="43">
                  <c:v>1572</c:v>
                </c:pt>
                <c:pt idx="44">
                  <c:v>1573</c:v>
                </c:pt>
                <c:pt idx="45">
                  <c:v>1574</c:v>
                </c:pt>
                <c:pt idx="46">
                  <c:v>1575</c:v>
                </c:pt>
                <c:pt idx="47">
                  <c:v>1576</c:v>
                </c:pt>
                <c:pt idx="48">
                  <c:v>1577</c:v>
                </c:pt>
                <c:pt idx="49">
                  <c:v>1578</c:v>
                </c:pt>
                <c:pt idx="50">
                  <c:v>1579</c:v>
                </c:pt>
                <c:pt idx="51">
                  <c:v>1580</c:v>
                </c:pt>
                <c:pt idx="52">
                  <c:v>1581</c:v>
                </c:pt>
                <c:pt idx="53">
                  <c:v>1582</c:v>
                </c:pt>
                <c:pt idx="54">
                  <c:v>1583</c:v>
                </c:pt>
                <c:pt idx="55">
                  <c:v>1584</c:v>
                </c:pt>
                <c:pt idx="56">
                  <c:v>1585</c:v>
                </c:pt>
                <c:pt idx="57">
                  <c:v>1586</c:v>
                </c:pt>
                <c:pt idx="58">
                  <c:v>1587</c:v>
                </c:pt>
                <c:pt idx="59">
                  <c:v>1588</c:v>
                </c:pt>
                <c:pt idx="60">
                  <c:v>1589</c:v>
                </c:pt>
                <c:pt idx="61">
                  <c:v>1590</c:v>
                </c:pt>
                <c:pt idx="62">
                  <c:v>1591</c:v>
                </c:pt>
                <c:pt idx="63">
                  <c:v>1592</c:v>
                </c:pt>
                <c:pt idx="64">
                  <c:v>1593</c:v>
                </c:pt>
                <c:pt idx="65">
                  <c:v>1594</c:v>
                </c:pt>
                <c:pt idx="66">
                  <c:v>1595</c:v>
                </c:pt>
                <c:pt idx="67">
                  <c:v>1596</c:v>
                </c:pt>
                <c:pt idx="68">
                  <c:v>1597</c:v>
                </c:pt>
                <c:pt idx="69">
                  <c:v>1598</c:v>
                </c:pt>
                <c:pt idx="70">
                  <c:v>1599</c:v>
                </c:pt>
                <c:pt idx="71">
                  <c:v>1600</c:v>
                </c:pt>
                <c:pt idx="72">
                  <c:v>1601</c:v>
                </c:pt>
                <c:pt idx="73">
                  <c:v>1602</c:v>
                </c:pt>
                <c:pt idx="74">
                  <c:v>1603</c:v>
                </c:pt>
                <c:pt idx="75">
                  <c:v>1604</c:v>
                </c:pt>
                <c:pt idx="76">
                  <c:v>1605</c:v>
                </c:pt>
                <c:pt idx="77">
                  <c:v>1606</c:v>
                </c:pt>
                <c:pt idx="78">
                  <c:v>1607</c:v>
                </c:pt>
                <c:pt idx="79">
                  <c:v>1608</c:v>
                </c:pt>
                <c:pt idx="80">
                  <c:v>1609</c:v>
                </c:pt>
                <c:pt idx="81">
                  <c:v>1610</c:v>
                </c:pt>
                <c:pt idx="82">
                  <c:v>1611</c:v>
                </c:pt>
                <c:pt idx="83">
                  <c:v>1612</c:v>
                </c:pt>
                <c:pt idx="84">
                  <c:v>1613</c:v>
                </c:pt>
                <c:pt idx="85">
                  <c:v>1614</c:v>
                </c:pt>
                <c:pt idx="86">
                  <c:v>1615</c:v>
                </c:pt>
                <c:pt idx="87">
                  <c:v>1616</c:v>
                </c:pt>
                <c:pt idx="88">
                  <c:v>1617</c:v>
                </c:pt>
                <c:pt idx="89">
                  <c:v>1618</c:v>
                </c:pt>
                <c:pt idx="90">
                  <c:v>1619</c:v>
                </c:pt>
                <c:pt idx="91">
                  <c:v>1620</c:v>
                </c:pt>
                <c:pt idx="92">
                  <c:v>1621</c:v>
                </c:pt>
                <c:pt idx="93">
                  <c:v>1622</c:v>
                </c:pt>
                <c:pt idx="94">
                  <c:v>1623</c:v>
                </c:pt>
                <c:pt idx="95">
                  <c:v>1624</c:v>
                </c:pt>
                <c:pt idx="96">
                  <c:v>1625</c:v>
                </c:pt>
                <c:pt idx="97">
                  <c:v>1626</c:v>
                </c:pt>
                <c:pt idx="98">
                  <c:v>1627</c:v>
                </c:pt>
                <c:pt idx="99">
                  <c:v>1628</c:v>
                </c:pt>
                <c:pt idx="100">
                  <c:v>1629</c:v>
                </c:pt>
                <c:pt idx="101">
                  <c:v>1630</c:v>
                </c:pt>
                <c:pt idx="102">
                  <c:v>1631</c:v>
                </c:pt>
                <c:pt idx="103">
                  <c:v>1632</c:v>
                </c:pt>
                <c:pt idx="104">
                  <c:v>1633</c:v>
                </c:pt>
                <c:pt idx="105">
                  <c:v>1634</c:v>
                </c:pt>
                <c:pt idx="106">
                  <c:v>1635</c:v>
                </c:pt>
                <c:pt idx="107">
                  <c:v>1636</c:v>
                </c:pt>
                <c:pt idx="108">
                  <c:v>1637</c:v>
                </c:pt>
                <c:pt idx="109">
                  <c:v>1638</c:v>
                </c:pt>
                <c:pt idx="110">
                  <c:v>1639</c:v>
                </c:pt>
                <c:pt idx="111">
                  <c:v>1640</c:v>
                </c:pt>
                <c:pt idx="112">
                  <c:v>1641</c:v>
                </c:pt>
                <c:pt idx="113">
                  <c:v>1642</c:v>
                </c:pt>
                <c:pt idx="114">
                  <c:v>1643</c:v>
                </c:pt>
                <c:pt idx="115">
                  <c:v>1644</c:v>
                </c:pt>
                <c:pt idx="116">
                  <c:v>1645</c:v>
                </c:pt>
                <c:pt idx="117">
                  <c:v>1646</c:v>
                </c:pt>
                <c:pt idx="118">
                  <c:v>1647</c:v>
                </c:pt>
                <c:pt idx="119">
                  <c:v>1648</c:v>
                </c:pt>
                <c:pt idx="120">
                  <c:v>1649</c:v>
                </c:pt>
                <c:pt idx="121">
                  <c:v>1650</c:v>
                </c:pt>
                <c:pt idx="122">
                  <c:v>1651</c:v>
                </c:pt>
                <c:pt idx="123">
                  <c:v>1652</c:v>
                </c:pt>
                <c:pt idx="124">
                  <c:v>1653</c:v>
                </c:pt>
                <c:pt idx="125">
                  <c:v>1654</c:v>
                </c:pt>
                <c:pt idx="126">
                  <c:v>1655</c:v>
                </c:pt>
                <c:pt idx="127">
                  <c:v>1656</c:v>
                </c:pt>
                <c:pt idx="128">
                  <c:v>1657</c:v>
                </c:pt>
                <c:pt idx="129">
                  <c:v>1658</c:v>
                </c:pt>
                <c:pt idx="130">
                  <c:v>1659</c:v>
                </c:pt>
                <c:pt idx="131">
                  <c:v>1660</c:v>
                </c:pt>
                <c:pt idx="132">
                  <c:v>1661</c:v>
                </c:pt>
                <c:pt idx="133">
                  <c:v>1662</c:v>
                </c:pt>
                <c:pt idx="134">
                  <c:v>1663</c:v>
                </c:pt>
                <c:pt idx="135">
                  <c:v>1664</c:v>
                </c:pt>
                <c:pt idx="136">
                  <c:v>1665</c:v>
                </c:pt>
                <c:pt idx="137">
                  <c:v>1666</c:v>
                </c:pt>
                <c:pt idx="138">
                  <c:v>1667</c:v>
                </c:pt>
                <c:pt idx="139">
                  <c:v>1668</c:v>
                </c:pt>
                <c:pt idx="140">
                  <c:v>1669</c:v>
                </c:pt>
                <c:pt idx="141">
                  <c:v>1670</c:v>
                </c:pt>
                <c:pt idx="142">
                  <c:v>1671</c:v>
                </c:pt>
                <c:pt idx="143">
                  <c:v>1672</c:v>
                </c:pt>
                <c:pt idx="144">
                  <c:v>1673</c:v>
                </c:pt>
                <c:pt idx="145">
                  <c:v>1674</c:v>
                </c:pt>
                <c:pt idx="146">
                  <c:v>1675</c:v>
                </c:pt>
                <c:pt idx="147">
                  <c:v>1676</c:v>
                </c:pt>
                <c:pt idx="148">
                  <c:v>1677</c:v>
                </c:pt>
                <c:pt idx="149">
                  <c:v>1678</c:v>
                </c:pt>
                <c:pt idx="150">
                  <c:v>1679</c:v>
                </c:pt>
                <c:pt idx="151">
                  <c:v>1680</c:v>
                </c:pt>
                <c:pt idx="152">
                  <c:v>1681</c:v>
                </c:pt>
                <c:pt idx="153">
                  <c:v>1682</c:v>
                </c:pt>
                <c:pt idx="154">
                  <c:v>1683</c:v>
                </c:pt>
                <c:pt idx="155">
                  <c:v>1684</c:v>
                </c:pt>
                <c:pt idx="156">
                  <c:v>1685</c:v>
                </c:pt>
                <c:pt idx="157">
                  <c:v>1686</c:v>
                </c:pt>
                <c:pt idx="158">
                  <c:v>1687</c:v>
                </c:pt>
                <c:pt idx="159">
                  <c:v>1688</c:v>
                </c:pt>
                <c:pt idx="160">
                  <c:v>1689</c:v>
                </c:pt>
                <c:pt idx="161">
                  <c:v>1690</c:v>
                </c:pt>
                <c:pt idx="162">
                  <c:v>1691</c:v>
                </c:pt>
                <c:pt idx="163">
                  <c:v>1692</c:v>
                </c:pt>
                <c:pt idx="164">
                  <c:v>1693</c:v>
                </c:pt>
                <c:pt idx="165">
                  <c:v>1694</c:v>
                </c:pt>
                <c:pt idx="166">
                  <c:v>1695</c:v>
                </c:pt>
                <c:pt idx="167">
                  <c:v>1696</c:v>
                </c:pt>
                <c:pt idx="168">
                  <c:v>1697</c:v>
                </c:pt>
                <c:pt idx="169">
                  <c:v>1698</c:v>
                </c:pt>
                <c:pt idx="170">
                  <c:v>1699</c:v>
                </c:pt>
                <c:pt idx="171">
                  <c:v>1700</c:v>
                </c:pt>
                <c:pt idx="172">
                  <c:v>1701</c:v>
                </c:pt>
                <c:pt idx="173">
                  <c:v>1702</c:v>
                </c:pt>
                <c:pt idx="174">
                  <c:v>1703</c:v>
                </c:pt>
                <c:pt idx="175">
                  <c:v>1704</c:v>
                </c:pt>
                <c:pt idx="176">
                  <c:v>1705</c:v>
                </c:pt>
                <c:pt idx="177">
                  <c:v>1706</c:v>
                </c:pt>
                <c:pt idx="178">
                  <c:v>1707</c:v>
                </c:pt>
                <c:pt idx="179">
                  <c:v>1708</c:v>
                </c:pt>
                <c:pt idx="180">
                  <c:v>1709</c:v>
                </c:pt>
                <c:pt idx="181">
                  <c:v>1710</c:v>
                </c:pt>
                <c:pt idx="182">
                  <c:v>1711</c:v>
                </c:pt>
                <c:pt idx="183">
                  <c:v>1712</c:v>
                </c:pt>
                <c:pt idx="184">
                  <c:v>1713</c:v>
                </c:pt>
                <c:pt idx="185">
                  <c:v>1714</c:v>
                </c:pt>
                <c:pt idx="186">
                  <c:v>1715</c:v>
                </c:pt>
                <c:pt idx="187">
                  <c:v>1716</c:v>
                </c:pt>
                <c:pt idx="188">
                  <c:v>1717</c:v>
                </c:pt>
                <c:pt idx="189">
                  <c:v>1718</c:v>
                </c:pt>
                <c:pt idx="190">
                  <c:v>1719</c:v>
                </c:pt>
                <c:pt idx="191">
                  <c:v>1720</c:v>
                </c:pt>
                <c:pt idx="192">
                  <c:v>1721</c:v>
                </c:pt>
                <c:pt idx="193">
                  <c:v>1722</c:v>
                </c:pt>
                <c:pt idx="194">
                  <c:v>1723</c:v>
                </c:pt>
                <c:pt idx="195">
                  <c:v>1724</c:v>
                </c:pt>
                <c:pt idx="196">
                  <c:v>1725</c:v>
                </c:pt>
                <c:pt idx="197">
                  <c:v>1726</c:v>
                </c:pt>
                <c:pt idx="198">
                  <c:v>1727</c:v>
                </c:pt>
                <c:pt idx="199">
                  <c:v>1728</c:v>
                </c:pt>
                <c:pt idx="200">
                  <c:v>1729</c:v>
                </c:pt>
              </c:numCache>
            </c:numRef>
          </c:xVal>
          <c:yVal>
            <c:numRef>
              <c:f>Graph!$D$1331:$D$1529</c:f>
              <c:numCache>
                <c:formatCode>General</c:formatCode>
                <c:ptCount val="199"/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75-4CB3-BE81-6DF726539686}"/>
            </c:ext>
          </c:extLst>
        </c:ser>
        <c:ser>
          <c:idx val="1"/>
          <c:order val="1"/>
          <c:tx>
            <c:v>FR</c:v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Graph!$A$1330:$A$1530</c:f>
              <c:numCache>
                <c:formatCode>General</c:formatCode>
                <c:ptCount val="201"/>
                <c:pt idx="0">
                  <c:v>1529</c:v>
                </c:pt>
                <c:pt idx="1">
                  <c:v>1530</c:v>
                </c:pt>
                <c:pt idx="2">
                  <c:v>1531</c:v>
                </c:pt>
                <c:pt idx="3">
                  <c:v>1532</c:v>
                </c:pt>
                <c:pt idx="4">
                  <c:v>1533</c:v>
                </c:pt>
                <c:pt idx="5">
                  <c:v>1534</c:v>
                </c:pt>
                <c:pt idx="6">
                  <c:v>1535</c:v>
                </c:pt>
                <c:pt idx="7">
                  <c:v>1536</c:v>
                </c:pt>
                <c:pt idx="8">
                  <c:v>1537</c:v>
                </c:pt>
                <c:pt idx="9">
                  <c:v>1538</c:v>
                </c:pt>
                <c:pt idx="10">
                  <c:v>1539</c:v>
                </c:pt>
                <c:pt idx="11">
                  <c:v>1540</c:v>
                </c:pt>
                <c:pt idx="12">
                  <c:v>1541</c:v>
                </c:pt>
                <c:pt idx="13">
                  <c:v>1542</c:v>
                </c:pt>
                <c:pt idx="14">
                  <c:v>1543</c:v>
                </c:pt>
                <c:pt idx="15">
                  <c:v>1544</c:v>
                </c:pt>
                <c:pt idx="16">
                  <c:v>1545</c:v>
                </c:pt>
                <c:pt idx="17">
                  <c:v>1546</c:v>
                </c:pt>
                <c:pt idx="18">
                  <c:v>1547</c:v>
                </c:pt>
                <c:pt idx="19">
                  <c:v>1548</c:v>
                </c:pt>
                <c:pt idx="20">
                  <c:v>1549</c:v>
                </c:pt>
                <c:pt idx="21">
                  <c:v>1550</c:v>
                </c:pt>
                <c:pt idx="22">
                  <c:v>1551</c:v>
                </c:pt>
                <c:pt idx="23">
                  <c:v>1552</c:v>
                </c:pt>
                <c:pt idx="24">
                  <c:v>1553</c:v>
                </c:pt>
                <c:pt idx="25">
                  <c:v>1554</c:v>
                </c:pt>
                <c:pt idx="26">
                  <c:v>1555</c:v>
                </c:pt>
                <c:pt idx="27">
                  <c:v>1556</c:v>
                </c:pt>
                <c:pt idx="28">
                  <c:v>1557</c:v>
                </c:pt>
                <c:pt idx="29">
                  <c:v>1558</c:v>
                </c:pt>
                <c:pt idx="30">
                  <c:v>1559</c:v>
                </c:pt>
                <c:pt idx="31">
                  <c:v>1560</c:v>
                </c:pt>
                <c:pt idx="32">
                  <c:v>1561</c:v>
                </c:pt>
                <c:pt idx="33">
                  <c:v>1562</c:v>
                </c:pt>
                <c:pt idx="34">
                  <c:v>1563</c:v>
                </c:pt>
                <c:pt idx="35">
                  <c:v>1564</c:v>
                </c:pt>
                <c:pt idx="36">
                  <c:v>1565</c:v>
                </c:pt>
                <c:pt idx="37">
                  <c:v>1566</c:v>
                </c:pt>
                <c:pt idx="38">
                  <c:v>1567</c:v>
                </c:pt>
                <c:pt idx="39">
                  <c:v>1568</c:v>
                </c:pt>
                <c:pt idx="40">
                  <c:v>1569</c:v>
                </c:pt>
                <c:pt idx="41">
                  <c:v>1570</c:v>
                </c:pt>
                <c:pt idx="42">
                  <c:v>1571</c:v>
                </c:pt>
                <c:pt idx="43">
                  <c:v>1572</c:v>
                </c:pt>
                <c:pt idx="44">
                  <c:v>1573</c:v>
                </c:pt>
                <c:pt idx="45">
                  <c:v>1574</c:v>
                </c:pt>
                <c:pt idx="46">
                  <c:v>1575</c:v>
                </c:pt>
                <c:pt idx="47">
                  <c:v>1576</c:v>
                </c:pt>
                <c:pt idx="48">
                  <c:v>1577</c:v>
                </c:pt>
                <c:pt idx="49">
                  <c:v>1578</c:v>
                </c:pt>
                <c:pt idx="50">
                  <c:v>1579</c:v>
                </c:pt>
                <c:pt idx="51">
                  <c:v>1580</c:v>
                </c:pt>
                <c:pt idx="52">
                  <c:v>1581</c:v>
                </c:pt>
                <c:pt idx="53">
                  <c:v>1582</c:v>
                </c:pt>
                <c:pt idx="54">
                  <c:v>1583</c:v>
                </c:pt>
                <c:pt idx="55">
                  <c:v>1584</c:v>
                </c:pt>
                <c:pt idx="56">
                  <c:v>1585</c:v>
                </c:pt>
                <c:pt idx="57">
                  <c:v>1586</c:v>
                </c:pt>
                <c:pt idx="58">
                  <c:v>1587</c:v>
                </c:pt>
                <c:pt idx="59">
                  <c:v>1588</c:v>
                </c:pt>
                <c:pt idx="60">
                  <c:v>1589</c:v>
                </c:pt>
                <c:pt idx="61">
                  <c:v>1590</c:v>
                </c:pt>
                <c:pt idx="62">
                  <c:v>1591</c:v>
                </c:pt>
                <c:pt idx="63">
                  <c:v>1592</c:v>
                </c:pt>
                <c:pt idx="64">
                  <c:v>1593</c:v>
                </c:pt>
                <c:pt idx="65">
                  <c:v>1594</c:v>
                </c:pt>
                <c:pt idx="66">
                  <c:v>1595</c:v>
                </c:pt>
                <c:pt idx="67">
                  <c:v>1596</c:v>
                </c:pt>
                <c:pt idx="68">
                  <c:v>1597</c:v>
                </c:pt>
                <c:pt idx="69">
                  <c:v>1598</c:v>
                </c:pt>
                <c:pt idx="70">
                  <c:v>1599</c:v>
                </c:pt>
                <c:pt idx="71">
                  <c:v>1600</c:v>
                </c:pt>
                <c:pt idx="72">
                  <c:v>1601</c:v>
                </c:pt>
                <c:pt idx="73">
                  <c:v>1602</c:v>
                </c:pt>
                <c:pt idx="74">
                  <c:v>1603</c:v>
                </c:pt>
                <c:pt idx="75">
                  <c:v>1604</c:v>
                </c:pt>
                <c:pt idx="76">
                  <c:v>1605</c:v>
                </c:pt>
                <c:pt idx="77">
                  <c:v>1606</c:v>
                </c:pt>
                <c:pt idx="78">
                  <c:v>1607</c:v>
                </c:pt>
                <c:pt idx="79">
                  <c:v>1608</c:v>
                </c:pt>
                <c:pt idx="80">
                  <c:v>1609</c:v>
                </c:pt>
                <c:pt idx="81">
                  <c:v>1610</c:v>
                </c:pt>
                <c:pt idx="82">
                  <c:v>1611</c:v>
                </c:pt>
                <c:pt idx="83">
                  <c:v>1612</c:v>
                </c:pt>
                <c:pt idx="84">
                  <c:v>1613</c:v>
                </c:pt>
                <c:pt idx="85">
                  <c:v>1614</c:v>
                </c:pt>
                <c:pt idx="86">
                  <c:v>1615</c:v>
                </c:pt>
                <c:pt idx="87">
                  <c:v>1616</c:v>
                </c:pt>
                <c:pt idx="88">
                  <c:v>1617</c:v>
                </c:pt>
                <c:pt idx="89">
                  <c:v>1618</c:v>
                </c:pt>
                <c:pt idx="90">
                  <c:v>1619</c:v>
                </c:pt>
                <c:pt idx="91">
                  <c:v>1620</c:v>
                </c:pt>
                <c:pt idx="92">
                  <c:v>1621</c:v>
                </c:pt>
                <c:pt idx="93">
                  <c:v>1622</c:v>
                </c:pt>
                <c:pt idx="94">
                  <c:v>1623</c:v>
                </c:pt>
                <c:pt idx="95">
                  <c:v>1624</c:v>
                </c:pt>
                <c:pt idx="96">
                  <c:v>1625</c:v>
                </c:pt>
                <c:pt idx="97">
                  <c:v>1626</c:v>
                </c:pt>
                <c:pt idx="98">
                  <c:v>1627</c:v>
                </c:pt>
                <c:pt idx="99">
                  <c:v>1628</c:v>
                </c:pt>
                <c:pt idx="100">
                  <c:v>1629</c:v>
                </c:pt>
                <c:pt idx="101">
                  <c:v>1630</c:v>
                </c:pt>
                <c:pt idx="102">
                  <c:v>1631</c:v>
                </c:pt>
                <c:pt idx="103">
                  <c:v>1632</c:v>
                </c:pt>
                <c:pt idx="104">
                  <c:v>1633</c:v>
                </c:pt>
                <c:pt idx="105">
                  <c:v>1634</c:v>
                </c:pt>
                <c:pt idx="106">
                  <c:v>1635</c:v>
                </c:pt>
                <c:pt idx="107">
                  <c:v>1636</c:v>
                </c:pt>
                <c:pt idx="108">
                  <c:v>1637</c:v>
                </c:pt>
                <c:pt idx="109">
                  <c:v>1638</c:v>
                </c:pt>
                <c:pt idx="110">
                  <c:v>1639</c:v>
                </c:pt>
                <c:pt idx="111">
                  <c:v>1640</c:v>
                </c:pt>
                <c:pt idx="112">
                  <c:v>1641</c:v>
                </c:pt>
                <c:pt idx="113">
                  <c:v>1642</c:v>
                </c:pt>
                <c:pt idx="114">
                  <c:v>1643</c:v>
                </c:pt>
                <c:pt idx="115">
                  <c:v>1644</c:v>
                </c:pt>
                <c:pt idx="116">
                  <c:v>1645</c:v>
                </c:pt>
                <c:pt idx="117">
                  <c:v>1646</c:v>
                </c:pt>
                <c:pt idx="118">
                  <c:v>1647</c:v>
                </c:pt>
                <c:pt idx="119">
                  <c:v>1648</c:v>
                </c:pt>
                <c:pt idx="120">
                  <c:v>1649</c:v>
                </c:pt>
                <c:pt idx="121">
                  <c:v>1650</c:v>
                </c:pt>
                <c:pt idx="122">
                  <c:v>1651</c:v>
                </c:pt>
                <c:pt idx="123">
                  <c:v>1652</c:v>
                </c:pt>
                <c:pt idx="124">
                  <c:v>1653</c:v>
                </c:pt>
                <c:pt idx="125">
                  <c:v>1654</c:v>
                </c:pt>
                <c:pt idx="126">
                  <c:v>1655</c:v>
                </c:pt>
                <c:pt idx="127">
                  <c:v>1656</c:v>
                </c:pt>
                <c:pt idx="128">
                  <c:v>1657</c:v>
                </c:pt>
                <c:pt idx="129">
                  <c:v>1658</c:v>
                </c:pt>
                <c:pt idx="130">
                  <c:v>1659</c:v>
                </c:pt>
                <c:pt idx="131">
                  <c:v>1660</c:v>
                </c:pt>
                <c:pt idx="132">
                  <c:v>1661</c:v>
                </c:pt>
                <c:pt idx="133">
                  <c:v>1662</c:v>
                </c:pt>
                <c:pt idx="134">
                  <c:v>1663</c:v>
                </c:pt>
                <c:pt idx="135">
                  <c:v>1664</c:v>
                </c:pt>
                <c:pt idx="136">
                  <c:v>1665</c:v>
                </c:pt>
                <c:pt idx="137">
                  <c:v>1666</c:v>
                </c:pt>
                <c:pt idx="138">
                  <c:v>1667</c:v>
                </c:pt>
                <c:pt idx="139">
                  <c:v>1668</c:v>
                </c:pt>
                <c:pt idx="140">
                  <c:v>1669</c:v>
                </c:pt>
                <c:pt idx="141">
                  <c:v>1670</c:v>
                </c:pt>
                <c:pt idx="142">
                  <c:v>1671</c:v>
                </c:pt>
                <c:pt idx="143">
                  <c:v>1672</c:v>
                </c:pt>
                <c:pt idx="144">
                  <c:v>1673</c:v>
                </c:pt>
                <c:pt idx="145">
                  <c:v>1674</c:v>
                </c:pt>
                <c:pt idx="146">
                  <c:v>1675</c:v>
                </c:pt>
                <c:pt idx="147">
                  <c:v>1676</c:v>
                </c:pt>
                <c:pt idx="148">
                  <c:v>1677</c:v>
                </c:pt>
                <c:pt idx="149">
                  <c:v>1678</c:v>
                </c:pt>
                <c:pt idx="150">
                  <c:v>1679</c:v>
                </c:pt>
                <c:pt idx="151">
                  <c:v>1680</c:v>
                </c:pt>
                <c:pt idx="152">
                  <c:v>1681</c:v>
                </c:pt>
                <c:pt idx="153">
                  <c:v>1682</c:v>
                </c:pt>
                <c:pt idx="154">
                  <c:v>1683</c:v>
                </c:pt>
                <c:pt idx="155">
                  <c:v>1684</c:v>
                </c:pt>
                <c:pt idx="156">
                  <c:v>1685</c:v>
                </c:pt>
                <c:pt idx="157">
                  <c:v>1686</c:v>
                </c:pt>
                <c:pt idx="158">
                  <c:v>1687</c:v>
                </c:pt>
                <c:pt idx="159">
                  <c:v>1688</c:v>
                </c:pt>
                <c:pt idx="160">
                  <c:v>1689</c:v>
                </c:pt>
                <c:pt idx="161">
                  <c:v>1690</c:v>
                </c:pt>
                <c:pt idx="162">
                  <c:v>1691</c:v>
                </c:pt>
                <c:pt idx="163">
                  <c:v>1692</c:v>
                </c:pt>
                <c:pt idx="164">
                  <c:v>1693</c:v>
                </c:pt>
                <c:pt idx="165">
                  <c:v>1694</c:v>
                </c:pt>
                <c:pt idx="166">
                  <c:v>1695</c:v>
                </c:pt>
                <c:pt idx="167">
                  <c:v>1696</c:v>
                </c:pt>
                <c:pt idx="168">
                  <c:v>1697</c:v>
                </c:pt>
                <c:pt idx="169">
                  <c:v>1698</c:v>
                </c:pt>
                <c:pt idx="170">
                  <c:v>1699</c:v>
                </c:pt>
                <c:pt idx="171">
                  <c:v>1700</c:v>
                </c:pt>
                <c:pt idx="172">
                  <c:v>1701</c:v>
                </c:pt>
                <c:pt idx="173">
                  <c:v>1702</c:v>
                </c:pt>
                <c:pt idx="174">
                  <c:v>1703</c:v>
                </c:pt>
                <c:pt idx="175">
                  <c:v>1704</c:v>
                </c:pt>
                <c:pt idx="176">
                  <c:v>1705</c:v>
                </c:pt>
                <c:pt idx="177">
                  <c:v>1706</c:v>
                </c:pt>
                <c:pt idx="178">
                  <c:v>1707</c:v>
                </c:pt>
                <c:pt idx="179">
                  <c:v>1708</c:v>
                </c:pt>
                <c:pt idx="180">
                  <c:v>1709</c:v>
                </c:pt>
                <c:pt idx="181">
                  <c:v>1710</c:v>
                </c:pt>
                <c:pt idx="182">
                  <c:v>1711</c:v>
                </c:pt>
                <c:pt idx="183">
                  <c:v>1712</c:v>
                </c:pt>
                <c:pt idx="184">
                  <c:v>1713</c:v>
                </c:pt>
                <c:pt idx="185">
                  <c:v>1714</c:v>
                </c:pt>
                <c:pt idx="186">
                  <c:v>1715</c:v>
                </c:pt>
                <c:pt idx="187">
                  <c:v>1716</c:v>
                </c:pt>
                <c:pt idx="188">
                  <c:v>1717</c:v>
                </c:pt>
                <c:pt idx="189">
                  <c:v>1718</c:v>
                </c:pt>
                <c:pt idx="190">
                  <c:v>1719</c:v>
                </c:pt>
                <c:pt idx="191">
                  <c:v>1720</c:v>
                </c:pt>
                <c:pt idx="192">
                  <c:v>1721</c:v>
                </c:pt>
                <c:pt idx="193">
                  <c:v>1722</c:v>
                </c:pt>
                <c:pt idx="194">
                  <c:v>1723</c:v>
                </c:pt>
                <c:pt idx="195">
                  <c:v>1724</c:v>
                </c:pt>
                <c:pt idx="196">
                  <c:v>1725</c:v>
                </c:pt>
                <c:pt idx="197">
                  <c:v>1726</c:v>
                </c:pt>
                <c:pt idx="198">
                  <c:v>1727</c:v>
                </c:pt>
                <c:pt idx="199">
                  <c:v>1728</c:v>
                </c:pt>
                <c:pt idx="200">
                  <c:v>1729</c:v>
                </c:pt>
              </c:numCache>
            </c:numRef>
          </c:xVal>
          <c:yVal>
            <c:numRef>
              <c:f>Graph!$B$1331:$B$1529</c:f>
              <c:numCache>
                <c:formatCode>General</c:formatCode>
                <c:ptCount val="199"/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F75-4CB3-BE81-6DF726539686}"/>
            </c:ext>
          </c:extLst>
        </c:ser>
        <c:ser>
          <c:idx val="2"/>
          <c:order val="2"/>
          <c:tx>
            <c:v>FL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Graph!$A$1330:$A$1530</c:f>
              <c:numCache>
                <c:formatCode>General</c:formatCode>
                <c:ptCount val="201"/>
                <c:pt idx="0">
                  <c:v>1529</c:v>
                </c:pt>
                <c:pt idx="1">
                  <c:v>1530</c:v>
                </c:pt>
                <c:pt idx="2">
                  <c:v>1531</c:v>
                </c:pt>
                <c:pt idx="3">
                  <c:v>1532</c:v>
                </c:pt>
                <c:pt idx="4">
                  <c:v>1533</c:v>
                </c:pt>
                <c:pt idx="5">
                  <c:v>1534</c:v>
                </c:pt>
                <c:pt idx="6">
                  <c:v>1535</c:v>
                </c:pt>
                <c:pt idx="7">
                  <c:v>1536</c:v>
                </c:pt>
                <c:pt idx="8">
                  <c:v>1537</c:v>
                </c:pt>
                <c:pt idx="9">
                  <c:v>1538</c:v>
                </c:pt>
                <c:pt idx="10">
                  <c:v>1539</c:v>
                </c:pt>
                <c:pt idx="11">
                  <c:v>1540</c:v>
                </c:pt>
                <c:pt idx="12">
                  <c:v>1541</c:v>
                </c:pt>
                <c:pt idx="13">
                  <c:v>1542</c:v>
                </c:pt>
                <c:pt idx="14">
                  <c:v>1543</c:v>
                </c:pt>
                <c:pt idx="15">
                  <c:v>1544</c:v>
                </c:pt>
                <c:pt idx="16">
                  <c:v>1545</c:v>
                </c:pt>
                <c:pt idx="17">
                  <c:v>1546</c:v>
                </c:pt>
                <c:pt idx="18">
                  <c:v>1547</c:v>
                </c:pt>
                <c:pt idx="19">
                  <c:v>1548</c:v>
                </c:pt>
                <c:pt idx="20">
                  <c:v>1549</c:v>
                </c:pt>
                <c:pt idx="21">
                  <c:v>1550</c:v>
                </c:pt>
                <c:pt idx="22">
                  <c:v>1551</c:v>
                </c:pt>
                <c:pt idx="23">
                  <c:v>1552</c:v>
                </c:pt>
                <c:pt idx="24">
                  <c:v>1553</c:v>
                </c:pt>
                <c:pt idx="25">
                  <c:v>1554</c:v>
                </c:pt>
                <c:pt idx="26">
                  <c:v>1555</c:v>
                </c:pt>
                <c:pt idx="27">
                  <c:v>1556</c:v>
                </c:pt>
                <c:pt idx="28">
                  <c:v>1557</c:v>
                </c:pt>
                <c:pt idx="29">
                  <c:v>1558</c:v>
                </c:pt>
                <c:pt idx="30">
                  <c:v>1559</c:v>
                </c:pt>
                <c:pt idx="31">
                  <c:v>1560</c:v>
                </c:pt>
                <c:pt idx="32">
                  <c:v>1561</c:v>
                </c:pt>
                <c:pt idx="33">
                  <c:v>1562</c:v>
                </c:pt>
                <c:pt idx="34">
                  <c:v>1563</c:v>
                </c:pt>
                <c:pt idx="35">
                  <c:v>1564</c:v>
                </c:pt>
                <c:pt idx="36">
                  <c:v>1565</c:v>
                </c:pt>
                <c:pt idx="37">
                  <c:v>1566</c:v>
                </c:pt>
                <c:pt idx="38">
                  <c:v>1567</c:v>
                </c:pt>
                <c:pt idx="39">
                  <c:v>1568</c:v>
                </c:pt>
                <c:pt idx="40">
                  <c:v>1569</c:v>
                </c:pt>
                <c:pt idx="41">
                  <c:v>1570</c:v>
                </c:pt>
                <c:pt idx="42">
                  <c:v>1571</c:v>
                </c:pt>
                <c:pt idx="43">
                  <c:v>1572</c:v>
                </c:pt>
                <c:pt idx="44">
                  <c:v>1573</c:v>
                </c:pt>
                <c:pt idx="45">
                  <c:v>1574</c:v>
                </c:pt>
                <c:pt idx="46">
                  <c:v>1575</c:v>
                </c:pt>
                <c:pt idx="47">
                  <c:v>1576</c:v>
                </c:pt>
                <c:pt idx="48">
                  <c:v>1577</c:v>
                </c:pt>
                <c:pt idx="49">
                  <c:v>1578</c:v>
                </c:pt>
                <c:pt idx="50">
                  <c:v>1579</c:v>
                </c:pt>
                <c:pt idx="51">
                  <c:v>1580</c:v>
                </c:pt>
                <c:pt idx="52">
                  <c:v>1581</c:v>
                </c:pt>
                <c:pt idx="53">
                  <c:v>1582</c:v>
                </c:pt>
                <c:pt idx="54">
                  <c:v>1583</c:v>
                </c:pt>
                <c:pt idx="55">
                  <c:v>1584</c:v>
                </c:pt>
                <c:pt idx="56">
                  <c:v>1585</c:v>
                </c:pt>
                <c:pt idx="57">
                  <c:v>1586</c:v>
                </c:pt>
                <c:pt idx="58">
                  <c:v>1587</c:v>
                </c:pt>
                <c:pt idx="59">
                  <c:v>1588</c:v>
                </c:pt>
                <c:pt idx="60">
                  <c:v>1589</c:v>
                </c:pt>
                <c:pt idx="61">
                  <c:v>1590</c:v>
                </c:pt>
                <c:pt idx="62">
                  <c:v>1591</c:v>
                </c:pt>
                <c:pt idx="63">
                  <c:v>1592</c:v>
                </c:pt>
                <c:pt idx="64">
                  <c:v>1593</c:v>
                </c:pt>
                <c:pt idx="65">
                  <c:v>1594</c:v>
                </c:pt>
                <c:pt idx="66">
                  <c:v>1595</c:v>
                </c:pt>
                <c:pt idx="67">
                  <c:v>1596</c:v>
                </c:pt>
                <c:pt idx="68">
                  <c:v>1597</c:v>
                </c:pt>
                <c:pt idx="69">
                  <c:v>1598</c:v>
                </c:pt>
                <c:pt idx="70">
                  <c:v>1599</c:v>
                </c:pt>
                <c:pt idx="71">
                  <c:v>1600</c:v>
                </c:pt>
                <c:pt idx="72">
                  <c:v>1601</c:v>
                </c:pt>
                <c:pt idx="73">
                  <c:v>1602</c:v>
                </c:pt>
                <c:pt idx="74">
                  <c:v>1603</c:v>
                </c:pt>
                <c:pt idx="75">
                  <c:v>1604</c:v>
                </c:pt>
                <c:pt idx="76">
                  <c:v>1605</c:v>
                </c:pt>
                <c:pt idx="77">
                  <c:v>1606</c:v>
                </c:pt>
                <c:pt idx="78">
                  <c:v>1607</c:v>
                </c:pt>
                <c:pt idx="79">
                  <c:v>1608</c:v>
                </c:pt>
                <c:pt idx="80">
                  <c:v>1609</c:v>
                </c:pt>
                <c:pt idx="81">
                  <c:v>1610</c:v>
                </c:pt>
                <c:pt idx="82">
                  <c:v>1611</c:v>
                </c:pt>
                <c:pt idx="83">
                  <c:v>1612</c:v>
                </c:pt>
                <c:pt idx="84">
                  <c:v>1613</c:v>
                </c:pt>
                <c:pt idx="85">
                  <c:v>1614</c:v>
                </c:pt>
                <c:pt idx="86">
                  <c:v>1615</c:v>
                </c:pt>
                <c:pt idx="87">
                  <c:v>1616</c:v>
                </c:pt>
                <c:pt idx="88">
                  <c:v>1617</c:v>
                </c:pt>
                <c:pt idx="89">
                  <c:v>1618</c:v>
                </c:pt>
                <c:pt idx="90">
                  <c:v>1619</c:v>
                </c:pt>
                <c:pt idx="91">
                  <c:v>1620</c:v>
                </c:pt>
                <c:pt idx="92">
                  <c:v>1621</c:v>
                </c:pt>
                <c:pt idx="93">
                  <c:v>1622</c:v>
                </c:pt>
                <c:pt idx="94">
                  <c:v>1623</c:v>
                </c:pt>
                <c:pt idx="95">
                  <c:v>1624</c:v>
                </c:pt>
                <c:pt idx="96">
                  <c:v>1625</c:v>
                </c:pt>
                <c:pt idx="97">
                  <c:v>1626</c:v>
                </c:pt>
                <c:pt idx="98">
                  <c:v>1627</c:v>
                </c:pt>
                <c:pt idx="99">
                  <c:v>1628</c:v>
                </c:pt>
                <c:pt idx="100">
                  <c:v>1629</c:v>
                </c:pt>
                <c:pt idx="101">
                  <c:v>1630</c:v>
                </c:pt>
                <c:pt idx="102">
                  <c:v>1631</c:v>
                </c:pt>
                <c:pt idx="103">
                  <c:v>1632</c:v>
                </c:pt>
                <c:pt idx="104">
                  <c:v>1633</c:v>
                </c:pt>
                <c:pt idx="105">
                  <c:v>1634</c:v>
                </c:pt>
                <c:pt idx="106">
                  <c:v>1635</c:v>
                </c:pt>
                <c:pt idx="107">
                  <c:v>1636</c:v>
                </c:pt>
                <c:pt idx="108">
                  <c:v>1637</c:v>
                </c:pt>
                <c:pt idx="109">
                  <c:v>1638</c:v>
                </c:pt>
                <c:pt idx="110">
                  <c:v>1639</c:v>
                </c:pt>
                <c:pt idx="111">
                  <c:v>1640</c:v>
                </c:pt>
                <c:pt idx="112">
                  <c:v>1641</c:v>
                </c:pt>
                <c:pt idx="113">
                  <c:v>1642</c:v>
                </c:pt>
                <c:pt idx="114">
                  <c:v>1643</c:v>
                </c:pt>
                <c:pt idx="115">
                  <c:v>1644</c:v>
                </c:pt>
                <c:pt idx="116">
                  <c:v>1645</c:v>
                </c:pt>
                <c:pt idx="117">
                  <c:v>1646</c:v>
                </c:pt>
                <c:pt idx="118">
                  <c:v>1647</c:v>
                </c:pt>
                <c:pt idx="119">
                  <c:v>1648</c:v>
                </c:pt>
                <c:pt idx="120">
                  <c:v>1649</c:v>
                </c:pt>
                <c:pt idx="121">
                  <c:v>1650</c:v>
                </c:pt>
                <c:pt idx="122">
                  <c:v>1651</c:v>
                </c:pt>
                <c:pt idx="123">
                  <c:v>1652</c:v>
                </c:pt>
                <c:pt idx="124">
                  <c:v>1653</c:v>
                </c:pt>
                <c:pt idx="125">
                  <c:v>1654</c:v>
                </c:pt>
                <c:pt idx="126">
                  <c:v>1655</c:v>
                </c:pt>
                <c:pt idx="127">
                  <c:v>1656</c:v>
                </c:pt>
                <c:pt idx="128">
                  <c:v>1657</c:v>
                </c:pt>
                <c:pt idx="129">
                  <c:v>1658</c:v>
                </c:pt>
                <c:pt idx="130">
                  <c:v>1659</c:v>
                </c:pt>
                <c:pt idx="131">
                  <c:v>1660</c:v>
                </c:pt>
                <c:pt idx="132">
                  <c:v>1661</c:v>
                </c:pt>
                <c:pt idx="133">
                  <c:v>1662</c:v>
                </c:pt>
                <c:pt idx="134">
                  <c:v>1663</c:v>
                </c:pt>
                <c:pt idx="135">
                  <c:v>1664</c:v>
                </c:pt>
                <c:pt idx="136">
                  <c:v>1665</c:v>
                </c:pt>
                <c:pt idx="137">
                  <c:v>1666</c:v>
                </c:pt>
                <c:pt idx="138">
                  <c:v>1667</c:v>
                </c:pt>
                <c:pt idx="139">
                  <c:v>1668</c:v>
                </c:pt>
                <c:pt idx="140">
                  <c:v>1669</c:v>
                </c:pt>
                <c:pt idx="141">
                  <c:v>1670</c:v>
                </c:pt>
                <c:pt idx="142">
                  <c:v>1671</c:v>
                </c:pt>
                <c:pt idx="143">
                  <c:v>1672</c:v>
                </c:pt>
                <c:pt idx="144">
                  <c:v>1673</c:v>
                </c:pt>
                <c:pt idx="145">
                  <c:v>1674</c:v>
                </c:pt>
                <c:pt idx="146">
                  <c:v>1675</c:v>
                </c:pt>
                <c:pt idx="147">
                  <c:v>1676</c:v>
                </c:pt>
                <c:pt idx="148">
                  <c:v>1677</c:v>
                </c:pt>
                <c:pt idx="149">
                  <c:v>1678</c:v>
                </c:pt>
                <c:pt idx="150">
                  <c:v>1679</c:v>
                </c:pt>
                <c:pt idx="151">
                  <c:v>1680</c:v>
                </c:pt>
                <c:pt idx="152">
                  <c:v>1681</c:v>
                </c:pt>
                <c:pt idx="153">
                  <c:v>1682</c:v>
                </c:pt>
                <c:pt idx="154">
                  <c:v>1683</c:v>
                </c:pt>
                <c:pt idx="155">
                  <c:v>1684</c:v>
                </c:pt>
                <c:pt idx="156">
                  <c:v>1685</c:v>
                </c:pt>
                <c:pt idx="157">
                  <c:v>1686</c:v>
                </c:pt>
                <c:pt idx="158">
                  <c:v>1687</c:v>
                </c:pt>
                <c:pt idx="159">
                  <c:v>1688</c:v>
                </c:pt>
                <c:pt idx="160">
                  <c:v>1689</c:v>
                </c:pt>
                <c:pt idx="161">
                  <c:v>1690</c:v>
                </c:pt>
                <c:pt idx="162">
                  <c:v>1691</c:v>
                </c:pt>
                <c:pt idx="163">
                  <c:v>1692</c:v>
                </c:pt>
                <c:pt idx="164">
                  <c:v>1693</c:v>
                </c:pt>
                <c:pt idx="165">
                  <c:v>1694</c:v>
                </c:pt>
                <c:pt idx="166">
                  <c:v>1695</c:v>
                </c:pt>
                <c:pt idx="167">
                  <c:v>1696</c:v>
                </c:pt>
                <c:pt idx="168">
                  <c:v>1697</c:v>
                </c:pt>
                <c:pt idx="169">
                  <c:v>1698</c:v>
                </c:pt>
                <c:pt idx="170">
                  <c:v>1699</c:v>
                </c:pt>
                <c:pt idx="171">
                  <c:v>1700</c:v>
                </c:pt>
                <c:pt idx="172">
                  <c:v>1701</c:v>
                </c:pt>
                <c:pt idx="173">
                  <c:v>1702</c:v>
                </c:pt>
                <c:pt idx="174">
                  <c:v>1703</c:v>
                </c:pt>
                <c:pt idx="175">
                  <c:v>1704</c:v>
                </c:pt>
                <c:pt idx="176">
                  <c:v>1705</c:v>
                </c:pt>
                <c:pt idx="177">
                  <c:v>1706</c:v>
                </c:pt>
                <c:pt idx="178">
                  <c:v>1707</c:v>
                </c:pt>
                <c:pt idx="179">
                  <c:v>1708</c:v>
                </c:pt>
                <c:pt idx="180">
                  <c:v>1709</c:v>
                </c:pt>
                <c:pt idx="181">
                  <c:v>1710</c:v>
                </c:pt>
                <c:pt idx="182">
                  <c:v>1711</c:v>
                </c:pt>
                <c:pt idx="183">
                  <c:v>1712</c:v>
                </c:pt>
                <c:pt idx="184">
                  <c:v>1713</c:v>
                </c:pt>
                <c:pt idx="185">
                  <c:v>1714</c:v>
                </c:pt>
                <c:pt idx="186">
                  <c:v>1715</c:v>
                </c:pt>
                <c:pt idx="187">
                  <c:v>1716</c:v>
                </c:pt>
                <c:pt idx="188">
                  <c:v>1717</c:v>
                </c:pt>
                <c:pt idx="189">
                  <c:v>1718</c:v>
                </c:pt>
                <c:pt idx="190">
                  <c:v>1719</c:v>
                </c:pt>
                <c:pt idx="191">
                  <c:v>1720</c:v>
                </c:pt>
                <c:pt idx="192">
                  <c:v>1721</c:v>
                </c:pt>
                <c:pt idx="193">
                  <c:v>1722</c:v>
                </c:pt>
                <c:pt idx="194">
                  <c:v>1723</c:v>
                </c:pt>
                <c:pt idx="195">
                  <c:v>1724</c:v>
                </c:pt>
                <c:pt idx="196">
                  <c:v>1725</c:v>
                </c:pt>
                <c:pt idx="197">
                  <c:v>1726</c:v>
                </c:pt>
                <c:pt idx="198">
                  <c:v>1727</c:v>
                </c:pt>
                <c:pt idx="199">
                  <c:v>1728</c:v>
                </c:pt>
                <c:pt idx="200">
                  <c:v>1729</c:v>
                </c:pt>
              </c:numCache>
            </c:numRef>
          </c:xVal>
          <c:yVal>
            <c:numRef>
              <c:f>Graph!$C$1331:$C$1529</c:f>
              <c:numCache>
                <c:formatCode>General</c:formatCode>
                <c:ptCount val="19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F75-4CB3-BE81-6DF726539686}"/>
            </c:ext>
          </c:extLst>
        </c:ser>
        <c:ser>
          <c:idx val="3"/>
          <c:order val="3"/>
          <c:tx>
            <c:v>RL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Graph!$A$1330:$A$1530</c:f>
              <c:numCache>
                <c:formatCode>General</c:formatCode>
                <c:ptCount val="201"/>
                <c:pt idx="0">
                  <c:v>1529</c:v>
                </c:pt>
                <c:pt idx="1">
                  <c:v>1530</c:v>
                </c:pt>
                <c:pt idx="2">
                  <c:v>1531</c:v>
                </c:pt>
                <c:pt idx="3">
                  <c:v>1532</c:v>
                </c:pt>
                <c:pt idx="4">
                  <c:v>1533</c:v>
                </c:pt>
                <c:pt idx="5">
                  <c:v>1534</c:v>
                </c:pt>
                <c:pt idx="6">
                  <c:v>1535</c:v>
                </c:pt>
                <c:pt idx="7">
                  <c:v>1536</c:v>
                </c:pt>
                <c:pt idx="8">
                  <c:v>1537</c:v>
                </c:pt>
                <c:pt idx="9">
                  <c:v>1538</c:v>
                </c:pt>
                <c:pt idx="10">
                  <c:v>1539</c:v>
                </c:pt>
                <c:pt idx="11">
                  <c:v>1540</c:v>
                </c:pt>
                <c:pt idx="12">
                  <c:v>1541</c:v>
                </c:pt>
                <c:pt idx="13">
                  <c:v>1542</c:v>
                </c:pt>
                <c:pt idx="14">
                  <c:v>1543</c:v>
                </c:pt>
                <c:pt idx="15">
                  <c:v>1544</c:v>
                </c:pt>
                <c:pt idx="16">
                  <c:v>1545</c:v>
                </c:pt>
                <c:pt idx="17">
                  <c:v>1546</c:v>
                </c:pt>
                <c:pt idx="18">
                  <c:v>1547</c:v>
                </c:pt>
                <c:pt idx="19">
                  <c:v>1548</c:v>
                </c:pt>
                <c:pt idx="20">
                  <c:v>1549</c:v>
                </c:pt>
                <c:pt idx="21">
                  <c:v>1550</c:v>
                </c:pt>
                <c:pt idx="22">
                  <c:v>1551</c:v>
                </c:pt>
                <c:pt idx="23">
                  <c:v>1552</c:v>
                </c:pt>
                <c:pt idx="24">
                  <c:v>1553</c:v>
                </c:pt>
                <c:pt idx="25">
                  <c:v>1554</c:v>
                </c:pt>
                <c:pt idx="26">
                  <c:v>1555</c:v>
                </c:pt>
                <c:pt idx="27">
                  <c:v>1556</c:v>
                </c:pt>
                <c:pt idx="28">
                  <c:v>1557</c:v>
                </c:pt>
                <c:pt idx="29">
                  <c:v>1558</c:v>
                </c:pt>
                <c:pt idx="30">
                  <c:v>1559</c:v>
                </c:pt>
                <c:pt idx="31">
                  <c:v>1560</c:v>
                </c:pt>
                <c:pt idx="32">
                  <c:v>1561</c:v>
                </c:pt>
                <c:pt idx="33">
                  <c:v>1562</c:v>
                </c:pt>
                <c:pt idx="34">
                  <c:v>1563</c:v>
                </c:pt>
                <c:pt idx="35">
                  <c:v>1564</c:v>
                </c:pt>
                <c:pt idx="36">
                  <c:v>1565</c:v>
                </c:pt>
                <c:pt idx="37">
                  <c:v>1566</c:v>
                </c:pt>
                <c:pt idx="38">
                  <c:v>1567</c:v>
                </c:pt>
                <c:pt idx="39">
                  <c:v>1568</c:v>
                </c:pt>
                <c:pt idx="40">
                  <c:v>1569</c:v>
                </c:pt>
                <c:pt idx="41">
                  <c:v>1570</c:v>
                </c:pt>
                <c:pt idx="42">
                  <c:v>1571</c:v>
                </c:pt>
                <c:pt idx="43">
                  <c:v>1572</c:v>
                </c:pt>
                <c:pt idx="44">
                  <c:v>1573</c:v>
                </c:pt>
                <c:pt idx="45">
                  <c:v>1574</c:v>
                </c:pt>
                <c:pt idx="46">
                  <c:v>1575</c:v>
                </c:pt>
                <c:pt idx="47">
                  <c:v>1576</c:v>
                </c:pt>
                <c:pt idx="48">
                  <c:v>1577</c:v>
                </c:pt>
                <c:pt idx="49">
                  <c:v>1578</c:v>
                </c:pt>
                <c:pt idx="50">
                  <c:v>1579</c:v>
                </c:pt>
                <c:pt idx="51">
                  <c:v>1580</c:v>
                </c:pt>
                <c:pt idx="52">
                  <c:v>1581</c:v>
                </c:pt>
                <c:pt idx="53">
                  <c:v>1582</c:v>
                </c:pt>
                <c:pt idx="54">
                  <c:v>1583</c:v>
                </c:pt>
                <c:pt idx="55">
                  <c:v>1584</c:v>
                </c:pt>
                <c:pt idx="56">
                  <c:v>1585</c:v>
                </c:pt>
                <c:pt idx="57">
                  <c:v>1586</c:v>
                </c:pt>
                <c:pt idx="58">
                  <c:v>1587</c:v>
                </c:pt>
                <c:pt idx="59">
                  <c:v>1588</c:v>
                </c:pt>
                <c:pt idx="60">
                  <c:v>1589</c:v>
                </c:pt>
                <c:pt idx="61">
                  <c:v>1590</c:v>
                </c:pt>
                <c:pt idx="62">
                  <c:v>1591</c:v>
                </c:pt>
                <c:pt idx="63">
                  <c:v>1592</c:v>
                </c:pt>
                <c:pt idx="64">
                  <c:v>1593</c:v>
                </c:pt>
                <c:pt idx="65">
                  <c:v>1594</c:v>
                </c:pt>
                <c:pt idx="66">
                  <c:v>1595</c:v>
                </c:pt>
                <c:pt idx="67">
                  <c:v>1596</c:v>
                </c:pt>
                <c:pt idx="68">
                  <c:v>1597</c:v>
                </c:pt>
                <c:pt idx="69">
                  <c:v>1598</c:v>
                </c:pt>
                <c:pt idx="70">
                  <c:v>1599</c:v>
                </c:pt>
                <c:pt idx="71">
                  <c:v>1600</c:v>
                </c:pt>
                <c:pt idx="72">
                  <c:v>1601</c:v>
                </c:pt>
                <c:pt idx="73">
                  <c:v>1602</c:v>
                </c:pt>
                <c:pt idx="74">
                  <c:v>1603</c:v>
                </c:pt>
                <c:pt idx="75">
                  <c:v>1604</c:v>
                </c:pt>
                <c:pt idx="76">
                  <c:v>1605</c:v>
                </c:pt>
                <c:pt idx="77">
                  <c:v>1606</c:v>
                </c:pt>
                <c:pt idx="78">
                  <c:v>1607</c:v>
                </c:pt>
                <c:pt idx="79">
                  <c:v>1608</c:v>
                </c:pt>
                <c:pt idx="80">
                  <c:v>1609</c:v>
                </c:pt>
                <c:pt idx="81">
                  <c:v>1610</c:v>
                </c:pt>
                <c:pt idx="82">
                  <c:v>1611</c:v>
                </c:pt>
                <c:pt idx="83">
                  <c:v>1612</c:v>
                </c:pt>
                <c:pt idx="84">
                  <c:v>1613</c:v>
                </c:pt>
                <c:pt idx="85">
                  <c:v>1614</c:v>
                </c:pt>
                <c:pt idx="86">
                  <c:v>1615</c:v>
                </c:pt>
                <c:pt idx="87">
                  <c:v>1616</c:v>
                </c:pt>
                <c:pt idx="88">
                  <c:v>1617</c:v>
                </c:pt>
                <c:pt idx="89">
                  <c:v>1618</c:v>
                </c:pt>
                <c:pt idx="90">
                  <c:v>1619</c:v>
                </c:pt>
                <c:pt idx="91">
                  <c:v>1620</c:v>
                </c:pt>
                <c:pt idx="92">
                  <c:v>1621</c:v>
                </c:pt>
                <c:pt idx="93">
                  <c:v>1622</c:v>
                </c:pt>
                <c:pt idx="94">
                  <c:v>1623</c:v>
                </c:pt>
                <c:pt idx="95">
                  <c:v>1624</c:v>
                </c:pt>
                <c:pt idx="96">
                  <c:v>1625</c:v>
                </c:pt>
                <c:pt idx="97">
                  <c:v>1626</c:v>
                </c:pt>
                <c:pt idx="98">
                  <c:v>1627</c:v>
                </c:pt>
                <c:pt idx="99">
                  <c:v>1628</c:v>
                </c:pt>
                <c:pt idx="100">
                  <c:v>1629</c:v>
                </c:pt>
                <c:pt idx="101">
                  <c:v>1630</c:v>
                </c:pt>
                <c:pt idx="102">
                  <c:v>1631</c:v>
                </c:pt>
                <c:pt idx="103">
                  <c:v>1632</c:v>
                </c:pt>
                <c:pt idx="104">
                  <c:v>1633</c:v>
                </c:pt>
                <c:pt idx="105">
                  <c:v>1634</c:v>
                </c:pt>
                <c:pt idx="106">
                  <c:v>1635</c:v>
                </c:pt>
                <c:pt idx="107">
                  <c:v>1636</c:v>
                </c:pt>
                <c:pt idx="108">
                  <c:v>1637</c:v>
                </c:pt>
                <c:pt idx="109">
                  <c:v>1638</c:v>
                </c:pt>
                <c:pt idx="110">
                  <c:v>1639</c:v>
                </c:pt>
                <c:pt idx="111">
                  <c:v>1640</c:v>
                </c:pt>
                <c:pt idx="112">
                  <c:v>1641</c:v>
                </c:pt>
                <c:pt idx="113">
                  <c:v>1642</c:v>
                </c:pt>
                <c:pt idx="114">
                  <c:v>1643</c:v>
                </c:pt>
                <c:pt idx="115">
                  <c:v>1644</c:v>
                </c:pt>
                <c:pt idx="116">
                  <c:v>1645</c:v>
                </c:pt>
                <c:pt idx="117">
                  <c:v>1646</c:v>
                </c:pt>
                <c:pt idx="118">
                  <c:v>1647</c:v>
                </c:pt>
                <c:pt idx="119">
                  <c:v>1648</c:v>
                </c:pt>
                <c:pt idx="120">
                  <c:v>1649</c:v>
                </c:pt>
                <c:pt idx="121">
                  <c:v>1650</c:v>
                </c:pt>
                <c:pt idx="122">
                  <c:v>1651</c:v>
                </c:pt>
                <c:pt idx="123">
                  <c:v>1652</c:v>
                </c:pt>
                <c:pt idx="124">
                  <c:v>1653</c:v>
                </c:pt>
                <c:pt idx="125">
                  <c:v>1654</c:v>
                </c:pt>
                <c:pt idx="126">
                  <c:v>1655</c:v>
                </c:pt>
                <c:pt idx="127">
                  <c:v>1656</c:v>
                </c:pt>
                <c:pt idx="128">
                  <c:v>1657</c:v>
                </c:pt>
                <c:pt idx="129">
                  <c:v>1658</c:v>
                </c:pt>
                <c:pt idx="130">
                  <c:v>1659</c:v>
                </c:pt>
                <c:pt idx="131">
                  <c:v>1660</c:v>
                </c:pt>
                <c:pt idx="132">
                  <c:v>1661</c:v>
                </c:pt>
                <c:pt idx="133">
                  <c:v>1662</c:v>
                </c:pt>
                <c:pt idx="134">
                  <c:v>1663</c:v>
                </c:pt>
                <c:pt idx="135">
                  <c:v>1664</c:v>
                </c:pt>
                <c:pt idx="136">
                  <c:v>1665</c:v>
                </c:pt>
                <c:pt idx="137">
                  <c:v>1666</c:v>
                </c:pt>
                <c:pt idx="138">
                  <c:v>1667</c:v>
                </c:pt>
                <c:pt idx="139">
                  <c:v>1668</c:v>
                </c:pt>
                <c:pt idx="140">
                  <c:v>1669</c:v>
                </c:pt>
                <c:pt idx="141">
                  <c:v>1670</c:v>
                </c:pt>
                <c:pt idx="142">
                  <c:v>1671</c:v>
                </c:pt>
                <c:pt idx="143">
                  <c:v>1672</c:v>
                </c:pt>
                <c:pt idx="144">
                  <c:v>1673</c:v>
                </c:pt>
                <c:pt idx="145">
                  <c:v>1674</c:v>
                </c:pt>
                <c:pt idx="146">
                  <c:v>1675</c:v>
                </c:pt>
                <c:pt idx="147">
                  <c:v>1676</c:v>
                </c:pt>
                <c:pt idx="148">
                  <c:v>1677</c:v>
                </c:pt>
                <c:pt idx="149">
                  <c:v>1678</c:v>
                </c:pt>
                <c:pt idx="150">
                  <c:v>1679</c:v>
                </c:pt>
                <c:pt idx="151">
                  <c:v>1680</c:v>
                </c:pt>
                <c:pt idx="152">
                  <c:v>1681</c:v>
                </c:pt>
                <c:pt idx="153">
                  <c:v>1682</c:v>
                </c:pt>
                <c:pt idx="154">
                  <c:v>1683</c:v>
                </c:pt>
                <c:pt idx="155">
                  <c:v>1684</c:v>
                </c:pt>
                <c:pt idx="156">
                  <c:v>1685</c:v>
                </c:pt>
                <c:pt idx="157">
                  <c:v>1686</c:v>
                </c:pt>
                <c:pt idx="158">
                  <c:v>1687</c:v>
                </c:pt>
                <c:pt idx="159">
                  <c:v>1688</c:v>
                </c:pt>
                <c:pt idx="160">
                  <c:v>1689</c:v>
                </c:pt>
                <c:pt idx="161">
                  <c:v>1690</c:v>
                </c:pt>
                <c:pt idx="162">
                  <c:v>1691</c:v>
                </c:pt>
                <c:pt idx="163">
                  <c:v>1692</c:v>
                </c:pt>
                <c:pt idx="164">
                  <c:v>1693</c:v>
                </c:pt>
                <c:pt idx="165">
                  <c:v>1694</c:v>
                </c:pt>
                <c:pt idx="166">
                  <c:v>1695</c:v>
                </c:pt>
                <c:pt idx="167">
                  <c:v>1696</c:v>
                </c:pt>
                <c:pt idx="168">
                  <c:v>1697</c:v>
                </c:pt>
                <c:pt idx="169">
                  <c:v>1698</c:v>
                </c:pt>
                <c:pt idx="170">
                  <c:v>1699</c:v>
                </c:pt>
                <c:pt idx="171">
                  <c:v>1700</c:v>
                </c:pt>
                <c:pt idx="172">
                  <c:v>1701</c:v>
                </c:pt>
                <c:pt idx="173">
                  <c:v>1702</c:v>
                </c:pt>
                <c:pt idx="174">
                  <c:v>1703</c:v>
                </c:pt>
                <c:pt idx="175">
                  <c:v>1704</c:v>
                </c:pt>
                <c:pt idx="176">
                  <c:v>1705</c:v>
                </c:pt>
                <c:pt idx="177">
                  <c:v>1706</c:v>
                </c:pt>
                <c:pt idx="178">
                  <c:v>1707</c:v>
                </c:pt>
                <c:pt idx="179">
                  <c:v>1708</c:v>
                </c:pt>
                <c:pt idx="180">
                  <c:v>1709</c:v>
                </c:pt>
                <c:pt idx="181">
                  <c:v>1710</c:v>
                </c:pt>
                <c:pt idx="182">
                  <c:v>1711</c:v>
                </c:pt>
                <c:pt idx="183">
                  <c:v>1712</c:v>
                </c:pt>
                <c:pt idx="184">
                  <c:v>1713</c:v>
                </c:pt>
                <c:pt idx="185">
                  <c:v>1714</c:v>
                </c:pt>
                <c:pt idx="186">
                  <c:v>1715</c:v>
                </c:pt>
                <c:pt idx="187">
                  <c:v>1716</c:v>
                </c:pt>
                <c:pt idx="188">
                  <c:v>1717</c:v>
                </c:pt>
                <c:pt idx="189">
                  <c:v>1718</c:v>
                </c:pt>
                <c:pt idx="190">
                  <c:v>1719</c:v>
                </c:pt>
                <c:pt idx="191">
                  <c:v>1720</c:v>
                </c:pt>
                <c:pt idx="192">
                  <c:v>1721</c:v>
                </c:pt>
                <c:pt idx="193">
                  <c:v>1722</c:v>
                </c:pt>
                <c:pt idx="194">
                  <c:v>1723</c:v>
                </c:pt>
                <c:pt idx="195">
                  <c:v>1724</c:v>
                </c:pt>
                <c:pt idx="196">
                  <c:v>1725</c:v>
                </c:pt>
                <c:pt idx="197">
                  <c:v>1726</c:v>
                </c:pt>
                <c:pt idx="198">
                  <c:v>1727</c:v>
                </c:pt>
                <c:pt idx="199">
                  <c:v>1728</c:v>
                </c:pt>
                <c:pt idx="200">
                  <c:v>1729</c:v>
                </c:pt>
              </c:numCache>
            </c:numRef>
          </c:xVal>
          <c:yVal>
            <c:numRef>
              <c:f>Graph!$E$1331:$E$1529</c:f>
              <c:numCache>
                <c:formatCode>General</c:formatCode>
                <c:ptCount val="199"/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F75-4CB3-BE81-6DF726539686}"/>
            </c:ext>
          </c:extLst>
        </c:ser>
        <c:ser>
          <c:idx val="4"/>
          <c:order val="4"/>
          <c:tx>
            <c:v>RRD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Graph!$A$1330:$A$1530</c:f>
              <c:numCache>
                <c:formatCode>General</c:formatCode>
                <c:ptCount val="201"/>
                <c:pt idx="0">
                  <c:v>1529</c:v>
                </c:pt>
                <c:pt idx="1">
                  <c:v>1530</c:v>
                </c:pt>
                <c:pt idx="2">
                  <c:v>1531</c:v>
                </c:pt>
                <c:pt idx="3">
                  <c:v>1532</c:v>
                </c:pt>
                <c:pt idx="4">
                  <c:v>1533</c:v>
                </c:pt>
                <c:pt idx="5">
                  <c:v>1534</c:v>
                </c:pt>
                <c:pt idx="6">
                  <c:v>1535</c:v>
                </c:pt>
                <c:pt idx="7">
                  <c:v>1536</c:v>
                </c:pt>
                <c:pt idx="8">
                  <c:v>1537</c:v>
                </c:pt>
                <c:pt idx="9">
                  <c:v>1538</c:v>
                </c:pt>
                <c:pt idx="10">
                  <c:v>1539</c:v>
                </c:pt>
                <c:pt idx="11">
                  <c:v>1540</c:v>
                </c:pt>
                <c:pt idx="12">
                  <c:v>1541</c:v>
                </c:pt>
                <c:pt idx="13">
                  <c:v>1542</c:v>
                </c:pt>
                <c:pt idx="14">
                  <c:v>1543</c:v>
                </c:pt>
                <c:pt idx="15">
                  <c:v>1544</c:v>
                </c:pt>
                <c:pt idx="16">
                  <c:v>1545</c:v>
                </c:pt>
                <c:pt idx="17">
                  <c:v>1546</c:v>
                </c:pt>
                <c:pt idx="18">
                  <c:v>1547</c:v>
                </c:pt>
                <c:pt idx="19">
                  <c:v>1548</c:v>
                </c:pt>
                <c:pt idx="20">
                  <c:v>1549</c:v>
                </c:pt>
                <c:pt idx="21">
                  <c:v>1550</c:v>
                </c:pt>
                <c:pt idx="22">
                  <c:v>1551</c:v>
                </c:pt>
                <c:pt idx="23">
                  <c:v>1552</c:v>
                </c:pt>
                <c:pt idx="24">
                  <c:v>1553</c:v>
                </c:pt>
                <c:pt idx="25">
                  <c:v>1554</c:v>
                </c:pt>
                <c:pt idx="26">
                  <c:v>1555</c:v>
                </c:pt>
                <c:pt idx="27">
                  <c:v>1556</c:v>
                </c:pt>
                <c:pt idx="28">
                  <c:v>1557</c:v>
                </c:pt>
                <c:pt idx="29">
                  <c:v>1558</c:v>
                </c:pt>
                <c:pt idx="30">
                  <c:v>1559</c:v>
                </c:pt>
                <c:pt idx="31">
                  <c:v>1560</c:v>
                </c:pt>
                <c:pt idx="32">
                  <c:v>1561</c:v>
                </c:pt>
                <c:pt idx="33">
                  <c:v>1562</c:v>
                </c:pt>
                <c:pt idx="34">
                  <c:v>1563</c:v>
                </c:pt>
                <c:pt idx="35">
                  <c:v>1564</c:v>
                </c:pt>
                <c:pt idx="36">
                  <c:v>1565</c:v>
                </c:pt>
                <c:pt idx="37">
                  <c:v>1566</c:v>
                </c:pt>
                <c:pt idx="38">
                  <c:v>1567</c:v>
                </c:pt>
                <c:pt idx="39">
                  <c:v>1568</c:v>
                </c:pt>
                <c:pt idx="40">
                  <c:v>1569</c:v>
                </c:pt>
                <c:pt idx="41">
                  <c:v>1570</c:v>
                </c:pt>
                <c:pt idx="42">
                  <c:v>1571</c:v>
                </c:pt>
                <c:pt idx="43">
                  <c:v>1572</c:v>
                </c:pt>
                <c:pt idx="44">
                  <c:v>1573</c:v>
                </c:pt>
                <c:pt idx="45">
                  <c:v>1574</c:v>
                </c:pt>
                <c:pt idx="46">
                  <c:v>1575</c:v>
                </c:pt>
                <c:pt idx="47">
                  <c:v>1576</c:v>
                </c:pt>
                <c:pt idx="48">
                  <c:v>1577</c:v>
                </c:pt>
                <c:pt idx="49">
                  <c:v>1578</c:v>
                </c:pt>
                <c:pt idx="50">
                  <c:v>1579</c:v>
                </c:pt>
                <c:pt idx="51">
                  <c:v>1580</c:v>
                </c:pt>
                <c:pt idx="52">
                  <c:v>1581</c:v>
                </c:pt>
                <c:pt idx="53">
                  <c:v>1582</c:v>
                </c:pt>
                <c:pt idx="54">
                  <c:v>1583</c:v>
                </c:pt>
                <c:pt idx="55">
                  <c:v>1584</c:v>
                </c:pt>
                <c:pt idx="56">
                  <c:v>1585</c:v>
                </c:pt>
                <c:pt idx="57">
                  <c:v>1586</c:v>
                </c:pt>
                <c:pt idx="58">
                  <c:v>1587</c:v>
                </c:pt>
                <c:pt idx="59">
                  <c:v>1588</c:v>
                </c:pt>
                <c:pt idx="60">
                  <c:v>1589</c:v>
                </c:pt>
                <c:pt idx="61">
                  <c:v>1590</c:v>
                </c:pt>
                <c:pt idx="62">
                  <c:v>1591</c:v>
                </c:pt>
                <c:pt idx="63">
                  <c:v>1592</c:v>
                </c:pt>
                <c:pt idx="64">
                  <c:v>1593</c:v>
                </c:pt>
                <c:pt idx="65">
                  <c:v>1594</c:v>
                </c:pt>
                <c:pt idx="66">
                  <c:v>1595</c:v>
                </c:pt>
                <c:pt idx="67">
                  <c:v>1596</c:v>
                </c:pt>
                <c:pt idx="68">
                  <c:v>1597</c:v>
                </c:pt>
                <c:pt idx="69">
                  <c:v>1598</c:v>
                </c:pt>
                <c:pt idx="70">
                  <c:v>1599</c:v>
                </c:pt>
                <c:pt idx="71">
                  <c:v>1600</c:v>
                </c:pt>
                <c:pt idx="72">
                  <c:v>1601</c:v>
                </c:pt>
                <c:pt idx="73">
                  <c:v>1602</c:v>
                </c:pt>
                <c:pt idx="74">
                  <c:v>1603</c:v>
                </c:pt>
                <c:pt idx="75">
                  <c:v>1604</c:v>
                </c:pt>
                <c:pt idx="76">
                  <c:v>1605</c:v>
                </c:pt>
                <c:pt idx="77">
                  <c:v>1606</c:v>
                </c:pt>
                <c:pt idx="78">
                  <c:v>1607</c:v>
                </c:pt>
                <c:pt idx="79">
                  <c:v>1608</c:v>
                </c:pt>
                <c:pt idx="80">
                  <c:v>1609</c:v>
                </c:pt>
                <c:pt idx="81">
                  <c:v>1610</c:v>
                </c:pt>
                <c:pt idx="82">
                  <c:v>1611</c:v>
                </c:pt>
                <c:pt idx="83">
                  <c:v>1612</c:v>
                </c:pt>
                <c:pt idx="84">
                  <c:v>1613</c:v>
                </c:pt>
                <c:pt idx="85">
                  <c:v>1614</c:v>
                </c:pt>
                <c:pt idx="86">
                  <c:v>1615</c:v>
                </c:pt>
                <c:pt idx="87">
                  <c:v>1616</c:v>
                </c:pt>
                <c:pt idx="88">
                  <c:v>1617</c:v>
                </c:pt>
                <c:pt idx="89">
                  <c:v>1618</c:v>
                </c:pt>
                <c:pt idx="90">
                  <c:v>1619</c:v>
                </c:pt>
                <c:pt idx="91">
                  <c:v>1620</c:v>
                </c:pt>
                <c:pt idx="92">
                  <c:v>1621</c:v>
                </c:pt>
                <c:pt idx="93">
                  <c:v>1622</c:v>
                </c:pt>
                <c:pt idx="94">
                  <c:v>1623</c:v>
                </c:pt>
                <c:pt idx="95">
                  <c:v>1624</c:v>
                </c:pt>
                <c:pt idx="96">
                  <c:v>1625</c:v>
                </c:pt>
                <c:pt idx="97">
                  <c:v>1626</c:v>
                </c:pt>
                <c:pt idx="98">
                  <c:v>1627</c:v>
                </c:pt>
                <c:pt idx="99">
                  <c:v>1628</c:v>
                </c:pt>
                <c:pt idx="100">
                  <c:v>1629</c:v>
                </c:pt>
                <c:pt idx="101">
                  <c:v>1630</c:v>
                </c:pt>
                <c:pt idx="102">
                  <c:v>1631</c:v>
                </c:pt>
                <c:pt idx="103">
                  <c:v>1632</c:v>
                </c:pt>
                <c:pt idx="104">
                  <c:v>1633</c:v>
                </c:pt>
                <c:pt idx="105">
                  <c:v>1634</c:v>
                </c:pt>
                <c:pt idx="106">
                  <c:v>1635</c:v>
                </c:pt>
                <c:pt idx="107">
                  <c:v>1636</c:v>
                </c:pt>
                <c:pt idx="108">
                  <c:v>1637</c:v>
                </c:pt>
                <c:pt idx="109">
                  <c:v>1638</c:v>
                </c:pt>
                <c:pt idx="110">
                  <c:v>1639</c:v>
                </c:pt>
                <c:pt idx="111">
                  <c:v>1640</c:v>
                </c:pt>
                <c:pt idx="112">
                  <c:v>1641</c:v>
                </c:pt>
                <c:pt idx="113">
                  <c:v>1642</c:v>
                </c:pt>
                <c:pt idx="114">
                  <c:v>1643</c:v>
                </c:pt>
                <c:pt idx="115">
                  <c:v>1644</c:v>
                </c:pt>
                <c:pt idx="116">
                  <c:v>1645</c:v>
                </c:pt>
                <c:pt idx="117">
                  <c:v>1646</c:v>
                </c:pt>
                <c:pt idx="118">
                  <c:v>1647</c:v>
                </c:pt>
                <c:pt idx="119">
                  <c:v>1648</c:v>
                </c:pt>
                <c:pt idx="120">
                  <c:v>1649</c:v>
                </c:pt>
                <c:pt idx="121">
                  <c:v>1650</c:v>
                </c:pt>
                <c:pt idx="122">
                  <c:v>1651</c:v>
                </c:pt>
                <c:pt idx="123">
                  <c:v>1652</c:v>
                </c:pt>
                <c:pt idx="124">
                  <c:v>1653</c:v>
                </c:pt>
                <c:pt idx="125">
                  <c:v>1654</c:v>
                </c:pt>
                <c:pt idx="126">
                  <c:v>1655</c:v>
                </c:pt>
                <c:pt idx="127">
                  <c:v>1656</c:v>
                </c:pt>
                <c:pt idx="128">
                  <c:v>1657</c:v>
                </c:pt>
                <c:pt idx="129">
                  <c:v>1658</c:v>
                </c:pt>
                <c:pt idx="130">
                  <c:v>1659</c:v>
                </c:pt>
                <c:pt idx="131">
                  <c:v>1660</c:v>
                </c:pt>
                <c:pt idx="132">
                  <c:v>1661</c:v>
                </c:pt>
                <c:pt idx="133">
                  <c:v>1662</c:v>
                </c:pt>
                <c:pt idx="134">
                  <c:v>1663</c:v>
                </c:pt>
                <c:pt idx="135">
                  <c:v>1664</c:v>
                </c:pt>
                <c:pt idx="136">
                  <c:v>1665</c:v>
                </c:pt>
                <c:pt idx="137">
                  <c:v>1666</c:v>
                </c:pt>
                <c:pt idx="138">
                  <c:v>1667</c:v>
                </c:pt>
                <c:pt idx="139">
                  <c:v>1668</c:v>
                </c:pt>
                <c:pt idx="140">
                  <c:v>1669</c:v>
                </c:pt>
                <c:pt idx="141">
                  <c:v>1670</c:v>
                </c:pt>
                <c:pt idx="142">
                  <c:v>1671</c:v>
                </c:pt>
                <c:pt idx="143">
                  <c:v>1672</c:v>
                </c:pt>
                <c:pt idx="144">
                  <c:v>1673</c:v>
                </c:pt>
                <c:pt idx="145">
                  <c:v>1674</c:v>
                </c:pt>
                <c:pt idx="146">
                  <c:v>1675</c:v>
                </c:pt>
                <c:pt idx="147">
                  <c:v>1676</c:v>
                </c:pt>
                <c:pt idx="148">
                  <c:v>1677</c:v>
                </c:pt>
                <c:pt idx="149">
                  <c:v>1678</c:v>
                </c:pt>
                <c:pt idx="150">
                  <c:v>1679</c:v>
                </c:pt>
                <c:pt idx="151">
                  <c:v>1680</c:v>
                </c:pt>
                <c:pt idx="152">
                  <c:v>1681</c:v>
                </c:pt>
                <c:pt idx="153">
                  <c:v>1682</c:v>
                </c:pt>
                <c:pt idx="154">
                  <c:v>1683</c:v>
                </c:pt>
                <c:pt idx="155">
                  <c:v>1684</c:v>
                </c:pt>
                <c:pt idx="156">
                  <c:v>1685</c:v>
                </c:pt>
                <c:pt idx="157">
                  <c:v>1686</c:v>
                </c:pt>
                <c:pt idx="158">
                  <c:v>1687</c:v>
                </c:pt>
                <c:pt idx="159">
                  <c:v>1688</c:v>
                </c:pt>
                <c:pt idx="160">
                  <c:v>1689</c:v>
                </c:pt>
                <c:pt idx="161">
                  <c:v>1690</c:v>
                </c:pt>
                <c:pt idx="162">
                  <c:v>1691</c:v>
                </c:pt>
                <c:pt idx="163">
                  <c:v>1692</c:v>
                </c:pt>
                <c:pt idx="164">
                  <c:v>1693</c:v>
                </c:pt>
                <c:pt idx="165">
                  <c:v>1694</c:v>
                </c:pt>
                <c:pt idx="166">
                  <c:v>1695</c:v>
                </c:pt>
                <c:pt idx="167">
                  <c:v>1696</c:v>
                </c:pt>
                <c:pt idx="168">
                  <c:v>1697</c:v>
                </c:pt>
                <c:pt idx="169">
                  <c:v>1698</c:v>
                </c:pt>
                <c:pt idx="170">
                  <c:v>1699</c:v>
                </c:pt>
                <c:pt idx="171">
                  <c:v>1700</c:v>
                </c:pt>
                <c:pt idx="172">
                  <c:v>1701</c:v>
                </c:pt>
                <c:pt idx="173">
                  <c:v>1702</c:v>
                </c:pt>
                <c:pt idx="174">
                  <c:v>1703</c:v>
                </c:pt>
                <c:pt idx="175">
                  <c:v>1704</c:v>
                </c:pt>
                <c:pt idx="176">
                  <c:v>1705</c:v>
                </c:pt>
                <c:pt idx="177">
                  <c:v>1706</c:v>
                </c:pt>
                <c:pt idx="178">
                  <c:v>1707</c:v>
                </c:pt>
                <c:pt idx="179">
                  <c:v>1708</c:v>
                </c:pt>
                <c:pt idx="180">
                  <c:v>1709</c:v>
                </c:pt>
                <c:pt idx="181">
                  <c:v>1710</c:v>
                </c:pt>
                <c:pt idx="182">
                  <c:v>1711</c:v>
                </c:pt>
                <c:pt idx="183">
                  <c:v>1712</c:v>
                </c:pt>
                <c:pt idx="184">
                  <c:v>1713</c:v>
                </c:pt>
                <c:pt idx="185">
                  <c:v>1714</c:v>
                </c:pt>
                <c:pt idx="186">
                  <c:v>1715</c:v>
                </c:pt>
                <c:pt idx="187">
                  <c:v>1716</c:v>
                </c:pt>
                <c:pt idx="188">
                  <c:v>1717</c:v>
                </c:pt>
                <c:pt idx="189">
                  <c:v>1718</c:v>
                </c:pt>
                <c:pt idx="190">
                  <c:v>1719</c:v>
                </c:pt>
                <c:pt idx="191">
                  <c:v>1720</c:v>
                </c:pt>
                <c:pt idx="192">
                  <c:v>1721</c:v>
                </c:pt>
                <c:pt idx="193">
                  <c:v>1722</c:v>
                </c:pt>
                <c:pt idx="194">
                  <c:v>1723</c:v>
                </c:pt>
                <c:pt idx="195">
                  <c:v>1724</c:v>
                </c:pt>
                <c:pt idx="196">
                  <c:v>1725</c:v>
                </c:pt>
                <c:pt idx="197">
                  <c:v>1726</c:v>
                </c:pt>
                <c:pt idx="198">
                  <c:v>1727</c:v>
                </c:pt>
                <c:pt idx="199">
                  <c:v>1728</c:v>
                </c:pt>
                <c:pt idx="200">
                  <c:v>1729</c:v>
                </c:pt>
              </c:numCache>
            </c:numRef>
          </c:xVal>
          <c:yVal>
            <c:numRef>
              <c:f>Graph!$G$1331:$G$1529</c:f>
              <c:numCache>
                <c:formatCode>General</c:formatCode>
                <c:ptCount val="1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F75-4CB3-BE81-6DF726539686}"/>
            </c:ext>
          </c:extLst>
        </c:ser>
        <c:ser>
          <c:idx val="5"/>
          <c:order val="5"/>
          <c:tx>
            <c:v>RLD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Graph!$A$1330:$A$1530</c:f>
              <c:numCache>
                <c:formatCode>General</c:formatCode>
                <c:ptCount val="201"/>
                <c:pt idx="0">
                  <c:v>1529</c:v>
                </c:pt>
                <c:pt idx="1">
                  <c:v>1530</c:v>
                </c:pt>
                <c:pt idx="2">
                  <c:v>1531</c:v>
                </c:pt>
                <c:pt idx="3">
                  <c:v>1532</c:v>
                </c:pt>
                <c:pt idx="4">
                  <c:v>1533</c:v>
                </c:pt>
                <c:pt idx="5">
                  <c:v>1534</c:v>
                </c:pt>
                <c:pt idx="6">
                  <c:v>1535</c:v>
                </c:pt>
                <c:pt idx="7">
                  <c:v>1536</c:v>
                </c:pt>
                <c:pt idx="8">
                  <c:v>1537</c:v>
                </c:pt>
                <c:pt idx="9">
                  <c:v>1538</c:v>
                </c:pt>
                <c:pt idx="10">
                  <c:v>1539</c:v>
                </c:pt>
                <c:pt idx="11">
                  <c:v>1540</c:v>
                </c:pt>
                <c:pt idx="12">
                  <c:v>1541</c:v>
                </c:pt>
                <c:pt idx="13">
                  <c:v>1542</c:v>
                </c:pt>
                <c:pt idx="14">
                  <c:v>1543</c:v>
                </c:pt>
                <c:pt idx="15">
                  <c:v>1544</c:v>
                </c:pt>
                <c:pt idx="16">
                  <c:v>1545</c:v>
                </c:pt>
                <c:pt idx="17">
                  <c:v>1546</c:v>
                </c:pt>
                <c:pt idx="18">
                  <c:v>1547</c:v>
                </c:pt>
                <c:pt idx="19">
                  <c:v>1548</c:v>
                </c:pt>
                <c:pt idx="20">
                  <c:v>1549</c:v>
                </c:pt>
                <c:pt idx="21">
                  <c:v>1550</c:v>
                </c:pt>
                <c:pt idx="22">
                  <c:v>1551</c:v>
                </c:pt>
                <c:pt idx="23">
                  <c:v>1552</c:v>
                </c:pt>
                <c:pt idx="24">
                  <c:v>1553</c:v>
                </c:pt>
                <c:pt idx="25">
                  <c:v>1554</c:v>
                </c:pt>
                <c:pt idx="26">
                  <c:v>1555</c:v>
                </c:pt>
                <c:pt idx="27">
                  <c:v>1556</c:v>
                </c:pt>
                <c:pt idx="28">
                  <c:v>1557</c:v>
                </c:pt>
                <c:pt idx="29">
                  <c:v>1558</c:v>
                </c:pt>
                <c:pt idx="30">
                  <c:v>1559</c:v>
                </c:pt>
                <c:pt idx="31">
                  <c:v>1560</c:v>
                </c:pt>
                <c:pt idx="32">
                  <c:v>1561</c:v>
                </c:pt>
                <c:pt idx="33">
                  <c:v>1562</c:v>
                </c:pt>
                <c:pt idx="34">
                  <c:v>1563</c:v>
                </c:pt>
                <c:pt idx="35">
                  <c:v>1564</c:v>
                </c:pt>
                <c:pt idx="36">
                  <c:v>1565</c:v>
                </c:pt>
                <c:pt idx="37">
                  <c:v>1566</c:v>
                </c:pt>
                <c:pt idx="38">
                  <c:v>1567</c:v>
                </c:pt>
                <c:pt idx="39">
                  <c:v>1568</c:v>
                </c:pt>
                <c:pt idx="40">
                  <c:v>1569</c:v>
                </c:pt>
                <c:pt idx="41">
                  <c:v>1570</c:v>
                </c:pt>
                <c:pt idx="42">
                  <c:v>1571</c:v>
                </c:pt>
                <c:pt idx="43">
                  <c:v>1572</c:v>
                </c:pt>
                <c:pt idx="44">
                  <c:v>1573</c:v>
                </c:pt>
                <c:pt idx="45">
                  <c:v>1574</c:v>
                </c:pt>
                <c:pt idx="46">
                  <c:v>1575</c:v>
                </c:pt>
                <c:pt idx="47">
                  <c:v>1576</c:v>
                </c:pt>
                <c:pt idx="48">
                  <c:v>1577</c:v>
                </c:pt>
                <c:pt idx="49">
                  <c:v>1578</c:v>
                </c:pt>
                <c:pt idx="50">
                  <c:v>1579</c:v>
                </c:pt>
                <c:pt idx="51">
                  <c:v>1580</c:v>
                </c:pt>
                <c:pt idx="52">
                  <c:v>1581</c:v>
                </c:pt>
                <c:pt idx="53">
                  <c:v>1582</c:v>
                </c:pt>
                <c:pt idx="54">
                  <c:v>1583</c:v>
                </c:pt>
                <c:pt idx="55">
                  <c:v>1584</c:v>
                </c:pt>
                <c:pt idx="56">
                  <c:v>1585</c:v>
                </c:pt>
                <c:pt idx="57">
                  <c:v>1586</c:v>
                </c:pt>
                <c:pt idx="58">
                  <c:v>1587</c:v>
                </c:pt>
                <c:pt idx="59">
                  <c:v>1588</c:v>
                </c:pt>
                <c:pt idx="60">
                  <c:v>1589</c:v>
                </c:pt>
                <c:pt idx="61">
                  <c:v>1590</c:v>
                </c:pt>
                <c:pt idx="62">
                  <c:v>1591</c:v>
                </c:pt>
                <c:pt idx="63">
                  <c:v>1592</c:v>
                </c:pt>
                <c:pt idx="64">
                  <c:v>1593</c:v>
                </c:pt>
                <c:pt idx="65">
                  <c:v>1594</c:v>
                </c:pt>
                <c:pt idx="66">
                  <c:v>1595</c:v>
                </c:pt>
                <c:pt idx="67">
                  <c:v>1596</c:v>
                </c:pt>
                <c:pt idx="68">
                  <c:v>1597</c:v>
                </c:pt>
                <c:pt idx="69">
                  <c:v>1598</c:v>
                </c:pt>
                <c:pt idx="70">
                  <c:v>1599</c:v>
                </c:pt>
                <c:pt idx="71">
                  <c:v>1600</c:v>
                </c:pt>
                <c:pt idx="72">
                  <c:v>1601</c:v>
                </c:pt>
                <c:pt idx="73">
                  <c:v>1602</c:v>
                </c:pt>
                <c:pt idx="74">
                  <c:v>1603</c:v>
                </c:pt>
                <c:pt idx="75">
                  <c:v>1604</c:v>
                </c:pt>
                <c:pt idx="76">
                  <c:v>1605</c:v>
                </c:pt>
                <c:pt idx="77">
                  <c:v>1606</c:v>
                </c:pt>
                <c:pt idx="78">
                  <c:v>1607</c:v>
                </c:pt>
                <c:pt idx="79">
                  <c:v>1608</c:v>
                </c:pt>
                <c:pt idx="80">
                  <c:v>1609</c:v>
                </c:pt>
                <c:pt idx="81">
                  <c:v>1610</c:v>
                </c:pt>
                <c:pt idx="82">
                  <c:v>1611</c:v>
                </c:pt>
                <c:pt idx="83">
                  <c:v>1612</c:v>
                </c:pt>
                <c:pt idx="84">
                  <c:v>1613</c:v>
                </c:pt>
                <c:pt idx="85">
                  <c:v>1614</c:v>
                </c:pt>
                <c:pt idx="86">
                  <c:v>1615</c:v>
                </c:pt>
                <c:pt idx="87">
                  <c:v>1616</c:v>
                </c:pt>
                <c:pt idx="88">
                  <c:v>1617</c:v>
                </c:pt>
                <c:pt idx="89">
                  <c:v>1618</c:v>
                </c:pt>
                <c:pt idx="90">
                  <c:v>1619</c:v>
                </c:pt>
                <c:pt idx="91">
                  <c:v>1620</c:v>
                </c:pt>
                <c:pt idx="92">
                  <c:v>1621</c:v>
                </c:pt>
                <c:pt idx="93">
                  <c:v>1622</c:v>
                </c:pt>
                <c:pt idx="94">
                  <c:v>1623</c:v>
                </c:pt>
                <c:pt idx="95">
                  <c:v>1624</c:v>
                </c:pt>
                <c:pt idx="96">
                  <c:v>1625</c:v>
                </c:pt>
                <c:pt idx="97">
                  <c:v>1626</c:v>
                </c:pt>
                <c:pt idx="98">
                  <c:v>1627</c:v>
                </c:pt>
                <c:pt idx="99">
                  <c:v>1628</c:v>
                </c:pt>
                <c:pt idx="100">
                  <c:v>1629</c:v>
                </c:pt>
                <c:pt idx="101">
                  <c:v>1630</c:v>
                </c:pt>
                <c:pt idx="102">
                  <c:v>1631</c:v>
                </c:pt>
                <c:pt idx="103">
                  <c:v>1632</c:v>
                </c:pt>
                <c:pt idx="104">
                  <c:v>1633</c:v>
                </c:pt>
                <c:pt idx="105">
                  <c:v>1634</c:v>
                </c:pt>
                <c:pt idx="106">
                  <c:v>1635</c:v>
                </c:pt>
                <c:pt idx="107">
                  <c:v>1636</c:v>
                </c:pt>
                <c:pt idx="108">
                  <c:v>1637</c:v>
                </c:pt>
                <c:pt idx="109">
                  <c:v>1638</c:v>
                </c:pt>
                <c:pt idx="110">
                  <c:v>1639</c:v>
                </c:pt>
                <c:pt idx="111">
                  <c:v>1640</c:v>
                </c:pt>
                <c:pt idx="112">
                  <c:v>1641</c:v>
                </c:pt>
                <c:pt idx="113">
                  <c:v>1642</c:v>
                </c:pt>
                <c:pt idx="114">
                  <c:v>1643</c:v>
                </c:pt>
                <c:pt idx="115">
                  <c:v>1644</c:v>
                </c:pt>
                <c:pt idx="116">
                  <c:v>1645</c:v>
                </c:pt>
                <c:pt idx="117">
                  <c:v>1646</c:v>
                </c:pt>
                <c:pt idx="118">
                  <c:v>1647</c:v>
                </c:pt>
                <c:pt idx="119">
                  <c:v>1648</c:v>
                </c:pt>
                <c:pt idx="120">
                  <c:v>1649</c:v>
                </c:pt>
                <c:pt idx="121">
                  <c:v>1650</c:v>
                </c:pt>
                <c:pt idx="122">
                  <c:v>1651</c:v>
                </c:pt>
                <c:pt idx="123">
                  <c:v>1652</c:v>
                </c:pt>
                <c:pt idx="124">
                  <c:v>1653</c:v>
                </c:pt>
                <c:pt idx="125">
                  <c:v>1654</c:v>
                </c:pt>
                <c:pt idx="126">
                  <c:v>1655</c:v>
                </c:pt>
                <c:pt idx="127">
                  <c:v>1656</c:v>
                </c:pt>
                <c:pt idx="128">
                  <c:v>1657</c:v>
                </c:pt>
                <c:pt idx="129">
                  <c:v>1658</c:v>
                </c:pt>
                <c:pt idx="130">
                  <c:v>1659</c:v>
                </c:pt>
                <c:pt idx="131">
                  <c:v>1660</c:v>
                </c:pt>
                <c:pt idx="132">
                  <c:v>1661</c:v>
                </c:pt>
                <c:pt idx="133">
                  <c:v>1662</c:v>
                </c:pt>
                <c:pt idx="134">
                  <c:v>1663</c:v>
                </c:pt>
                <c:pt idx="135">
                  <c:v>1664</c:v>
                </c:pt>
                <c:pt idx="136">
                  <c:v>1665</c:v>
                </c:pt>
                <c:pt idx="137">
                  <c:v>1666</c:v>
                </c:pt>
                <c:pt idx="138">
                  <c:v>1667</c:v>
                </c:pt>
                <c:pt idx="139">
                  <c:v>1668</c:v>
                </c:pt>
                <c:pt idx="140">
                  <c:v>1669</c:v>
                </c:pt>
                <c:pt idx="141">
                  <c:v>1670</c:v>
                </c:pt>
                <c:pt idx="142">
                  <c:v>1671</c:v>
                </c:pt>
                <c:pt idx="143">
                  <c:v>1672</c:v>
                </c:pt>
                <c:pt idx="144">
                  <c:v>1673</c:v>
                </c:pt>
                <c:pt idx="145">
                  <c:v>1674</c:v>
                </c:pt>
                <c:pt idx="146">
                  <c:v>1675</c:v>
                </c:pt>
                <c:pt idx="147">
                  <c:v>1676</c:v>
                </c:pt>
                <c:pt idx="148">
                  <c:v>1677</c:v>
                </c:pt>
                <c:pt idx="149">
                  <c:v>1678</c:v>
                </c:pt>
                <c:pt idx="150">
                  <c:v>1679</c:v>
                </c:pt>
                <c:pt idx="151">
                  <c:v>1680</c:v>
                </c:pt>
                <c:pt idx="152">
                  <c:v>1681</c:v>
                </c:pt>
                <c:pt idx="153">
                  <c:v>1682</c:v>
                </c:pt>
                <c:pt idx="154">
                  <c:v>1683</c:v>
                </c:pt>
                <c:pt idx="155">
                  <c:v>1684</c:v>
                </c:pt>
                <c:pt idx="156">
                  <c:v>1685</c:v>
                </c:pt>
                <c:pt idx="157">
                  <c:v>1686</c:v>
                </c:pt>
                <c:pt idx="158">
                  <c:v>1687</c:v>
                </c:pt>
                <c:pt idx="159">
                  <c:v>1688</c:v>
                </c:pt>
                <c:pt idx="160">
                  <c:v>1689</c:v>
                </c:pt>
                <c:pt idx="161">
                  <c:v>1690</c:v>
                </c:pt>
                <c:pt idx="162">
                  <c:v>1691</c:v>
                </c:pt>
                <c:pt idx="163">
                  <c:v>1692</c:v>
                </c:pt>
                <c:pt idx="164">
                  <c:v>1693</c:v>
                </c:pt>
                <c:pt idx="165">
                  <c:v>1694</c:v>
                </c:pt>
                <c:pt idx="166">
                  <c:v>1695</c:v>
                </c:pt>
                <c:pt idx="167">
                  <c:v>1696</c:v>
                </c:pt>
                <c:pt idx="168">
                  <c:v>1697</c:v>
                </c:pt>
                <c:pt idx="169">
                  <c:v>1698</c:v>
                </c:pt>
                <c:pt idx="170">
                  <c:v>1699</c:v>
                </c:pt>
                <c:pt idx="171">
                  <c:v>1700</c:v>
                </c:pt>
                <c:pt idx="172">
                  <c:v>1701</c:v>
                </c:pt>
                <c:pt idx="173">
                  <c:v>1702</c:v>
                </c:pt>
                <c:pt idx="174">
                  <c:v>1703</c:v>
                </c:pt>
                <c:pt idx="175">
                  <c:v>1704</c:v>
                </c:pt>
                <c:pt idx="176">
                  <c:v>1705</c:v>
                </c:pt>
                <c:pt idx="177">
                  <c:v>1706</c:v>
                </c:pt>
                <c:pt idx="178">
                  <c:v>1707</c:v>
                </c:pt>
                <c:pt idx="179">
                  <c:v>1708</c:v>
                </c:pt>
                <c:pt idx="180">
                  <c:v>1709</c:v>
                </c:pt>
                <c:pt idx="181">
                  <c:v>1710</c:v>
                </c:pt>
                <c:pt idx="182">
                  <c:v>1711</c:v>
                </c:pt>
                <c:pt idx="183">
                  <c:v>1712</c:v>
                </c:pt>
                <c:pt idx="184">
                  <c:v>1713</c:v>
                </c:pt>
                <c:pt idx="185">
                  <c:v>1714</c:v>
                </c:pt>
                <c:pt idx="186">
                  <c:v>1715</c:v>
                </c:pt>
                <c:pt idx="187">
                  <c:v>1716</c:v>
                </c:pt>
                <c:pt idx="188">
                  <c:v>1717</c:v>
                </c:pt>
                <c:pt idx="189">
                  <c:v>1718</c:v>
                </c:pt>
                <c:pt idx="190">
                  <c:v>1719</c:v>
                </c:pt>
                <c:pt idx="191">
                  <c:v>1720</c:v>
                </c:pt>
                <c:pt idx="192">
                  <c:v>1721</c:v>
                </c:pt>
                <c:pt idx="193">
                  <c:v>1722</c:v>
                </c:pt>
                <c:pt idx="194">
                  <c:v>1723</c:v>
                </c:pt>
                <c:pt idx="195">
                  <c:v>1724</c:v>
                </c:pt>
                <c:pt idx="196">
                  <c:v>1725</c:v>
                </c:pt>
                <c:pt idx="197">
                  <c:v>1726</c:v>
                </c:pt>
                <c:pt idx="198">
                  <c:v>1727</c:v>
                </c:pt>
                <c:pt idx="199">
                  <c:v>1728</c:v>
                </c:pt>
                <c:pt idx="200">
                  <c:v>1729</c:v>
                </c:pt>
              </c:numCache>
            </c:numRef>
          </c:xVal>
          <c:yVal>
            <c:numRef>
              <c:f>Graph!$H$1331:$H$1529</c:f>
              <c:numCache>
                <c:formatCode>General</c:formatCode>
                <c:ptCount val="19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F75-4CB3-BE81-6DF726539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087439"/>
        <c:axId val="355080719"/>
      </c:scatterChart>
      <c:valAx>
        <c:axId val="355087439"/>
        <c:scaling>
          <c:orientation val="minMax"/>
          <c:max val="1729"/>
          <c:min val="1529"/>
        </c:scaling>
        <c:delete val="0"/>
        <c:axPos val="b"/>
        <c:numFmt formatCode="General" sourceLinked="1"/>
        <c:majorTickMark val="out"/>
        <c:minorTickMark val="none"/>
        <c:tickLblPos val="nextTo"/>
        <c:crossAx val="355080719"/>
        <c:crosses val="autoZero"/>
        <c:crossBetween val="midCat"/>
      </c:valAx>
      <c:valAx>
        <c:axId val="355080719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355087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Pass 8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RR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Graph!$A$1533:$A$1771</c:f>
              <c:numCache>
                <c:formatCode>General</c:formatCode>
                <c:ptCount val="239"/>
                <c:pt idx="0">
                  <c:v>1762</c:v>
                </c:pt>
                <c:pt idx="1">
                  <c:v>1763</c:v>
                </c:pt>
                <c:pt idx="2">
                  <c:v>1764</c:v>
                </c:pt>
                <c:pt idx="3">
                  <c:v>1765</c:v>
                </c:pt>
                <c:pt idx="4">
                  <c:v>1766</c:v>
                </c:pt>
                <c:pt idx="5">
                  <c:v>1767</c:v>
                </c:pt>
                <c:pt idx="6">
                  <c:v>1768</c:v>
                </c:pt>
                <c:pt idx="7">
                  <c:v>1769</c:v>
                </c:pt>
                <c:pt idx="8">
                  <c:v>1770</c:v>
                </c:pt>
                <c:pt idx="9">
                  <c:v>1771</c:v>
                </c:pt>
                <c:pt idx="10">
                  <c:v>1772</c:v>
                </c:pt>
                <c:pt idx="11">
                  <c:v>1773</c:v>
                </c:pt>
                <c:pt idx="12">
                  <c:v>1774</c:v>
                </c:pt>
                <c:pt idx="13">
                  <c:v>1775</c:v>
                </c:pt>
                <c:pt idx="14">
                  <c:v>1776</c:v>
                </c:pt>
                <c:pt idx="15">
                  <c:v>1777</c:v>
                </c:pt>
                <c:pt idx="16">
                  <c:v>1778</c:v>
                </c:pt>
                <c:pt idx="17">
                  <c:v>1779</c:v>
                </c:pt>
                <c:pt idx="18">
                  <c:v>1780</c:v>
                </c:pt>
                <c:pt idx="19">
                  <c:v>1781</c:v>
                </c:pt>
                <c:pt idx="20">
                  <c:v>1782</c:v>
                </c:pt>
                <c:pt idx="21">
                  <c:v>1783</c:v>
                </c:pt>
                <c:pt idx="22">
                  <c:v>1784</c:v>
                </c:pt>
                <c:pt idx="23">
                  <c:v>1785</c:v>
                </c:pt>
                <c:pt idx="24">
                  <c:v>1786</c:v>
                </c:pt>
                <c:pt idx="25">
                  <c:v>1787</c:v>
                </c:pt>
                <c:pt idx="26">
                  <c:v>1788</c:v>
                </c:pt>
                <c:pt idx="27">
                  <c:v>1789</c:v>
                </c:pt>
                <c:pt idx="28">
                  <c:v>1790</c:v>
                </c:pt>
                <c:pt idx="29">
                  <c:v>1791</c:v>
                </c:pt>
                <c:pt idx="30">
                  <c:v>1792</c:v>
                </c:pt>
                <c:pt idx="31">
                  <c:v>1793</c:v>
                </c:pt>
                <c:pt idx="32">
                  <c:v>1794</c:v>
                </c:pt>
                <c:pt idx="33">
                  <c:v>1795</c:v>
                </c:pt>
                <c:pt idx="34">
                  <c:v>1796</c:v>
                </c:pt>
                <c:pt idx="35">
                  <c:v>1797</c:v>
                </c:pt>
                <c:pt idx="36">
                  <c:v>1798</c:v>
                </c:pt>
                <c:pt idx="37">
                  <c:v>1799</c:v>
                </c:pt>
                <c:pt idx="38">
                  <c:v>1800</c:v>
                </c:pt>
                <c:pt idx="39">
                  <c:v>1801</c:v>
                </c:pt>
                <c:pt idx="40">
                  <c:v>1802</c:v>
                </c:pt>
                <c:pt idx="41">
                  <c:v>1803</c:v>
                </c:pt>
                <c:pt idx="42">
                  <c:v>1804</c:v>
                </c:pt>
                <c:pt idx="43">
                  <c:v>1805</c:v>
                </c:pt>
                <c:pt idx="44">
                  <c:v>1806</c:v>
                </c:pt>
                <c:pt idx="45">
                  <c:v>1807</c:v>
                </c:pt>
                <c:pt idx="46">
                  <c:v>1808</c:v>
                </c:pt>
                <c:pt idx="47">
                  <c:v>1809</c:v>
                </c:pt>
                <c:pt idx="48">
                  <c:v>1810</c:v>
                </c:pt>
                <c:pt idx="49">
                  <c:v>1811</c:v>
                </c:pt>
                <c:pt idx="50">
                  <c:v>1812</c:v>
                </c:pt>
                <c:pt idx="51">
                  <c:v>1813</c:v>
                </c:pt>
                <c:pt idx="52">
                  <c:v>1814</c:v>
                </c:pt>
                <c:pt idx="53">
                  <c:v>1815</c:v>
                </c:pt>
                <c:pt idx="54">
                  <c:v>1816</c:v>
                </c:pt>
                <c:pt idx="55">
                  <c:v>1817</c:v>
                </c:pt>
                <c:pt idx="56">
                  <c:v>1818</c:v>
                </c:pt>
                <c:pt idx="57">
                  <c:v>1819</c:v>
                </c:pt>
                <c:pt idx="58">
                  <c:v>1820</c:v>
                </c:pt>
                <c:pt idx="59">
                  <c:v>1821</c:v>
                </c:pt>
                <c:pt idx="60">
                  <c:v>1822</c:v>
                </c:pt>
                <c:pt idx="61">
                  <c:v>1823</c:v>
                </c:pt>
                <c:pt idx="62">
                  <c:v>1824</c:v>
                </c:pt>
                <c:pt idx="63">
                  <c:v>1825</c:v>
                </c:pt>
                <c:pt idx="64">
                  <c:v>1826</c:v>
                </c:pt>
                <c:pt idx="65">
                  <c:v>1827</c:v>
                </c:pt>
                <c:pt idx="66">
                  <c:v>1828</c:v>
                </c:pt>
                <c:pt idx="67">
                  <c:v>1829</c:v>
                </c:pt>
                <c:pt idx="68">
                  <c:v>1830</c:v>
                </c:pt>
                <c:pt idx="69">
                  <c:v>1831</c:v>
                </c:pt>
                <c:pt idx="70">
                  <c:v>1832</c:v>
                </c:pt>
                <c:pt idx="71">
                  <c:v>1833</c:v>
                </c:pt>
                <c:pt idx="72">
                  <c:v>1834</c:v>
                </c:pt>
                <c:pt idx="73">
                  <c:v>1835</c:v>
                </c:pt>
                <c:pt idx="74">
                  <c:v>1836</c:v>
                </c:pt>
                <c:pt idx="75">
                  <c:v>1837</c:v>
                </c:pt>
                <c:pt idx="76">
                  <c:v>1838</c:v>
                </c:pt>
                <c:pt idx="77">
                  <c:v>1839</c:v>
                </c:pt>
                <c:pt idx="78">
                  <c:v>1840</c:v>
                </c:pt>
                <c:pt idx="79">
                  <c:v>1841</c:v>
                </c:pt>
                <c:pt idx="80">
                  <c:v>1842</c:v>
                </c:pt>
                <c:pt idx="81">
                  <c:v>1843</c:v>
                </c:pt>
                <c:pt idx="82">
                  <c:v>1844</c:v>
                </c:pt>
                <c:pt idx="83">
                  <c:v>1845</c:v>
                </c:pt>
                <c:pt idx="84">
                  <c:v>1846</c:v>
                </c:pt>
                <c:pt idx="85">
                  <c:v>1847</c:v>
                </c:pt>
                <c:pt idx="86">
                  <c:v>1848</c:v>
                </c:pt>
                <c:pt idx="87">
                  <c:v>1849</c:v>
                </c:pt>
                <c:pt idx="88">
                  <c:v>1850</c:v>
                </c:pt>
                <c:pt idx="89">
                  <c:v>1851</c:v>
                </c:pt>
                <c:pt idx="90">
                  <c:v>1852</c:v>
                </c:pt>
                <c:pt idx="91">
                  <c:v>1853</c:v>
                </c:pt>
                <c:pt idx="92">
                  <c:v>1854</c:v>
                </c:pt>
                <c:pt idx="93">
                  <c:v>1855</c:v>
                </c:pt>
                <c:pt idx="94">
                  <c:v>1856</c:v>
                </c:pt>
                <c:pt idx="95">
                  <c:v>1857</c:v>
                </c:pt>
                <c:pt idx="96">
                  <c:v>1858</c:v>
                </c:pt>
                <c:pt idx="97">
                  <c:v>1859</c:v>
                </c:pt>
                <c:pt idx="98">
                  <c:v>1860</c:v>
                </c:pt>
                <c:pt idx="99">
                  <c:v>1861</c:v>
                </c:pt>
                <c:pt idx="100">
                  <c:v>1862</c:v>
                </c:pt>
                <c:pt idx="101">
                  <c:v>1863</c:v>
                </c:pt>
                <c:pt idx="102">
                  <c:v>1864</c:v>
                </c:pt>
                <c:pt idx="103">
                  <c:v>1865</c:v>
                </c:pt>
                <c:pt idx="104">
                  <c:v>1866</c:v>
                </c:pt>
                <c:pt idx="105">
                  <c:v>1867</c:v>
                </c:pt>
                <c:pt idx="106">
                  <c:v>1868</c:v>
                </c:pt>
                <c:pt idx="107">
                  <c:v>1869</c:v>
                </c:pt>
                <c:pt idx="108">
                  <c:v>1870</c:v>
                </c:pt>
                <c:pt idx="109">
                  <c:v>1871</c:v>
                </c:pt>
                <c:pt idx="110">
                  <c:v>1872</c:v>
                </c:pt>
                <c:pt idx="111">
                  <c:v>1873</c:v>
                </c:pt>
                <c:pt idx="112">
                  <c:v>1874</c:v>
                </c:pt>
                <c:pt idx="113">
                  <c:v>1875</c:v>
                </c:pt>
                <c:pt idx="114">
                  <c:v>1876</c:v>
                </c:pt>
                <c:pt idx="115">
                  <c:v>1877</c:v>
                </c:pt>
                <c:pt idx="116">
                  <c:v>1878</c:v>
                </c:pt>
                <c:pt idx="117">
                  <c:v>1879</c:v>
                </c:pt>
                <c:pt idx="118">
                  <c:v>1880</c:v>
                </c:pt>
                <c:pt idx="119">
                  <c:v>1881</c:v>
                </c:pt>
                <c:pt idx="120">
                  <c:v>1882</c:v>
                </c:pt>
                <c:pt idx="121">
                  <c:v>1883</c:v>
                </c:pt>
                <c:pt idx="122">
                  <c:v>1884</c:v>
                </c:pt>
                <c:pt idx="123">
                  <c:v>1885</c:v>
                </c:pt>
                <c:pt idx="124">
                  <c:v>1886</c:v>
                </c:pt>
                <c:pt idx="125">
                  <c:v>1887</c:v>
                </c:pt>
                <c:pt idx="126">
                  <c:v>1888</c:v>
                </c:pt>
                <c:pt idx="127">
                  <c:v>1889</c:v>
                </c:pt>
                <c:pt idx="128">
                  <c:v>1890</c:v>
                </c:pt>
                <c:pt idx="129">
                  <c:v>1891</c:v>
                </c:pt>
                <c:pt idx="130">
                  <c:v>1892</c:v>
                </c:pt>
                <c:pt idx="131">
                  <c:v>1893</c:v>
                </c:pt>
                <c:pt idx="132">
                  <c:v>1894</c:v>
                </c:pt>
                <c:pt idx="133">
                  <c:v>1895</c:v>
                </c:pt>
                <c:pt idx="134">
                  <c:v>1896</c:v>
                </c:pt>
                <c:pt idx="135">
                  <c:v>1897</c:v>
                </c:pt>
                <c:pt idx="136">
                  <c:v>1898</c:v>
                </c:pt>
                <c:pt idx="137">
                  <c:v>1899</c:v>
                </c:pt>
                <c:pt idx="138">
                  <c:v>1900</c:v>
                </c:pt>
                <c:pt idx="139">
                  <c:v>1901</c:v>
                </c:pt>
                <c:pt idx="140">
                  <c:v>1902</c:v>
                </c:pt>
                <c:pt idx="141">
                  <c:v>1903</c:v>
                </c:pt>
                <c:pt idx="142">
                  <c:v>1904</c:v>
                </c:pt>
                <c:pt idx="143">
                  <c:v>1905</c:v>
                </c:pt>
                <c:pt idx="144">
                  <c:v>1906</c:v>
                </c:pt>
                <c:pt idx="145">
                  <c:v>1907</c:v>
                </c:pt>
                <c:pt idx="146">
                  <c:v>1908</c:v>
                </c:pt>
                <c:pt idx="147">
                  <c:v>1909</c:v>
                </c:pt>
                <c:pt idx="148">
                  <c:v>1910</c:v>
                </c:pt>
                <c:pt idx="149">
                  <c:v>1911</c:v>
                </c:pt>
                <c:pt idx="150">
                  <c:v>1912</c:v>
                </c:pt>
                <c:pt idx="151">
                  <c:v>1913</c:v>
                </c:pt>
                <c:pt idx="152">
                  <c:v>1914</c:v>
                </c:pt>
                <c:pt idx="153">
                  <c:v>1915</c:v>
                </c:pt>
                <c:pt idx="154">
                  <c:v>1916</c:v>
                </c:pt>
                <c:pt idx="155">
                  <c:v>1917</c:v>
                </c:pt>
                <c:pt idx="156">
                  <c:v>1918</c:v>
                </c:pt>
                <c:pt idx="157">
                  <c:v>1919</c:v>
                </c:pt>
                <c:pt idx="158">
                  <c:v>1920</c:v>
                </c:pt>
                <c:pt idx="159">
                  <c:v>1921</c:v>
                </c:pt>
                <c:pt idx="160">
                  <c:v>1922</c:v>
                </c:pt>
                <c:pt idx="161">
                  <c:v>1923</c:v>
                </c:pt>
                <c:pt idx="162">
                  <c:v>1924</c:v>
                </c:pt>
                <c:pt idx="163">
                  <c:v>1925</c:v>
                </c:pt>
                <c:pt idx="164">
                  <c:v>1926</c:v>
                </c:pt>
                <c:pt idx="165">
                  <c:v>1927</c:v>
                </c:pt>
                <c:pt idx="166">
                  <c:v>1928</c:v>
                </c:pt>
                <c:pt idx="167">
                  <c:v>1929</c:v>
                </c:pt>
                <c:pt idx="168">
                  <c:v>1930</c:v>
                </c:pt>
                <c:pt idx="169">
                  <c:v>1931</c:v>
                </c:pt>
                <c:pt idx="170">
                  <c:v>1932</c:v>
                </c:pt>
                <c:pt idx="171">
                  <c:v>1933</c:v>
                </c:pt>
                <c:pt idx="172">
                  <c:v>1934</c:v>
                </c:pt>
                <c:pt idx="173">
                  <c:v>1935</c:v>
                </c:pt>
                <c:pt idx="174">
                  <c:v>1936</c:v>
                </c:pt>
                <c:pt idx="175">
                  <c:v>1937</c:v>
                </c:pt>
                <c:pt idx="176">
                  <c:v>1938</c:v>
                </c:pt>
                <c:pt idx="177">
                  <c:v>1939</c:v>
                </c:pt>
                <c:pt idx="178">
                  <c:v>1940</c:v>
                </c:pt>
                <c:pt idx="179">
                  <c:v>1941</c:v>
                </c:pt>
                <c:pt idx="180">
                  <c:v>1942</c:v>
                </c:pt>
                <c:pt idx="181">
                  <c:v>1943</c:v>
                </c:pt>
                <c:pt idx="182">
                  <c:v>1944</c:v>
                </c:pt>
                <c:pt idx="183">
                  <c:v>1945</c:v>
                </c:pt>
                <c:pt idx="184">
                  <c:v>1946</c:v>
                </c:pt>
                <c:pt idx="185">
                  <c:v>1947</c:v>
                </c:pt>
                <c:pt idx="186">
                  <c:v>1948</c:v>
                </c:pt>
                <c:pt idx="187">
                  <c:v>1949</c:v>
                </c:pt>
                <c:pt idx="188">
                  <c:v>1950</c:v>
                </c:pt>
                <c:pt idx="189">
                  <c:v>1951</c:v>
                </c:pt>
                <c:pt idx="190">
                  <c:v>1952</c:v>
                </c:pt>
                <c:pt idx="191">
                  <c:v>1953</c:v>
                </c:pt>
                <c:pt idx="192">
                  <c:v>1954</c:v>
                </c:pt>
                <c:pt idx="193">
                  <c:v>1955</c:v>
                </c:pt>
                <c:pt idx="194">
                  <c:v>1956</c:v>
                </c:pt>
                <c:pt idx="195">
                  <c:v>1957</c:v>
                </c:pt>
                <c:pt idx="196">
                  <c:v>1958</c:v>
                </c:pt>
                <c:pt idx="197">
                  <c:v>1959</c:v>
                </c:pt>
                <c:pt idx="198">
                  <c:v>1960</c:v>
                </c:pt>
                <c:pt idx="199">
                  <c:v>1961</c:v>
                </c:pt>
                <c:pt idx="200">
                  <c:v>1962</c:v>
                </c:pt>
                <c:pt idx="201">
                  <c:v>1963</c:v>
                </c:pt>
                <c:pt idx="202">
                  <c:v>1964</c:v>
                </c:pt>
                <c:pt idx="203">
                  <c:v>1965</c:v>
                </c:pt>
                <c:pt idx="204">
                  <c:v>1966</c:v>
                </c:pt>
                <c:pt idx="205">
                  <c:v>1967</c:v>
                </c:pt>
                <c:pt idx="206">
                  <c:v>1968</c:v>
                </c:pt>
                <c:pt idx="207">
                  <c:v>1969</c:v>
                </c:pt>
                <c:pt idx="208">
                  <c:v>1970</c:v>
                </c:pt>
                <c:pt idx="209">
                  <c:v>1971</c:v>
                </c:pt>
                <c:pt idx="210">
                  <c:v>1972</c:v>
                </c:pt>
                <c:pt idx="211">
                  <c:v>1973</c:v>
                </c:pt>
                <c:pt idx="212">
                  <c:v>1974</c:v>
                </c:pt>
                <c:pt idx="213">
                  <c:v>1975</c:v>
                </c:pt>
                <c:pt idx="214">
                  <c:v>1976</c:v>
                </c:pt>
                <c:pt idx="215">
                  <c:v>1977</c:v>
                </c:pt>
                <c:pt idx="216">
                  <c:v>1978</c:v>
                </c:pt>
                <c:pt idx="217">
                  <c:v>1979</c:v>
                </c:pt>
                <c:pt idx="218">
                  <c:v>1980</c:v>
                </c:pt>
                <c:pt idx="219">
                  <c:v>1981</c:v>
                </c:pt>
                <c:pt idx="220">
                  <c:v>1982</c:v>
                </c:pt>
                <c:pt idx="221">
                  <c:v>1983</c:v>
                </c:pt>
                <c:pt idx="222">
                  <c:v>1984</c:v>
                </c:pt>
                <c:pt idx="223">
                  <c:v>1985</c:v>
                </c:pt>
                <c:pt idx="224">
                  <c:v>1986</c:v>
                </c:pt>
                <c:pt idx="225">
                  <c:v>1987</c:v>
                </c:pt>
                <c:pt idx="226">
                  <c:v>1988</c:v>
                </c:pt>
                <c:pt idx="227">
                  <c:v>1989</c:v>
                </c:pt>
                <c:pt idx="228">
                  <c:v>1990</c:v>
                </c:pt>
                <c:pt idx="229">
                  <c:v>1991</c:v>
                </c:pt>
                <c:pt idx="230">
                  <c:v>1992</c:v>
                </c:pt>
                <c:pt idx="231">
                  <c:v>1993</c:v>
                </c:pt>
                <c:pt idx="232">
                  <c:v>1994</c:v>
                </c:pt>
                <c:pt idx="233">
                  <c:v>1995</c:v>
                </c:pt>
                <c:pt idx="234">
                  <c:v>1996</c:v>
                </c:pt>
                <c:pt idx="235">
                  <c:v>1997</c:v>
                </c:pt>
                <c:pt idx="236">
                  <c:v>1998</c:v>
                </c:pt>
                <c:pt idx="237">
                  <c:v>1999</c:v>
                </c:pt>
                <c:pt idx="238">
                  <c:v>2000</c:v>
                </c:pt>
              </c:numCache>
            </c:numRef>
          </c:xVal>
          <c:yVal>
            <c:numRef>
              <c:f>Graph!$D$1534:$D$1770</c:f>
              <c:numCache>
                <c:formatCode>General</c:formatCode>
                <c:ptCount val="237"/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35">
                  <c:v>3</c:v>
                </c:pt>
                <c:pt idx="236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CD-4E80-A8D2-485BCEE58C9D}"/>
            </c:ext>
          </c:extLst>
        </c:ser>
        <c:ser>
          <c:idx val="1"/>
          <c:order val="1"/>
          <c:tx>
            <c:v>FR</c:v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Graph!$A$1533:$A$1771</c:f>
              <c:numCache>
                <c:formatCode>General</c:formatCode>
                <c:ptCount val="239"/>
                <c:pt idx="0">
                  <c:v>1762</c:v>
                </c:pt>
                <c:pt idx="1">
                  <c:v>1763</c:v>
                </c:pt>
                <c:pt idx="2">
                  <c:v>1764</c:v>
                </c:pt>
                <c:pt idx="3">
                  <c:v>1765</c:v>
                </c:pt>
                <c:pt idx="4">
                  <c:v>1766</c:v>
                </c:pt>
                <c:pt idx="5">
                  <c:v>1767</c:v>
                </c:pt>
                <c:pt idx="6">
                  <c:v>1768</c:v>
                </c:pt>
                <c:pt idx="7">
                  <c:v>1769</c:v>
                </c:pt>
                <c:pt idx="8">
                  <c:v>1770</c:v>
                </c:pt>
                <c:pt idx="9">
                  <c:v>1771</c:v>
                </c:pt>
                <c:pt idx="10">
                  <c:v>1772</c:v>
                </c:pt>
                <c:pt idx="11">
                  <c:v>1773</c:v>
                </c:pt>
                <c:pt idx="12">
                  <c:v>1774</c:v>
                </c:pt>
                <c:pt idx="13">
                  <c:v>1775</c:v>
                </c:pt>
                <c:pt idx="14">
                  <c:v>1776</c:v>
                </c:pt>
                <c:pt idx="15">
                  <c:v>1777</c:v>
                </c:pt>
                <c:pt idx="16">
                  <c:v>1778</c:v>
                </c:pt>
                <c:pt idx="17">
                  <c:v>1779</c:v>
                </c:pt>
                <c:pt idx="18">
                  <c:v>1780</c:v>
                </c:pt>
                <c:pt idx="19">
                  <c:v>1781</c:v>
                </c:pt>
                <c:pt idx="20">
                  <c:v>1782</c:v>
                </c:pt>
                <c:pt idx="21">
                  <c:v>1783</c:v>
                </c:pt>
                <c:pt idx="22">
                  <c:v>1784</c:v>
                </c:pt>
                <c:pt idx="23">
                  <c:v>1785</c:v>
                </c:pt>
                <c:pt idx="24">
                  <c:v>1786</c:v>
                </c:pt>
                <c:pt idx="25">
                  <c:v>1787</c:v>
                </c:pt>
                <c:pt idx="26">
                  <c:v>1788</c:v>
                </c:pt>
                <c:pt idx="27">
                  <c:v>1789</c:v>
                </c:pt>
                <c:pt idx="28">
                  <c:v>1790</c:v>
                </c:pt>
                <c:pt idx="29">
                  <c:v>1791</c:v>
                </c:pt>
                <c:pt idx="30">
                  <c:v>1792</c:v>
                </c:pt>
                <c:pt idx="31">
                  <c:v>1793</c:v>
                </c:pt>
                <c:pt idx="32">
                  <c:v>1794</c:v>
                </c:pt>
                <c:pt idx="33">
                  <c:v>1795</c:v>
                </c:pt>
                <c:pt idx="34">
                  <c:v>1796</c:v>
                </c:pt>
                <c:pt idx="35">
                  <c:v>1797</c:v>
                </c:pt>
                <c:pt idx="36">
                  <c:v>1798</c:v>
                </c:pt>
                <c:pt idx="37">
                  <c:v>1799</c:v>
                </c:pt>
                <c:pt idx="38">
                  <c:v>1800</c:v>
                </c:pt>
                <c:pt idx="39">
                  <c:v>1801</c:v>
                </c:pt>
                <c:pt idx="40">
                  <c:v>1802</c:v>
                </c:pt>
                <c:pt idx="41">
                  <c:v>1803</c:v>
                </c:pt>
                <c:pt idx="42">
                  <c:v>1804</c:v>
                </c:pt>
                <c:pt idx="43">
                  <c:v>1805</c:v>
                </c:pt>
                <c:pt idx="44">
                  <c:v>1806</c:v>
                </c:pt>
                <c:pt idx="45">
                  <c:v>1807</c:v>
                </c:pt>
                <c:pt idx="46">
                  <c:v>1808</c:v>
                </c:pt>
                <c:pt idx="47">
                  <c:v>1809</c:v>
                </c:pt>
                <c:pt idx="48">
                  <c:v>1810</c:v>
                </c:pt>
                <c:pt idx="49">
                  <c:v>1811</c:v>
                </c:pt>
                <c:pt idx="50">
                  <c:v>1812</c:v>
                </c:pt>
                <c:pt idx="51">
                  <c:v>1813</c:v>
                </c:pt>
                <c:pt idx="52">
                  <c:v>1814</c:v>
                </c:pt>
                <c:pt idx="53">
                  <c:v>1815</c:v>
                </c:pt>
                <c:pt idx="54">
                  <c:v>1816</c:v>
                </c:pt>
                <c:pt idx="55">
                  <c:v>1817</c:v>
                </c:pt>
                <c:pt idx="56">
                  <c:v>1818</c:v>
                </c:pt>
                <c:pt idx="57">
                  <c:v>1819</c:v>
                </c:pt>
                <c:pt idx="58">
                  <c:v>1820</c:v>
                </c:pt>
                <c:pt idx="59">
                  <c:v>1821</c:v>
                </c:pt>
                <c:pt idx="60">
                  <c:v>1822</c:v>
                </c:pt>
                <c:pt idx="61">
                  <c:v>1823</c:v>
                </c:pt>
                <c:pt idx="62">
                  <c:v>1824</c:v>
                </c:pt>
                <c:pt idx="63">
                  <c:v>1825</c:v>
                </c:pt>
                <c:pt idx="64">
                  <c:v>1826</c:v>
                </c:pt>
                <c:pt idx="65">
                  <c:v>1827</c:v>
                </c:pt>
                <c:pt idx="66">
                  <c:v>1828</c:v>
                </c:pt>
                <c:pt idx="67">
                  <c:v>1829</c:v>
                </c:pt>
                <c:pt idx="68">
                  <c:v>1830</c:v>
                </c:pt>
                <c:pt idx="69">
                  <c:v>1831</c:v>
                </c:pt>
                <c:pt idx="70">
                  <c:v>1832</c:v>
                </c:pt>
                <c:pt idx="71">
                  <c:v>1833</c:v>
                </c:pt>
                <c:pt idx="72">
                  <c:v>1834</c:v>
                </c:pt>
                <c:pt idx="73">
                  <c:v>1835</c:v>
                </c:pt>
                <c:pt idx="74">
                  <c:v>1836</c:v>
                </c:pt>
                <c:pt idx="75">
                  <c:v>1837</c:v>
                </c:pt>
                <c:pt idx="76">
                  <c:v>1838</c:v>
                </c:pt>
                <c:pt idx="77">
                  <c:v>1839</c:v>
                </c:pt>
                <c:pt idx="78">
                  <c:v>1840</c:v>
                </c:pt>
                <c:pt idx="79">
                  <c:v>1841</c:v>
                </c:pt>
                <c:pt idx="80">
                  <c:v>1842</c:v>
                </c:pt>
                <c:pt idx="81">
                  <c:v>1843</c:v>
                </c:pt>
                <c:pt idx="82">
                  <c:v>1844</c:v>
                </c:pt>
                <c:pt idx="83">
                  <c:v>1845</c:v>
                </c:pt>
                <c:pt idx="84">
                  <c:v>1846</c:v>
                </c:pt>
                <c:pt idx="85">
                  <c:v>1847</c:v>
                </c:pt>
                <c:pt idx="86">
                  <c:v>1848</c:v>
                </c:pt>
                <c:pt idx="87">
                  <c:v>1849</c:v>
                </c:pt>
                <c:pt idx="88">
                  <c:v>1850</c:v>
                </c:pt>
                <c:pt idx="89">
                  <c:v>1851</c:v>
                </c:pt>
                <c:pt idx="90">
                  <c:v>1852</c:v>
                </c:pt>
                <c:pt idx="91">
                  <c:v>1853</c:v>
                </c:pt>
                <c:pt idx="92">
                  <c:v>1854</c:v>
                </c:pt>
                <c:pt idx="93">
                  <c:v>1855</c:v>
                </c:pt>
                <c:pt idx="94">
                  <c:v>1856</c:v>
                </c:pt>
                <c:pt idx="95">
                  <c:v>1857</c:v>
                </c:pt>
                <c:pt idx="96">
                  <c:v>1858</c:v>
                </c:pt>
                <c:pt idx="97">
                  <c:v>1859</c:v>
                </c:pt>
                <c:pt idx="98">
                  <c:v>1860</c:v>
                </c:pt>
                <c:pt idx="99">
                  <c:v>1861</c:v>
                </c:pt>
                <c:pt idx="100">
                  <c:v>1862</c:v>
                </c:pt>
                <c:pt idx="101">
                  <c:v>1863</c:v>
                </c:pt>
                <c:pt idx="102">
                  <c:v>1864</c:v>
                </c:pt>
                <c:pt idx="103">
                  <c:v>1865</c:v>
                </c:pt>
                <c:pt idx="104">
                  <c:v>1866</c:v>
                </c:pt>
                <c:pt idx="105">
                  <c:v>1867</c:v>
                </c:pt>
                <c:pt idx="106">
                  <c:v>1868</c:v>
                </c:pt>
                <c:pt idx="107">
                  <c:v>1869</c:v>
                </c:pt>
                <c:pt idx="108">
                  <c:v>1870</c:v>
                </c:pt>
                <c:pt idx="109">
                  <c:v>1871</c:v>
                </c:pt>
                <c:pt idx="110">
                  <c:v>1872</c:v>
                </c:pt>
                <c:pt idx="111">
                  <c:v>1873</c:v>
                </c:pt>
                <c:pt idx="112">
                  <c:v>1874</c:v>
                </c:pt>
                <c:pt idx="113">
                  <c:v>1875</c:v>
                </c:pt>
                <c:pt idx="114">
                  <c:v>1876</c:v>
                </c:pt>
                <c:pt idx="115">
                  <c:v>1877</c:v>
                </c:pt>
                <c:pt idx="116">
                  <c:v>1878</c:v>
                </c:pt>
                <c:pt idx="117">
                  <c:v>1879</c:v>
                </c:pt>
                <c:pt idx="118">
                  <c:v>1880</c:v>
                </c:pt>
                <c:pt idx="119">
                  <c:v>1881</c:v>
                </c:pt>
                <c:pt idx="120">
                  <c:v>1882</c:v>
                </c:pt>
                <c:pt idx="121">
                  <c:v>1883</c:v>
                </c:pt>
                <c:pt idx="122">
                  <c:v>1884</c:v>
                </c:pt>
                <c:pt idx="123">
                  <c:v>1885</c:v>
                </c:pt>
                <c:pt idx="124">
                  <c:v>1886</c:v>
                </c:pt>
                <c:pt idx="125">
                  <c:v>1887</c:v>
                </c:pt>
                <c:pt idx="126">
                  <c:v>1888</c:v>
                </c:pt>
                <c:pt idx="127">
                  <c:v>1889</c:v>
                </c:pt>
                <c:pt idx="128">
                  <c:v>1890</c:v>
                </c:pt>
                <c:pt idx="129">
                  <c:v>1891</c:v>
                </c:pt>
                <c:pt idx="130">
                  <c:v>1892</c:v>
                </c:pt>
                <c:pt idx="131">
                  <c:v>1893</c:v>
                </c:pt>
                <c:pt idx="132">
                  <c:v>1894</c:v>
                </c:pt>
                <c:pt idx="133">
                  <c:v>1895</c:v>
                </c:pt>
                <c:pt idx="134">
                  <c:v>1896</c:v>
                </c:pt>
                <c:pt idx="135">
                  <c:v>1897</c:v>
                </c:pt>
                <c:pt idx="136">
                  <c:v>1898</c:v>
                </c:pt>
                <c:pt idx="137">
                  <c:v>1899</c:v>
                </c:pt>
                <c:pt idx="138">
                  <c:v>1900</c:v>
                </c:pt>
                <c:pt idx="139">
                  <c:v>1901</c:v>
                </c:pt>
                <c:pt idx="140">
                  <c:v>1902</c:v>
                </c:pt>
                <c:pt idx="141">
                  <c:v>1903</c:v>
                </c:pt>
                <c:pt idx="142">
                  <c:v>1904</c:v>
                </c:pt>
                <c:pt idx="143">
                  <c:v>1905</c:v>
                </c:pt>
                <c:pt idx="144">
                  <c:v>1906</c:v>
                </c:pt>
                <c:pt idx="145">
                  <c:v>1907</c:v>
                </c:pt>
                <c:pt idx="146">
                  <c:v>1908</c:v>
                </c:pt>
                <c:pt idx="147">
                  <c:v>1909</c:v>
                </c:pt>
                <c:pt idx="148">
                  <c:v>1910</c:v>
                </c:pt>
                <c:pt idx="149">
                  <c:v>1911</c:v>
                </c:pt>
                <c:pt idx="150">
                  <c:v>1912</c:v>
                </c:pt>
                <c:pt idx="151">
                  <c:v>1913</c:v>
                </c:pt>
                <c:pt idx="152">
                  <c:v>1914</c:v>
                </c:pt>
                <c:pt idx="153">
                  <c:v>1915</c:v>
                </c:pt>
                <c:pt idx="154">
                  <c:v>1916</c:v>
                </c:pt>
                <c:pt idx="155">
                  <c:v>1917</c:v>
                </c:pt>
                <c:pt idx="156">
                  <c:v>1918</c:v>
                </c:pt>
                <c:pt idx="157">
                  <c:v>1919</c:v>
                </c:pt>
                <c:pt idx="158">
                  <c:v>1920</c:v>
                </c:pt>
                <c:pt idx="159">
                  <c:v>1921</c:v>
                </c:pt>
                <c:pt idx="160">
                  <c:v>1922</c:v>
                </c:pt>
                <c:pt idx="161">
                  <c:v>1923</c:v>
                </c:pt>
                <c:pt idx="162">
                  <c:v>1924</c:v>
                </c:pt>
                <c:pt idx="163">
                  <c:v>1925</c:v>
                </c:pt>
                <c:pt idx="164">
                  <c:v>1926</c:v>
                </c:pt>
                <c:pt idx="165">
                  <c:v>1927</c:v>
                </c:pt>
                <c:pt idx="166">
                  <c:v>1928</c:v>
                </c:pt>
                <c:pt idx="167">
                  <c:v>1929</c:v>
                </c:pt>
                <c:pt idx="168">
                  <c:v>1930</c:v>
                </c:pt>
                <c:pt idx="169">
                  <c:v>1931</c:v>
                </c:pt>
                <c:pt idx="170">
                  <c:v>1932</c:v>
                </c:pt>
                <c:pt idx="171">
                  <c:v>1933</c:v>
                </c:pt>
                <c:pt idx="172">
                  <c:v>1934</c:v>
                </c:pt>
                <c:pt idx="173">
                  <c:v>1935</c:v>
                </c:pt>
                <c:pt idx="174">
                  <c:v>1936</c:v>
                </c:pt>
                <c:pt idx="175">
                  <c:v>1937</c:v>
                </c:pt>
                <c:pt idx="176">
                  <c:v>1938</c:v>
                </c:pt>
                <c:pt idx="177">
                  <c:v>1939</c:v>
                </c:pt>
                <c:pt idx="178">
                  <c:v>1940</c:v>
                </c:pt>
                <c:pt idx="179">
                  <c:v>1941</c:v>
                </c:pt>
                <c:pt idx="180">
                  <c:v>1942</c:v>
                </c:pt>
                <c:pt idx="181">
                  <c:v>1943</c:v>
                </c:pt>
                <c:pt idx="182">
                  <c:v>1944</c:v>
                </c:pt>
                <c:pt idx="183">
                  <c:v>1945</c:v>
                </c:pt>
                <c:pt idx="184">
                  <c:v>1946</c:v>
                </c:pt>
                <c:pt idx="185">
                  <c:v>1947</c:v>
                </c:pt>
                <c:pt idx="186">
                  <c:v>1948</c:v>
                </c:pt>
                <c:pt idx="187">
                  <c:v>1949</c:v>
                </c:pt>
                <c:pt idx="188">
                  <c:v>1950</c:v>
                </c:pt>
                <c:pt idx="189">
                  <c:v>1951</c:v>
                </c:pt>
                <c:pt idx="190">
                  <c:v>1952</c:v>
                </c:pt>
                <c:pt idx="191">
                  <c:v>1953</c:v>
                </c:pt>
                <c:pt idx="192">
                  <c:v>1954</c:v>
                </c:pt>
                <c:pt idx="193">
                  <c:v>1955</c:v>
                </c:pt>
                <c:pt idx="194">
                  <c:v>1956</c:v>
                </c:pt>
                <c:pt idx="195">
                  <c:v>1957</c:v>
                </c:pt>
                <c:pt idx="196">
                  <c:v>1958</c:v>
                </c:pt>
                <c:pt idx="197">
                  <c:v>1959</c:v>
                </c:pt>
                <c:pt idx="198">
                  <c:v>1960</c:v>
                </c:pt>
                <c:pt idx="199">
                  <c:v>1961</c:v>
                </c:pt>
                <c:pt idx="200">
                  <c:v>1962</c:v>
                </c:pt>
                <c:pt idx="201">
                  <c:v>1963</c:v>
                </c:pt>
                <c:pt idx="202">
                  <c:v>1964</c:v>
                </c:pt>
                <c:pt idx="203">
                  <c:v>1965</c:v>
                </c:pt>
                <c:pt idx="204">
                  <c:v>1966</c:v>
                </c:pt>
                <c:pt idx="205">
                  <c:v>1967</c:v>
                </c:pt>
                <c:pt idx="206">
                  <c:v>1968</c:v>
                </c:pt>
                <c:pt idx="207">
                  <c:v>1969</c:v>
                </c:pt>
                <c:pt idx="208">
                  <c:v>1970</c:v>
                </c:pt>
                <c:pt idx="209">
                  <c:v>1971</c:v>
                </c:pt>
                <c:pt idx="210">
                  <c:v>1972</c:v>
                </c:pt>
                <c:pt idx="211">
                  <c:v>1973</c:v>
                </c:pt>
                <c:pt idx="212">
                  <c:v>1974</c:v>
                </c:pt>
                <c:pt idx="213">
                  <c:v>1975</c:v>
                </c:pt>
                <c:pt idx="214">
                  <c:v>1976</c:v>
                </c:pt>
                <c:pt idx="215">
                  <c:v>1977</c:v>
                </c:pt>
                <c:pt idx="216">
                  <c:v>1978</c:v>
                </c:pt>
                <c:pt idx="217">
                  <c:v>1979</c:v>
                </c:pt>
                <c:pt idx="218">
                  <c:v>1980</c:v>
                </c:pt>
                <c:pt idx="219">
                  <c:v>1981</c:v>
                </c:pt>
                <c:pt idx="220">
                  <c:v>1982</c:v>
                </c:pt>
                <c:pt idx="221">
                  <c:v>1983</c:v>
                </c:pt>
                <c:pt idx="222">
                  <c:v>1984</c:v>
                </c:pt>
                <c:pt idx="223">
                  <c:v>1985</c:v>
                </c:pt>
                <c:pt idx="224">
                  <c:v>1986</c:v>
                </c:pt>
                <c:pt idx="225">
                  <c:v>1987</c:v>
                </c:pt>
                <c:pt idx="226">
                  <c:v>1988</c:v>
                </c:pt>
                <c:pt idx="227">
                  <c:v>1989</c:v>
                </c:pt>
                <c:pt idx="228">
                  <c:v>1990</c:v>
                </c:pt>
                <c:pt idx="229">
                  <c:v>1991</c:v>
                </c:pt>
                <c:pt idx="230">
                  <c:v>1992</c:v>
                </c:pt>
                <c:pt idx="231">
                  <c:v>1993</c:v>
                </c:pt>
                <c:pt idx="232">
                  <c:v>1994</c:v>
                </c:pt>
                <c:pt idx="233">
                  <c:v>1995</c:v>
                </c:pt>
                <c:pt idx="234">
                  <c:v>1996</c:v>
                </c:pt>
                <c:pt idx="235">
                  <c:v>1997</c:v>
                </c:pt>
                <c:pt idx="236">
                  <c:v>1998</c:v>
                </c:pt>
                <c:pt idx="237">
                  <c:v>1999</c:v>
                </c:pt>
                <c:pt idx="238">
                  <c:v>2000</c:v>
                </c:pt>
              </c:numCache>
            </c:numRef>
          </c:xVal>
          <c:yVal>
            <c:numRef>
              <c:f>Graph!$B$1534:$B$1770</c:f>
              <c:numCache>
                <c:formatCode>General</c:formatCode>
                <c:ptCount val="237"/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7CD-4E80-A8D2-485BCEE58C9D}"/>
            </c:ext>
          </c:extLst>
        </c:ser>
        <c:ser>
          <c:idx val="2"/>
          <c:order val="2"/>
          <c:tx>
            <c:v>FL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Graph!$A$1533:$A$1771</c:f>
              <c:numCache>
                <c:formatCode>General</c:formatCode>
                <c:ptCount val="239"/>
                <c:pt idx="0">
                  <c:v>1762</c:v>
                </c:pt>
                <c:pt idx="1">
                  <c:v>1763</c:v>
                </c:pt>
                <c:pt idx="2">
                  <c:v>1764</c:v>
                </c:pt>
                <c:pt idx="3">
                  <c:v>1765</c:v>
                </c:pt>
                <c:pt idx="4">
                  <c:v>1766</c:v>
                </c:pt>
                <c:pt idx="5">
                  <c:v>1767</c:v>
                </c:pt>
                <c:pt idx="6">
                  <c:v>1768</c:v>
                </c:pt>
                <c:pt idx="7">
                  <c:v>1769</c:v>
                </c:pt>
                <c:pt idx="8">
                  <c:v>1770</c:v>
                </c:pt>
                <c:pt idx="9">
                  <c:v>1771</c:v>
                </c:pt>
                <c:pt idx="10">
                  <c:v>1772</c:v>
                </c:pt>
                <c:pt idx="11">
                  <c:v>1773</c:v>
                </c:pt>
                <c:pt idx="12">
                  <c:v>1774</c:v>
                </c:pt>
                <c:pt idx="13">
                  <c:v>1775</c:v>
                </c:pt>
                <c:pt idx="14">
                  <c:v>1776</c:v>
                </c:pt>
                <c:pt idx="15">
                  <c:v>1777</c:v>
                </c:pt>
                <c:pt idx="16">
                  <c:v>1778</c:v>
                </c:pt>
                <c:pt idx="17">
                  <c:v>1779</c:v>
                </c:pt>
                <c:pt idx="18">
                  <c:v>1780</c:v>
                </c:pt>
                <c:pt idx="19">
                  <c:v>1781</c:v>
                </c:pt>
                <c:pt idx="20">
                  <c:v>1782</c:v>
                </c:pt>
                <c:pt idx="21">
                  <c:v>1783</c:v>
                </c:pt>
                <c:pt idx="22">
                  <c:v>1784</c:v>
                </c:pt>
                <c:pt idx="23">
                  <c:v>1785</c:v>
                </c:pt>
                <c:pt idx="24">
                  <c:v>1786</c:v>
                </c:pt>
                <c:pt idx="25">
                  <c:v>1787</c:v>
                </c:pt>
                <c:pt idx="26">
                  <c:v>1788</c:v>
                </c:pt>
                <c:pt idx="27">
                  <c:v>1789</c:v>
                </c:pt>
                <c:pt idx="28">
                  <c:v>1790</c:v>
                </c:pt>
                <c:pt idx="29">
                  <c:v>1791</c:v>
                </c:pt>
                <c:pt idx="30">
                  <c:v>1792</c:v>
                </c:pt>
                <c:pt idx="31">
                  <c:v>1793</c:v>
                </c:pt>
                <c:pt idx="32">
                  <c:v>1794</c:v>
                </c:pt>
                <c:pt idx="33">
                  <c:v>1795</c:v>
                </c:pt>
                <c:pt idx="34">
                  <c:v>1796</c:v>
                </c:pt>
                <c:pt idx="35">
                  <c:v>1797</c:v>
                </c:pt>
                <c:pt idx="36">
                  <c:v>1798</c:v>
                </c:pt>
                <c:pt idx="37">
                  <c:v>1799</c:v>
                </c:pt>
                <c:pt idx="38">
                  <c:v>1800</c:v>
                </c:pt>
                <c:pt idx="39">
                  <c:v>1801</c:v>
                </c:pt>
                <c:pt idx="40">
                  <c:v>1802</c:v>
                </c:pt>
                <c:pt idx="41">
                  <c:v>1803</c:v>
                </c:pt>
                <c:pt idx="42">
                  <c:v>1804</c:v>
                </c:pt>
                <c:pt idx="43">
                  <c:v>1805</c:v>
                </c:pt>
                <c:pt idx="44">
                  <c:v>1806</c:v>
                </c:pt>
                <c:pt idx="45">
                  <c:v>1807</c:v>
                </c:pt>
                <c:pt idx="46">
                  <c:v>1808</c:v>
                </c:pt>
                <c:pt idx="47">
                  <c:v>1809</c:v>
                </c:pt>
                <c:pt idx="48">
                  <c:v>1810</c:v>
                </c:pt>
                <c:pt idx="49">
                  <c:v>1811</c:v>
                </c:pt>
                <c:pt idx="50">
                  <c:v>1812</c:v>
                </c:pt>
                <c:pt idx="51">
                  <c:v>1813</c:v>
                </c:pt>
                <c:pt idx="52">
                  <c:v>1814</c:v>
                </c:pt>
                <c:pt idx="53">
                  <c:v>1815</c:v>
                </c:pt>
                <c:pt idx="54">
                  <c:v>1816</c:v>
                </c:pt>
                <c:pt idx="55">
                  <c:v>1817</c:v>
                </c:pt>
                <c:pt idx="56">
                  <c:v>1818</c:v>
                </c:pt>
                <c:pt idx="57">
                  <c:v>1819</c:v>
                </c:pt>
                <c:pt idx="58">
                  <c:v>1820</c:v>
                </c:pt>
                <c:pt idx="59">
                  <c:v>1821</c:v>
                </c:pt>
                <c:pt idx="60">
                  <c:v>1822</c:v>
                </c:pt>
                <c:pt idx="61">
                  <c:v>1823</c:v>
                </c:pt>
                <c:pt idx="62">
                  <c:v>1824</c:v>
                </c:pt>
                <c:pt idx="63">
                  <c:v>1825</c:v>
                </c:pt>
                <c:pt idx="64">
                  <c:v>1826</c:v>
                </c:pt>
                <c:pt idx="65">
                  <c:v>1827</c:v>
                </c:pt>
                <c:pt idx="66">
                  <c:v>1828</c:v>
                </c:pt>
                <c:pt idx="67">
                  <c:v>1829</c:v>
                </c:pt>
                <c:pt idx="68">
                  <c:v>1830</c:v>
                </c:pt>
                <c:pt idx="69">
                  <c:v>1831</c:v>
                </c:pt>
                <c:pt idx="70">
                  <c:v>1832</c:v>
                </c:pt>
                <c:pt idx="71">
                  <c:v>1833</c:v>
                </c:pt>
                <c:pt idx="72">
                  <c:v>1834</c:v>
                </c:pt>
                <c:pt idx="73">
                  <c:v>1835</c:v>
                </c:pt>
                <c:pt idx="74">
                  <c:v>1836</c:v>
                </c:pt>
                <c:pt idx="75">
                  <c:v>1837</c:v>
                </c:pt>
                <c:pt idx="76">
                  <c:v>1838</c:v>
                </c:pt>
                <c:pt idx="77">
                  <c:v>1839</c:v>
                </c:pt>
                <c:pt idx="78">
                  <c:v>1840</c:v>
                </c:pt>
                <c:pt idx="79">
                  <c:v>1841</c:v>
                </c:pt>
                <c:pt idx="80">
                  <c:v>1842</c:v>
                </c:pt>
                <c:pt idx="81">
                  <c:v>1843</c:v>
                </c:pt>
                <c:pt idx="82">
                  <c:v>1844</c:v>
                </c:pt>
                <c:pt idx="83">
                  <c:v>1845</c:v>
                </c:pt>
                <c:pt idx="84">
                  <c:v>1846</c:v>
                </c:pt>
                <c:pt idx="85">
                  <c:v>1847</c:v>
                </c:pt>
                <c:pt idx="86">
                  <c:v>1848</c:v>
                </c:pt>
                <c:pt idx="87">
                  <c:v>1849</c:v>
                </c:pt>
                <c:pt idx="88">
                  <c:v>1850</c:v>
                </c:pt>
                <c:pt idx="89">
                  <c:v>1851</c:v>
                </c:pt>
                <c:pt idx="90">
                  <c:v>1852</c:v>
                </c:pt>
                <c:pt idx="91">
                  <c:v>1853</c:v>
                </c:pt>
                <c:pt idx="92">
                  <c:v>1854</c:v>
                </c:pt>
                <c:pt idx="93">
                  <c:v>1855</c:v>
                </c:pt>
                <c:pt idx="94">
                  <c:v>1856</c:v>
                </c:pt>
                <c:pt idx="95">
                  <c:v>1857</c:v>
                </c:pt>
                <c:pt idx="96">
                  <c:v>1858</c:v>
                </c:pt>
                <c:pt idx="97">
                  <c:v>1859</c:v>
                </c:pt>
                <c:pt idx="98">
                  <c:v>1860</c:v>
                </c:pt>
                <c:pt idx="99">
                  <c:v>1861</c:v>
                </c:pt>
                <c:pt idx="100">
                  <c:v>1862</c:v>
                </c:pt>
                <c:pt idx="101">
                  <c:v>1863</c:v>
                </c:pt>
                <c:pt idx="102">
                  <c:v>1864</c:v>
                </c:pt>
                <c:pt idx="103">
                  <c:v>1865</c:v>
                </c:pt>
                <c:pt idx="104">
                  <c:v>1866</c:v>
                </c:pt>
                <c:pt idx="105">
                  <c:v>1867</c:v>
                </c:pt>
                <c:pt idx="106">
                  <c:v>1868</c:v>
                </c:pt>
                <c:pt idx="107">
                  <c:v>1869</c:v>
                </c:pt>
                <c:pt idx="108">
                  <c:v>1870</c:v>
                </c:pt>
                <c:pt idx="109">
                  <c:v>1871</c:v>
                </c:pt>
                <c:pt idx="110">
                  <c:v>1872</c:v>
                </c:pt>
                <c:pt idx="111">
                  <c:v>1873</c:v>
                </c:pt>
                <c:pt idx="112">
                  <c:v>1874</c:v>
                </c:pt>
                <c:pt idx="113">
                  <c:v>1875</c:v>
                </c:pt>
                <c:pt idx="114">
                  <c:v>1876</c:v>
                </c:pt>
                <c:pt idx="115">
                  <c:v>1877</c:v>
                </c:pt>
                <c:pt idx="116">
                  <c:v>1878</c:v>
                </c:pt>
                <c:pt idx="117">
                  <c:v>1879</c:v>
                </c:pt>
                <c:pt idx="118">
                  <c:v>1880</c:v>
                </c:pt>
                <c:pt idx="119">
                  <c:v>1881</c:v>
                </c:pt>
                <c:pt idx="120">
                  <c:v>1882</c:v>
                </c:pt>
                <c:pt idx="121">
                  <c:v>1883</c:v>
                </c:pt>
                <c:pt idx="122">
                  <c:v>1884</c:v>
                </c:pt>
                <c:pt idx="123">
                  <c:v>1885</c:v>
                </c:pt>
                <c:pt idx="124">
                  <c:v>1886</c:v>
                </c:pt>
                <c:pt idx="125">
                  <c:v>1887</c:v>
                </c:pt>
                <c:pt idx="126">
                  <c:v>1888</c:v>
                </c:pt>
                <c:pt idx="127">
                  <c:v>1889</c:v>
                </c:pt>
                <c:pt idx="128">
                  <c:v>1890</c:v>
                </c:pt>
                <c:pt idx="129">
                  <c:v>1891</c:v>
                </c:pt>
                <c:pt idx="130">
                  <c:v>1892</c:v>
                </c:pt>
                <c:pt idx="131">
                  <c:v>1893</c:v>
                </c:pt>
                <c:pt idx="132">
                  <c:v>1894</c:v>
                </c:pt>
                <c:pt idx="133">
                  <c:v>1895</c:v>
                </c:pt>
                <c:pt idx="134">
                  <c:v>1896</c:v>
                </c:pt>
                <c:pt idx="135">
                  <c:v>1897</c:v>
                </c:pt>
                <c:pt idx="136">
                  <c:v>1898</c:v>
                </c:pt>
                <c:pt idx="137">
                  <c:v>1899</c:v>
                </c:pt>
                <c:pt idx="138">
                  <c:v>1900</c:v>
                </c:pt>
                <c:pt idx="139">
                  <c:v>1901</c:v>
                </c:pt>
                <c:pt idx="140">
                  <c:v>1902</c:v>
                </c:pt>
                <c:pt idx="141">
                  <c:v>1903</c:v>
                </c:pt>
                <c:pt idx="142">
                  <c:v>1904</c:v>
                </c:pt>
                <c:pt idx="143">
                  <c:v>1905</c:v>
                </c:pt>
                <c:pt idx="144">
                  <c:v>1906</c:v>
                </c:pt>
                <c:pt idx="145">
                  <c:v>1907</c:v>
                </c:pt>
                <c:pt idx="146">
                  <c:v>1908</c:v>
                </c:pt>
                <c:pt idx="147">
                  <c:v>1909</c:v>
                </c:pt>
                <c:pt idx="148">
                  <c:v>1910</c:v>
                </c:pt>
                <c:pt idx="149">
                  <c:v>1911</c:v>
                </c:pt>
                <c:pt idx="150">
                  <c:v>1912</c:v>
                </c:pt>
                <c:pt idx="151">
                  <c:v>1913</c:v>
                </c:pt>
                <c:pt idx="152">
                  <c:v>1914</c:v>
                </c:pt>
                <c:pt idx="153">
                  <c:v>1915</c:v>
                </c:pt>
                <c:pt idx="154">
                  <c:v>1916</c:v>
                </c:pt>
                <c:pt idx="155">
                  <c:v>1917</c:v>
                </c:pt>
                <c:pt idx="156">
                  <c:v>1918</c:v>
                </c:pt>
                <c:pt idx="157">
                  <c:v>1919</c:v>
                </c:pt>
                <c:pt idx="158">
                  <c:v>1920</c:v>
                </c:pt>
                <c:pt idx="159">
                  <c:v>1921</c:v>
                </c:pt>
                <c:pt idx="160">
                  <c:v>1922</c:v>
                </c:pt>
                <c:pt idx="161">
                  <c:v>1923</c:v>
                </c:pt>
                <c:pt idx="162">
                  <c:v>1924</c:v>
                </c:pt>
                <c:pt idx="163">
                  <c:v>1925</c:v>
                </c:pt>
                <c:pt idx="164">
                  <c:v>1926</c:v>
                </c:pt>
                <c:pt idx="165">
                  <c:v>1927</c:v>
                </c:pt>
                <c:pt idx="166">
                  <c:v>1928</c:v>
                </c:pt>
                <c:pt idx="167">
                  <c:v>1929</c:v>
                </c:pt>
                <c:pt idx="168">
                  <c:v>1930</c:v>
                </c:pt>
                <c:pt idx="169">
                  <c:v>1931</c:v>
                </c:pt>
                <c:pt idx="170">
                  <c:v>1932</c:v>
                </c:pt>
                <c:pt idx="171">
                  <c:v>1933</c:v>
                </c:pt>
                <c:pt idx="172">
                  <c:v>1934</c:v>
                </c:pt>
                <c:pt idx="173">
                  <c:v>1935</c:v>
                </c:pt>
                <c:pt idx="174">
                  <c:v>1936</c:v>
                </c:pt>
                <c:pt idx="175">
                  <c:v>1937</c:v>
                </c:pt>
                <c:pt idx="176">
                  <c:v>1938</c:v>
                </c:pt>
                <c:pt idx="177">
                  <c:v>1939</c:v>
                </c:pt>
                <c:pt idx="178">
                  <c:v>1940</c:v>
                </c:pt>
                <c:pt idx="179">
                  <c:v>1941</c:v>
                </c:pt>
                <c:pt idx="180">
                  <c:v>1942</c:v>
                </c:pt>
                <c:pt idx="181">
                  <c:v>1943</c:v>
                </c:pt>
                <c:pt idx="182">
                  <c:v>1944</c:v>
                </c:pt>
                <c:pt idx="183">
                  <c:v>1945</c:v>
                </c:pt>
                <c:pt idx="184">
                  <c:v>1946</c:v>
                </c:pt>
                <c:pt idx="185">
                  <c:v>1947</c:v>
                </c:pt>
                <c:pt idx="186">
                  <c:v>1948</c:v>
                </c:pt>
                <c:pt idx="187">
                  <c:v>1949</c:v>
                </c:pt>
                <c:pt idx="188">
                  <c:v>1950</c:v>
                </c:pt>
                <c:pt idx="189">
                  <c:v>1951</c:v>
                </c:pt>
                <c:pt idx="190">
                  <c:v>1952</c:v>
                </c:pt>
                <c:pt idx="191">
                  <c:v>1953</c:v>
                </c:pt>
                <c:pt idx="192">
                  <c:v>1954</c:v>
                </c:pt>
                <c:pt idx="193">
                  <c:v>1955</c:v>
                </c:pt>
                <c:pt idx="194">
                  <c:v>1956</c:v>
                </c:pt>
                <c:pt idx="195">
                  <c:v>1957</c:v>
                </c:pt>
                <c:pt idx="196">
                  <c:v>1958</c:v>
                </c:pt>
                <c:pt idx="197">
                  <c:v>1959</c:v>
                </c:pt>
                <c:pt idx="198">
                  <c:v>1960</c:v>
                </c:pt>
                <c:pt idx="199">
                  <c:v>1961</c:v>
                </c:pt>
                <c:pt idx="200">
                  <c:v>1962</c:v>
                </c:pt>
                <c:pt idx="201">
                  <c:v>1963</c:v>
                </c:pt>
                <c:pt idx="202">
                  <c:v>1964</c:v>
                </c:pt>
                <c:pt idx="203">
                  <c:v>1965</c:v>
                </c:pt>
                <c:pt idx="204">
                  <c:v>1966</c:v>
                </c:pt>
                <c:pt idx="205">
                  <c:v>1967</c:v>
                </c:pt>
                <c:pt idx="206">
                  <c:v>1968</c:v>
                </c:pt>
                <c:pt idx="207">
                  <c:v>1969</c:v>
                </c:pt>
                <c:pt idx="208">
                  <c:v>1970</c:v>
                </c:pt>
                <c:pt idx="209">
                  <c:v>1971</c:v>
                </c:pt>
                <c:pt idx="210">
                  <c:v>1972</c:v>
                </c:pt>
                <c:pt idx="211">
                  <c:v>1973</c:v>
                </c:pt>
                <c:pt idx="212">
                  <c:v>1974</c:v>
                </c:pt>
                <c:pt idx="213">
                  <c:v>1975</c:v>
                </c:pt>
                <c:pt idx="214">
                  <c:v>1976</c:v>
                </c:pt>
                <c:pt idx="215">
                  <c:v>1977</c:v>
                </c:pt>
                <c:pt idx="216">
                  <c:v>1978</c:v>
                </c:pt>
                <c:pt idx="217">
                  <c:v>1979</c:v>
                </c:pt>
                <c:pt idx="218">
                  <c:v>1980</c:v>
                </c:pt>
                <c:pt idx="219">
                  <c:v>1981</c:v>
                </c:pt>
                <c:pt idx="220">
                  <c:v>1982</c:v>
                </c:pt>
                <c:pt idx="221">
                  <c:v>1983</c:v>
                </c:pt>
                <c:pt idx="222">
                  <c:v>1984</c:v>
                </c:pt>
                <c:pt idx="223">
                  <c:v>1985</c:v>
                </c:pt>
                <c:pt idx="224">
                  <c:v>1986</c:v>
                </c:pt>
                <c:pt idx="225">
                  <c:v>1987</c:v>
                </c:pt>
                <c:pt idx="226">
                  <c:v>1988</c:v>
                </c:pt>
                <c:pt idx="227">
                  <c:v>1989</c:v>
                </c:pt>
                <c:pt idx="228">
                  <c:v>1990</c:v>
                </c:pt>
                <c:pt idx="229">
                  <c:v>1991</c:v>
                </c:pt>
                <c:pt idx="230">
                  <c:v>1992</c:v>
                </c:pt>
                <c:pt idx="231">
                  <c:v>1993</c:v>
                </c:pt>
                <c:pt idx="232">
                  <c:v>1994</c:v>
                </c:pt>
                <c:pt idx="233">
                  <c:v>1995</c:v>
                </c:pt>
                <c:pt idx="234">
                  <c:v>1996</c:v>
                </c:pt>
                <c:pt idx="235">
                  <c:v>1997</c:v>
                </c:pt>
                <c:pt idx="236">
                  <c:v>1998</c:v>
                </c:pt>
                <c:pt idx="237">
                  <c:v>1999</c:v>
                </c:pt>
                <c:pt idx="238">
                  <c:v>2000</c:v>
                </c:pt>
              </c:numCache>
            </c:numRef>
          </c:xVal>
          <c:yVal>
            <c:numRef>
              <c:f>Graph!$C$1534:$C$1770</c:f>
              <c:numCache>
                <c:formatCode>General</c:formatCode>
                <c:ptCount val="237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7CD-4E80-A8D2-485BCEE58C9D}"/>
            </c:ext>
          </c:extLst>
        </c:ser>
        <c:ser>
          <c:idx val="3"/>
          <c:order val="3"/>
          <c:tx>
            <c:v>RL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Graph!$A$1533:$A$1771</c:f>
              <c:numCache>
                <c:formatCode>General</c:formatCode>
                <c:ptCount val="239"/>
                <c:pt idx="0">
                  <c:v>1762</c:v>
                </c:pt>
                <c:pt idx="1">
                  <c:v>1763</c:v>
                </c:pt>
                <c:pt idx="2">
                  <c:v>1764</c:v>
                </c:pt>
                <c:pt idx="3">
                  <c:v>1765</c:v>
                </c:pt>
                <c:pt idx="4">
                  <c:v>1766</c:v>
                </c:pt>
                <c:pt idx="5">
                  <c:v>1767</c:v>
                </c:pt>
                <c:pt idx="6">
                  <c:v>1768</c:v>
                </c:pt>
                <c:pt idx="7">
                  <c:v>1769</c:v>
                </c:pt>
                <c:pt idx="8">
                  <c:v>1770</c:v>
                </c:pt>
                <c:pt idx="9">
                  <c:v>1771</c:v>
                </c:pt>
                <c:pt idx="10">
                  <c:v>1772</c:v>
                </c:pt>
                <c:pt idx="11">
                  <c:v>1773</c:v>
                </c:pt>
                <c:pt idx="12">
                  <c:v>1774</c:v>
                </c:pt>
                <c:pt idx="13">
                  <c:v>1775</c:v>
                </c:pt>
                <c:pt idx="14">
                  <c:v>1776</c:v>
                </c:pt>
                <c:pt idx="15">
                  <c:v>1777</c:v>
                </c:pt>
                <c:pt idx="16">
                  <c:v>1778</c:v>
                </c:pt>
                <c:pt idx="17">
                  <c:v>1779</c:v>
                </c:pt>
                <c:pt idx="18">
                  <c:v>1780</c:v>
                </c:pt>
                <c:pt idx="19">
                  <c:v>1781</c:v>
                </c:pt>
                <c:pt idx="20">
                  <c:v>1782</c:v>
                </c:pt>
                <c:pt idx="21">
                  <c:v>1783</c:v>
                </c:pt>
                <c:pt idx="22">
                  <c:v>1784</c:v>
                </c:pt>
                <c:pt idx="23">
                  <c:v>1785</c:v>
                </c:pt>
                <c:pt idx="24">
                  <c:v>1786</c:v>
                </c:pt>
                <c:pt idx="25">
                  <c:v>1787</c:v>
                </c:pt>
                <c:pt idx="26">
                  <c:v>1788</c:v>
                </c:pt>
                <c:pt idx="27">
                  <c:v>1789</c:v>
                </c:pt>
                <c:pt idx="28">
                  <c:v>1790</c:v>
                </c:pt>
                <c:pt idx="29">
                  <c:v>1791</c:v>
                </c:pt>
                <c:pt idx="30">
                  <c:v>1792</c:v>
                </c:pt>
                <c:pt idx="31">
                  <c:v>1793</c:v>
                </c:pt>
                <c:pt idx="32">
                  <c:v>1794</c:v>
                </c:pt>
                <c:pt idx="33">
                  <c:v>1795</c:v>
                </c:pt>
                <c:pt idx="34">
                  <c:v>1796</c:v>
                </c:pt>
                <c:pt idx="35">
                  <c:v>1797</c:v>
                </c:pt>
                <c:pt idx="36">
                  <c:v>1798</c:v>
                </c:pt>
                <c:pt idx="37">
                  <c:v>1799</c:v>
                </c:pt>
                <c:pt idx="38">
                  <c:v>1800</c:v>
                </c:pt>
                <c:pt idx="39">
                  <c:v>1801</c:v>
                </c:pt>
                <c:pt idx="40">
                  <c:v>1802</c:v>
                </c:pt>
                <c:pt idx="41">
                  <c:v>1803</c:v>
                </c:pt>
                <c:pt idx="42">
                  <c:v>1804</c:v>
                </c:pt>
                <c:pt idx="43">
                  <c:v>1805</c:v>
                </c:pt>
                <c:pt idx="44">
                  <c:v>1806</c:v>
                </c:pt>
                <c:pt idx="45">
                  <c:v>1807</c:v>
                </c:pt>
                <c:pt idx="46">
                  <c:v>1808</c:v>
                </c:pt>
                <c:pt idx="47">
                  <c:v>1809</c:v>
                </c:pt>
                <c:pt idx="48">
                  <c:v>1810</c:v>
                </c:pt>
                <c:pt idx="49">
                  <c:v>1811</c:v>
                </c:pt>
                <c:pt idx="50">
                  <c:v>1812</c:v>
                </c:pt>
                <c:pt idx="51">
                  <c:v>1813</c:v>
                </c:pt>
                <c:pt idx="52">
                  <c:v>1814</c:v>
                </c:pt>
                <c:pt idx="53">
                  <c:v>1815</c:v>
                </c:pt>
                <c:pt idx="54">
                  <c:v>1816</c:v>
                </c:pt>
                <c:pt idx="55">
                  <c:v>1817</c:v>
                </c:pt>
                <c:pt idx="56">
                  <c:v>1818</c:v>
                </c:pt>
                <c:pt idx="57">
                  <c:v>1819</c:v>
                </c:pt>
                <c:pt idx="58">
                  <c:v>1820</c:v>
                </c:pt>
                <c:pt idx="59">
                  <c:v>1821</c:v>
                </c:pt>
                <c:pt idx="60">
                  <c:v>1822</c:v>
                </c:pt>
                <c:pt idx="61">
                  <c:v>1823</c:v>
                </c:pt>
                <c:pt idx="62">
                  <c:v>1824</c:v>
                </c:pt>
                <c:pt idx="63">
                  <c:v>1825</c:v>
                </c:pt>
                <c:pt idx="64">
                  <c:v>1826</c:v>
                </c:pt>
                <c:pt idx="65">
                  <c:v>1827</c:v>
                </c:pt>
                <c:pt idx="66">
                  <c:v>1828</c:v>
                </c:pt>
                <c:pt idx="67">
                  <c:v>1829</c:v>
                </c:pt>
                <c:pt idx="68">
                  <c:v>1830</c:v>
                </c:pt>
                <c:pt idx="69">
                  <c:v>1831</c:v>
                </c:pt>
                <c:pt idx="70">
                  <c:v>1832</c:v>
                </c:pt>
                <c:pt idx="71">
                  <c:v>1833</c:v>
                </c:pt>
                <c:pt idx="72">
                  <c:v>1834</c:v>
                </c:pt>
                <c:pt idx="73">
                  <c:v>1835</c:v>
                </c:pt>
                <c:pt idx="74">
                  <c:v>1836</c:v>
                </c:pt>
                <c:pt idx="75">
                  <c:v>1837</c:v>
                </c:pt>
                <c:pt idx="76">
                  <c:v>1838</c:v>
                </c:pt>
                <c:pt idx="77">
                  <c:v>1839</c:v>
                </c:pt>
                <c:pt idx="78">
                  <c:v>1840</c:v>
                </c:pt>
                <c:pt idx="79">
                  <c:v>1841</c:v>
                </c:pt>
                <c:pt idx="80">
                  <c:v>1842</c:v>
                </c:pt>
                <c:pt idx="81">
                  <c:v>1843</c:v>
                </c:pt>
                <c:pt idx="82">
                  <c:v>1844</c:v>
                </c:pt>
                <c:pt idx="83">
                  <c:v>1845</c:v>
                </c:pt>
                <c:pt idx="84">
                  <c:v>1846</c:v>
                </c:pt>
                <c:pt idx="85">
                  <c:v>1847</c:v>
                </c:pt>
                <c:pt idx="86">
                  <c:v>1848</c:v>
                </c:pt>
                <c:pt idx="87">
                  <c:v>1849</c:v>
                </c:pt>
                <c:pt idx="88">
                  <c:v>1850</c:v>
                </c:pt>
                <c:pt idx="89">
                  <c:v>1851</c:v>
                </c:pt>
                <c:pt idx="90">
                  <c:v>1852</c:v>
                </c:pt>
                <c:pt idx="91">
                  <c:v>1853</c:v>
                </c:pt>
                <c:pt idx="92">
                  <c:v>1854</c:v>
                </c:pt>
                <c:pt idx="93">
                  <c:v>1855</c:v>
                </c:pt>
                <c:pt idx="94">
                  <c:v>1856</c:v>
                </c:pt>
                <c:pt idx="95">
                  <c:v>1857</c:v>
                </c:pt>
                <c:pt idx="96">
                  <c:v>1858</c:v>
                </c:pt>
                <c:pt idx="97">
                  <c:v>1859</c:v>
                </c:pt>
                <c:pt idx="98">
                  <c:v>1860</c:v>
                </c:pt>
                <c:pt idx="99">
                  <c:v>1861</c:v>
                </c:pt>
                <c:pt idx="100">
                  <c:v>1862</c:v>
                </c:pt>
                <c:pt idx="101">
                  <c:v>1863</c:v>
                </c:pt>
                <c:pt idx="102">
                  <c:v>1864</c:v>
                </c:pt>
                <c:pt idx="103">
                  <c:v>1865</c:v>
                </c:pt>
                <c:pt idx="104">
                  <c:v>1866</c:v>
                </c:pt>
                <c:pt idx="105">
                  <c:v>1867</c:v>
                </c:pt>
                <c:pt idx="106">
                  <c:v>1868</c:v>
                </c:pt>
                <c:pt idx="107">
                  <c:v>1869</c:v>
                </c:pt>
                <c:pt idx="108">
                  <c:v>1870</c:v>
                </c:pt>
                <c:pt idx="109">
                  <c:v>1871</c:v>
                </c:pt>
                <c:pt idx="110">
                  <c:v>1872</c:v>
                </c:pt>
                <c:pt idx="111">
                  <c:v>1873</c:v>
                </c:pt>
                <c:pt idx="112">
                  <c:v>1874</c:v>
                </c:pt>
                <c:pt idx="113">
                  <c:v>1875</c:v>
                </c:pt>
                <c:pt idx="114">
                  <c:v>1876</c:v>
                </c:pt>
                <c:pt idx="115">
                  <c:v>1877</c:v>
                </c:pt>
                <c:pt idx="116">
                  <c:v>1878</c:v>
                </c:pt>
                <c:pt idx="117">
                  <c:v>1879</c:v>
                </c:pt>
                <c:pt idx="118">
                  <c:v>1880</c:v>
                </c:pt>
                <c:pt idx="119">
                  <c:v>1881</c:v>
                </c:pt>
                <c:pt idx="120">
                  <c:v>1882</c:v>
                </c:pt>
                <c:pt idx="121">
                  <c:v>1883</c:v>
                </c:pt>
                <c:pt idx="122">
                  <c:v>1884</c:v>
                </c:pt>
                <c:pt idx="123">
                  <c:v>1885</c:v>
                </c:pt>
                <c:pt idx="124">
                  <c:v>1886</c:v>
                </c:pt>
                <c:pt idx="125">
                  <c:v>1887</c:v>
                </c:pt>
                <c:pt idx="126">
                  <c:v>1888</c:v>
                </c:pt>
                <c:pt idx="127">
                  <c:v>1889</c:v>
                </c:pt>
                <c:pt idx="128">
                  <c:v>1890</c:v>
                </c:pt>
                <c:pt idx="129">
                  <c:v>1891</c:v>
                </c:pt>
                <c:pt idx="130">
                  <c:v>1892</c:v>
                </c:pt>
                <c:pt idx="131">
                  <c:v>1893</c:v>
                </c:pt>
                <c:pt idx="132">
                  <c:v>1894</c:v>
                </c:pt>
                <c:pt idx="133">
                  <c:v>1895</c:v>
                </c:pt>
                <c:pt idx="134">
                  <c:v>1896</c:v>
                </c:pt>
                <c:pt idx="135">
                  <c:v>1897</c:v>
                </c:pt>
                <c:pt idx="136">
                  <c:v>1898</c:v>
                </c:pt>
                <c:pt idx="137">
                  <c:v>1899</c:v>
                </c:pt>
                <c:pt idx="138">
                  <c:v>1900</c:v>
                </c:pt>
                <c:pt idx="139">
                  <c:v>1901</c:v>
                </c:pt>
                <c:pt idx="140">
                  <c:v>1902</c:v>
                </c:pt>
                <c:pt idx="141">
                  <c:v>1903</c:v>
                </c:pt>
                <c:pt idx="142">
                  <c:v>1904</c:v>
                </c:pt>
                <c:pt idx="143">
                  <c:v>1905</c:v>
                </c:pt>
                <c:pt idx="144">
                  <c:v>1906</c:v>
                </c:pt>
                <c:pt idx="145">
                  <c:v>1907</c:v>
                </c:pt>
                <c:pt idx="146">
                  <c:v>1908</c:v>
                </c:pt>
                <c:pt idx="147">
                  <c:v>1909</c:v>
                </c:pt>
                <c:pt idx="148">
                  <c:v>1910</c:v>
                </c:pt>
                <c:pt idx="149">
                  <c:v>1911</c:v>
                </c:pt>
                <c:pt idx="150">
                  <c:v>1912</c:v>
                </c:pt>
                <c:pt idx="151">
                  <c:v>1913</c:v>
                </c:pt>
                <c:pt idx="152">
                  <c:v>1914</c:v>
                </c:pt>
                <c:pt idx="153">
                  <c:v>1915</c:v>
                </c:pt>
                <c:pt idx="154">
                  <c:v>1916</c:v>
                </c:pt>
                <c:pt idx="155">
                  <c:v>1917</c:v>
                </c:pt>
                <c:pt idx="156">
                  <c:v>1918</c:v>
                </c:pt>
                <c:pt idx="157">
                  <c:v>1919</c:v>
                </c:pt>
                <c:pt idx="158">
                  <c:v>1920</c:v>
                </c:pt>
                <c:pt idx="159">
                  <c:v>1921</c:v>
                </c:pt>
                <c:pt idx="160">
                  <c:v>1922</c:v>
                </c:pt>
                <c:pt idx="161">
                  <c:v>1923</c:v>
                </c:pt>
                <c:pt idx="162">
                  <c:v>1924</c:v>
                </c:pt>
                <c:pt idx="163">
                  <c:v>1925</c:v>
                </c:pt>
                <c:pt idx="164">
                  <c:v>1926</c:v>
                </c:pt>
                <c:pt idx="165">
                  <c:v>1927</c:v>
                </c:pt>
                <c:pt idx="166">
                  <c:v>1928</c:v>
                </c:pt>
                <c:pt idx="167">
                  <c:v>1929</c:v>
                </c:pt>
                <c:pt idx="168">
                  <c:v>1930</c:v>
                </c:pt>
                <c:pt idx="169">
                  <c:v>1931</c:v>
                </c:pt>
                <c:pt idx="170">
                  <c:v>1932</c:v>
                </c:pt>
                <c:pt idx="171">
                  <c:v>1933</c:v>
                </c:pt>
                <c:pt idx="172">
                  <c:v>1934</c:v>
                </c:pt>
                <c:pt idx="173">
                  <c:v>1935</c:v>
                </c:pt>
                <c:pt idx="174">
                  <c:v>1936</c:v>
                </c:pt>
                <c:pt idx="175">
                  <c:v>1937</c:v>
                </c:pt>
                <c:pt idx="176">
                  <c:v>1938</c:v>
                </c:pt>
                <c:pt idx="177">
                  <c:v>1939</c:v>
                </c:pt>
                <c:pt idx="178">
                  <c:v>1940</c:v>
                </c:pt>
                <c:pt idx="179">
                  <c:v>1941</c:v>
                </c:pt>
                <c:pt idx="180">
                  <c:v>1942</c:v>
                </c:pt>
                <c:pt idx="181">
                  <c:v>1943</c:v>
                </c:pt>
                <c:pt idx="182">
                  <c:v>1944</c:v>
                </c:pt>
                <c:pt idx="183">
                  <c:v>1945</c:v>
                </c:pt>
                <c:pt idx="184">
                  <c:v>1946</c:v>
                </c:pt>
                <c:pt idx="185">
                  <c:v>1947</c:v>
                </c:pt>
                <c:pt idx="186">
                  <c:v>1948</c:v>
                </c:pt>
                <c:pt idx="187">
                  <c:v>1949</c:v>
                </c:pt>
                <c:pt idx="188">
                  <c:v>1950</c:v>
                </c:pt>
                <c:pt idx="189">
                  <c:v>1951</c:v>
                </c:pt>
                <c:pt idx="190">
                  <c:v>1952</c:v>
                </c:pt>
                <c:pt idx="191">
                  <c:v>1953</c:v>
                </c:pt>
                <c:pt idx="192">
                  <c:v>1954</c:v>
                </c:pt>
                <c:pt idx="193">
                  <c:v>1955</c:v>
                </c:pt>
                <c:pt idx="194">
                  <c:v>1956</c:v>
                </c:pt>
                <c:pt idx="195">
                  <c:v>1957</c:v>
                </c:pt>
                <c:pt idx="196">
                  <c:v>1958</c:v>
                </c:pt>
                <c:pt idx="197">
                  <c:v>1959</c:v>
                </c:pt>
                <c:pt idx="198">
                  <c:v>1960</c:v>
                </c:pt>
                <c:pt idx="199">
                  <c:v>1961</c:v>
                </c:pt>
                <c:pt idx="200">
                  <c:v>1962</c:v>
                </c:pt>
                <c:pt idx="201">
                  <c:v>1963</c:v>
                </c:pt>
                <c:pt idx="202">
                  <c:v>1964</c:v>
                </c:pt>
                <c:pt idx="203">
                  <c:v>1965</c:v>
                </c:pt>
                <c:pt idx="204">
                  <c:v>1966</c:v>
                </c:pt>
                <c:pt idx="205">
                  <c:v>1967</c:v>
                </c:pt>
                <c:pt idx="206">
                  <c:v>1968</c:v>
                </c:pt>
                <c:pt idx="207">
                  <c:v>1969</c:v>
                </c:pt>
                <c:pt idx="208">
                  <c:v>1970</c:v>
                </c:pt>
                <c:pt idx="209">
                  <c:v>1971</c:v>
                </c:pt>
                <c:pt idx="210">
                  <c:v>1972</c:v>
                </c:pt>
                <c:pt idx="211">
                  <c:v>1973</c:v>
                </c:pt>
                <c:pt idx="212">
                  <c:v>1974</c:v>
                </c:pt>
                <c:pt idx="213">
                  <c:v>1975</c:v>
                </c:pt>
                <c:pt idx="214">
                  <c:v>1976</c:v>
                </c:pt>
                <c:pt idx="215">
                  <c:v>1977</c:v>
                </c:pt>
                <c:pt idx="216">
                  <c:v>1978</c:v>
                </c:pt>
                <c:pt idx="217">
                  <c:v>1979</c:v>
                </c:pt>
                <c:pt idx="218">
                  <c:v>1980</c:v>
                </c:pt>
                <c:pt idx="219">
                  <c:v>1981</c:v>
                </c:pt>
                <c:pt idx="220">
                  <c:v>1982</c:v>
                </c:pt>
                <c:pt idx="221">
                  <c:v>1983</c:v>
                </c:pt>
                <c:pt idx="222">
                  <c:v>1984</c:v>
                </c:pt>
                <c:pt idx="223">
                  <c:v>1985</c:v>
                </c:pt>
                <c:pt idx="224">
                  <c:v>1986</c:v>
                </c:pt>
                <c:pt idx="225">
                  <c:v>1987</c:v>
                </c:pt>
                <c:pt idx="226">
                  <c:v>1988</c:v>
                </c:pt>
                <c:pt idx="227">
                  <c:v>1989</c:v>
                </c:pt>
                <c:pt idx="228">
                  <c:v>1990</c:v>
                </c:pt>
                <c:pt idx="229">
                  <c:v>1991</c:v>
                </c:pt>
                <c:pt idx="230">
                  <c:v>1992</c:v>
                </c:pt>
                <c:pt idx="231">
                  <c:v>1993</c:v>
                </c:pt>
                <c:pt idx="232">
                  <c:v>1994</c:v>
                </c:pt>
                <c:pt idx="233">
                  <c:v>1995</c:v>
                </c:pt>
                <c:pt idx="234">
                  <c:v>1996</c:v>
                </c:pt>
                <c:pt idx="235">
                  <c:v>1997</c:v>
                </c:pt>
                <c:pt idx="236">
                  <c:v>1998</c:v>
                </c:pt>
                <c:pt idx="237">
                  <c:v>1999</c:v>
                </c:pt>
                <c:pt idx="238">
                  <c:v>2000</c:v>
                </c:pt>
              </c:numCache>
            </c:numRef>
          </c:xVal>
          <c:yVal>
            <c:numRef>
              <c:f>Graph!$E$1534:$E$1770</c:f>
              <c:numCache>
                <c:formatCode>General</c:formatCode>
                <c:ptCount val="237"/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7CD-4E80-A8D2-485BCEE58C9D}"/>
            </c:ext>
          </c:extLst>
        </c:ser>
        <c:ser>
          <c:idx val="4"/>
          <c:order val="4"/>
          <c:tx>
            <c:v>RRD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Graph!$A$1533:$A$1771</c:f>
              <c:numCache>
                <c:formatCode>General</c:formatCode>
                <c:ptCount val="239"/>
                <c:pt idx="0">
                  <c:v>1762</c:v>
                </c:pt>
                <c:pt idx="1">
                  <c:v>1763</c:v>
                </c:pt>
                <c:pt idx="2">
                  <c:v>1764</c:v>
                </c:pt>
                <c:pt idx="3">
                  <c:v>1765</c:v>
                </c:pt>
                <c:pt idx="4">
                  <c:v>1766</c:v>
                </c:pt>
                <c:pt idx="5">
                  <c:v>1767</c:v>
                </c:pt>
                <c:pt idx="6">
                  <c:v>1768</c:v>
                </c:pt>
                <c:pt idx="7">
                  <c:v>1769</c:v>
                </c:pt>
                <c:pt idx="8">
                  <c:v>1770</c:v>
                </c:pt>
                <c:pt idx="9">
                  <c:v>1771</c:v>
                </c:pt>
                <c:pt idx="10">
                  <c:v>1772</c:v>
                </c:pt>
                <c:pt idx="11">
                  <c:v>1773</c:v>
                </c:pt>
                <c:pt idx="12">
                  <c:v>1774</c:v>
                </c:pt>
                <c:pt idx="13">
                  <c:v>1775</c:v>
                </c:pt>
                <c:pt idx="14">
                  <c:v>1776</c:v>
                </c:pt>
                <c:pt idx="15">
                  <c:v>1777</c:v>
                </c:pt>
                <c:pt idx="16">
                  <c:v>1778</c:v>
                </c:pt>
                <c:pt idx="17">
                  <c:v>1779</c:v>
                </c:pt>
                <c:pt idx="18">
                  <c:v>1780</c:v>
                </c:pt>
                <c:pt idx="19">
                  <c:v>1781</c:v>
                </c:pt>
                <c:pt idx="20">
                  <c:v>1782</c:v>
                </c:pt>
                <c:pt idx="21">
                  <c:v>1783</c:v>
                </c:pt>
                <c:pt idx="22">
                  <c:v>1784</c:v>
                </c:pt>
                <c:pt idx="23">
                  <c:v>1785</c:v>
                </c:pt>
                <c:pt idx="24">
                  <c:v>1786</c:v>
                </c:pt>
                <c:pt idx="25">
                  <c:v>1787</c:v>
                </c:pt>
                <c:pt idx="26">
                  <c:v>1788</c:v>
                </c:pt>
                <c:pt idx="27">
                  <c:v>1789</c:v>
                </c:pt>
                <c:pt idx="28">
                  <c:v>1790</c:v>
                </c:pt>
                <c:pt idx="29">
                  <c:v>1791</c:v>
                </c:pt>
                <c:pt idx="30">
                  <c:v>1792</c:v>
                </c:pt>
                <c:pt idx="31">
                  <c:v>1793</c:v>
                </c:pt>
                <c:pt idx="32">
                  <c:v>1794</c:v>
                </c:pt>
                <c:pt idx="33">
                  <c:v>1795</c:v>
                </c:pt>
                <c:pt idx="34">
                  <c:v>1796</c:v>
                </c:pt>
                <c:pt idx="35">
                  <c:v>1797</c:v>
                </c:pt>
                <c:pt idx="36">
                  <c:v>1798</c:v>
                </c:pt>
                <c:pt idx="37">
                  <c:v>1799</c:v>
                </c:pt>
                <c:pt idx="38">
                  <c:v>1800</c:v>
                </c:pt>
                <c:pt idx="39">
                  <c:v>1801</c:v>
                </c:pt>
                <c:pt idx="40">
                  <c:v>1802</c:v>
                </c:pt>
                <c:pt idx="41">
                  <c:v>1803</c:v>
                </c:pt>
                <c:pt idx="42">
                  <c:v>1804</c:v>
                </c:pt>
                <c:pt idx="43">
                  <c:v>1805</c:v>
                </c:pt>
                <c:pt idx="44">
                  <c:v>1806</c:v>
                </c:pt>
                <c:pt idx="45">
                  <c:v>1807</c:v>
                </c:pt>
                <c:pt idx="46">
                  <c:v>1808</c:v>
                </c:pt>
                <c:pt idx="47">
                  <c:v>1809</c:v>
                </c:pt>
                <c:pt idx="48">
                  <c:v>1810</c:v>
                </c:pt>
                <c:pt idx="49">
                  <c:v>1811</c:v>
                </c:pt>
                <c:pt idx="50">
                  <c:v>1812</c:v>
                </c:pt>
                <c:pt idx="51">
                  <c:v>1813</c:v>
                </c:pt>
                <c:pt idx="52">
                  <c:v>1814</c:v>
                </c:pt>
                <c:pt idx="53">
                  <c:v>1815</c:v>
                </c:pt>
                <c:pt idx="54">
                  <c:v>1816</c:v>
                </c:pt>
                <c:pt idx="55">
                  <c:v>1817</c:v>
                </c:pt>
                <c:pt idx="56">
                  <c:v>1818</c:v>
                </c:pt>
                <c:pt idx="57">
                  <c:v>1819</c:v>
                </c:pt>
                <c:pt idx="58">
                  <c:v>1820</c:v>
                </c:pt>
                <c:pt idx="59">
                  <c:v>1821</c:v>
                </c:pt>
                <c:pt idx="60">
                  <c:v>1822</c:v>
                </c:pt>
                <c:pt idx="61">
                  <c:v>1823</c:v>
                </c:pt>
                <c:pt idx="62">
                  <c:v>1824</c:v>
                </c:pt>
                <c:pt idx="63">
                  <c:v>1825</c:v>
                </c:pt>
                <c:pt idx="64">
                  <c:v>1826</c:v>
                </c:pt>
                <c:pt idx="65">
                  <c:v>1827</c:v>
                </c:pt>
                <c:pt idx="66">
                  <c:v>1828</c:v>
                </c:pt>
                <c:pt idx="67">
                  <c:v>1829</c:v>
                </c:pt>
                <c:pt idx="68">
                  <c:v>1830</c:v>
                </c:pt>
                <c:pt idx="69">
                  <c:v>1831</c:v>
                </c:pt>
                <c:pt idx="70">
                  <c:v>1832</c:v>
                </c:pt>
                <c:pt idx="71">
                  <c:v>1833</c:v>
                </c:pt>
                <c:pt idx="72">
                  <c:v>1834</c:v>
                </c:pt>
                <c:pt idx="73">
                  <c:v>1835</c:v>
                </c:pt>
                <c:pt idx="74">
                  <c:v>1836</c:v>
                </c:pt>
                <c:pt idx="75">
                  <c:v>1837</c:v>
                </c:pt>
                <c:pt idx="76">
                  <c:v>1838</c:v>
                </c:pt>
                <c:pt idx="77">
                  <c:v>1839</c:v>
                </c:pt>
                <c:pt idx="78">
                  <c:v>1840</c:v>
                </c:pt>
                <c:pt idx="79">
                  <c:v>1841</c:v>
                </c:pt>
                <c:pt idx="80">
                  <c:v>1842</c:v>
                </c:pt>
                <c:pt idx="81">
                  <c:v>1843</c:v>
                </c:pt>
                <c:pt idx="82">
                  <c:v>1844</c:v>
                </c:pt>
                <c:pt idx="83">
                  <c:v>1845</c:v>
                </c:pt>
                <c:pt idx="84">
                  <c:v>1846</c:v>
                </c:pt>
                <c:pt idx="85">
                  <c:v>1847</c:v>
                </c:pt>
                <c:pt idx="86">
                  <c:v>1848</c:v>
                </c:pt>
                <c:pt idx="87">
                  <c:v>1849</c:v>
                </c:pt>
                <c:pt idx="88">
                  <c:v>1850</c:v>
                </c:pt>
                <c:pt idx="89">
                  <c:v>1851</c:v>
                </c:pt>
                <c:pt idx="90">
                  <c:v>1852</c:v>
                </c:pt>
                <c:pt idx="91">
                  <c:v>1853</c:v>
                </c:pt>
                <c:pt idx="92">
                  <c:v>1854</c:v>
                </c:pt>
                <c:pt idx="93">
                  <c:v>1855</c:v>
                </c:pt>
                <c:pt idx="94">
                  <c:v>1856</c:v>
                </c:pt>
                <c:pt idx="95">
                  <c:v>1857</c:v>
                </c:pt>
                <c:pt idx="96">
                  <c:v>1858</c:v>
                </c:pt>
                <c:pt idx="97">
                  <c:v>1859</c:v>
                </c:pt>
                <c:pt idx="98">
                  <c:v>1860</c:v>
                </c:pt>
                <c:pt idx="99">
                  <c:v>1861</c:v>
                </c:pt>
                <c:pt idx="100">
                  <c:v>1862</c:v>
                </c:pt>
                <c:pt idx="101">
                  <c:v>1863</c:v>
                </c:pt>
                <c:pt idx="102">
                  <c:v>1864</c:v>
                </c:pt>
                <c:pt idx="103">
                  <c:v>1865</c:v>
                </c:pt>
                <c:pt idx="104">
                  <c:v>1866</c:v>
                </c:pt>
                <c:pt idx="105">
                  <c:v>1867</c:v>
                </c:pt>
                <c:pt idx="106">
                  <c:v>1868</c:v>
                </c:pt>
                <c:pt idx="107">
                  <c:v>1869</c:v>
                </c:pt>
                <c:pt idx="108">
                  <c:v>1870</c:v>
                </c:pt>
                <c:pt idx="109">
                  <c:v>1871</c:v>
                </c:pt>
                <c:pt idx="110">
                  <c:v>1872</c:v>
                </c:pt>
                <c:pt idx="111">
                  <c:v>1873</c:v>
                </c:pt>
                <c:pt idx="112">
                  <c:v>1874</c:v>
                </c:pt>
                <c:pt idx="113">
                  <c:v>1875</c:v>
                </c:pt>
                <c:pt idx="114">
                  <c:v>1876</c:v>
                </c:pt>
                <c:pt idx="115">
                  <c:v>1877</c:v>
                </c:pt>
                <c:pt idx="116">
                  <c:v>1878</c:v>
                </c:pt>
                <c:pt idx="117">
                  <c:v>1879</c:v>
                </c:pt>
                <c:pt idx="118">
                  <c:v>1880</c:v>
                </c:pt>
                <c:pt idx="119">
                  <c:v>1881</c:v>
                </c:pt>
                <c:pt idx="120">
                  <c:v>1882</c:v>
                </c:pt>
                <c:pt idx="121">
                  <c:v>1883</c:v>
                </c:pt>
                <c:pt idx="122">
                  <c:v>1884</c:v>
                </c:pt>
                <c:pt idx="123">
                  <c:v>1885</c:v>
                </c:pt>
                <c:pt idx="124">
                  <c:v>1886</c:v>
                </c:pt>
                <c:pt idx="125">
                  <c:v>1887</c:v>
                </c:pt>
                <c:pt idx="126">
                  <c:v>1888</c:v>
                </c:pt>
                <c:pt idx="127">
                  <c:v>1889</c:v>
                </c:pt>
                <c:pt idx="128">
                  <c:v>1890</c:v>
                </c:pt>
                <c:pt idx="129">
                  <c:v>1891</c:v>
                </c:pt>
                <c:pt idx="130">
                  <c:v>1892</c:v>
                </c:pt>
                <c:pt idx="131">
                  <c:v>1893</c:v>
                </c:pt>
                <c:pt idx="132">
                  <c:v>1894</c:v>
                </c:pt>
                <c:pt idx="133">
                  <c:v>1895</c:v>
                </c:pt>
                <c:pt idx="134">
                  <c:v>1896</c:v>
                </c:pt>
                <c:pt idx="135">
                  <c:v>1897</c:v>
                </c:pt>
                <c:pt idx="136">
                  <c:v>1898</c:v>
                </c:pt>
                <c:pt idx="137">
                  <c:v>1899</c:v>
                </c:pt>
                <c:pt idx="138">
                  <c:v>1900</c:v>
                </c:pt>
                <c:pt idx="139">
                  <c:v>1901</c:v>
                </c:pt>
                <c:pt idx="140">
                  <c:v>1902</c:v>
                </c:pt>
                <c:pt idx="141">
                  <c:v>1903</c:v>
                </c:pt>
                <c:pt idx="142">
                  <c:v>1904</c:v>
                </c:pt>
                <c:pt idx="143">
                  <c:v>1905</c:v>
                </c:pt>
                <c:pt idx="144">
                  <c:v>1906</c:v>
                </c:pt>
                <c:pt idx="145">
                  <c:v>1907</c:v>
                </c:pt>
                <c:pt idx="146">
                  <c:v>1908</c:v>
                </c:pt>
                <c:pt idx="147">
                  <c:v>1909</c:v>
                </c:pt>
                <c:pt idx="148">
                  <c:v>1910</c:v>
                </c:pt>
                <c:pt idx="149">
                  <c:v>1911</c:v>
                </c:pt>
                <c:pt idx="150">
                  <c:v>1912</c:v>
                </c:pt>
                <c:pt idx="151">
                  <c:v>1913</c:v>
                </c:pt>
                <c:pt idx="152">
                  <c:v>1914</c:v>
                </c:pt>
                <c:pt idx="153">
                  <c:v>1915</c:v>
                </c:pt>
                <c:pt idx="154">
                  <c:v>1916</c:v>
                </c:pt>
                <c:pt idx="155">
                  <c:v>1917</c:v>
                </c:pt>
                <c:pt idx="156">
                  <c:v>1918</c:v>
                </c:pt>
                <c:pt idx="157">
                  <c:v>1919</c:v>
                </c:pt>
                <c:pt idx="158">
                  <c:v>1920</c:v>
                </c:pt>
                <c:pt idx="159">
                  <c:v>1921</c:v>
                </c:pt>
                <c:pt idx="160">
                  <c:v>1922</c:v>
                </c:pt>
                <c:pt idx="161">
                  <c:v>1923</c:v>
                </c:pt>
                <c:pt idx="162">
                  <c:v>1924</c:v>
                </c:pt>
                <c:pt idx="163">
                  <c:v>1925</c:v>
                </c:pt>
                <c:pt idx="164">
                  <c:v>1926</c:v>
                </c:pt>
                <c:pt idx="165">
                  <c:v>1927</c:v>
                </c:pt>
                <c:pt idx="166">
                  <c:v>1928</c:v>
                </c:pt>
                <c:pt idx="167">
                  <c:v>1929</c:v>
                </c:pt>
                <c:pt idx="168">
                  <c:v>1930</c:v>
                </c:pt>
                <c:pt idx="169">
                  <c:v>1931</c:v>
                </c:pt>
                <c:pt idx="170">
                  <c:v>1932</c:v>
                </c:pt>
                <c:pt idx="171">
                  <c:v>1933</c:v>
                </c:pt>
                <c:pt idx="172">
                  <c:v>1934</c:v>
                </c:pt>
                <c:pt idx="173">
                  <c:v>1935</c:v>
                </c:pt>
                <c:pt idx="174">
                  <c:v>1936</c:v>
                </c:pt>
                <c:pt idx="175">
                  <c:v>1937</c:v>
                </c:pt>
                <c:pt idx="176">
                  <c:v>1938</c:v>
                </c:pt>
                <c:pt idx="177">
                  <c:v>1939</c:v>
                </c:pt>
                <c:pt idx="178">
                  <c:v>1940</c:v>
                </c:pt>
                <c:pt idx="179">
                  <c:v>1941</c:v>
                </c:pt>
                <c:pt idx="180">
                  <c:v>1942</c:v>
                </c:pt>
                <c:pt idx="181">
                  <c:v>1943</c:v>
                </c:pt>
                <c:pt idx="182">
                  <c:v>1944</c:v>
                </c:pt>
                <c:pt idx="183">
                  <c:v>1945</c:v>
                </c:pt>
                <c:pt idx="184">
                  <c:v>1946</c:v>
                </c:pt>
                <c:pt idx="185">
                  <c:v>1947</c:v>
                </c:pt>
                <c:pt idx="186">
                  <c:v>1948</c:v>
                </c:pt>
                <c:pt idx="187">
                  <c:v>1949</c:v>
                </c:pt>
                <c:pt idx="188">
                  <c:v>1950</c:v>
                </c:pt>
                <c:pt idx="189">
                  <c:v>1951</c:v>
                </c:pt>
                <c:pt idx="190">
                  <c:v>1952</c:v>
                </c:pt>
                <c:pt idx="191">
                  <c:v>1953</c:v>
                </c:pt>
                <c:pt idx="192">
                  <c:v>1954</c:v>
                </c:pt>
                <c:pt idx="193">
                  <c:v>1955</c:v>
                </c:pt>
                <c:pt idx="194">
                  <c:v>1956</c:v>
                </c:pt>
                <c:pt idx="195">
                  <c:v>1957</c:v>
                </c:pt>
                <c:pt idx="196">
                  <c:v>1958</c:v>
                </c:pt>
                <c:pt idx="197">
                  <c:v>1959</c:v>
                </c:pt>
                <c:pt idx="198">
                  <c:v>1960</c:v>
                </c:pt>
                <c:pt idx="199">
                  <c:v>1961</c:v>
                </c:pt>
                <c:pt idx="200">
                  <c:v>1962</c:v>
                </c:pt>
                <c:pt idx="201">
                  <c:v>1963</c:v>
                </c:pt>
                <c:pt idx="202">
                  <c:v>1964</c:v>
                </c:pt>
                <c:pt idx="203">
                  <c:v>1965</c:v>
                </c:pt>
                <c:pt idx="204">
                  <c:v>1966</c:v>
                </c:pt>
                <c:pt idx="205">
                  <c:v>1967</c:v>
                </c:pt>
                <c:pt idx="206">
                  <c:v>1968</c:v>
                </c:pt>
                <c:pt idx="207">
                  <c:v>1969</c:v>
                </c:pt>
                <c:pt idx="208">
                  <c:v>1970</c:v>
                </c:pt>
                <c:pt idx="209">
                  <c:v>1971</c:v>
                </c:pt>
                <c:pt idx="210">
                  <c:v>1972</c:v>
                </c:pt>
                <c:pt idx="211">
                  <c:v>1973</c:v>
                </c:pt>
                <c:pt idx="212">
                  <c:v>1974</c:v>
                </c:pt>
                <c:pt idx="213">
                  <c:v>1975</c:v>
                </c:pt>
                <c:pt idx="214">
                  <c:v>1976</c:v>
                </c:pt>
                <c:pt idx="215">
                  <c:v>1977</c:v>
                </c:pt>
                <c:pt idx="216">
                  <c:v>1978</c:v>
                </c:pt>
                <c:pt idx="217">
                  <c:v>1979</c:v>
                </c:pt>
                <c:pt idx="218">
                  <c:v>1980</c:v>
                </c:pt>
                <c:pt idx="219">
                  <c:v>1981</c:v>
                </c:pt>
                <c:pt idx="220">
                  <c:v>1982</c:v>
                </c:pt>
                <c:pt idx="221">
                  <c:v>1983</c:v>
                </c:pt>
                <c:pt idx="222">
                  <c:v>1984</c:v>
                </c:pt>
                <c:pt idx="223">
                  <c:v>1985</c:v>
                </c:pt>
                <c:pt idx="224">
                  <c:v>1986</c:v>
                </c:pt>
                <c:pt idx="225">
                  <c:v>1987</c:v>
                </c:pt>
                <c:pt idx="226">
                  <c:v>1988</c:v>
                </c:pt>
                <c:pt idx="227">
                  <c:v>1989</c:v>
                </c:pt>
                <c:pt idx="228">
                  <c:v>1990</c:v>
                </c:pt>
                <c:pt idx="229">
                  <c:v>1991</c:v>
                </c:pt>
                <c:pt idx="230">
                  <c:v>1992</c:v>
                </c:pt>
                <c:pt idx="231">
                  <c:v>1993</c:v>
                </c:pt>
                <c:pt idx="232">
                  <c:v>1994</c:v>
                </c:pt>
                <c:pt idx="233">
                  <c:v>1995</c:v>
                </c:pt>
                <c:pt idx="234">
                  <c:v>1996</c:v>
                </c:pt>
                <c:pt idx="235">
                  <c:v>1997</c:v>
                </c:pt>
                <c:pt idx="236">
                  <c:v>1998</c:v>
                </c:pt>
                <c:pt idx="237">
                  <c:v>1999</c:v>
                </c:pt>
                <c:pt idx="238">
                  <c:v>2000</c:v>
                </c:pt>
              </c:numCache>
            </c:numRef>
          </c:xVal>
          <c:yVal>
            <c:numRef>
              <c:f>Graph!$G$1534:$G$1770</c:f>
              <c:numCache>
                <c:formatCode>General</c:formatCode>
                <c:ptCount val="23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7CD-4E80-A8D2-485BCEE58C9D}"/>
            </c:ext>
          </c:extLst>
        </c:ser>
        <c:ser>
          <c:idx val="5"/>
          <c:order val="5"/>
          <c:tx>
            <c:v>RLD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Graph!$A$1533:$A$1771</c:f>
              <c:numCache>
                <c:formatCode>General</c:formatCode>
                <c:ptCount val="239"/>
                <c:pt idx="0">
                  <c:v>1762</c:v>
                </c:pt>
                <c:pt idx="1">
                  <c:v>1763</c:v>
                </c:pt>
                <c:pt idx="2">
                  <c:v>1764</c:v>
                </c:pt>
                <c:pt idx="3">
                  <c:v>1765</c:v>
                </c:pt>
                <c:pt idx="4">
                  <c:v>1766</c:v>
                </c:pt>
                <c:pt idx="5">
                  <c:v>1767</c:v>
                </c:pt>
                <c:pt idx="6">
                  <c:v>1768</c:v>
                </c:pt>
                <c:pt idx="7">
                  <c:v>1769</c:v>
                </c:pt>
                <c:pt idx="8">
                  <c:v>1770</c:v>
                </c:pt>
                <c:pt idx="9">
                  <c:v>1771</c:v>
                </c:pt>
                <c:pt idx="10">
                  <c:v>1772</c:v>
                </c:pt>
                <c:pt idx="11">
                  <c:v>1773</c:v>
                </c:pt>
                <c:pt idx="12">
                  <c:v>1774</c:v>
                </c:pt>
                <c:pt idx="13">
                  <c:v>1775</c:v>
                </c:pt>
                <c:pt idx="14">
                  <c:v>1776</c:v>
                </c:pt>
                <c:pt idx="15">
                  <c:v>1777</c:v>
                </c:pt>
                <c:pt idx="16">
                  <c:v>1778</c:v>
                </c:pt>
                <c:pt idx="17">
                  <c:v>1779</c:v>
                </c:pt>
                <c:pt idx="18">
                  <c:v>1780</c:v>
                </c:pt>
                <c:pt idx="19">
                  <c:v>1781</c:v>
                </c:pt>
                <c:pt idx="20">
                  <c:v>1782</c:v>
                </c:pt>
                <c:pt idx="21">
                  <c:v>1783</c:v>
                </c:pt>
                <c:pt idx="22">
                  <c:v>1784</c:v>
                </c:pt>
                <c:pt idx="23">
                  <c:v>1785</c:v>
                </c:pt>
                <c:pt idx="24">
                  <c:v>1786</c:v>
                </c:pt>
                <c:pt idx="25">
                  <c:v>1787</c:v>
                </c:pt>
                <c:pt idx="26">
                  <c:v>1788</c:v>
                </c:pt>
                <c:pt idx="27">
                  <c:v>1789</c:v>
                </c:pt>
                <c:pt idx="28">
                  <c:v>1790</c:v>
                </c:pt>
                <c:pt idx="29">
                  <c:v>1791</c:v>
                </c:pt>
                <c:pt idx="30">
                  <c:v>1792</c:v>
                </c:pt>
                <c:pt idx="31">
                  <c:v>1793</c:v>
                </c:pt>
                <c:pt idx="32">
                  <c:v>1794</c:v>
                </c:pt>
                <c:pt idx="33">
                  <c:v>1795</c:v>
                </c:pt>
                <c:pt idx="34">
                  <c:v>1796</c:v>
                </c:pt>
                <c:pt idx="35">
                  <c:v>1797</c:v>
                </c:pt>
                <c:pt idx="36">
                  <c:v>1798</c:v>
                </c:pt>
                <c:pt idx="37">
                  <c:v>1799</c:v>
                </c:pt>
                <c:pt idx="38">
                  <c:v>1800</c:v>
                </c:pt>
                <c:pt idx="39">
                  <c:v>1801</c:v>
                </c:pt>
                <c:pt idx="40">
                  <c:v>1802</c:v>
                </c:pt>
                <c:pt idx="41">
                  <c:v>1803</c:v>
                </c:pt>
                <c:pt idx="42">
                  <c:v>1804</c:v>
                </c:pt>
                <c:pt idx="43">
                  <c:v>1805</c:v>
                </c:pt>
                <c:pt idx="44">
                  <c:v>1806</c:v>
                </c:pt>
                <c:pt idx="45">
                  <c:v>1807</c:v>
                </c:pt>
                <c:pt idx="46">
                  <c:v>1808</c:v>
                </c:pt>
                <c:pt idx="47">
                  <c:v>1809</c:v>
                </c:pt>
                <c:pt idx="48">
                  <c:v>1810</c:v>
                </c:pt>
                <c:pt idx="49">
                  <c:v>1811</c:v>
                </c:pt>
                <c:pt idx="50">
                  <c:v>1812</c:v>
                </c:pt>
                <c:pt idx="51">
                  <c:v>1813</c:v>
                </c:pt>
                <c:pt idx="52">
                  <c:v>1814</c:v>
                </c:pt>
                <c:pt idx="53">
                  <c:v>1815</c:v>
                </c:pt>
                <c:pt idx="54">
                  <c:v>1816</c:v>
                </c:pt>
                <c:pt idx="55">
                  <c:v>1817</c:v>
                </c:pt>
                <c:pt idx="56">
                  <c:v>1818</c:v>
                </c:pt>
                <c:pt idx="57">
                  <c:v>1819</c:v>
                </c:pt>
                <c:pt idx="58">
                  <c:v>1820</c:v>
                </c:pt>
                <c:pt idx="59">
                  <c:v>1821</c:v>
                </c:pt>
                <c:pt idx="60">
                  <c:v>1822</c:v>
                </c:pt>
                <c:pt idx="61">
                  <c:v>1823</c:v>
                </c:pt>
                <c:pt idx="62">
                  <c:v>1824</c:v>
                </c:pt>
                <c:pt idx="63">
                  <c:v>1825</c:v>
                </c:pt>
                <c:pt idx="64">
                  <c:v>1826</c:v>
                </c:pt>
                <c:pt idx="65">
                  <c:v>1827</c:v>
                </c:pt>
                <c:pt idx="66">
                  <c:v>1828</c:v>
                </c:pt>
                <c:pt idx="67">
                  <c:v>1829</c:v>
                </c:pt>
                <c:pt idx="68">
                  <c:v>1830</c:v>
                </c:pt>
                <c:pt idx="69">
                  <c:v>1831</c:v>
                </c:pt>
                <c:pt idx="70">
                  <c:v>1832</c:v>
                </c:pt>
                <c:pt idx="71">
                  <c:v>1833</c:v>
                </c:pt>
                <c:pt idx="72">
                  <c:v>1834</c:v>
                </c:pt>
                <c:pt idx="73">
                  <c:v>1835</c:v>
                </c:pt>
                <c:pt idx="74">
                  <c:v>1836</c:v>
                </c:pt>
                <c:pt idx="75">
                  <c:v>1837</c:v>
                </c:pt>
                <c:pt idx="76">
                  <c:v>1838</c:v>
                </c:pt>
                <c:pt idx="77">
                  <c:v>1839</c:v>
                </c:pt>
                <c:pt idx="78">
                  <c:v>1840</c:v>
                </c:pt>
                <c:pt idx="79">
                  <c:v>1841</c:v>
                </c:pt>
                <c:pt idx="80">
                  <c:v>1842</c:v>
                </c:pt>
                <c:pt idx="81">
                  <c:v>1843</c:v>
                </c:pt>
                <c:pt idx="82">
                  <c:v>1844</c:v>
                </c:pt>
                <c:pt idx="83">
                  <c:v>1845</c:v>
                </c:pt>
                <c:pt idx="84">
                  <c:v>1846</c:v>
                </c:pt>
                <c:pt idx="85">
                  <c:v>1847</c:v>
                </c:pt>
                <c:pt idx="86">
                  <c:v>1848</c:v>
                </c:pt>
                <c:pt idx="87">
                  <c:v>1849</c:v>
                </c:pt>
                <c:pt idx="88">
                  <c:v>1850</c:v>
                </c:pt>
                <c:pt idx="89">
                  <c:v>1851</c:v>
                </c:pt>
                <c:pt idx="90">
                  <c:v>1852</c:v>
                </c:pt>
                <c:pt idx="91">
                  <c:v>1853</c:v>
                </c:pt>
                <c:pt idx="92">
                  <c:v>1854</c:v>
                </c:pt>
                <c:pt idx="93">
                  <c:v>1855</c:v>
                </c:pt>
                <c:pt idx="94">
                  <c:v>1856</c:v>
                </c:pt>
                <c:pt idx="95">
                  <c:v>1857</c:v>
                </c:pt>
                <c:pt idx="96">
                  <c:v>1858</c:v>
                </c:pt>
                <c:pt idx="97">
                  <c:v>1859</c:v>
                </c:pt>
                <c:pt idx="98">
                  <c:v>1860</c:v>
                </c:pt>
                <c:pt idx="99">
                  <c:v>1861</c:v>
                </c:pt>
                <c:pt idx="100">
                  <c:v>1862</c:v>
                </c:pt>
                <c:pt idx="101">
                  <c:v>1863</c:v>
                </c:pt>
                <c:pt idx="102">
                  <c:v>1864</c:v>
                </c:pt>
                <c:pt idx="103">
                  <c:v>1865</c:v>
                </c:pt>
                <c:pt idx="104">
                  <c:v>1866</c:v>
                </c:pt>
                <c:pt idx="105">
                  <c:v>1867</c:v>
                </c:pt>
                <c:pt idx="106">
                  <c:v>1868</c:v>
                </c:pt>
                <c:pt idx="107">
                  <c:v>1869</c:v>
                </c:pt>
                <c:pt idx="108">
                  <c:v>1870</c:v>
                </c:pt>
                <c:pt idx="109">
                  <c:v>1871</c:v>
                </c:pt>
                <c:pt idx="110">
                  <c:v>1872</c:v>
                </c:pt>
                <c:pt idx="111">
                  <c:v>1873</c:v>
                </c:pt>
                <c:pt idx="112">
                  <c:v>1874</c:v>
                </c:pt>
                <c:pt idx="113">
                  <c:v>1875</c:v>
                </c:pt>
                <c:pt idx="114">
                  <c:v>1876</c:v>
                </c:pt>
                <c:pt idx="115">
                  <c:v>1877</c:v>
                </c:pt>
                <c:pt idx="116">
                  <c:v>1878</c:v>
                </c:pt>
                <c:pt idx="117">
                  <c:v>1879</c:v>
                </c:pt>
                <c:pt idx="118">
                  <c:v>1880</c:v>
                </c:pt>
                <c:pt idx="119">
                  <c:v>1881</c:v>
                </c:pt>
                <c:pt idx="120">
                  <c:v>1882</c:v>
                </c:pt>
                <c:pt idx="121">
                  <c:v>1883</c:v>
                </c:pt>
                <c:pt idx="122">
                  <c:v>1884</c:v>
                </c:pt>
                <c:pt idx="123">
                  <c:v>1885</c:v>
                </c:pt>
                <c:pt idx="124">
                  <c:v>1886</c:v>
                </c:pt>
                <c:pt idx="125">
                  <c:v>1887</c:v>
                </c:pt>
                <c:pt idx="126">
                  <c:v>1888</c:v>
                </c:pt>
                <c:pt idx="127">
                  <c:v>1889</c:v>
                </c:pt>
                <c:pt idx="128">
                  <c:v>1890</c:v>
                </c:pt>
                <c:pt idx="129">
                  <c:v>1891</c:v>
                </c:pt>
                <c:pt idx="130">
                  <c:v>1892</c:v>
                </c:pt>
                <c:pt idx="131">
                  <c:v>1893</c:v>
                </c:pt>
                <c:pt idx="132">
                  <c:v>1894</c:v>
                </c:pt>
                <c:pt idx="133">
                  <c:v>1895</c:v>
                </c:pt>
                <c:pt idx="134">
                  <c:v>1896</c:v>
                </c:pt>
                <c:pt idx="135">
                  <c:v>1897</c:v>
                </c:pt>
                <c:pt idx="136">
                  <c:v>1898</c:v>
                </c:pt>
                <c:pt idx="137">
                  <c:v>1899</c:v>
                </c:pt>
                <c:pt idx="138">
                  <c:v>1900</c:v>
                </c:pt>
                <c:pt idx="139">
                  <c:v>1901</c:v>
                </c:pt>
                <c:pt idx="140">
                  <c:v>1902</c:v>
                </c:pt>
                <c:pt idx="141">
                  <c:v>1903</c:v>
                </c:pt>
                <c:pt idx="142">
                  <c:v>1904</c:v>
                </c:pt>
                <c:pt idx="143">
                  <c:v>1905</c:v>
                </c:pt>
                <c:pt idx="144">
                  <c:v>1906</c:v>
                </c:pt>
                <c:pt idx="145">
                  <c:v>1907</c:v>
                </c:pt>
                <c:pt idx="146">
                  <c:v>1908</c:v>
                </c:pt>
                <c:pt idx="147">
                  <c:v>1909</c:v>
                </c:pt>
                <c:pt idx="148">
                  <c:v>1910</c:v>
                </c:pt>
                <c:pt idx="149">
                  <c:v>1911</c:v>
                </c:pt>
                <c:pt idx="150">
                  <c:v>1912</c:v>
                </c:pt>
                <c:pt idx="151">
                  <c:v>1913</c:v>
                </c:pt>
                <c:pt idx="152">
                  <c:v>1914</c:v>
                </c:pt>
                <c:pt idx="153">
                  <c:v>1915</c:v>
                </c:pt>
                <c:pt idx="154">
                  <c:v>1916</c:v>
                </c:pt>
                <c:pt idx="155">
                  <c:v>1917</c:v>
                </c:pt>
                <c:pt idx="156">
                  <c:v>1918</c:v>
                </c:pt>
                <c:pt idx="157">
                  <c:v>1919</c:v>
                </c:pt>
                <c:pt idx="158">
                  <c:v>1920</c:v>
                </c:pt>
                <c:pt idx="159">
                  <c:v>1921</c:v>
                </c:pt>
                <c:pt idx="160">
                  <c:v>1922</c:v>
                </c:pt>
                <c:pt idx="161">
                  <c:v>1923</c:v>
                </c:pt>
                <c:pt idx="162">
                  <c:v>1924</c:v>
                </c:pt>
                <c:pt idx="163">
                  <c:v>1925</c:v>
                </c:pt>
                <c:pt idx="164">
                  <c:v>1926</c:v>
                </c:pt>
                <c:pt idx="165">
                  <c:v>1927</c:v>
                </c:pt>
                <c:pt idx="166">
                  <c:v>1928</c:v>
                </c:pt>
                <c:pt idx="167">
                  <c:v>1929</c:v>
                </c:pt>
                <c:pt idx="168">
                  <c:v>1930</c:v>
                </c:pt>
                <c:pt idx="169">
                  <c:v>1931</c:v>
                </c:pt>
                <c:pt idx="170">
                  <c:v>1932</c:v>
                </c:pt>
                <c:pt idx="171">
                  <c:v>1933</c:v>
                </c:pt>
                <c:pt idx="172">
                  <c:v>1934</c:v>
                </c:pt>
                <c:pt idx="173">
                  <c:v>1935</c:v>
                </c:pt>
                <c:pt idx="174">
                  <c:v>1936</c:v>
                </c:pt>
                <c:pt idx="175">
                  <c:v>1937</c:v>
                </c:pt>
                <c:pt idx="176">
                  <c:v>1938</c:v>
                </c:pt>
                <c:pt idx="177">
                  <c:v>1939</c:v>
                </c:pt>
                <c:pt idx="178">
                  <c:v>1940</c:v>
                </c:pt>
                <c:pt idx="179">
                  <c:v>1941</c:v>
                </c:pt>
                <c:pt idx="180">
                  <c:v>1942</c:v>
                </c:pt>
                <c:pt idx="181">
                  <c:v>1943</c:v>
                </c:pt>
                <c:pt idx="182">
                  <c:v>1944</c:v>
                </c:pt>
                <c:pt idx="183">
                  <c:v>1945</c:v>
                </c:pt>
                <c:pt idx="184">
                  <c:v>1946</c:v>
                </c:pt>
                <c:pt idx="185">
                  <c:v>1947</c:v>
                </c:pt>
                <c:pt idx="186">
                  <c:v>1948</c:v>
                </c:pt>
                <c:pt idx="187">
                  <c:v>1949</c:v>
                </c:pt>
                <c:pt idx="188">
                  <c:v>1950</c:v>
                </c:pt>
                <c:pt idx="189">
                  <c:v>1951</c:v>
                </c:pt>
                <c:pt idx="190">
                  <c:v>1952</c:v>
                </c:pt>
                <c:pt idx="191">
                  <c:v>1953</c:v>
                </c:pt>
                <c:pt idx="192">
                  <c:v>1954</c:v>
                </c:pt>
                <c:pt idx="193">
                  <c:v>1955</c:v>
                </c:pt>
                <c:pt idx="194">
                  <c:v>1956</c:v>
                </c:pt>
                <c:pt idx="195">
                  <c:v>1957</c:v>
                </c:pt>
                <c:pt idx="196">
                  <c:v>1958</c:v>
                </c:pt>
                <c:pt idx="197">
                  <c:v>1959</c:v>
                </c:pt>
                <c:pt idx="198">
                  <c:v>1960</c:v>
                </c:pt>
                <c:pt idx="199">
                  <c:v>1961</c:v>
                </c:pt>
                <c:pt idx="200">
                  <c:v>1962</c:v>
                </c:pt>
                <c:pt idx="201">
                  <c:v>1963</c:v>
                </c:pt>
                <c:pt idx="202">
                  <c:v>1964</c:v>
                </c:pt>
                <c:pt idx="203">
                  <c:v>1965</c:v>
                </c:pt>
                <c:pt idx="204">
                  <c:v>1966</c:v>
                </c:pt>
                <c:pt idx="205">
                  <c:v>1967</c:v>
                </c:pt>
                <c:pt idx="206">
                  <c:v>1968</c:v>
                </c:pt>
                <c:pt idx="207">
                  <c:v>1969</c:v>
                </c:pt>
                <c:pt idx="208">
                  <c:v>1970</c:v>
                </c:pt>
                <c:pt idx="209">
                  <c:v>1971</c:v>
                </c:pt>
                <c:pt idx="210">
                  <c:v>1972</c:v>
                </c:pt>
                <c:pt idx="211">
                  <c:v>1973</c:v>
                </c:pt>
                <c:pt idx="212">
                  <c:v>1974</c:v>
                </c:pt>
                <c:pt idx="213">
                  <c:v>1975</c:v>
                </c:pt>
                <c:pt idx="214">
                  <c:v>1976</c:v>
                </c:pt>
                <c:pt idx="215">
                  <c:v>1977</c:v>
                </c:pt>
                <c:pt idx="216">
                  <c:v>1978</c:v>
                </c:pt>
                <c:pt idx="217">
                  <c:v>1979</c:v>
                </c:pt>
                <c:pt idx="218">
                  <c:v>1980</c:v>
                </c:pt>
                <c:pt idx="219">
                  <c:v>1981</c:v>
                </c:pt>
                <c:pt idx="220">
                  <c:v>1982</c:v>
                </c:pt>
                <c:pt idx="221">
                  <c:v>1983</c:v>
                </c:pt>
                <c:pt idx="222">
                  <c:v>1984</c:v>
                </c:pt>
                <c:pt idx="223">
                  <c:v>1985</c:v>
                </c:pt>
                <c:pt idx="224">
                  <c:v>1986</c:v>
                </c:pt>
                <c:pt idx="225">
                  <c:v>1987</c:v>
                </c:pt>
                <c:pt idx="226">
                  <c:v>1988</c:v>
                </c:pt>
                <c:pt idx="227">
                  <c:v>1989</c:v>
                </c:pt>
                <c:pt idx="228">
                  <c:v>1990</c:v>
                </c:pt>
                <c:pt idx="229">
                  <c:v>1991</c:v>
                </c:pt>
                <c:pt idx="230">
                  <c:v>1992</c:v>
                </c:pt>
                <c:pt idx="231">
                  <c:v>1993</c:v>
                </c:pt>
                <c:pt idx="232">
                  <c:v>1994</c:v>
                </c:pt>
                <c:pt idx="233">
                  <c:v>1995</c:v>
                </c:pt>
                <c:pt idx="234">
                  <c:v>1996</c:v>
                </c:pt>
                <c:pt idx="235">
                  <c:v>1997</c:v>
                </c:pt>
                <c:pt idx="236">
                  <c:v>1998</c:v>
                </c:pt>
                <c:pt idx="237">
                  <c:v>1999</c:v>
                </c:pt>
                <c:pt idx="238">
                  <c:v>2000</c:v>
                </c:pt>
              </c:numCache>
            </c:numRef>
          </c:xVal>
          <c:yVal>
            <c:numRef>
              <c:f>Graph!$H$1534:$H$1770</c:f>
              <c:numCache>
                <c:formatCode>General</c:formatCode>
                <c:ptCount val="23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7CD-4E80-A8D2-485BCEE58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083119"/>
        <c:axId val="355076879"/>
      </c:scatterChart>
      <c:valAx>
        <c:axId val="355083119"/>
        <c:scaling>
          <c:orientation val="minMax"/>
          <c:max val="2000"/>
          <c:min val="1762"/>
        </c:scaling>
        <c:delete val="0"/>
        <c:axPos val="b"/>
        <c:numFmt formatCode="General" sourceLinked="1"/>
        <c:majorTickMark val="out"/>
        <c:minorTickMark val="none"/>
        <c:tickLblPos val="nextTo"/>
        <c:crossAx val="355076879"/>
        <c:crosses val="autoZero"/>
        <c:crossBetween val="midCat"/>
      </c:valAx>
      <c:valAx>
        <c:axId val="355076879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355083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Pass 9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RR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Graph!$A$1774:$A$1946</c:f>
              <c:numCache>
                <c:formatCode>General</c:formatCode>
                <c:ptCount val="173"/>
                <c:pt idx="0">
                  <c:v>2033</c:v>
                </c:pt>
                <c:pt idx="1">
                  <c:v>2034</c:v>
                </c:pt>
                <c:pt idx="2">
                  <c:v>2035</c:v>
                </c:pt>
                <c:pt idx="3">
                  <c:v>2036</c:v>
                </c:pt>
                <c:pt idx="4">
                  <c:v>2037</c:v>
                </c:pt>
                <c:pt idx="5">
                  <c:v>2038</c:v>
                </c:pt>
                <c:pt idx="6">
                  <c:v>2039</c:v>
                </c:pt>
                <c:pt idx="7">
                  <c:v>2040</c:v>
                </c:pt>
                <c:pt idx="8">
                  <c:v>2041</c:v>
                </c:pt>
                <c:pt idx="9">
                  <c:v>2042</c:v>
                </c:pt>
                <c:pt idx="10">
                  <c:v>2043</c:v>
                </c:pt>
                <c:pt idx="11">
                  <c:v>2044</c:v>
                </c:pt>
                <c:pt idx="12">
                  <c:v>2045</c:v>
                </c:pt>
                <c:pt idx="13">
                  <c:v>2046</c:v>
                </c:pt>
                <c:pt idx="14">
                  <c:v>2047</c:v>
                </c:pt>
                <c:pt idx="15">
                  <c:v>2048</c:v>
                </c:pt>
                <c:pt idx="16">
                  <c:v>2049</c:v>
                </c:pt>
                <c:pt idx="17">
                  <c:v>2050</c:v>
                </c:pt>
                <c:pt idx="18">
                  <c:v>2051</c:v>
                </c:pt>
                <c:pt idx="19">
                  <c:v>2052</c:v>
                </c:pt>
                <c:pt idx="20">
                  <c:v>2053</c:v>
                </c:pt>
                <c:pt idx="21">
                  <c:v>2054</c:v>
                </c:pt>
                <c:pt idx="22">
                  <c:v>2055</c:v>
                </c:pt>
                <c:pt idx="23">
                  <c:v>2056</c:v>
                </c:pt>
                <c:pt idx="24">
                  <c:v>2057</c:v>
                </c:pt>
                <c:pt idx="25">
                  <c:v>2058</c:v>
                </c:pt>
                <c:pt idx="26">
                  <c:v>2059</c:v>
                </c:pt>
                <c:pt idx="27">
                  <c:v>2060</c:v>
                </c:pt>
                <c:pt idx="28">
                  <c:v>2061</c:v>
                </c:pt>
                <c:pt idx="29">
                  <c:v>2062</c:v>
                </c:pt>
                <c:pt idx="30">
                  <c:v>2063</c:v>
                </c:pt>
                <c:pt idx="31">
                  <c:v>2064</c:v>
                </c:pt>
                <c:pt idx="32">
                  <c:v>2065</c:v>
                </c:pt>
                <c:pt idx="33">
                  <c:v>2066</c:v>
                </c:pt>
                <c:pt idx="34">
                  <c:v>2067</c:v>
                </c:pt>
                <c:pt idx="35">
                  <c:v>2068</c:v>
                </c:pt>
                <c:pt idx="36">
                  <c:v>2069</c:v>
                </c:pt>
                <c:pt idx="37">
                  <c:v>2070</c:v>
                </c:pt>
                <c:pt idx="38">
                  <c:v>2071</c:v>
                </c:pt>
                <c:pt idx="39">
                  <c:v>2072</c:v>
                </c:pt>
                <c:pt idx="40">
                  <c:v>2073</c:v>
                </c:pt>
                <c:pt idx="41">
                  <c:v>2074</c:v>
                </c:pt>
                <c:pt idx="42">
                  <c:v>2075</c:v>
                </c:pt>
                <c:pt idx="43">
                  <c:v>2076</c:v>
                </c:pt>
                <c:pt idx="44">
                  <c:v>2077</c:v>
                </c:pt>
                <c:pt idx="45">
                  <c:v>2078</c:v>
                </c:pt>
                <c:pt idx="46">
                  <c:v>2079</c:v>
                </c:pt>
                <c:pt idx="47">
                  <c:v>2080</c:v>
                </c:pt>
                <c:pt idx="48">
                  <c:v>2081</c:v>
                </c:pt>
                <c:pt idx="49">
                  <c:v>2082</c:v>
                </c:pt>
                <c:pt idx="50">
                  <c:v>2083</c:v>
                </c:pt>
                <c:pt idx="51">
                  <c:v>2084</c:v>
                </c:pt>
                <c:pt idx="52">
                  <c:v>2085</c:v>
                </c:pt>
                <c:pt idx="53">
                  <c:v>2086</c:v>
                </c:pt>
                <c:pt idx="54">
                  <c:v>2087</c:v>
                </c:pt>
                <c:pt idx="55">
                  <c:v>2088</c:v>
                </c:pt>
                <c:pt idx="56">
                  <c:v>2089</c:v>
                </c:pt>
                <c:pt idx="57">
                  <c:v>2090</c:v>
                </c:pt>
                <c:pt idx="58">
                  <c:v>2091</c:v>
                </c:pt>
                <c:pt idx="59">
                  <c:v>2092</c:v>
                </c:pt>
                <c:pt idx="60">
                  <c:v>2093</c:v>
                </c:pt>
                <c:pt idx="61">
                  <c:v>2094</c:v>
                </c:pt>
                <c:pt idx="62">
                  <c:v>2095</c:v>
                </c:pt>
                <c:pt idx="63">
                  <c:v>2096</c:v>
                </c:pt>
                <c:pt idx="64">
                  <c:v>2097</c:v>
                </c:pt>
                <c:pt idx="65">
                  <c:v>2098</c:v>
                </c:pt>
                <c:pt idx="66">
                  <c:v>2099</c:v>
                </c:pt>
                <c:pt idx="67">
                  <c:v>2100</c:v>
                </c:pt>
                <c:pt idx="68">
                  <c:v>2101</c:v>
                </c:pt>
                <c:pt idx="69">
                  <c:v>2102</c:v>
                </c:pt>
                <c:pt idx="70">
                  <c:v>2103</c:v>
                </c:pt>
                <c:pt idx="71">
                  <c:v>2104</c:v>
                </c:pt>
                <c:pt idx="72">
                  <c:v>2105</c:v>
                </c:pt>
                <c:pt idx="73">
                  <c:v>2106</c:v>
                </c:pt>
                <c:pt idx="74">
                  <c:v>2107</c:v>
                </c:pt>
                <c:pt idx="75">
                  <c:v>2108</c:v>
                </c:pt>
                <c:pt idx="76">
                  <c:v>2109</c:v>
                </c:pt>
                <c:pt idx="77">
                  <c:v>2110</c:v>
                </c:pt>
                <c:pt idx="78">
                  <c:v>2111</c:v>
                </c:pt>
                <c:pt idx="79">
                  <c:v>2112</c:v>
                </c:pt>
                <c:pt idx="80">
                  <c:v>2113</c:v>
                </c:pt>
                <c:pt idx="81">
                  <c:v>2114</c:v>
                </c:pt>
                <c:pt idx="82">
                  <c:v>2115</c:v>
                </c:pt>
                <c:pt idx="83">
                  <c:v>2116</c:v>
                </c:pt>
                <c:pt idx="84">
                  <c:v>2117</c:v>
                </c:pt>
                <c:pt idx="85">
                  <c:v>2118</c:v>
                </c:pt>
                <c:pt idx="86">
                  <c:v>2119</c:v>
                </c:pt>
                <c:pt idx="87">
                  <c:v>2120</c:v>
                </c:pt>
                <c:pt idx="88">
                  <c:v>2121</c:v>
                </c:pt>
                <c:pt idx="89">
                  <c:v>2122</c:v>
                </c:pt>
                <c:pt idx="90">
                  <c:v>2123</c:v>
                </c:pt>
                <c:pt idx="91">
                  <c:v>2124</c:v>
                </c:pt>
                <c:pt idx="92">
                  <c:v>2125</c:v>
                </c:pt>
                <c:pt idx="93">
                  <c:v>2126</c:v>
                </c:pt>
                <c:pt idx="94">
                  <c:v>2127</c:v>
                </c:pt>
                <c:pt idx="95">
                  <c:v>2128</c:v>
                </c:pt>
                <c:pt idx="96">
                  <c:v>2129</c:v>
                </c:pt>
                <c:pt idx="97">
                  <c:v>2130</c:v>
                </c:pt>
                <c:pt idx="98">
                  <c:v>2131</c:v>
                </c:pt>
                <c:pt idx="99">
                  <c:v>2132</c:v>
                </c:pt>
                <c:pt idx="100">
                  <c:v>2133</c:v>
                </c:pt>
                <c:pt idx="101">
                  <c:v>2134</c:v>
                </c:pt>
                <c:pt idx="102">
                  <c:v>2135</c:v>
                </c:pt>
                <c:pt idx="103">
                  <c:v>2136</c:v>
                </c:pt>
                <c:pt idx="104">
                  <c:v>2137</c:v>
                </c:pt>
                <c:pt idx="105">
                  <c:v>2138</c:v>
                </c:pt>
                <c:pt idx="106">
                  <c:v>2139</c:v>
                </c:pt>
                <c:pt idx="107">
                  <c:v>2140</c:v>
                </c:pt>
                <c:pt idx="108">
                  <c:v>2141</c:v>
                </c:pt>
                <c:pt idx="109">
                  <c:v>2142</c:v>
                </c:pt>
                <c:pt idx="110">
                  <c:v>2143</c:v>
                </c:pt>
                <c:pt idx="111">
                  <c:v>2144</c:v>
                </c:pt>
                <c:pt idx="112">
                  <c:v>2145</c:v>
                </c:pt>
                <c:pt idx="113">
                  <c:v>2146</c:v>
                </c:pt>
                <c:pt idx="114">
                  <c:v>2147</c:v>
                </c:pt>
                <c:pt idx="115">
                  <c:v>2148</c:v>
                </c:pt>
                <c:pt idx="116">
                  <c:v>2149</c:v>
                </c:pt>
                <c:pt idx="117">
                  <c:v>2150</c:v>
                </c:pt>
                <c:pt idx="118">
                  <c:v>2151</c:v>
                </c:pt>
                <c:pt idx="119">
                  <c:v>2152</c:v>
                </c:pt>
                <c:pt idx="120">
                  <c:v>2153</c:v>
                </c:pt>
                <c:pt idx="121">
                  <c:v>2154</c:v>
                </c:pt>
                <c:pt idx="122">
                  <c:v>2155</c:v>
                </c:pt>
                <c:pt idx="123">
                  <c:v>2156</c:v>
                </c:pt>
                <c:pt idx="124">
                  <c:v>2157</c:v>
                </c:pt>
                <c:pt idx="125">
                  <c:v>2158</c:v>
                </c:pt>
                <c:pt idx="126">
                  <c:v>2159</c:v>
                </c:pt>
                <c:pt idx="127">
                  <c:v>2160</c:v>
                </c:pt>
                <c:pt idx="128">
                  <c:v>2161</c:v>
                </c:pt>
                <c:pt idx="129">
                  <c:v>2162</c:v>
                </c:pt>
                <c:pt idx="130">
                  <c:v>2163</c:v>
                </c:pt>
                <c:pt idx="131">
                  <c:v>2164</c:v>
                </c:pt>
                <c:pt idx="132">
                  <c:v>2165</c:v>
                </c:pt>
                <c:pt idx="133">
                  <c:v>2166</c:v>
                </c:pt>
                <c:pt idx="134">
                  <c:v>2167</c:v>
                </c:pt>
                <c:pt idx="135">
                  <c:v>2168</c:v>
                </c:pt>
                <c:pt idx="136">
                  <c:v>2169</c:v>
                </c:pt>
                <c:pt idx="137">
                  <c:v>2170</c:v>
                </c:pt>
                <c:pt idx="138">
                  <c:v>2171</c:v>
                </c:pt>
                <c:pt idx="139">
                  <c:v>2172</c:v>
                </c:pt>
                <c:pt idx="140">
                  <c:v>2173</c:v>
                </c:pt>
                <c:pt idx="141">
                  <c:v>2174</c:v>
                </c:pt>
                <c:pt idx="142">
                  <c:v>2175</c:v>
                </c:pt>
                <c:pt idx="143">
                  <c:v>2176</c:v>
                </c:pt>
                <c:pt idx="144">
                  <c:v>2177</c:v>
                </c:pt>
                <c:pt idx="145">
                  <c:v>2178</c:v>
                </c:pt>
                <c:pt idx="146">
                  <c:v>2179</c:v>
                </c:pt>
                <c:pt idx="147">
                  <c:v>2180</c:v>
                </c:pt>
                <c:pt idx="148">
                  <c:v>2181</c:v>
                </c:pt>
                <c:pt idx="149">
                  <c:v>2182</c:v>
                </c:pt>
                <c:pt idx="150">
                  <c:v>2183</c:v>
                </c:pt>
                <c:pt idx="151">
                  <c:v>2184</c:v>
                </c:pt>
                <c:pt idx="152">
                  <c:v>2185</c:v>
                </c:pt>
                <c:pt idx="153">
                  <c:v>2186</c:v>
                </c:pt>
                <c:pt idx="154">
                  <c:v>2187</c:v>
                </c:pt>
                <c:pt idx="155">
                  <c:v>2188</c:v>
                </c:pt>
                <c:pt idx="156">
                  <c:v>2189</c:v>
                </c:pt>
                <c:pt idx="157">
                  <c:v>2190</c:v>
                </c:pt>
                <c:pt idx="158">
                  <c:v>2191</c:v>
                </c:pt>
                <c:pt idx="159">
                  <c:v>2192</c:v>
                </c:pt>
                <c:pt idx="160">
                  <c:v>2193</c:v>
                </c:pt>
                <c:pt idx="161">
                  <c:v>2194</c:v>
                </c:pt>
                <c:pt idx="162">
                  <c:v>2195</c:v>
                </c:pt>
                <c:pt idx="163">
                  <c:v>2196</c:v>
                </c:pt>
                <c:pt idx="164">
                  <c:v>2197</c:v>
                </c:pt>
                <c:pt idx="165">
                  <c:v>2198</c:v>
                </c:pt>
                <c:pt idx="166">
                  <c:v>2199</c:v>
                </c:pt>
                <c:pt idx="167">
                  <c:v>2200</c:v>
                </c:pt>
                <c:pt idx="168">
                  <c:v>2201</c:v>
                </c:pt>
                <c:pt idx="169">
                  <c:v>2202</c:v>
                </c:pt>
                <c:pt idx="170">
                  <c:v>2203</c:v>
                </c:pt>
                <c:pt idx="171">
                  <c:v>2204</c:v>
                </c:pt>
                <c:pt idx="172">
                  <c:v>2205</c:v>
                </c:pt>
              </c:numCache>
            </c:numRef>
          </c:xVal>
          <c:yVal>
            <c:numRef>
              <c:f>Graph!$D$1775:$D$1945</c:f>
              <c:numCache>
                <c:formatCode>General</c:formatCode>
                <c:ptCount val="171"/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70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0E-4F40-A4AF-93B6757D0DDA}"/>
            </c:ext>
          </c:extLst>
        </c:ser>
        <c:ser>
          <c:idx val="1"/>
          <c:order val="1"/>
          <c:tx>
            <c:v>FR</c:v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Graph!$A$1774:$A$1946</c:f>
              <c:numCache>
                <c:formatCode>General</c:formatCode>
                <c:ptCount val="173"/>
                <c:pt idx="0">
                  <c:v>2033</c:v>
                </c:pt>
                <c:pt idx="1">
                  <c:v>2034</c:v>
                </c:pt>
                <c:pt idx="2">
                  <c:v>2035</c:v>
                </c:pt>
                <c:pt idx="3">
                  <c:v>2036</c:v>
                </c:pt>
                <c:pt idx="4">
                  <c:v>2037</c:v>
                </c:pt>
                <c:pt idx="5">
                  <c:v>2038</c:v>
                </c:pt>
                <c:pt idx="6">
                  <c:v>2039</c:v>
                </c:pt>
                <c:pt idx="7">
                  <c:v>2040</c:v>
                </c:pt>
                <c:pt idx="8">
                  <c:v>2041</c:v>
                </c:pt>
                <c:pt idx="9">
                  <c:v>2042</c:v>
                </c:pt>
                <c:pt idx="10">
                  <c:v>2043</c:v>
                </c:pt>
                <c:pt idx="11">
                  <c:v>2044</c:v>
                </c:pt>
                <c:pt idx="12">
                  <c:v>2045</c:v>
                </c:pt>
                <c:pt idx="13">
                  <c:v>2046</c:v>
                </c:pt>
                <c:pt idx="14">
                  <c:v>2047</c:v>
                </c:pt>
                <c:pt idx="15">
                  <c:v>2048</c:v>
                </c:pt>
                <c:pt idx="16">
                  <c:v>2049</c:v>
                </c:pt>
                <c:pt idx="17">
                  <c:v>2050</c:v>
                </c:pt>
                <c:pt idx="18">
                  <c:v>2051</c:v>
                </c:pt>
                <c:pt idx="19">
                  <c:v>2052</c:v>
                </c:pt>
                <c:pt idx="20">
                  <c:v>2053</c:v>
                </c:pt>
                <c:pt idx="21">
                  <c:v>2054</c:v>
                </c:pt>
                <c:pt idx="22">
                  <c:v>2055</c:v>
                </c:pt>
                <c:pt idx="23">
                  <c:v>2056</c:v>
                </c:pt>
                <c:pt idx="24">
                  <c:v>2057</c:v>
                </c:pt>
                <c:pt idx="25">
                  <c:v>2058</c:v>
                </c:pt>
                <c:pt idx="26">
                  <c:v>2059</c:v>
                </c:pt>
                <c:pt idx="27">
                  <c:v>2060</c:v>
                </c:pt>
                <c:pt idx="28">
                  <c:v>2061</c:v>
                </c:pt>
                <c:pt idx="29">
                  <c:v>2062</c:v>
                </c:pt>
                <c:pt idx="30">
                  <c:v>2063</c:v>
                </c:pt>
                <c:pt idx="31">
                  <c:v>2064</c:v>
                </c:pt>
                <c:pt idx="32">
                  <c:v>2065</c:v>
                </c:pt>
                <c:pt idx="33">
                  <c:v>2066</c:v>
                </c:pt>
                <c:pt idx="34">
                  <c:v>2067</c:v>
                </c:pt>
                <c:pt idx="35">
                  <c:v>2068</c:v>
                </c:pt>
                <c:pt idx="36">
                  <c:v>2069</c:v>
                </c:pt>
                <c:pt idx="37">
                  <c:v>2070</c:v>
                </c:pt>
                <c:pt idx="38">
                  <c:v>2071</c:v>
                </c:pt>
                <c:pt idx="39">
                  <c:v>2072</c:v>
                </c:pt>
                <c:pt idx="40">
                  <c:v>2073</c:v>
                </c:pt>
                <c:pt idx="41">
                  <c:v>2074</c:v>
                </c:pt>
                <c:pt idx="42">
                  <c:v>2075</c:v>
                </c:pt>
                <c:pt idx="43">
                  <c:v>2076</c:v>
                </c:pt>
                <c:pt idx="44">
                  <c:v>2077</c:v>
                </c:pt>
                <c:pt idx="45">
                  <c:v>2078</c:v>
                </c:pt>
                <c:pt idx="46">
                  <c:v>2079</c:v>
                </c:pt>
                <c:pt idx="47">
                  <c:v>2080</c:v>
                </c:pt>
                <c:pt idx="48">
                  <c:v>2081</c:v>
                </c:pt>
                <c:pt idx="49">
                  <c:v>2082</c:v>
                </c:pt>
                <c:pt idx="50">
                  <c:v>2083</c:v>
                </c:pt>
                <c:pt idx="51">
                  <c:v>2084</c:v>
                </c:pt>
                <c:pt idx="52">
                  <c:v>2085</c:v>
                </c:pt>
                <c:pt idx="53">
                  <c:v>2086</c:v>
                </c:pt>
                <c:pt idx="54">
                  <c:v>2087</c:v>
                </c:pt>
                <c:pt idx="55">
                  <c:v>2088</c:v>
                </c:pt>
                <c:pt idx="56">
                  <c:v>2089</c:v>
                </c:pt>
                <c:pt idx="57">
                  <c:v>2090</c:v>
                </c:pt>
                <c:pt idx="58">
                  <c:v>2091</c:v>
                </c:pt>
                <c:pt idx="59">
                  <c:v>2092</c:v>
                </c:pt>
                <c:pt idx="60">
                  <c:v>2093</c:v>
                </c:pt>
                <c:pt idx="61">
                  <c:v>2094</c:v>
                </c:pt>
                <c:pt idx="62">
                  <c:v>2095</c:v>
                </c:pt>
                <c:pt idx="63">
                  <c:v>2096</c:v>
                </c:pt>
                <c:pt idx="64">
                  <c:v>2097</c:v>
                </c:pt>
                <c:pt idx="65">
                  <c:v>2098</c:v>
                </c:pt>
                <c:pt idx="66">
                  <c:v>2099</c:v>
                </c:pt>
                <c:pt idx="67">
                  <c:v>2100</c:v>
                </c:pt>
                <c:pt idx="68">
                  <c:v>2101</c:v>
                </c:pt>
                <c:pt idx="69">
                  <c:v>2102</c:v>
                </c:pt>
                <c:pt idx="70">
                  <c:v>2103</c:v>
                </c:pt>
                <c:pt idx="71">
                  <c:v>2104</c:v>
                </c:pt>
                <c:pt idx="72">
                  <c:v>2105</c:v>
                </c:pt>
                <c:pt idx="73">
                  <c:v>2106</c:v>
                </c:pt>
                <c:pt idx="74">
                  <c:v>2107</c:v>
                </c:pt>
                <c:pt idx="75">
                  <c:v>2108</c:v>
                </c:pt>
                <c:pt idx="76">
                  <c:v>2109</c:v>
                </c:pt>
                <c:pt idx="77">
                  <c:v>2110</c:v>
                </c:pt>
                <c:pt idx="78">
                  <c:v>2111</c:v>
                </c:pt>
                <c:pt idx="79">
                  <c:v>2112</c:v>
                </c:pt>
                <c:pt idx="80">
                  <c:v>2113</c:v>
                </c:pt>
                <c:pt idx="81">
                  <c:v>2114</c:v>
                </c:pt>
                <c:pt idx="82">
                  <c:v>2115</c:v>
                </c:pt>
                <c:pt idx="83">
                  <c:v>2116</c:v>
                </c:pt>
                <c:pt idx="84">
                  <c:v>2117</c:v>
                </c:pt>
                <c:pt idx="85">
                  <c:v>2118</c:v>
                </c:pt>
                <c:pt idx="86">
                  <c:v>2119</c:v>
                </c:pt>
                <c:pt idx="87">
                  <c:v>2120</c:v>
                </c:pt>
                <c:pt idx="88">
                  <c:v>2121</c:v>
                </c:pt>
                <c:pt idx="89">
                  <c:v>2122</c:v>
                </c:pt>
                <c:pt idx="90">
                  <c:v>2123</c:v>
                </c:pt>
                <c:pt idx="91">
                  <c:v>2124</c:v>
                </c:pt>
                <c:pt idx="92">
                  <c:v>2125</c:v>
                </c:pt>
                <c:pt idx="93">
                  <c:v>2126</c:v>
                </c:pt>
                <c:pt idx="94">
                  <c:v>2127</c:v>
                </c:pt>
                <c:pt idx="95">
                  <c:v>2128</c:v>
                </c:pt>
                <c:pt idx="96">
                  <c:v>2129</c:v>
                </c:pt>
                <c:pt idx="97">
                  <c:v>2130</c:v>
                </c:pt>
                <c:pt idx="98">
                  <c:v>2131</c:v>
                </c:pt>
                <c:pt idx="99">
                  <c:v>2132</c:v>
                </c:pt>
                <c:pt idx="100">
                  <c:v>2133</c:v>
                </c:pt>
                <c:pt idx="101">
                  <c:v>2134</c:v>
                </c:pt>
                <c:pt idx="102">
                  <c:v>2135</c:v>
                </c:pt>
                <c:pt idx="103">
                  <c:v>2136</c:v>
                </c:pt>
                <c:pt idx="104">
                  <c:v>2137</c:v>
                </c:pt>
                <c:pt idx="105">
                  <c:v>2138</c:v>
                </c:pt>
                <c:pt idx="106">
                  <c:v>2139</c:v>
                </c:pt>
                <c:pt idx="107">
                  <c:v>2140</c:v>
                </c:pt>
                <c:pt idx="108">
                  <c:v>2141</c:v>
                </c:pt>
                <c:pt idx="109">
                  <c:v>2142</c:v>
                </c:pt>
                <c:pt idx="110">
                  <c:v>2143</c:v>
                </c:pt>
                <c:pt idx="111">
                  <c:v>2144</c:v>
                </c:pt>
                <c:pt idx="112">
                  <c:v>2145</c:v>
                </c:pt>
                <c:pt idx="113">
                  <c:v>2146</c:v>
                </c:pt>
                <c:pt idx="114">
                  <c:v>2147</c:v>
                </c:pt>
                <c:pt idx="115">
                  <c:v>2148</c:v>
                </c:pt>
                <c:pt idx="116">
                  <c:v>2149</c:v>
                </c:pt>
                <c:pt idx="117">
                  <c:v>2150</c:v>
                </c:pt>
                <c:pt idx="118">
                  <c:v>2151</c:v>
                </c:pt>
                <c:pt idx="119">
                  <c:v>2152</c:v>
                </c:pt>
                <c:pt idx="120">
                  <c:v>2153</c:v>
                </c:pt>
                <c:pt idx="121">
                  <c:v>2154</c:v>
                </c:pt>
                <c:pt idx="122">
                  <c:v>2155</c:v>
                </c:pt>
                <c:pt idx="123">
                  <c:v>2156</c:v>
                </c:pt>
                <c:pt idx="124">
                  <c:v>2157</c:v>
                </c:pt>
                <c:pt idx="125">
                  <c:v>2158</c:v>
                </c:pt>
                <c:pt idx="126">
                  <c:v>2159</c:v>
                </c:pt>
                <c:pt idx="127">
                  <c:v>2160</c:v>
                </c:pt>
                <c:pt idx="128">
                  <c:v>2161</c:v>
                </c:pt>
                <c:pt idx="129">
                  <c:v>2162</c:v>
                </c:pt>
                <c:pt idx="130">
                  <c:v>2163</c:v>
                </c:pt>
                <c:pt idx="131">
                  <c:v>2164</c:v>
                </c:pt>
                <c:pt idx="132">
                  <c:v>2165</c:v>
                </c:pt>
                <c:pt idx="133">
                  <c:v>2166</c:v>
                </c:pt>
                <c:pt idx="134">
                  <c:v>2167</c:v>
                </c:pt>
                <c:pt idx="135">
                  <c:v>2168</c:v>
                </c:pt>
                <c:pt idx="136">
                  <c:v>2169</c:v>
                </c:pt>
                <c:pt idx="137">
                  <c:v>2170</c:v>
                </c:pt>
                <c:pt idx="138">
                  <c:v>2171</c:v>
                </c:pt>
                <c:pt idx="139">
                  <c:v>2172</c:v>
                </c:pt>
                <c:pt idx="140">
                  <c:v>2173</c:v>
                </c:pt>
                <c:pt idx="141">
                  <c:v>2174</c:v>
                </c:pt>
                <c:pt idx="142">
                  <c:v>2175</c:v>
                </c:pt>
                <c:pt idx="143">
                  <c:v>2176</c:v>
                </c:pt>
                <c:pt idx="144">
                  <c:v>2177</c:v>
                </c:pt>
                <c:pt idx="145">
                  <c:v>2178</c:v>
                </c:pt>
                <c:pt idx="146">
                  <c:v>2179</c:v>
                </c:pt>
                <c:pt idx="147">
                  <c:v>2180</c:v>
                </c:pt>
                <c:pt idx="148">
                  <c:v>2181</c:v>
                </c:pt>
                <c:pt idx="149">
                  <c:v>2182</c:v>
                </c:pt>
                <c:pt idx="150">
                  <c:v>2183</c:v>
                </c:pt>
                <c:pt idx="151">
                  <c:v>2184</c:v>
                </c:pt>
                <c:pt idx="152">
                  <c:v>2185</c:v>
                </c:pt>
                <c:pt idx="153">
                  <c:v>2186</c:v>
                </c:pt>
                <c:pt idx="154">
                  <c:v>2187</c:v>
                </c:pt>
                <c:pt idx="155">
                  <c:v>2188</c:v>
                </c:pt>
                <c:pt idx="156">
                  <c:v>2189</c:v>
                </c:pt>
                <c:pt idx="157">
                  <c:v>2190</c:v>
                </c:pt>
                <c:pt idx="158">
                  <c:v>2191</c:v>
                </c:pt>
                <c:pt idx="159">
                  <c:v>2192</c:v>
                </c:pt>
                <c:pt idx="160">
                  <c:v>2193</c:v>
                </c:pt>
                <c:pt idx="161">
                  <c:v>2194</c:v>
                </c:pt>
                <c:pt idx="162">
                  <c:v>2195</c:v>
                </c:pt>
                <c:pt idx="163">
                  <c:v>2196</c:v>
                </c:pt>
                <c:pt idx="164">
                  <c:v>2197</c:v>
                </c:pt>
                <c:pt idx="165">
                  <c:v>2198</c:v>
                </c:pt>
                <c:pt idx="166">
                  <c:v>2199</c:v>
                </c:pt>
                <c:pt idx="167">
                  <c:v>2200</c:v>
                </c:pt>
                <c:pt idx="168">
                  <c:v>2201</c:v>
                </c:pt>
                <c:pt idx="169">
                  <c:v>2202</c:v>
                </c:pt>
                <c:pt idx="170">
                  <c:v>2203</c:v>
                </c:pt>
                <c:pt idx="171">
                  <c:v>2204</c:v>
                </c:pt>
                <c:pt idx="172">
                  <c:v>2205</c:v>
                </c:pt>
              </c:numCache>
            </c:numRef>
          </c:xVal>
          <c:yVal>
            <c:numRef>
              <c:f>Graph!$B$1775:$B$1945</c:f>
              <c:numCache>
                <c:formatCode>General</c:formatCode>
                <c:ptCount val="171"/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B0E-4F40-A4AF-93B6757D0DDA}"/>
            </c:ext>
          </c:extLst>
        </c:ser>
        <c:ser>
          <c:idx val="2"/>
          <c:order val="2"/>
          <c:tx>
            <c:v>FL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Graph!$A$1774:$A$1946</c:f>
              <c:numCache>
                <c:formatCode>General</c:formatCode>
                <c:ptCount val="173"/>
                <c:pt idx="0">
                  <c:v>2033</c:v>
                </c:pt>
                <c:pt idx="1">
                  <c:v>2034</c:v>
                </c:pt>
                <c:pt idx="2">
                  <c:v>2035</c:v>
                </c:pt>
                <c:pt idx="3">
                  <c:v>2036</c:v>
                </c:pt>
                <c:pt idx="4">
                  <c:v>2037</c:v>
                </c:pt>
                <c:pt idx="5">
                  <c:v>2038</c:v>
                </c:pt>
                <c:pt idx="6">
                  <c:v>2039</c:v>
                </c:pt>
                <c:pt idx="7">
                  <c:v>2040</c:v>
                </c:pt>
                <c:pt idx="8">
                  <c:v>2041</c:v>
                </c:pt>
                <c:pt idx="9">
                  <c:v>2042</c:v>
                </c:pt>
                <c:pt idx="10">
                  <c:v>2043</c:v>
                </c:pt>
                <c:pt idx="11">
                  <c:v>2044</c:v>
                </c:pt>
                <c:pt idx="12">
                  <c:v>2045</c:v>
                </c:pt>
                <c:pt idx="13">
                  <c:v>2046</c:v>
                </c:pt>
                <c:pt idx="14">
                  <c:v>2047</c:v>
                </c:pt>
                <c:pt idx="15">
                  <c:v>2048</c:v>
                </c:pt>
                <c:pt idx="16">
                  <c:v>2049</c:v>
                </c:pt>
                <c:pt idx="17">
                  <c:v>2050</c:v>
                </c:pt>
                <c:pt idx="18">
                  <c:v>2051</c:v>
                </c:pt>
                <c:pt idx="19">
                  <c:v>2052</c:v>
                </c:pt>
                <c:pt idx="20">
                  <c:v>2053</c:v>
                </c:pt>
                <c:pt idx="21">
                  <c:v>2054</c:v>
                </c:pt>
                <c:pt idx="22">
                  <c:v>2055</c:v>
                </c:pt>
                <c:pt idx="23">
                  <c:v>2056</c:v>
                </c:pt>
                <c:pt idx="24">
                  <c:v>2057</c:v>
                </c:pt>
                <c:pt idx="25">
                  <c:v>2058</c:v>
                </c:pt>
                <c:pt idx="26">
                  <c:v>2059</c:v>
                </c:pt>
                <c:pt idx="27">
                  <c:v>2060</c:v>
                </c:pt>
                <c:pt idx="28">
                  <c:v>2061</c:v>
                </c:pt>
                <c:pt idx="29">
                  <c:v>2062</c:v>
                </c:pt>
                <c:pt idx="30">
                  <c:v>2063</c:v>
                </c:pt>
                <c:pt idx="31">
                  <c:v>2064</c:v>
                </c:pt>
                <c:pt idx="32">
                  <c:v>2065</c:v>
                </c:pt>
                <c:pt idx="33">
                  <c:v>2066</c:v>
                </c:pt>
                <c:pt idx="34">
                  <c:v>2067</c:v>
                </c:pt>
                <c:pt idx="35">
                  <c:v>2068</c:v>
                </c:pt>
                <c:pt idx="36">
                  <c:v>2069</c:v>
                </c:pt>
                <c:pt idx="37">
                  <c:v>2070</c:v>
                </c:pt>
                <c:pt idx="38">
                  <c:v>2071</c:v>
                </c:pt>
                <c:pt idx="39">
                  <c:v>2072</c:v>
                </c:pt>
                <c:pt idx="40">
                  <c:v>2073</c:v>
                </c:pt>
                <c:pt idx="41">
                  <c:v>2074</c:v>
                </c:pt>
                <c:pt idx="42">
                  <c:v>2075</c:v>
                </c:pt>
                <c:pt idx="43">
                  <c:v>2076</c:v>
                </c:pt>
                <c:pt idx="44">
                  <c:v>2077</c:v>
                </c:pt>
                <c:pt idx="45">
                  <c:v>2078</c:v>
                </c:pt>
                <c:pt idx="46">
                  <c:v>2079</c:v>
                </c:pt>
                <c:pt idx="47">
                  <c:v>2080</c:v>
                </c:pt>
                <c:pt idx="48">
                  <c:v>2081</c:v>
                </c:pt>
                <c:pt idx="49">
                  <c:v>2082</c:v>
                </c:pt>
                <c:pt idx="50">
                  <c:v>2083</c:v>
                </c:pt>
                <c:pt idx="51">
                  <c:v>2084</c:v>
                </c:pt>
                <c:pt idx="52">
                  <c:v>2085</c:v>
                </c:pt>
                <c:pt idx="53">
                  <c:v>2086</c:v>
                </c:pt>
                <c:pt idx="54">
                  <c:v>2087</c:v>
                </c:pt>
                <c:pt idx="55">
                  <c:v>2088</c:v>
                </c:pt>
                <c:pt idx="56">
                  <c:v>2089</c:v>
                </c:pt>
                <c:pt idx="57">
                  <c:v>2090</c:v>
                </c:pt>
                <c:pt idx="58">
                  <c:v>2091</c:v>
                </c:pt>
                <c:pt idx="59">
                  <c:v>2092</c:v>
                </c:pt>
                <c:pt idx="60">
                  <c:v>2093</c:v>
                </c:pt>
                <c:pt idx="61">
                  <c:v>2094</c:v>
                </c:pt>
                <c:pt idx="62">
                  <c:v>2095</c:v>
                </c:pt>
                <c:pt idx="63">
                  <c:v>2096</c:v>
                </c:pt>
                <c:pt idx="64">
                  <c:v>2097</c:v>
                </c:pt>
                <c:pt idx="65">
                  <c:v>2098</c:v>
                </c:pt>
                <c:pt idx="66">
                  <c:v>2099</c:v>
                </c:pt>
                <c:pt idx="67">
                  <c:v>2100</c:v>
                </c:pt>
                <c:pt idx="68">
                  <c:v>2101</c:v>
                </c:pt>
                <c:pt idx="69">
                  <c:v>2102</c:v>
                </c:pt>
                <c:pt idx="70">
                  <c:v>2103</c:v>
                </c:pt>
                <c:pt idx="71">
                  <c:v>2104</c:v>
                </c:pt>
                <c:pt idx="72">
                  <c:v>2105</c:v>
                </c:pt>
                <c:pt idx="73">
                  <c:v>2106</c:v>
                </c:pt>
                <c:pt idx="74">
                  <c:v>2107</c:v>
                </c:pt>
                <c:pt idx="75">
                  <c:v>2108</c:v>
                </c:pt>
                <c:pt idx="76">
                  <c:v>2109</c:v>
                </c:pt>
                <c:pt idx="77">
                  <c:v>2110</c:v>
                </c:pt>
                <c:pt idx="78">
                  <c:v>2111</c:v>
                </c:pt>
                <c:pt idx="79">
                  <c:v>2112</c:v>
                </c:pt>
                <c:pt idx="80">
                  <c:v>2113</c:v>
                </c:pt>
                <c:pt idx="81">
                  <c:v>2114</c:v>
                </c:pt>
                <c:pt idx="82">
                  <c:v>2115</c:v>
                </c:pt>
                <c:pt idx="83">
                  <c:v>2116</c:v>
                </c:pt>
                <c:pt idx="84">
                  <c:v>2117</c:v>
                </c:pt>
                <c:pt idx="85">
                  <c:v>2118</c:v>
                </c:pt>
                <c:pt idx="86">
                  <c:v>2119</c:v>
                </c:pt>
                <c:pt idx="87">
                  <c:v>2120</c:v>
                </c:pt>
                <c:pt idx="88">
                  <c:v>2121</c:v>
                </c:pt>
                <c:pt idx="89">
                  <c:v>2122</c:v>
                </c:pt>
                <c:pt idx="90">
                  <c:v>2123</c:v>
                </c:pt>
                <c:pt idx="91">
                  <c:v>2124</c:v>
                </c:pt>
                <c:pt idx="92">
                  <c:v>2125</c:v>
                </c:pt>
                <c:pt idx="93">
                  <c:v>2126</c:v>
                </c:pt>
                <c:pt idx="94">
                  <c:v>2127</c:v>
                </c:pt>
                <c:pt idx="95">
                  <c:v>2128</c:v>
                </c:pt>
                <c:pt idx="96">
                  <c:v>2129</c:v>
                </c:pt>
                <c:pt idx="97">
                  <c:v>2130</c:v>
                </c:pt>
                <c:pt idx="98">
                  <c:v>2131</c:v>
                </c:pt>
                <c:pt idx="99">
                  <c:v>2132</c:v>
                </c:pt>
                <c:pt idx="100">
                  <c:v>2133</c:v>
                </c:pt>
                <c:pt idx="101">
                  <c:v>2134</c:v>
                </c:pt>
                <c:pt idx="102">
                  <c:v>2135</c:v>
                </c:pt>
                <c:pt idx="103">
                  <c:v>2136</c:v>
                </c:pt>
                <c:pt idx="104">
                  <c:v>2137</c:v>
                </c:pt>
                <c:pt idx="105">
                  <c:v>2138</c:v>
                </c:pt>
                <c:pt idx="106">
                  <c:v>2139</c:v>
                </c:pt>
                <c:pt idx="107">
                  <c:v>2140</c:v>
                </c:pt>
                <c:pt idx="108">
                  <c:v>2141</c:v>
                </c:pt>
                <c:pt idx="109">
                  <c:v>2142</c:v>
                </c:pt>
                <c:pt idx="110">
                  <c:v>2143</c:v>
                </c:pt>
                <c:pt idx="111">
                  <c:v>2144</c:v>
                </c:pt>
                <c:pt idx="112">
                  <c:v>2145</c:v>
                </c:pt>
                <c:pt idx="113">
                  <c:v>2146</c:v>
                </c:pt>
                <c:pt idx="114">
                  <c:v>2147</c:v>
                </c:pt>
                <c:pt idx="115">
                  <c:v>2148</c:v>
                </c:pt>
                <c:pt idx="116">
                  <c:v>2149</c:v>
                </c:pt>
                <c:pt idx="117">
                  <c:v>2150</c:v>
                </c:pt>
                <c:pt idx="118">
                  <c:v>2151</c:v>
                </c:pt>
                <c:pt idx="119">
                  <c:v>2152</c:v>
                </c:pt>
                <c:pt idx="120">
                  <c:v>2153</c:v>
                </c:pt>
                <c:pt idx="121">
                  <c:v>2154</c:v>
                </c:pt>
                <c:pt idx="122">
                  <c:v>2155</c:v>
                </c:pt>
                <c:pt idx="123">
                  <c:v>2156</c:v>
                </c:pt>
                <c:pt idx="124">
                  <c:v>2157</c:v>
                </c:pt>
                <c:pt idx="125">
                  <c:v>2158</c:v>
                </c:pt>
                <c:pt idx="126">
                  <c:v>2159</c:v>
                </c:pt>
                <c:pt idx="127">
                  <c:v>2160</c:v>
                </c:pt>
                <c:pt idx="128">
                  <c:v>2161</c:v>
                </c:pt>
                <c:pt idx="129">
                  <c:v>2162</c:v>
                </c:pt>
                <c:pt idx="130">
                  <c:v>2163</c:v>
                </c:pt>
                <c:pt idx="131">
                  <c:v>2164</c:v>
                </c:pt>
                <c:pt idx="132">
                  <c:v>2165</c:v>
                </c:pt>
                <c:pt idx="133">
                  <c:v>2166</c:v>
                </c:pt>
                <c:pt idx="134">
                  <c:v>2167</c:v>
                </c:pt>
                <c:pt idx="135">
                  <c:v>2168</c:v>
                </c:pt>
                <c:pt idx="136">
                  <c:v>2169</c:v>
                </c:pt>
                <c:pt idx="137">
                  <c:v>2170</c:v>
                </c:pt>
                <c:pt idx="138">
                  <c:v>2171</c:v>
                </c:pt>
                <c:pt idx="139">
                  <c:v>2172</c:v>
                </c:pt>
                <c:pt idx="140">
                  <c:v>2173</c:v>
                </c:pt>
                <c:pt idx="141">
                  <c:v>2174</c:v>
                </c:pt>
                <c:pt idx="142">
                  <c:v>2175</c:v>
                </c:pt>
                <c:pt idx="143">
                  <c:v>2176</c:v>
                </c:pt>
                <c:pt idx="144">
                  <c:v>2177</c:v>
                </c:pt>
                <c:pt idx="145">
                  <c:v>2178</c:v>
                </c:pt>
                <c:pt idx="146">
                  <c:v>2179</c:v>
                </c:pt>
                <c:pt idx="147">
                  <c:v>2180</c:v>
                </c:pt>
                <c:pt idx="148">
                  <c:v>2181</c:v>
                </c:pt>
                <c:pt idx="149">
                  <c:v>2182</c:v>
                </c:pt>
                <c:pt idx="150">
                  <c:v>2183</c:v>
                </c:pt>
                <c:pt idx="151">
                  <c:v>2184</c:v>
                </c:pt>
                <c:pt idx="152">
                  <c:v>2185</c:v>
                </c:pt>
                <c:pt idx="153">
                  <c:v>2186</c:v>
                </c:pt>
                <c:pt idx="154">
                  <c:v>2187</c:v>
                </c:pt>
                <c:pt idx="155">
                  <c:v>2188</c:v>
                </c:pt>
                <c:pt idx="156">
                  <c:v>2189</c:v>
                </c:pt>
                <c:pt idx="157">
                  <c:v>2190</c:v>
                </c:pt>
                <c:pt idx="158">
                  <c:v>2191</c:v>
                </c:pt>
                <c:pt idx="159">
                  <c:v>2192</c:v>
                </c:pt>
                <c:pt idx="160">
                  <c:v>2193</c:v>
                </c:pt>
                <c:pt idx="161">
                  <c:v>2194</c:v>
                </c:pt>
                <c:pt idx="162">
                  <c:v>2195</c:v>
                </c:pt>
                <c:pt idx="163">
                  <c:v>2196</c:v>
                </c:pt>
                <c:pt idx="164">
                  <c:v>2197</c:v>
                </c:pt>
                <c:pt idx="165">
                  <c:v>2198</c:v>
                </c:pt>
                <c:pt idx="166">
                  <c:v>2199</c:v>
                </c:pt>
                <c:pt idx="167">
                  <c:v>2200</c:v>
                </c:pt>
                <c:pt idx="168">
                  <c:v>2201</c:v>
                </c:pt>
                <c:pt idx="169">
                  <c:v>2202</c:v>
                </c:pt>
                <c:pt idx="170">
                  <c:v>2203</c:v>
                </c:pt>
                <c:pt idx="171">
                  <c:v>2204</c:v>
                </c:pt>
                <c:pt idx="172">
                  <c:v>2205</c:v>
                </c:pt>
              </c:numCache>
            </c:numRef>
          </c:xVal>
          <c:yVal>
            <c:numRef>
              <c:f>Graph!$C$1775:$C$1945</c:f>
              <c:numCache>
                <c:formatCode>General</c:formatCode>
                <c:ptCount val="17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B0E-4F40-A4AF-93B6757D0DDA}"/>
            </c:ext>
          </c:extLst>
        </c:ser>
        <c:ser>
          <c:idx val="3"/>
          <c:order val="3"/>
          <c:tx>
            <c:v>RL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Graph!$A$1774:$A$1946</c:f>
              <c:numCache>
                <c:formatCode>General</c:formatCode>
                <c:ptCount val="173"/>
                <c:pt idx="0">
                  <c:v>2033</c:v>
                </c:pt>
                <c:pt idx="1">
                  <c:v>2034</c:v>
                </c:pt>
                <c:pt idx="2">
                  <c:v>2035</c:v>
                </c:pt>
                <c:pt idx="3">
                  <c:v>2036</c:v>
                </c:pt>
                <c:pt idx="4">
                  <c:v>2037</c:v>
                </c:pt>
                <c:pt idx="5">
                  <c:v>2038</c:v>
                </c:pt>
                <c:pt idx="6">
                  <c:v>2039</c:v>
                </c:pt>
                <c:pt idx="7">
                  <c:v>2040</c:v>
                </c:pt>
                <c:pt idx="8">
                  <c:v>2041</c:v>
                </c:pt>
                <c:pt idx="9">
                  <c:v>2042</c:v>
                </c:pt>
                <c:pt idx="10">
                  <c:v>2043</c:v>
                </c:pt>
                <c:pt idx="11">
                  <c:v>2044</c:v>
                </c:pt>
                <c:pt idx="12">
                  <c:v>2045</c:v>
                </c:pt>
                <c:pt idx="13">
                  <c:v>2046</c:v>
                </c:pt>
                <c:pt idx="14">
                  <c:v>2047</c:v>
                </c:pt>
                <c:pt idx="15">
                  <c:v>2048</c:v>
                </c:pt>
                <c:pt idx="16">
                  <c:v>2049</c:v>
                </c:pt>
                <c:pt idx="17">
                  <c:v>2050</c:v>
                </c:pt>
                <c:pt idx="18">
                  <c:v>2051</c:v>
                </c:pt>
                <c:pt idx="19">
                  <c:v>2052</c:v>
                </c:pt>
                <c:pt idx="20">
                  <c:v>2053</c:v>
                </c:pt>
                <c:pt idx="21">
                  <c:v>2054</c:v>
                </c:pt>
                <c:pt idx="22">
                  <c:v>2055</c:v>
                </c:pt>
                <c:pt idx="23">
                  <c:v>2056</c:v>
                </c:pt>
                <c:pt idx="24">
                  <c:v>2057</c:v>
                </c:pt>
                <c:pt idx="25">
                  <c:v>2058</c:v>
                </c:pt>
                <c:pt idx="26">
                  <c:v>2059</c:v>
                </c:pt>
                <c:pt idx="27">
                  <c:v>2060</c:v>
                </c:pt>
                <c:pt idx="28">
                  <c:v>2061</c:v>
                </c:pt>
                <c:pt idx="29">
                  <c:v>2062</c:v>
                </c:pt>
                <c:pt idx="30">
                  <c:v>2063</c:v>
                </c:pt>
                <c:pt idx="31">
                  <c:v>2064</c:v>
                </c:pt>
                <c:pt idx="32">
                  <c:v>2065</c:v>
                </c:pt>
                <c:pt idx="33">
                  <c:v>2066</c:v>
                </c:pt>
                <c:pt idx="34">
                  <c:v>2067</c:v>
                </c:pt>
                <c:pt idx="35">
                  <c:v>2068</c:v>
                </c:pt>
                <c:pt idx="36">
                  <c:v>2069</c:v>
                </c:pt>
                <c:pt idx="37">
                  <c:v>2070</c:v>
                </c:pt>
                <c:pt idx="38">
                  <c:v>2071</c:v>
                </c:pt>
                <c:pt idx="39">
                  <c:v>2072</c:v>
                </c:pt>
                <c:pt idx="40">
                  <c:v>2073</c:v>
                </c:pt>
                <c:pt idx="41">
                  <c:v>2074</c:v>
                </c:pt>
                <c:pt idx="42">
                  <c:v>2075</c:v>
                </c:pt>
                <c:pt idx="43">
                  <c:v>2076</c:v>
                </c:pt>
                <c:pt idx="44">
                  <c:v>2077</c:v>
                </c:pt>
                <c:pt idx="45">
                  <c:v>2078</c:v>
                </c:pt>
                <c:pt idx="46">
                  <c:v>2079</c:v>
                </c:pt>
                <c:pt idx="47">
                  <c:v>2080</c:v>
                </c:pt>
                <c:pt idx="48">
                  <c:v>2081</c:v>
                </c:pt>
                <c:pt idx="49">
                  <c:v>2082</c:v>
                </c:pt>
                <c:pt idx="50">
                  <c:v>2083</c:v>
                </c:pt>
                <c:pt idx="51">
                  <c:v>2084</c:v>
                </c:pt>
                <c:pt idx="52">
                  <c:v>2085</c:v>
                </c:pt>
                <c:pt idx="53">
                  <c:v>2086</c:v>
                </c:pt>
                <c:pt idx="54">
                  <c:v>2087</c:v>
                </c:pt>
                <c:pt idx="55">
                  <c:v>2088</c:v>
                </c:pt>
                <c:pt idx="56">
                  <c:v>2089</c:v>
                </c:pt>
                <c:pt idx="57">
                  <c:v>2090</c:v>
                </c:pt>
                <c:pt idx="58">
                  <c:v>2091</c:v>
                </c:pt>
                <c:pt idx="59">
                  <c:v>2092</c:v>
                </c:pt>
                <c:pt idx="60">
                  <c:v>2093</c:v>
                </c:pt>
                <c:pt idx="61">
                  <c:v>2094</c:v>
                </c:pt>
                <c:pt idx="62">
                  <c:v>2095</c:v>
                </c:pt>
                <c:pt idx="63">
                  <c:v>2096</c:v>
                </c:pt>
                <c:pt idx="64">
                  <c:v>2097</c:v>
                </c:pt>
                <c:pt idx="65">
                  <c:v>2098</c:v>
                </c:pt>
                <c:pt idx="66">
                  <c:v>2099</c:v>
                </c:pt>
                <c:pt idx="67">
                  <c:v>2100</c:v>
                </c:pt>
                <c:pt idx="68">
                  <c:v>2101</c:v>
                </c:pt>
                <c:pt idx="69">
                  <c:v>2102</c:v>
                </c:pt>
                <c:pt idx="70">
                  <c:v>2103</c:v>
                </c:pt>
                <c:pt idx="71">
                  <c:v>2104</c:v>
                </c:pt>
                <c:pt idx="72">
                  <c:v>2105</c:v>
                </c:pt>
                <c:pt idx="73">
                  <c:v>2106</c:v>
                </c:pt>
                <c:pt idx="74">
                  <c:v>2107</c:v>
                </c:pt>
                <c:pt idx="75">
                  <c:v>2108</c:v>
                </c:pt>
                <c:pt idx="76">
                  <c:v>2109</c:v>
                </c:pt>
                <c:pt idx="77">
                  <c:v>2110</c:v>
                </c:pt>
                <c:pt idx="78">
                  <c:v>2111</c:v>
                </c:pt>
                <c:pt idx="79">
                  <c:v>2112</c:v>
                </c:pt>
                <c:pt idx="80">
                  <c:v>2113</c:v>
                </c:pt>
                <c:pt idx="81">
                  <c:v>2114</c:v>
                </c:pt>
                <c:pt idx="82">
                  <c:v>2115</c:v>
                </c:pt>
                <c:pt idx="83">
                  <c:v>2116</c:v>
                </c:pt>
                <c:pt idx="84">
                  <c:v>2117</c:v>
                </c:pt>
                <c:pt idx="85">
                  <c:v>2118</c:v>
                </c:pt>
                <c:pt idx="86">
                  <c:v>2119</c:v>
                </c:pt>
                <c:pt idx="87">
                  <c:v>2120</c:v>
                </c:pt>
                <c:pt idx="88">
                  <c:v>2121</c:v>
                </c:pt>
                <c:pt idx="89">
                  <c:v>2122</c:v>
                </c:pt>
                <c:pt idx="90">
                  <c:v>2123</c:v>
                </c:pt>
                <c:pt idx="91">
                  <c:v>2124</c:v>
                </c:pt>
                <c:pt idx="92">
                  <c:v>2125</c:v>
                </c:pt>
                <c:pt idx="93">
                  <c:v>2126</c:v>
                </c:pt>
                <c:pt idx="94">
                  <c:v>2127</c:v>
                </c:pt>
                <c:pt idx="95">
                  <c:v>2128</c:v>
                </c:pt>
                <c:pt idx="96">
                  <c:v>2129</c:v>
                </c:pt>
                <c:pt idx="97">
                  <c:v>2130</c:v>
                </c:pt>
                <c:pt idx="98">
                  <c:v>2131</c:v>
                </c:pt>
                <c:pt idx="99">
                  <c:v>2132</c:v>
                </c:pt>
                <c:pt idx="100">
                  <c:v>2133</c:v>
                </c:pt>
                <c:pt idx="101">
                  <c:v>2134</c:v>
                </c:pt>
                <c:pt idx="102">
                  <c:v>2135</c:v>
                </c:pt>
                <c:pt idx="103">
                  <c:v>2136</c:v>
                </c:pt>
                <c:pt idx="104">
                  <c:v>2137</c:v>
                </c:pt>
                <c:pt idx="105">
                  <c:v>2138</c:v>
                </c:pt>
                <c:pt idx="106">
                  <c:v>2139</c:v>
                </c:pt>
                <c:pt idx="107">
                  <c:v>2140</c:v>
                </c:pt>
                <c:pt idx="108">
                  <c:v>2141</c:v>
                </c:pt>
                <c:pt idx="109">
                  <c:v>2142</c:v>
                </c:pt>
                <c:pt idx="110">
                  <c:v>2143</c:v>
                </c:pt>
                <c:pt idx="111">
                  <c:v>2144</c:v>
                </c:pt>
                <c:pt idx="112">
                  <c:v>2145</c:v>
                </c:pt>
                <c:pt idx="113">
                  <c:v>2146</c:v>
                </c:pt>
                <c:pt idx="114">
                  <c:v>2147</c:v>
                </c:pt>
                <c:pt idx="115">
                  <c:v>2148</c:v>
                </c:pt>
                <c:pt idx="116">
                  <c:v>2149</c:v>
                </c:pt>
                <c:pt idx="117">
                  <c:v>2150</c:v>
                </c:pt>
                <c:pt idx="118">
                  <c:v>2151</c:v>
                </c:pt>
                <c:pt idx="119">
                  <c:v>2152</c:v>
                </c:pt>
                <c:pt idx="120">
                  <c:v>2153</c:v>
                </c:pt>
                <c:pt idx="121">
                  <c:v>2154</c:v>
                </c:pt>
                <c:pt idx="122">
                  <c:v>2155</c:v>
                </c:pt>
                <c:pt idx="123">
                  <c:v>2156</c:v>
                </c:pt>
                <c:pt idx="124">
                  <c:v>2157</c:v>
                </c:pt>
                <c:pt idx="125">
                  <c:v>2158</c:v>
                </c:pt>
                <c:pt idx="126">
                  <c:v>2159</c:v>
                </c:pt>
                <c:pt idx="127">
                  <c:v>2160</c:v>
                </c:pt>
                <c:pt idx="128">
                  <c:v>2161</c:v>
                </c:pt>
                <c:pt idx="129">
                  <c:v>2162</c:v>
                </c:pt>
                <c:pt idx="130">
                  <c:v>2163</c:v>
                </c:pt>
                <c:pt idx="131">
                  <c:v>2164</c:v>
                </c:pt>
                <c:pt idx="132">
                  <c:v>2165</c:v>
                </c:pt>
                <c:pt idx="133">
                  <c:v>2166</c:v>
                </c:pt>
                <c:pt idx="134">
                  <c:v>2167</c:v>
                </c:pt>
                <c:pt idx="135">
                  <c:v>2168</c:v>
                </c:pt>
                <c:pt idx="136">
                  <c:v>2169</c:v>
                </c:pt>
                <c:pt idx="137">
                  <c:v>2170</c:v>
                </c:pt>
                <c:pt idx="138">
                  <c:v>2171</c:v>
                </c:pt>
                <c:pt idx="139">
                  <c:v>2172</c:v>
                </c:pt>
                <c:pt idx="140">
                  <c:v>2173</c:v>
                </c:pt>
                <c:pt idx="141">
                  <c:v>2174</c:v>
                </c:pt>
                <c:pt idx="142">
                  <c:v>2175</c:v>
                </c:pt>
                <c:pt idx="143">
                  <c:v>2176</c:v>
                </c:pt>
                <c:pt idx="144">
                  <c:v>2177</c:v>
                </c:pt>
                <c:pt idx="145">
                  <c:v>2178</c:v>
                </c:pt>
                <c:pt idx="146">
                  <c:v>2179</c:v>
                </c:pt>
                <c:pt idx="147">
                  <c:v>2180</c:v>
                </c:pt>
                <c:pt idx="148">
                  <c:v>2181</c:v>
                </c:pt>
                <c:pt idx="149">
                  <c:v>2182</c:v>
                </c:pt>
                <c:pt idx="150">
                  <c:v>2183</c:v>
                </c:pt>
                <c:pt idx="151">
                  <c:v>2184</c:v>
                </c:pt>
                <c:pt idx="152">
                  <c:v>2185</c:v>
                </c:pt>
                <c:pt idx="153">
                  <c:v>2186</c:v>
                </c:pt>
                <c:pt idx="154">
                  <c:v>2187</c:v>
                </c:pt>
                <c:pt idx="155">
                  <c:v>2188</c:v>
                </c:pt>
                <c:pt idx="156">
                  <c:v>2189</c:v>
                </c:pt>
                <c:pt idx="157">
                  <c:v>2190</c:v>
                </c:pt>
                <c:pt idx="158">
                  <c:v>2191</c:v>
                </c:pt>
                <c:pt idx="159">
                  <c:v>2192</c:v>
                </c:pt>
                <c:pt idx="160">
                  <c:v>2193</c:v>
                </c:pt>
                <c:pt idx="161">
                  <c:v>2194</c:v>
                </c:pt>
                <c:pt idx="162">
                  <c:v>2195</c:v>
                </c:pt>
                <c:pt idx="163">
                  <c:v>2196</c:v>
                </c:pt>
                <c:pt idx="164">
                  <c:v>2197</c:v>
                </c:pt>
                <c:pt idx="165">
                  <c:v>2198</c:v>
                </c:pt>
                <c:pt idx="166">
                  <c:v>2199</c:v>
                </c:pt>
                <c:pt idx="167">
                  <c:v>2200</c:v>
                </c:pt>
                <c:pt idx="168">
                  <c:v>2201</c:v>
                </c:pt>
                <c:pt idx="169">
                  <c:v>2202</c:v>
                </c:pt>
                <c:pt idx="170">
                  <c:v>2203</c:v>
                </c:pt>
                <c:pt idx="171">
                  <c:v>2204</c:v>
                </c:pt>
                <c:pt idx="172">
                  <c:v>2205</c:v>
                </c:pt>
              </c:numCache>
            </c:numRef>
          </c:xVal>
          <c:yVal>
            <c:numRef>
              <c:f>Graph!$E$1775:$E$1945</c:f>
              <c:numCache>
                <c:formatCode>General</c:formatCode>
                <c:ptCount val="171"/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B0E-4F40-A4AF-93B6757D0DDA}"/>
            </c:ext>
          </c:extLst>
        </c:ser>
        <c:ser>
          <c:idx val="4"/>
          <c:order val="4"/>
          <c:tx>
            <c:v>RRD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Graph!$A$1774:$A$1946</c:f>
              <c:numCache>
                <c:formatCode>General</c:formatCode>
                <c:ptCount val="173"/>
                <c:pt idx="0">
                  <c:v>2033</c:v>
                </c:pt>
                <c:pt idx="1">
                  <c:v>2034</c:v>
                </c:pt>
                <c:pt idx="2">
                  <c:v>2035</c:v>
                </c:pt>
                <c:pt idx="3">
                  <c:v>2036</c:v>
                </c:pt>
                <c:pt idx="4">
                  <c:v>2037</c:v>
                </c:pt>
                <c:pt idx="5">
                  <c:v>2038</c:v>
                </c:pt>
                <c:pt idx="6">
                  <c:v>2039</c:v>
                </c:pt>
                <c:pt idx="7">
                  <c:v>2040</c:v>
                </c:pt>
                <c:pt idx="8">
                  <c:v>2041</c:v>
                </c:pt>
                <c:pt idx="9">
                  <c:v>2042</c:v>
                </c:pt>
                <c:pt idx="10">
                  <c:v>2043</c:v>
                </c:pt>
                <c:pt idx="11">
                  <c:v>2044</c:v>
                </c:pt>
                <c:pt idx="12">
                  <c:v>2045</c:v>
                </c:pt>
                <c:pt idx="13">
                  <c:v>2046</c:v>
                </c:pt>
                <c:pt idx="14">
                  <c:v>2047</c:v>
                </c:pt>
                <c:pt idx="15">
                  <c:v>2048</c:v>
                </c:pt>
                <c:pt idx="16">
                  <c:v>2049</c:v>
                </c:pt>
                <c:pt idx="17">
                  <c:v>2050</c:v>
                </c:pt>
                <c:pt idx="18">
                  <c:v>2051</c:v>
                </c:pt>
                <c:pt idx="19">
                  <c:v>2052</c:v>
                </c:pt>
                <c:pt idx="20">
                  <c:v>2053</c:v>
                </c:pt>
                <c:pt idx="21">
                  <c:v>2054</c:v>
                </c:pt>
                <c:pt idx="22">
                  <c:v>2055</c:v>
                </c:pt>
                <c:pt idx="23">
                  <c:v>2056</c:v>
                </c:pt>
                <c:pt idx="24">
                  <c:v>2057</c:v>
                </c:pt>
                <c:pt idx="25">
                  <c:v>2058</c:v>
                </c:pt>
                <c:pt idx="26">
                  <c:v>2059</c:v>
                </c:pt>
                <c:pt idx="27">
                  <c:v>2060</c:v>
                </c:pt>
                <c:pt idx="28">
                  <c:v>2061</c:v>
                </c:pt>
                <c:pt idx="29">
                  <c:v>2062</c:v>
                </c:pt>
                <c:pt idx="30">
                  <c:v>2063</c:v>
                </c:pt>
                <c:pt idx="31">
                  <c:v>2064</c:v>
                </c:pt>
                <c:pt idx="32">
                  <c:v>2065</c:v>
                </c:pt>
                <c:pt idx="33">
                  <c:v>2066</c:v>
                </c:pt>
                <c:pt idx="34">
                  <c:v>2067</c:v>
                </c:pt>
                <c:pt idx="35">
                  <c:v>2068</c:v>
                </c:pt>
                <c:pt idx="36">
                  <c:v>2069</c:v>
                </c:pt>
                <c:pt idx="37">
                  <c:v>2070</c:v>
                </c:pt>
                <c:pt idx="38">
                  <c:v>2071</c:v>
                </c:pt>
                <c:pt idx="39">
                  <c:v>2072</c:v>
                </c:pt>
                <c:pt idx="40">
                  <c:v>2073</c:v>
                </c:pt>
                <c:pt idx="41">
                  <c:v>2074</c:v>
                </c:pt>
                <c:pt idx="42">
                  <c:v>2075</c:v>
                </c:pt>
                <c:pt idx="43">
                  <c:v>2076</c:v>
                </c:pt>
                <c:pt idx="44">
                  <c:v>2077</c:v>
                </c:pt>
                <c:pt idx="45">
                  <c:v>2078</c:v>
                </c:pt>
                <c:pt idx="46">
                  <c:v>2079</c:v>
                </c:pt>
                <c:pt idx="47">
                  <c:v>2080</c:v>
                </c:pt>
                <c:pt idx="48">
                  <c:v>2081</c:v>
                </c:pt>
                <c:pt idx="49">
                  <c:v>2082</c:v>
                </c:pt>
                <c:pt idx="50">
                  <c:v>2083</c:v>
                </c:pt>
                <c:pt idx="51">
                  <c:v>2084</c:v>
                </c:pt>
                <c:pt idx="52">
                  <c:v>2085</c:v>
                </c:pt>
                <c:pt idx="53">
                  <c:v>2086</c:v>
                </c:pt>
                <c:pt idx="54">
                  <c:v>2087</c:v>
                </c:pt>
                <c:pt idx="55">
                  <c:v>2088</c:v>
                </c:pt>
                <c:pt idx="56">
                  <c:v>2089</c:v>
                </c:pt>
                <c:pt idx="57">
                  <c:v>2090</c:v>
                </c:pt>
                <c:pt idx="58">
                  <c:v>2091</c:v>
                </c:pt>
                <c:pt idx="59">
                  <c:v>2092</c:v>
                </c:pt>
                <c:pt idx="60">
                  <c:v>2093</c:v>
                </c:pt>
                <c:pt idx="61">
                  <c:v>2094</c:v>
                </c:pt>
                <c:pt idx="62">
                  <c:v>2095</c:v>
                </c:pt>
                <c:pt idx="63">
                  <c:v>2096</c:v>
                </c:pt>
                <c:pt idx="64">
                  <c:v>2097</c:v>
                </c:pt>
                <c:pt idx="65">
                  <c:v>2098</c:v>
                </c:pt>
                <c:pt idx="66">
                  <c:v>2099</c:v>
                </c:pt>
                <c:pt idx="67">
                  <c:v>2100</c:v>
                </c:pt>
                <c:pt idx="68">
                  <c:v>2101</c:v>
                </c:pt>
                <c:pt idx="69">
                  <c:v>2102</c:v>
                </c:pt>
                <c:pt idx="70">
                  <c:v>2103</c:v>
                </c:pt>
                <c:pt idx="71">
                  <c:v>2104</c:v>
                </c:pt>
                <c:pt idx="72">
                  <c:v>2105</c:v>
                </c:pt>
                <c:pt idx="73">
                  <c:v>2106</c:v>
                </c:pt>
                <c:pt idx="74">
                  <c:v>2107</c:v>
                </c:pt>
                <c:pt idx="75">
                  <c:v>2108</c:v>
                </c:pt>
                <c:pt idx="76">
                  <c:v>2109</c:v>
                </c:pt>
                <c:pt idx="77">
                  <c:v>2110</c:v>
                </c:pt>
                <c:pt idx="78">
                  <c:v>2111</c:v>
                </c:pt>
                <c:pt idx="79">
                  <c:v>2112</c:v>
                </c:pt>
                <c:pt idx="80">
                  <c:v>2113</c:v>
                </c:pt>
                <c:pt idx="81">
                  <c:v>2114</c:v>
                </c:pt>
                <c:pt idx="82">
                  <c:v>2115</c:v>
                </c:pt>
                <c:pt idx="83">
                  <c:v>2116</c:v>
                </c:pt>
                <c:pt idx="84">
                  <c:v>2117</c:v>
                </c:pt>
                <c:pt idx="85">
                  <c:v>2118</c:v>
                </c:pt>
                <c:pt idx="86">
                  <c:v>2119</c:v>
                </c:pt>
                <c:pt idx="87">
                  <c:v>2120</c:v>
                </c:pt>
                <c:pt idx="88">
                  <c:v>2121</c:v>
                </c:pt>
                <c:pt idx="89">
                  <c:v>2122</c:v>
                </c:pt>
                <c:pt idx="90">
                  <c:v>2123</c:v>
                </c:pt>
                <c:pt idx="91">
                  <c:v>2124</c:v>
                </c:pt>
                <c:pt idx="92">
                  <c:v>2125</c:v>
                </c:pt>
                <c:pt idx="93">
                  <c:v>2126</c:v>
                </c:pt>
                <c:pt idx="94">
                  <c:v>2127</c:v>
                </c:pt>
                <c:pt idx="95">
                  <c:v>2128</c:v>
                </c:pt>
                <c:pt idx="96">
                  <c:v>2129</c:v>
                </c:pt>
                <c:pt idx="97">
                  <c:v>2130</c:v>
                </c:pt>
                <c:pt idx="98">
                  <c:v>2131</c:v>
                </c:pt>
                <c:pt idx="99">
                  <c:v>2132</c:v>
                </c:pt>
                <c:pt idx="100">
                  <c:v>2133</c:v>
                </c:pt>
                <c:pt idx="101">
                  <c:v>2134</c:v>
                </c:pt>
                <c:pt idx="102">
                  <c:v>2135</c:v>
                </c:pt>
                <c:pt idx="103">
                  <c:v>2136</c:v>
                </c:pt>
                <c:pt idx="104">
                  <c:v>2137</c:v>
                </c:pt>
                <c:pt idx="105">
                  <c:v>2138</c:v>
                </c:pt>
                <c:pt idx="106">
                  <c:v>2139</c:v>
                </c:pt>
                <c:pt idx="107">
                  <c:v>2140</c:v>
                </c:pt>
                <c:pt idx="108">
                  <c:v>2141</c:v>
                </c:pt>
                <c:pt idx="109">
                  <c:v>2142</c:v>
                </c:pt>
                <c:pt idx="110">
                  <c:v>2143</c:v>
                </c:pt>
                <c:pt idx="111">
                  <c:v>2144</c:v>
                </c:pt>
                <c:pt idx="112">
                  <c:v>2145</c:v>
                </c:pt>
                <c:pt idx="113">
                  <c:v>2146</c:v>
                </c:pt>
                <c:pt idx="114">
                  <c:v>2147</c:v>
                </c:pt>
                <c:pt idx="115">
                  <c:v>2148</c:v>
                </c:pt>
                <c:pt idx="116">
                  <c:v>2149</c:v>
                </c:pt>
                <c:pt idx="117">
                  <c:v>2150</c:v>
                </c:pt>
                <c:pt idx="118">
                  <c:v>2151</c:v>
                </c:pt>
                <c:pt idx="119">
                  <c:v>2152</c:v>
                </c:pt>
                <c:pt idx="120">
                  <c:v>2153</c:v>
                </c:pt>
                <c:pt idx="121">
                  <c:v>2154</c:v>
                </c:pt>
                <c:pt idx="122">
                  <c:v>2155</c:v>
                </c:pt>
                <c:pt idx="123">
                  <c:v>2156</c:v>
                </c:pt>
                <c:pt idx="124">
                  <c:v>2157</c:v>
                </c:pt>
                <c:pt idx="125">
                  <c:v>2158</c:v>
                </c:pt>
                <c:pt idx="126">
                  <c:v>2159</c:v>
                </c:pt>
                <c:pt idx="127">
                  <c:v>2160</c:v>
                </c:pt>
                <c:pt idx="128">
                  <c:v>2161</c:v>
                </c:pt>
                <c:pt idx="129">
                  <c:v>2162</c:v>
                </c:pt>
                <c:pt idx="130">
                  <c:v>2163</c:v>
                </c:pt>
                <c:pt idx="131">
                  <c:v>2164</c:v>
                </c:pt>
                <c:pt idx="132">
                  <c:v>2165</c:v>
                </c:pt>
                <c:pt idx="133">
                  <c:v>2166</c:v>
                </c:pt>
                <c:pt idx="134">
                  <c:v>2167</c:v>
                </c:pt>
                <c:pt idx="135">
                  <c:v>2168</c:v>
                </c:pt>
                <c:pt idx="136">
                  <c:v>2169</c:v>
                </c:pt>
                <c:pt idx="137">
                  <c:v>2170</c:v>
                </c:pt>
                <c:pt idx="138">
                  <c:v>2171</c:v>
                </c:pt>
                <c:pt idx="139">
                  <c:v>2172</c:v>
                </c:pt>
                <c:pt idx="140">
                  <c:v>2173</c:v>
                </c:pt>
                <c:pt idx="141">
                  <c:v>2174</c:v>
                </c:pt>
                <c:pt idx="142">
                  <c:v>2175</c:v>
                </c:pt>
                <c:pt idx="143">
                  <c:v>2176</c:v>
                </c:pt>
                <c:pt idx="144">
                  <c:v>2177</c:v>
                </c:pt>
                <c:pt idx="145">
                  <c:v>2178</c:v>
                </c:pt>
                <c:pt idx="146">
                  <c:v>2179</c:v>
                </c:pt>
                <c:pt idx="147">
                  <c:v>2180</c:v>
                </c:pt>
                <c:pt idx="148">
                  <c:v>2181</c:v>
                </c:pt>
                <c:pt idx="149">
                  <c:v>2182</c:v>
                </c:pt>
                <c:pt idx="150">
                  <c:v>2183</c:v>
                </c:pt>
                <c:pt idx="151">
                  <c:v>2184</c:v>
                </c:pt>
                <c:pt idx="152">
                  <c:v>2185</c:v>
                </c:pt>
                <c:pt idx="153">
                  <c:v>2186</c:v>
                </c:pt>
                <c:pt idx="154">
                  <c:v>2187</c:v>
                </c:pt>
                <c:pt idx="155">
                  <c:v>2188</c:v>
                </c:pt>
                <c:pt idx="156">
                  <c:v>2189</c:v>
                </c:pt>
                <c:pt idx="157">
                  <c:v>2190</c:v>
                </c:pt>
                <c:pt idx="158">
                  <c:v>2191</c:v>
                </c:pt>
                <c:pt idx="159">
                  <c:v>2192</c:v>
                </c:pt>
                <c:pt idx="160">
                  <c:v>2193</c:v>
                </c:pt>
                <c:pt idx="161">
                  <c:v>2194</c:v>
                </c:pt>
                <c:pt idx="162">
                  <c:v>2195</c:v>
                </c:pt>
                <c:pt idx="163">
                  <c:v>2196</c:v>
                </c:pt>
                <c:pt idx="164">
                  <c:v>2197</c:v>
                </c:pt>
                <c:pt idx="165">
                  <c:v>2198</c:v>
                </c:pt>
                <c:pt idx="166">
                  <c:v>2199</c:v>
                </c:pt>
                <c:pt idx="167">
                  <c:v>2200</c:v>
                </c:pt>
                <c:pt idx="168">
                  <c:v>2201</c:v>
                </c:pt>
                <c:pt idx="169">
                  <c:v>2202</c:v>
                </c:pt>
                <c:pt idx="170">
                  <c:v>2203</c:v>
                </c:pt>
                <c:pt idx="171">
                  <c:v>2204</c:v>
                </c:pt>
                <c:pt idx="172">
                  <c:v>2205</c:v>
                </c:pt>
              </c:numCache>
            </c:numRef>
          </c:xVal>
          <c:yVal>
            <c:numRef>
              <c:f>Graph!$G$1775:$G$1945</c:f>
              <c:numCache>
                <c:formatCode>General</c:formatCode>
                <c:ptCount val="17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B0E-4F40-A4AF-93B6757D0DDA}"/>
            </c:ext>
          </c:extLst>
        </c:ser>
        <c:ser>
          <c:idx val="5"/>
          <c:order val="5"/>
          <c:tx>
            <c:v>RLD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Graph!$A$1774:$A$1946</c:f>
              <c:numCache>
                <c:formatCode>General</c:formatCode>
                <c:ptCount val="173"/>
                <c:pt idx="0">
                  <c:v>2033</c:v>
                </c:pt>
                <c:pt idx="1">
                  <c:v>2034</c:v>
                </c:pt>
                <c:pt idx="2">
                  <c:v>2035</c:v>
                </c:pt>
                <c:pt idx="3">
                  <c:v>2036</c:v>
                </c:pt>
                <c:pt idx="4">
                  <c:v>2037</c:v>
                </c:pt>
                <c:pt idx="5">
                  <c:v>2038</c:v>
                </c:pt>
                <c:pt idx="6">
                  <c:v>2039</c:v>
                </c:pt>
                <c:pt idx="7">
                  <c:v>2040</c:v>
                </c:pt>
                <c:pt idx="8">
                  <c:v>2041</c:v>
                </c:pt>
                <c:pt idx="9">
                  <c:v>2042</c:v>
                </c:pt>
                <c:pt idx="10">
                  <c:v>2043</c:v>
                </c:pt>
                <c:pt idx="11">
                  <c:v>2044</c:v>
                </c:pt>
                <c:pt idx="12">
                  <c:v>2045</c:v>
                </c:pt>
                <c:pt idx="13">
                  <c:v>2046</c:v>
                </c:pt>
                <c:pt idx="14">
                  <c:v>2047</c:v>
                </c:pt>
                <c:pt idx="15">
                  <c:v>2048</c:v>
                </c:pt>
                <c:pt idx="16">
                  <c:v>2049</c:v>
                </c:pt>
                <c:pt idx="17">
                  <c:v>2050</c:v>
                </c:pt>
                <c:pt idx="18">
                  <c:v>2051</c:v>
                </c:pt>
                <c:pt idx="19">
                  <c:v>2052</c:v>
                </c:pt>
                <c:pt idx="20">
                  <c:v>2053</c:v>
                </c:pt>
                <c:pt idx="21">
                  <c:v>2054</c:v>
                </c:pt>
                <c:pt idx="22">
                  <c:v>2055</c:v>
                </c:pt>
                <c:pt idx="23">
                  <c:v>2056</c:v>
                </c:pt>
                <c:pt idx="24">
                  <c:v>2057</c:v>
                </c:pt>
                <c:pt idx="25">
                  <c:v>2058</c:v>
                </c:pt>
                <c:pt idx="26">
                  <c:v>2059</c:v>
                </c:pt>
                <c:pt idx="27">
                  <c:v>2060</c:v>
                </c:pt>
                <c:pt idx="28">
                  <c:v>2061</c:v>
                </c:pt>
                <c:pt idx="29">
                  <c:v>2062</c:v>
                </c:pt>
                <c:pt idx="30">
                  <c:v>2063</c:v>
                </c:pt>
                <c:pt idx="31">
                  <c:v>2064</c:v>
                </c:pt>
                <c:pt idx="32">
                  <c:v>2065</c:v>
                </c:pt>
                <c:pt idx="33">
                  <c:v>2066</c:v>
                </c:pt>
                <c:pt idx="34">
                  <c:v>2067</c:v>
                </c:pt>
                <c:pt idx="35">
                  <c:v>2068</c:v>
                </c:pt>
                <c:pt idx="36">
                  <c:v>2069</c:v>
                </c:pt>
                <c:pt idx="37">
                  <c:v>2070</c:v>
                </c:pt>
                <c:pt idx="38">
                  <c:v>2071</c:v>
                </c:pt>
                <c:pt idx="39">
                  <c:v>2072</c:v>
                </c:pt>
                <c:pt idx="40">
                  <c:v>2073</c:v>
                </c:pt>
                <c:pt idx="41">
                  <c:v>2074</c:v>
                </c:pt>
                <c:pt idx="42">
                  <c:v>2075</c:v>
                </c:pt>
                <c:pt idx="43">
                  <c:v>2076</c:v>
                </c:pt>
                <c:pt idx="44">
                  <c:v>2077</c:v>
                </c:pt>
                <c:pt idx="45">
                  <c:v>2078</c:v>
                </c:pt>
                <c:pt idx="46">
                  <c:v>2079</c:v>
                </c:pt>
                <c:pt idx="47">
                  <c:v>2080</c:v>
                </c:pt>
                <c:pt idx="48">
                  <c:v>2081</c:v>
                </c:pt>
                <c:pt idx="49">
                  <c:v>2082</c:v>
                </c:pt>
                <c:pt idx="50">
                  <c:v>2083</c:v>
                </c:pt>
                <c:pt idx="51">
                  <c:v>2084</c:v>
                </c:pt>
                <c:pt idx="52">
                  <c:v>2085</c:v>
                </c:pt>
                <c:pt idx="53">
                  <c:v>2086</c:v>
                </c:pt>
                <c:pt idx="54">
                  <c:v>2087</c:v>
                </c:pt>
                <c:pt idx="55">
                  <c:v>2088</c:v>
                </c:pt>
                <c:pt idx="56">
                  <c:v>2089</c:v>
                </c:pt>
                <c:pt idx="57">
                  <c:v>2090</c:v>
                </c:pt>
                <c:pt idx="58">
                  <c:v>2091</c:v>
                </c:pt>
                <c:pt idx="59">
                  <c:v>2092</c:v>
                </c:pt>
                <c:pt idx="60">
                  <c:v>2093</c:v>
                </c:pt>
                <c:pt idx="61">
                  <c:v>2094</c:v>
                </c:pt>
                <c:pt idx="62">
                  <c:v>2095</c:v>
                </c:pt>
                <c:pt idx="63">
                  <c:v>2096</c:v>
                </c:pt>
                <c:pt idx="64">
                  <c:v>2097</c:v>
                </c:pt>
                <c:pt idx="65">
                  <c:v>2098</c:v>
                </c:pt>
                <c:pt idx="66">
                  <c:v>2099</c:v>
                </c:pt>
                <c:pt idx="67">
                  <c:v>2100</c:v>
                </c:pt>
                <c:pt idx="68">
                  <c:v>2101</c:v>
                </c:pt>
                <c:pt idx="69">
                  <c:v>2102</c:v>
                </c:pt>
                <c:pt idx="70">
                  <c:v>2103</c:v>
                </c:pt>
                <c:pt idx="71">
                  <c:v>2104</c:v>
                </c:pt>
                <c:pt idx="72">
                  <c:v>2105</c:v>
                </c:pt>
                <c:pt idx="73">
                  <c:v>2106</c:v>
                </c:pt>
                <c:pt idx="74">
                  <c:v>2107</c:v>
                </c:pt>
                <c:pt idx="75">
                  <c:v>2108</c:v>
                </c:pt>
                <c:pt idx="76">
                  <c:v>2109</c:v>
                </c:pt>
                <c:pt idx="77">
                  <c:v>2110</c:v>
                </c:pt>
                <c:pt idx="78">
                  <c:v>2111</c:v>
                </c:pt>
                <c:pt idx="79">
                  <c:v>2112</c:v>
                </c:pt>
                <c:pt idx="80">
                  <c:v>2113</c:v>
                </c:pt>
                <c:pt idx="81">
                  <c:v>2114</c:v>
                </c:pt>
                <c:pt idx="82">
                  <c:v>2115</c:v>
                </c:pt>
                <c:pt idx="83">
                  <c:v>2116</c:v>
                </c:pt>
                <c:pt idx="84">
                  <c:v>2117</c:v>
                </c:pt>
                <c:pt idx="85">
                  <c:v>2118</c:v>
                </c:pt>
                <c:pt idx="86">
                  <c:v>2119</c:v>
                </c:pt>
                <c:pt idx="87">
                  <c:v>2120</c:v>
                </c:pt>
                <c:pt idx="88">
                  <c:v>2121</c:v>
                </c:pt>
                <c:pt idx="89">
                  <c:v>2122</c:v>
                </c:pt>
                <c:pt idx="90">
                  <c:v>2123</c:v>
                </c:pt>
                <c:pt idx="91">
                  <c:v>2124</c:v>
                </c:pt>
                <c:pt idx="92">
                  <c:v>2125</c:v>
                </c:pt>
                <c:pt idx="93">
                  <c:v>2126</c:v>
                </c:pt>
                <c:pt idx="94">
                  <c:v>2127</c:v>
                </c:pt>
                <c:pt idx="95">
                  <c:v>2128</c:v>
                </c:pt>
                <c:pt idx="96">
                  <c:v>2129</c:v>
                </c:pt>
                <c:pt idx="97">
                  <c:v>2130</c:v>
                </c:pt>
                <c:pt idx="98">
                  <c:v>2131</c:v>
                </c:pt>
                <c:pt idx="99">
                  <c:v>2132</c:v>
                </c:pt>
                <c:pt idx="100">
                  <c:v>2133</c:v>
                </c:pt>
                <c:pt idx="101">
                  <c:v>2134</c:v>
                </c:pt>
                <c:pt idx="102">
                  <c:v>2135</c:v>
                </c:pt>
                <c:pt idx="103">
                  <c:v>2136</c:v>
                </c:pt>
                <c:pt idx="104">
                  <c:v>2137</c:v>
                </c:pt>
                <c:pt idx="105">
                  <c:v>2138</c:v>
                </c:pt>
                <c:pt idx="106">
                  <c:v>2139</c:v>
                </c:pt>
                <c:pt idx="107">
                  <c:v>2140</c:v>
                </c:pt>
                <c:pt idx="108">
                  <c:v>2141</c:v>
                </c:pt>
                <c:pt idx="109">
                  <c:v>2142</c:v>
                </c:pt>
                <c:pt idx="110">
                  <c:v>2143</c:v>
                </c:pt>
                <c:pt idx="111">
                  <c:v>2144</c:v>
                </c:pt>
                <c:pt idx="112">
                  <c:v>2145</c:v>
                </c:pt>
                <c:pt idx="113">
                  <c:v>2146</c:v>
                </c:pt>
                <c:pt idx="114">
                  <c:v>2147</c:v>
                </c:pt>
                <c:pt idx="115">
                  <c:v>2148</c:v>
                </c:pt>
                <c:pt idx="116">
                  <c:v>2149</c:v>
                </c:pt>
                <c:pt idx="117">
                  <c:v>2150</c:v>
                </c:pt>
                <c:pt idx="118">
                  <c:v>2151</c:v>
                </c:pt>
                <c:pt idx="119">
                  <c:v>2152</c:v>
                </c:pt>
                <c:pt idx="120">
                  <c:v>2153</c:v>
                </c:pt>
                <c:pt idx="121">
                  <c:v>2154</c:v>
                </c:pt>
                <c:pt idx="122">
                  <c:v>2155</c:v>
                </c:pt>
                <c:pt idx="123">
                  <c:v>2156</c:v>
                </c:pt>
                <c:pt idx="124">
                  <c:v>2157</c:v>
                </c:pt>
                <c:pt idx="125">
                  <c:v>2158</c:v>
                </c:pt>
                <c:pt idx="126">
                  <c:v>2159</c:v>
                </c:pt>
                <c:pt idx="127">
                  <c:v>2160</c:v>
                </c:pt>
                <c:pt idx="128">
                  <c:v>2161</c:v>
                </c:pt>
                <c:pt idx="129">
                  <c:v>2162</c:v>
                </c:pt>
                <c:pt idx="130">
                  <c:v>2163</c:v>
                </c:pt>
                <c:pt idx="131">
                  <c:v>2164</c:v>
                </c:pt>
                <c:pt idx="132">
                  <c:v>2165</c:v>
                </c:pt>
                <c:pt idx="133">
                  <c:v>2166</c:v>
                </c:pt>
                <c:pt idx="134">
                  <c:v>2167</c:v>
                </c:pt>
                <c:pt idx="135">
                  <c:v>2168</c:v>
                </c:pt>
                <c:pt idx="136">
                  <c:v>2169</c:v>
                </c:pt>
                <c:pt idx="137">
                  <c:v>2170</c:v>
                </c:pt>
                <c:pt idx="138">
                  <c:v>2171</c:v>
                </c:pt>
                <c:pt idx="139">
                  <c:v>2172</c:v>
                </c:pt>
                <c:pt idx="140">
                  <c:v>2173</c:v>
                </c:pt>
                <c:pt idx="141">
                  <c:v>2174</c:v>
                </c:pt>
                <c:pt idx="142">
                  <c:v>2175</c:v>
                </c:pt>
                <c:pt idx="143">
                  <c:v>2176</c:v>
                </c:pt>
                <c:pt idx="144">
                  <c:v>2177</c:v>
                </c:pt>
                <c:pt idx="145">
                  <c:v>2178</c:v>
                </c:pt>
                <c:pt idx="146">
                  <c:v>2179</c:v>
                </c:pt>
                <c:pt idx="147">
                  <c:v>2180</c:v>
                </c:pt>
                <c:pt idx="148">
                  <c:v>2181</c:v>
                </c:pt>
                <c:pt idx="149">
                  <c:v>2182</c:v>
                </c:pt>
                <c:pt idx="150">
                  <c:v>2183</c:v>
                </c:pt>
                <c:pt idx="151">
                  <c:v>2184</c:v>
                </c:pt>
                <c:pt idx="152">
                  <c:v>2185</c:v>
                </c:pt>
                <c:pt idx="153">
                  <c:v>2186</c:v>
                </c:pt>
                <c:pt idx="154">
                  <c:v>2187</c:v>
                </c:pt>
                <c:pt idx="155">
                  <c:v>2188</c:v>
                </c:pt>
                <c:pt idx="156">
                  <c:v>2189</c:v>
                </c:pt>
                <c:pt idx="157">
                  <c:v>2190</c:v>
                </c:pt>
                <c:pt idx="158">
                  <c:v>2191</c:v>
                </c:pt>
                <c:pt idx="159">
                  <c:v>2192</c:v>
                </c:pt>
                <c:pt idx="160">
                  <c:v>2193</c:v>
                </c:pt>
                <c:pt idx="161">
                  <c:v>2194</c:v>
                </c:pt>
                <c:pt idx="162">
                  <c:v>2195</c:v>
                </c:pt>
                <c:pt idx="163">
                  <c:v>2196</c:v>
                </c:pt>
                <c:pt idx="164">
                  <c:v>2197</c:v>
                </c:pt>
                <c:pt idx="165">
                  <c:v>2198</c:v>
                </c:pt>
                <c:pt idx="166">
                  <c:v>2199</c:v>
                </c:pt>
                <c:pt idx="167">
                  <c:v>2200</c:v>
                </c:pt>
                <c:pt idx="168">
                  <c:v>2201</c:v>
                </c:pt>
                <c:pt idx="169">
                  <c:v>2202</c:v>
                </c:pt>
                <c:pt idx="170">
                  <c:v>2203</c:v>
                </c:pt>
                <c:pt idx="171">
                  <c:v>2204</c:v>
                </c:pt>
                <c:pt idx="172">
                  <c:v>2205</c:v>
                </c:pt>
              </c:numCache>
            </c:numRef>
          </c:xVal>
          <c:yVal>
            <c:numRef>
              <c:f>Graph!$H$1775:$H$1945</c:f>
              <c:numCache>
                <c:formatCode>General</c:formatCode>
                <c:ptCount val="17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B0E-4F40-A4AF-93B6757D0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33663"/>
        <c:axId val="112934143"/>
      </c:scatterChart>
      <c:valAx>
        <c:axId val="112933663"/>
        <c:scaling>
          <c:orientation val="minMax"/>
          <c:max val="2205"/>
          <c:min val="2033"/>
        </c:scaling>
        <c:delete val="0"/>
        <c:axPos val="b"/>
        <c:numFmt formatCode="General" sourceLinked="1"/>
        <c:majorTickMark val="out"/>
        <c:minorTickMark val="none"/>
        <c:tickLblPos val="nextTo"/>
        <c:crossAx val="112934143"/>
        <c:crosses val="autoZero"/>
        <c:crossBetween val="midCat"/>
      </c:valAx>
      <c:valAx>
        <c:axId val="112934143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12933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Pass 10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RR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Graph!$A$1949:$A$2173</c:f>
              <c:numCache>
                <c:formatCode>General</c:formatCode>
                <c:ptCount val="225"/>
                <c:pt idx="0">
                  <c:v>2237</c:v>
                </c:pt>
                <c:pt idx="1">
                  <c:v>2238</c:v>
                </c:pt>
                <c:pt idx="2">
                  <c:v>2239</c:v>
                </c:pt>
                <c:pt idx="3">
                  <c:v>2240</c:v>
                </c:pt>
                <c:pt idx="4">
                  <c:v>2241</c:v>
                </c:pt>
                <c:pt idx="5">
                  <c:v>2242</c:v>
                </c:pt>
                <c:pt idx="6">
                  <c:v>2243</c:v>
                </c:pt>
                <c:pt idx="7">
                  <c:v>2244</c:v>
                </c:pt>
                <c:pt idx="8">
                  <c:v>2245</c:v>
                </c:pt>
                <c:pt idx="9">
                  <c:v>2246</c:v>
                </c:pt>
                <c:pt idx="10">
                  <c:v>2247</c:v>
                </c:pt>
                <c:pt idx="11">
                  <c:v>2248</c:v>
                </c:pt>
                <c:pt idx="12">
                  <c:v>2249</c:v>
                </c:pt>
                <c:pt idx="13">
                  <c:v>2250</c:v>
                </c:pt>
                <c:pt idx="14">
                  <c:v>2251</c:v>
                </c:pt>
                <c:pt idx="15">
                  <c:v>2252</c:v>
                </c:pt>
                <c:pt idx="16">
                  <c:v>2253</c:v>
                </c:pt>
                <c:pt idx="17">
                  <c:v>2254</c:v>
                </c:pt>
                <c:pt idx="18">
                  <c:v>2255</c:v>
                </c:pt>
                <c:pt idx="19">
                  <c:v>2256</c:v>
                </c:pt>
                <c:pt idx="20">
                  <c:v>2257</c:v>
                </c:pt>
                <c:pt idx="21">
                  <c:v>2258</c:v>
                </c:pt>
                <c:pt idx="22">
                  <c:v>2259</c:v>
                </c:pt>
                <c:pt idx="23">
                  <c:v>2260</c:v>
                </c:pt>
                <c:pt idx="24">
                  <c:v>2261</c:v>
                </c:pt>
                <c:pt idx="25">
                  <c:v>2262</c:v>
                </c:pt>
                <c:pt idx="26">
                  <c:v>2263</c:v>
                </c:pt>
                <c:pt idx="27">
                  <c:v>2264</c:v>
                </c:pt>
                <c:pt idx="28">
                  <c:v>2265</c:v>
                </c:pt>
                <c:pt idx="29">
                  <c:v>2266</c:v>
                </c:pt>
                <c:pt idx="30">
                  <c:v>2267</c:v>
                </c:pt>
                <c:pt idx="31">
                  <c:v>2268</c:v>
                </c:pt>
                <c:pt idx="32">
                  <c:v>2269</c:v>
                </c:pt>
                <c:pt idx="33">
                  <c:v>2270</c:v>
                </c:pt>
                <c:pt idx="34">
                  <c:v>2271</c:v>
                </c:pt>
                <c:pt idx="35">
                  <c:v>2272</c:v>
                </c:pt>
                <c:pt idx="36">
                  <c:v>2273</c:v>
                </c:pt>
                <c:pt idx="37">
                  <c:v>2274</c:v>
                </c:pt>
                <c:pt idx="38">
                  <c:v>2275</c:v>
                </c:pt>
                <c:pt idx="39">
                  <c:v>2276</c:v>
                </c:pt>
                <c:pt idx="40">
                  <c:v>2277</c:v>
                </c:pt>
                <c:pt idx="41">
                  <c:v>2278</c:v>
                </c:pt>
                <c:pt idx="42">
                  <c:v>2279</c:v>
                </c:pt>
                <c:pt idx="43">
                  <c:v>2280</c:v>
                </c:pt>
                <c:pt idx="44">
                  <c:v>2281</c:v>
                </c:pt>
                <c:pt idx="45">
                  <c:v>2282</c:v>
                </c:pt>
                <c:pt idx="46">
                  <c:v>2283</c:v>
                </c:pt>
                <c:pt idx="47">
                  <c:v>2284</c:v>
                </c:pt>
                <c:pt idx="48">
                  <c:v>2285</c:v>
                </c:pt>
                <c:pt idx="49">
                  <c:v>2286</c:v>
                </c:pt>
                <c:pt idx="50">
                  <c:v>2287</c:v>
                </c:pt>
                <c:pt idx="51">
                  <c:v>2288</c:v>
                </c:pt>
                <c:pt idx="52">
                  <c:v>2289</c:v>
                </c:pt>
                <c:pt idx="53">
                  <c:v>2290</c:v>
                </c:pt>
                <c:pt idx="54">
                  <c:v>2291</c:v>
                </c:pt>
                <c:pt idx="55">
                  <c:v>2292</c:v>
                </c:pt>
                <c:pt idx="56">
                  <c:v>2293</c:v>
                </c:pt>
                <c:pt idx="57">
                  <c:v>2294</c:v>
                </c:pt>
                <c:pt idx="58">
                  <c:v>2295</c:v>
                </c:pt>
                <c:pt idx="59">
                  <c:v>2296</c:v>
                </c:pt>
                <c:pt idx="60">
                  <c:v>2297</c:v>
                </c:pt>
                <c:pt idx="61">
                  <c:v>2298</c:v>
                </c:pt>
                <c:pt idx="62">
                  <c:v>2299</c:v>
                </c:pt>
                <c:pt idx="63">
                  <c:v>2300</c:v>
                </c:pt>
                <c:pt idx="64">
                  <c:v>2301</c:v>
                </c:pt>
                <c:pt idx="65">
                  <c:v>2302</c:v>
                </c:pt>
                <c:pt idx="66">
                  <c:v>2303</c:v>
                </c:pt>
                <c:pt idx="67">
                  <c:v>2304</c:v>
                </c:pt>
                <c:pt idx="68">
                  <c:v>2305</c:v>
                </c:pt>
                <c:pt idx="69">
                  <c:v>2306</c:v>
                </c:pt>
                <c:pt idx="70">
                  <c:v>2307</c:v>
                </c:pt>
                <c:pt idx="71">
                  <c:v>2308</c:v>
                </c:pt>
                <c:pt idx="72">
                  <c:v>2309</c:v>
                </c:pt>
                <c:pt idx="73">
                  <c:v>2310</c:v>
                </c:pt>
                <c:pt idx="74">
                  <c:v>2311</c:v>
                </c:pt>
                <c:pt idx="75">
                  <c:v>2312</c:v>
                </c:pt>
                <c:pt idx="76">
                  <c:v>2313</c:v>
                </c:pt>
                <c:pt idx="77">
                  <c:v>2314</c:v>
                </c:pt>
                <c:pt idx="78">
                  <c:v>2315</c:v>
                </c:pt>
                <c:pt idx="79">
                  <c:v>2316</c:v>
                </c:pt>
                <c:pt idx="80">
                  <c:v>2317</c:v>
                </c:pt>
                <c:pt idx="81">
                  <c:v>2318</c:v>
                </c:pt>
                <c:pt idx="82">
                  <c:v>2319</c:v>
                </c:pt>
                <c:pt idx="83">
                  <c:v>2320</c:v>
                </c:pt>
                <c:pt idx="84">
                  <c:v>2321</c:v>
                </c:pt>
                <c:pt idx="85">
                  <c:v>2322</c:v>
                </c:pt>
                <c:pt idx="86">
                  <c:v>2323</c:v>
                </c:pt>
                <c:pt idx="87">
                  <c:v>2324</c:v>
                </c:pt>
                <c:pt idx="88">
                  <c:v>2325</c:v>
                </c:pt>
                <c:pt idx="89">
                  <c:v>2326</c:v>
                </c:pt>
                <c:pt idx="90">
                  <c:v>2327</c:v>
                </c:pt>
                <c:pt idx="91">
                  <c:v>2328</c:v>
                </c:pt>
                <c:pt idx="92">
                  <c:v>2329</c:v>
                </c:pt>
                <c:pt idx="93">
                  <c:v>2330</c:v>
                </c:pt>
                <c:pt idx="94">
                  <c:v>2331</c:v>
                </c:pt>
                <c:pt idx="95">
                  <c:v>2332</c:v>
                </c:pt>
                <c:pt idx="96">
                  <c:v>2333</c:v>
                </c:pt>
                <c:pt idx="97">
                  <c:v>2334</c:v>
                </c:pt>
                <c:pt idx="98">
                  <c:v>2335</c:v>
                </c:pt>
                <c:pt idx="99">
                  <c:v>2336</c:v>
                </c:pt>
                <c:pt idx="100">
                  <c:v>2337</c:v>
                </c:pt>
                <c:pt idx="101">
                  <c:v>2338</c:v>
                </c:pt>
                <c:pt idx="102">
                  <c:v>2339</c:v>
                </c:pt>
                <c:pt idx="103">
                  <c:v>2340</c:v>
                </c:pt>
                <c:pt idx="104">
                  <c:v>2341</c:v>
                </c:pt>
                <c:pt idx="105">
                  <c:v>2342</c:v>
                </c:pt>
                <c:pt idx="106">
                  <c:v>2343</c:v>
                </c:pt>
                <c:pt idx="107">
                  <c:v>2344</c:v>
                </c:pt>
                <c:pt idx="108">
                  <c:v>2345</c:v>
                </c:pt>
                <c:pt idx="109">
                  <c:v>2346</c:v>
                </c:pt>
                <c:pt idx="110">
                  <c:v>2347</c:v>
                </c:pt>
                <c:pt idx="111">
                  <c:v>2348</c:v>
                </c:pt>
                <c:pt idx="112">
                  <c:v>2349</c:v>
                </c:pt>
                <c:pt idx="113">
                  <c:v>2350</c:v>
                </c:pt>
                <c:pt idx="114">
                  <c:v>2351</c:v>
                </c:pt>
                <c:pt idx="115">
                  <c:v>2352</c:v>
                </c:pt>
                <c:pt idx="116">
                  <c:v>2353</c:v>
                </c:pt>
                <c:pt idx="117">
                  <c:v>2354</c:v>
                </c:pt>
                <c:pt idx="118">
                  <c:v>2355</c:v>
                </c:pt>
                <c:pt idx="119">
                  <c:v>2356</c:v>
                </c:pt>
                <c:pt idx="120">
                  <c:v>2357</c:v>
                </c:pt>
                <c:pt idx="121">
                  <c:v>2358</c:v>
                </c:pt>
                <c:pt idx="122">
                  <c:v>2359</c:v>
                </c:pt>
                <c:pt idx="123">
                  <c:v>2360</c:v>
                </c:pt>
                <c:pt idx="124">
                  <c:v>2361</c:v>
                </c:pt>
                <c:pt idx="125">
                  <c:v>2362</c:v>
                </c:pt>
                <c:pt idx="126">
                  <c:v>2363</c:v>
                </c:pt>
                <c:pt idx="127">
                  <c:v>2364</c:v>
                </c:pt>
                <c:pt idx="128">
                  <c:v>2365</c:v>
                </c:pt>
                <c:pt idx="129">
                  <c:v>2366</c:v>
                </c:pt>
                <c:pt idx="130">
                  <c:v>2367</c:v>
                </c:pt>
                <c:pt idx="131">
                  <c:v>2368</c:v>
                </c:pt>
                <c:pt idx="132">
                  <c:v>2369</c:v>
                </c:pt>
                <c:pt idx="133">
                  <c:v>2370</c:v>
                </c:pt>
                <c:pt idx="134">
                  <c:v>2371</c:v>
                </c:pt>
                <c:pt idx="135">
                  <c:v>2372</c:v>
                </c:pt>
                <c:pt idx="136">
                  <c:v>2373</c:v>
                </c:pt>
                <c:pt idx="137">
                  <c:v>2374</c:v>
                </c:pt>
                <c:pt idx="138">
                  <c:v>2375</c:v>
                </c:pt>
                <c:pt idx="139">
                  <c:v>2376</c:v>
                </c:pt>
                <c:pt idx="140">
                  <c:v>2377</c:v>
                </c:pt>
                <c:pt idx="141">
                  <c:v>2378</c:v>
                </c:pt>
                <c:pt idx="142">
                  <c:v>2379</c:v>
                </c:pt>
                <c:pt idx="143">
                  <c:v>2380</c:v>
                </c:pt>
                <c:pt idx="144">
                  <c:v>2381</c:v>
                </c:pt>
                <c:pt idx="145">
                  <c:v>2382</c:v>
                </c:pt>
                <c:pt idx="146">
                  <c:v>2383</c:v>
                </c:pt>
                <c:pt idx="147">
                  <c:v>2384</c:v>
                </c:pt>
                <c:pt idx="148">
                  <c:v>2385</c:v>
                </c:pt>
                <c:pt idx="149">
                  <c:v>2386</c:v>
                </c:pt>
                <c:pt idx="150">
                  <c:v>2387</c:v>
                </c:pt>
                <c:pt idx="151">
                  <c:v>2388</c:v>
                </c:pt>
                <c:pt idx="152">
                  <c:v>2389</c:v>
                </c:pt>
                <c:pt idx="153">
                  <c:v>2390</c:v>
                </c:pt>
                <c:pt idx="154">
                  <c:v>2391</c:v>
                </c:pt>
                <c:pt idx="155">
                  <c:v>2392</c:v>
                </c:pt>
                <c:pt idx="156">
                  <c:v>2393</c:v>
                </c:pt>
                <c:pt idx="157">
                  <c:v>2394</c:v>
                </c:pt>
                <c:pt idx="158">
                  <c:v>2395</c:v>
                </c:pt>
                <c:pt idx="159">
                  <c:v>2396</c:v>
                </c:pt>
                <c:pt idx="160">
                  <c:v>2397</c:v>
                </c:pt>
                <c:pt idx="161">
                  <c:v>2398</c:v>
                </c:pt>
                <c:pt idx="162">
                  <c:v>2399</c:v>
                </c:pt>
                <c:pt idx="163">
                  <c:v>2400</c:v>
                </c:pt>
                <c:pt idx="164">
                  <c:v>2401</c:v>
                </c:pt>
                <c:pt idx="165">
                  <c:v>2402</c:v>
                </c:pt>
                <c:pt idx="166">
                  <c:v>2403</c:v>
                </c:pt>
                <c:pt idx="167">
                  <c:v>2404</c:v>
                </c:pt>
                <c:pt idx="168">
                  <c:v>2405</c:v>
                </c:pt>
                <c:pt idx="169">
                  <c:v>2406</c:v>
                </c:pt>
                <c:pt idx="170">
                  <c:v>2407</c:v>
                </c:pt>
                <c:pt idx="171">
                  <c:v>2408</c:v>
                </c:pt>
                <c:pt idx="172">
                  <c:v>2409</c:v>
                </c:pt>
                <c:pt idx="173">
                  <c:v>2410</c:v>
                </c:pt>
                <c:pt idx="174">
                  <c:v>2411</c:v>
                </c:pt>
                <c:pt idx="175">
                  <c:v>2412</c:v>
                </c:pt>
                <c:pt idx="176">
                  <c:v>2413</c:v>
                </c:pt>
                <c:pt idx="177">
                  <c:v>2414</c:v>
                </c:pt>
                <c:pt idx="178">
                  <c:v>2415</c:v>
                </c:pt>
                <c:pt idx="179">
                  <c:v>2416</c:v>
                </c:pt>
                <c:pt idx="180">
                  <c:v>2417</c:v>
                </c:pt>
                <c:pt idx="181">
                  <c:v>2418</c:v>
                </c:pt>
                <c:pt idx="182">
                  <c:v>2419</c:v>
                </c:pt>
                <c:pt idx="183">
                  <c:v>2420</c:v>
                </c:pt>
                <c:pt idx="184">
                  <c:v>2421</c:v>
                </c:pt>
                <c:pt idx="185">
                  <c:v>2422</c:v>
                </c:pt>
                <c:pt idx="186">
                  <c:v>2423</c:v>
                </c:pt>
                <c:pt idx="187">
                  <c:v>2424</c:v>
                </c:pt>
                <c:pt idx="188">
                  <c:v>2425</c:v>
                </c:pt>
                <c:pt idx="189">
                  <c:v>2426</c:v>
                </c:pt>
                <c:pt idx="190">
                  <c:v>2427</c:v>
                </c:pt>
                <c:pt idx="191">
                  <c:v>2428</c:v>
                </c:pt>
                <c:pt idx="192">
                  <c:v>2429</c:v>
                </c:pt>
                <c:pt idx="193">
                  <c:v>2430</c:v>
                </c:pt>
                <c:pt idx="194">
                  <c:v>2431</c:v>
                </c:pt>
                <c:pt idx="195">
                  <c:v>2432</c:v>
                </c:pt>
                <c:pt idx="196">
                  <c:v>2433</c:v>
                </c:pt>
                <c:pt idx="197">
                  <c:v>2434</c:v>
                </c:pt>
                <c:pt idx="198">
                  <c:v>2435</c:v>
                </c:pt>
                <c:pt idx="199">
                  <c:v>2436</c:v>
                </c:pt>
                <c:pt idx="200">
                  <c:v>2437</c:v>
                </c:pt>
                <c:pt idx="201">
                  <c:v>2438</c:v>
                </c:pt>
                <c:pt idx="202">
                  <c:v>2439</c:v>
                </c:pt>
                <c:pt idx="203">
                  <c:v>2440</c:v>
                </c:pt>
                <c:pt idx="204">
                  <c:v>2441</c:v>
                </c:pt>
                <c:pt idx="205">
                  <c:v>2442</c:v>
                </c:pt>
                <c:pt idx="206">
                  <c:v>2443</c:v>
                </c:pt>
                <c:pt idx="207">
                  <c:v>2444</c:v>
                </c:pt>
                <c:pt idx="208">
                  <c:v>2445</c:v>
                </c:pt>
                <c:pt idx="209">
                  <c:v>2446</c:v>
                </c:pt>
                <c:pt idx="210">
                  <c:v>2447</c:v>
                </c:pt>
                <c:pt idx="211">
                  <c:v>2448</c:v>
                </c:pt>
                <c:pt idx="212">
                  <c:v>2449</c:v>
                </c:pt>
                <c:pt idx="213">
                  <c:v>2450</c:v>
                </c:pt>
                <c:pt idx="214">
                  <c:v>2451</c:v>
                </c:pt>
                <c:pt idx="215">
                  <c:v>2452</c:v>
                </c:pt>
                <c:pt idx="216">
                  <c:v>2453</c:v>
                </c:pt>
                <c:pt idx="217">
                  <c:v>2454</c:v>
                </c:pt>
                <c:pt idx="218">
                  <c:v>2455</c:v>
                </c:pt>
                <c:pt idx="219">
                  <c:v>2456</c:v>
                </c:pt>
                <c:pt idx="220">
                  <c:v>2457</c:v>
                </c:pt>
                <c:pt idx="221">
                  <c:v>2458</c:v>
                </c:pt>
                <c:pt idx="222">
                  <c:v>2459</c:v>
                </c:pt>
                <c:pt idx="223">
                  <c:v>2460</c:v>
                </c:pt>
                <c:pt idx="224">
                  <c:v>2461</c:v>
                </c:pt>
              </c:numCache>
            </c:numRef>
          </c:xVal>
          <c:yVal>
            <c:numRef>
              <c:f>Graph!$D$1950:$D$2172</c:f>
              <c:numCache>
                <c:formatCode>General</c:formatCode>
                <c:ptCount val="223"/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3A-4E0A-BE30-2A149364B9B7}"/>
            </c:ext>
          </c:extLst>
        </c:ser>
        <c:ser>
          <c:idx val="1"/>
          <c:order val="1"/>
          <c:tx>
            <c:v>FR</c:v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Graph!$A$1949:$A$2173</c:f>
              <c:numCache>
                <c:formatCode>General</c:formatCode>
                <c:ptCount val="225"/>
                <c:pt idx="0">
                  <c:v>2237</c:v>
                </c:pt>
                <c:pt idx="1">
                  <c:v>2238</c:v>
                </c:pt>
                <c:pt idx="2">
                  <c:v>2239</c:v>
                </c:pt>
                <c:pt idx="3">
                  <c:v>2240</c:v>
                </c:pt>
                <c:pt idx="4">
                  <c:v>2241</c:v>
                </c:pt>
                <c:pt idx="5">
                  <c:v>2242</c:v>
                </c:pt>
                <c:pt idx="6">
                  <c:v>2243</c:v>
                </c:pt>
                <c:pt idx="7">
                  <c:v>2244</c:v>
                </c:pt>
                <c:pt idx="8">
                  <c:v>2245</c:v>
                </c:pt>
                <c:pt idx="9">
                  <c:v>2246</c:v>
                </c:pt>
                <c:pt idx="10">
                  <c:v>2247</c:v>
                </c:pt>
                <c:pt idx="11">
                  <c:v>2248</c:v>
                </c:pt>
                <c:pt idx="12">
                  <c:v>2249</c:v>
                </c:pt>
                <c:pt idx="13">
                  <c:v>2250</c:v>
                </c:pt>
                <c:pt idx="14">
                  <c:v>2251</c:v>
                </c:pt>
                <c:pt idx="15">
                  <c:v>2252</c:v>
                </c:pt>
                <c:pt idx="16">
                  <c:v>2253</c:v>
                </c:pt>
                <c:pt idx="17">
                  <c:v>2254</c:v>
                </c:pt>
                <c:pt idx="18">
                  <c:v>2255</c:v>
                </c:pt>
                <c:pt idx="19">
                  <c:v>2256</c:v>
                </c:pt>
                <c:pt idx="20">
                  <c:v>2257</c:v>
                </c:pt>
                <c:pt idx="21">
                  <c:v>2258</c:v>
                </c:pt>
                <c:pt idx="22">
                  <c:v>2259</c:v>
                </c:pt>
                <c:pt idx="23">
                  <c:v>2260</c:v>
                </c:pt>
                <c:pt idx="24">
                  <c:v>2261</c:v>
                </c:pt>
                <c:pt idx="25">
                  <c:v>2262</c:v>
                </c:pt>
                <c:pt idx="26">
                  <c:v>2263</c:v>
                </c:pt>
                <c:pt idx="27">
                  <c:v>2264</c:v>
                </c:pt>
                <c:pt idx="28">
                  <c:v>2265</c:v>
                </c:pt>
                <c:pt idx="29">
                  <c:v>2266</c:v>
                </c:pt>
                <c:pt idx="30">
                  <c:v>2267</c:v>
                </c:pt>
                <c:pt idx="31">
                  <c:v>2268</c:v>
                </c:pt>
                <c:pt idx="32">
                  <c:v>2269</c:v>
                </c:pt>
                <c:pt idx="33">
                  <c:v>2270</c:v>
                </c:pt>
                <c:pt idx="34">
                  <c:v>2271</c:v>
                </c:pt>
                <c:pt idx="35">
                  <c:v>2272</c:v>
                </c:pt>
                <c:pt idx="36">
                  <c:v>2273</c:v>
                </c:pt>
                <c:pt idx="37">
                  <c:v>2274</c:v>
                </c:pt>
                <c:pt idx="38">
                  <c:v>2275</c:v>
                </c:pt>
                <c:pt idx="39">
                  <c:v>2276</c:v>
                </c:pt>
                <c:pt idx="40">
                  <c:v>2277</c:v>
                </c:pt>
                <c:pt idx="41">
                  <c:v>2278</c:v>
                </c:pt>
                <c:pt idx="42">
                  <c:v>2279</c:v>
                </c:pt>
                <c:pt idx="43">
                  <c:v>2280</c:v>
                </c:pt>
                <c:pt idx="44">
                  <c:v>2281</c:v>
                </c:pt>
                <c:pt idx="45">
                  <c:v>2282</c:v>
                </c:pt>
                <c:pt idx="46">
                  <c:v>2283</c:v>
                </c:pt>
                <c:pt idx="47">
                  <c:v>2284</c:v>
                </c:pt>
                <c:pt idx="48">
                  <c:v>2285</c:v>
                </c:pt>
                <c:pt idx="49">
                  <c:v>2286</c:v>
                </c:pt>
                <c:pt idx="50">
                  <c:v>2287</c:v>
                </c:pt>
                <c:pt idx="51">
                  <c:v>2288</c:v>
                </c:pt>
                <c:pt idx="52">
                  <c:v>2289</c:v>
                </c:pt>
                <c:pt idx="53">
                  <c:v>2290</c:v>
                </c:pt>
                <c:pt idx="54">
                  <c:v>2291</c:v>
                </c:pt>
                <c:pt idx="55">
                  <c:v>2292</c:v>
                </c:pt>
                <c:pt idx="56">
                  <c:v>2293</c:v>
                </c:pt>
                <c:pt idx="57">
                  <c:v>2294</c:v>
                </c:pt>
                <c:pt idx="58">
                  <c:v>2295</c:v>
                </c:pt>
                <c:pt idx="59">
                  <c:v>2296</c:v>
                </c:pt>
                <c:pt idx="60">
                  <c:v>2297</c:v>
                </c:pt>
                <c:pt idx="61">
                  <c:v>2298</c:v>
                </c:pt>
                <c:pt idx="62">
                  <c:v>2299</c:v>
                </c:pt>
                <c:pt idx="63">
                  <c:v>2300</c:v>
                </c:pt>
                <c:pt idx="64">
                  <c:v>2301</c:v>
                </c:pt>
                <c:pt idx="65">
                  <c:v>2302</c:v>
                </c:pt>
                <c:pt idx="66">
                  <c:v>2303</c:v>
                </c:pt>
                <c:pt idx="67">
                  <c:v>2304</c:v>
                </c:pt>
                <c:pt idx="68">
                  <c:v>2305</c:v>
                </c:pt>
                <c:pt idx="69">
                  <c:v>2306</c:v>
                </c:pt>
                <c:pt idx="70">
                  <c:v>2307</c:v>
                </c:pt>
                <c:pt idx="71">
                  <c:v>2308</c:v>
                </c:pt>
                <c:pt idx="72">
                  <c:v>2309</c:v>
                </c:pt>
                <c:pt idx="73">
                  <c:v>2310</c:v>
                </c:pt>
                <c:pt idx="74">
                  <c:v>2311</c:v>
                </c:pt>
                <c:pt idx="75">
                  <c:v>2312</c:v>
                </c:pt>
                <c:pt idx="76">
                  <c:v>2313</c:v>
                </c:pt>
                <c:pt idx="77">
                  <c:v>2314</c:v>
                </c:pt>
                <c:pt idx="78">
                  <c:v>2315</c:v>
                </c:pt>
                <c:pt idx="79">
                  <c:v>2316</c:v>
                </c:pt>
                <c:pt idx="80">
                  <c:v>2317</c:v>
                </c:pt>
                <c:pt idx="81">
                  <c:v>2318</c:v>
                </c:pt>
                <c:pt idx="82">
                  <c:v>2319</c:v>
                </c:pt>
                <c:pt idx="83">
                  <c:v>2320</c:v>
                </c:pt>
                <c:pt idx="84">
                  <c:v>2321</c:v>
                </c:pt>
                <c:pt idx="85">
                  <c:v>2322</c:v>
                </c:pt>
                <c:pt idx="86">
                  <c:v>2323</c:v>
                </c:pt>
                <c:pt idx="87">
                  <c:v>2324</c:v>
                </c:pt>
                <c:pt idx="88">
                  <c:v>2325</c:v>
                </c:pt>
                <c:pt idx="89">
                  <c:v>2326</c:v>
                </c:pt>
                <c:pt idx="90">
                  <c:v>2327</c:v>
                </c:pt>
                <c:pt idx="91">
                  <c:v>2328</c:v>
                </c:pt>
                <c:pt idx="92">
                  <c:v>2329</c:v>
                </c:pt>
                <c:pt idx="93">
                  <c:v>2330</c:v>
                </c:pt>
                <c:pt idx="94">
                  <c:v>2331</c:v>
                </c:pt>
                <c:pt idx="95">
                  <c:v>2332</c:v>
                </c:pt>
                <c:pt idx="96">
                  <c:v>2333</c:v>
                </c:pt>
                <c:pt idx="97">
                  <c:v>2334</c:v>
                </c:pt>
                <c:pt idx="98">
                  <c:v>2335</c:v>
                </c:pt>
                <c:pt idx="99">
                  <c:v>2336</c:v>
                </c:pt>
                <c:pt idx="100">
                  <c:v>2337</c:v>
                </c:pt>
                <c:pt idx="101">
                  <c:v>2338</c:v>
                </c:pt>
                <c:pt idx="102">
                  <c:v>2339</c:v>
                </c:pt>
                <c:pt idx="103">
                  <c:v>2340</c:v>
                </c:pt>
                <c:pt idx="104">
                  <c:v>2341</c:v>
                </c:pt>
                <c:pt idx="105">
                  <c:v>2342</c:v>
                </c:pt>
                <c:pt idx="106">
                  <c:v>2343</c:v>
                </c:pt>
                <c:pt idx="107">
                  <c:v>2344</c:v>
                </c:pt>
                <c:pt idx="108">
                  <c:v>2345</c:v>
                </c:pt>
                <c:pt idx="109">
                  <c:v>2346</c:v>
                </c:pt>
                <c:pt idx="110">
                  <c:v>2347</c:v>
                </c:pt>
                <c:pt idx="111">
                  <c:v>2348</c:v>
                </c:pt>
                <c:pt idx="112">
                  <c:v>2349</c:v>
                </c:pt>
                <c:pt idx="113">
                  <c:v>2350</c:v>
                </c:pt>
                <c:pt idx="114">
                  <c:v>2351</c:v>
                </c:pt>
                <c:pt idx="115">
                  <c:v>2352</c:v>
                </c:pt>
                <c:pt idx="116">
                  <c:v>2353</c:v>
                </c:pt>
                <c:pt idx="117">
                  <c:v>2354</c:v>
                </c:pt>
                <c:pt idx="118">
                  <c:v>2355</c:v>
                </c:pt>
                <c:pt idx="119">
                  <c:v>2356</c:v>
                </c:pt>
                <c:pt idx="120">
                  <c:v>2357</c:v>
                </c:pt>
                <c:pt idx="121">
                  <c:v>2358</c:v>
                </c:pt>
                <c:pt idx="122">
                  <c:v>2359</c:v>
                </c:pt>
                <c:pt idx="123">
                  <c:v>2360</c:v>
                </c:pt>
                <c:pt idx="124">
                  <c:v>2361</c:v>
                </c:pt>
                <c:pt idx="125">
                  <c:v>2362</c:v>
                </c:pt>
                <c:pt idx="126">
                  <c:v>2363</c:v>
                </c:pt>
                <c:pt idx="127">
                  <c:v>2364</c:v>
                </c:pt>
                <c:pt idx="128">
                  <c:v>2365</c:v>
                </c:pt>
                <c:pt idx="129">
                  <c:v>2366</c:v>
                </c:pt>
                <c:pt idx="130">
                  <c:v>2367</c:v>
                </c:pt>
                <c:pt idx="131">
                  <c:v>2368</c:v>
                </c:pt>
                <c:pt idx="132">
                  <c:v>2369</c:v>
                </c:pt>
                <c:pt idx="133">
                  <c:v>2370</c:v>
                </c:pt>
                <c:pt idx="134">
                  <c:v>2371</c:v>
                </c:pt>
                <c:pt idx="135">
                  <c:v>2372</c:v>
                </c:pt>
                <c:pt idx="136">
                  <c:v>2373</c:v>
                </c:pt>
                <c:pt idx="137">
                  <c:v>2374</c:v>
                </c:pt>
                <c:pt idx="138">
                  <c:v>2375</c:v>
                </c:pt>
                <c:pt idx="139">
                  <c:v>2376</c:v>
                </c:pt>
                <c:pt idx="140">
                  <c:v>2377</c:v>
                </c:pt>
                <c:pt idx="141">
                  <c:v>2378</c:v>
                </c:pt>
                <c:pt idx="142">
                  <c:v>2379</c:v>
                </c:pt>
                <c:pt idx="143">
                  <c:v>2380</c:v>
                </c:pt>
                <c:pt idx="144">
                  <c:v>2381</c:v>
                </c:pt>
                <c:pt idx="145">
                  <c:v>2382</c:v>
                </c:pt>
                <c:pt idx="146">
                  <c:v>2383</c:v>
                </c:pt>
                <c:pt idx="147">
                  <c:v>2384</c:v>
                </c:pt>
                <c:pt idx="148">
                  <c:v>2385</c:v>
                </c:pt>
                <c:pt idx="149">
                  <c:v>2386</c:v>
                </c:pt>
                <c:pt idx="150">
                  <c:v>2387</c:v>
                </c:pt>
                <c:pt idx="151">
                  <c:v>2388</c:v>
                </c:pt>
                <c:pt idx="152">
                  <c:v>2389</c:v>
                </c:pt>
                <c:pt idx="153">
                  <c:v>2390</c:v>
                </c:pt>
                <c:pt idx="154">
                  <c:v>2391</c:v>
                </c:pt>
                <c:pt idx="155">
                  <c:v>2392</c:v>
                </c:pt>
                <c:pt idx="156">
                  <c:v>2393</c:v>
                </c:pt>
                <c:pt idx="157">
                  <c:v>2394</c:v>
                </c:pt>
                <c:pt idx="158">
                  <c:v>2395</c:v>
                </c:pt>
                <c:pt idx="159">
                  <c:v>2396</c:v>
                </c:pt>
                <c:pt idx="160">
                  <c:v>2397</c:v>
                </c:pt>
                <c:pt idx="161">
                  <c:v>2398</c:v>
                </c:pt>
                <c:pt idx="162">
                  <c:v>2399</c:v>
                </c:pt>
                <c:pt idx="163">
                  <c:v>2400</c:v>
                </c:pt>
                <c:pt idx="164">
                  <c:v>2401</c:v>
                </c:pt>
                <c:pt idx="165">
                  <c:v>2402</c:v>
                </c:pt>
                <c:pt idx="166">
                  <c:v>2403</c:v>
                </c:pt>
                <c:pt idx="167">
                  <c:v>2404</c:v>
                </c:pt>
                <c:pt idx="168">
                  <c:v>2405</c:v>
                </c:pt>
                <c:pt idx="169">
                  <c:v>2406</c:v>
                </c:pt>
                <c:pt idx="170">
                  <c:v>2407</c:v>
                </c:pt>
                <c:pt idx="171">
                  <c:v>2408</c:v>
                </c:pt>
                <c:pt idx="172">
                  <c:v>2409</c:v>
                </c:pt>
                <c:pt idx="173">
                  <c:v>2410</c:v>
                </c:pt>
                <c:pt idx="174">
                  <c:v>2411</c:v>
                </c:pt>
                <c:pt idx="175">
                  <c:v>2412</c:v>
                </c:pt>
                <c:pt idx="176">
                  <c:v>2413</c:v>
                </c:pt>
                <c:pt idx="177">
                  <c:v>2414</c:v>
                </c:pt>
                <c:pt idx="178">
                  <c:v>2415</c:v>
                </c:pt>
                <c:pt idx="179">
                  <c:v>2416</c:v>
                </c:pt>
                <c:pt idx="180">
                  <c:v>2417</c:v>
                </c:pt>
                <c:pt idx="181">
                  <c:v>2418</c:v>
                </c:pt>
                <c:pt idx="182">
                  <c:v>2419</c:v>
                </c:pt>
                <c:pt idx="183">
                  <c:v>2420</c:v>
                </c:pt>
                <c:pt idx="184">
                  <c:v>2421</c:v>
                </c:pt>
                <c:pt idx="185">
                  <c:v>2422</c:v>
                </c:pt>
                <c:pt idx="186">
                  <c:v>2423</c:v>
                </c:pt>
                <c:pt idx="187">
                  <c:v>2424</c:v>
                </c:pt>
                <c:pt idx="188">
                  <c:v>2425</c:v>
                </c:pt>
                <c:pt idx="189">
                  <c:v>2426</c:v>
                </c:pt>
                <c:pt idx="190">
                  <c:v>2427</c:v>
                </c:pt>
                <c:pt idx="191">
                  <c:v>2428</c:v>
                </c:pt>
                <c:pt idx="192">
                  <c:v>2429</c:v>
                </c:pt>
                <c:pt idx="193">
                  <c:v>2430</c:v>
                </c:pt>
                <c:pt idx="194">
                  <c:v>2431</c:v>
                </c:pt>
                <c:pt idx="195">
                  <c:v>2432</c:v>
                </c:pt>
                <c:pt idx="196">
                  <c:v>2433</c:v>
                </c:pt>
                <c:pt idx="197">
                  <c:v>2434</c:v>
                </c:pt>
                <c:pt idx="198">
                  <c:v>2435</c:v>
                </c:pt>
                <c:pt idx="199">
                  <c:v>2436</c:v>
                </c:pt>
                <c:pt idx="200">
                  <c:v>2437</c:v>
                </c:pt>
                <c:pt idx="201">
                  <c:v>2438</c:v>
                </c:pt>
                <c:pt idx="202">
                  <c:v>2439</c:v>
                </c:pt>
                <c:pt idx="203">
                  <c:v>2440</c:v>
                </c:pt>
                <c:pt idx="204">
                  <c:v>2441</c:v>
                </c:pt>
                <c:pt idx="205">
                  <c:v>2442</c:v>
                </c:pt>
                <c:pt idx="206">
                  <c:v>2443</c:v>
                </c:pt>
                <c:pt idx="207">
                  <c:v>2444</c:v>
                </c:pt>
                <c:pt idx="208">
                  <c:v>2445</c:v>
                </c:pt>
                <c:pt idx="209">
                  <c:v>2446</c:v>
                </c:pt>
                <c:pt idx="210">
                  <c:v>2447</c:v>
                </c:pt>
                <c:pt idx="211">
                  <c:v>2448</c:v>
                </c:pt>
                <c:pt idx="212">
                  <c:v>2449</c:v>
                </c:pt>
                <c:pt idx="213">
                  <c:v>2450</c:v>
                </c:pt>
                <c:pt idx="214">
                  <c:v>2451</c:v>
                </c:pt>
                <c:pt idx="215">
                  <c:v>2452</c:v>
                </c:pt>
                <c:pt idx="216">
                  <c:v>2453</c:v>
                </c:pt>
                <c:pt idx="217">
                  <c:v>2454</c:v>
                </c:pt>
                <c:pt idx="218">
                  <c:v>2455</c:v>
                </c:pt>
                <c:pt idx="219">
                  <c:v>2456</c:v>
                </c:pt>
                <c:pt idx="220">
                  <c:v>2457</c:v>
                </c:pt>
                <c:pt idx="221">
                  <c:v>2458</c:v>
                </c:pt>
                <c:pt idx="222">
                  <c:v>2459</c:v>
                </c:pt>
                <c:pt idx="223">
                  <c:v>2460</c:v>
                </c:pt>
                <c:pt idx="224">
                  <c:v>2461</c:v>
                </c:pt>
              </c:numCache>
            </c:numRef>
          </c:xVal>
          <c:yVal>
            <c:numRef>
              <c:f>Graph!$B$1950:$B$2172</c:f>
              <c:numCache>
                <c:formatCode>General</c:formatCode>
                <c:ptCount val="223"/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E3A-4E0A-BE30-2A149364B9B7}"/>
            </c:ext>
          </c:extLst>
        </c:ser>
        <c:ser>
          <c:idx val="2"/>
          <c:order val="2"/>
          <c:tx>
            <c:v>FL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Graph!$A$1949:$A$2173</c:f>
              <c:numCache>
                <c:formatCode>General</c:formatCode>
                <c:ptCount val="225"/>
                <c:pt idx="0">
                  <c:v>2237</c:v>
                </c:pt>
                <c:pt idx="1">
                  <c:v>2238</c:v>
                </c:pt>
                <c:pt idx="2">
                  <c:v>2239</c:v>
                </c:pt>
                <c:pt idx="3">
                  <c:v>2240</c:v>
                </c:pt>
                <c:pt idx="4">
                  <c:v>2241</c:v>
                </c:pt>
                <c:pt idx="5">
                  <c:v>2242</c:v>
                </c:pt>
                <c:pt idx="6">
                  <c:v>2243</c:v>
                </c:pt>
                <c:pt idx="7">
                  <c:v>2244</c:v>
                </c:pt>
                <c:pt idx="8">
                  <c:v>2245</c:v>
                </c:pt>
                <c:pt idx="9">
                  <c:v>2246</c:v>
                </c:pt>
                <c:pt idx="10">
                  <c:v>2247</c:v>
                </c:pt>
                <c:pt idx="11">
                  <c:v>2248</c:v>
                </c:pt>
                <c:pt idx="12">
                  <c:v>2249</c:v>
                </c:pt>
                <c:pt idx="13">
                  <c:v>2250</c:v>
                </c:pt>
                <c:pt idx="14">
                  <c:v>2251</c:v>
                </c:pt>
                <c:pt idx="15">
                  <c:v>2252</c:v>
                </c:pt>
                <c:pt idx="16">
                  <c:v>2253</c:v>
                </c:pt>
                <c:pt idx="17">
                  <c:v>2254</c:v>
                </c:pt>
                <c:pt idx="18">
                  <c:v>2255</c:v>
                </c:pt>
                <c:pt idx="19">
                  <c:v>2256</c:v>
                </c:pt>
                <c:pt idx="20">
                  <c:v>2257</c:v>
                </c:pt>
                <c:pt idx="21">
                  <c:v>2258</c:v>
                </c:pt>
                <c:pt idx="22">
                  <c:v>2259</c:v>
                </c:pt>
                <c:pt idx="23">
                  <c:v>2260</c:v>
                </c:pt>
                <c:pt idx="24">
                  <c:v>2261</c:v>
                </c:pt>
                <c:pt idx="25">
                  <c:v>2262</c:v>
                </c:pt>
                <c:pt idx="26">
                  <c:v>2263</c:v>
                </c:pt>
                <c:pt idx="27">
                  <c:v>2264</c:v>
                </c:pt>
                <c:pt idx="28">
                  <c:v>2265</c:v>
                </c:pt>
                <c:pt idx="29">
                  <c:v>2266</c:v>
                </c:pt>
                <c:pt idx="30">
                  <c:v>2267</c:v>
                </c:pt>
                <c:pt idx="31">
                  <c:v>2268</c:v>
                </c:pt>
                <c:pt idx="32">
                  <c:v>2269</c:v>
                </c:pt>
                <c:pt idx="33">
                  <c:v>2270</c:v>
                </c:pt>
                <c:pt idx="34">
                  <c:v>2271</c:v>
                </c:pt>
                <c:pt idx="35">
                  <c:v>2272</c:v>
                </c:pt>
                <c:pt idx="36">
                  <c:v>2273</c:v>
                </c:pt>
                <c:pt idx="37">
                  <c:v>2274</c:v>
                </c:pt>
                <c:pt idx="38">
                  <c:v>2275</c:v>
                </c:pt>
                <c:pt idx="39">
                  <c:v>2276</c:v>
                </c:pt>
                <c:pt idx="40">
                  <c:v>2277</c:v>
                </c:pt>
                <c:pt idx="41">
                  <c:v>2278</c:v>
                </c:pt>
                <c:pt idx="42">
                  <c:v>2279</c:v>
                </c:pt>
                <c:pt idx="43">
                  <c:v>2280</c:v>
                </c:pt>
                <c:pt idx="44">
                  <c:v>2281</c:v>
                </c:pt>
                <c:pt idx="45">
                  <c:v>2282</c:v>
                </c:pt>
                <c:pt idx="46">
                  <c:v>2283</c:v>
                </c:pt>
                <c:pt idx="47">
                  <c:v>2284</c:v>
                </c:pt>
                <c:pt idx="48">
                  <c:v>2285</c:v>
                </c:pt>
                <c:pt idx="49">
                  <c:v>2286</c:v>
                </c:pt>
                <c:pt idx="50">
                  <c:v>2287</c:v>
                </c:pt>
                <c:pt idx="51">
                  <c:v>2288</c:v>
                </c:pt>
                <c:pt idx="52">
                  <c:v>2289</c:v>
                </c:pt>
                <c:pt idx="53">
                  <c:v>2290</c:v>
                </c:pt>
                <c:pt idx="54">
                  <c:v>2291</c:v>
                </c:pt>
                <c:pt idx="55">
                  <c:v>2292</c:v>
                </c:pt>
                <c:pt idx="56">
                  <c:v>2293</c:v>
                </c:pt>
                <c:pt idx="57">
                  <c:v>2294</c:v>
                </c:pt>
                <c:pt idx="58">
                  <c:v>2295</c:v>
                </c:pt>
                <c:pt idx="59">
                  <c:v>2296</c:v>
                </c:pt>
                <c:pt idx="60">
                  <c:v>2297</c:v>
                </c:pt>
                <c:pt idx="61">
                  <c:v>2298</c:v>
                </c:pt>
                <c:pt idx="62">
                  <c:v>2299</c:v>
                </c:pt>
                <c:pt idx="63">
                  <c:v>2300</c:v>
                </c:pt>
                <c:pt idx="64">
                  <c:v>2301</c:v>
                </c:pt>
                <c:pt idx="65">
                  <c:v>2302</c:v>
                </c:pt>
                <c:pt idx="66">
                  <c:v>2303</c:v>
                </c:pt>
                <c:pt idx="67">
                  <c:v>2304</c:v>
                </c:pt>
                <c:pt idx="68">
                  <c:v>2305</c:v>
                </c:pt>
                <c:pt idx="69">
                  <c:v>2306</c:v>
                </c:pt>
                <c:pt idx="70">
                  <c:v>2307</c:v>
                </c:pt>
                <c:pt idx="71">
                  <c:v>2308</c:v>
                </c:pt>
                <c:pt idx="72">
                  <c:v>2309</c:v>
                </c:pt>
                <c:pt idx="73">
                  <c:v>2310</c:v>
                </c:pt>
                <c:pt idx="74">
                  <c:v>2311</c:v>
                </c:pt>
                <c:pt idx="75">
                  <c:v>2312</c:v>
                </c:pt>
                <c:pt idx="76">
                  <c:v>2313</c:v>
                </c:pt>
                <c:pt idx="77">
                  <c:v>2314</c:v>
                </c:pt>
                <c:pt idx="78">
                  <c:v>2315</c:v>
                </c:pt>
                <c:pt idx="79">
                  <c:v>2316</c:v>
                </c:pt>
                <c:pt idx="80">
                  <c:v>2317</c:v>
                </c:pt>
                <c:pt idx="81">
                  <c:v>2318</c:v>
                </c:pt>
                <c:pt idx="82">
                  <c:v>2319</c:v>
                </c:pt>
                <c:pt idx="83">
                  <c:v>2320</c:v>
                </c:pt>
                <c:pt idx="84">
                  <c:v>2321</c:v>
                </c:pt>
                <c:pt idx="85">
                  <c:v>2322</c:v>
                </c:pt>
                <c:pt idx="86">
                  <c:v>2323</c:v>
                </c:pt>
                <c:pt idx="87">
                  <c:v>2324</c:v>
                </c:pt>
                <c:pt idx="88">
                  <c:v>2325</c:v>
                </c:pt>
                <c:pt idx="89">
                  <c:v>2326</c:v>
                </c:pt>
                <c:pt idx="90">
                  <c:v>2327</c:v>
                </c:pt>
                <c:pt idx="91">
                  <c:v>2328</c:v>
                </c:pt>
                <c:pt idx="92">
                  <c:v>2329</c:v>
                </c:pt>
                <c:pt idx="93">
                  <c:v>2330</c:v>
                </c:pt>
                <c:pt idx="94">
                  <c:v>2331</c:v>
                </c:pt>
                <c:pt idx="95">
                  <c:v>2332</c:v>
                </c:pt>
                <c:pt idx="96">
                  <c:v>2333</c:v>
                </c:pt>
                <c:pt idx="97">
                  <c:v>2334</c:v>
                </c:pt>
                <c:pt idx="98">
                  <c:v>2335</c:v>
                </c:pt>
                <c:pt idx="99">
                  <c:v>2336</c:v>
                </c:pt>
                <c:pt idx="100">
                  <c:v>2337</c:v>
                </c:pt>
                <c:pt idx="101">
                  <c:v>2338</c:v>
                </c:pt>
                <c:pt idx="102">
                  <c:v>2339</c:v>
                </c:pt>
                <c:pt idx="103">
                  <c:v>2340</c:v>
                </c:pt>
                <c:pt idx="104">
                  <c:v>2341</c:v>
                </c:pt>
                <c:pt idx="105">
                  <c:v>2342</c:v>
                </c:pt>
                <c:pt idx="106">
                  <c:v>2343</c:v>
                </c:pt>
                <c:pt idx="107">
                  <c:v>2344</c:v>
                </c:pt>
                <c:pt idx="108">
                  <c:v>2345</c:v>
                </c:pt>
                <c:pt idx="109">
                  <c:v>2346</c:v>
                </c:pt>
                <c:pt idx="110">
                  <c:v>2347</c:v>
                </c:pt>
                <c:pt idx="111">
                  <c:v>2348</c:v>
                </c:pt>
                <c:pt idx="112">
                  <c:v>2349</c:v>
                </c:pt>
                <c:pt idx="113">
                  <c:v>2350</c:v>
                </c:pt>
                <c:pt idx="114">
                  <c:v>2351</c:v>
                </c:pt>
                <c:pt idx="115">
                  <c:v>2352</c:v>
                </c:pt>
                <c:pt idx="116">
                  <c:v>2353</c:v>
                </c:pt>
                <c:pt idx="117">
                  <c:v>2354</c:v>
                </c:pt>
                <c:pt idx="118">
                  <c:v>2355</c:v>
                </c:pt>
                <c:pt idx="119">
                  <c:v>2356</c:v>
                </c:pt>
                <c:pt idx="120">
                  <c:v>2357</c:v>
                </c:pt>
                <c:pt idx="121">
                  <c:v>2358</c:v>
                </c:pt>
                <c:pt idx="122">
                  <c:v>2359</c:v>
                </c:pt>
                <c:pt idx="123">
                  <c:v>2360</c:v>
                </c:pt>
                <c:pt idx="124">
                  <c:v>2361</c:v>
                </c:pt>
                <c:pt idx="125">
                  <c:v>2362</c:v>
                </c:pt>
                <c:pt idx="126">
                  <c:v>2363</c:v>
                </c:pt>
                <c:pt idx="127">
                  <c:v>2364</c:v>
                </c:pt>
                <c:pt idx="128">
                  <c:v>2365</c:v>
                </c:pt>
                <c:pt idx="129">
                  <c:v>2366</c:v>
                </c:pt>
                <c:pt idx="130">
                  <c:v>2367</c:v>
                </c:pt>
                <c:pt idx="131">
                  <c:v>2368</c:v>
                </c:pt>
                <c:pt idx="132">
                  <c:v>2369</c:v>
                </c:pt>
                <c:pt idx="133">
                  <c:v>2370</c:v>
                </c:pt>
                <c:pt idx="134">
                  <c:v>2371</c:v>
                </c:pt>
                <c:pt idx="135">
                  <c:v>2372</c:v>
                </c:pt>
                <c:pt idx="136">
                  <c:v>2373</c:v>
                </c:pt>
                <c:pt idx="137">
                  <c:v>2374</c:v>
                </c:pt>
                <c:pt idx="138">
                  <c:v>2375</c:v>
                </c:pt>
                <c:pt idx="139">
                  <c:v>2376</c:v>
                </c:pt>
                <c:pt idx="140">
                  <c:v>2377</c:v>
                </c:pt>
                <c:pt idx="141">
                  <c:v>2378</c:v>
                </c:pt>
                <c:pt idx="142">
                  <c:v>2379</c:v>
                </c:pt>
                <c:pt idx="143">
                  <c:v>2380</c:v>
                </c:pt>
                <c:pt idx="144">
                  <c:v>2381</c:v>
                </c:pt>
                <c:pt idx="145">
                  <c:v>2382</c:v>
                </c:pt>
                <c:pt idx="146">
                  <c:v>2383</c:v>
                </c:pt>
                <c:pt idx="147">
                  <c:v>2384</c:v>
                </c:pt>
                <c:pt idx="148">
                  <c:v>2385</c:v>
                </c:pt>
                <c:pt idx="149">
                  <c:v>2386</c:v>
                </c:pt>
                <c:pt idx="150">
                  <c:v>2387</c:v>
                </c:pt>
                <c:pt idx="151">
                  <c:v>2388</c:v>
                </c:pt>
                <c:pt idx="152">
                  <c:v>2389</c:v>
                </c:pt>
                <c:pt idx="153">
                  <c:v>2390</c:v>
                </c:pt>
                <c:pt idx="154">
                  <c:v>2391</c:v>
                </c:pt>
                <c:pt idx="155">
                  <c:v>2392</c:v>
                </c:pt>
                <c:pt idx="156">
                  <c:v>2393</c:v>
                </c:pt>
                <c:pt idx="157">
                  <c:v>2394</c:v>
                </c:pt>
                <c:pt idx="158">
                  <c:v>2395</c:v>
                </c:pt>
                <c:pt idx="159">
                  <c:v>2396</c:v>
                </c:pt>
                <c:pt idx="160">
                  <c:v>2397</c:v>
                </c:pt>
                <c:pt idx="161">
                  <c:v>2398</c:v>
                </c:pt>
                <c:pt idx="162">
                  <c:v>2399</c:v>
                </c:pt>
                <c:pt idx="163">
                  <c:v>2400</c:v>
                </c:pt>
                <c:pt idx="164">
                  <c:v>2401</c:v>
                </c:pt>
                <c:pt idx="165">
                  <c:v>2402</c:v>
                </c:pt>
                <c:pt idx="166">
                  <c:v>2403</c:v>
                </c:pt>
                <c:pt idx="167">
                  <c:v>2404</c:v>
                </c:pt>
                <c:pt idx="168">
                  <c:v>2405</c:v>
                </c:pt>
                <c:pt idx="169">
                  <c:v>2406</c:v>
                </c:pt>
                <c:pt idx="170">
                  <c:v>2407</c:v>
                </c:pt>
                <c:pt idx="171">
                  <c:v>2408</c:v>
                </c:pt>
                <c:pt idx="172">
                  <c:v>2409</c:v>
                </c:pt>
                <c:pt idx="173">
                  <c:v>2410</c:v>
                </c:pt>
                <c:pt idx="174">
                  <c:v>2411</c:v>
                </c:pt>
                <c:pt idx="175">
                  <c:v>2412</c:v>
                </c:pt>
                <c:pt idx="176">
                  <c:v>2413</c:v>
                </c:pt>
                <c:pt idx="177">
                  <c:v>2414</c:v>
                </c:pt>
                <c:pt idx="178">
                  <c:v>2415</c:v>
                </c:pt>
                <c:pt idx="179">
                  <c:v>2416</c:v>
                </c:pt>
                <c:pt idx="180">
                  <c:v>2417</c:v>
                </c:pt>
                <c:pt idx="181">
                  <c:v>2418</c:v>
                </c:pt>
                <c:pt idx="182">
                  <c:v>2419</c:v>
                </c:pt>
                <c:pt idx="183">
                  <c:v>2420</c:v>
                </c:pt>
                <c:pt idx="184">
                  <c:v>2421</c:v>
                </c:pt>
                <c:pt idx="185">
                  <c:v>2422</c:v>
                </c:pt>
                <c:pt idx="186">
                  <c:v>2423</c:v>
                </c:pt>
                <c:pt idx="187">
                  <c:v>2424</c:v>
                </c:pt>
                <c:pt idx="188">
                  <c:v>2425</c:v>
                </c:pt>
                <c:pt idx="189">
                  <c:v>2426</c:v>
                </c:pt>
                <c:pt idx="190">
                  <c:v>2427</c:v>
                </c:pt>
                <c:pt idx="191">
                  <c:v>2428</c:v>
                </c:pt>
                <c:pt idx="192">
                  <c:v>2429</c:v>
                </c:pt>
                <c:pt idx="193">
                  <c:v>2430</c:v>
                </c:pt>
                <c:pt idx="194">
                  <c:v>2431</c:v>
                </c:pt>
                <c:pt idx="195">
                  <c:v>2432</c:v>
                </c:pt>
                <c:pt idx="196">
                  <c:v>2433</c:v>
                </c:pt>
                <c:pt idx="197">
                  <c:v>2434</c:v>
                </c:pt>
                <c:pt idx="198">
                  <c:v>2435</c:v>
                </c:pt>
                <c:pt idx="199">
                  <c:v>2436</c:v>
                </c:pt>
                <c:pt idx="200">
                  <c:v>2437</c:v>
                </c:pt>
                <c:pt idx="201">
                  <c:v>2438</c:v>
                </c:pt>
                <c:pt idx="202">
                  <c:v>2439</c:v>
                </c:pt>
                <c:pt idx="203">
                  <c:v>2440</c:v>
                </c:pt>
                <c:pt idx="204">
                  <c:v>2441</c:v>
                </c:pt>
                <c:pt idx="205">
                  <c:v>2442</c:v>
                </c:pt>
                <c:pt idx="206">
                  <c:v>2443</c:v>
                </c:pt>
                <c:pt idx="207">
                  <c:v>2444</c:v>
                </c:pt>
                <c:pt idx="208">
                  <c:v>2445</c:v>
                </c:pt>
                <c:pt idx="209">
                  <c:v>2446</c:v>
                </c:pt>
                <c:pt idx="210">
                  <c:v>2447</c:v>
                </c:pt>
                <c:pt idx="211">
                  <c:v>2448</c:v>
                </c:pt>
                <c:pt idx="212">
                  <c:v>2449</c:v>
                </c:pt>
                <c:pt idx="213">
                  <c:v>2450</c:v>
                </c:pt>
                <c:pt idx="214">
                  <c:v>2451</c:v>
                </c:pt>
                <c:pt idx="215">
                  <c:v>2452</c:v>
                </c:pt>
                <c:pt idx="216">
                  <c:v>2453</c:v>
                </c:pt>
                <c:pt idx="217">
                  <c:v>2454</c:v>
                </c:pt>
                <c:pt idx="218">
                  <c:v>2455</c:v>
                </c:pt>
                <c:pt idx="219">
                  <c:v>2456</c:v>
                </c:pt>
                <c:pt idx="220">
                  <c:v>2457</c:v>
                </c:pt>
                <c:pt idx="221">
                  <c:v>2458</c:v>
                </c:pt>
                <c:pt idx="222">
                  <c:v>2459</c:v>
                </c:pt>
                <c:pt idx="223">
                  <c:v>2460</c:v>
                </c:pt>
                <c:pt idx="224">
                  <c:v>2461</c:v>
                </c:pt>
              </c:numCache>
            </c:numRef>
          </c:xVal>
          <c:yVal>
            <c:numRef>
              <c:f>Graph!$C$1950:$C$2172</c:f>
              <c:numCache>
                <c:formatCode>General</c:formatCode>
                <c:ptCount val="223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E3A-4E0A-BE30-2A149364B9B7}"/>
            </c:ext>
          </c:extLst>
        </c:ser>
        <c:ser>
          <c:idx val="3"/>
          <c:order val="3"/>
          <c:tx>
            <c:v>RL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Graph!$A$1949:$A$2173</c:f>
              <c:numCache>
                <c:formatCode>General</c:formatCode>
                <c:ptCount val="225"/>
                <c:pt idx="0">
                  <c:v>2237</c:v>
                </c:pt>
                <c:pt idx="1">
                  <c:v>2238</c:v>
                </c:pt>
                <c:pt idx="2">
                  <c:v>2239</c:v>
                </c:pt>
                <c:pt idx="3">
                  <c:v>2240</c:v>
                </c:pt>
                <c:pt idx="4">
                  <c:v>2241</c:v>
                </c:pt>
                <c:pt idx="5">
                  <c:v>2242</c:v>
                </c:pt>
                <c:pt idx="6">
                  <c:v>2243</c:v>
                </c:pt>
                <c:pt idx="7">
                  <c:v>2244</c:v>
                </c:pt>
                <c:pt idx="8">
                  <c:v>2245</c:v>
                </c:pt>
                <c:pt idx="9">
                  <c:v>2246</c:v>
                </c:pt>
                <c:pt idx="10">
                  <c:v>2247</c:v>
                </c:pt>
                <c:pt idx="11">
                  <c:v>2248</c:v>
                </c:pt>
                <c:pt idx="12">
                  <c:v>2249</c:v>
                </c:pt>
                <c:pt idx="13">
                  <c:v>2250</c:v>
                </c:pt>
                <c:pt idx="14">
                  <c:v>2251</c:v>
                </c:pt>
                <c:pt idx="15">
                  <c:v>2252</c:v>
                </c:pt>
                <c:pt idx="16">
                  <c:v>2253</c:v>
                </c:pt>
                <c:pt idx="17">
                  <c:v>2254</c:v>
                </c:pt>
                <c:pt idx="18">
                  <c:v>2255</c:v>
                </c:pt>
                <c:pt idx="19">
                  <c:v>2256</c:v>
                </c:pt>
                <c:pt idx="20">
                  <c:v>2257</c:v>
                </c:pt>
                <c:pt idx="21">
                  <c:v>2258</c:v>
                </c:pt>
                <c:pt idx="22">
                  <c:v>2259</c:v>
                </c:pt>
                <c:pt idx="23">
                  <c:v>2260</c:v>
                </c:pt>
                <c:pt idx="24">
                  <c:v>2261</c:v>
                </c:pt>
                <c:pt idx="25">
                  <c:v>2262</c:v>
                </c:pt>
                <c:pt idx="26">
                  <c:v>2263</c:v>
                </c:pt>
                <c:pt idx="27">
                  <c:v>2264</c:v>
                </c:pt>
                <c:pt idx="28">
                  <c:v>2265</c:v>
                </c:pt>
                <c:pt idx="29">
                  <c:v>2266</c:v>
                </c:pt>
                <c:pt idx="30">
                  <c:v>2267</c:v>
                </c:pt>
                <c:pt idx="31">
                  <c:v>2268</c:v>
                </c:pt>
                <c:pt idx="32">
                  <c:v>2269</c:v>
                </c:pt>
                <c:pt idx="33">
                  <c:v>2270</c:v>
                </c:pt>
                <c:pt idx="34">
                  <c:v>2271</c:v>
                </c:pt>
                <c:pt idx="35">
                  <c:v>2272</c:v>
                </c:pt>
                <c:pt idx="36">
                  <c:v>2273</c:v>
                </c:pt>
                <c:pt idx="37">
                  <c:v>2274</c:v>
                </c:pt>
                <c:pt idx="38">
                  <c:v>2275</c:v>
                </c:pt>
                <c:pt idx="39">
                  <c:v>2276</c:v>
                </c:pt>
                <c:pt idx="40">
                  <c:v>2277</c:v>
                </c:pt>
                <c:pt idx="41">
                  <c:v>2278</c:v>
                </c:pt>
                <c:pt idx="42">
                  <c:v>2279</c:v>
                </c:pt>
                <c:pt idx="43">
                  <c:v>2280</c:v>
                </c:pt>
                <c:pt idx="44">
                  <c:v>2281</c:v>
                </c:pt>
                <c:pt idx="45">
                  <c:v>2282</c:v>
                </c:pt>
                <c:pt idx="46">
                  <c:v>2283</c:v>
                </c:pt>
                <c:pt idx="47">
                  <c:v>2284</c:v>
                </c:pt>
                <c:pt idx="48">
                  <c:v>2285</c:v>
                </c:pt>
                <c:pt idx="49">
                  <c:v>2286</c:v>
                </c:pt>
                <c:pt idx="50">
                  <c:v>2287</c:v>
                </c:pt>
                <c:pt idx="51">
                  <c:v>2288</c:v>
                </c:pt>
                <c:pt idx="52">
                  <c:v>2289</c:v>
                </c:pt>
                <c:pt idx="53">
                  <c:v>2290</c:v>
                </c:pt>
                <c:pt idx="54">
                  <c:v>2291</c:v>
                </c:pt>
                <c:pt idx="55">
                  <c:v>2292</c:v>
                </c:pt>
                <c:pt idx="56">
                  <c:v>2293</c:v>
                </c:pt>
                <c:pt idx="57">
                  <c:v>2294</c:v>
                </c:pt>
                <c:pt idx="58">
                  <c:v>2295</c:v>
                </c:pt>
                <c:pt idx="59">
                  <c:v>2296</c:v>
                </c:pt>
                <c:pt idx="60">
                  <c:v>2297</c:v>
                </c:pt>
                <c:pt idx="61">
                  <c:v>2298</c:v>
                </c:pt>
                <c:pt idx="62">
                  <c:v>2299</c:v>
                </c:pt>
                <c:pt idx="63">
                  <c:v>2300</c:v>
                </c:pt>
                <c:pt idx="64">
                  <c:v>2301</c:v>
                </c:pt>
                <c:pt idx="65">
                  <c:v>2302</c:v>
                </c:pt>
                <c:pt idx="66">
                  <c:v>2303</c:v>
                </c:pt>
                <c:pt idx="67">
                  <c:v>2304</c:v>
                </c:pt>
                <c:pt idx="68">
                  <c:v>2305</c:v>
                </c:pt>
                <c:pt idx="69">
                  <c:v>2306</c:v>
                </c:pt>
                <c:pt idx="70">
                  <c:v>2307</c:v>
                </c:pt>
                <c:pt idx="71">
                  <c:v>2308</c:v>
                </c:pt>
                <c:pt idx="72">
                  <c:v>2309</c:v>
                </c:pt>
                <c:pt idx="73">
                  <c:v>2310</c:v>
                </c:pt>
                <c:pt idx="74">
                  <c:v>2311</c:v>
                </c:pt>
                <c:pt idx="75">
                  <c:v>2312</c:v>
                </c:pt>
                <c:pt idx="76">
                  <c:v>2313</c:v>
                </c:pt>
                <c:pt idx="77">
                  <c:v>2314</c:v>
                </c:pt>
                <c:pt idx="78">
                  <c:v>2315</c:v>
                </c:pt>
                <c:pt idx="79">
                  <c:v>2316</c:v>
                </c:pt>
                <c:pt idx="80">
                  <c:v>2317</c:v>
                </c:pt>
                <c:pt idx="81">
                  <c:v>2318</c:v>
                </c:pt>
                <c:pt idx="82">
                  <c:v>2319</c:v>
                </c:pt>
                <c:pt idx="83">
                  <c:v>2320</c:v>
                </c:pt>
                <c:pt idx="84">
                  <c:v>2321</c:v>
                </c:pt>
                <c:pt idx="85">
                  <c:v>2322</c:v>
                </c:pt>
                <c:pt idx="86">
                  <c:v>2323</c:v>
                </c:pt>
                <c:pt idx="87">
                  <c:v>2324</c:v>
                </c:pt>
                <c:pt idx="88">
                  <c:v>2325</c:v>
                </c:pt>
                <c:pt idx="89">
                  <c:v>2326</c:v>
                </c:pt>
                <c:pt idx="90">
                  <c:v>2327</c:v>
                </c:pt>
                <c:pt idx="91">
                  <c:v>2328</c:v>
                </c:pt>
                <c:pt idx="92">
                  <c:v>2329</c:v>
                </c:pt>
                <c:pt idx="93">
                  <c:v>2330</c:v>
                </c:pt>
                <c:pt idx="94">
                  <c:v>2331</c:v>
                </c:pt>
                <c:pt idx="95">
                  <c:v>2332</c:v>
                </c:pt>
                <c:pt idx="96">
                  <c:v>2333</c:v>
                </c:pt>
                <c:pt idx="97">
                  <c:v>2334</c:v>
                </c:pt>
                <c:pt idx="98">
                  <c:v>2335</c:v>
                </c:pt>
                <c:pt idx="99">
                  <c:v>2336</c:v>
                </c:pt>
                <c:pt idx="100">
                  <c:v>2337</c:v>
                </c:pt>
                <c:pt idx="101">
                  <c:v>2338</c:v>
                </c:pt>
                <c:pt idx="102">
                  <c:v>2339</c:v>
                </c:pt>
                <c:pt idx="103">
                  <c:v>2340</c:v>
                </c:pt>
                <c:pt idx="104">
                  <c:v>2341</c:v>
                </c:pt>
                <c:pt idx="105">
                  <c:v>2342</c:v>
                </c:pt>
                <c:pt idx="106">
                  <c:v>2343</c:v>
                </c:pt>
                <c:pt idx="107">
                  <c:v>2344</c:v>
                </c:pt>
                <c:pt idx="108">
                  <c:v>2345</c:v>
                </c:pt>
                <c:pt idx="109">
                  <c:v>2346</c:v>
                </c:pt>
                <c:pt idx="110">
                  <c:v>2347</c:v>
                </c:pt>
                <c:pt idx="111">
                  <c:v>2348</c:v>
                </c:pt>
                <c:pt idx="112">
                  <c:v>2349</c:v>
                </c:pt>
                <c:pt idx="113">
                  <c:v>2350</c:v>
                </c:pt>
                <c:pt idx="114">
                  <c:v>2351</c:v>
                </c:pt>
                <c:pt idx="115">
                  <c:v>2352</c:v>
                </c:pt>
                <c:pt idx="116">
                  <c:v>2353</c:v>
                </c:pt>
                <c:pt idx="117">
                  <c:v>2354</c:v>
                </c:pt>
                <c:pt idx="118">
                  <c:v>2355</c:v>
                </c:pt>
                <c:pt idx="119">
                  <c:v>2356</c:v>
                </c:pt>
                <c:pt idx="120">
                  <c:v>2357</c:v>
                </c:pt>
                <c:pt idx="121">
                  <c:v>2358</c:v>
                </c:pt>
                <c:pt idx="122">
                  <c:v>2359</c:v>
                </c:pt>
                <c:pt idx="123">
                  <c:v>2360</c:v>
                </c:pt>
                <c:pt idx="124">
                  <c:v>2361</c:v>
                </c:pt>
                <c:pt idx="125">
                  <c:v>2362</c:v>
                </c:pt>
                <c:pt idx="126">
                  <c:v>2363</c:v>
                </c:pt>
                <c:pt idx="127">
                  <c:v>2364</c:v>
                </c:pt>
                <c:pt idx="128">
                  <c:v>2365</c:v>
                </c:pt>
                <c:pt idx="129">
                  <c:v>2366</c:v>
                </c:pt>
                <c:pt idx="130">
                  <c:v>2367</c:v>
                </c:pt>
                <c:pt idx="131">
                  <c:v>2368</c:v>
                </c:pt>
                <c:pt idx="132">
                  <c:v>2369</c:v>
                </c:pt>
                <c:pt idx="133">
                  <c:v>2370</c:v>
                </c:pt>
                <c:pt idx="134">
                  <c:v>2371</c:v>
                </c:pt>
                <c:pt idx="135">
                  <c:v>2372</c:v>
                </c:pt>
                <c:pt idx="136">
                  <c:v>2373</c:v>
                </c:pt>
                <c:pt idx="137">
                  <c:v>2374</c:v>
                </c:pt>
                <c:pt idx="138">
                  <c:v>2375</c:v>
                </c:pt>
                <c:pt idx="139">
                  <c:v>2376</c:v>
                </c:pt>
                <c:pt idx="140">
                  <c:v>2377</c:v>
                </c:pt>
                <c:pt idx="141">
                  <c:v>2378</c:v>
                </c:pt>
                <c:pt idx="142">
                  <c:v>2379</c:v>
                </c:pt>
                <c:pt idx="143">
                  <c:v>2380</c:v>
                </c:pt>
                <c:pt idx="144">
                  <c:v>2381</c:v>
                </c:pt>
                <c:pt idx="145">
                  <c:v>2382</c:v>
                </c:pt>
                <c:pt idx="146">
                  <c:v>2383</c:v>
                </c:pt>
                <c:pt idx="147">
                  <c:v>2384</c:v>
                </c:pt>
                <c:pt idx="148">
                  <c:v>2385</c:v>
                </c:pt>
                <c:pt idx="149">
                  <c:v>2386</c:v>
                </c:pt>
                <c:pt idx="150">
                  <c:v>2387</c:v>
                </c:pt>
                <c:pt idx="151">
                  <c:v>2388</c:v>
                </c:pt>
                <c:pt idx="152">
                  <c:v>2389</c:v>
                </c:pt>
                <c:pt idx="153">
                  <c:v>2390</c:v>
                </c:pt>
                <c:pt idx="154">
                  <c:v>2391</c:v>
                </c:pt>
                <c:pt idx="155">
                  <c:v>2392</c:v>
                </c:pt>
                <c:pt idx="156">
                  <c:v>2393</c:v>
                </c:pt>
                <c:pt idx="157">
                  <c:v>2394</c:v>
                </c:pt>
                <c:pt idx="158">
                  <c:v>2395</c:v>
                </c:pt>
                <c:pt idx="159">
                  <c:v>2396</c:v>
                </c:pt>
                <c:pt idx="160">
                  <c:v>2397</c:v>
                </c:pt>
                <c:pt idx="161">
                  <c:v>2398</c:v>
                </c:pt>
                <c:pt idx="162">
                  <c:v>2399</c:v>
                </c:pt>
                <c:pt idx="163">
                  <c:v>2400</c:v>
                </c:pt>
                <c:pt idx="164">
                  <c:v>2401</c:v>
                </c:pt>
                <c:pt idx="165">
                  <c:v>2402</c:v>
                </c:pt>
                <c:pt idx="166">
                  <c:v>2403</c:v>
                </c:pt>
                <c:pt idx="167">
                  <c:v>2404</c:v>
                </c:pt>
                <c:pt idx="168">
                  <c:v>2405</c:v>
                </c:pt>
                <c:pt idx="169">
                  <c:v>2406</c:v>
                </c:pt>
                <c:pt idx="170">
                  <c:v>2407</c:v>
                </c:pt>
                <c:pt idx="171">
                  <c:v>2408</c:v>
                </c:pt>
                <c:pt idx="172">
                  <c:v>2409</c:v>
                </c:pt>
                <c:pt idx="173">
                  <c:v>2410</c:v>
                </c:pt>
                <c:pt idx="174">
                  <c:v>2411</c:v>
                </c:pt>
                <c:pt idx="175">
                  <c:v>2412</c:v>
                </c:pt>
                <c:pt idx="176">
                  <c:v>2413</c:v>
                </c:pt>
                <c:pt idx="177">
                  <c:v>2414</c:v>
                </c:pt>
                <c:pt idx="178">
                  <c:v>2415</c:v>
                </c:pt>
                <c:pt idx="179">
                  <c:v>2416</c:v>
                </c:pt>
                <c:pt idx="180">
                  <c:v>2417</c:v>
                </c:pt>
                <c:pt idx="181">
                  <c:v>2418</c:v>
                </c:pt>
                <c:pt idx="182">
                  <c:v>2419</c:v>
                </c:pt>
                <c:pt idx="183">
                  <c:v>2420</c:v>
                </c:pt>
                <c:pt idx="184">
                  <c:v>2421</c:v>
                </c:pt>
                <c:pt idx="185">
                  <c:v>2422</c:v>
                </c:pt>
                <c:pt idx="186">
                  <c:v>2423</c:v>
                </c:pt>
                <c:pt idx="187">
                  <c:v>2424</c:v>
                </c:pt>
                <c:pt idx="188">
                  <c:v>2425</c:v>
                </c:pt>
                <c:pt idx="189">
                  <c:v>2426</c:v>
                </c:pt>
                <c:pt idx="190">
                  <c:v>2427</c:v>
                </c:pt>
                <c:pt idx="191">
                  <c:v>2428</c:v>
                </c:pt>
                <c:pt idx="192">
                  <c:v>2429</c:v>
                </c:pt>
                <c:pt idx="193">
                  <c:v>2430</c:v>
                </c:pt>
                <c:pt idx="194">
                  <c:v>2431</c:v>
                </c:pt>
                <c:pt idx="195">
                  <c:v>2432</c:v>
                </c:pt>
                <c:pt idx="196">
                  <c:v>2433</c:v>
                </c:pt>
                <c:pt idx="197">
                  <c:v>2434</c:v>
                </c:pt>
                <c:pt idx="198">
                  <c:v>2435</c:v>
                </c:pt>
                <c:pt idx="199">
                  <c:v>2436</c:v>
                </c:pt>
                <c:pt idx="200">
                  <c:v>2437</c:v>
                </c:pt>
                <c:pt idx="201">
                  <c:v>2438</c:v>
                </c:pt>
                <c:pt idx="202">
                  <c:v>2439</c:v>
                </c:pt>
                <c:pt idx="203">
                  <c:v>2440</c:v>
                </c:pt>
                <c:pt idx="204">
                  <c:v>2441</c:v>
                </c:pt>
                <c:pt idx="205">
                  <c:v>2442</c:v>
                </c:pt>
                <c:pt idx="206">
                  <c:v>2443</c:v>
                </c:pt>
                <c:pt idx="207">
                  <c:v>2444</c:v>
                </c:pt>
                <c:pt idx="208">
                  <c:v>2445</c:v>
                </c:pt>
                <c:pt idx="209">
                  <c:v>2446</c:v>
                </c:pt>
                <c:pt idx="210">
                  <c:v>2447</c:v>
                </c:pt>
                <c:pt idx="211">
                  <c:v>2448</c:v>
                </c:pt>
                <c:pt idx="212">
                  <c:v>2449</c:v>
                </c:pt>
                <c:pt idx="213">
                  <c:v>2450</c:v>
                </c:pt>
                <c:pt idx="214">
                  <c:v>2451</c:v>
                </c:pt>
                <c:pt idx="215">
                  <c:v>2452</c:v>
                </c:pt>
                <c:pt idx="216">
                  <c:v>2453</c:v>
                </c:pt>
                <c:pt idx="217">
                  <c:v>2454</c:v>
                </c:pt>
                <c:pt idx="218">
                  <c:v>2455</c:v>
                </c:pt>
                <c:pt idx="219">
                  <c:v>2456</c:v>
                </c:pt>
                <c:pt idx="220">
                  <c:v>2457</c:v>
                </c:pt>
                <c:pt idx="221">
                  <c:v>2458</c:v>
                </c:pt>
                <c:pt idx="222">
                  <c:v>2459</c:v>
                </c:pt>
                <c:pt idx="223">
                  <c:v>2460</c:v>
                </c:pt>
                <c:pt idx="224">
                  <c:v>2461</c:v>
                </c:pt>
              </c:numCache>
            </c:numRef>
          </c:xVal>
          <c:yVal>
            <c:numRef>
              <c:f>Graph!$E$1950:$E$2172</c:f>
              <c:numCache>
                <c:formatCode>General</c:formatCode>
                <c:ptCount val="223"/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22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E3A-4E0A-BE30-2A149364B9B7}"/>
            </c:ext>
          </c:extLst>
        </c:ser>
        <c:ser>
          <c:idx val="4"/>
          <c:order val="4"/>
          <c:tx>
            <c:v>RRD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Graph!$A$1949:$A$2173</c:f>
              <c:numCache>
                <c:formatCode>General</c:formatCode>
                <c:ptCount val="225"/>
                <c:pt idx="0">
                  <c:v>2237</c:v>
                </c:pt>
                <c:pt idx="1">
                  <c:v>2238</c:v>
                </c:pt>
                <c:pt idx="2">
                  <c:v>2239</c:v>
                </c:pt>
                <c:pt idx="3">
                  <c:v>2240</c:v>
                </c:pt>
                <c:pt idx="4">
                  <c:v>2241</c:v>
                </c:pt>
                <c:pt idx="5">
                  <c:v>2242</c:v>
                </c:pt>
                <c:pt idx="6">
                  <c:v>2243</c:v>
                </c:pt>
                <c:pt idx="7">
                  <c:v>2244</c:v>
                </c:pt>
                <c:pt idx="8">
                  <c:v>2245</c:v>
                </c:pt>
                <c:pt idx="9">
                  <c:v>2246</c:v>
                </c:pt>
                <c:pt idx="10">
                  <c:v>2247</c:v>
                </c:pt>
                <c:pt idx="11">
                  <c:v>2248</c:v>
                </c:pt>
                <c:pt idx="12">
                  <c:v>2249</c:v>
                </c:pt>
                <c:pt idx="13">
                  <c:v>2250</c:v>
                </c:pt>
                <c:pt idx="14">
                  <c:v>2251</c:v>
                </c:pt>
                <c:pt idx="15">
                  <c:v>2252</c:v>
                </c:pt>
                <c:pt idx="16">
                  <c:v>2253</c:v>
                </c:pt>
                <c:pt idx="17">
                  <c:v>2254</c:v>
                </c:pt>
                <c:pt idx="18">
                  <c:v>2255</c:v>
                </c:pt>
                <c:pt idx="19">
                  <c:v>2256</c:v>
                </c:pt>
                <c:pt idx="20">
                  <c:v>2257</c:v>
                </c:pt>
                <c:pt idx="21">
                  <c:v>2258</c:v>
                </c:pt>
                <c:pt idx="22">
                  <c:v>2259</c:v>
                </c:pt>
                <c:pt idx="23">
                  <c:v>2260</c:v>
                </c:pt>
                <c:pt idx="24">
                  <c:v>2261</c:v>
                </c:pt>
                <c:pt idx="25">
                  <c:v>2262</c:v>
                </c:pt>
                <c:pt idx="26">
                  <c:v>2263</c:v>
                </c:pt>
                <c:pt idx="27">
                  <c:v>2264</c:v>
                </c:pt>
                <c:pt idx="28">
                  <c:v>2265</c:v>
                </c:pt>
                <c:pt idx="29">
                  <c:v>2266</c:v>
                </c:pt>
                <c:pt idx="30">
                  <c:v>2267</c:v>
                </c:pt>
                <c:pt idx="31">
                  <c:v>2268</c:v>
                </c:pt>
                <c:pt idx="32">
                  <c:v>2269</c:v>
                </c:pt>
                <c:pt idx="33">
                  <c:v>2270</c:v>
                </c:pt>
                <c:pt idx="34">
                  <c:v>2271</c:v>
                </c:pt>
                <c:pt idx="35">
                  <c:v>2272</c:v>
                </c:pt>
                <c:pt idx="36">
                  <c:v>2273</c:v>
                </c:pt>
                <c:pt idx="37">
                  <c:v>2274</c:v>
                </c:pt>
                <c:pt idx="38">
                  <c:v>2275</c:v>
                </c:pt>
                <c:pt idx="39">
                  <c:v>2276</c:v>
                </c:pt>
                <c:pt idx="40">
                  <c:v>2277</c:v>
                </c:pt>
                <c:pt idx="41">
                  <c:v>2278</c:v>
                </c:pt>
                <c:pt idx="42">
                  <c:v>2279</c:v>
                </c:pt>
                <c:pt idx="43">
                  <c:v>2280</c:v>
                </c:pt>
                <c:pt idx="44">
                  <c:v>2281</c:v>
                </c:pt>
                <c:pt idx="45">
                  <c:v>2282</c:v>
                </c:pt>
                <c:pt idx="46">
                  <c:v>2283</c:v>
                </c:pt>
                <c:pt idx="47">
                  <c:v>2284</c:v>
                </c:pt>
                <c:pt idx="48">
                  <c:v>2285</c:v>
                </c:pt>
                <c:pt idx="49">
                  <c:v>2286</c:v>
                </c:pt>
                <c:pt idx="50">
                  <c:v>2287</c:v>
                </c:pt>
                <c:pt idx="51">
                  <c:v>2288</c:v>
                </c:pt>
                <c:pt idx="52">
                  <c:v>2289</c:v>
                </c:pt>
                <c:pt idx="53">
                  <c:v>2290</c:v>
                </c:pt>
                <c:pt idx="54">
                  <c:v>2291</c:v>
                </c:pt>
                <c:pt idx="55">
                  <c:v>2292</c:v>
                </c:pt>
                <c:pt idx="56">
                  <c:v>2293</c:v>
                </c:pt>
                <c:pt idx="57">
                  <c:v>2294</c:v>
                </c:pt>
                <c:pt idx="58">
                  <c:v>2295</c:v>
                </c:pt>
                <c:pt idx="59">
                  <c:v>2296</c:v>
                </c:pt>
                <c:pt idx="60">
                  <c:v>2297</c:v>
                </c:pt>
                <c:pt idx="61">
                  <c:v>2298</c:v>
                </c:pt>
                <c:pt idx="62">
                  <c:v>2299</c:v>
                </c:pt>
                <c:pt idx="63">
                  <c:v>2300</c:v>
                </c:pt>
                <c:pt idx="64">
                  <c:v>2301</c:v>
                </c:pt>
                <c:pt idx="65">
                  <c:v>2302</c:v>
                </c:pt>
                <c:pt idx="66">
                  <c:v>2303</c:v>
                </c:pt>
                <c:pt idx="67">
                  <c:v>2304</c:v>
                </c:pt>
                <c:pt idx="68">
                  <c:v>2305</c:v>
                </c:pt>
                <c:pt idx="69">
                  <c:v>2306</c:v>
                </c:pt>
                <c:pt idx="70">
                  <c:v>2307</c:v>
                </c:pt>
                <c:pt idx="71">
                  <c:v>2308</c:v>
                </c:pt>
                <c:pt idx="72">
                  <c:v>2309</c:v>
                </c:pt>
                <c:pt idx="73">
                  <c:v>2310</c:v>
                </c:pt>
                <c:pt idx="74">
                  <c:v>2311</c:v>
                </c:pt>
                <c:pt idx="75">
                  <c:v>2312</c:v>
                </c:pt>
                <c:pt idx="76">
                  <c:v>2313</c:v>
                </c:pt>
                <c:pt idx="77">
                  <c:v>2314</c:v>
                </c:pt>
                <c:pt idx="78">
                  <c:v>2315</c:v>
                </c:pt>
                <c:pt idx="79">
                  <c:v>2316</c:v>
                </c:pt>
                <c:pt idx="80">
                  <c:v>2317</c:v>
                </c:pt>
                <c:pt idx="81">
                  <c:v>2318</c:v>
                </c:pt>
                <c:pt idx="82">
                  <c:v>2319</c:v>
                </c:pt>
                <c:pt idx="83">
                  <c:v>2320</c:v>
                </c:pt>
                <c:pt idx="84">
                  <c:v>2321</c:v>
                </c:pt>
                <c:pt idx="85">
                  <c:v>2322</c:v>
                </c:pt>
                <c:pt idx="86">
                  <c:v>2323</c:v>
                </c:pt>
                <c:pt idx="87">
                  <c:v>2324</c:v>
                </c:pt>
                <c:pt idx="88">
                  <c:v>2325</c:v>
                </c:pt>
                <c:pt idx="89">
                  <c:v>2326</c:v>
                </c:pt>
                <c:pt idx="90">
                  <c:v>2327</c:v>
                </c:pt>
                <c:pt idx="91">
                  <c:v>2328</c:v>
                </c:pt>
                <c:pt idx="92">
                  <c:v>2329</c:v>
                </c:pt>
                <c:pt idx="93">
                  <c:v>2330</c:v>
                </c:pt>
                <c:pt idx="94">
                  <c:v>2331</c:v>
                </c:pt>
                <c:pt idx="95">
                  <c:v>2332</c:v>
                </c:pt>
                <c:pt idx="96">
                  <c:v>2333</c:v>
                </c:pt>
                <c:pt idx="97">
                  <c:v>2334</c:v>
                </c:pt>
                <c:pt idx="98">
                  <c:v>2335</c:v>
                </c:pt>
                <c:pt idx="99">
                  <c:v>2336</c:v>
                </c:pt>
                <c:pt idx="100">
                  <c:v>2337</c:v>
                </c:pt>
                <c:pt idx="101">
                  <c:v>2338</c:v>
                </c:pt>
                <c:pt idx="102">
                  <c:v>2339</c:v>
                </c:pt>
                <c:pt idx="103">
                  <c:v>2340</c:v>
                </c:pt>
                <c:pt idx="104">
                  <c:v>2341</c:v>
                </c:pt>
                <c:pt idx="105">
                  <c:v>2342</c:v>
                </c:pt>
                <c:pt idx="106">
                  <c:v>2343</c:v>
                </c:pt>
                <c:pt idx="107">
                  <c:v>2344</c:v>
                </c:pt>
                <c:pt idx="108">
                  <c:v>2345</c:v>
                </c:pt>
                <c:pt idx="109">
                  <c:v>2346</c:v>
                </c:pt>
                <c:pt idx="110">
                  <c:v>2347</c:v>
                </c:pt>
                <c:pt idx="111">
                  <c:v>2348</c:v>
                </c:pt>
                <c:pt idx="112">
                  <c:v>2349</c:v>
                </c:pt>
                <c:pt idx="113">
                  <c:v>2350</c:v>
                </c:pt>
                <c:pt idx="114">
                  <c:v>2351</c:v>
                </c:pt>
                <c:pt idx="115">
                  <c:v>2352</c:v>
                </c:pt>
                <c:pt idx="116">
                  <c:v>2353</c:v>
                </c:pt>
                <c:pt idx="117">
                  <c:v>2354</c:v>
                </c:pt>
                <c:pt idx="118">
                  <c:v>2355</c:v>
                </c:pt>
                <c:pt idx="119">
                  <c:v>2356</c:v>
                </c:pt>
                <c:pt idx="120">
                  <c:v>2357</c:v>
                </c:pt>
                <c:pt idx="121">
                  <c:v>2358</c:v>
                </c:pt>
                <c:pt idx="122">
                  <c:v>2359</c:v>
                </c:pt>
                <c:pt idx="123">
                  <c:v>2360</c:v>
                </c:pt>
                <c:pt idx="124">
                  <c:v>2361</c:v>
                </c:pt>
                <c:pt idx="125">
                  <c:v>2362</c:v>
                </c:pt>
                <c:pt idx="126">
                  <c:v>2363</c:v>
                </c:pt>
                <c:pt idx="127">
                  <c:v>2364</c:v>
                </c:pt>
                <c:pt idx="128">
                  <c:v>2365</c:v>
                </c:pt>
                <c:pt idx="129">
                  <c:v>2366</c:v>
                </c:pt>
                <c:pt idx="130">
                  <c:v>2367</c:v>
                </c:pt>
                <c:pt idx="131">
                  <c:v>2368</c:v>
                </c:pt>
                <c:pt idx="132">
                  <c:v>2369</c:v>
                </c:pt>
                <c:pt idx="133">
                  <c:v>2370</c:v>
                </c:pt>
                <c:pt idx="134">
                  <c:v>2371</c:v>
                </c:pt>
                <c:pt idx="135">
                  <c:v>2372</c:v>
                </c:pt>
                <c:pt idx="136">
                  <c:v>2373</c:v>
                </c:pt>
                <c:pt idx="137">
                  <c:v>2374</c:v>
                </c:pt>
                <c:pt idx="138">
                  <c:v>2375</c:v>
                </c:pt>
                <c:pt idx="139">
                  <c:v>2376</c:v>
                </c:pt>
                <c:pt idx="140">
                  <c:v>2377</c:v>
                </c:pt>
                <c:pt idx="141">
                  <c:v>2378</c:v>
                </c:pt>
                <c:pt idx="142">
                  <c:v>2379</c:v>
                </c:pt>
                <c:pt idx="143">
                  <c:v>2380</c:v>
                </c:pt>
                <c:pt idx="144">
                  <c:v>2381</c:v>
                </c:pt>
                <c:pt idx="145">
                  <c:v>2382</c:v>
                </c:pt>
                <c:pt idx="146">
                  <c:v>2383</c:v>
                </c:pt>
                <c:pt idx="147">
                  <c:v>2384</c:v>
                </c:pt>
                <c:pt idx="148">
                  <c:v>2385</c:v>
                </c:pt>
                <c:pt idx="149">
                  <c:v>2386</c:v>
                </c:pt>
                <c:pt idx="150">
                  <c:v>2387</c:v>
                </c:pt>
                <c:pt idx="151">
                  <c:v>2388</c:v>
                </c:pt>
                <c:pt idx="152">
                  <c:v>2389</c:v>
                </c:pt>
                <c:pt idx="153">
                  <c:v>2390</c:v>
                </c:pt>
                <c:pt idx="154">
                  <c:v>2391</c:v>
                </c:pt>
                <c:pt idx="155">
                  <c:v>2392</c:v>
                </c:pt>
                <c:pt idx="156">
                  <c:v>2393</c:v>
                </c:pt>
                <c:pt idx="157">
                  <c:v>2394</c:v>
                </c:pt>
                <c:pt idx="158">
                  <c:v>2395</c:v>
                </c:pt>
                <c:pt idx="159">
                  <c:v>2396</c:v>
                </c:pt>
                <c:pt idx="160">
                  <c:v>2397</c:v>
                </c:pt>
                <c:pt idx="161">
                  <c:v>2398</c:v>
                </c:pt>
                <c:pt idx="162">
                  <c:v>2399</c:v>
                </c:pt>
                <c:pt idx="163">
                  <c:v>2400</c:v>
                </c:pt>
                <c:pt idx="164">
                  <c:v>2401</c:v>
                </c:pt>
                <c:pt idx="165">
                  <c:v>2402</c:v>
                </c:pt>
                <c:pt idx="166">
                  <c:v>2403</c:v>
                </c:pt>
                <c:pt idx="167">
                  <c:v>2404</c:v>
                </c:pt>
                <c:pt idx="168">
                  <c:v>2405</c:v>
                </c:pt>
                <c:pt idx="169">
                  <c:v>2406</c:v>
                </c:pt>
                <c:pt idx="170">
                  <c:v>2407</c:v>
                </c:pt>
                <c:pt idx="171">
                  <c:v>2408</c:v>
                </c:pt>
                <c:pt idx="172">
                  <c:v>2409</c:v>
                </c:pt>
                <c:pt idx="173">
                  <c:v>2410</c:v>
                </c:pt>
                <c:pt idx="174">
                  <c:v>2411</c:v>
                </c:pt>
                <c:pt idx="175">
                  <c:v>2412</c:v>
                </c:pt>
                <c:pt idx="176">
                  <c:v>2413</c:v>
                </c:pt>
                <c:pt idx="177">
                  <c:v>2414</c:v>
                </c:pt>
                <c:pt idx="178">
                  <c:v>2415</c:v>
                </c:pt>
                <c:pt idx="179">
                  <c:v>2416</c:v>
                </c:pt>
                <c:pt idx="180">
                  <c:v>2417</c:v>
                </c:pt>
                <c:pt idx="181">
                  <c:v>2418</c:v>
                </c:pt>
                <c:pt idx="182">
                  <c:v>2419</c:v>
                </c:pt>
                <c:pt idx="183">
                  <c:v>2420</c:v>
                </c:pt>
                <c:pt idx="184">
                  <c:v>2421</c:v>
                </c:pt>
                <c:pt idx="185">
                  <c:v>2422</c:v>
                </c:pt>
                <c:pt idx="186">
                  <c:v>2423</c:v>
                </c:pt>
                <c:pt idx="187">
                  <c:v>2424</c:v>
                </c:pt>
                <c:pt idx="188">
                  <c:v>2425</c:v>
                </c:pt>
                <c:pt idx="189">
                  <c:v>2426</c:v>
                </c:pt>
                <c:pt idx="190">
                  <c:v>2427</c:v>
                </c:pt>
                <c:pt idx="191">
                  <c:v>2428</c:v>
                </c:pt>
                <c:pt idx="192">
                  <c:v>2429</c:v>
                </c:pt>
                <c:pt idx="193">
                  <c:v>2430</c:v>
                </c:pt>
                <c:pt idx="194">
                  <c:v>2431</c:v>
                </c:pt>
                <c:pt idx="195">
                  <c:v>2432</c:v>
                </c:pt>
                <c:pt idx="196">
                  <c:v>2433</c:v>
                </c:pt>
                <c:pt idx="197">
                  <c:v>2434</c:v>
                </c:pt>
                <c:pt idx="198">
                  <c:v>2435</c:v>
                </c:pt>
                <c:pt idx="199">
                  <c:v>2436</c:v>
                </c:pt>
                <c:pt idx="200">
                  <c:v>2437</c:v>
                </c:pt>
                <c:pt idx="201">
                  <c:v>2438</c:v>
                </c:pt>
                <c:pt idx="202">
                  <c:v>2439</c:v>
                </c:pt>
                <c:pt idx="203">
                  <c:v>2440</c:v>
                </c:pt>
                <c:pt idx="204">
                  <c:v>2441</c:v>
                </c:pt>
                <c:pt idx="205">
                  <c:v>2442</c:v>
                </c:pt>
                <c:pt idx="206">
                  <c:v>2443</c:v>
                </c:pt>
                <c:pt idx="207">
                  <c:v>2444</c:v>
                </c:pt>
                <c:pt idx="208">
                  <c:v>2445</c:v>
                </c:pt>
                <c:pt idx="209">
                  <c:v>2446</c:v>
                </c:pt>
                <c:pt idx="210">
                  <c:v>2447</c:v>
                </c:pt>
                <c:pt idx="211">
                  <c:v>2448</c:v>
                </c:pt>
                <c:pt idx="212">
                  <c:v>2449</c:v>
                </c:pt>
                <c:pt idx="213">
                  <c:v>2450</c:v>
                </c:pt>
                <c:pt idx="214">
                  <c:v>2451</c:v>
                </c:pt>
                <c:pt idx="215">
                  <c:v>2452</c:v>
                </c:pt>
                <c:pt idx="216">
                  <c:v>2453</c:v>
                </c:pt>
                <c:pt idx="217">
                  <c:v>2454</c:v>
                </c:pt>
                <c:pt idx="218">
                  <c:v>2455</c:v>
                </c:pt>
                <c:pt idx="219">
                  <c:v>2456</c:v>
                </c:pt>
                <c:pt idx="220">
                  <c:v>2457</c:v>
                </c:pt>
                <c:pt idx="221">
                  <c:v>2458</c:v>
                </c:pt>
                <c:pt idx="222">
                  <c:v>2459</c:v>
                </c:pt>
                <c:pt idx="223">
                  <c:v>2460</c:v>
                </c:pt>
                <c:pt idx="224">
                  <c:v>2461</c:v>
                </c:pt>
              </c:numCache>
            </c:numRef>
          </c:xVal>
          <c:yVal>
            <c:numRef>
              <c:f>Graph!$G$1950:$G$2172</c:f>
              <c:numCache>
                <c:formatCode>General</c:formatCode>
                <c:ptCount val="22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E3A-4E0A-BE30-2A149364B9B7}"/>
            </c:ext>
          </c:extLst>
        </c:ser>
        <c:ser>
          <c:idx val="5"/>
          <c:order val="5"/>
          <c:tx>
            <c:v>RLD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Graph!$A$1949:$A$2173</c:f>
              <c:numCache>
                <c:formatCode>General</c:formatCode>
                <c:ptCount val="225"/>
                <c:pt idx="0">
                  <c:v>2237</c:v>
                </c:pt>
                <c:pt idx="1">
                  <c:v>2238</c:v>
                </c:pt>
                <c:pt idx="2">
                  <c:v>2239</c:v>
                </c:pt>
                <c:pt idx="3">
                  <c:v>2240</c:v>
                </c:pt>
                <c:pt idx="4">
                  <c:v>2241</c:v>
                </c:pt>
                <c:pt idx="5">
                  <c:v>2242</c:v>
                </c:pt>
                <c:pt idx="6">
                  <c:v>2243</c:v>
                </c:pt>
                <c:pt idx="7">
                  <c:v>2244</c:v>
                </c:pt>
                <c:pt idx="8">
                  <c:v>2245</c:v>
                </c:pt>
                <c:pt idx="9">
                  <c:v>2246</c:v>
                </c:pt>
                <c:pt idx="10">
                  <c:v>2247</c:v>
                </c:pt>
                <c:pt idx="11">
                  <c:v>2248</c:v>
                </c:pt>
                <c:pt idx="12">
                  <c:v>2249</c:v>
                </c:pt>
                <c:pt idx="13">
                  <c:v>2250</c:v>
                </c:pt>
                <c:pt idx="14">
                  <c:v>2251</c:v>
                </c:pt>
                <c:pt idx="15">
                  <c:v>2252</c:v>
                </c:pt>
                <c:pt idx="16">
                  <c:v>2253</c:v>
                </c:pt>
                <c:pt idx="17">
                  <c:v>2254</c:v>
                </c:pt>
                <c:pt idx="18">
                  <c:v>2255</c:v>
                </c:pt>
                <c:pt idx="19">
                  <c:v>2256</c:v>
                </c:pt>
                <c:pt idx="20">
                  <c:v>2257</c:v>
                </c:pt>
                <c:pt idx="21">
                  <c:v>2258</c:v>
                </c:pt>
                <c:pt idx="22">
                  <c:v>2259</c:v>
                </c:pt>
                <c:pt idx="23">
                  <c:v>2260</c:v>
                </c:pt>
                <c:pt idx="24">
                  <c:v>2261</c:v>
                </c:pt>
                <c:pt idx="25">
                  <c:v>2262</c:v>
                </c:pt>
                <c:pt idx="26">
                  <c:v>2263</c:v>
                </c:pt>
                <c:pt idx="27">
                  <c:v>2264</c:v>
                </c:pt>
                <c:pt idx="28">
                  <c:v>2265</c:v>
                </c:pt>
                <c:pt idx="29">
                  <c:v>2266</c:v>
                </c:pt>
                <c:pt idx="30">
                  <c:v>2267</c:v>
                </c:pt>
                <c:pt idx="31">
                  <c:v>2268</c:v>
                </c:pt>
                <c:pt idx="32">
                  <c:v>2269</c:v>
                </c:pt>
                <c:pt idx="33">
                  <c:v>2270</c:v>
                </c:pt>
                <c:pt idx="34">
                  <c:v>2271</c:v>
                </c:pt>
                <c:pt idx="35">
                  <c:v>2272</c:v>
                </c:pt>
                <c:pt idx="36">
                  <c:v>2273</c:v>
                </c:pt>
                <c:pt idx="37">
                  <c:v>2274</c:v>
                </c:pt>
                <c:pt idx="38">
                  <c:v>2275</c:v>
                </c:pt>
                <c:pt idx="39">
                  <c:v>2276</c:v>
                </c:pt>
                <c:pt idx="40">
                  <c:v>2277</c:v>
                </c:pt>
                <c:pt idx="41">
                  <c:v>2278</c:v>
                </c:pt>
                <c:pt idx="42">
                  <c:v>2279</c:v>
                </c:pt>
                <c:pt idx="43">
                  <c:v>2280</c:v>
                </c:pt>
                <c:pt idx="44">
                  <c:v>2281</c:v>
                </c:pt>
                <c:pt idx="45">
                  <c:v>2282</c:v>
                </c:pt>
                <c:pt idx="46">
                  <c:v>2283</c:v>
                </c:pt>
                <c:pt idx="47">
                  <c:v>2284</c:v>
                </c:pt>
                <c:pt idx="48">
                  <c:v>2285</c:v>
                </c:pt>
                <c:pt idx="49">
                  <c:v>2286</c:v>
                </c:pt>
                <c:pt idx="50">
                  <c:v>2287</c:v>
                </c:pt>
                <c:pt idx="51">
                  <c:v>2288</c:v>
                </c:pt>
                <c:pt idx="52">
                  <c:v>2289</c:v>
                </c:pt>
                <c:pt idx="53">
                  <c:v>2290</c:v>
                </c:pt>
                <c:pt idx="54">
                  <c:v>2291</c:v>
                </c:pt>
                <c:pt idx="55">
                  <c:v>2292</c:v>
                </c:pt>
                <c:pt idx="56">
                  <c:v>2293</c:v>
                </c:pt>
                <c:pt idx="57">
                  <c:v>2294</c:v>
                </c:pt>
                <c:pt idx="58">
                  <c:v>2295</c:v>
                </c:pt>
                <c:pt idx="59">
                  <c:v>2296</c:v>
                </c:pt>
                <c:pt idx="60">
                  <c:v>2297</c:v>
                </c:pt>
                <c:pt idx="61">
                  <c:v>2298</c:v>
                </c:pt>
                <c:pt idx="62">
                  <c:v>2299</c:v>
                </c:pt>
                <c:pt idx="63">
                  <c:v>2300</c:v>
                </c:pt>
                <c:pt idx="64">
                  <c:v>2301</c:v>
                </c:pt>
                <c:pt idx="65">
                  <c:v>2302</c:v>
                </c:pt>
                <c:pt idx="66">
                  <c:v>2303</c:v>
                </c:pt>
                <c:pt idx="67">
                  <c:v>2304</c:v>
                </c:pt>
                <c:pt idx="68">
                  <c:v>2305</c:v>
                </c:pt>
                <c:pt idx="69">
                  <c:v>2306</c:v>
                </c:pt>
                <c:pt idx="70">
                  <c:v>2307</c:v>
                </c:pt>
                <c:pt idx="71">
                  <c:v>2308</c:v>
                </c:pt>
                <c:pt idx="72">
                  <c:v>2309</c:v>
                </c:pt>
                <c:pt idx="73">
                  <c:v>2310</c:v>
                </c:pt>
                <c:pt idx="74">
                  <c:v>2311</c:v>
                </c:pt>
                <c:pt idx="75">
                  <c:v>2312</c:v>
                </c:pt>
                <c:pt idx="76">
                  <c:v>2313</c:v>
                </c:pt>
                <c:pt idx="77">
                  <c:v>2314</c:v>
                </c:pt>
                <c:pt idx="78">
                  <c:v>2315</c:v>
                </c:pt>
                <c:pt idx="79">
                  <c:v>2316</c:v>
                </c:pt>
                <c:pt idx="80">
                  <c:v>2317</c:v>
                </c:pt>
                <c:pt idx="81">
                  <c:v>2318</c:v>
                </c:pt>
                <c:pt idx="82">
                  <c:v>2319</c:v>
                </c:pt>
                <c:pt idx="83">
                  <c:v>2320</c:v>
                </c:pt>
                <c:pt idx="84">
                  <c:v>2321</c:v>
                </c:pt>
                <c:pt idx="85">
                  <c:v>2322</c:v>
                </c:pt>
                <c:pt idx="86">
                  <c:v>2323</c:v>
                </c:pt>
                <c:pt idx="87">
                  <c:v>2324</c:v>
                </c:pt>
                <c:pt idx="88">
                  <c:v>2325</c:v>
                </c:pt>
                <c:pt idx="89">
                  <c:v>2326</c:v>
                </c:pt>
                <c:pt idx="90">
                  <c:v>2327</c:v>
                </c:pt>
                <c:pt idx="91">
                  <c:v>2328</c:v>
                </c:pt>
                <c:pt idx="92">
                  <c:v>2329</c:v>
                </c:pt>
                <c:pt idx="93">
                  <c:v>2330</c:v>
                </c:pt>
                <c:pt idx="94">
                  <c:v>2331</c:v>
                </c:pt>
                <c:pt idx="95">
                  <c:v>2332</c:v>
                </c:pt>
                <c:pt idx="96">
                  <c:v>2333</c:v>
                </c:pt>
                <c:pt idx="97">
                  <c:v>2334</c:v>
                </c:pt>
                <c:pt idx="98">
                  <c:v>2335</c:v>
                </c:pt>
                <c:pt idx="99">
                  <c:v>2336</c:v>
                </c:pt>
                <c:pt idx="100">
                  <c:v>2337</c:v>
                </c:pt>
                <c:pt idx="101">
                  <c:v>2338</c:v>
                </c:pt>
                <c:pt idx="102">
                  <c:v>2339</c:v>
                </c:pt>
                <c:pt idx="103">
                  <c:v>2340</c:v>
                </c:pt>
                <c:pt idx="104">
                  <c:v>2341</c:v>
                </c:pt>
                <c:pt idx="105">
                  <c:v>2342</c:v>
                </c:pt>
                <c:pt idx="106">
                  <c:v>2343</c:v>
                </c:pt>
                <c:pt idx="107">
                  <c:v>2344</c:v>
                </c:pt>
                <c:pt idx="108">
                  <c:v>2345</c:v>
                </c:pt>
                <c:pt idx="109">
                  <c:v>2346</c:v>
                </c:pt>
                <c:pt idx="110">
                  <c:v>2347</c:v>
                </c:pt>
                <c:pt idx="111">
                  <c:v>2348</c:v>
                </c:pt>
                <c:pt idx="112">
                  <c:v>2349</c:v>
                </c:pt>
                <c:pt idx="113">
                  <c:v>2350</c:v>
                </c:pt>
                <c:pt idx="114">
                  <c:v>2351</c:v>
                </c:pt>
                <c:pt idx="115">
                  <c:v>2352</c:v>
                </c:pt>
                <c:pt idx="116">
                  <c:v>2353</c:v>
                </c:pt>
                <c:pt idx="117">
                  <c:v>2354</c:v>
                </c:pt>
                <c:pt idx="118">
                  <c:v>2355</c:v>
                </c:pt>
                <c:pt idx="119">
                  <c:v>2356</c:v>
                </c:pt>
                <c:pt idx="120">
                  <c:v>2357</c:v>
                </c:pt>
                <c:pt idx="121">
                  <c:v>2358</c:v>
                </c:pt>
                <c:pt idx="122">
                  <c:v>2359</c:v>
                </c:pt>
                <c:pt idx="123">
                  <c:v>2360</c:v>
                </c:pt>
                <c:pt idx="124">
                  <c:v>2361</c:v>
                </c:pt>
                <c:pt idx="125">
                  <c:v>2362</c:v>
                </c:pt>
                <c:pt idx="126">
                  <c:v>2363</c:v>
                </c:pt>
                <c:pt idx="127">
                  <c:v>2364</c:v>
                </c:pt>
                <c:pt idx="128">
                  <c:v>2365</c:v>
                </c:pt>
                <c:pt idx="129">
                  <c:v>2366</c:v>
                </c:pt>
                <c:pt idx="130">
                  <c:v>2367</c:v>
                </c:pt>
                <c:pt idx="131">
                  <c:v>2368</c:v>
                </c:pt>
                <c:pt idx="132">
                  <c:v>2369</c:v>
                </c:pt>
                <c:pt idx="133">
                  <c:v>2370</c:v>
                </c:pt>
                <c:pt idx="134">
                  <c:v>2371</c:v>
                </c:pt>
                <c:pt idx="135">
                  <c:v>2372</c:v>
                </c:pt>
                <c:pt idx="136">
                  <c:v>2373</c:v>
                </c:pt>
                <c:pt idx="137">
                  <c:v>2374</c:v>
                </c:pt>
                <c:pt idx="138">
                  <c:v>2375</c:v>
                </c:pt>
                <c:pt idx="139">
                  <c:v>2376</c:v>
                </c:pt>
                <c:pt idx="140">
                  <c:v>2377</c:v>
                </c:pt>
                <c:pt idx="141">
                  <c:v>2378</c:v>
                </c:pt>
                <c:pt idx="142">
                  <c:v>2379</c:v>
                </c:pt>
                <c:pt idx="143">
                  <c:v>2380</c:v>
                </c:pt>
                <c:pt idx="144">
                  <c:v>2381</c:v>
                </c:pt>
                <c:pt idx="145">
                  <c:v>2382</c:v>
                </c:pt>
                <c:pt idx="146">
                  <c:v>2383</c:v>
                </c:pt>
                <c:pt idx="147">
                  <c:v>2384</c:v>
                </c:pt>
                <c:pt idx="148">
                  <c:v>2385</c:v>
                </c:pt>
                <c:pt idx="149">
                  <c:v>2386</c:v>
                </c:pt>
                <c:pt idx="150">
                  <c:v>2387</c:v>
                </c:pt>
                <c:pt idx="151">
                  <c:v>2388</c:v>
                </c:pt>
                <c:pt idx="152">
                  <c:v>2389</c:v>
                </c:pt>
                <c:pt idx="153">
                  <c:v>2390</c:v>
                </c:pt>
                <c:pt idx="154">
                  <c:v>2391</c:v>
                </c:pt>
                <c:pt idx="155">
                  <c:v>2392</c:v>
                </c:pt>
                <c:pt idx="156">
                  <c:v>2393</c:v>
                </c:pt>
                <c:pt idx="157">
                  <c:v>2394</c:v>
                </c:pt>
                <c:pt idx="158">
                  <c:v>2395</c:v>
                </c:pt>
                <c:pt idx="159">
                  <c:v>2396</c:v>
                </c:pt>
                <c:pt idx="160">
                  <c:v>2397</c:v>
                </c:pt>
                <c:pt idx="161">
                  <c:v>2398</c:v>
                </c:pt>
                <c:pt idx="162">
                  <c:v>2399</c:v>
                </c:pt>
                <c:pt idx="163">
                  <c:v>2400</c:v>
                </c:pt>
                <c:pt idx="164">
                  <c:v>2401</c:v>
                </c:pt>
                <c:pt idx="165">
                  <c:v>2402</c:v>
                </c:pt>
                <c:pt idx="166">
                  <c:v>2403</c:v>
                </c:pt>
                <c:pt idx="167">
                  <c:v>2404</c:v>
                </c:pt>
                <c:pt idx="168">
                  <c:v>2405</c:v>
                </c:pt>
                <c:pt idx="169">
                  <c:v>2406</c:v>
                </c:pt>
                <c:pt idx="170">
                  <c:v>2407</c:v>
                </c:pt>
                <c:pt idx="171">
                  <c:v>2408</c:v>
                </c:pt>
                <c:pt idx="172">
                  <c:v>2409</c:v>
                </c:pt>
                <c:pt idx="173">
                  <c:v>2410</c:v>
                </c:pt>
                <c:pt idx="174">
                  <c:v>2411</c:v>
                </c:pt>
                <c:pt idx="175">
                  <c:v>2412</c:v>
                </c:pt>
                <c:pt idx="176">
                  <c:v>2413</c:v>
                </c:pt>
                <c:pt idx="177">
                  <c:v>2414</c:v>
                </c:pt>
                <c:pt idx="178">
                  <c:v>2415</c:v>
                </c:pt>
                <c:pt idx="179">
                  <c:v>2416</c:v>
                </c:pt>
                <c:pt idx="180">
                  <c:v>2417</c:v>
                </c:pt>
                <c:pt idx="181">
                  <c:v>2418</c:v>
                </c:pt>
                <c:pt idx="182">
                  <c:v>2419</c:v>
                </c:pt>
                <c:pt idx="183">
                  <c:v>2420</c:v>
                </c:pt>
                <c:pt idx="184">
                  <c:v>2421</c:v>
                </c:pt>
                <c:pt idx="185">
                  <c:v>2422</c:v>
                </c:pt>
                <c:pt idx="186">
                  <c:v>2423</c:v>
                </c:pt>
                <c:pt idx="187">
                  <c:v>2424</c:v>
                </c:pt>
                <c:pt idx="188">
                  <c:v>2425</c:v>
                </c:pt>
                <c:pt idx="189">
                  <c:v>2426</c:v>
                </c:pt>
                <c:pt idx="190">
                  <c:v>2427</c:v>
                </c:pt>
                <c:pt idx="191">
                  <c:v>2428</c:v>
                </c:pt>
                <c:pt idx="192">
                  <c:v>2429</c:v>
                </c:pt>
                <c:pt idx="193">
                  <c:v>2430</c:v>
                </c:pt>
                <c:pt idx="194">
                  <c:v>2431</c:v>
                </c:pt>
                <c:pt idx="195">
                  <c:v>2432</c:v>
                </c:pt>
                <c:pt idx="196">
                  <c:v>2433</c:v>
                </c:pt>
                <c:pt idx="197">
                  <c:v>2434</c:v>
                </c:pt>
                <c:pt idx="198">
                  <c:v>2435</c:v>
                </c:pt>
                <c:pt idx="199">
                  <c:v>2436</c:v>
                </c:pt>
                <c:pt idx="200">
                  <c:v>2437</c:v>
                </c:pt>
                <c:pt idx="201">
                  <c:v>2438</c:v>
                </c:pt>
                <c:pt idx="202">
                  <c:v>2439</c:v>
                </c:pt>
                <c:pt idx="203">
                  <c:v>2440</c:v>
                </c:pt>
                <c:pt idx="204">
                  <c:v>2441</c:v>
                </c:pt>
                <c:pt idx="205">
                  <c:v>2442</c:v>
                </c:pt>
                <c:pt idx="206">
                  <c:v>2443</c:v>
                </c:pt>
                <c:pt idx="207">
                  <c:v>2444</c:v>
                </c:pt>
                <c:pt idx="208">
                  <c:v>2445</c:v>
                </c:pt>
                <c:pt idx="209">
                  <c:v>2446</c:v>
                </c:pt>
                <c:pt idx="210">
                  <c:v>2447</c:v>
                </c:pt>
                <c:pt idx="211">
                  <c:v>2448</c:v>
                </c:pt>
                <c:pt idx="212">
                  <c:v>2449</c:v>
                </c:pt>
                <c:pt idx="213">
                  <c:v>2450</c:v>
                </c:pt>
                <c:pt idx="214">
                  <c:v>2451</c:v>
                </c:pt>
                <c:pt idx="215">
                  <c:v>2452</c:v>
                </c:pt>
                <c:pt idx="216">
                  <c:v>2453</c:v>
                </c:pt>
                <c:pt idx="217">
                  <c:v>2454</c:v>
                </c:pt>
                <c:pt idx="218">
                  <c:v>2455</c:v>
                </c:pt>
                <c:pt idx="219">
                  <c:v>2456</c:v>
                </c:pt>
                <c:pt idx="220">
                  <c:v>2457</c:v>
                </c:pt>
                <c:pt idx="221">
                  <c:v>2458</c:v>
                </c:pt>
                <c:pt idx="222">
                  <c:v>2459</c:v>
                </c:pt>
                <c:pt idx="223">
                  <c:v>2460</c:v>
                </c:pt>
                <c:pt idx="224">
                  <c:v>2461</c:v>
                </c:pt>
              </c:numCache>
            </c:numRef>
          </c:xVal>
          <c:yVal>
            <c:numRef>
              <c:f>Graph!$H$1950:$H$2172</c:f>
              <c:numCache>
                <c:formatCode>General</c:formatCode>
                <c:ptCount val="22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E3A-4E0A-BE30-2A149364B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35103"/>
        <c:axId val="112925503"/>
      </c:scatterChart>
      <c:valAx>
        <c:axId val="112935103"/>
        <c:scaling>
          <c:orientation val="minMax"/>
          <c:max val="2461"/>
          <c:min val="2237"/>
        </c:scaling>
        <c:delete val="0"/>
        <c:axPos val="b"/>
        <c:numFmt formatCode="General" sourceLinked="1"/>
        <c:majorTickMark val="out"/>
        <c:minorTickMark val="none"/>
        <c:tickLblPos val="nextTo"/>
        <c:crossAx val="112925503"/>
        <c:crosses val="autoZero"/>
        <c:crossBetween val="midCat"/>
      </c:valAx>
      <c:valAx>
        <c:axId val="112925503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12935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Pass 11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RR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Graph!$A$2176:$A$2513</c:f>
              <c:numCache>
                <c:formatCode>General</c:formatCode>
                <c:ptCount val="338"/>
                <c:pt idx="0">
                  <c:v>2492</c:v>
                </c:pt>
                <c:pt idx="1">
                  <c:v>2493</c:v>
                </c:pt>
                <c:pt idx="2">
                  <c:v>2494</c:v>
                </c:pt>
                <c:pt idx="3">
                  <c:v>2495</c:v>
                </c:pt>
                <c:pt idx="4">
                  <c:v>2496</c:v>
                </c:pt>
                <c:pt idx="5">
                  <c:v>2497</c:v>
                </c:pt>
                <c:pt idx="6">
                  <c:v>2498</c:v>
                </c:pt>
                <c:pt idx="7">
                  <c:v>2499</c:v>
                </c:pt>
                <c:pt idx="8">
                  <c:v>2500</c:v>
                </c:pt>
                <c:pt idx="9">
                  <c:v>2501</c:v>
                </c:pt>
                <c:pt idx="10">
                  <c:v>2502</c:v>
                </c:pt>
                <c:pt idx="11">
                  <c:v>2503</c:v>
                </c:pt>
                <c:pt idx="12">
                  <c:v>2504</c:v>
                </c:pt>
                <c:pt idx="13">
                  <c:v>2505</c:v>
                </c:pt>
                <c:pt idx="14">
                  <c:v>2506</c:v>
                </c:pt>
                <c:pt idx="15">
                  <c:v>2507</c:v>
                </c:pt>
                <c:pt idx="16">
                  <c:v>2508</c:v>
                </c:pt>
                <c:pt idx="17">
                  <c:v>2509</c:v>
                </c:pt>
                <c:pt idx="18">
                  <c:v>2510</c:v>
                </c:pt>
                <c:pt idx="19">
                  <c:v>2511</c:v>
                </c:pt>
                <c:pt idx="20">
                  <c:v>2512</c:v>
                </c:pt>
                <c:pt idx="21">
                  <c:v>2513</c:v>
                </c:pt>
                <c:pt idx="22">
                  <c:v>2514</c:v>
                </c:pt>
                <c:pt idx="23">
                  <c:v>2515</c:v>
                </c:pt>
                <c:pt idx="24">
                  <c:v>2516</c:v>
                </c:pt>
                <c:pt idx="25">
                  <c:v>2517</c:v>
                </c:pt>
                <c:pt idx="26">
                  <c:v>2518</c:v>
                </c:pt>
                <c:pt idx="27">
                  <c:v>2519</c:v>
                </c:pt>
                <c:pt idx="28">
                  <c:v>2520</c:v>
                </c:pt>
                <c:pt idx="29">
                  <c:v>2521</c:v>
                </c:pt>
                <c:pt idx="30">
                  <c:v>2522</c:v>
                </c:pt>
                <c:pt idx="31">
                  <c:v>2523</c:v>
                </c:pt>
                <c:pt idx="32">
                  <c:v>2524</c:v>
                </c:pt>
                <c:pt idx="33">
                  <c:v>2525</c:v>
                </c:pt>
                <c:pt idx="34">
                  <c:v>2526</c:v>
                </c:pt>
                <c:pt idx="35">
                  <c:v>2527</c:v>
                </c:pt>
                <c:pt idx="36">
                  <c:v>2528</c:v>
                </c:pt>
                <c:pt idx="37">
                  <c:v>2529</c:v>
                </c:pt>
                <c:pt idx="38">
                  <c:v>2530</c:v>
                </c:pt>
                <c:pt idx="39">
                  <c:v>2531</c:v>
                </c:pt>
                <c:pt idx="40">
                  <c:v>2532</c:v>
                </c:pt>
                <c:pt idx="41">
                  <c:v>2533</c:v>
                </c:pt>
                <c:pt idx="42">
                  <c:v>2534</c:v>
                </c:pt>
                <c:pt idx="43">
                  <c:v>2535</c:v>
                </c:pt>
                <c:pt idx="44">
                  <c:v>2536</c:v>
                </c:pt>
                <c:pt idx="45">
                  <c:v>2537</c:v>
                </c:pt>
                <c:pt idx="46">
                  <c:v>2538</c:v>
                </c:pt>
                <c:pt idx="47">
                  <c:v>2539</c:v>
                </c:pt>
                <c:pt idx="48">
                  <c:v>2540</c:v>
                </c:pt>
                <c:pt idx="49">
                  <c:v>2541</c:v>
                </c:pt>
                <c:pt idx="50">
                  <c:v>2542</c:v>
                </c:pt>
                <c:pt idx="51">
                  <c:v>2543</c:v>
                </c:pt>
                <c:pt idx="52">
                  <c:v>2544</c:v>
                </c:pt>
                <c:pt idx="53">
                  <c:v>2545</c:v>
                </c:pt>
                <c:pt idx="54">
                  <c:v>2546</c:v>
                </c:pt>
                <c:pt idx="55">
                  <c:v>2547</c:v>
                </c:pt>
                <c:pt idx="56">
                  <c:v>2548</c:v>
                </c:pt>
                <c:pt idx="57">
                  <c:v>2549</c:v>
                </c:pt>
                <c:pt idx="58">
                  <c:v>2550</c:v>
                </c:pt>
                <c:pt idx="59">
                  <c:v>2551</c:v>
                </c:pt>
                <c:pt idx="60">
                  <c:v>2552</c:v>
                </c:pt>
                <c:pt idx="61">
                  <c:v>2553</c:v>
                </c:pt>
                <c:pt idx="62">
                  <c:v>2554</c:v>
                </c:pt>
                <c:pt idx="63">
                  <c:v>2555</c:v>
                </c:pt>
                <c:pt idx="64">
                  <c:v>2556</c:v>
                </c:pt>
                <c:pt idx="65">
                  <c:v>2557</c:v>
                </c:pt>
                <c:pt idx="66">
                  <c:v>2558</c:v>
                </c:pt>
                <c:pt idx="67">
                  <c:v>2559</c:v>
                </c:pt>
                <c:pt idx="68">
                  <c:v>2560</c:v>
                </c:pt>
                <c:pt idx="69">
                  <c:v>2561</c:v>
                </c:pt>
                <c:pt idx="70">
                  <c:v>2562</c:v>
                </c:pt>
                <c:pt idx="71">
                  <c:v>2563</c:v>
                </c:pt>
                <c:pt idx="72">
                  <c:v>2564</c:v>
                </c:pt>
                <c:pt idx="73">
                  <c:v>2565</c:v>
                </c:pt>
                <c:pt idx="74">
                  <c:v>2566</c:v>
                </c:pt>
                <c:pt idx="75">
                  <c:v>2567</c:v>
                </c:pt>
                <c:pt idx="76">
                  <c:v>2568</c:v>
                </c:pt>
                <c:pt idx="77">
                  <c:v>2569</c:v>
                </c:pt>
                <c:pt idx="78">
                  <c:v>2570</c:v>
                </c:pt>
                <c:pt idx="79">
                  <c:v>2571</c:v>
                </c:pt>
                <c:pt idx="80">
                  <c:v>2572</c:v>
                </c:pt>
                <c:pt idx="81">
                  <c:v>2573</c:v>
                </c:pt>
                <c:pt idx="82">
                  <c:v>2574</c:v>
                </c:pt>
                <c:pt idx="83">
                  <c:v>2575</c:v>
                </c:pt>
                <c:pt idx="84">
                  <c:v>2576</c:v>
                </c:pt>
                <c:pt idx="85">
                  <c:v>2577</c:v>
                </c:pt>
                <c:pt idx="86">
                  <c:v>2578</c:v>
                </c:pt>
                <c:pt idx="87">
                  <c:v>2579</c:v>
                </c:pt>
                <c:pt idx="88">
                  <c:v>2580</c:v>
                </c:pt>
                <c:pt idx="89">
                  <c:v>2581</c:v>
                </c:pt>
                <c:pt idx="90">
                  <c:v>2582</c:v>
                </c:pt>
                <c:pt idx="91">
                  <c:v>2583</c:v>
                </c:pt>
                <c:pt idx="92">
                  <c:v>2584</c:v>
                </c:pt>
                <c:pt idx="93">
                  <c:v>2585</c:v>
                </c:pt>
                <c:pt idx="94">
                  <c:v>2586</c:v>
                </c:pt>
                <c:pt idx="95">
                  <c:v>2587</c:v>
                </c:pt>
                <c:pt idx="96">
                  <c:v>2588</c:v>
                </c:pt>
                <c:pt idx="97">
                  <c:v>2589</c:v>
                </c:pt>
                <c:pt idx="98">
                  <c:v>2590</c:v>
                </c:pt>
                <c:pt idx="99">
                  <c:v>2591</c:v>
                </c:pt>
                <c:pt idx="100">
                  <c:v>2592</c:v>
                </c:pt>
                <c:pt idx="101">
                  <c:v>2593</c:v>
                </c:pt>
                <c:pt idx="102">
                  <c:v>2594</c:v>
                </c:pt>
                <c:pt idx="103">
                  <c:v>2595</c:v>
                </c:pt>
                <c:pt idx="104">
                  <c:v>2596</c:v>
                </c:pt>
                <c:pt idx="105">
                  <c:v>2597</c:v>
                </c:pt>
                <c:pt idx="106">
                  <c:v>2598</c:v>
                </c:pt>
                <c:pt idx="107">
                  <c:v>2599</c:v>
                </c:pt>
                <c:pt idx="108">
                  <c:v>2600</c:v>
                </c:pt>
                <c:pt idx="109">
                  <c:v>2601</c:v>
                </c:pt>
                <c:pt idx="110">
                  <c:v>2602</c:v>
                </c:pt>
                <c:pt idx="111">
                  <c:v>2603</c:v>
                </c:pt>
                <c:pt idx="112">
                  <c:v>2604</c:v>
                </c:pt>
                <c:pt idx="113">
                  <c:v>2605</c:v>
                </c:pt>
                <c:pt idx="114">
                  <c:v>2606</c:v>
                </c:pt>
                <c:pt idx="115">
                  <c:v>2607</c:v>
                </c:pt>
                <c:pt idx="116">
                  <c:v>2608</c:v>
                </c:pt>
                <c:pt idx="117">
                  <c:v>2609</c:v>
                </c:pt>
                <c:pt idx="118">
                  <c:v>2610</c:v>
                </c:pt>
                <c:pt idx="119">
                  <c:v>2611</c:v>
                </c:pt>
                <c:pt idx="120">
                  <c:v>2612</c:v>
                </c:pt>
                <c:pt idx="121">
                  <c:v>2613</c:v>
                </c:pt>
                <c:pt idx="122">
                  <c:v>2614</c:v>
                </c:pt>
                <c:pt idx="123">
                  <c:v>2615</c:v>
                </c:pt>
                <c:pt idx="124">
                  <c:v>2616</c:v>
                </c:pt>
                <c:pt idx="125">
                  <c:v>2617</c:v>
                </c:pt>
                <c:pt idx="126">
                  <c:v>2618</c:v>
                </c:pt>
                <c:pt idx="127">
                  <c:v>2619</c:v>
                </c:pt>
                <c:pt idx="128">
                  <c:v>2620</c:v>
                </c:pt>
                <c:pt idx="129">
                  <c:v>2621</c:v>
                </c:pt>
                <c:pt idx="130">
                  <c:v>2622</c:v>
                </c:pt>
                <c:pt idx="131">
                  <c:v>2623</c:v>
                </c:pt>
                <c:pt idx="132">
                  <c:v>2624</c:v>
                </c:pt>
                <c:pt idx="133">
                  <c:v>2625</c:v>
                </c:pt>
                <c:pt idx="134">
                  <c:v>2626</c:v>
                </c:pt>
                <c:pt idx="135">
                  <c:v>2627</c:v>
                </c:pt>
                <c:pt idx="136">
                  <c:v>2628</c:v>
                </c:pt>
                <c:pt idx="137">
                  <c:v>2629</c:v>
                </c:pt>
                <c:pt idx="138">
                  <c:v>2630</c:v>
                </c:pt>
                <c:pt idx="139">
                  <c:v>2631</c:v>
                </c:pt>
                <c:pt idx="140">
                  <c:v>2632</c:v>
                </c:pt>
                <c:pt idx="141">
                  <c:v>2633</c:v>
                </c:pt>
                <c:pt idx="142">
                  <c:v>2634</c:v>
                </c:pt>
                <c:pt idx="143">
                  <c:v>2635</c:v>
                </c:pt>
                <c:pt idx="144">
                  <c:v>2636</c:v>
                </c:pt>
                <c:pt idx="145">
                  <c:v>2637</c:v>
                </c:pt>
                <c:pt idx="146">
                  <c:v>2638</c:v>
                </c:pt>
                <c:pt idx="147">
                  <c:v>2639</c:v>
                </c:pt>
                <c:pt idx="148">
                  <c:v>2640</c:v>
                </c:pt>
                <c:pt idx="149">
                  <c:v>2641</c:v>
                </c:pt>
                <c:pt idx="150">
                  <c:v>2642</c:v>
                </c:pt>
                <c:pt idx="151">
                  <c:v>2643</c:v>
                </c:pt>
                <c:pt idx="152">
                  <c:v>2644</c:v>
                </c:pt>
                <c:pt idx="153">
                  <c:v>2645</c:v>
                </c:pt>
                <c:pt idx="154">
                  <c:v>2646</c:v>
                </c:pt>
                <c:pt idx="155">
                  <c:v>2647</c:v>
                </c:pt>
                <c:pt idx="156">
                  <c:v>2648</c:v>
                </c:pt>
                <c:pt idx="157">
                  <c:v>2649</c:v>
                </c:pt>
                <c:pt idx="158">
                  <c:v>2650</c:v>
                </c:pt>
                <c:pt idx="159">
                  <c:v>2651</c:v>
                </c:pt>
                <c:pt idx="160">
                  <c:v>2652</c:v>
                </c:pt>
                <c:pt idx="161">
                  <c:v>2653</c:v>
                </c:pt>
                <c:pt idx="162">
                  <c:v>2654</c:v>
                </c:pt>
                <c:pt idx="163">
                  <c:v>2655</c:v>
                </c:pt>
                <c:pt idx="164">
                  <c:v>2656</c:v>
                </c:pt>
                <c:pt idx="165">
                  <c:v>2657</c:v>
                </c:pt>
                <c:pt idx="166">
                  <c:v>2658</c:v>
                </c:pt>
                <c:pt idx="167">
                  <c:v>2659</c:v>
                </c:pt>
                <c:pt idx="168">
                  <c:v>2660</c:v>
                </c:pt>
                <c:pt idx="169">
                  <c:v>2661</c:v>
                </c:pt>
                <c:pt idx="170">
                  <c:v>2662</c:v>
                </c:pt>
                <c:pt idx="171">
                  <c:v>2663</c:v>
                </c:pt>
                <c:pt idx="172">
                  <c:v>2664</c:v>
                </c:pt>
                <c:pt idx="173">
                  <c:v>2665</c:v>
                </c:pt>
                <c:pt idx="174">
                  <c:v>2666</c:v>
                </c:pt>
                <c:pt idx="175">
                  <c:v>2667</c:v>
                </c:pt>
                <c:pt idx="176">
                  <c:v>2668</c:v>
                </c:pt>
                <c:pt idx="177">
                  <c:v>2669</c:v>
                </c:pt>
                <c:pt idx="178">
                  <c:v>2670</c:v>
                </c:pt>
                <c:pt idx="179">
                  <c:v>2671</c:v>
                </c:pt>
                <c:pt idx="180">
                  <c:v>2672</c:v>
                </c:pt>
                <c:pt idx="181">
                  <c:v>2673</c:v>
                </c:pt>
                <c:pt idx="182">
                  <c:v>2674</c:v>
                </c:pt>
                <c:pt idx="183">
                  <c:v>2675</c:v>
                </c:pt>
                <c:pt idx="184">
                  <c:v>2676</c:v>
                </c:pt>
                <c:pt idx="185">
                  <c:v>2677</c:v>
                </c:pt>
                <c:pt idx="186">
                  <c:v>2678</c:v>
                </c:pt>
                <c:pt idx="187">
                  <c:v>2679</c:v>
                </c:pt>
                <c:pt idx="188">
                  <c:v>2680</c:v>
                </c:pt>
                <c:pt idx="189">
                  <c:v>2681</c:v>
                </c:pt>
                <c:pt idx="190">
                  <c:v>2682</c:v>
                </c:pt>
                <c:pt idx="191">
                  <c:v>2683</c:v>
                </c:pt>
                <c:pt idx="192">
                  <c:v>2684</c:v>
                </c:pt>
                <c:pt idx="193">
                  <c:v>2685</c:v>
                </c:pt>
                <c:pt idx="194">
                  <c:v>2686</c:v>
                </c:pt>
                <c:pt idx="195">
                  <c:v>2687</c:v>
                </c:pt>
                <c:pt idx="196">
                  <c:v>2688</c:v>
                </c:pt>
                <c:pt idx="197">
                  <c:v>2689</c:v>
                </c:pt>
                <c:pt idx="198">
                  <c:v>2690</c:v>
                </c:pt>
                <c:pt idx="199">
                  <c:v>2691</c:v>
                </c:pt>
                <c:pt idx="200">
                  <c:v>2692</c:v>
                </c:pt>
                <c:pt idx="201">
                  <c:v>2693</c:v>
                </c:pt>
                <c:pt idx="202">
                  <c:v>2694</c:v>
                </c:pt>
                <c:pt idx="203">
                  <c:v>2695</c:v>
                </c:pt>
                <c:pt idx="204">
                  <c:v>2696</c:v>
                </c:pt>
                <c:pt idx="205">
                  <c:v>2697</c:v>
                </c:pt>
                <c:pt idx="206">
                  <c:v>2698</c:v>
                </c:pt>
                <c:pt idx="207">
                  <c:v>2699</c:v>
                </c:pt>
                <c:pt idx="208">
                  <c:v>2700</c:v>
                </c:pt>
                <c:pt idx="209">
                  <c:v>2701</c:v>
                </c:pt>
                <c:pt idx="210">
                  <c:v>2702</c:v>
                </c:pt>
                <c:pt idx="211">
                  <c:v>2703</c:v>
                </c:pt>
                <c:pt idx="212">
                  <c:v>2704</c:v>
                </c:pt>
                <c:pt idx="213">
                  <c:v>2705</c:v>
                </c:pt>
                <c:pt idx="214">
                  <c:v>2706</c:v>
                </c:pt>
                <c:pt idx="215">
                  <c:v>2707</c:v>
                </c:pt>
                <c:pt idx="216">
                  <c:v>2708</c:v>
                </c:pt>
                <c:pt idx="217">
                  <c:v>2709</c:v>
                </c:pt>
                <c:pt idx="218">
                  <c:v>2710</c:v>
                </c:pt>
                <c:pt idx="219">
                  <c:v>2711</c:v>
                </c:pt>
                <c:pt idx="220">
                  <c:v>2712</c:v>
                </c:pt>
                <c:pt idx="221">
                  <c:v>2713</c:v>
                </c:pt>
                <c:pt idx="222">
                  <c:v>2714</c:v>
                </c:pt>
                <c:pt idx="223">
                  <c:v>2715</c:v>
                </c:pt>
                <c:pt idx="224">
                  <c:v>2716</c:v>
                </c:pt>
                <c:pt idx="225">
                  <c:v>2717</c:v>
                </c:pt>
                <c:pt idx="226">
                  <c:v>2718</c:v>
                </c:pt>
                <c:pt idx="227">
                  <c:v>2719</c:v>
                </c:pt>
                <c:pt idx="228">
                  <c:v>2720</c:v>
                </c:pt>
                <c:pt idx="229">
                  <c:v>2721</c:v>
                </c:pt>
                <c:pt idx="230">
                  <c:v>2722</c:v>
                </c:pt>
                <c:pt idx="231">
                  <c:v>2723</c:v>
                </c:pt>
                <c:pt idx="232">
                  <c:v>2724</c:v>
                </c:pt>
                <c:pt idx="233">
                  <c:v>2725</c:v>
                </c:pt>
                <c:pt idx="234">
                  <c:v>2726</c:v>
                </c:pt>
                <c:pt idx="235">
                  <c:v>2727</c:v>
                </c:pt>
                <c:pt idx="236">
                  <c:v>2728</c:v>
                </c:pt>
                <c:pt idx="237">
                  <c:v>2729</c:v>
                </c:pt>
                <c:pt idx="238">
                  <c:v>2730</c:v>
                </c:pt>
                <c:pt idx="239">
                  <c:v>2731</c:v>
                </c:pt>
                <c:pt idx="240">
                  <c:v>2732</c:v>
                </c:pt>
                <c:pt idx="241">
                  <c:v>2733</c:v>
                </c:pt>
                <c:pt idx="242">
                  <c:v>2734</c:v>
                </c:pt>
                <c:pt idx="243">
                  <c:v>2735</c:v>
                </c:pt>
                <c:pt idx="244">
                  <c:v>2736</c:v>
                </c:pt>
                <c:pt idx="245">
                  <c:v>2737</c:v>
                </c:pt>
                <c:pt idx="246">
                  <c:v>2738</c:v>
                </c:pt>
                <c:pt idx="247">
                  <c:v>2739</c:v>
                </c:pt>
                <c:pt idx="248">
                  <c:v>2740</c:v>
                </c:pt>
                <c:pt idx="249">
                  <c:v>2741</c:v>
                </c:pt>
                <c:pt idx="250">
                  <c:v>2742</c:v>
                </c:pt>
                <c:pt idx="251">
                  <c:v>2743</c:v>
                </c:pt>
                <c:pt idx="252">
                  <c:v>2744</c:v>
                </c:pt>
                <c:pt idx="253">
                  <c:v>2745</c:v>
                </c:pt>
                <c:pt idx="254">
                  <c:v>2746</c:v>
                </c:pt>
                <c:pt idx="255">
                  <c:v>2747</c:v>
                </c:pt>
                <c:pt idx="256">
                  <c:v>2748</c:v>
                </c:pt>
                <c:pt idx="257">
                  <c:v>2749</c:v>
                </c:pt>
                <c:pt idx="258">
                  <c:v>2750</c:v>
                </c:pt>
                <c:pt idx="259">
                  <c:v>2751</c:v>
                </c:pt>
                <c:pt idx="260">
                  <c:v>2752</c:v>
                </c:pt>
                <c:pt idx="261">
                  <c:v>2753</c:v>
                </c:pt>
                <c:pt idx="262">
                  <c:v>2754</c:v>
                </c:pt>
                <c:pt idx="263">
                  <c:v>2755</c:v>
                </c:pt>
                <c:pt idx="264">
                  <c:v>2756</c:v>
                </c:pt>
                <c:pt idx="265">
                  <c:v>2757</c:v>
                </c:pt>
                <c:pt idx="266">
                  <c:v>2758</c:v>
                </c:pt>
                <c:pt idx="267">
                  <c:v>2759</c:v>
                </c:pt>
                <c:pt idx="268">
                  <c:v>2760</c:v>
                </c:pt>
                <c:pt idx="269">
                  <c:v>2761</c:v>
                </c:pt>
                <c:pt idx="270">
                  <c:v>2762</c:v>
                </c:pt>
                <c:pt idx="271">
                  <c:v>2763</c:v>
                </c:pt>
                <c:pt idx="272">
                  <c:v>2764</c:v>
                </c:pt>
                <c:pt idx="273">
                  <c:v>2765</c:v>
                </c:pt>
                <c:pt idx="274">
                  <c:v>2766</c:v>
                </c:pt>
                <c:pt idx="275">
                  <c:v>2767</c:v>
                </c:pt>
                <c:pt idx="276">
                  <c:v>2768</c:v>
                </c:pt>
                <c:pt idx="277">
                  <c:v>2769</c:v>
                </c:pt>
                <c:pt idx="278">
                  <c:v>2770</c:v>
                </c:pt>
                <c:pt idx="279">
                  <c:v>2771</c:v>
                </c:pt>
                <c:pt idx="280">
                  <c:v>2772</c:v>
                </c:pt>
                <c:pt idx="281">
                  <c:v>2773</c:v>
                </c:pt>
                <c:pt idx="282">
                  <c:v>2774</c:v>
                </c:pt>
                <c:pt idx="283">
                  <c:v>2775</c:v>
                </c:pt>
                <c:pt idx="284">
                  <c:v>2776</c:v>
                </c:pt>
                <c:pt idx="285">
                  <c:v>2777</c:v>
                </c:pt>
                <c:pt idx="286">
                  <c:v>2778</c:v>
                </c:pt>
                <c:pt idx="287">
                  <c:v>2779</c:v>
                </c:pt>
                <c:pt idx="288">
                  <c:v>2780</c:v>
                </c:pt>
                <c:pt idx="289">
                  <c:v>2781</c:v>
                </c:pt>
                <c:pt idx="290">
                  <c:v>2782</c:v>
                </c:pt>
                <c:pt idx="291">
                  <c:v>2783</c:v>
                </c:pt>
                <c:pt idx="292">
                  <c:v>2784</c:v>
                </c:pt>
                <c:pt idx="293">
                  <c:v>2785</c:v>
                </c:pt>
                <c:pt idx="294">
                  <c:v>2786</c:v>
                </c:pt>
                <c:pt idx="295">
                  <c:v>2787</c:v>
                </c:pt>
                <c:pt idx="296">
                  <c:v>2788</c:v>
                </c:pt>
                <c:pt idx="297">
                  <c:v>2789</c:v>
                </c:pt>
                <c:pt idx="298">
                  <c:v>2790</c:v>
                </c:pt>
                <c:pt idx="299">
                  <c:v>2791</c:v>
                </c:pt>
                <c:pt idx="300">
                  <c:v>2792</c:v>
                </c:pt>
                <c:pt idx="301">
                  <c:v>2793</c:v>
                </c:pt>
                <c:pt idx="302">
                  <c:v>2794</c:v>
                </c:pt>
                <c:pt idx="303">
                  <c:v>2795</c:v>
                </c:pt>
                <c:pt idx="304">
                  <c:v>2796</c:v>
                </c:pt>
                <c:pt idx="305">
                  <c:v>2797</c:v>
                </c:pt>
                <c:pt idx="306">
                  <c:v>2798</c:v>
                </c:pt>
                <c:pt idx="307">
                  <c:v>2799</c:v>
                </c:pt>
                <c:pt idx="308">
                  <c:v>2800</c:v>
                </c:pt>
                <c:pt idx="309">
                  <c:v>2801</c:v>
                </c:pt>
                <c:pt idx="310">
                  <c:v>2802</c:v>
                </c:pt>
                <c:pt idx="311">
                  <c:v>2803</c:v>
                </c:pt>
                <c:pt idx="312">
                  <c:v>2804</c:v>
                </c:pt>
                <c:pt idx="313">
                  <c:v>2805</c:v>
                </c:pt>
                <c:pt idx="314">
                  <c:v>2806</c:v>
                </c:pt>
                <c:pt idx="315">
                  <c:v>2807</c:v>
                </c:pt>
                <c:pt idx="316">
                  <c:v>2808</c:v>
                </c:pt>
                <c:pt idx="317">
                  <c:v>2809</c:v>
                </c:pt>
                <c:pt idx="318">
                  <c:v>2810</c:v>
                </c:pt>
                <c:pt idx="319">
                  <c:v>2811</c:v>
                </c:pt>
                <c:pt idx="320">
                  <c:v>2812</c:v>
                </c:pt>
                <c:pt idx="321">
                  <c:v>2813</c:v>
                </c:pt>
                <c:pt idx="322">
                  <c:v>2814</c:v>
                </c:pt>
                <c:pt idx="323">
                  <c:v>2815</c:v>
                </c:pt>
                <c:pt idx="324">
                  <c:v>2816</c:v>
                </c:pt>
                <c:pt idx="325">
                  <c:v>2817</c:v>
                </c:pt>
                <c:pt idx="326">
                  <c:v>2818</c:v>
                </c:pt>
                <c:pt idx="327">
                  <c:v>2819</c:v>
                </c:pt>
                <c:pt idx="328">
                  <c:v>2820</c:v>
                </c:pt>
                <c:pt idx="329">
                  <c:v>2821</c:v>
                </c:pt>
                <c:pt idx="330">
                  <c:v>2822</c:v>
                </c:pt>
                <c:pt idx="331">
                  <c:v>2823</c:v>
                </c:pt>
                <c:pt idx="332">
                  <c:v>2824</c:v>
                </c:pt>
                <c:pt idx="333">
                  <c:v>2825</c:v>
                </c:pt>
                <c:pt idx="334">
                  <c:v>2826</c:v>
                </c:pt>
                <c:pt idx="335">
                  <c:v>2827</c:v>
                </c:pt>
                <c:pt idx="336">
                  <c:v>2828</c:v>
                </c:pt>
                <c:pt idx="337">
                  <c:v>2829</c:v>
                </c:pt>
              </c:numCache>
            </c:numRef>
          </c:xVal>
          <c:yVal>
            <c:numRef>
              <c:f>Graph!$D$2177:$D$2512</c:f>
              <c:numCache>
                <c:formatCode>General</c:formatCode>
                <c:ptCount val="336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EC-4397-ABB4-F3BE6BC63DFB}"/>
            </c:ext>
          </c:extLst>
        </c:ser>
        <c:ser>
          <c:idx val="1"/>
          <c:order val="1"/>
          <c:tx>
            <c:v>FR</c:v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Graph!$A$2176:$A$2513</c:f>
              <c:numCache>
                <c:formatCode>General</c:formatCode>
                <c:ptCount val="338"/>
                <c:pt idx="0">
                  <c:v>2492</c:v>
                </c:pt>
                <c:pt idx="1">
                  <c:v>2493</c:v>
                </c:pt>
                <c:pt idx="2">
                  <c:v>2494</c:v>
                </c:pt>
                <c:pt idx="3">
                  <c:v>2495</c:v>
                </c:pt>
                <c:pt idx="4">
                  <c:v>2496</c:v>
                </c:pt>
                <c:pt idx="5">
                  <c:v>2497</c:v>
                </c:pt>
                <c:pt idx="6">
                  <c:v>2498</c:v>
                </c:pt>
                <c:pt idx="7">
                  <c:v>2499</c:v>
                </c:pt>
                <c:pt idx="8">
                  <c:v>2500</c:v>
                </c:pt>
                <c:pt idx="9">
                  <c:v>2501</c:v>
                </c:pt>
                <c:pt idx="10">
                  <c:v>2502</c:v>
                </c:pt>
                <c:pt idx="11">
                  <c:v>2503</c:v>
                </c:pt>
                <c:pt idx="12">
                  <c:v>2504</c:v>
                </c:pt>
                <c:pt idx="13">
                  <c:v>2505</c:v>
                </c:pt>
                <c:pt idx="14">
                  <c:v>2506</c:v>
                </c:pt>
                <c:pt idx="15">
                  <c:v>2507</c:v>
                </c:pt>
                <c:pt idx="16">
                  <c:v>2508</c:v>
                </c:pt>
                <c:pt idx="17">
                  <c:v>2509</c:v>
                </c:pt>
                <c:pt idx="18">
                  <c:v>2510</c:v>
                </c:pt>
                <c:pt idx="19">
                  <c:v>2511</c:v>
                </c:pt>
                <c:pt idx="20">
                  <c:v>2512</c:v>
                </c:pt>
                <c:pt idx="21">
                  <c:v>2513</c:v>
                </c:pt>
                <c:pt idx="22">
                  <c:v>2514</c:v>
                </c:pt>
                <c:pt idx="23">
                  <c:v>2515</c:v>
                </c:pt>
                <c:pt idx="24">
                  <c:v>2516</c:v>
                </c:pt>
                <c:pt idx="25">
                  <c:v>2517</c:v>
                </c:pt>
                <c:pt idx="26">
                  <c:v>2518</c:v>
                </c:pt>
                <c:pt idx="27">
                  <c:v>2519</c:v>
                </c:pt>
                <c:pt idx="28">
                  <c:v>2520</c:v>
                </c:pt>
                <c:pt idx="29">
                  <c:v>2521</c:v>
                </c:pt>
                <c:pt idx="30">
                  <c:v>2522</c:v>
                </c:pt>
                <c:pt idx="31">
                  <c:v>2523</c:v>
                </c:pt>
                <c:pt idx="32">
                  <c:v>2524</c:v>
                </c:pt>
                <c:pt idx="33">
                  <c:v>2525</c:v>
                </c:pt>
                <c:pt idx="34">
                  <c:v>2526</c:v>
                </c:pt>
                <c:pt idx="35">
                  <c:v>2527</c:v>
                </c:pt>
                <c:pt idx="36">
                  <c:v>2528</c:v>
                </c:pt>
                <c:pt idx="37">
                  <c:v>2529</c:v>
                </c:pt>
                <c:pt idx="38">
                  <c:v>2530</c:v>
                </c:pt>
                <c:pt idx="39">
                  <c:v>2531</c:v>
                </c:pt>
                <c:pt idx="40">
                  <c:v>2532</c:v>
                </c:pt>
                <c:pt idx="41">
                  <c:v>2533</c:v>
                </c:pt>
                <c:pt idx="42">
                  <c:v>2534</c:v>
                </c:pt>
                <c:pt idx="43">
                  <c:v>2535</c:v>
                </c:pt>
                <c:pt idx="44">
                  <c:v>2536</c:v>
                </c:pt>
                <c:pt idx="45">
                  <c:v>2537</c:v>
                </c:pt>
                <c:pt idx="46">
                  <c:v>2538</c:v>
                </c:pt>
                <c:pt idx="47">
                  <c:v>2539</c:v>
                </c:pt>
                <c:pt idx="48">
                  <c:v>2540</c:v>
                </c:pt>
                <c:pt idx="49">
                  <c:v>2541</c:v>
                </c:pt>
                <c:pt idx="50">
                  <c:v>2542</c:v>
                </c:pt>
                <c:pt idx="51">
                  <c:v>2543</c:v>
                </c:pt>
                <c:pt idx="52">
                  <c:v>2544</c:v>
                </c:pt>
                <c:pt idx="53">
                  <c:v>2545</c:v>
                </c:pt>
                <c:pt idx="54">
                  <c:v>2546</c:v>
                </c:pt>
                <c:pt idx="55">
                  <c:v>2547</c:v>
                </c:pt>
                <c:pt idx="56">
                  <c:v>2548</c:v>
                </c:pt>
                <c:pt idx="57">
                  <c:v>2549</c:v>
                </c:pt>
                <c:pt idx="58">
                  <c:v>2550</c:v>
                </c:pt>
                <c:pt idx="59">
                  <c:v>2551</c:v>
                </c:pt>
                <c:pt idx="60">
                  <c:v>2552</c:v>
                </c:pt>
                <c:pt idx="61">
                  <c:v>2553</c:v>
                </c:pt>
                <c:pt idx="62">
                  <c:v>2554</c:v>
                </c:pt>
                <c:pt idx="63">
                  <c:v>2555</c:v>
                </c:pt>
                <c:pt idx="64">
                  <c:v>2556</c:v>
                </c:pt>
                <c:pt idx="65">
                  <c:v>2557</c:v>
                </c:pt>
                <c:pt idx="66">
                  <c:v>2558</c:v>
                </c:pt>
                <c:pt idx="67">
                  <c:v>2559</c:v>
                </c:pt>
                <c:pt idx="68">
                  <c:v>2560</c:v>
                </c:pt>
                <c:pt idx="69">
                  <c:v>2561</c:v>
                </c:pt>
                <c:pt idx="70">
                  <c:v>2562</c:v>
                </c:pt>
                <c:pt idx="71">
                  <c:v>2563</c:v>
                </c:pt>
                <c:pt idx="72">
                  <c:v>2564</c:v>
                </c:pt>
                <c:pt idx="73">
                  <c:v>2565</c:v>
                </c:pt>
                <c:pt idx="74">
                  <c:v>2566</c:v>
                </c:pt>
                <c:pt idx="75">
                  <c:v>2567</c:v>
                </c:pt>
                <c:pt idx="76">
                  <c:v>2568</c:v>
                </c:pt>
                <c:pt idx="77">
                  <c:v>2569</c:v>
                </c:pt>
                <c:pt idx="78">
                  <c:v>2570</c:v>
                </c:pt>
                <c:pt idx="79">
                  <c:v>2571</c:v>
                </c:pt>
                <c:pt idx="80">
                  <c:v>2572</c:v>
                </c:pt>
                <c:pt idx="81">
                  <c:v>2573</c:v>
                </c:pt>
                <c:pt idx="82">
                  <c:v>2574</c:v>
                </c:pt>
                <c:pt idx="83">
                  <c:v>2575</c:v>
                </c:pt>
                <c:pt idx="84">
                  <c:v>2576</c:v>
                </c:pt>
                <c:pt idx="85">
                  <c:v>2577</c:v>
                </c:pt>
                <c:pt idx="86">
                  <c:v>2578</c:v>
                </c:pt>
                <c:pt idx="87">
                  <c:v>2579</c:v>
                </c:pt>
                <c:pt idx="88">
                  <c:v>2580</c:v>
                </c:pt>
                <c:pt idx="89">
                  <c:v>2581</c:v>
                </c:pt>
                <c:pt idx="90">
                  <c:v>2582</c:v>
                </c:pt>
                <c:pt idx="91">
                  <c:v>2583</c:v>
                </c:pt>
                <c:pt idx="92">
                  <c:v>2584</c:v>
                </c:pt>
                <c:pt idx="93">
                  <c:v>2585</c:v>
                </c:pt>
                <c:pt idx="94">
                  <c:v>2586</c:v>
                </c:pt>
                <c:pt idx="95">
                  <c:v>2587</c:v>
                </c:pt>
                <c:pt idx="96">
                  <c:v>2588</c:v>
                </c:pt>
                <c:pt idx="97">
                  <c:v>2589</c:v>
                </c:pt>
                <c:pt idx="98">
                  <c:v>2590</c:v>
                </c:pt>
                <c:pt idx="99">
                  <c:v>2591</c:v>
                </c:pt>
                <c:pt idx="100">
                  <c:v>2592</c:v>
                </c:pt>
                <c:pt idx="101">
                  <c:v>2593</c:v>
                </c:pt>
                <c:pt idx="102">
                  <c:v>2594</c:v>
                </c:pt>
                <c:pt idx="103">
                  <c:v>2595</c:v>
                </c:pt>
                <c:pt idx="104">
                  <c:v>2596</c:v>
                </c:pt>
                <c:pt idx="105">
                  <c:v>2597</c:v>
                </c:pt>
                <c:pt idx="106">
                  <c:v>2598</c:v>
                </c:pt>
                <c:pt idx="107">
                  <c:v>2599</c:v>
                </c:pt>
                <c:pt idx="108">
                  <c:v>2600</c:v>
                </c:pt>
                <c:pt idx="109">
                  <c:v>2601</c:v>
                </c:pt>
                <c:pt idx="110">
                  <c:v>2602</c:v>
                </c:pt>
                <c:pt idx="111">
                  <c:v>2603</c:v>
                </c:pt>
                <c:pt idx="112">
                  <c:v>2604</c:v>
                </c:pt>
                <c:pt idx="113">
                  <c:v>2605</c:v>
                </c:pt>
                <c:pt idx="114">
                  <c:v>2606</c:v>
                </c:pt>
                <c:pt idx="115">
                  <c:v>2607</c:v>
                </c:pt>
                <c:pt idx="116">
                  <c:v>2608</c:v>
                </c:pt>
                <c:pt idx="117">
                  <c:v>2609</c:v>
                </c:pt>
                <c:pt idx="118">
                  <c:v>2610</c:v>
                </c:pt>
                <c:pt idx="119">
                  <c:v>2611</c:v>
                </c:pt>
                <c:pt idx="120">
                  <c:v>2612</c:v>
                </c:pt>
                <c:pt idx="121">
                  <c:v>2613</c:v>
                </c:pt>
                <c:pt idx="122">
                  <c:v>2614</c:v>
                </c:pt>
                <c:pt idx="123">
                  <c:v>2615</c:v>
                </c:pt>
                <c:pt idx="124">
                  <c:v>2616</c:v>
                </c:pt>
                <c:pt idx="125">
                  <c:v>2617</c:v>
                </c:pt>
                <c:pt idx="126">
                  <c:v>2618</c:v>
                </c:pt>
                <c:pt idx="127">
                  <c:v>2619</c:v>
                </c:pt>
                <c:pt idx="128">
                  <c:v>2620</c:v>
                </c:pt>
                <c:pt idx="129">
                  <c:v>2621</c:v>
                </c:pt>
                <c:pt idx="130">
                  <c:v>2622</c:v>
                </c:pt>
                <c:pt idx="131">
                  <c:v>2623</c:v>
                </c:pt>
                <c:pt idx="132">
                  <c:v>2624</c:v>
                </c:pt>
                <c:pt idx="133">
                  <c:v>2625</c:v>
                </c:pt>
                <c:pt idx="134">
                  <c:v>2626</c:v>
                </c:pt>
                <c:pt idx="135">
                  <c:v>2627</c:v>
                </c:pt>
                <c:pt idx="136">
                  <c:v>2628</c:v>
                </c:pt>
                <c:pt idx="137">
                  <c:v>2629</c:v>
                </c:pt>
                <c:pt idx="138">
                  <c:v>2630</c:v>
                </c:pt>
                <c:pt idx="139">
                  <c:v>2631</c:v>
                </c:pt>
                <c:pt idx="140">
                  <c:v>2632</c:v>
                </c:pt>
                <c:pt idx="141">
                  <c:v>2633</c:v>
                </c:pt>
                <c:pt idx="142">
                  <c:v>2634</c:v>
                </c:pt>
                <c:pt idx="143">
                  <c:v>2635</c:v>
                </c:pt>
                <c:pt idx="144">
                  <c:v>2636</c:v>
                </c:pt>
                <c:pt idx="145">
                  <c:v>2637</c:v>
                </c:pt>
                <c:pt idx="146">
                  <c:v>2638</c:v>
                </c:pt>
                <c:pt idx="147">
                  <c:v>2639</c:v>
                </c:pt>
                <c:pt idx="148">
                  <c:v>2640</c:v>
                </c:pt>
                <c:pt idx="149">
                  <c:v>2641</c:v>
                </c:pt>
                <c:pt idx="150">
                  <c:v>2642</c:v>
                </c:pt>
                <c:pt idx="151">
                  <c:v>2643</c:v>
                </c:pt>
                <c:pt idx="152">
                  <c:v>2644</c:v>
                </c:pt>
                <c:pt idx="153">
                  <c:v>2645</c:v>
                </c:pt>
                <c:pt idx="154">
                  <c:v>2646</c:v>
                </c:pt>
                <c:pt idx="155">
                  <c:v>2647</c:v>
                </c:pt>
                <c:pt idx="156">
                  <c:v>2648</c:v>
                </c:pt>
                <c:pt idx="157">
                  <c:v>2649</c:v>
                </c:pt>
                <c:pt idx="158">
                  <c:v>2650</c:v>
                </c:pt>
                <c:pt idx="159">
                  <c:v>2651</c:v>
                </c:pt>
                <c:pt idx="160">
                  <c:v>2652</c:v>
                </c:pt>
                <c:pt idx="161">
                  <c:v>2653</c:v>
                </c:pt>
                <c:pt idx="162">
                  <c:v>2654</c:v>
                </c:pt>
                <c:pt idx="163">
                  <c:v>2655</c:v>
                </c:pt>
                <c:pt idx="164">
                  <c:v>2656</c:v>
                </c:pt>
                <c:pt idx="165">
                  <c:v>2657</c:v>
                </c:pt>
                <c:pt idx="166">
                  <c:v>2658</c:v>
                </c:pt>
                <c:pt idx="167">
                  <c:v>2659</c:v>
                </c:pt>
                <c:pt idx="168">
                  <c:v>2660</c:v>
                </c:pt>
                <c:pt idx="169">
                  <c:v>2661</c:v>
                </c:pt>
                <c:pt idx="170">
                  <c:v>2662</c:v>
                </c:pt>
                <c:pt idx="171">
                  <c:v>2663</c:v>
                </c:pt>
                <c:pt idx="172">
                  <c:v>2664</c:v>
                </c:pt>
                <c:pt idx="173">
                  <c:v>2665</c:v>
                </c:pt>
                <c:pt idx="174">
                  <c:v>2666</c:v>
                </c:pt>
                <c:pt idx="175">
                  <c:v>2667</c:v>
                </c:pt>
                <c:pt idx="176">
                  <c:v>2668</c:v>
                </c:pt>
                <c:pt idx="177">
                  <c:v>2669</c:v>
                </c:pt>
                <c:pt idx="178">
                  <c:v>2670</c:v>
                </c:pt>
                <c:pt idx="179">
                  <c:v>2671</c:v>
                </c:pt>
                <c:pt idx="180">
                  <c:v>2672</c:v>
                </c:pt>
                <c:pt idx="181">
                  <c:v>2673</c:v>
                </c:pt>
                <c:pt idx="182">
                  <c:v>2674</c:v>
                </c:pt>
                <c:pt idx="183">
                  <c:v>2675</c:v>
                </c:pt>
                <c:pt idx="184">
                  <c:v>2676</c:v>
                </c:pt>
                <c:pt idx="185">
                  <c:v>2677</c:v>
                </c:pt>
                <c:pt idx="186">
                  <c:v>2678</c:v>
                </c:pt>
                <c:pt idx="187">
                  <c:v>2679</c:v>
                </c:pt>
                <c:pt idx="188">
                  <c:v>2680</c:v>
                </c:pt>
                <c:pt idx="189">
                  <c:v>2681</c:v>
                </c:pt>
                <c:pt idx="190">
                  <c:v>2682</c:v>
                </c:pt>
                <c:pt idx="191">
                  <c:v>2683</c:v>
                </c:pt>
                <c:pt idx="192">
                  <c:v>2684</c:v>
                </c:pt>
                <c:pt idx="193">
                  <c:v>2685</c:v>
                </c:pt>
                <c:pt idx="194">
                  <c:v>2686</c:v>
                </c:pt>
                <c:pt idx="195">
                  <c:v>2687</c:v>
                </c:pt>
                <c:pt idx="196">
                  <c:v>2688</c:v>
                </c:pt>
                <c:pt idx="197">
                  <c:v>2689</c:v>
                </c:pt>
                <c:pt idx="198">
                  <c:v>2690</c:v>
                </c:pt>
                <c:pt idx="199">
                  <c:v>2691</c:v>
                </c:pt>
                <c:pt idx="200">
                  <c:v>2692</c:v>
                </c:pt>
                <c:pt idx="201">
                  <c:v>2693</c:v>
                </c:pt>
                <c:pt idx="202">
                  <c:v>2694</c:v>
                </c:pt>
                <c:pt idx="203">
                  <c:v>2695</c:v>
                </c:pt>
                <c:pt idx="204">
                  <c:v>2696</c:v>
                </c:pt>
                <c:pt idx="205">
                  <c:v>2697</c:v>
                </c:pt>
                <c:pt idx="206">
                  <c:v>2698</c:v>
                </c:pt>
                <c:pt idx="207">
                  <c:v>2699</c:v>
                </c:pt>
                <c:pt idx="208">
                  <c:v>2700</c:v>
                </c:pt>
                <c:pt idx="209">
                  <c:v>2701</c:v>
                </c:pt>
                <c:pt idx="210">
                  <c:v>2702</c:v>
                </c:pt>
                <c:pt idx="211">
                  <c:v>2703</c:v>
                </c:pt>
                <c:pt idx="212">
                  <c:v>2704</c:v>
                </c:pt>
                <c:pt idx="213">
                  <c:v>2705</c:v>
                </c:pt>
                <c:pt idx="214">
                  <c:v>2706</c:v>
                </c:pt>
                <c:pt idx="215">
                  <c:v>2707</c:v>
                </c:pt>
                <c:pt idx="216">
                  <c:v>2708</c:v>
                </c:pt>
                <c:pt idx="217">
                  <c:v>2709</c:v>
                </c:pt>
                <c:pt idx="218">
                  <c:v>2710</c:v>
                </c:pt>
                <c:pt idx="219">
                  <c:v>2711</c:v>
                </c:pt>
                <c:pt idx="220">
                  <c:v>2712</c:v>
                </c:pt>
                <c:pt idx="221">
                  <c:v>2713</c:v>
                </c:pt>
                <c:pt idx="222">
                  <c:v>2714</c:v>
                </c:pt>
                <c:pt idx="223">
                  <c:v>2715</c:v>
                </c:pt>
                <c:pt idx="224">
                  <c:v>2716</c:v>
                </c:pt>
                <c:pt idx="225">
                  <c:v>2717</c:v>
                </c:pt>
                <c:pt idx="226">
                  <c:v>2718</c:v>
                </c:pt>
                <c:pt idx="227">
                  <c:v>2719</c:v>
                </c:pt>
                <c:pt idx="228">
                  <c:v>2720</c:v>
                </c:pt>
                <c:pt idx="229">
                  <c:v>2721</c:v>
                </c:pt>
                <c:pt idx="230">
                  <c:v>2722</c:v>
                </c:pt>
                <c:pt idx="231">
                  <c:v>2723</c:v>
                </c:pt>
                <c:pt idx="232">
                  <c:v>2724</c:v>
                </c:pt>
                <c:pt idx="233">
                  <c:v>2725</c:v>
                </c:pt>
                <c:pt idx="234">
                  <c:v>2726</c:v>
                </c:pt>
                <c:pt idx="235">
                  <c:v>2727</c:v>
                </c:pt>
                <c:pt idx="236">
                  <c:v>2728</c:v>
                </c:pt>
                <c:pt idx="237">
                  <c:v>2729</c:v>
                </c:pt>
                <c:pt idx="238">
                  <c:v>2730</c:v>
                </c:pt>
                <c:pt idx="239">
                  <c:v>2731</c:v>
                </c:pt>
                <c:pt idx="240">
                  <c:v>2732</c:v>
                </c:pt>
                <c:pt idx="241">
                  <c:v>2733</c:v>
                </c:pt>
                <c:pt idx="242">
                  <c:v>2734</c:v>
                </c:pt>
                <c:pt idx="243">
                  <c:v>2735</c:v>
                </c:pt>
                <c:pt idx="244">
                  <c:v>2736</c:v>
                </c:pt>
                <c:pt idx="245">
                  <c:v>2737</c:v>
                </c:pt>
                <c:pt idx="246">
                  <c:v>2738</c:v>
                </c:pt>
                <c:pt idx="247">
                  <c:v>2739</c:v>
                </c:pt>
                <c:pt idx="248">
                  <c:v>2740</c:v>
                </c:pt>
                <c:pt idx="249">
                  <c:v>2741</c:v>
                </c:pt>
                <c:pt idx="250">
                  <c:v>2742</c:v>
                </c:pt>
                <c:pt idx="251">
                  <c:v>2743</c:v>
                </c:pt>
                <c:pt idx="252">
                  <c:v>2744</c:v>
                </c:pt>
                <c:pt idx="253">
                  <c:v>2745</c:v>
                </c:pt>
                <c:pt idx="254">
                  <c:v>2746</c:v>
                </c:pt>
                <c:pt idx="255">
                  <c:v>2747</c:v>
                </c:pt>
                <c:pt idx="256">
                  <c:v>2748</c:v>
                </c:pt>
                <c:pt idx="257">
                  <c:v>2749</c:v>
                </c:pt>
                <c:pt idx="258">
                  <c:v>2750</c:v>
                </c:pt>
                <c:pt idx="259">
                  <c:v>2751</c:v>
                </c:pt>
                <c:pt idx="260">
                  <c:v>2752</c:v>
                </c:pt>
                <c:pt idx="261">
                  <c:v>2753</c:v>
                </c:pt>
                <c:pt idx="262">
                  <c:v>2754</c:v>
                </c:pt>
                <c:pt idx="263">
                  <c:v>2755</c:v>
                </c:pt>
                <c:pt idx="264">
                  <c:v>2756</c:v>
                </c:pt>
                <c:pt idx="265">
                  <c:v>2757</c:v>
                </c:pt>
                <c:pt idx="266">
                  <c:v>2758</c:v>
                </c:pt>
                <c:pt idx="267">
                  <c:v>2759</c:v>
                </c:pt>
                <c:pt idx="268">
                  <c:v>2760</c:v>
                </c:pt>
                <c:pt idx="269">
                  <c:v>2761</c:v>
                </c:pt>
                <c:pt idx="270">
                  <c:v>2762</c:v>
                </c:pt>
                <c:pt idx="271">
                  <c:v>2763</c:v>
                </c:pt>
                <c:pt idx="272">
                  <c:v>2764</c:v>
                </c:pt>
                <c:pt idx="273">
                  <c:v>2765</c:v>
                </c:pt>
                <c:pt idx="274">
                  <c:v>2766</c:v>
                </c:pt>
                <c:pt idx="275">
                  <c:v>2767</c:v>
                </c:pt>
                <c:pt idx="276">
                  <c:v>2768</c:v>
                </c:pt>
                <c:pt idx="277">
                  <c:v>2769</c:v>
                </c:pt>
                <c:pt idx="278">
                  <c:v>2770</c:v>
                </c:pt>
                <c:pt idx="279">
                  <c:v>2771</c:v>
                </c:pt>
                <c:pt idx="280">
                  <c:v>2772</c:v>
                </c:pt>
                <c:pt idx="281">
                  <c:v>2773</c:v>
                </c:pt>
                <c:pt idx="282">
                  <c:v>2774</c:v>
                </c:pt>
                <c:pt idx="283">
                  <c:v>2775</c:v>
                </c:pt>
                <c:pt idx="284">
                  <c:v>2776</c:v>
                </c:pt>
                <c:pt idx="285">
                  <c:v>2777</c:v>
                </c:pt>
                <c:pt idx="286">
                  <c:v>2778</c:v>
                </c:pt>
                <c:pt idx="287">
                  <c:v>2779</c:v>
                </c:pt>
                <c:pt idx="288">
                  <c:v>2780</c:v>
                </c:pt>
                <c:pt idx="289">
                  <c:v>2781</c:v>
                </c:pt>
                <c:pt idx="290">
                  <c:v>2782</c:v>
                </c:pt>
                <c:pt idx="291">
                  <c:v>2783</c:v>
                </c:pt>
                <c:pt idx="292">
                  <c:v>2784</c:v>
                </c:pt>
                <c:pt idx="293">
                  <c:v>2785</c:v>
                </c:pt>
                <c:pt idx="294">
                  <c:v>2786</c:v>
                </c:pt>
                <c:pt idx="295">
                  <c:v>2787</c:v>
                </c:pt>
                <c:pt idx="296">
                  <c:v>2788</c:v>
                </c:pt>
                <c:pt idx="297">
                  <c:v>2789</c:v>
                </c:pt>
                <c:pt idx="298">
                  <c:v>2790</c:v>
                </c:pt>
                <c:pt idx="299">
                  <c:v>2791</c:v>
                </c:pt>
                <c:pt idx="300">
                  <c:v>2792</c:v>
                </c:pt>
                <c:pt idx="301">
                  <c:v>2793</c:v>
                </c:pt>
                <c:pt idx="302">
                  <c:v>2794</c:v>
                </c:pt>
                <c:pt idx="303">
                  <c:v>2795</c:v>
                </c:pt>
                <c:pt idx="304">
                  <c:v>2796</c:v>
                </c:pt>
                <c:pt idx="305">
                  <c:v>2797</c:v>
                </c:pt>
                <c:pt idx="306">
                  <c:v>2798</c:v>
                </c:pt>
                <c:pt idx="307">
                  <c:v>2799</c:v>
                </c:pt>
                <c:pt idx="308">
                  <c:v>2800</c:v>
                </c:pt>
                <c:pt idx="309">
                  <c:v>2801</c:v>
                </c:pt>
                <c:pt idx="310">
                  <c:v>2802</c:v>
                </c:pt>
                <c:pt idx="311">
                  <c:v>2803</c:v>
                </c:pt>
                <c:pt idx="312">
                  <c:v>2804</c:v>
                </c:pt>
                <c:pt idx="313">
                  <c:v>2805</c:v>
                </c:pt>
                <c:pt idx="314">
                  <c:v>2806</c:v>
                </c:pt>
                <c:pt idx="315">
                  <c:v>2807</c:v>
                </c:pt>
                <c:pt idx="316">
                  <c:v>2808</c:v>
                </c:pt>
                <c:pt idx="317">
                  <c:v>2809</c:v>
                </c:pt>
                <c:pt idx="318">
                  <c:v>2810</c:v>
                </c:pt>
                <c:pt idx="319">
                  <c:v>2811</c:v>
                </c:pt>
                <c:pt idx="320">
                  <c:v>2812</c:v>
                </c:pt>
                <c:pt idx="321">
                  <c:v>2813</c:v>
                </c:pt>
                <c:pt idx="322">
                  <c:v>2814</c:v>
                </c:pt>
                <c:pt idx="323">
                  <c:v>2815</c:v>
                </c:pt>
                <c:pt idx="324">
                  <c:v>2816</c:v>
                </c:pt>
                <c:pt idx="325">
                  <c:v>2817</c:v>
                </c:pt>
                <c:pt idx="326">
                  <c:v>2818</c:v>
                </c:pt>
                <c:pt idx="327">
                  <c:v>2819</c:v>
                </c:pt>
                <c:pt idx="328">
                  <c:v>2820</c:v>
                </c:pt>
                <c:pt idx="329">
                  <c:v>2821</c:v>
                </c:pt>
                <c:pt idx="330">
                  <c:v>2822</c:v>
                </c:pt>
                <c:pt idx="331">
                  <c:v>2823</c:v>
                </c:pt>
                <c:pt idx="332">
                  <c:v>2824</c:v>
                </c:pt>
                <c:pt idx="333">
                  <c:v>2825</c:v>
                </c:pt>
                <c:pt idx="334">
                  <c:v>2826</c:v>
                </c:pt>
                <c:pt idx="335">
                  <c:v>2827</c:v>
                </c:pt>
                <c:pt idx="336">
                  <c:v>2828</c:v>
                </c:pt>
                <c:pt idx="337">
                  <c:v>2829</c:v>
                </c:pt>
              </c:numCache>
            </c:numRef>
          </c:xVal>
          <c:yVal>
            <c:numRef>
              <c:f>Graph!$B$2177:$B$2512</c:f>
              <c:numCache>
                <c:formatCode>General</c:formatCode>
                <c:ptCount val="336"/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7EC-4397-ABB4-F3BE6BC63DFB}"/>
            </c:ext>
          </c:extLst>
        </c:ser>
        <c:ser>
          <c:idx val="2"/>
          <c:order val="2"/>
          <c:tx>
            <c:v>FL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Graph!$A$2176:$A$2513</c:f>
              <c:numCache>
                <c:formatCode>General</c:formatCode>
                <c:ptCount val="338"/>
                <c:pt idx="0">
                  <c:v>2492</c:v>
                </c:pt>
                <c:pt idx="1">
                  <c:v>2493</c:v>
                </c:pt>
                <c:pt idx="2">
                  <c:v>2494</c:v>
                </c:pt>
                <c:pt idx="3">
                  <c:v>2495</c:v>
                </c:pt>
                <c:pt idx="4">
                  <c:v>2496</c:v>
                </c:pt>
                <c:pt idx="5">
                  <c:v>2497</c:v>
                </c:pt>
                <c:pt idx="6">
                  <c:v>2498</c:v>
                </c:pt>
                <c:pt idx="7">
                  <c:v>2499</c:v>
                </c:pt>
                <c:pt idx="8">
                  <c:v>2500</c:v>
                </c:pt>
                <c:pt idx="9">
                  <c:v>2501</c:v>
                </c:pt>
                <c:pt idx="10">
                  <c:v>2502</c:v>
                </c:pt>
                <c:pt idx="11">
                  <c:v>2503</c:v>
                </c:pt>
                <c:pt idx="12">
                  <c:v>2504</c:v>
                </c:pt>
                <c:pt idx="13">
                  <c:v>2505</c:v>
                </c:pt>
                <c:pt idx="14">
                  <c:v>2506</c:v>
                </c:pt>
                <c:pt idx="15">
                  <c:v>2507</c:v>
                </c:pt>
                <c:pt idx="16">
                  <c:v>2508</c:v>
                </c:pt>
                <c:pt idx="17">
                  <c:v>2509</c:v>
                </c:pt>
                <c:pt idx="18">
                  <c:v>2510</c:v>
                </c:pt>
                <c:pt idx="19">
                  <c:v>2511</c:v>
                </c:pt>
                <c:pt idx="20">
                  <c:v>2512</c:v>
                </c:pt>
                <c:pt idx="21">
                  <c:v>2513</c:v>
                </c:pt>
                <c:pt idx="22">
                  <c:v>2514</c:v>
                </c:pt>
                <c:pt idx="23">
                  <c:v>2515</c:v>
                </c:pt>
                <c:pt idx="24">
                  <c:v>2516</c:v>
                </c:pt>
                <c:pt idx="25">
                  <c:v>2517</c:v>
                </c:pt>
                <c:pt idx="26">
                  <c:v>2518</c:v>
                </c:pt>
                <c:pt idx="27">
                  <c:v>2519</c:v>
                </c:pt>
                <c:pt idx="28">
                  <c:v>2520</c:v>
                </c:pt>
                <c:pt idx="29">
                  <c:v>2521</c:v>
                </c:pt>
                <c:pt idx="30">
                  <c:v>2522</c:v>
                </c:pt>
                <c:pt idx="31">
                  <c:v>2523</c:v>
                </c:pt>
                <c:pt idx="32">
                  <c:v>2524</c:v>
                </c:pt>
                <c:pt idx="33">
                  <c:v>2525</c:v>
                </c:pt>
                <c:pt idx="34">
                  <c:v>2526</c:v>
                </c:pt>
                <c:pt idx="35">
                  <c:v>2527</c:v>
                </c:pt>
                <c:pt idx="36">
                  <c:v>2528</c:v>
                </c:pt>
                <c:pt idx="37">
                  <c:v>2529</c:v>
                </c:pt>
                <c:pt idx="38">
                  <c:v>2530</c:v>
                </c:pt>
                <c:pt idx="39">
                  <c:v>2531</c:v>
                </c:pt>
                <c:pt idx="40">
                  <c:v>2532</c:v>
                </c:pt>
                <c:pt idx="41">
                  <c:v>2533</c:v>
                </c:pt>
                <c:pt idx="42">
                  <c:v>2534</c:v>
                </c:pt>
                <c:pt idx="43">
                  <c:v>2535</c:v>
                </c:pt>
                <c:pt idx="44">
                  <c:v>2536</c:v>
                </c:pt>
                <c:pt idx="45">
                  <c:v>2537</c:v>
                </c:pt>
                <c:pt idx="46">
                  <c:v>2538</c:v>
                </c:pt>
                <c:pt idx="47">
                  <c:v>2539</c:v>
                </c:pt>
                <c:pt idx="48">
                  <c:v>2540</c:v>
                </c:pt>
                <c:pt idx="49">
                  <c:v>2541</c:v>
                </c:pt>
                <c:pt idx="50">
                  <c:v>2542</c:v>
                </c:pt>
                <c:pt idx="51">
                  <c:v>2543</c:v>
                </c:pt>
                <c:pt idx="52">
                  <c:v>2544</c:v>
                </c:pt>
                <c:pt idx="53">
                  <c:v>2545</c:v>
                </c:pt>
                <c:pt idx="54">
                  <c:v>2546</c:v>
                </c:pt>
                <c:pt idx="55">
                  <c:v>2547</c:v>
                </c:pt>
                <c:pt idx="56">
                  <c:v>2548</c:v>
                </c:pt>
                <c:pt idx="57">
                  <c:v>2549</c:v>
                </c:pt>
                <c:pt idx="58">
                  <c:v>2550</c:v>
                </c:pt>
                <c:pt idx="59">
                  <c:v>2551</c:v>
                </c:pt>
                <c:pt idx="60">
                  <c:v>2552</c:v>
                </c:pt>
                <c:pt idx="61">
                  <c:v>2553</c:v>
                </c:pt>
                <c:pt idx="62">
                  <c:v>2554</c:v>
                </c:pt>
                <c:pt idx="63">
                  <c:v>2555</c:v>
                </c:pt>
                <c:pt idx="64">
                  <c:v>2556</c:v>
                </c:pt>
                <c:pt idx="65">
                  <c:v>2557</c:v>
                </c:pt>
                <c:pt idx="66">
                  <c:v>2558</c:v>
                </c:pt>
                <c:pt idx="67">
                  <c:v>2559</c:v>
                </c:pt>
                <c:pt idx="68">
                  <c:v>2560</c:v>
                </c:pt>
                <c:pt idx="69">
                  <c:v>2561</c:v>
                </c:pt>
                <c:pt idx="70">
                  <c:v>2562</c:v>
                </c:pt>
                <c:pt idx="71">
                  <c:v>2563</c:v>
                </c:pt>
                <c:pt idx="72">
                  <c:v>2564</c:v>
                </c:pt>
                <c:pt idx="73">
                  <c:v>2565</c:v>
                </c:pt>
                <c:pt idx="74">
                  <c:v>2566</c:v>
                </c:pt>
                <c:pt idx="75">
                  <c:v>2567</c:v>
                </c:pt>
                <c:pt idx="76">
                  <c:v>2568</c:v>
                </c:pt>
                <c:pt idx="77">
                  <c:v>2569</c:v>
                </c:pt>
                <c:pt idx="78">
                  <c:v>2570</c:v>
                </c:pt>
                <c:pt idx="79">
                  <c:v>2571</c:v>
                </c:pt>
                <c:pt idx="80">
                  <c:v>2572</c:v>
                </c:pt>
                <c:pt idx="81">
                  <c:v>2573</c:v>
                </c:pt>
                <c:pt idx="82">
                  <c:v>2574</c:v>
                </c:pt>
                <c:pt idx="83">
                  <c:v>2575</c:v>
                </c:pt>
                <c:pt idx="84">
                  <c:v>2576</c:v>
                </c:pt>
                <c:pt idx="85">
                  <c:v>2577</c:v>
                </c:pt>
                <c:pt idx="86">
                  <c:v>2578</c:v>
                </c:pt>
                <c:pt idx="87">
                  <c:v>2579</c:v>
                </c:pt>
                <c:pt idx="88">
                  <c:v>2580</c:v>
                </c:pt>
                <c:pt idx="89">
                  <c:v>2581</c:v>
                </c:pt>
                <c:pt idx="90">
                  <c:v>2582</c:v>
                </c:pt>
                <c:pt idx="91">
                  <c:v>2583</c:v>
                </c:pt>
                <c:pt idx="92">
                  <c:v>2584</c:v>
                </c:pt>
                <c:pt idx="93">
                  <c:v>2585</c:v>
                </c:pt>
                <c:pt idx="94">
                  <c:v>2586</c:v>
                </c:pt>
                <c:pt idx="95">
                  <c:v>2587</c:v>
                </c:pt>
                <c:pt idx="96">
                  <c:v>2588</c:v>
                </c:pt>
                <c:pt idx="97">
                  <c:v>2589</c:v>
                </c:pt>
                <c:pt idx="98">
                  <c:v>2590</c:v>
                </c:pt>
                <c:pt idx="99">
                  <c:v>2591</c:v>
                </c:pt>
                <c:pt idx="100">
                  <c:v>2592</c:v>
                </c:pt>
                <c:pt idx="101">
                  <c:v>2593</c:v>
                </c:pt>
                <c:pt idx="102">
                  <c:v>2594</c:v>
                </c:pt>
                <c:pt idx="103">
                  <c:v>2595</c:v>
                </c:pt>
                <c:pt idx="104">
                  <c:v>2596</c:v>
                </c:pt>
                <c:pt idx="105">
                  <c:v>2597</c:v>
                </c:pt>
                <c:pt idx="106">
                  <c:v>2598</c:v>
                </c:pt>
                <c:pt idx="107">
                  <c:v>2599</c:v>
                </c:pt>
                <c:pt idx="108">
                  <c:v>2600</c:v>
                </c:pt>
                <c:pt idx="109">
                  <c:v>2601</c:v>
                </c:pt>
                <c:pt idx="110">
                  <c:v>2602</c:v>
                </c:pt>
                <c:pt idx="111">
                  <c:v>2603</c:v>
                </c:pt>
                <c:pt idx="112">
                  <c:v>2604</c:v>
                </c:pt>
                <c:pt idx="113">
                  <c:v>2605</c:v>
                </c:pt>
                <c:pt idx="114">
                  <c:v>2606</c:v>
                </c:pt>
                <c:pt idx="115">
                  <c:v>2607</c:v>
                </c:pt>
                <c:pt idx="116">
                  <c:v>2608</c:v>
                </c:pt>
                <c:pt idx="117">
                  <c:v>2609</c:v>
                </c:pt>
                <c:pt idx="118">
                  <c:v>2610</c:v>
                </c:pt>
                <c:pt idx="119">
                  <c:v>2611</c:v>
                </c:pt>
                <c:pt idx="120">
                  <c:v>2612</c:v>
                </c:pt>
                <c:pt idx="121">
                  <c:v>2613</c:v>
                </c:pt>
                <c:pt idx="122">
                  <c:v>2614</c:v>
                </c:pt>
                <c:pt idx="123">
                  <c:v>2615</c:v>
                </c:pt>
                <c:pt idx="124">
                  <c:v>2616</c:v>
                </c:pt>
                <c:pt idx="125">
                  <c:v>2617</c:v>
                </c:pt>
                <c:pt idx="126">
                  <c:v>2618</c:v>
                </c:pt>
                <c:pt idx="127">
                  <c:v>2619</c:v>
                </c:pt>
                <c:pt idx="128">
                  <c:v>2620</c:v>
                </c:pt>
                <c:pt idx="129">
                  <c:v>2621</c:v>
                </c:pt>
                <c:pt idx="130">
                  <c:v>2622</c:v>
                </c:pt>
                <c:pt idx="131">
                  <c:v>2623</c:v>
                </c:pt>
                <c:pt idx="132">
                  <c:v>2624</c:v>
                </c:pt>
                <c:pt idx="133">
                  <c:v>2625</c:v>
                </c:pt>
                <c:pt idx="134">
                  <c:v>2626</c:v>
                </c:pt>
                <c:pt idx="135">
                  <c:v>2627</c:v>
                </c:pt>
                <c:pt idx="136">
                  <c:v>2628</c:v>
                </c:pt>
                <c:pt idx="137">
                  <c:v>2629</c:v>
                </c:pt>
                <c:pt idx="138">
                  <c:v>2630</c:v>
                </c:pt>
                <c:pt idx="139">
                  <c:v>2631</c:v>
                </c:pt>
                <c:pt idx="140">
                  <c:v>2632</c:v>
                </c:pt>
                <c:pt idx="141">
                  <c:v>2633</c:v>
                </c:pt>
                <c:pt idx="142">
                  <c:v>2634</c:v>
                </c:pt>
                <c:pt idx="143">
                  <c:v>2635</c:v>
                </c:pt>
                <c:pt idx="144">
                  <c:v>2636</c:v>
                </c:pt>
                <c:pt idx="145">
                  <c:v>2637</c:v>
                </c:pt>
                <c:pt idx="146">
                  <c:v>2638</c:v>
                </c:pt>
                <c:pt idx="147">
                  <c:v>2639</c:v>
                </c:pt>
                <c:pt idx="148">
                  <c:v>2640</c:v>
                </c:pt>
                <c:pt idx="149">
                  <c:v>2641</c:v>
                </c:pt>
                <c:pt idx="150">
                  <c:v>2642</c:v>
                </c:pt>
                <c:pt idx="151">
                  <c:v>2643</c:v>
                </c:pt>
                <c:pt idx="152">
                  <c:v>2644</c:v>
                </c:pt>
                <c:pt idx="153">
                  <c:v>2645</c:v>
                </c:pt>
                <c:pt idx="154">
                  <c:v>2646</c:v>
                </c:pt>
                <c:pt idx="155">
                  <c:v>2647</c:v>
                </c:pt>
                <c:pt idx="156">
                  <c:v>2648</c:v>
                </c:pt>
                <c:pt idx="157">
                  <c:v>2649</c:v>
                </c:pt>
                <c:pt idx="158">
                  <c:v>2650</c:v>
                </c:pt>
                <c:pt idx="159">
                  <c:v>2651</c:v>
                </c:pt>
                <c:pt idx="160">
                  <c:v>2652</c:v>
                </c:pt>
                <c:pt idx="161">
                  <c:v>2653</c:v>
                </c:pt>
                <c:pt idx="162">
                  <c:v>2654</c:v>
                </c:pt>
                <c:pt idx="163">
                  <c:v>2655</c:v>
                </c:pt>
                <c:pt idx="164">
                  <c:v>2656</c:v>
                </c:pt>
                <c:pt idx="165">
                  <c:v>2657</c:v>
                </c:pt>
                <c:pt idx="166">
                  <c:v>2658</c:v>
                </c:pt>
                <c:pt idx="167">
                  <c:v>2659</c:v>
                </c:pt>
                <c:pt idx="168">
                  <c:v>2660</c:v>
                </c:pt>
                <c:pt idx="169">
                  <c:v>2661</c:v>
                </c:pt>
                <c:pt idx="170">
                  <c:v>2662</c:v>
                </c:pt>
                <c:pt idx="171">
                  <c:v>2663</c:v>
                </c:pt>
                <c:pt idx="172">
                  <c:v>2664</c:v>
                </c:pt>
                <c:pt idx="173">
                  <c:v>2665</c:v>
                </c:pt>
                <c:pt idx="174">
                  <c:v>2666</c:v>
                </c:pt>
                <c:pt idx="175">
                  <c:v>2667</c:v>
                </c:pt>
                <c:pt idx="176">
                  <c:v>2668</c:v>
                </c:pt>
                <c:pt idx="177">
                  <c:v>2669</c:v>
                </c:pt>
                <c:pt idx="178">
                  <c:v>2670</c:v>
                </c:pt>
                <c:pt idx="179">
                  <c:v>2671</c:v>
                </c:pt>
                <c:pt idx="180">
                  <c:v>2672</c:v>
                </c:pt>
                <c:pt idx="181">
                  <c:v>2673</c:v>
                </c:pt>
                <c:pt idx="182">
                  <c:v>2674</c:v>
                </c:pt>
                <c:pt idx="183">
                  <c:v>2675</c:v>
                </c:pt>
                <c:pt idx="184">
                  <c:v>2676</c:v>
                </c:pt>
                <c:pt idx="185">
                  <c:v>2677</c:v>
                </c:pt>
                <c:pt idx="186">
                  <c:v>2678</c:v>
                </c:pt>
                <c:pt idx="187">
                  <c:v>2679</c:v>
                </c:pt>
                <c:pt idx="188">
                  <c:v>2680</c:v>
                </c:pt>
                <c:pt idx="189">
                  <c:v>2681</c:v>
                </c:pt>
                <c:pt idx="190">
                  <c:v>2682</c:v>
                </c:pt>
                <c:pt idx="191">
                  <c:v>2683</c:v>
                </c:pt>
                <c:pt idx="192">
                  <c:v>2684</c:v>
                </c:pt>
                <c:pt idx="193">
                  <c:v>2685</c:v>
                </c:pt>
                <c:pt idx="194">
                  <c:v>2686</c:v>
                </c:pt>
                <c:pt idx="195">
                  <c:v>2687</c:v>
                </c:pt>
                <c:pt idx="196">
                  <c:v>2688</c:v>
                </c:pt>
                <c:pt idx="197">
                  <c:v>2689</c:v>
                </c:pt>
                <c:pt idx="198">
                  <c:v>2690</c:v>
                </c:pt>
                <c:pt idx="199">
                  <c:v>2691</c:v>
                </c:pt>
                <c:pt idx="200">
                  <c:v>2692</c:v>
                </c:pt>
                <c:pt idx="201">
                  <c:v>2693</c:v>
                </c:pt>
                <c:pt idx="202">
                  <c:v>2694</c:v>
                </c:pt>
                <c:pt idx="203">
                  <c:v>2695</c:v>
                </c:pt>
                <c:pt idx="204">
                  <c:v>2696</c:v>
                </c:pt>
                <c:pt idx="205">
                  <c:v>2697</c:v>
                </c:pt>
                <c:pt idx="206">
                  <c:v>2698</c:v>
                </c:pt>
                <c:pt idx="207">
                  <c:v>2699</c:v>
                </c:pt>
                <c:pt idx="208">
                  <c:v>2700</c:v>
                </c:pt>
                <c:pt idx="209">
                  <c:v>2701</c:v>
                </c:pt>
                <c:pt idx="210">
                  <c:v>2702</c:v>
                </c:pt>
                <c:pt idx="211">
                  <c:v>2703</c:v>
                </c:pt>
                <c:pt idx="212">
                  <c:v>2704</c:v>
                </c:pt>
                <c:pt idx="213">
                  <c:v>2705</c:v>
                </c:pt>
                <c:pt idx="214">
                  <c:v>2706</c:v>
                </c:pt>
                <c:pt idx="215">
                  <c:v>2707</c:v>
                </c:pt>
                <c:pt idx="216">
                  <c:v>2708</c:v>
                </c:pt>
                <c:pt idx="217">
                  <c:v>2709</c:v>
                </c:pt>
                <c:pt idx="218">
                  <c:v>2710</c:v>
                </c:pt>
                <c:pt idx="219">
                  <c:v>2711</c:v>
                </c:pt>
                <c:pt idx="220">
                  <c:v>2712</c:v>
                </c:pt>
                <c:pt idx="221">
                  <c:v>2713</c:v>
                </c:pt>
                <c:pt idx="222">
                  <c:v>2714</c:v>
                </c:pt>
                <c:pt idx="223">
                  <c:v>2715</c:v>
                </c:pt>
                <c:pt idx="224">
                  <c:v>2716</c:v>
                </c:pt>
                <c:pt idx="225">
                  <c:v>2717</c:v>
                </c:pt>
                <c:pt idx="226">
                  <c:v>2718</c:v>
                </c:pt>
                <c:pt idx="227">
                  <c:v>2719</c:v>
                </c:pt>
                <c:pt idx="228">
                  <c:v>2720</c:v>
                </c:pt>
                <c:pt idx="229">
                  <c:v>2721</c:v>
                </c:pt>
                <c:pt idx="230">
                  <c:v>2722</c:v>
                </c:pt>
                <c:pt idx="231">
                  <c:v>2723</c:v>
                </c:pt>
                <c:pt idx="232">
                  <c:v>2724</c:v>
                </c:pt>
                <c:pt idx="233">
                  <c:v>2725</c:v>
                </c:pt>
                <c:pt idx="234">
                  <c:v>2726</c:v>
                </c:pt>
                <c:pt idx="235">
                  <c:v>2727</c:v>
                </c:pt>
                <c:pt idx="236">
                  <c:v>2728</c:v>
                </c:pt>
                <c:pt idx="237">
                  <c:v>2729</c:v>
                </c:pt>
                <c:pt idx="238">
                  <c:v>2730</c:v>
                </c:pt>
                <c:pt idx="239">
                  <c:v>2731</c:v>
                </c:pt>
                <c:pt idx="240">
                  <c:v>2732</c:v>
                </c:pt>
                <c:pt idx="241">
                  <c:v>2733</c:v>
                </c:pt>
                <c:pt idx="242">
                  <c:v>2734</c:v>
                </c:pt>
                <c:pt idx="243">
                  <c:v>2735</c:v>
                </c:pt>
                <c:pt idx="244">
                  <c:v>2736</c:v>
                </c:pt>
                <c:pt idx="245">
                  <c:v>2737</c:v>
                </c:pt>
                <c:pt idx="246">
                  <c:v>2738</c:v>
                </c:pt>
                <c:pt idx="247">
                  <c:v>2739</c:v>
                </c:pt>
                <c:pt idx="248">
                  <c:v>2740</c:v>
                </c:pt>
                <c:pt idx="249">
                  <c:v>2741</c:v>
                </c:pt>
                <c:pt idx="250">
                  <c:v>2742</c:v>
                </c:pt>
                <c:pt idx="251">
                  <c:v>2743</c:v>
                </c:pt>
                <c:pt idx="252">
                  <c:v>2744</c:v>
                </c:pt>
                <c:pt idx="253">
                  <c:v>2745</c:v>
                </c:pt>
                <c:pt idx="254">
                  <c:v>2746</c:v>
                </c:pt>
                <c:pt idx="255">
                  <c:v>2747</c:v>
                </c:pt>
                <c:pt idx="256">
                  <c:v>2748</c:v>
                </c:pt>
                <c:pt idx="257">
                  <c:v>2749</c:v>
                </c:pt>
                <c:pt idx="258">
                  <c:v>2750</c:v>
                </c:pt>
                <c:pt idx="259">
                  <c:v>2751</c:v>
                </c:pt>
                <c:pt idx="260">
                  <c:v>2752</c:v>
                </c:pt>
                <c:pt idx="261">
                  <c:v>2753</c:v>
                </c:pt>
                <c:pt idx="262">
                  <c:v>2754</c:v>
                </c:pt>
                <c:pt idx="263">
                  <c:v>2755</c:v>
                </c:pt>
                <c:pt idx="264">
                  <c:v>2756</c:v>
                </c:pt>
                <c:pt idx="265">
                  <c:v>2757</c:v>
                </c:pt>
                <c:pt idx="266">
                  <c:v>2758</c:v>
                </c:pt>
                <c:pt idx="267">
                  <c:v>2759</c:v>
                </c:pt>
                <c:pt idx="268">
                  <c:v>2760</c:v>
                </c:pt>
                <c:pt idx="269">
                  <c:v>2761</c:v>
                </c:pt>
                <c:pt idx="270">
                  <c:v>2762</c:v>
                </c:pt>
                <c:pt idx="271">
                  <c:v>2763</c:v>
                </c:pt>
                <c:pt idx="272">
                  <c:v>2764</c:v>
                </c:pt>
                <c:pt idx="273">
                  <c:v>2765</c:v>
                </c:pt>
                <c:pt idx="274">
                  <c:v>2766</c:v>
                </c:pt>
                <c:pt idx="275">
                  <c:v>2767</c:v>
                </c:pt>
                <c:pt idx="276">
                  <c:v>2768</c:v>
                </c:pt>
                <c:pt idx="277">
                  <c:v>2769</c:v>
                </c:pt>
                <c:pt idx="278">
                  <c:v>2770</c:v>
                </c:pt>
                <c:pt idx="279">
                  <c:v>2771</c:v>
                </c:pt>
                <c:pt idx="280">
                  <c:v>2772</c:v>
                </c:pt>
                <c:pt idx="281">
                  <c:v>2773</c:v>
                </c:pt>
                <c:pt idx="282">
                  <c:v>2774</c:v>
                </c:pt>
                <c:pt idx="283">
                  <c:v>2775</c:v>
                </c:pt>
                <c:pt idx="284">
                  <c:v>2776</c:v>
                </c:pt>
                <c:pt idx="285">
                  <c:v>2777</c:v>
                </c:pt>
                <c:pt idx="286">
                  <c:v>2778</c:v>
                </c:pt>
                <c:pt idx="287">
                  <c:v>2779</c:v>
                </c:pt>
                <c:pt idx="288">
                  <c:v>2780</c:v>
                </c:pt>
                <c:pt idx="289">
                  <c:v>2781</c:v>
                </c:pt>
                <c:pt idx="290">
                  <c:v>2782</c:v>
                </c:pt>
                <c:pt idx="291">
                  <c:v>2783</c:v>
                </c:pt>
                <c:pt idx="292">
                  <c:v>2784</c:v>
                </c:pt>
                <c:pt idx="293">
                  <c:v>2785</c:v>
                </c:pt>
                <c:pt idx="294">
                  <c:v>2786</c:v>
                </c:pt>
                <c:pt idx="295">
                  <c:v>2787</c:v>
                </c:pt>
                <c:pt idx="296">
                  <c:v>2788</c:v>
                </c:pt>
                <c:pt idx="297">
                  <c:v>2789</c:v>
                </c:pt>
                <c:pt idx="298">
                  <c:v>2790</c:v>
                </c:pt>
                <c:pt idx="299">
                  <c:v>2791</c:v>
                </c:pt>
                <c:pt idx="300">
                  <c:v>2792</c:v>
                </c:pt>
                <c:pt idx="301">
                  <c:v>2793</c:v>
                </c:pt>
                <c:pt idx="302">
                  <c:v>2794</c:v>
                </c:pt>
                <c:pt idx="303">
                  <c:v>2795</c:v>
                </c:pt>
                <c:pt idx="304">
                  <c:v>2796</c:v>
                </c:pt>
                <c:pt idx="305">
                  <c:v>2797</c:v>
                </c:pt>
                <c:pt idx="306">
                  <c:v>2798</c:v>
                </c:pt>
                <c:pt idx="307">
                  <c:v>2799</c:v>
                </c:pt>
                <c:pt idx="308">
                  <c:v>2800</c:v>
                </c:pt>
                <c:pt idx="309">
                  <c:v>2801</c:v>
                </c:pt>
                <c:pt idx="310">
                  <c:v>2802</c:v>
                </c:pt>
                <c:pt idx="311">
                  <c:v>2803</c:v>
                </c:pt>
                <c:pt idx="312">
                  <c:v>2804</c:v>
                </c:pt>
                <c:pt idx="313">
                  <c:v>2805</c:v>
                </c:pt>
                <c:pt idx="314">
                  <c:v>2806</c:v>
                </c:pt>
                <c:pt idx="315">
                  <c:v>2807</c:v>
                </c:pt>
                <c:pt idx="316">
                  <c:v>2808</c:v>
                </c:pt>
                <c:pt idx="317">
                  <c:v>2809</c:v>
                </c:pt>
                <c:pt idx="318">
                  <c:v>2810</c:v>
                </c:pt>
                <c:pt idx="319">
                  <c:v>2811</c:v>
                </c:pt>
                <c:pt idx="320">
                  <c:v>2812</c:v>
                </c:pt>
                <c:pt idx="321">
                  <c:v>2813</c:v>
                </c:pt>
                <c:pt idx="322">
                  <c:v>2814</c:v>
                </c:pt>
                <c:pt idx="323">
                  <c:v>2815</c:v>
                </c:pt>
                <c:pt idx="324">
                  <c:v>2816</c:v>
                </c:pt>
                <c:pt idx="325">
                  <c:v>2817</c:v>
                </c:pt>
                <c:pt idx="326">
                  <c:v>2818</c:v>
                </c:pt>
                <c:pt idx="327">
                  <c:v>2819</c:v>
                </c:pt>
                <c:pt idx="328">
                  <c:v>2820</c:v>
                </c:pt>
                <c:pt idx="329">
                  <c:v>2821</c:v>
                </c:pt>
                <c:pt idx="330">
                  <c:v>2822</c:v>
                </c:pt>
                <c:pt idx="331">
                  <c:v>2823</c:v>
                </c:pt>
                <c:pt idx="332">
                  <c:v>2824</c:v>
                </c:pt>
                <c:pt idx="333">
                  <c:v>2825</c:v>
                </c:pt>
                <c:pt idx="334">
                  <c:v>2826</c:v>
                </c:pt>
                <c:pt idx="335">
                  <c:v>2827</c:v>
                </c:pt>
                <c:pt idx="336">
                  <c:v>2828</c:v>
                </c:pt>
                <c:pt idx="337">
                  <c:v>2829</c:v>
                </c:pt>
              </c:numCache>
            </c:numRef>
          </c:xVal>
          <c:yVal>
            <c:numRef>
              <c:f>Graph!$C$2177:$C$2512</c:f>
              <c:numCache>
                <c:formatCode>General</c:formatCode>
                <c:ptCount val="336"/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7EC-4397-ABB4-F3BE6BC63DFB}"/>
            </c:ext>
          </c:extLst>
        </c:ser>
        <c:ser>
          <c:idx val="3"/>
          <c:order val="3"/>
          <c:tx>
            <c:v>RL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Graph!$A$2176:$A$2513</c:f>
              <c:numCache>
                <c:formatCode>General</c:formatCode>
                <c:ptCount val="338"/>
                <c:pt idx="0">
                  <c:v>2492</c:v>
                </c:pt>
                <c:pt idx="1">
                  <c:v>2493</c:v>
                </c:pt>
                <c:pt idx="2">
                  <c:v>2494</c:v>
                </c:pt>
                <c:pt idx="3">
                  <c:v>2495</c:v>
                </c:pt>
                <c:pt idx="4">
                  <c:v>2496</c:v>
                </c:pt>
                <c:pt idx="5">
                  <c:v>2497</c:v>
                </c:pt>
                <c:pt idx="6">
                  <c:v>2498</c:v>
                </c:pt>
                <c:pt idx="7">
                  <c:v>2499</c:v>
                </c:pt>
                <c:pt idx="8">
                  <c:v>2500</c:v>
                </c:pt>
                <c:pt idx="9">
                  <c:v>2501</c:v>
                </c:pt>
                <c:pt idx="10">
                  <c:v>2502</c:v>
                </c:pt>
                <c:pt idx="11">
                  <c:v>2503</c:v>
                </c:pt>
                <c:pt idx="12">
                  <c:v>2504</c:v>
                </c:pt>
                <c:pt idx="13">
                  <c:v>2505</c:v>
                </c:pt>
                <c:pt idx="14">
                  <c:v>2506</c:v>
                </c:pt>
                <c:pt idx="15">
                  <c:v>2507</c:v>
                </c:pt>
                <c:pt idx="16">
                  <c:v>2508</c:v>
                </c:pt>
                <c:pt idx="17">
                  <c:v>2509</c:v>
                </c:pt>
                <c:pt idx="18">
                  <c:v>2510</c:v>
                </c:pt>
                <c:pt idx="19">
                  <c:v>2511</c:v>
                </c:pt>
                <c:pt idx="20">
                  <c:v>2512</c:v>
                </c:pt>
                <c:pt idx="21">
                  <c:v>2513</c:v>
                </c:pt>
                <c:pt idx="22">
                  <c:v>2514</c:v>
                </c:pt>
                <c:pt idx="23">
                  <c:v>2515</c:v>
                </c:pt>
                <c:pt idx="24">
                  <c:v>2516</c:v>
                </c:pt>
                <c:pt idx="25">
                  <c:v>2517</c:v>
                </c:pt>
                <c:pt idx="26">
                  <c:v>2518</c:v>
                </c:pt>
                <c:pt idx="27">
                  <c:v>2519</c:v>
                </c:pt>
                <c:pt idx="28">
                  <c:v>2520</c:v>
                </c:pt>
                <c:pt idx="29">
                  <c:v>2521</c:v>
                </c:pt>
                <c:pt idx="30">
                  <c:v>2522</c:v>
                </c:pt>
                <c:pt idx="31">
                  <c:v>2523</c:v>
                </c:pt>
                <c:pt idx="32">
                  <c:v>2524</c:v>
                </c:pt>
                <c:pt idx="33">
                  <c:v>2525</c:v>
                </c:pt>
                <c:pt idx="34">
                  <c:v>2526</c:v>
                </c:pt>
                <c:pt idx="35">
                  <c:v>2527</c:v>
                </c:pt>
                <c:pt idx="36">
                  <c:v>2528</c:v>
                </c:pt>
                <c:pt idx="37">
                  <c:v>2529</c:v>
                </c:pt>
                <c:pt idx="38">
                  <c:v>2530</c:v>
                </c:pt>
                <c:pt idx="39">
                  <c:v>2531</c:v>
                </c:pt>
                <c:pt idx="40">
                  <c:v>2532</c:v>
                </c:pt>
                <c:pt idx="41">
                  <c:v>2533</c:v>
                </c:pt>
                <c:pt idx="42">
                  <c:v>2534</c:v>
                </c:pt>
                <c:pt idx="43">
                  <c:v>2535</c:v>
                </c:pt>
                <c:pt idx="44">
                  <c:v>2536</c:v>
                </c:pt>
                <c:pt idx="45">
                  <c:v>2537</c:v>
                </c:pt>
                <c:pt idx="46">
                  <c:v>2538</c:v>
                </c:pt>
                <c:pt idx="47">
                  <c:v>2539</c:v>
                </c:pt>
                <c:pt idx="48">
                  <c:v>2540</c:v>
                </c:pt>
                <c:pt idx="49">
                  <c:v>2541</c:v>
                </c:pt>
                <c:pt idx="50">
                  <c:v>2542</c:v>
                </c:pt>
                <c:pt idx="51">
                  <c:v>2543</c:v>
                </c:pt>
                <c:pt idx="52">
                  <c:v>2544</c:v>
                </c:pt>
                <c:pt idx="53">
                  <c:v>2545</c:v>
                </c:pt>
                <c:pt idx="54">
                  <c:v>2546</c:v>
                </c:pt>
                <c:pt idx="55">
                  <c:v>2547</c:v>
                </c:pt>
                <c:pt idx="56">
                  <c:v>2548</c:v>
                </c:pt>
                <c:pt idx="57">
                  <c:v>2549</c:v>
                </c:pt>
                <c:pt idx="58">
                  <c:v>2550</c:v>
                </c:pt>
                <c:pt idx="59">
                  <c:v>2551</c:v>
                </c:pt>
                <c:pt idx="60">
                  <c:v>2552</c:v>
                </c:pt>
                <c:pt idx="61">
                  <c:v>2553</c:v>
                </c:pt>
                <c:pt idx="62">
                  <c:v>2554</c:v>
                </c:pt>
                <c:pt idx="63">
                  <c:v>2555</c:v>
                </c:pt>
                <c:pt idx="64">
                  <c:v>2556</c:v>
                </c:pt>
                <c:pt idx="65">
                  <c:v>2557</c:v>
                </c:pt>
                <c:pt idx="66">
                  <c:v>2558</c:v>
                </c:pt>
                <c:pt idx="67">
                  <c:v>2559</c:v>
                </c:pt>
                <c:pt idx="68">
                  <c:v>2560</c:v>
                </c:pt>
                <c:pt idx="69">
                  <c:v>2561</c:v>
                </c:pt>
                <c:pt idx="70">
                  <c:v>2562</c:v>
                </c:pt>
                <c:pt idx="71">
                  <c:v>2563</c:v>
                </c:pt>
                <c:pt idx="72">
                  <c:v>2564</c:v>
                </c:pt>
                <c:pt idx="73">
                  <c:v>2565</c:v>
                </c:pt>
                <c:pt idx="74">
                  <c:v>2566</c:v>
                </c:pt>
                <c:pt idx="75">
                  <c:v>2567</c:v>
                </c:pt>
                <c:pt idx="76">
                  <c:v>2568</c:v>
                </c:pt>
                <c:pt idx="77">
                  <c:v>2569</c:v>
                </c:pt>
                <c:pt idx="78">
                  <c:v>2570</c:v>
                </c:pt>
                <c:pt idx="79">
                  <c:v>2571</c:v>
                </c:pt>
                <c:pt idx="80">
                  <c:v>2572</c:v>
                </c:pt>
                <c:pt idx="81">
                  <c:v>2573</c:v>
                </c:pt>
                <c:pt idx="82">
                  <c:v>2574</c:v>
                </c:pt>
                <c:pt idx="83">
                  <c:v>2575</c:v>
                </c:pt>
                <c:pt idx="84">
                  <c:v>2576</c:v>
                </c:pt>
                <c:pt idx="85">
                  <c:v>2577</c:v>
                </c:pt>
                <c:pt idx="86">
                  <c:v>2578</c:v>
                </c:pt>
                <c:pt idx="87">
                  <c:v>2579</c:v>
                </c:pt>
                <c:pt idx="88">
                  <c:v>2580</c:v>
                </c:pt>
                <c:pt idx="89">
                  <c:v>2581</c:v>
                </c:pt>
                <c:pt idx="90">
                  <c:v>2582</c:v>
                </c:pt>
                <c:pt idx="91">
                  <c:v>2583</c:v>
                </c:pt>
                <c:pt idx="92">
                  <c:v>2584</c:v>
                </c:pt>
                <c:pt idx="93">
                  <c:v>2585</c:v>
                </c:pt>
                <c:pt idx="94">
                  <c:v>2586</c:v>
                </c:pt>
                <c:pt idx="95">
                  <c:v>2587</c:v>
                </c:pt>
                <c:pt idx="96">
                  <c:v>2588</c:v>
                </c:pt>
                <c:pt idx="97">
                  <c:v>2589</c:v>
                </c:pt>
                <c:pt idx="98">
                  <c:v>2590</c:v>
                </c:pt>
                <c:pt idx="99">
                  <c:v>2591</c:v>
                </c:pt>
                <c:pt idx="100">
                  <c:v>2592</c:v>
                </c:pt>
                <c:pt idx="101">
                  <c:v>2593</c:v>
                </c:pt>
                <c:pt idx="102">
                  <c:v>2594</c:v>
                </c:pt>
                <c:pt idx="103">
                  <c:v>2595</c:v>
                </c:pt>
                <c:pt idx="104">
                  <c:v>2596</c:v>
                </c:pt>
                <c:pt idx="105">
                  <c:v>2597</c:v>
                </c:pt>
                <c:pt idx="106">
                  <c:v>2598</c:v>
                </c:pt>
                <c:pt idx="107">
                  <c:v>2599</c:v>
                </c:pt>
                <c:pt idx="108">
                  <c:v>2600</c:v>
                </c:pt>
                <c:pt idx="109">
                  <c:v>2601</c:v>
                </c:pt>
                <c:pt idx="110">
                  <c:v>2602</c:v>
                </c:pt>
                <c:pt idx="111">
                  <c:v>2603</c:v>
                </c:pt>
                <c:pt idx="112">
                  <c:v>2604</c:v>
                </c:pt>
                <c:pt idx="113">
                  <c:v>2605</c:v>
                </c:pt>
                <c:pt idx="114">
                  <c:v>2606</c:v>
                </c:pt>
                <c:pt idx="115">
                  <c:v>2607</c:v>
                </c:pt>
                <c:pt idx="116">
                  <c:v>2608</c:v>
                </c:pt>
                <c:pt idx="117">
                  <c:v>2609</c:v>
                </c:pt>
                <c:pt idx="118">
                  <c:v>2610</c:v>
                </c:pt>
                <c:pt idx="119">
                  <c:v>2611</c:v>
                </c:pt>
                <c:pt idx="120">
                  <c:v>2612</c:v>
                </c:pt>
                <c:pt idx="121">
                  <c:v>2613</c:v>
                </c:pt>
                <c:pt idx="122">
                  <c:v>2614</c:v>
                </c:pt>
                <c:pt idx="123">
                  <c:v>2615</c:v>
                </c:pt>
                <c:pt idx="124">
                  <c:v>2616</c:v>
                </c:pt>
                <c:pt idx="125">
                  <c:v>2617</c:v>
                </c:pt>
                <c:pt idx="126">
                  <c:v>2618</c:v>
                </c:pt>
                <c:pt idx="127">
                  <c:v>2619</c:v>
                </c:pt>
                <c:pt idx="128">
                  <c:v>2620</c:v>
                </c:pt>
                <c:pt idx="129">
                  <c:v>2621</c:v>
                </c:pt>
                <c:pt idx="130">
                  <c:v>2622</c:v>
                </c:pt>
                <c:pt idx="131">
                  <c:v>2623</c:v>
                </c:pt>
                <c:pt idx="132">
                  <c:v>2624</c:v>
                </c:pt>
                <c:pt idx="133">
                  <c:v>2625</c:v>
                </c:pt>
                <c:pt idx="134">
                  <c:v>2626</c:v>
                </c:pt>
                <c:pt idx="135">
                  <c:v>2627</c:v>
                </c:pt>
                <c:pt idx="136">
                  <c:v>2628</c:v>
                </c:pt>
                <c:pt idx="137">
                  <c:v>2629</c:v>
                </c:pt>
                <c:pt idx="138">
                  <c:v>2630</c:v>
                </c:pt>
                <c:pt idx="139">
                  <c:v>2631</c:v>
                </c:pt>
                <c:pt idx="140">
                  <c:v>2632</c:v>
                </c:pt>
                <c:pt idx="141">
                  <c:v>2633</c:v>
                </c:pt>
                <c:pt idx="142">
                  <c:v>2634</c:v>
                </c:pt>
                <c:pt idx="143">
                  <c:v>2635</c:v>
                </c:pt>
                <c:pt idx="144">
                  <c:v>2636</c:v>
                </c:pt>
                <c:pt idx="145">
                  <c:v>2637</c:v>
                </c:pt>
                <c:pt idx="146">
                  <c:v>2638</c:v>
                </c:pt>
                <c:pt idx="147">
                  <c:v>2639</c:v>
                </c:pt>
                <c:pt idx="148">
                  <c:v>2640</c:v>
                </c:pt>
                <c:pt idx="149">
                  <c:v>2641</c:v>
                </c:pt>
                <c:pt idx="150">
                  <c:v>2642</c:v>
                </c:pt>
                <c:pt idx="151">
                  <c:v>2643</c:v>
                </c:pt>
                <c:pt idx="152">
                  <c:v>2644</c:v>
                </c:pt>
                <c:pt idx="153">
                  <c:v>2645</c:v>
                </c:pt>
                <c:pt idx="154">
                  <c:v>2646</c:v>
                </c:pt>
                <c:pt idx="155">
                  <c:v>2647</c:v>
                </c:pt>
                <c:pt idx="156">
                  <c:v>2648</c:v>
                </c:pt>
                <c:pt idx="157">
                  <c:v>2649</c:v>
                </c:pt>
                <c:pt idx="158">
                  <c:v>2650</c:v>
                </c:pt>
                <c:pt idx="159">
                  <c:v>2651</c:v>
                </c:pt>
                <c:pt idx="160">
                  <c:v>2652</c:v>
                </c:pt>
                <c:pt idx="161">
                  <c:v>2653</c:v>
                </c:pt>
                <c:pt idx="162">
                  <c:v>2654</c:v>
                </c:pt>
                <c:pt idx="163">
                  <c:v>2655</c:v>
                </c:pt>
                <c:pt idx="164">
                  <c:v>2656</c:v>
                </c:pt>
                <c:pt idx="165">
                  <c:v>2657</c:v>
                </c:pt>
                <c:pt idx="166">
                  <c:v>2658</c:v>
                </c:pt>
                <c:pt idx="167">
                  <c:v>2659</c:v>
                </c:pt>
                <c:pt idx="168">
                  <c:v>2660</c:v>
                </c:pt>
                <c:pt idx="169">
                  <c:v>2661</c:v>
                </c:pt>
                <c:pt idx="170">
                  <c:v>2662</c:v>
                </c:pt>
                <c:pt idx="171">
                  <c:v>2663</c:v>
                </c:pt>
                <c:pt idx="172">
                  <c:v>2664</c:v>
                </c:pt>
                <c:pt idx="173">
                  <c:v>2665</c:v>
                </c:pt>
                <c:pt idx="174">
                  <c:v>2666</c:v>
                </c:pt>
                <c:pt idx="175">
                  <c:v>2667</c:v>
                </c:pt>
                <c:pt idx="176">
                  <c:v>2668</c:v>
                </c:pt>
                <c:pt idx="177">
                  <c:v>2669</c:v>
                </c:pt>
                <c:pt idx="178">
                  <c:v>2670</c:v>
                </c:pt>
                <c:pt idx="179">
                  <c:v>2671</c:v>
                </c:pt>
                <c:pt idx="180">
                  <c:v>2672</c:v>
                </c:pt>
                <c:pt idx="181">
                  <c:v>2673</c:v>
                </c:pt>
                <c:pt idx="182">
                  <c:v>2674</c:v>
                </c:pt>
                <c:pt idx="183">
                  <c:v>2675</c:v>
                </c:pt>
                <c:pt idx="184">
                  <c:v>2676</c:v>
                </c:pt>
                <c:pt idx="185">
                  <c:v>2677</c:v>
                </c:pt>
                <c:pt idx="186">
                  <c:v>2678</c:v>
                </c:pt>
                <c:pt idx="187">
                  <c:v>2679</c:v>
                </c:pt>
                <c:pt idx="188">
                  <c:v>2680</c:v>
                </c:pt>
                <c:pt idx="189">
                  <c:v>2681</c:v>
                </c:pt>
                <c:pt idx="190">
                  <c:v>2682</c:v>
                </c:pt>
                <c:pt idx="191">
                  <c:v>2683</c:v>
                </c:pt>
                <c:pt idx="192">
                  <c:v>2684</c:v>
                </c:pt>
                <c:pt idx="193">
                  <c:v>2685</c:v>
                </c:pt>
                <c:pt idx="194">
                  <c:v>2686</c:v>
                </c:pt>
                <c:pt idx="195">
                  <c:v>2687</c:v>
                </c:pt>
                <c:pt idx="196">
                  <c:v>2688</c:v>
                </c:pt>
                <c:pt idx="197">
                  <c:v>2689</c:v>
                </c:pt>
                <c:pt idx="198">
                  <c:v>2690</c:v>
                </c:pt>
                <c:pt idx="199">
                  <c:v>2691</c:v>
                </c:pt>
                <c:pt idx="200">
                  <c:v>2692</c:v>
                </c:pt>
                <c:pt idx="201">
                  <c:v>2693</c:v>
                </c:pt>
                <c:pt idx="202">
                  <c:v>2694</c:v>
                </c:pt>
                <c:pt idx="203">
                  <c:v>2695</c:v>
                </c:pt>
                <c:pt idx="204">
                  <c:v>2696</c:v>
                </c:pt>
                <c:pt idx="205">
                  <c:v>2697</c:v>
                </c:pt>
                <c:pt idx="206">
                  <c:v>2698</c:v>
                </c:pt>
                <c:pt idx="207">
                  <c:v>2699</c:v>
                </c:pt>
                <c:pt idx="208">
                  <c:v>2700</c:v>
                </c:pt>
                <c:pt idx="209">
                  <c:v>2701</c:v>
                </c:pt>
                <c:pt idx="210">
                  <c:v>2702</c:v>
                </c:pt>
                <c:pt idx="211">
                  <c:v>2703</c:v>
                </c:pt>
                <c:pt idx="212">
                  <c:v>2704</c:v>
                </c:pt>
                <c:pt idx="213">
                  <c:v>2705</c:v>
                </c:pt>
                <c:pt idx="214">
                  <c:v>2706</c:v>
                </c:pt>
                <c:pt idx="215">
                  <c:v>2707</c:v>
                </c:pt>
                <c:pt idx="216">
                  <c:v>2708</c:v>
                </c:pt>
                <c:pt idx="217">
                  <c:v>2709</c:v>
                </c:pt>
                <c:pt idx="218">
                  <c:v>2710</c:v>
                </c:pt>
                <c:pt idx="219">
                  <c:v>2711</c:v>
                </c:pt>
                <c:pt idx="220">
                  <c:v>2712</c:v>
                </c:pt>
                <c:pt idx="221">
                  <c:v>2713</c:v>
                </c:pt>
                <c:pt idx="222">
                  <c:v>2714</c:v>
                </c:pt>
                <c:pt idx="223">
                  <c:v>2715</c:v>
                </c:pt>
                <c:pt idx="224">
                  <c:v>2716</c:v>
                </c:pt>
                <c:pt idx="225">
                  <c:v>2717</c:v>
                </c:pt>
                <c:pt idx="226">
                  <c:v>2718</c:v>
                </c:pt>
                <c:pt idx="227">
                  <c:v>2719</c:v>
                </c:pt>
                <c:pt idx="228">
                  <c:v>2720</c:v>
                </c:pt>
                <c:pt idx="229">
                  <c:v>2721</c:v>
                </c:pt>
                <c:pt idx="230">
                  <c:v>2722</c:v>
                </c:pt>
                <c:pt idx="231">
                  <c:v>2723</c:v>
                </c:pt>
                <c:pt idx="232">
                  <c:v>2724</c:v>
                </c:pt>
                <c:pt idx="233">
                  <c:v>2725</c:v>
                </c:pt>
                <c:pt idx="234">
                  <c:v>2726</c:v>
                </c:pt>
                <c:pt idx="235">
                  <c:v>2727</c:v>
                </c:pt>
                <c:pt idx="236">
                  <c:v>2728</c:v>
                </c:pt>
                <c:pt idx="237">
                  <c:v>2729</c:v>
                </c:pt>
                <c:pt idx="238">
                  <c:v>2730</c:v>
                </c:pt>
                <c:pt idx="239">
                  <c:v>2731</c:v>
                </c:pt>
                <c:pt idx="240">
                  <c:v>2732</c:v>
                </c:pt>
                <c:pt idx="241">
                  <c:v>2733</c:v>
                </c:pt>
                <c:pt idx="242">
                  <c:v>2734</c:v>
                </c:pt>
                <c:pt idx="243">
                  <c:v>2735</c:v>
                </c:pt>
                <c:pt idx="244">
                  <c:v>2736</c:v>
                </c:pt>
                <c:pt idx="245">
                  <c:v>2737</c:v>
                </c:pt>
                <c:pt idx="246">
                  <c:v>2738</c:v>
                </c:pt>
                <c:pt idx="247">
                  <c:v>2739</c:v>
                </c:pt>
                <c:pt idx="248">
                  <c:v>2740</c:v>
                </c:pt>
                <c:pt idx="249">
                  <c:v>2741</c:v>
                </c:pt>
                <c:pt idx="250">
                  <c:v>2742</c:v>
                </c:pt>
                <c:pt idx="251">
                  <c:v>2743</c:v>
                </c:pt>
                <c:pt idx="252">
                  <c:v>2744</c:v>
                </c:pt>
                <c:pt idx="253">
                  <c:v>2745</c:v>
                </c:pt>
                <c:pt idx="254">
                  <c:v>2746</c:v>
                </c:pt>
                <c:pt idx="255">
                  <c:v>2747</c:v>
                </c:pt>
                <c:pt idx="256">
                  <c:v>2748</c:v>
                </c:pt>
                <c:pt idx="257">
                  <c:v>2749</c:v>
                </c:pt>
                <c:pt idx="258">
                  <c:v>2750</c:v>
                </c:pt>
                <c:pt idx="259">
                  <c:v>2751</c:v>
                </c:pt>
                <c:pt idx="260">
                  <c:v>2752</c:v>
                </c:pt>
                <c:pt idx="261">
                  <c:v>2753</c:v>
                </c:pt>
                <c:pt idx="262">
                  <c:v>2754</c:v>
                </c:pt>
                <c:pt idx="263">
                  <c:v>2755</c:v>
                </c:pt>
                <c:pt idx="264">
                  <c:v>2756</c:v>
                </c:pt>
                <c:pt idx="265">
                  <c:v>2757</c:v>
                </c:pt>
                <c:pt idx="266">
                  <c:v>2758</c:v>
                </c:pt>
                <c:pt idx="267">
                  <c:v>2759</c:v>
                </c:pt>
                <c:pt idx="268">
                  <c:v>2760</c:v>
                </c:pt>
                <c:pt idx="269">
                  <c:v>2761</c:v>
                </c:pt>
                <c:pt idx="270">
                  <c:v>2762</c:v>
                </c:pt>
                <c:pt idx="271">
                  <c:v>2763</c:v>
                </c:pt>
                <c:pt idx="272">
                  <c:v>2764</c:v>
                </c:pt>
                <c:pt idx="273">
                  <c:v>2765</c:v>
                </c:pt>
                <c:pt idx="274">
                  <c:v>2766</c:v>
                </c:pt>
                <c:pt idx="275">
                  <c:v>2767</c:v>
                </c:pt>
                <c:pt idx="276">
                  <c:v>2768</c:v>
                </c:pt>
                <c:pt idx="277">
                  <c:v>2769</c:v>
                </c:pt>
                <c:pt idx="278">
                  <c:v>2770</c:v>
                </c:pt>
                <c:pt idx="279">
                  <c:v>2771</c:v>
                </c:pt>
                <c:pt idx="280">
                  <c:v>2772</c:v>
                </c:pt>
                <c:pt idx="281">
                  <c:v>2773</c:v>
                </c:pt>
                <c:pt idx="282">
                  <c:v>2774</c:v>
                </c:pt>
                <c:pt idx="283">
                  <c:v>2775</c:v>
                </c:pt>
                <c:pt idx="284">
                  <c:v>2776</c:v>
                </c:pt>
                <c:pt idx="285">
                  <c:v>2777</c:v>
                </c:pt>
                <c:pt idx="286">
                  <c:v>2778</c:v>
                </c:pt>
                <c:pt idx="287">
                  <c:v>2779</c:v>
                </c:pt>
                <c:pt idx="288">
                  <c:v>2780</c:v>
                </c:pt>
                <c:pt idx="289">
                  <c:v>2781</c:v>
                </c:pt>
                <c:pt idx="290">
                  <c:v>2782</c:v>
                </c:pt>
                <c:pt idx="291">
                  <c:v>2783</c:v>
                </c:pt>
                <c:pt idx="292">
                  <c:v>2784</c:v>
                </c:pt>
                <c:pt idx="293">
                  <c:v>2785</c:v>
                </c:pt>
                <c:pt idx="294">
                  <c:v>2786</c:v>
                </c:pt>
                <c:pt idx="295">
                  <c:v>2787</c:v>
                </c:pt>
                <c:pt idx="296">
                  <c:v>2788</c:v>
                </c:pt>
                <c:pt idx="297">
                  <c:v>2789</c:v>
                </c:pt>
                <c:pt idx="298">
                  <c:v>2790</c:v>
                </c:pt>
                <c:pt idx="299">
                  <c:v>2791</c:v>
                </c:pt>
                <c:pt idx="300">
                  <c:v>2792</c:v>
                </c:pt>
                <c:pt idx="301">
                  <c:v>2793</c:v>
                </c:pt>
                <c:pt idx="302">
                  <c:v>2794</c:v>
                </c:pt>
                <c:pt idx="303">
                  <c:v>2795</c:v>
                </c:pt>
                <c:pt idx="304">
                  <c:v>2796</c:v>
                </c:pt>
                <c:pt idx="305">
                  <c:v>2797</c:v>
                </c:pt>
                <c:pt idx="306">
                  <c:v>2798</c:v>
                </c:pt>
                <c:pt idx="307">
                  <c:v>2799</c:v>
                </c:pt>
                <c:pt idx="308">
                  <c:v>2800</c:v>
                </c:pt>
                <c:pt idx="309">
                  <c:v>2801</c:v>
                </c:pt>
                <c:pt idx="310">
                  <c:v>2802</c:v>
                </c:pt>
                <c:pt idx="311">
                  <c:v>2803</c:v>
                </c:pt>
                <c:pt idx="312">
                  <c:v>2804</c:v>
                </c:pt>
                <c:pt idx="313">
                  <c:v>2805</c:v>
                </c:pt>
                <c:pt idx="314">
                  <c:v>2806</c:v>
                </c:pt>
                <c:pt idx="315">
                  <c:v>2807</c:v>
                </c:pt>
                <c:pt idx="316">
                  <c:v>2808</c:v>
                </c:pt>
                <c:pt idx="317">
                  <c:v>2809</c:v>
                </c:pt>
                <c:pt idx="318">
                  <c:v>2810</c:v>
                </c:pt>
                <c:pt idx="319">
                  <c:v>2811</c:v>
                </c:pt>
                <c:pt idx="320">
                  <c:v>2812</c:v>
                </c:pt>
                <c:pt idx="321">
                  <c:v>2813</c:v>
                </c:pt>
                <c:pt idx="322">
                  <c:v>2814</c:v>
                </c:pt>
                <c:pt idx="323">
                  <c:v>2815</c:v>
                </c:pt>
                <c:pt idx="324">
                  <c:v>2816</c:v>
                </c:pt>
                <c:pt idx="325">
                  <c:v>2817</c:v>
                </c:pt>
                <c:pt idx="326">
                  <c:v>2818</c:v>
                </c:pt>
                <c:pt idx="327">
                  <c:v>2819</c:v>
                </c:pt>
                <c:pt idx="328">
                  <c:v>2820</c:v>
                </c:pt>
                <c:pt idx="329">
                  <c:v>2821</c:v>
                </c:pt>
                <c:pt idx="330">
                  <c:v>2822</c:v>
                </c:pt>
                <c:pt idx="331">
                  <c:v>2823</c:v>
                </c:pt>
                <c:pt idx="332">
                  <c:v>2824</c:v>
                </c:pt>
                <c:pt idx="333">
                  <c:v>2825</c:v>
                </c:pt>
                <c:pt idx="334">
                  <c:v>2826</c:v>
                </c:pt>
                <c:pt idx="335">
                  <c:v>2827</c:v>
                </c:pt>
                <c:pt idx="336">
                  <c:v>2828</c:v>
                </c:pt>
                <c:pt idx="337">
                  <c:v>2829</c:v>
                </c:pt>
              </c:numCache>
            </c:numRef>
          </c:xVal>
          <c:yVal>
            <c:numRef>
              <c:f>Graph!$E$2177:$E$2512</c:f>
              <c:numCache>
                <c:formatCode>General</c:formatCode>
                <c:ptCount val="336"/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34">
                  <c:v>4</c:v>
                </c:pt>
                <c:pt idx="335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7EC-4397-ABB4-F3BE6BC63DFB}"/>
            </c:ext>
          </c:extLst>
        </c:ser>
        <c:ser>
          <c:idx val="4"/>
          <c:order val="4"/>
          <c:tx>
            <c:v>RRD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Graph!$A$2176:$A$2513</c:f>
              <c:numCache>
                <c:formatCode>General</c:formatCode>
                <c:ptCount val="338"/>
                <c:pt idx="0">
                  <c:v>2492</c:v>
                </c:pt>
                <c:pt idx="1">
                  <c:v>2493</c:v>
                </c:pt>
                <c:pt idx="2">
                  <c:v>2494</c:v>
                </c:pt>
                <c:pt idx="3">
                  <c:v>2495</c:v>
                </c:pt>
                <c:pt idx="4">
                  <c:v>2496</c:v>
                </c:pt>
                <c:pt idx="5">
                  <c:v>2497</c:v>
                </c:pt>
                <c:pt idx="6">
                  <c:v>2498</c:v>
                </c:pt>
                <c:pt idx="7">
                  <c:v>2499</c:v>
                </c:pt>
                <c:pt idx="8">
                  <c:v>2500</c:v>
                </c:pt>
                <c:pt idx="9">
                  <c:v>2501</c:v>
                </c:pt>
                <c:pt idx="10">
                  <c:v>2502</c:v>
                </c:pt>
                <c:pt idx="11">
                  <c:v>2503</c:v>
                </c:pt>
                <c:pt idx="12">
                  <c:v>2504</c:v>
                </c:pt>
                <c:pt idx="13">
                  <c:v>2505</c:v>
                </c:pt>
                <c:pt idx="14">
                  <c:v>2506</c:v>
                </c:pt>
                <c:pt idx="15">
                  <c:v>2507</c:v>
                </c:pt>
                <c:pt idx="16">
                  <c:v>2508</c:v>
                </c:pt>
                <c:pt idx="17">
                  <c:v>2509</c:v>
                </c:pt>
                <c:pt idx="18">
                  <c:v>2510</c:v>
                </c:pt>
                <c:pt idx="19">
                  <c:v>2511</c:v>
                </c:pt>
                <c:pt idx="20">
                  <c:v>2512</c:v>
                </c:pt>
                <c:pt idx="21">
                  <c:v>2513</c:v>
                </c:pt>
                <c:pt idx="22">
                  <c:v>2514</c:v>
                </c:pt>
                <c:pt idx="23">
                  <c:v>2515</c:v>
                </c:pt>
                <c:pt idx="24">
                  <c:v>2516</c:v>
                </c:pt>
                <c:pt idx="25">
                  <c:v>2517</c:v>
                </c:pt>
                <c:pt idx="26">
                  <c:v>2518</c:v>
                </c:pt>
                <c:pt idx="27">
                  <c:v>2519</c:v>
                </c:pt>
                <c:pt idx="28">
                  <c:v>2520</c:v>
                </c:pt>
                <c:pt idx="29">
                  <c:v>2521</c:v>
                </c:pt>
                <c:pt idx="30">
                  <c:v>2522</c:v>
                </c:pt>
                <c:pt idx="31">
                  <c:v>2523</c:v>
                </c:pt>
                <c:pt idx="32">
                  <c:v>2524</c:v>
                </c:pt>
                <c:pt idx="33">
                  <c:v>2525</c:v>
                </c:pt>
                <c:pt idx="34">
                  <c:v>2526</c:v>
                </c:pt>
                <c:pt idx="35">
                  <c:v>2527</c:v>
                </c:pt>
                <c:pt idx="36">
                  <c:v>2528</c:v>
                </c:pt>
                <c:pt idx="37">
                  <c:v>2529</c:v>
                </c:pt>
                <c:pt idx="38">
                  <c:v>2530</c:v>
                </c:pt>
                <c:pt idx="39">
                  <c:v>2531</c:v>
                </c:pt>
                <c:pt idx="40">
                  <c:v>2532</c:v>
                </c:pt>
                <c:pt idx="41">
                  <c:v>2533</c:v>
                </c:pt>
                <c:pt idx="42">
                  <c:v>2534</c:v>
                </c:pt>
                <c:pt idx="43">
                  <c:v>2535</c:v>
                </c:pt>
                <c:pt idx="44">
                  <c:v>2536</c:v>
                </c:pt>
                <c:pt idx="45">
                  <c:v>2537</c:v>
                </c:pt>
                <c:pt idx="46">
                  <c:v>2538</c:v>
                </c:pt>
                <c:pt idx="47">
                  <c:v>2539</c:v>
                </c:pt>
                <c:pt idx="48">
                  <c:v>2540</c:v>
                </c:pt>
                <c:pt idx="49">
                  <c:v>2541</c:v>
                </c:pt>
                <c:pt idx="50">
                  <c:v>2542</c:v>
                </c:pt>
                <c:pt idx="51">
                  <c:v>2543</c:v>
                </c:pt>
                <c:pt idx="52">
                  <c:v>2544</c:v>
                </c:pt>
                <c:pt idx="53">
                  <c:v>2545</c:v>
                </c:pt>
                <c:pt idx="54">
                  <c:v>2546</c:v>
                </c:pt>
                <c:pt idx="55">
                  <c:v>2547</c:v>
                </c:pt>
                <c:pt idx="56">
                  <c:v>2548</c:v>
                </c:pt>
                <c:pt idx="57">
                  <c:v>2549</c:v>
                </c:pt>
                <c:pt idx="58">
                  <c:v>2550</c:v>
                </c:pt>
                <c:pt idx="59">
                  <c:v>2551</c:v>
                </c:pt>
                <c:pt idx="60">
                  <c:v>2552</c:v>
                </c:pt>
                <c:pt idx="61">
                  <c:v>2553</c:v>
                </c:pt>
                <c:pt idx="62">
                  <c:v>2554</c:v>
                </c:pt>
                <c:pt idx="63">
                  <c:v>2555</c:v>
                </c:pt>
                <c:pt idx="64">
                  <c:v>2556</c:v>
                </c:pt>
                <c:pt idx="65">
                  <c:v>2557</c:v>
                </c:pt>
                <c:pt idx="66">
                  <c:v>2558</c:v>
                </c:pt>
                <c:pt idx="67">
                  <c:v>2559</c:v>
                </c:pt>
                <c:pt idx="68">
                  <c:v>2560</c:v>
                </c:pt>
                <c:pt idx="69">
                  <c:v>2561</c:v>
                </c:pt>
                <c:pt idx="70">
                  <c:v>2562</c:v>
                </c:pt>
                <c:pt idx="71">
                  <c:v>2563</c:v>
                </c:pt>
                <c:pt idx="72">
                  <c:v>2564</c:v>
                </c:pt>
                <c:pt idx="73">
                  <c:v>2565</c:v>
                </c:pt>
                <c:pt idx="74">
                  <c:v>2566</c:v>
                </c:pt>
                <c:pt idx="75">
                  <c:v>2567</c:v>
                </c:pt>
                <c:pt idx="76">
                  <c:v>2568</c:v>
                </c:pt>
                <c:pt idx="77">
                  <c:v>2569</c:v>
                </c:pt>
                <c:pt idx="78">
                  <c:v>2570</c:v>
                </c:pt>
                <c:pt idx="79">
                  <c:v>2571</c:v>
                </c:pt>
                <c:pt idx="80">
                  <c:v>2572</c:v>
                </c:pt>
                <c:pt idx="81">
                  <c:v>2573</c:v>
                </c:pt>
                <c:pt idx="82">
                  <c:v>2574</c:v>
                </c:pt>
                <c:pt idx="83">
                  <c:v>2575</c:v>
                </c:pt>
                <c:pt idx="84">
                  <c:v>2576</c:v>
                </c:pt>
                <c:pt idx="85">
                  <c:v>2577</c:v>
                </c:pt>
                <c:pt idx="86">
                  <c:v>2578</c:v>
                </c:pt>
                <c:pt idx="87">
                  <c:v>2579</c:v>
                </c:pt>
                <c:pt idx="88">
                  <c:v>2580</c:v>
                </c:pt>
                <c:pt idx="89">
                  <c:v>2581</c:v>
                </c:pt>
                <c:pt idx="90">
                  <c:v>2582</c:v>
                </c:pt>
                <c:pt idx="91">
                  <c:v>2583</c:v>
                </c:pt>
                <c:pt idx="92">
                  <c:v>2584</c:v>
                </c:pt>
                <c:pt idx="93">
                  <c:v>2585</c:v>
                </c:pt>
                <c:pt idx="94">
                  <c:v>2586</c:v>
                </c:pt>
                <c:pt idx="95">
                  <c:v>2587</c:v>
                </c:pt>
                <c:pt idx="96">
                  <c:v>2588</c:v>
                </c:pt>
                <c:pt idx="97">
                  <c:v>2589</c:v>
                </c:pt>
                <c:pt idx="98">
                  <c:v>2590</c:v>
                </c:pt>
                <c:pt idx="99">
                  <c:v>2591</c:v>
                </c:pt>
                <c:pt idx="100">
                  <c:v>2592</c:v>
                </c:pt>
                <c:pt idx="101">
                  <c:v>2593</c:v>
                </c:pt>
                <c:pt idx="102">
                  <c:v>2594</c:v>
                </c:pt>
                <c:pt idx="103">
                  <c:v>2595</c:v>
                </c:pt>
                <c:pt idx="104">
                  <c:v>2596</c:v>
                </c:pt>
                <c:pt idx="105">
                  <c:v>2597</c:v>
                </c:pt>
                <c:pt idx="106">
                  <c:v>2598</c:v>
                </c:pt>
                <c:pt idx="107">
                  <c:v>2599</c:v>
                </c:pt>
                <c:pt idx="108">
                  <c:v>2600</c:v>
                </c:pt>
                <c:pt idx="109">
                  <c:v>2601</c:v>
                </c:pt>
                <c:pt idx="110">
                  <c:v>2602</c:v>
                </c:pt>
                <c:pt idx="111">
                  <c:v>2603</c:v>
                </c:pt>
                <c:pt idx="112">
                  <c:v>2604</c:v>
                </c:pt>
                <c:pt idx="113">
                  <c:v>2605</c:v>
                </c:pt>
                <c:pt idx="114">
                  <c:v>2606</c:v>
                </c:pt>
                <c:pt idx="115">
                  <c:v>2607</c:v>
                </c:pt>
                <c:pt idx="116">
                  <c:v>2608</c:v>
                </c:pt>
                <c:pt idx="117">
                  <c:v>2609</c:v>
                </c:pt>
                <c:pt idx="118">
                  <c:v>2610</c:v>
                </c:pt>
                <c:pt idx="119">
                  <c:v>2611</c:v>
                </c:pt>
                <c:pt idx="120">
                  <c:v>2612</c:v>
                </c:pt>
                <c:pt idx="121">
                  <c:v>2613</c:v>
                </c:pt>
                <c:pt idx="122">
                  <c:v>2614</c:v>
                </c:pt>
                <c:pt idx="123">
                  <c:v>2615</c:v>
                </c:pt>
                <c:pt idx="124">
                  <c:v>2616</c:v>
                </c:pt>
                <c:pt idx="125">
                  <c:v>2617</c:v>
                </c:pt>
                <c:pt idx="126">
                  <c:v>2618</c:v>
                </c:pt>
                <c:pt idx="127">
                  <c:v>2619</c:v>
                </c:pt>
                <c:pt idx="128">
                  <c:v>2620</c:v>
                </c:pt>
                <c:pt idx="129">
                  <c:v>2621</c:v>
                </c:pt>
                <c:pt idx="130">
                  <c:v>2622</c:v>
                </c:pt>
                <c:pt idx="131">
                  <c:v>2623</c:v>
                </c:pt>
                <c:pt idx="132">
                  <c:v>2624</c:v>
                </c:pt>
                <c:pt idx="133">
                  <c:v>2625</c:v>
                </c:pt>
                <c:pt idx="134">
                  <c:v>2626</c:v>
                </c:pt>
                <c:pt idx="135">
                  <c:v>2627</c:v>
                </c:pt>
                <c:pt idx="136">
                  <c:v>2628</c:v>
                </c:pt>
                <c:pt idx="137">
                  <c:v>2629</c:v>
                </c:pt>
                <c:pt idx="138">
                  <c:v>2630</c:v>
                </c:pt>
                <c:pt idx="139">
                  <c:v>2631</c:v>
                </c:pt>
                <c:pt idx="140">
                  <c:v>2632</c:v>
                </c:pt>
                <c:pt idx="141">
                  <c:v>2633</c:v>
                </c:pt>
                <c:pt idx="142">
                  <c:v>2634</c:v>
                </c:pt>
                <c:pt idx="143">
                  <c:v>2635</c:v>
                </c:pt>
                <c:pt idx="144">
                  <c:v>2636</c:v>
                </c:pt>
                <c:pt idx="145">
                  <c:v>2637</c:v>
                </c:pt>
                <c:pt idx="146">
                  <c:v>2638</c:v>
                </c:pt>
                <c:pt idx="147">
                  <c:v>2639</c:v>
                </c:pt>
                <c:pt idx="148">
                  <c:v>2640</c:v>
                </c:pt>
                <c:pt idx="149">
                  <c:v>2641</c:v>
                </c:pt>
                <c:pt idx="150">
                  <c:v>2642</c:v>
                </c:pt>
                <c:pt idx="151">
                  <c:v>2643</c:v>
                </c:pt>
                <c:pt idx="152">
                  <c:v>2644</c:v>
                </c:pt>
                <c:pt idx="153">
                  <c:v>2645</c:v>
                </c:pt>
                <c:pt idx="154">
                  <c:v>2646</c:v>
                </c:pt>
                <c:pt idx="155">
                  <c:v>2647</c:v>
                </c:pt>
                <c:pt idx="156">
                  <c:v>2648</c:v>
                </c:pt>
                <c:pt idx="157">
                  <c:v>2649</c:v>
                </c:pt>
                <c:pt idx="158">
                  <c:v>2650</c:v>
                </c:pt>
                <c:pt idx="159">
                  <c:v>2651</c:v>
                </c:pt>
                <c:pt idx="160">
                  <c:v>2652</c:v>
                </c:pt>
                <c:pt idx="161">
                  <c:v>2653</c:v>
                </c:pt>
                <c:pt idx="162">
                  <c:v>2654</c:v>
                </c:pt>
                <c:pt idx="163">
                  <c:v>2655</c:v>
                </c:pt>
                <c:pt idx="164">
                  <c:v>2656</c:v>
                </c:pt>
                <c:pt idx="165">
                  <c:v>2657</c:v>
                </c:pt>
                <c:pt idx="166">
                  <c:v>2658</c:v>
                </c:pt>
                <c:pt idx="167">
                  <c:v>2659</c:v>
                </c:pt>
                <c:pt idx="168">
                  <c:v>2660</c:v>
                </c:pt>
                <c:pt idx="169">
                  <c:v>2661</c:v>
                </c:pt>
                <c:pt idx="170">
                  <c:v>2662</c:v>
                </c:pt>
                <c:pt idx="171">
                  <c:v>2663</c:v>
                </c:pt>
                <c:pt idx="172">
                  <c:v>2664</c:v>
                </c:pt>
                <c:pt idx="173">
                  <c:v>2665</c:v>
                </c:pt>
                <c:pt idx="174">
                  <c:v>2666</c:v>
                </c:pt>
                <c:pt idx="175">
                  <c:v>2667</c:v>
                </c:pt>
                <c:pt idx="176">
                  <c:v>2668</c:v>
                </c:pt>
                <c:pt idx="177">
                  <c:v>2669</c:v>
                </c:pt>
                <c:pt idx="178">
                  <c:v>2670</c:v>
                </c:pt>
                <c:pt idx="179">
                  <c:v>2671</c:v>
                </c:pt>
                <c:pt idx="180">
                  <c:v>2672</c:v>
                </c:pt>
                <c:pt idx="181">
                  <c:v>2673</c:v>
                </c:pt>
                <c:pt idx="182">
                  <c:v>2674</c:v>
                </c:pt>
                <c:pt idx="183">
                  <c:v>2675</c:v>
                </c:pt>
                <c:pt idx="184">
                  <c:v>2676</c:v>
                </c:pt>
                <c:pt idx="185">
                  <c:v>2677</c:v>
                </c:pt>
                <c:pt idx="186">
                  <c:v>2678</c:v>
                </c:pt>
                <c:pt idx="187">
                  <c:v>2679</c:v>
                </c:pt>
                <c:pt idx="188">
                  <c:v>2680</c:v>
                </c:pt>
                <c:pt idx="189">
                  <c:v>2681</c:v>
                </c:pt>
                <c:pt idx="190">
                  <c:v>2682</c:v>
                </c:pt>
                <c:pt idx="191">
                  <c:v>2683</c:v>
                </c:pt>
                <c:pt idx="192">
                  <c:v>2684</c:v>
                </c:pt>
                <c:pt idx="193">
                  <c:v>2685</c:v>
                </c:pt>
                <c:pt idx="194">
                  <c:v>2686</c:v>
                </c:pt>
                <c:pt idx="195">
                  <c:v>2687</c:v>
                </c:pt>
                <c:pt idx="196">
                  <c:v>2688</c:v>
                </c:pt>
                <c:pt idx="197">
                  <c:v>2689</c:v>
                </c:pt>
                <c:pt idx="198">
                  <c:v>2690</c:v>
                </c:pt>
                <c:pt idx="199">
                  <c:v>2691</c:v>
                </c:pt>
                <c:pt idx="200">
                  <c:v>2692</c:v>
                </c:pt>
                <c:pt idx="201">
                  <c:v>2693</c:v>
                </c:pt>
                <c:pt idx="202">
                  <c:v>2694</c:v>
                </c:pt>
                <c:pt idx="203">
                  <c:v>2695</c:v>
                </c:pt>
                <c:pt idx="204">
                  <c:v>2696</c:v>
                </c:pt>
                <c:pt idx="205">
                  <c:v>2697</c:v>
                </c:pt>
                <c:pt idx="206">
                  <c:v>2698</c:v>
                </c:pt>
                <c:pt idx="207">
                  <c:v>2699</c:v>
                </c:pt>
                <c:pt idx="208">
                  <c:v>2700</c:v>
                </c:pt>
                <c:pt idx="209">
                  <c:v>2701</c:v>
                </c:pt>
                <c:pt idx="210">
                  <c:v>2702</c:v>
                </c:pt>
                <c:pt idx="211">
                  <c:v>2703</c:v>
                </c:pt>
                <c:pt idx="212">
                  <c:v>2704</c:v>
                </c:pt>
                <c:pt idx="213">
                  <c:v>2705</c:v>
                </c:pt>
                <c:pt idx="214">
                  <c:v>2706</c:v>
                </c:pt>
                <c:pt idx="215">
                  <c:v>2707</c:v>
                </c:pt>
                <c:pt idx="216">
                  <c:v>2708</c:v>
                </c:pt>
                <c:pt idx="217">
                  <c:v>2709</c:v>
                </c:pt>
                <c:pt idx="218">
                  <c:v>2710</c:v>
                </c:pt>
                <c:pt idx="219">
                  <c:v>2711</c:v>
                </c:pt>
                <c:pt idx="220">
                  <c:v>2712</c:v>
                </c:pt>
                <c:pt idx="221">
                  <c:v>2713</c:v>
                </c:pt>
                <c:pt idx="222">
                  <c:v>2714</c:v>
                </c:pt>
                <c:pt idx="223">
                  <c:v>2715</c:v>
                </c:pt>
                <c:pt idx="224">
                  <c:v>2716</c:v>
                </c:pt>
                <c:pt idx="225">
                  <c:v>2717</c:v>
                </c:pt>
                <c:pt idx="226">
                  <c:v>2718</c:v>
                </c:pt>
                <c:pt idx="227">
                  <c:v>2719</c:v>
                </c:pt>
                <c:pt idx="228">
                  <c:v>2720</c:v>
                </c:pt>
                <c:pt idx="229">
                  <c:v>2721</c:v>
                </c:pt>
                <c:pt idx="230">
                  <c:v>2722</c:v>
                </c:pt>
                <c:pt idx="231">
                  <c:v>2723</c:v>
                </c:pt>
                <c:pt idx="232">
                  <c:v>2724</c:v>
                </c:pt>
                <c:pt idx="233">
                  <c:v>2725</c:v>
                </c:pt>
                <c:pt idx="234">
                  <c:v>2726</c:v>
                </c:pt>
                <c:pt idx="235">
                  <c:v>2727</c:v>
                </c:pt>
                <c:pt idx="236">
                  <c:v>2728</c:v>
                </c:pt>
                <c:pt idx="237">
                  <c:v>2729</c:v>
                </c:pt>
                <c:pt idx="238">
                  <c:v>2730</c:v>
                </c:pt>
                <c:pt idx="239">
                  <c:v>2731</c:v>
                </c:pt>
                <c:pt idx="240">
                  <c:v>2732</c:v>
                </c:pt>
                <c:pt idx="241">
                  <c:v>2733</c:v>
                </c:pt>
                <c:pt idx="242">
                  <c:v>2734</c:v>
                </c:pt>
                <c:pt idx="243">
                  <c:v>2735</c:v>
                </c:pt>
                <c:pt idx="244">
                  <c:v>2736</c:v>
                </c:pt>
                <c:pt idx="245">
                  <c:v>2737</c:v>
                </c:pt>
                <c:pt idx="246">
                  <c:v>2738</c:v>
                </c:pt>
                <c:pt idx="247">
                  <c:v>2739</c:v>
                </c:pt>
                <c:pt idx="248">
                  <c:v>2740</c:v>
                </c:pt>
                <c:pt idx="249">
                  <c:v>2741</c:v>
                </c:pt>
                <c:pt idx="250">
                  <c:v>2742</c:v>
                </c:pt>
                <c:pt idx="251">
                  <c:v>2743</c:v>
                </c:pt>
                <c:pt idx="252">
                  <c:v>2744</c:v>
                </c:pt>
                <c:pt idx="253">
                  <c:v>2745</c:v>
                </c:pt>
                <c:pt idx="254">
                  <c:v>2746</c:v>
                </c:pt>
                <c:pt idx="255">
                  <c:v>2747</c:v>
                </c:pt>
                <c:pt idx="256">
                  <c:v>2748</c:v>
                </c:pt>
                <c:pt idx="257">
                  <c:v>2749</c:v>
                </c:pt>
                <c:pt idx="258">
                  <c:v>2750</c:v>
                </c:pt>
                <c:pt idx="259">
                  <c:v>2751</c:v>
                </c:pt>
                <c:pt idx="260">
                  <c:v>2752</c:v>
                </c:pt>
                <c:pt idx="261">
                  <c:v>2753</c:v>
                </c:pt>
                <c:pt idx="262">
                  <c:v>2754</c:v>
                </c:pt>
                <c:pt idx="263">
                  <c:v>2755</c:v>
                </c:pt>
                <c:pt idx="264">
                  <c:v>2756</c:v>
                </c:pt>
                <c:pt idx="265">
                  <c:v>2757</c:v>
                </c:pt>
                <c:pt idx="266">
                  <c:v>2758</c:v>
                </c:pt>
                <c:pt idx="267">
                  <c:v>2759</c:v>
                </c:pt>
                <c:pt idx="268">
                  <c:v>2760</c:v>
                </c:pt>
                <c:pt idx="269">
                  <c:v>2761</c:v>
                </c:pt>
                <c:pt idx="270">
                  <c:v>2762</c:v>
                </c:pt>
                <c:pt idx="271">
                  <c:v>2763</c:v>
                </c:pt>
                <c:pt idx="272">
                  <c:v>2764</c:v>
                </c:pt>
                <c:pt idx="273">
                  <c:v>2765</c:v>
                </c:pt>
                <c:pt idx="274">
                  <c:v>2766</c:v>
                </c:pt>
                <c:pt idx="275">
                  <c:v>2767</c:v>
                </c:pt>
                <c:pt idx="276">
                  <c:v>2768</c:v>
                </c:pt>
                <c:pt idx="277">
                  <c:v>2769</c:v>
                </c:pt>
                <c:pt idx="278">
                  <c:v>2770</c:v>
                </c:pt>
                <c:pt idx="279">
                  <c:v>2771</c:v>
                </c:pt>
                <c:pt idx="280">
                  <c:v>2772</c:v>
                </c:pt>
                <c:pt idx="281">
                  <c:v>2773</c:v>
                </c:pt>
                <c:pt idx="282">
                  <c:v>2774</c:v>
                </c:pt>
                <c:pt idx="283">
                  <c:v>2775</c:v>
                </c:pt>
                <c:pt idx="284">
                  <c:v>2776</c:v>
                </c:pt>
                <c:pt idx="285">
                  <c:v>2777</c:v>
                </c:pt>
                <c:pt idx="286">
                  <c:v>2778</c:v>
                </c:pt>
                <c:pt idx="287">
                  <c:v>2779</c:v>
                </c:pt>
                <c:pt idx="288">
                  <c:v>2780</c:v>
                </c:pt>
                <c:pt idx="289">
                  <c:v>2781</c:v>
                </c:pt>
                <c:pt idx="290">
                  <c:v>2782</c:v>
                </c:pt>
                <c:pt idx="291">
                  <c:v>2783</c:v>
                </c:pt>
                <c:pt idx="292">
                  <c:v>2784</c:v>
                </c:pt>
                <c:pt idx="293">
                  <c:v>2785</c:v>
                </c:pt>
                <c:pt idx="294">
                  <c:v>2786</c:v>
                </c:pt>
                <c:pt idx="295">
                  <c:v>2787</c:v>
                </c:pt>
                <c:pt idx="296">
                  <c:v>2788</c:v>
                </c:pt>
                <c:pt idx="297">
                  <c:v>2789</c:v>
                </c:pt>
                <c:pt idx="298">
                  <c:v>2790</c:v>
                </c:pt>
                <c:pt idx="299">
                  <c:v>2791</c:v>
                </c:pt>
                <c:pt idx="300">
                  <c:v>2792</c:v>
                </c:pt>
                <c:pt idx="301">
                  <c:v>2793</c:v>
                </c:pt>
                <c:pt idx="302">
                  <c:v>2794</c:v>
                </c:pt>
                <c:pt idx="303">
                  <c:v>2795</c:v>
                </c:pt>
                <c:pt idx="304">
                  <c:v>2796</c:v>
                </c:pt>
                <c:pt idx="305">
                  <c:v>2797</c:v>
                </c:pt>
                <c:pt idx="306">
                  <c:v>2798</c:v>
                </c:pt>
                <c:pt idx="307">
                  <c:v>2799</c:v>
                </c:pt>
                <c:pt idx="308">
                  <c:v>2800</c:v>
                </c:pt>
                <c:pt idx="309">
                  <c:v>2801</c:v>
                </c:pt>
                <c:pt idx="310">
                  <c:v>2802</c:v>
                </c:pt>
                <c:pt idx="311">
                  <c:v>2803</c:v>
                </c:pt>
                <c:pt idx="312">
                  <c:v>2804</c:v>
                </c:pt>
                <c:pt idx="313">
                  <c:v>2805</c:v>
                </c:pt>
                <c:pt idx="314">
                  <c:v>2806</c:v>
                </c:pt>
                <c:pt idx="315">
                  <c:v>2807</c:v>
                </c:pt>
                <c:pt idx="316">
                  <c:v>2808</c:v>
                </c:pt>
                <c:pt idx="317">
                  <c:v>2809</c:v>
                </c:pt>
                <c:pt idx="318">
                  <c:v>2810</c:v>
                </c:pt>
                <c:pt idx="319">
                  <c:v>2811</c:v>
                </c:pt>
                <c:pt idx="320">
                  <c:v>2812</c:v>
                </c:pt>
                <c:pt idx="321">
                  <c:v>2813</c:v>
                </c:pt>
                <c:pt idx="322">
                  <c:v>2814</c:v>
                </c:pt>
                <c:pt idx="323">
                  <c:v>2815</c:v>
                </c:pt>
                <c:pt idx="324">
                  <c:v>2816</c:v>
                </c:pt>
                <c:pt idx="325">
                  <c:v>2817</c:v>
                </c:pt>
                <c:pt idx="326">
                  <c:v>2818</c:v>
                </c:pt>
                <c:pt idx="327">
                  <c:v>2819</c:v>
                </c:pt>
                <c:pt idx="328">
                  <c:v>2820</c:v>
                </c:pt>
                <c:pt idx="329">
                  <c:v>2821</c:v>
                </c:pt>
                <c:pt idx="330">
                  <c:v>2822</c:v>
                </c:pt>
                <c:pt idx="331">
                  <c:v>2823</c:v>
                </c:pt>
                <c:pt idx="332">
                  <c:v>2824</c:v>
                </c:pt>
                <c:pt idx="333">
                  <c:v>2825</c:v>
                </c:pt>
                <c:pt idx="334">
                  <c:v>2826</c:v>
                </c:pt>
                <c:pt idx="335">
                  <c:v>2827</c:v>
                </c:pt>
                <c:pt idx="336">
                  <c:v>2828</c:v>
                </c:pt>
                <c:pt idx="337">
                  <c:v>2829</c:v>
                </c:pt>
              </c:numCache>
            </c:numRef>
          </c:xVal>
          <c:yVal>
            <c:numRef>
              <c:f>Graph!$G$2177:$G$2512</c:f>
              <c:numCache>
                <c:formatCode>General</c:formatCode>
                <c:ptCount val="336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7EC-4397-ABB4-F3BE6BC63DFB}"/>
            </c:ext>
          </c:extLst>
        </c:ser>
        <c:ser>
          <c:idx val="5"/>
          <c:order val="5"/>
          <c:tx>
            <c:v>RLD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Graph!$A$2176:$A$2513</c:f>
              <c:numCache>
                <c:formatCode>General</c:formatCode>
                <c:ptCount val="338"/>
                <c:pt idx="0">
                  <c:v>2492</c:v>
                </c:pt>
                <c:pt idx="1">
                  <c:v>2493</c:v>
                </c:pt>
                <c:pt idx="2">
                  <c:v>2494</c:v>
                </c:pt>
                <c:pt idx="3">
                  <c:v>2495</c:v>
                </c:pt>
                <c:pt idx="4">
                  <c:v>2496</c:v>
                </c:pt>
                <c:pt idx="5">
                  <c:v>2497</c:v>
                </c:pt>
                <c:pt idx="6">
                  <c:v>2498</c:v>
                </c:pt>
                <c:pt idx="7">
                  <c:v>2499</c:v>
                </c:pt>
                <c:pt idx="8">
                  <c:v>2500</c:v>
                </c:pt>
                <c:pt idx="9">
                  <c:v>2501</c:v>
                </c:pt>
                <c:pt idx="10">
                  <c:v>2502</c:v>
                </c:pt>
                <c:pt idx="11">
                  <c:v>2503</c:v>
                </c:pt>
                <c:pt idx="12">
                  <c:v>2504</c:v>
                </c:pt>
                <c:pt idx="13">
                  <c:v>2505</c:v>
                </c:pt>
                <c:pt idx="14">
                  <c:v>2506</c:v>
                </c:pt>
                <c:pt idx="15">
                  <c:v>2507</c:v>
                </c:pt>
                <c:pt idx="16">
                  <c:v>2508</c:v>
                </c:pt>
                <c:pt idx="17">
                  <c:v>2509</c:v>
                </c:pt>
                <c:pt idx="18">
                  <c:v>2510</c:v>
                </c:pt>
                <c:pt idx="19">
                  <c:v>2511</c:v>
                </c:pt>
                <c:pt idx="20">
                  <c:v>2512</c:v>
                </c:pt>
                <c:pt idx="21">
                  <c:v>2513</c:v>
                </c:pt>
                <c:pt idx="22">
                  <c:v>2514</c:v>
                </c:pt>
                <c:pt idx="23">
                  <c:v>2515</c:v>
                </c:pt>
                <c:pt idx="24">
                  <c:v>2516</c:v>
                </c:pt>
                <c:pt idx="25">
                  <c:v>2517</c:v>
                </c:pt>
                <c:pt idx="26">
                  <c:v>2518</c:v>
                </c:pt>
                <c:pt idx="27">
                  <c:v>2519</c:v>
                </c:pt>
                <c:pt idx="28">
                  <c:v>2520</c:v>
                </c:pt>
                <c:pt idx="29">
                  <c:v>2521</c:v>
                </c:pt>
                <c:pt idx="30">
                  <c:v>2522</c:v>
                </c:pt>
                <c:pt idx="31">
                  <c:v>2523</c:v>
                </c:pt>
                <c:pt idx="32">
                  <c:v>2524</c:v>
                </c:pt>
                <c:pt idx="33">
                  <c:v>2525</c:v>
                </c:pt>
                <c:pt idx="34">
                  <c:v>2526</c:v>
                </c:pt>
                <c:pt idx="35">
                  <c:v>2527</c:v>
                </c:pt>
                <c:pt idx="36">
                  <c:v>2528</c:v>
                </c:pt>
                <c:pt idx="37">
                  <c:v>2529</c:v>
                </c:pt>
                <c:pt idx="38">
                  <c:v>2530</c:v>
                </c:pt>
                <c:pt idx="39">
                  <c:v>2531</c:v>
                </c:pt>
                <c:pt idx="40">
                  <c:v>2532</c:v>
                </c:pt>
                <c:pt idx="41">
                  <c:v>2533</c:v>
                </c:pt>
                <c:pt idx="42">
                  <c:v>2534</c:v>
                </c:pt>
                <c:pt idx="43">
                  <c:v>2535</c:v>
                </c:pt>
                <c:pt idx="44">
                  <c:v>2536</c:v>
                </c:pt>
                <c:pt idx="45">
                  <c:v>2537</c:v>
                </c:pt>
                <c:pt idx="46">
                  <c:v>2538</c:v>
                </c:pt>
                <c:pt idx="47">
                  <c:v>2539</c:v>
                </c:pt>
                <c:pt idx="48">
                  <c:v>2540</c:v>
                </c:pt>
                <c:pt idx="49">
                  <c:v>2541</c:v>
                </c:pt>
                <c:pt idx="50">
                  <c:v>2542</c:v>
                </c:pt>
                <c:pt idx="51">
                  <c:v>2543</c:v>
                </c:pt>
                <c:pt idx="52">
                  <c:v>2544</c:v>
                </c:pt>
                <c:pt idx="53">
                  <c:v>2545</c:v>
                </c:pt>
                <c:pt idx="54">
                  <c:v>2546</c:v>
                </c:pt>
                <c:pt idx="55">
                  <c:v>2547</c:v>
                </c:pt>
                <c:pt idx="56">
                  <c:v>2548</c:v>
                </c:pt>
                <c:pt idx="57">
                  <c:v>2549</c:v>
                </c:pt>
                <c:pt idx="58">
                  <c:v>2550</c:v>
                </c:pt>
                <c:pt idx="59">
                  <c:v>2551</c:v>
                </c:pt>
                <c:pt idx="60">
                  <c:v>2552</c:v>
                </c:pt>
                <c:pt idx="61">
                  <c:v>2553</c:v>
                </c:pt>
                <c:pt idx="62">
                  <c:v>2554</c:v>
                </c:pt>
                <c:pt idx="63">
                  <c:v>2555</c:v>
                </c:pt>
                <c:pt idx="64">
                  <c:v>2556</c:v>
                </c:pt>
                <c:pt idx="65">
                  <c:v>2557</c:v>
                </c:pt>
                <c:pt idx="66">
                  <c:v>2558</c:v>
                </c:pt>
                <c:pt idx="67">
                  <c:v>2559</c:v>
                </c:pt>
                <c:pt idx="68">
                  <c:v>2560</c:v>
                </c:pt>
                <c:pt idx="69">
                  <c:v>2561</c:v>
                </c:pt>
                <c:pt idx="70">
                  <c:v>2562</c:v>
                </c:pt>
                <c:pt idx="71">
                  <c:v>2563</c:v>
                </c:pt>
                <c:pt idx="72">
                  <c:v>2564</c:v>
                </c:pt>
                <c:pt idx="73">
                  <c:v>2565</c:v>
                </c:pt>
                <c:pt idx="74">
                  <c:v>2566</c:v>
                </c:pt>
                <c:pt idx="75">
                  <c:v>2567</c:v>
                </c:pt>
                <c:pt idx="76">
                  <c:v>2568</c:v>
                </c:pt>
                <c:pt idx="77">
                  <c:v>2569</c:v>
                </c:pt>
                <c:pt idx="78">
                  <c:v>2570</c:v>
                </c:pt>
                <c:pt idx="79">
                  <c:v>2571</c:v>
                </c:pt>
                <c:pt idx="80">
                  <c:v>2572</c:v>
                </c:pt>
                <c:pt idx="81">
                  <c:v>2573</c:v>
                </c:pt>
                <c:pt idx="82">
                  <c:v>2574</c:v>
                </c:pt>
                <c:pt idx="83">
                  <c:v>2575</c:v>
                </c:pt>
                <c:pt idx="84">
                  <c:v>2576</c:v>
                </c:pt>
                <c:pt idx="85">
                  <c:v>2577</c:v>
                </c:pt>
                <c:pt idx="86">
                  <c:v>2578</c:v>
                </c:pt>
                <c:pt idx="87">
                  <c:v>2579</c:v>
                </c:pt>
                <c:pt idx="88">
                  <c:v>2580</c:v>
                </c:pt>
                <c:pt idx="89">
                  <c:v>2581</c:v>
                </c:pt>
                <c:pt idx="90">
                  <c:v>2582</c:v>
                </c:pt>
                <c:pt idx="91">
                  <c:v>2583</c:v>
                </c:pt>
                <c:pt idx="92">
                  <c:v>2584</c:v>
                </c:pt>
                <c:pt idx="93">
                  <c:v>2585</c:v>
                </c:pt>
                <c:pt idx="94">
                  <c:v>2586</c:v>
                </c:pt>
                <c:pt idx="95">
                  <c:v>2587</c:v>
                </c:pt>
                <c:pt idx="96">
                  <c:v>2588</c:v>
                </c:pt>
                <c:pt idx="97">
                  <c:v>2589</c:v>
                </c:pt>
                <c:pt idx="98">
                  <c:v>2590</c:v>
                </c:pt>
                <c:pt idx="99">
                  <c:v>2591</c:v>
                </c:pt>
                <c:pt idx="100">
                  <c:v>2592</c:v>
                </c:pt>
                <c:pt idx="101">
                  <c:v>2593</c:v>
                </c:pt>
                <c:pt idx="102">
                  <c:v>2594</c:v>
                </c:pt>
                <c:pt idx="103">
                  <c:v>2595</c:v>
                </c:pt>
                <c:pt idx="104">
                  <c:v>2596</c:v>
                </c:pt>
                <c:pt idx="105">
                  <c:v>2597</c:v>
                </c:pt>
                <c:pt idx="106">
                  <c:v>2598</c:v>
                </c:pt>
                <c:pt idx="107">
                  <c:v>2599</c:v>
                </c:pt>
                <c:pt idx="108">
                  <c:v>2600</c:v>
                </c:pt>
                <c:pt idx="109">
                  <c:v>2601</c:v>
                </c:pt>
                <c:pt idx="110">
                  <c:v>2602</c:v>
                </c:pt>
                <c:pt idx="111">
                  <c:v>2603</c:v>
                </c:pt>
                <c:pt idx="112">
                  <c:v>2604</c:v>
                </c:pt>
                <c:pt idx="113">
                  <c:v>2605</c:v>
                </c:pt>
                <c:pt idx="114">
                  <c:v>2606</c:v>
                </c:pt>
                <c:pt idx="115">
                  <c:v>2607</c:v>
                </c:pt>
                <c:pt idx="116">
                  <c:v>2608</c:v>
                </c:pt>
                <c:pt idx="117">
                  <c:v>2609</c:v>
                </c:pt>
                <c:pt idx="118">
                  <c:v>2610</c:v>
                </c:pt>
                <c:pt idx="119">
                  <c:v>2611</c:v>
                </c:pt>
                <c:pt idx="120">
                  <c:v>2612</c:v>
                </c:pt>
                <c:pt idx="121">
                  <c:v>2613</c:v>
                </c:pt>
                <c:pt idx="122">
                  <c:v>2614</c:v>
                </c:pt>
                <c:pt idx="123">
                  <c:v>2615</c:v>
                </c:pt>
                <c:pt idx="124">
                  <c:v>2616</c:v>
                </c:pt>
                <c:pt idx="125">
                  <c:v>2617</c:v>
                </c:pt>
                <c:pt idx="126">
                  <c:v>2618</c:v>
                </c:pt>
                <c:pt idx="127">
                  <c:v>2619</c:v>
                </c:pt>
                <c:pt idx="128">
                  <c:v>2620</c:v>
                </c:pt>
                <c:pt idx="129">
                  <c:v>2621</c:v>
                </c:pt>
                <c:pt idx="130">
                  <c:v>2622</c:v>
                </c:pt>
                <c:pt idx="131">
                  <c:v>2623</c:v>
                </c:pt>
                <c:pt idx="132">
                  <c:v>2624</c:v>
                </c:pt>
                <c:pt idx="133">
                  <c:v>2625</c:v>
                </c:pt>
                <c:pt idx="134">
                  <c:v>2626</c:v>
                </c:pt>
                <c:pt idx="135">
                  <c:v>2627</c:v>
                </c:pt>
                <c:pt idx="136">
                  <c:v>2628</c:v>
                </c:pt>
                <c:pt idx="137">
                  <c:v>2629</c:v>
                </c:pt>
                <c:pt idx="138">
                  <c:v>2630</c:v>
                </c:pt>
                <c:pt idx="139">
                  <c:v>2631</c:v>
                </c:pt>
                <c:pt idx="140">
                  <c:v>2632</c:v>
                </c:pt>
                <c:pt idx="141">
                  <c:v>2633</c:v>
                </c:pt>
                <c:pt idx="142">
                  <c:v>2634</c:v>
                </c:pt>
                <c:pt idx="143">
                  <c:v>2635</c:v>
                </c:pt>
                <c:pt idx="144">
                  <c:v>2636</c:v>
                </c:pt>
                <c:pt idx="145">
                  <c:v>2637</c:v>
                </c:pt>
                <c:pt idx="146">
                  <c:v>2638</c:v>
                </c:pt>
                <c:pt idx="147">
                  <c:v>2639</c:v>
                </c:pt>
                <c:pt idx="148">
                  <c:v>2640</c:v>
                </c:pt>
                <c:pt idx="149">
                  <c:v>2641</c:v>
                </c:pt>
                <c:pt idx="150">
                  <c:v>2642</c:v>
                </c:pt>
                <c:pt idx="151">
                  <c:v>2643</c:v>
                </c:pt>
                <c:pt idx="152">
                  <c:v>2644</c:v>
                </c:pt>
                <c:pt idx="153">
                  <c:v>2645</c:v>
                </c:pt>
                <c:pt idx="154">
                  <c:v>2646</c:v>
                </c:pt>
                <c:pt idx="155">
                  <c:v>2647</c:v>
                </c:pt>
                <c:pt idx="156">
                  <c:v>2648</c:v>
                </c:pt>
                <c:pt idx="157">
                  <c:v>2649</c:v>
                </c:pt>
                <c:pt idx="158">
                  <c:v>2650</c:v>
                </c:pt>
                <c:pt idx="159">
                  <c:v>2651</c:v>
                </c:pt>
                <c:pt idx="160">
                  <c:v>2652</c:v>
                </c:pt>
                <c:pt idx="161">
                  <c:v>2653</c:v>
                </c:pt>
                <c:pt idx="162">
                  <c:v>2654</c:v>
                </c:pt>
                <c:pt idx="163">
                  <c:v>2655</c:v>
                </c:pt>
                <c:pt idx="164">
                  <c:v>2656</c:v>
                </c:pt>
                <c:pt idx="165">
                  <c:v>2657</c:v>
                </c:pt>
                <c:pt idx="166">
                  <c:v>2658</c:v>
                </c:pt>
                <c:pt idx="167">
                  <c:v>2659</c:v>
                </c:pt>
                <c:pt idx="168">
                  <c:v>2660</c:v>
                </c:pt>
                <c:pt idx="169">
                  <c:v>2661</c:v>
                </c:pt>
                <c:pt idx="170">
                  <c:v>2662</c:v>
                </c:pt>
                <c:pt idx="171">
                  <c:v>2663</c:v>
                </c:pt>
                <c:pt idx="172">
                  <c:v>2664</c:v>
                </c:pt>
                <c:pt idx="173">
                  <c:v>2665</c:v>
                </c:pt>
                <c:pt idx="174">
                  <c:v>2666</c:v>
                </c:pt>
                <c:pt idx="175">
                  <c:v>2667</c:v>
                </c:pt>
                <c:pt idx="176">
                  <c:v>2668</c:v>
                </c:pt>
                <c:pt idx="177">
                  <c:v>2669</c:v>
                </c:pt>
                <c:pt idx="178">
                  <c:v>2670</c:v>
                </c:pt>
                <c:pt idx="179">
                  <c:v>2671</c:v>
                </c:pt>
                <c:pt idx="180">
                  <c:v>2672</c:v>
                </c:pt>
                <c:pt idx="181">
                  <c:v>2673</c:v>
                </c:pt>
                <c:pt idx="182">
                  <c:v>2674</c:v>
                </c:pt>
                <c:pt idx="183">
                  <c:v>2675</c:v>
                </c:pt>
                <c:pt idx="184">
                  <c:v>2676</c:v>
                </c:pt>
                <c:pt idx="185">
                  <c:v>2677</c:v>
                </c:pt>
                <c:pt idx="186">
                  <c:v>2678</c:v>
                </c:pt>
                <c:pt idx="187">
                  <c:v>2679</c:v>
                </c:pt>
                <c:pt idx="188">
                  <c:v>2680</c:v>
                </c:pt>
                <c:pt idx="189">
                  <c:v>2681</c:v>
                </c:pt>
                <c:pt idx="190">
                  <c:v>2682</c:v>
                </c:pt>
                <c:pt idx="191">
                  <c:v>2683</c:v>
                </c:pt>
                <c:pt idx="192">
                  <c:v>2684</c:v>
                </c:pt>
                <c:pt idx="193">
                  <c:v>2685</c:v>
                </c:pt>
                <c:pt idx="194">
                  <c:v>2686</c:v>
                </c:pt>
                <c:pt idx="195">
                  <c:v>2687</c:v>
                </c:pt>
                <c:pt idx="196">
                  <c:v>2688</c:v>
                </c:pt>
                <c:pt idx="197">
                  <c:v>2689</c:v>
                </c:pt>
                <c:pt idx="198">
                  <c:v>2690</c:v>
                </c:pt>
                <c:pt idx="199">
                  <c:v>2691</c:v>
                </c:pt>
                <c:pt idx="200">
                  <c:v>2692</c:v>
                </c:pt>
                <c:pt idx="201">
                  <c:v>2693</c:v>
                </c:pt>
                <c:pt idx="202">
                  <c:v>2694</c:v>
                </c:pt>
                <c:pt idx="203">
                  <c:v>2695</c:v>
                </c:pt>
                <c:pt idx="204">
                  <c:v>2696</c:v>
                </c:pt>
                <c:pt idx="205">
                  <c:v>2697</c:v>
                </c:pt>
                <c:pt idx="206">
                  <c:v>2698</c:v>
                </c:pt>
                <c:pt idx="207">
                  <c:v>2699</c:v>
                </c:pt>
                <c:pt idx="208">
                  <c:v>2700</c:v>
                </c:pt>
                <c:pt idx="209">
                  <c:v>2701</c:v>
                </c:pt>
                <c:pt idx="210">
                  <c:v>2702</c:v>
                </c:pt>
                <c:pt idx="211">
                  <c:v>2703</c:v>
                </c:pt>
                <c:pt idx="212">
                  <c:v>2704</c:v>
                </c:pt>
                <c:pt idx="213">
                  <c:v>2705</c:v>
                </c:pt>
                <c:pt idx="214">
                  <c:v>2706</c:v>
                </c:pt>
                <c:pt idx="215">
                  <c:v>2707</c:v>
                </c:pt>
                <c:pt idx="216">
                  <c:v>2708</c:v>
                </c:pt>
                <c:pt idx="217">
                  <c:v>2709</c:v>
                </c:pt>
                <c:pt idx="218">
                  <c:v>2710</c:v>
                </c:pt>
                <c:pt idx="219">
                  <c:v>2711</c:v>
                </c:pt>
                <c:pt idx="220">
                  <c:v>2712</c:v>
                </c:pt>
                <c:pt idx="221">
                  <c:v>2713</c:v>
                </c:pt>
                <c:pt idx="222">
                  <c:v>2714</c:v>
                </c:pt>
                <c:pt idx="223">
                  <c:v>2715</c:v>
                </c:pt>
                <c:pt idx="224">
                  <c:v>2716</c:v>
                </c:pt>
                <c:pt idx="225">
                  <c:v>2717</c:v>
                </c:pt>
                <c:pt idx="226">
                  <c:v>2718</c:v>
                </c:pt>
                <c:pt idx="227">
                  <c:v>2719</c:v>
                </c:pt>
                <c:pt idx="228">
                  <c:v>2720</c:v>
                </c:pt>
                <c:pt idx="229">
                  <c:v>2721</c:v>
                </c:pt>
                <c:pt idx="230">
                  <c:v>2722</c:v>
                </c:pt>
                <c:pt idx="231">
                  <c:v>2723</c:v>
                </c:pt>
                <c:pt idx="232">
                  <c:v>2724</c:v>
                </c:pt>
                <c:pt idx="233">
                  <c:v>2725</c:v>
                </c:pt>
                <c:pt idx="234">
                  <c:v>2726</c:v>
                </c:pt>
                <c:pt idx="235">
                  <c:v>2727</c:v>
                </c:pt>
                <c:pt idx="236">
                  <c:v>2728</c:v>
                </c:pt>
                <c:pt idx="237">
                  <c:v>2729</c:v>
                </c:pt>
                <c:pt idx="238">
                  <c:v>2730</c:v>
                </c:pt>
                <c:pt idx="239">
                  <c:v>2731</c:v>
                </c:pt>
                <c:pt idx="240">
                  <c:v>2732</c:v>
                </c:pt>
                <c:pt idx="241">
                  <c:v>2733</c:v>
                </c:pt>
                <c:pt idx="242">
                  <c:v>2734</c:v>
                </c:pt>
                <c:pt idx="243">
                  <c:v>2735</c:v>
                </c:pt>
                <c:pt idx="244">
                  <c:v>2736</c:v>
                </c:pt>
                <c:pt idx="245">
                  <c:v>2737</c:v>
                </c:pt>
                <c:pt idx="246">
                  <c:v>2738</c:v>
                </c:pt>
                <c:pt idx="247">
                  <c:v>2739</c:v>
                </c:pt>
                <c:pt idx="248">
                  <c:v>2740</c:v>
                </c:pt>
                <c:pt idx="249">
                  <c:v>2741</c:v>
                </c:pt>
                <c:pt idx="250">
                  <c:v>2742</c:v>
                </c:pt>
                <c:pt idx="251">
                  <c:v>2743</c:v>
                </c:pt>
                <c:pt idx="252">
                  <c:v>2744</c:v>
                </c:pt>
                <c:pt idx="253">
                  <c:v>2745</c:v>
                </c:pt>
                <c:pt idx="254">
                  <c:v>2746</c:v>
                </c:pt>
                <c:pt idx="255">
                  <c:v>2747</c:v>
                </c:pt>
                <c:pt idx="256">
                  <c:v>2748</c:v>
                </c:pt>
                <c:pt idx="257">
                  <c:v>2749</c:v>
                </c:pt>
                <c:pt idx="258">
                  <c:v>2750</c:v>
                </c:pt>
                <c:pt idx="259">
                  <c:v>2751</c:v>
                </c:pt>
                <c:pt idx="260">
                  <c:v>2752</c:v>
                </c:pt>
                <c:pt idx="261">
                  <c:v>2753</c:v>
                </c:pt>
                <c:pt idx="262">
                  <c:v>2754</c:v>
                </c:pt>
                <c:pt idx="263">
                  <c:v>2755</c:v>
                </c:pt>
                <c:pt idx="264">
                  <c:v>2756</c:v>
                </c:pt>
                <c:pt idx="265">
                  <c:v>2757</c:v>
                </c:pt>
                <c:pt idx="266">
                  <c:v>2758</c:v>
                </c:pt>
                <c:pt idx="267">
                  <c:v>2759</c:v>
                </c:pt>
                <c:pt idx="268">
                  <c:v>2760</c:v>
                </c:pt>
                <c:pt idx="269">
                  <c:v>2761</c:v>
                </c:pt>
                <c:pt idx="270">
                  <c:v>2762</c:v>
                </c:pt>
                <c:pt idx="271">
                  <c:v>2763</c:v>
                </c:pt>
                <c:pt idx="272">
                  <c:v>2764</c:v>
                </c:pt>
                <c:pt idx="273">
                  <c:v>2765</c:v>
                </c:pt>
                <c:pt idx="274">
                  <c:v>2766</c:v>
                </c:pt>
                <c:pt idx="275">
                  <c:v>2767</c:v>
                </c:pt>
                <c:pt idx="276">
                  <c:v>2768</c:v>
                </c:pt>
                <c:pt idx="277">
                  <c:v>2769</c:v>
                </c:pt>
                <c:pt idx="278">
                  <c:v>2770</c:v>
                </c:pt>
                <c:pt idx="279">
                  <c:v>2771</c:v>
                </c:pt>
                <c:pt idx="280">
                  <c:v>2772</c:v>
                </c:pt>
                <c:pt idx="281">
                  <c:v>2773</c:v>
                </c:pt>
                <c:pt idx="282">
                  <c:v>2774</c:v>
                </c:pt>
                <c:pt idx="283">
                  <c:v>2775</c:v>
                </c:pt>
                <c:pt idx="284">
                  <c:v>2776</c:v>
                </c:pt>
                <c:pt idx="285">
                  <c:v>2777</c:v>
                </c:pt>
                <c:pt idx="286">
                  <c:v>2778</c:v>
                </c:pt>
                <c:pt idx="287">
                  <c:v>2779</c:v>
                </c:pt>
                <c:pt idx="288">
                  <c:v>2780</c:v>
                </c:pt>
                <c:pt idx="289">
                  <c:v>2781</c:v>
                </c:pt>
                <c:pt idx="290">
                  <c:v>2782</c:v>
                </c:pt>
                <c:pt idx="291">
                  <c:v>2783</c:v>
                </c:pt>
                <c:pt idx="292">
                  <c:v>2784</c:v>
                </c:pt>
                <c:pt idx="293">
                  <c:v>2785</c:v>
                </c:pt>
                <c:pt idx="294">
                  <c:v>2786</c:v>
                </c:pt>
                <c:pt idx="295">
                  <c:v>2787</c:v>
                </c:pt>
                <c:pt idx="296">
                  <c:v>2788</c:v>
                </c:pt>
                <c:pt idx="297">
                  <c:v>2789</c:v>
                </c:pt>
                <c:pt idx="298">
                  <c:v>2790</c:v>
                </c:pt>
                <c:pt idx="299">
                  <c:v>2791</c:v>
                </c:pt>
                <c:pt idx="300">
                  <c:v>2792</c:v>
                </c:pt>
                <c:pt idx="301">
                  <c:v>2793</c:v>
                </c:pt>
                <c:pt idx="302">
                  <c:v>2794</c:v>
                </c:pt>
                <c:pt idx="303">
                  <c:v>2795</c:v>
                </c:pt>
                <c:pt idx="304">
                  <c:v>2796</c:v>
                </c:pt>
                <c:pt idx="305">
                  <c:v>2797</c:v>
                </c:pt>
                <c:pt idx="306">
                  <c:v>2798</c:v>
                </c:pt>
                <c:pt idx="307">
                  <c:v>2799</c:v>
                </c:pt>
                <c:pt idx="308">
                  <c:v>2800</c:v>
                </c:pt>
                <c:pt idx="309">
                  <c:v>2801</c:v>
                </c:pt>
                <c:pt idx="310">
                  <c:v>2802</c:v>
                </c:pt>
                <c:pt idx="311">
                  <c:v>2803</c:v>
                </c:pt>
                <c:pt idx="312">
                  <c:v>2804</c:v>
                </c:pt>
                <c:pt idx="313">
                  <c:v>2805</c:v>
                </c:pt>
                <c:pt idx="314">
                  <c:v>2806</c:v>
                </c:pt>
                <c:pt idx="315">
                  <c:v>2807</c:v>
                </c:pt>
                <c:pt idx="316">
                  <c:v>2808</c:v>
                </c:pt>
                <c:pt idx="317">
                  <c:v>2809</c:v>
                </c:pt>
                <c:pt idx="318">
                  <c:v>2810</c:v>
                </c:pt>
                <c:pt idx="319">
                  <c:v>2811</c:v>
                </c:pt>
                <c:pt idx="320">
                  <c:v>2812</c:v>
                </c:pt>
                <c:pt idx="321">
                  <c:v>2813</c:v>
                </c:pt>
                <c:pt idx="322">
                  <c:v>2814</c:v>
                </c:pt>
                <c:pt idx="323">
                  <c:v>2815</c:v>
                </c:pt>
                <c:pt idx="324">
                  <c:v>2816</c:v>
                </c:pt>
                <c:pt idx="325">
                  <c:v>2817</c:v>
                </c:pt>
                <c:pt idx="326">
                  <c:v>2818</c:v>
                </c:pt>
                <c:pt idx="327">
                  <c:v>2819</c:v>
                </c:pt>
                <c:pt idx="328">
                  <c:v>2820</c:v>
                </c:pt>
                <c:pt idx="329">
                  <c:v>2821</c:v>
                </c:pt>
                <c:pt idx="330">
                  <c:v>2822</c:v>
                </c:pt>
                <c:pt idx="331">
                  <c:v>2823</c:v>
                </c:pt>
                <c:pt idx="332">
                  <c:v>2824</c:v>
                </c:pt>
                <c:pt idx="333">
                  <c:v>2825</c:v>
                </c:pt>
                <c:pt idx="334">
                  <c:v>2826</c:v>
                </c:pt>
                <c:pt idx="335">
                  <c:v>2827</c:v>
                </c:pt>
                <c:pt idx="336">
                  <c:v>2828</c:v>
                </c:pt>
                <c:pt idx="337">
                  <c:v>2829</c:v>
                </c:pt>
              </c:numCache>
            </c:numRef>
          </c:xVal>
          <c:yVal>
            <c:numRef>
              <c:f>Graph!$H$2177:$H$2512</c:f>
              <c:numCache>
                <c:formatCode>General</c:formatCode>
                <c:ptCount val="336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7EC-4397-ABB4-F3BE6BC63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20703"/>
        <c:axId val="112937503"/>
      </c:scatterChart>
      <c:valAx>
        <c:axId val="112920703"/>
        <c:scaling>
          <c:orientation val="minMax"/>
          <c:max val="2829"/>
          <c:min val="2492"/>
        </c:scaling>
        <c:delete val="0"/>
        <c:axPos val="b"/>
        <c:numFmt formatCode="General" sourceLinked="1"/>
        <c:majorTickMark val="out"/>
        <c:minorTickMark val="none"/>
        <c:tickLblPos val="nextTo"/>
        <c:crossAx val="112937503"/>
        <c:crosses val="autoZero"/>
        <c:crossBetween val="midCat"/>
      </c:valAx>
      <c:valAx>
        <c:axId val="112937503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12920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Pass 12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RR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Graph!$A$2516:$A$2812</c:f>
              <c:numCache>
                <c:formatCode>General</c:formatCode>
                <c:ptCount val="297"/>
                <c:pt idx="0">
                  <c:v>2862</c:v>
                </c:pt>
                <c:pt idx="1">
                  <c:v>2863</c:v>
                </c:pt>
                <c:pt idx="2">
                  <c:v>2864</c:v>
                </c:pt>
                <c:pt idx="3">
                  <c:v>2865</c:v>
                </c:pt>
                <c:pt idx="4">
                  <c:v>2866</c:v>
                </c:pt>
                <c:pt idx="5">
                  <c:v>2867</c:v>
                </c:pt>
                <c:pt idx="6">
                  <c:v>2868</c:v>
                </c:pt>
                <c:pt idx="7">
                  <c:v>2869</c:v>
                </c:pt>
                <c:pt idx="8">
                  <c:v>2870</c:v>
                </c:pt>
                <c:pt idx="9">
                  <c:v>2871</c:v>
                </c:pt>
                <c:pt idx="10">
                  <c:v>2872</c:v>
                </c:pt>
                <c:pt idx="11">
                  <c:v>2873</c:v>
                </c:pt>
                <c:pt idx="12">
                  <c:v>2874</c:v>
                </c:pt>
                <c:pt idx="13">
                  <c:v>2875</c:v>
                </c:pt>
                <c:pt idx="14">
                  <c:v>2876</c:v>
                </c:pt>
                <c:pt idx="15">
                  <c:v>2877</c:v>
                </c:pt>
                <c:pt idx="16">
                  <c:v>2878</c:v>
                </c:pt>
                <c:pt idx="17">
                  <c:v>2879</c:v>
                </c:pt>
                <c:pt idx="18">
                  <c:v>2880</c:v>
                </c:pt>
                <c:pt idx="19">
                  <c:v>2881</c:v>
                </c:pt>
                <c:pt idx="20">
                  <c:v>2882</c:v>
                </c:pt>
                <c:pt idx="21">
                  <c:v>2883</c:v>
                </c:pt>
                <c:pt idx="22">
                  <c:v>2884</c:v>
                </c:pt>
                <c:pt idx="23">
                  <c:v>2885</c:v>
                </c:pt>
                <c:pt idx="24">
                  <c:v>2886</c:v>
                </c:pt>
                <c:pt idx="25">
                  <c:v>2887</c:v>
                </c:pt>
                <c:pt idx="26">
                  <c:v>2888</c:v>
                </c:pt>
                <c:pt idx="27">
                  <c:v>2889</c:v>
                </c:pt>
                <c:pt idx="28">
                  <c:v>2890</c:v>
                </c:pt>
                <c:pt idx="29">
                  <c:v>2891</c:v>
                </c:pt>
                <c:pt idx="30">
                  <c:v>2892</c:v>
                </c:pt>
                <c:pt idx="31">
                  <c:v>2893</c:v>
                </c:pt>
                <c:pt idx="32">
                  <c:v>2894</c:v>
                </c:pt>
                <c:pt idx="33">
                  <c:v>2895</c:v>
                </c:pt>
                <c:pt idx="34">
                  <c:v>2896</c:v>
                </c:pt>
                <c:pt idx="35">
                  <c:v>2897</c:v>
                </c:pt>
                <c:pt idx="36">
                  <c:v>2898</c:v>
                </c:pt>
                <c:pt idx="37">
                  <c:v>2899</c:v>
                </c:pt>
                <c:pt idx="38">
                  <c:v>2900</c:v>
                </c:pt>
                <c:pt idx="39">
                  <c:v>2901</c:v>
                </c:pt>
                <c:pt idx="40">
                  <c:v>2902</c:v>
                </c:pt>
                <c:pt idx="41">
                  <c:v>2903</c:v>
                </c:pt>
                <c:pt idx="42">
                  <c:v>2904</c:v>
                </c:pt>
                <c:pt idx="43">
                  <c:v>2905</c:v>
                </c:pt>
                <c:pt idx="44">
                  <c:v>2906</c:v>
                </c:pt>
                <c:pt idx="45">
                  <c:v>2907</c:v>
                </c:pt>
                <c:pt idx="46">
                  <c:v>2908</c:v>
                </c:pt>
                <c:pt idx="47">
                  <c:v>2909</c:v>
                </c:pt>
                <c:pt idx="48">
                  <c:v>2910</c:v>
                </c:pt>
                <c:pt idx="49">
                  <c:v>2911</c:v>
                </c:pt>
                <c:pt idx="50">
                  <c:v>2912</c:v>
                </c:pt>
                <c:pt idx="51">
                  <c:v>2913</c:v>
                </c:pt>
                <c:pt idx="52">
                  <c:v>2914</c:v>
                </c:pt>
                <c:pt idx="53">
                  <c:v>2915</c:v>
                </c:pt>
                <c:pt idx="54">
                  <c:v>2916</c:v>
                </c:pt>
                <c:pt idx="55">
                  <c:v>2917</c:v>
                </c:pt>
                <c:pt idx="56">
                  <c:v>2918</c:v>
                </c:pt>
                <c:pt idx="57">
                  <c:v>2919</c:v>
                </c:pt>
                <c:pt idx="58">
                  <c:v>2920</c:v>
                </c:pt>
                <c:pt idx="59">
                  <c:v>2921</c:v>
                </c:pt>
                <c:pt idx="60">
                  <c:v>2922</c:v>
                </c:pt>
                <c:pt idx="61">
                  <c:v>2923</c:v>
                </c:pt>
                <c:pt idx="62">
                  <c:v>2924</c:v>
                </c:pt>
                <c:pt idx="63">
                  <c:v>2925</c:v>
                </c:pt>
                <c:pt idx="64">
                  <c:v>2926</c:v>
                </c:pt>
                <c:pt idx="65">
                  <c:v>2927</c:v>
                </c:pt>
                <c:pt idx="66">
                  <c:v>2928</c:v>
                </c:pt>
                <c:pt idx="67">
                  <c:v>2929</c:v>
                </c:pt>
                <c:pt idx="68">
                  <c:v>2930</c:v>
                </c:pt>
                <c:pt idx="69">
                  <c:v>2931</c:v>
                </c:pt>
                <c:pt idx="70">
                  <c:v>2932</c:v>
                </c:pt>
                <c:pt idx="71">
                  <c:v>2933</c:v>
                </c:pt>
                <c:pt idx="72">
                  <c:v>2934</c:v>
                </c:pt>
                <c:pt idx="73">
                  <c:v>2935</c:v>
                </c:pt>
                <c:pt idx="74">
                  <c:v>2936</c:v>
                </c:pt>
                <c:pt idx="75">
                  <c:v>2937</c:v>
                </c:pt>
                <c:pt idx="76">
                  <c:v>2938</c:v>
                </c:pt>
                <c:pt idx="77">
                  <c:v>2939</c:v>
                </c:pt>
                <c:pt idx="78">
                  <c:v>2940</c:v>
                </c:pt>
                <c:pt idx="79">
                  <c:v>2941</c:v>
                </c:pt>
                <c:pt idx="80">
                  <c:v>2942</c:v>
                </c:pt>
                <c:pt idx="81">
                  <c:v>2943</c:v>
                </c:pt>
                <c:pt idx="82">
                  <c:v>2944</c:v>
                </c:pt>
                <c:pt idx="83">
                  <c:v>2945</c:v>
                </c:pt>
                <c:pt idx="84">
                  <c:v>2946</c:v>
                </c:pt>
                <c:pt idx="85">
                  <c:v>2947</c:v>
                </c:pt>
                <c:pt idx="86">
                  <c:v>2948</c:v>
                </c:pt>
                <c:pt idx="87">
                  <c:v>2949</c:v>
                </c:pt>
                <c:pt idx="88">
                  <c:v>2950</c:v>
                </c:pt>
                <c:pt idx="89">
                  <c:v>2951</c:v>
                </c:pt>
                <c:pt idx="90">
                  <c:v>2952</c:v>
                </c:pt>
                <c:pt idx="91">
                  <c:v>2953</c:v>
                </c:pt>
                <c:pt idx="92">
                  <c:v>2954</c:v>
                </c:pt>
                <c:pt idx="93">
                  <c:v>2955</c:v>
                </c:pt>
                <c:pt idx="94">
                  <c:v>2956</c:v>
                </c:pt>
                <c:pt idx="95">
                  <c:v>2957</c:v>
                </c:pt>
                <c:pt idx="96">
                  <c:v>2958</c:v>
                </c:pt>
                <c:pt idx="97">
                  <c:v>2959</c:v>
                </c:pt>
                <c:pt idx="98">
                  <c:v>2960</c:v>
                </c:pt>
                <c:pt idx="99">
                  <c:v>2961</c:v>
                </c:pt>
                <c:pt idx="100">
                  <c:v>2962</c:v>
                </c:pt>
                <c:pt idx="101">
                  <c:v>2963</c:v>
                </c:pt>
                <c:pt idx="102">
                  <c:v>2964</c:v>
                </c:pt>
                <c:pt idx="103">
                  <c:v>2965</c:v>
                </c:pt>
                <c:pt idx="104">
                  <c:v>2966</c:v>
                </c:pt>
                <c:pt idx="105">
                  <c:v>2967</c:v>
                </c:pt>
                <c:pt idx="106">
                  <c:v>2968</c:v>
                </c:pt>
                <c:pt idx="107">
                  <c:v>2969</c:v>
                </c:pt>
                <c:pt idx="108">
                  <c:v>2970</c:v>
                </c:pt>
                <c:pt idx="109">
                  <c:v>2971</c:v>
                </c:pt>
                <c:pt idx="110">
                  <c:v>2972</c:v>
                </c:pt>
                <c:pt idx="111">
                  <c:v>2973</c:v>
                </c:pt>
                <c:pt idx="112">
                  <c:v>2974</c:v>
                </c:pt>
                <c:pt idx="113">
                  <c:v>2975</c:v>
                </c:pt>
                <c:pt idx="114">
                  <c:v>2976</c:v>
                </c:pt>
                <c:pt idx="115">
                  <c:v>2977</c:v>
                </c:pt>
                <c:pt idx="116">
                  <c:v>2978</c:v>
                </c:pt>
                <c:pt idx="117">
                  <c:v>2979</c:v>
                </c:pt>
                <c:pt idx="118">
                  <c:v>2980</c:v>
                </c:pt>
                <c:pt idx="119">
                  <c:v>2981</c:v>
                </c:pt>
                <c:pt idx="120">
                  <c:v>2982</c:v>
                </c:pt>
                <c:pt idx="121">
                  <c:v>2983</c:v>
                </c:pt>
                <c:pt idx="122">
                  <c:v>2984</c:v>
                </c:pt>
                <c:pt idx="123">
                  <c:v>2985</c:v>
                </c:pt>
                <c:pt idx="124">
                  <c:v>2986</c:v>
                </c:pt>
                <c:pt idx="125">
                  <c:v>2987</c:v>
                </c:pt>
                <c:pt idx="126">
                  <c:v>2988</c:v>
                </c:pt>
                <c:pt idx="127">
                  <c:v>2989</c:v>
                </c:pt>
                <c:pt idx="128">
                  <c:v>2990</c:v>
                </c:pt>
                <c:pt idx="129">
                  <c:v>2991</c:v>
                </c:pt>
                <c:pt idx="130">
                  <c:v>2992</c:v>
                </c:pt>
                <c:pt idx="131">
                  <c:v>2993</c:v>
                </c:pt>
                <c:pt idx="132">
                  <c:v>2994</c:v>
                </c:pt>
                <c:pt idx="133">
                  <c:v>2995</c:v>
                </c:pt>
                <c:pt idx="134">
                  <c:v>2996</c:v>
                </c:pt>
                <c:pt idx="135">
                  <c:v>2997</c:v>
                </c:pt>
                <c:pt idx="136">
                  <c:v>2998</c:v>
                </c:pt>
                <c:pt idx="137">
                  <c:v>2999</c:v>
                </c:pt>
                <c:pt idx="138">
                  <c:v>3000</c:v>
                </c:pt>
                <c:pt idx="139">
                  <c:v>3001</c:v>
                </c:pt>
                <c:pt idx="140">
                  <c:v>3002</c:v>
                </c:pt>
                <c:pt idx="141">
                  <c:v>3003</c:v>
                </c:pt>
                <c:pt idx="142">
                  <c:v>3004</c:v>
                </c:pt>
                <c:pt idx="143">
                  <c:v>3005</c:v>
                </c:pt>
                <c:pt idx="144">
                  <c:v>3006</c:v>
                </c:pt>
                <c:pt idx="145">
                  <c:v>3007</c:v>
                </c:pt>
                <c:pt idx="146">
                  <c:v>3008</c:v>
                </c:pt>
                <c:pt idx="147">
                  <c:v>3009</c:v>
                </c:pt>
                <c:pt idx="148">
                  <c:v>3010</c:v>
                </c:pt>
                <c:pt idx="149">
                  <c:v>3011</c:v>
                </c:pt>
                <c:pt idx="150">
                  <c:v>3012</c:v>
                </c:pt>
                <c:pt idx="151">
                  <c:v>3013</c:v>
                </c:pt>
                <c:pt idx="152">
                  <c:v>3014</c:v>
                </c:pt>
                <c:pt idx="153">
                  <c:v>3015</c:v>
                </c:pt>
                <c:pt idx="154">
                  <c:v>3016</c:v>
                </c:pt>
                <c:pt idx="155">
                  <c:v>3017</c:v>
                </c:pt>
                <c:pt idx="156">
                  <c:v>3018</c:v>
                </c:pt>
                <c:pt idx="157">
                  <c:v>3019</c:v>
                </c:pt>
                <c:pt idx="158">
                  <c:v>3020</c:v>
                </c:pt>
                <c:pt idx="159">
                  <c:v>3021</c:v>
                </c:pt>
                <c:pt idx="160">
                  <c:v>3022</c:v>
                </c:pt>
                <c:pt idx="161">
                  <c:v>3023</c:v>
                </c:pt>
                <c:pt idx="162">
                  <c:v>3024</c:v>
                </c:pt>
                <c:pt idx="163">
                  <c:v>3025</c:v>
                </c:pt>
                <c:pt idx="164">
                  <c:v>3026</c:v>
                </c:pt>
                <c:pt idx="165">
                  <c:v>3027</c:v>
                </c:pt>
                <c:pt idx="166">
                  <c:v>3028</c:v>
                </c:pt>
                <c:pt idx="167">
                  <c:v>3029</c:v>
                </c:pt>
                <c:pt idx="168">
                  <c:v>3030</c:v>
                </c:pt>
                <c:pt idx="169">
                  <c:v>3031</c:v>
                </c:pt>
                <c:pt idx="170">
                  <c:v>3032</c:v>
                </c:pt>
                <c:pt idx="171">
                  <c:v>3033</c:v>
                </c:pt>
                <c:pt idx="172">
                  <c:v>3034</c:v>
                </c:pt>
                <c:pt idx="173">
                  <c:v>3035</c:v>
                </c:pt>
                <c:pt idx="174">
                  <c:v>3036</c:v>
                </c:pt>
                <c:pt idx="175">
                  <c:v>3037</c:v>
                </c:pt>
                <c:pt idx="176">
                  <c:v>3038</c:v>
                </c:pt>
                <c:pt idx="177">
                  <c:v>3039</c:v>
                </c:pt>
                <c:pt idx="178">
                  <c:v>3040</c:v>
                </c:pt>
                <c:pt idx="179">
                  <c:v>3041</c:v>
                </c:pt>
                <c:pt idx="180">
                  <c:v>3042</c:v>
                </c:pt>
                <c:pt idx="181">
                  <c:v>3043</c:v>
                </c:pt>
                <c:pt idx="182">
                  <c:v>3044</c:v>
                </c:pt>
                <c:pt idx="183">
                  <c:v>3045</c:v>
                </c:pt>
                <c:pt idx="184">
                  <c:v>3046</c:v>
                </c:pt>
                <c:pt idx="185">
                  <c:v>3047</c:v>
                </c:pt>
                <c:pt idx="186">
                  <c:v>3048</c:v>
                </c:pt>
                <c:pt idx="187">
                  <c:v>3049</c:v>
                </c:pt>
                <c:pt idx="188">
                  <c:v>3050</c:v>
                </c:pt>
                <c:pt idx="189">
                  <c:v>3051</c:v>
                </c:pt>
                <c:pt idx="190">
                  <c:v>3052</c:v>
                </c:pt>
                <c:pt idx="191">
                  <c:v>3053</c:v>
                </c:pt>
                <c:pt idx="192">
                  <c:v>3054</c:v>
                </c:pt>
                <c:pt idx="193">
                  <c:v>3055</c:v>
                </c:pt>
                <c:pt idx="194">
                  <c:v>3056</c:v>
                </c:pt>
                <c:pt idx="195">
                  <c:v>3057</c:v>
                </c:pt>
                <c:pt idx="196">
                  <c:v>3058</c:v>
                </c:pt>
                <c:pt idx="197">
                  <c:v>3059</c:v>
                </c:pt>
                <c:pt idx="198">
                  <c:v>3060</c:v>
                </c:pt>
                <c:pt idx="199">
                  <c:v>3061</c:v>
                </c:pt>
                <c:pt idx="200">
                  <c:v>3062</c:v>
                </c:pt>
                <c:pt idx="201">
                  <c:v>3063</c:v>
                </c:pt>
                <c:pt idx="202">
                  <c:v>3064</c:v>
                </c:pt>
                <c:pt idx="203">
                  <c:v>3065</c:v>
                </c:pt>
                <c:pt idx="204">
                  <c:v>3066</c:v>
                </c:pt>
                <c:pt idx="205">
                  <c:v>3067</c:v>
                </c:pt>
                <c:pt idx="206">
                  <c:v>3068</c:v>
                </c:pt>
                <c:pt idx="207">
                  <c:v>3069</c:v>
                </c:pt>
                <c:pt idx="208">
                  <c:v>3070</c:v>
                </c:pt>
                <c:pt idx="209">
                  <c:v>3071</c:v>
                </c:pt>
                <c:pt idx="210">
                  <c:v>3072</c:v>
                </c:pt>
                <c:pt idx="211">
                  <c:v>3073</c:v>
                </c:pt>
                <c:pt idx="212">
                  <c:v>3074</c:v>
                </c:pt>
                <c:pt idx="213">
                  <c:v>3075</c:v>
                </c:pt>
                <c:pt idx="214">
                  <c:v>3076</c:v>
                </c:pt>
                <c:pt idx="215">
                  <c:v>3077</c:v>
                </c:pt>
                <c:pt idx="216">
                  <c:v>3078</c:v>
                </c:pt>
                <c:pt idx="217">
                  <c:v>3079</c:v>
                </c:pt>
                <c:pt idx="218">
                  <c:v>3080</c:v>
                </c:pt>
                <c:pt idx="219">
                  <c:v>3081</c:v>
                </c:pt>
                <c:pt idx="220">
                  <c:v>3082</c:v>
                </c:pt>
                <c:pt idx="221">
                  <c:v>3083</c:v>
                </c:pt>
                <c:pt idx="222">
                  <c:v>3084</c:v>
                </c:pt>
                <c:pt idx="223">
                  <c:v>3085</c:v>
                </c:pt>
                <c:pt idx="224">
                  <c:v>3086</c:v>
                </c:pt>
                <c:pt idx="225">
                  <c:v>3087</c:v>
                </c:pt>
                <c:pt idx="226">
                  <c:v>3088</c:v>
                </c:pt>
                <c:pt idx="227">
                  <c:v>3089</c:v>
                </c:pt>
                <c:pt idx="228">
                  <c:v>3090</c:v>
                </c:pt>
                <c:pt idx="229">
                  <c:v>3091</c:v>
                </c:pt>
                <c:pt idx="230">
                  <c:v>3092</c:v>
                </c:pt>
                <c:pt idx="231">
                  <c:v>3093</c:v>
                </c:pt>
                <c:pt idx="232">
                  <c:v>3094</c:v>
                </c:pt>
                <c:pt idx="233">
                  <c:v>3095</c:v>
                </c:pt>
                <c:pt idx="234">
                  <c:v>3096</c:v>
                </c:pt>
                <c:pt idx="235">
                  <c:v>3097</c:v>
                </c:pt>
                <c:pt idx="236">
                  <c:v>3098</c:v>
                </c:pt>
                <c:pt idx="237">
                  <c:v>3099</c:v>
                </c:pt>
                <c:pt idx="238">
                  <c:v>3100</c:v>
                </c:pt>
                <c:pt idx="239">
                  <c:v>3101</c:v>
                </c:pt>
                <c:pt idx="240">
                  <c:v>3102</c:v>
                </c:pt>
                <c:pt idx="241">
                  <c:v>3103</c:v>
                </c:pt>
                <c:pt idx="242">
                  <c:v>3104</c:v>
                </c:pt>
                <c:pt idx="243">
                  <c:v>3105</c:v>
                </c:pt>
                <c:pt idx="244">
                  <c:v>3106</c:v>
                </c:pt>
                <c:pt idx="245">
                  <c:v>3107</c:v>
                </c:pt>
                <c:pt idx="246">
                  <c:v>3108</c:v>
                </c:pt>
                <c:pt idx="247">
                  <c:v>3109</c:v>
                </c:pt>
                <c:pt idx="248">
                  <c:v>3110</c:v>
                </c:pt>
                <c:pt idx="249">
                  <c:v>3111</c:v>
                </c:pt>
                <c:pt idx="250">
                  <c:v>3112</c:v>
                </c:pt>
                <c:pt idx="251">
                  <c:v>3113</c:v>
                </c:pt>
                <c:pt idx="252">
                  <c:v>3114</c:v>
                </c:pt>
                <c:pt idx="253">
                  <c:v>3115</c:v>
                </c:pt>
                <c:pt idx="254">
                  <c:v>3116</c:v>
                </c:pt>
                <c:pt idx="255">
                  <c:v>3117</c:v>
                </c:pt>
                <c:pt idx="256">
                  <c:v>3118</c:v>
                </c:pt>
                <c:pt idx="257">
                  <c:v>3119</c:v>
                </c:pt>
                <c:pt idx="258">
                  <c:v>3120</c:v>
                </c:pt>
                <c:pt idx="259">
                  <c:v>3121</c:v>
                </c:pt>
                <c:pt idx="260">
                  <c:v>3122</c:v>
                </c:pt>
                <c:pt idx="261">
                  <c:v>3123</c:v>
                </c:pt>
                <c:pt idx="262">
                  <c:v>3124</c:v>
                </c:pt>
                <c:pt idx="263">
                  <c:v>3125</c:v>
                </c:pt>
                <c:pt idx="264">
                  <c:v>3126</c:v>
                </c:pt>
                <c:pt idx="265">
                  <c:v>3127</c:v>
                </c:pt>
                <c:pt idx="266">
                  <c:v>3128</c:v>
                </c:pt>
                <c:pt idx="267">
                  <c:v>3129</c:v>
                </c:pt>
                <c:pt idx="268">
                  <c:v>3130</c:v>
                </c:pt>
                <c:pt idx="269">
                  <c:v>3131</c:v>
                </c:pt>
                <c:pt idx="270">
                  <c:v>3132</c:v>
                </c:pt>
                <c:pt idx="271">
                  <c:v>3133</c:v>
                </c:pt>
                <c:pt idx="272">
                  <c:v>3134</c:v>
                </c:pt>
                <c:pt idx="273">
                  <c:v>3135</c:v>
                </c:pt>
                <c:pt idx="274">
                  <c:v>3136</c:v>
                </c:pt>
                <c:pt idx="275">
                  <c:v>3137</c:v>
                </c:pt>
                <c:pt idx="276">
                  <c:v>3138</c:v>
                </c:pt>
                <c:pt idx="277">
                  <c:v>3139</c:v>
                </c:pt>
                <c:pt idx="278">
                  <c:v>3140</c:v>
                </c:pt>
                <c:pt idx="279">
                  <c:v>3141</c:v>
                </c:pt>
                <c:pt idx="280">
                  <c:v>3142</c:v>
                </c:pt>
                <c:pt idx="281">
                  <c:v>3143</c:v>
                </c:pt>
                <c:pt idx="282">
                  <c:v>3144</c:v>
                </c:pt>
                <c:pt idx="283">
                  <c:v>3145</c:v>
                </c:pt>
                <c:pt idx="284">
                  <c:v>3146</c:v>
                </c:pt>
                <c:pt idx="285">
                  <c:v>3147</c:v>
                </c:pt>
                <c:pt idx="286">
                  <c:v>3148</c:v>
                </c:pt>
                <c:pt idx="287">
                  <c:v>3149</c:v>
                </c:pt>
                <c:pt idx="288">
                  <c:v>3150</c:v>
                </c:pt>
                <c:pt idx="289">
                  <c:v>3151</c:v>
                </c:pt>
                <c:pt idx="290">
                  <c:v>3152</c:v>
                </c:pt>
                <c:pt idx="291">
                  <c:v>3153</c:v>
                </c:pt>
                <c:pt idx="292">
                  <c:v>3154</c:v>
                </c:pt>
                <c:pt idx="293">
                  <c:v>3155</c:v>
                </c:pt>
                <c:pt idx="294">
                  <c:v>3156</c:v>
                </c:pt>
                <c:pt idx="295">
                  <c:v>3157</c:v>
                </c:pt>
                <c:pt idx="296">
                  <c:v>3158</c:v>
                </c:pt>
              </c:numCache>
            </c:numRef>
          </c:xVal>
          <c:yVal>
            <c:numRef>
              <c:f>Graph!$D$2517:$D$2811</c:f>
              <c:numCache>
                <c:formatCode>General</c:formatCode>
                <c:ptCount val="295"/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0E7-426B-A092-E83FE139CF93}"/>
            </c:ext>
          </c:extLst>
        </c:ser>
        <c:ser>
          <c:idx val="1"/>
          <c:order val="1"/>
          <c:tx>
            <c:v>FR</c:v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Graph!$A$2516:$A$2812</c:f>
              <c:numCache>
                <c:formatCode>General</c:formatCode>
                <c:ptCount val="297"/>
                <c:pt idx="0">
                  <c:v>2862</c:v>
                </c:pt>
                <c:pt idx="1">
                  <c:v>2863</c:v>
                </c:pt>
                <c:pt idx="2">
                  <c:v>2864</c:v>
                </c:pt>
                <c:pt idx="3">
                  <c:v>2865</c:v>
                </c:pt>
                <c:pt idx="4">
                  <c:v>2866</c:v>
                </c:pt>
                <c:pt idx="5">
                  <c:v>2867</c:v>
                </c:pt>
                <c:pt idx="6">
                  <c:v>2868</c:v>
                </c:pt>
                <c:pt idx="7">
                  <c:v>2869</c:v>
                </c:pt>
                <c:pt idx="8">
                  <c:v>2870</c:v>
                </c:pt>
                <c:pt idx="9">
                  <c:v>2871</c:v>
                </c:pt>
                <c:pt idx="10">
                  <c:v>2872</c:v>
                </c:pt>
                <c:pt idx="11">
                  <c:v>2873</c:v>
                </c:pt>
                <c:pt idx="12">
                  <c:v>2874</c:v>
                </c:pt>
                <c:pt idx="13">
                  <c:v>2875</c:v>
                </c:pt>
                <c:pt idx="14">
                  <c:v>2876</c:v>
                </c:pt>
                <c:pt idx="15">
                  <c:v>2877</c:v>
                </c:pt>
                <c:pt idx="16">
                  <c:v>2878</c:v>
                </c:pt>
                <c:pt idx="17">
                  <c:v>2879</c:v>
                </c:pt>
                <c:pt idx="18">
                  <c:v>2880</c:v>
                </c:pt>
                <c:pt idx="19">
                  <c:v>2881</c:v>
                </c:pt>
                <c:pt idx="20">
                  <c:v>2882</c:v>
                </c:pt>
                <c:pt idx="21">
                  <c:v>2883</c:v>
                </c:pt>
                <c:pt idx="22">
                  <c:v>2884</c:v>
                </c:pt>
                <c:pt idx="23">
                  <c:v>2885</c:v>
                </c:pt>
                <c:pt idx="24">
                  <c:v>2886</c:v>
                </c:pt>
                <c:pt idx="25">
                  <c:v>2887</c:v>
                </c:pt>
                <c:pt idx="26">
                  <c:v>2888</c:v>
                </c:pt>
                <c:pt idx="27">
                  <c:v>2889</c:v>
                </c:pt>
                <c:pt idx="28">
                  <c:v>2890</c:v>
                </c:pt>
                <c:pt idx="29">
                  <c:v>2891</c:v>
                </c:pt>
                <c:pt idx="30">
                  <c:v>2892</c:v>
                </c:pt>
                <c:pt idx="31">
                  <c:v>2893</c:v>
                </c:pt>
                <c:pt idx="32">
                  <c:v>2894</c:v>
                </c:pt>
                <c:pt idx="33">
                  <c:v>2895</c:v>
                </c:pt>
                <c:pt idx="34">
                  <c:v>2896</c:v>
                </c:pt>
                <c:pt idx="35">
                  <c:v>2897</c:v>
                </c:pt>
                <c:pt idx="36">
                  <c:v>2898</c:v>
                </c:pt>
                <c:pt idx="37">
                  <c:v>2899</c:v>
                </c:pt>
                <c:pt idx="38">
                  <c:v>2900</c:v>
                </c:pt>
                <c:pt idx="39">
                  <c:v>2901</c:v>
                </c:pt>
                <c:pt idx="40">
                  <c:v>2902</c:v>
                </c:pt>
                <c:pt idx="41">
                  <c:v>2903</c:v>
                </c:pt>
                <c:pt idx="42">
                  <c:v>2904</c:v>
                </c:pt>
                <c:pt idx="43">
                  <c:v>2905</c:v>
                </c:pt>
                <c:pt idx="44">
                  <c:v>2906</c:v>
                </c:pt>
                <c:pt idx="45">
                  <c:v>2907</c:v>
                </c:pt>
                <c:pt idx="46">
                  <c:v>2908</c:v>
                </c:pt>
                <c:pt idx="47">
                  <c:v>2909</c:v>
                </c:pt>
                <c:pt idx="48">
                  <c:v>2910</c:v>
                </c:pt>
                <c:pt idx="49">
                  <c:v>2911</c:v>
                </c:pt>
                <c:pt idx="50">
                  <c:v>2912</c:v>
                </c:pt>
                <c:pt idx="51">
                  <c:v>2913</c:v>
                </c:pt>
                <c:pt idx="52">
                  <c:v>2914</c:v>
                </c:pt>
                <c:pt idx="53">
                  <c:v>2915</c:v>
                </c:pt>
                <c:pt idx="54">
                  <c:v>2916</c:v>
                </c:pt>
                <c:pt idx="55">
                  <c:v>2917</c:v>
                </c:pt>
                <c:pt idx="56">
                  <c:v>2918</c:v>
                </c:pt>
                <c:pt idx="57">
                  <c:v>2919</c:v>
                </c:pt>
                <c:pt idx="58">
                  <c:v>2920</c:v>
                </c:pt>
                <c:pt idx="59">
                  <c:v>2921</c:v>
                </c:pt>
                <c:pt idx="60">
                  <c:v>2922</c:v>
                </c:pt>
                <c:pt idx="61">
                  <c:v>2923</c:v>
                </c:pt>
                <c:pt idx="62">
                  <c:v>2924</c:v>
                </c:pt>
                <c:pt idx="63">
                  <c:v>2925</c:v>
                </c:pt>
                <c:pt idx="64">
                  <c:v>2926</c:v>
                </c:pt>
                <c:pt idx="65">
                  <c:v>2927</c:v>
                </c:pt>
                <c:pt idx="66">
                  <c:v>2928</c:v>
                </c:pt>
                <c:pt idx="67">
                  <c:v>2929</c:v>
                </c:pt>
                <c:pt idx="68">
                  <c:v>2930</c:v>
                </c:pt>
                <c:pt idx="69">
                  <c:v>2931</c:v>
                </c:pt>
                <c:pt idx="70">
                  <c:v>2932</c:v>
                </c:pt>
                <c:pt idx="71">
                  <c:v>2933</c:v>
                </c:pt>
                <c:pt idx="72">
                  <c:v>2934</c:v>
                </c:pt>
                <c:pt idx="73">
                  <c:v>2935</c:v>
                </c:pt>
                <c:pt idx="74">
                  <c:v>2936</c:v>
                </c:pt>
                <c:pt idx="75">
                  <c:v>2937</c:v>
                </c:pt>
                <c:pt idx="76">
                  <c:v>2938</c:v>
                </c:pt>
                <c:pt idx="77">
                  <c:v>2939</c:v>
                </c:pt>
                <c:pt idx="78">
                  <c:v>2940</c:v>
                </c:pt>
                <c:pt idx="79">
                  <c:v>2941</c:v>
                </c:pt>
                <c:pt idx="80">
                  <c:v>2942</c:v>
                </c:pt>
                <c:pt idx="81">
                  <c:v>2943</c:v>
                </c:pt>
                <c:pt idx="82">
                  <c:v>2944</c:v>
                </c:pt>
                <c:pt idx="83">
                  <c:v>2945</c:v>
                </c:pt>
                <c:pt idx="84">
                  <c:v>2946</c:v>
                </c:pt>
                <c:pt idx="85">
                  <c:v>2947</c:v>
                </c:pt>
                <c:pt idx="86">
                  <c:v>2948</c:v>
                </c:pt>
                <c:pt idx="87">
                  <c:v>2949</c:v>
                </c:pt>
                <c:pt idx="88">
                  <c:v>2950</c:v>
                </c:pt>
                <c:pt idx="89">
                  <c:v>2951</c:v>
                </c:pt>
                <c:pt idx="90">
                  <c:v>2952</c:v>
                </c:pt>
                <c:pt idx="91">
                  <c:v>2953</c:v>
                </c:pt>
                <c:pt idx="92">
                  <c:v>2954</c:v>
                </c:pt>
                <c:pt idx="93">
                  <c:v>2955</c:v>
                </c:pt>
                <c:pt idx="94">
                  <c:v>2956</c:v>
                </c:pt>
                <c:pt idx="95">
                  <c:v>2957</c:v>
                </c:pt>
                <c:pt idx="96">
                  <c:v>2958</c:v>
                </c:pt>
                <c:pt idx="97">
                  <c:v>2959</c:v>
                </c:pt>
                <c:pt idx="98">
                  <c:v>2960</c:v>
                </c:pt>
                <c:pt idx="99">
                  <c:v>2961</c:v>
                </c:pt>
                <c:pt idx="100">
                  <c:v>2962</c:v>
                </c:pt>
                <c:pt idx="101">
                  <c:v>2963</c:v>
                </c:pt>
                <c:pt idx="102">
                  <c:v>2964</c:v>
                </c:pt>
                <c:pt idx="103">
                  <c:v>2965</c:v>
                </c:pt>
                <c:pt idx="104">
                  <c:v>2966</c:v>
                </c:pt>
                <c:pt idx="105">
                  <c:v>2967</c:v>
                </c:pt>
                <c:pt idx="106">
                  <c:v>2968</c:v>
                </c:pt>
                <c:pt idx="107">
                  <c:v>2969</c:v>
                </c:pt>
                <c:pt idx="108">
                  <c:v>2970</c:v>
                </c:pt>
                <c:pt idx="109">
                  <c:v>2971</c:v>
                </c:pt>
                <c:pt idx="110">
                  <c:v>2972</c:v>
                </c:pt>
                <c:pt idx="111">
                  <c:v>2973</c:v>
                </c:pt>
                <c:pt idx="112">
                  <c:v>2974</c:v>
                </c:pt>
                <c:pt idx="113">
                  <c:v>2975</c:v>
                </c:pt>
                <c:pt idx="114">
                  <c:v>2976</c:v>
                </c:pt>
                <c:pt idx="115">
                  <c:v>2977</c:v>
                </c:pt>
                <c:pt idx="116">
                  <c:v>2978</c:v>
                </c:pt>
                <c:pt idx="117">
                  <c:v>2979</c:v>
                </c:pt>
                <c:pt idx="118">
                  <c:v>2980</c:v>
                </c:pt>
                <c:pt idx="119">
                  <c:v>2981</c:v>
                </c:pt>
                <c:pt idx="120">
                  <c:v>2982</c:v>
                </c:pt>
                <c:pt idx="121">
                  <c:v>2983</c:v>
                </c:pt>
                <c:pt idx="122">
                  <c:v>2984</c:v>
                </c:pt>
                <c:pt idx="123">
                  <c:v>2985</c:v>
                </c:pt>
                <c:pt idx="124">
                  <c:v>2986</c:v>
                </c:pt>
                <c:pt idx="125">
                  <c:v>2987</c:v>
                </c:pt>
                <c:pt idx="126">
                  <c:v>2988</c:v>
                </c:pt>
                <c:pt idx="127">
                  <c:v>2989</c:v>
                </c:pt>
                <c:pt idx="128">
                  <c:v>2990</c:v>
                </c:pt>
                <c:pt idx="129">
                  <c:v>2991</c:v>
                </c:pt>
                <c:pt idx="130">
                  <c:v>2992</c:v>
                </c:pt>
                <c:pt idx="131">
                  <c:v>2993</c:v>
                </c:pt>
                <c:pt idx="132">
                  <c:v>2994</c:v>
                </c:pt>
                <c:pt idx="133">
                  <c:v>2995</c:v>
                </c:pt>
                <c:pt idx="134">
                  <c:v>2996</c:v>
                </c:pt>
                <c:pt idx="135">
                  <c:v>2997</c:v>
                </c:pt>
                <c:pt idx="136">
                  <c:v>2998</c:v>
                </c:pt>
                <c:pt idx="137">
                  <c:v>2999</c:v>
                </c:pt>
                <c:pt idx="138">
                  <c:v>3000</c:v>
                </c:pt>
                <c:pt idx="139">
                  <c:v>3001</c:v>
                </c:pt>
                <c:pt idx="140">
                  <c:v>3002</c:v>
                </c:pt>
                <c:pt idx="141">
                  <c:v>3003</c:v>
                </c:pt>
                <c:pt idx="142">
                  <c:v>3004</c:v>
                </c:pt>
                <c:pt idx="143">
                  <c:v>3005</c:v>
                </c:pt>
                <c:pt idx="144">
                  <c:v>3006</c:v>
                </c:pt>
                <c:pt idx="145">
                  <c:v>3007</c:v>
                </c:pt>
                <c:pt idx="146">
                  <c:v>3008</c:v>
                </c:pt>
                <c:pt idx="147">
                  <c:v>3009</c:v>
                </c:pt>
                <c:pt idx="148">
                  <c:v>3010</c:v>
                </c:pt>
                <c:pt idx="149">
                  <c:v>3011</c:v>
                </c:pt>
                <c:pt idx="150">
                  <c:v>3012</c:v>
                </c:pt>
                <c:pt idx="151">
                  <c:v>3013</c:v>
                </c:pt>
                <c:pt idx="152">
                  <c:v>3014</c:v>
                </c:pt>
                <c:pt idx="153">
                  <c:v>3015</c:v>
                </c:pt>
                <c:pt idx="154">
                  <c:v>3016</c:v>
                </c:pt>
                <c:pt idx="155">
                  <c:v>3017</c:v>
                </c:pt>
                <c:pt idx="156">
                  <c:v>3018</c:v>
                </c:pt>
                <c:pt idx="157">
                  <c:v>3019</c:v>
                </c:pt>
                <c:pt idx="158">
                  <c:v>3020</c:v>
                </c:pt>
                <c:pt idx="159">
                  <c:v>3021</c:v>
                </c:pt>
                <c:pt idx="160">
                  <c:v>3022</c:v>
                </c:pt>
                <c:pt idx="161">
                  <c:v>3023</c:v>
                </c:pt>
                <c:pt idx="162">
                  <c:v>3024</c:v>
                </c:pt>
                <c:pt idx="163">
                  <c:v>3025</c:v>
                </c:pt>
                <c:pt idx="164">
                  <c:v>3026</c:v>
                </c:pt>
                <c:pt idx="165">
                  <c:v>3027</c:v>
                </c:pt>
                <c:pt idx="166">
                  <c:v>3028</c:v>
                </c:pt>
                <c:pt idx="167">
                  <c:v>3029</c:v>
                </c:pt>
                <c:pt idx="168">
                  <c:v>3030</c:v>
                </c:pt>
                <c:pt idx="169">
                  <c:v>3031</c:v>
                </c:pt>
                <c:pt idx="170">
                  <c:v>3032</c:v>
                </c:pt>
                <c:pt idx="171">
                  <c:v>3033</c:v>
                </c:pt>
                <c:pt idx="172">
                  <c:v>3034</c:v>
                </c:pt>
                <c:pt idx="173">
                  <c:v>3035</c:v>
                </c:pt>
                <c:pt idx="174">
                  <c:v>3036</c:v>
                </c:pt>
                <c:pt idx="175">
                  <c:v>3037</c:v>
                </c:pt>
                <c:pt idx="176">
                  <c:v>3038</c:v>
                </c:pt>
                <c:pt idx="177">
                  <c:v>3039</c:v>
                </c:pt>
                <c:pt idx="178">
                  <c:v>3040</c:v>
                </c:pt>
                <c:pt idx="179">
                  <c:v>3041</c:v>
                </c:pt>
                <c:pt idx="180">
                  <c:v>3042</c:v>
                </c:pt>
                <c:pt idx="181">
                  <c:v>3043</c:v>
                </c:pt>
                <c:pt idx="182">
                  <c:v>3044</c:v>
                </c:pt>
                <c:pt idx="183">
                  <c:v>3045</c:v>
                </c:pt>
                <c:pt idx="184">
                  <c:v>3046</c:v>
                </c:pt>
                <c:pt idx="185">
                  <c:v>3047</c:v>
                </c:pt>
                <c:pt idx="186">
                  <c:v>3048</c:v>
                </c:pt>
                <c:pt idx="187">
                  <c:v>3049</c:v>
                </c:pt>
                <c:pt idx="188">
                  <c:v>3050</c:v>
                </c:pt>
                <c:pt idx="189">
                  <c:v>3051</c:v>
                </c:pt>
                <c:pt idx="190">
                  <c:v>3052</c:v>
                </c:pt>
                <c:pt idx="191">
                  <c:v>3053</c:v>
                </c:pt>
                <c:pt idx="192">
                  <c:v>3054</c:v>
                </c:pt>
                <c:pt idx="193">
                  <c:v>3055</c:v>
                </c:pt>
                <c:pt idx="194">
                  <c:v>3056</c:v>
                </c:pt>
                <c:pt idx="195">
                  <c:v>3057</c:v>
                </c:pt>
                <c:pt idx="196">
                  <c:v>3058</c:v>
                </c:pt>
                <c:pt idx="197">
                  <c:v>3059</c:v>
                </c:pt>
                <c:pt idx="198">
                  <c:v>3060</c:v>
                </c:pt>
                <c:pt idx="199">
                  <c:v>3061</c:v>
                </c:pt>
                <c:pt idx="200">
                  <c:v>3062</c:v>
                </c:pt>
                <c:pt idx="201">
                  <c:v>3063</c:v>
                </c:pt>
                <c:pt idx="202">
                  <c:v>3064</c:v>
                </c:pt>
                <c:pt idx="203">
                  <c:v>3065</c:v>
                </c:pt>
                <c:pt idx="204">
                  <c:v>3066</c:v>
                </c:pt>
                <c:pt idx="205">
                  <c:v>3067</c:v>
                </c:pt>
                <c:pt idx="206">
                  <c:v>3068</c:v>
                </c:pt>
                <c:pt idx="207">
                  <c:v>3069</c:v>
                </c:pt>
                <c:pt idx="208">
                  <c:v>3070</c:v>
                </c:pt>
                <c:pt idx="209">
                  <c:v>3071</c:v>
                </c:pt>
                <c:pt idx="210">
                  <c:v>3072</c:v>
                </c:pt>
                <c:pt idx="211">
                  <c:v>3073</c:v>
                </c:pt>
                <c:pt idx="212">
                  <c:v>3074</c:v>
                </c:pt>
                <c:pt idx="213">
                  <c:v>3075</c:v>
                </c:pt>
                <c:pt idx="214">
                  <c:v>3076</c:v>
                </c:pt>
                <c:pt idx="215">
                  <c:v>3077</c:v>
                </c:pt>
                <c:pt idx="216">
                  <c:v>3078</c:v>
                </c:pt>
                <c:pt idx="217">
                  <c:v>3079</c:v>
                </c:pt>
                <c:pt idx="218">
                  <c:v>3080</c:v>
                </c:pt>
                <c:pt idx="219">
                  <c:v>3081</c:v>
                </c:pt>
                <c:pt idx="220">
                  <c:v>3082</c:v>
                </c:pt>
                <c:pt idx="221">
                  <c:v>3083</c:v>
                </c:pt>
                <c:pt idx="222">
                  <c:v>3084</c:v>
                </c:pt>
                <c:pt idx="223">
                  <c:v>3085</c:v>
                </c:pt>
                <c:pt idx="224">
                  <c:v>3086</c:v>
                </c:pt>
                <c:pt idx="225">
                  <c:v>3087</c:v>
                </c:pt>
                <c:pt idx="226">
                  <c:v>3088</c:v>
                </c:pt>
                <c:pt idx="227">
                  <c:v>3089</c:v>
                </c:pt>
                <c:pt idx="228">
                  <c:v>3090</c:v>
                </c:pt>
                <c:pt idx="229">
                  <c:v>3091</c:v>
                </c:pt>
                <c:pt idx="230">
                  <c:v>3092</c:v>
                </c:pt>
                <c:pt idx="231">
                  <c:v>3093</c:v>
                </c:pt>
                <c:pt idx="232">
                  <c:v>3094</c:v>
                </c:pt>
                <c:pt idx="233">
                  <c:v>3095</c:v>
                </c:pt>
                <c:pt idx="234">
                  <c:v>3096</c:v>
                </c:pt>
                <c:pt idx="235">
                  <c:v>3097</c:v>
                </c:pt>
                <c:pt idx="236">
                  <c:v>3098</c:v>
                </c:pt>
                <c:pt idx="237">
                  <c:v>3099</c:v>
                </c:pt>
                <c:pt idx="238">
                  <c:v>3100</c:v>
                </c:pt>
                <c:pt idx="239">
                  <c:v>3101</c:v>
                </c:pt>
                <c:pt idx="240">
                  <c:v>3102</c:v>
                </c:pt>
                <c:pt idx="241">
                  <c:v>3103</c:v>
                </c:pt>
                <c:pt idx="242">
                  <c:v>3104</c:v>
                </c:pt>
                <c:pt idx="243">
                  <c:v>3105</c:v>
                </c:pt>
                <c:pt idx="244">
                  <c:v>3106</c:v>
                </c:pt>
                <c:pt idx="245">
                  <c:v>3107</c:v>
                </c:pt>
                <c:pt idx="246">
                  <c:v>3108</c:v>
                </c:pt>
                <c:pt idx="247">
                  <c:v>3109</c:v>
                </c:pt>
                <c:pt idx="248">
                  <c:v>3110</c:v>
                </c:pt>
                <c:pt idx="249">
                  <c:v>3111</c:v>
                </c:pt>
                <c:pt idx="250">
                  <c:v>3112</c:v>
                </c:pt>
                <c:pt idx="251">
                  <c:v>3113</c:v>
                </c:pt>
                <c:pt idx="252">
                  <c:v>3114</c:v>
                </c:pt>
                <c:pt idx="253">
                  <c:v>3115</c:v>
                </c:pt>
                <c:pt idx="254">
                  <c:v>3116</c:v>
                </c:pt>
                <c:pt idx="255">
                  <c:v>3117</c:v>
                </c:pt>
                <c:pt idx="256">
                  <c:v>3118</c:v>
                </c:pt>
                <c:pt idx="257">
                  <c:v>3119</c:v>
                </c:pt>
                <c:pt idx="258">
                  <c:v>3120</c:v>
                </c:pt>
                <c:pt idx="259">
                  <c:v>3121</c:v>
                </c:pt>
                <c:pt idx="260">
                  <c:v>3122</c:v>
                </c:pt>
                <c:pt idx="261">
                  <c:v>3123</c:v>
                </c:pt>
                <c:pt idx="262">
                  <c:v>3124</c:v>
                </c:pt>
                <c:pt idx="263">
                  <c:v>3125</c:v>
                </c:pt>
                <c:pt idx="264">
                  <c:v>3126</c:v>
                </c:pt>
                <c:pt idx="265">
                  <c:v>3127</c:v>
                </c:pt>
                <c:pt idx="266">
                  <c:v>3128</c:v>
                </c:pt>
                <c:pt idx="267">
                  <c:v>3129</c:v>
                </c:pt>
                <c:pt idx="268">
                  <c:v>3130</c:v>
                </c:pt>
                <c:pt idx="269">
                  <c:v>3131</c:v>
                </c:pt>
                <c:pt idx="270">
                  <c:v>3132</c:v>
                </c:pt>
                <c:pt idx="271">
                  <c:v>3133</c:v>
                </c:pt>
                <c:pt idx="272">
                  <c:v>3134</c:v>
                </c:pt>
                <c:pt idx="273">
                  <c:v>3135</c:v>
                </c:pt>
                <c:pt idx="274">
                  <c:v>3136</c:v>
                </c:pt>
                <c:pt idx="275">
                  <c:v>3137</c:v>
                </c:pt>
                <c:pt idx="276">
                  <c:v>3138</c:v>
                </c:pt>
                <c:pt idx="277">
                  <c:v>3139</c:v>
                </c:pt>
                <c:pt idx="278">
                  <c:v>3140</c:v>
                </c:pt>
                <c:pt idx="279">
                  <c:v>3141</c:v>
                </c:pt>
                <c:pt idx="280">
                  <c:v>3142</c:v>
                </c:pt>
                <c:pt idx="281">
                  <c:v>3143</c:v>
                </c:pt>
                <c:pt idx="282">
                  <c:v>3144</c:v>
                </c:pt>
                <c:pt idx="283">
                  <c:v>3145</c:v>
                </c:pt>
                <c:pt idx="284">
                  <c:v>3146</c:v>
                </c:pt>
                <c:pt idx="285">
                  <c:v>3147</c:v>
                </c:pt>
                <c:pt idx="286">
                  <c:v>3148</c:v>
                </c:pt>
                <c:pt idx="287">
                  <c:v>3149</c:v>
                </c:pt>
                <c:pt idx="288">
                  <c:v>3150</c:v>
                </c:pt>
                <c:pt idx="289">
                  <c:v>3151</c:v>
                </c:pt>
                <c:pt idx="290">
                  <c:v>3152</c:v>
                </c:pt>
                <c:pt idx="291">
                  <c:v>3153</c:v>
                </c:pt>
                <c:pt idx="292">
                  <c:v>3154</c:v>
                </c:pt>
                <c:pt idx="293">
                  <c:v>3155</c:v>
                </c:pt>
                <c:pt idx="294">
                  <c:v>3156</c:v>
                </c:pt>
                <c:pt idx="295">
                  <c:v>3157</c:v>
                </c:pt>
                <c:pt idx="296">
                  <c:v>3158</c:v>
                </c:pt>
              </c:numCache>
            </c:numRef>
          </c:xVal>
          <c:yVal>
            <c:numRef>
              <c:f>Graph!$B$2517:$B$2811</c:f>
              <c:numCache>
                <c:formatCode>General</c:formatCode>
                <c:ptCount val="295"/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0E7-426B-A092-E83FE139CF93}"/>
            </c:ext>
          </c:extLst>
        </c:ser>
        <c:ser>
          <c:idx val="2"/>
          <c:order val="2"/>
          <c:tx>
            <c:v>FL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Graph!$A$2516:$A$2812</c:f>
              <c:numCache>
                <c:formatCode>General</c:formatCode>
                <c:ptCount val="297"/>
                <c:pt idx="0">
                  <c:v>2862</c:v>
                </c:pt>
                <c:pt idx="1">
                  <c:v>2863</c:v>
                </c:pt>
                <c:pt idx="2">
                  <c:v>2864</c:v>
                </c:pt>
                <c:pt idx="3">
                  <c:v>2865</c:v>
                </c:pt>
                <c:pt idx="4">
                  <c:v>2866</c:v>
                </c:pt>
                <c:pt idx="5">
                  <c:v>2867</c:v>
                </c:pt>
                <c:pt idx="6">
                  <c:v>2868</c:v>
                </c:pt>
                <c:pt idx="7">
                  <c:v>2869</c:v>
                </c:pt>
                <c:pt idx="8">
                  <c:v>2870</c:v>
                </c:pt>
                <c:pt idx="9">
                  <c:v>2871</c:v>
                </c:pt>
                <c:pt idx="10">
                  <c:v>2872</c:v>
                </c:pt>
                <c:pt idx="11">
                  <c:v>2873</c:v>
                </c:pt>
                <c:pt idx="12">
                  <c:v>2874</c:v>
                </c:pt>
                <c:pt idx="13">
                  <c:v>2875</c:v>
                </c:pt>
                <c:pt idx="14">
                  <c:v>2876</c:v>
                </c:pt>
                <c:pt idx="15">
                  <c:v>2877</c:v>
                </c:pt>
                <c:pt idx="16">
                  <c:v>2878</c:v>
                </c:pt>
                <c:pt idx="17">
                  <c:v>2879</c:v>
                </c:pt>
                <c:pt idx="18">
                  <c:v>2880</c:v>
                </c:pt>
                <c:pt idx="19">
                  <c:v>2881</c:v>
                </c:pt>
                <c:pt idx="20">
                  <c:v>2882</c:v>
                </c:pt>
                <c:pt idx="21">
                  <c:v>2883</c:v>
                </c:pt>
                <c:pt idx="22">
                  <c:v>2884</c:v>
                </c:pt>
                <c:pt idx="23">
                  <c:v>2885</c:v>
                </c:pt>
                <c:pt idx="24">
                  <c:v>2886</c:v>
                </c:pt>
                <c:pt idx="25">
                  <c:v>2887</c:v>
                </c:pt>
                <c:pt idx="26">
                  <c:v>2888</c:v>
                </c:pt>
                <c:pt idx="27">
                  <c:v>2889</c:v>
                </c:pt>
                <c:pt idx="28">
                  <c:v>2890</c:v>
                </c:pt>
                <c:pt idx="29">
                  <c:v>2891</c:v>
                </c:pt>
                <c:pt idx="30">
                  <c:v>2892</c:v>
                </c:pt>
                <c:pt idx="31">
                  <c:v>2893</c:v>
                </c:pt>
                <c:pt idx="32">
                  <c:v>2894</c:v>
                </c:pt>
                <c:pt idx="33">
                  <c:v>2895</c:v>
                </c:pt>
                <c:pt idx="34">
                  <c:v>2896</c:v>
                </c:pt>
                <c:pt idx="35">
                  <c:v>2897</c:v>
                </c:pt>
                <c:pt idx="36">
                  <c:v>2898</c:v>
                </c:pt>
                <c:pt idx="37">
                  <c:v>2899</c:v>
                </c:pt>
                <c:pt idx="38">
                  <c:v>2900</c:v>
                </c:pt>
                <c:pt idx="39">
                  <c:v>2901</c:v>
                </c:pt>
                <c:pt idx="40">
                  <c:v>2902</c:v>
                </c:pt>
                <c:pt idx="41">
                  <c:v>2903</c:v>
                </c:pt>
                <c:pt idx="42">
                  <c:v>2904</c:v>
                </c:pt>
                <c:pt idx="43">
                  <c:v>2905</c:v>
                </c:pt>
                <c:pt idx="44">
                  <c:v>2906</c:v>
                </c:pt>
                <c:pt idx="45">
                  <c:v>2907</c:v>
                </c:pt>
                <c:pt idx="46">
                  <c:v>2908</c:v>
                </c:pt>
                <c:pt idx="47">
                  <c:v>2909</c:v>
                </c:pt>
                <c:pt idx="48">
                  <c:v>2910</c:v>
                </c:pt>
                <c:pt idx="49">
                  <c:v>2911</c:v>
                </c:pt>
                <c:pt idx="50">
                  <c:v>2912</c:v>
                </c:pt>
                <c:pt idx="51">
                  <c:v>2913</c:v>
                </c:pt>
                <c:pt idx="52">
                  <c:v>2914</c:v>
                </c:pt>
                <c:pt idx="53">
                  <c:v>2915</c:v>
                </c:pt>
                <c:pt idx="54">
                  <c:v>2916</c:v>
                </c:pt>
                <c:pt idx="55">
                  <c:v>2917</c:v>
                </c:pt>
                <c:pt idx="56">
                  <c:v>2918</c:v>
                </c:pt>
                <c:pt idx="57">
                  <c:v>2919</c:v>
                </c:pt>
                <c:pt idx="58">
                  <c:v>2920</c:v>
                </c:pt>
                <c:pt idx="59">
                  <c:v>2921</c:v>
                </c:pt>
                <c:pt idx="60">
                  <c:v>2922</c:v>
                </c:pt>
                <c:pt idx="61">
                  <c:v>2923</c:v>
                </c:pt>
                <c:pt idx="62">
                  <c:v>2924</c:v>
                </c:pt>
                <c:pt idx="63">
                  <c:v>2925</c:v>
                </c:pt>
                <c:pt idx="64">
                  <c:v>2926</c:v>
                </c:pt>
                <c:pt idx="65">
                  <c:v>2927</c:v>
                </c:pt>
                <c:pt idx="66">
                  <c:v>2928</c:v>
                </c:pt>
                <c:pt idx="67">
                  <c:v>2929</c:v>
                </c:pt>
                <c:pt idx="68">
                  <c:v>2930</c:v>
                </c:pt>
                <c:pt idx="69">
                  <c:v>2931</c:v>
                </c:pt>
                <c:pt idx="70">
                  <c:v>2932</c:v>
                </c:pt>
                <c:pt idx="71">
                  <c:v>2933</c:v>
                </c:pt>
                <c:pt idx="72">
                  <c:v>2934</c:v>
                </c:pt>
                <c:pt idx="73">
                  <c:v>2935</c:v>
                </c:pt>
                <c:pt idx="74">
                  <c:v>2936</c:v>
                </c:pt>
                <c:pt idx="75">
                  <c:v>2937</c:v>
                </c:pt>
                <c:pt idx="76">
                  <c:v>2938</c:v>
                </c:pt>
                <c:pt idx="77">
                  <c:v>2939</c:v>
                </c:pt>
                <c:pt idx="78">
                  <c:v>2940</c:v>
                </c:pt>
                <c:pt idx="79">
                  <c:v>2941</c:v>
                </c:pt>
                <c:pt idx="80">
                  <c:v>2942</c:v>
                </c:pt>
                <c:pt idx="81">
                  <c:v>2943</c:v>
                </c:pt>
                <c:pt idx="82">
                  <c:v>2944</c:v>
                </c:pt>
                <c:pt idx="83">
                  <c:v>2945</c:v>
                </c:pt>
                <c:pt idx="84">
                  <c:v>2946</c:v>
                </c:pt>
                <c:pt idx="85">
                  <c:v>2947</c:v>
                </c:pt>
                <c:pt idx="86">
                  <c:v>2948</c:v>
                </c:pt>
                <c:pt idx="87">
                  <c:v>2949</c:v>
                </c:pt>
                <c:pt idx="88">
                  <c:v>2950</c:v>
                </c:pt>
                <c:pt idx="89">
                  <c:v>2951</c:v>
                </c:pt>
                <c:pt idx="90">
                  <c:v>2952</c:v>
                </c:pt>
                <c:pt idx="91">
                  <c:v>2953</c:v>
                </c:pt>
                <c:pt idx="92">
                  <c:v>2954</c:v>
                </c:pt>
                <c:pt idx="93">
                  <c:v>2955</c:v>
                </c:pt>
                <c:pt idx="94">
                  <c:v>2956</c:v>
                </c:pt>
                <c:pt idx="95">
                  <c:v>2957</c:v>
                </c:pt>
                <c:pt idx="96">
                  <c:v>2958</c:v>
                </c:pt>
                <c:pt idx="97">
                  <c:v>2959</c:v>
                </c:pt>
                <c:pt idx="98">
                  <c:v>2960</c:v>
                </c:pt>
                <c:pt idx="99">
                  <c:v>2961</c:v>
                </c:pt>
                <c:pt idx="100">
                  <c:v>2962</c:v>
                </c:pt>
                <c:pt idx="101">
                  <c:v>2963</c:v>
                </c:pt>
                <c:pt idx="102">
                  <c:v>2964</c:v>
                </c:pt>
                <c:pt idx="103">
                  <c:v>2965</c:v>
                </c:pt>
                <c:pt idx="104">
                  <c:v>2966</c:v>
                </c:pt>
                <c:pt idx="105">
                  <c:v>2967</c:v>
                </c:pt>
                <c:pt idx="106">
                  <c:v>2968</c:v>
                </c:pt>
                <c:pt idx="107">
                  <c:v>2969</c:v>
                </c:pt>
                <c:pt idx="108">
                  <c:v>2970</c:v>
                </c:pt>
                <c:pt idx="109">
                  <c:v>2971</c:v>
                </c:pt>
                <c:pt idx="110">
                  <c:v>2972</c:v>
                </c:pt>
                <c:pt idx="111">
                  <c:v>2973</c:v>
                </c:pt>
                <c:pt idx="112">
                  <c:v>2974</c:v>
                </c:pt>
                <c:pt idx="113">
                  <c:v>2975</c:v>
                </c:pt>
                <c:pt idx="114">
                  <c:v>2976</c:v>
                </c:pt>
                <c:pt idx="115">
                  <c:v>2977</c:v>
                </c:pt>
                <c:pt idx="116">
                  <c:v>2978</c:v>
                </c:pt>
                <c:pt idx="117">
                  <c:v>2979</c:v>
                </c:pt>
                <c:pt idx="118">
                  <c:v>2980</c:v>
                </c:pt>
                <c:pt idx="119">
                  <c:v>2981</c:v>
                </c:pt>
                <c:pt idx="120">
                  <c:v>2982</c:v>
                </c:pt>
                <c:pt idx="121">
                  <c:v>2983</c:v>
                </c:pt>
                <c:pt idx="122">
                  <c:v>2984</c:v>
                </c:pt>
                <c:pt idx="123">
                  <c:v>2985</c:v>
                </c:pt>
                <c:pt idx="124">
                  <c:v>2986</c:v>
                </c:pt>
                <c:pt idx="125">
                  <c:v>2987</c:v>
                </c:pt>
                <c:pt idx="126">
                  <c:v>2988</c:v>
                </c:pt>
                <c:pt idx="127">
                  <c:v>2989</c:v>
                </c:pt>
                <c:pt idx="128">
                  <c:v>2990</c:v>
                </c:pt>
                <c:pt idx="129">
                  <c:v>2991</c:v>
                </c:pt>
                <c:pt idx="130">
                  <c:v>2992</c:v>
                </c:pt>
                <c:pt idx="131">
                  <c:v>2993</c:v>
                </c:pt>
                <c:pt idx="132">
                  <c:v>2994</c:v>
                </c:pt>
                <c:pt idx="133">
                  <c:v>2995</c:v>
                </c:pt>
                <c:pt idx="134">
                  <c:v>2996</c:v>
                </c:pt>
                <c:pt idx="135">
                  <c:v>2997</c:v>
                </c:pt>
                <c:pt idx="136">
                  <c:v>2998</c:v>
                </c:pt>
                <c:pt idx="137">
                  <c:v>2999</c:v>
                </c:pt>
                <c:pt idx="138">
                  <c:v>3000</c:v>
                </c:pt>
                <c:pt idx="139">
                  <c:v>3001</c:v>
                </c:pt>
                <c:pt idx="140">
                  <c:v>3002</c:v>
                </c:pt>
                <c:pt idx="141">
                  <c:v>3003</c:v>
                </c:pt>
                <c:pt idx="142">
                  <c:v>3004</c:v>
                </c:pt>
                <c:pt idx="143">
                  <c:v>3005</c:v>
                </c:pt>
                <c:pt idx="144">
                  <c:v>3006</c:v>
                </c:pt>
                <c:pt idx="145">
                  <c:v>3007</c:v>
                </c:pt>
                <c:pt idx="146">
                  <c:v>3008</c:v>
                </c:pt>
                <c:pt idx="147">
                  <c:v>3009</c:v>
                </c:pt>
                <c:pt idx="148">
                  <c:v>3010</c:v>
                </c:pt>
                <c:pt idx="149">
                  <c:v>3011</c:v>
                </c:pt>
                <c:pt idx="150">
                  <c:v>3012</c:v>
                </c:pt>
                <c:pt idx="151">
                  <c:v>3013</c:v>
                </c:pt>
                <c:pt idx="152">
                  <c:v>3014</c:v>
                </c:pt>
                <c:pt idx="153">
                  <c:v>3015</c:v>
                </c:pt>
                <c:pt idx="154">
                  <c:v>3016</c:v>
                </c:pt>
                <c:pt idx="155">
                  <c:v>3017</c:v>
                </c:pt>
                <c:pt idx="156">
                  <c:v>3018</c:v>
                </c:pt>
                <c:pt idx="157">
                  <c:v>3019</c:v>
                </c:pt>
                <c:pt idx="158">
                  <c:v>3020</c:v>
                </c:pt>
                <c:pt idx="159">
                  <c:v>3021</c:v>
                </c:pt>
                <c:pt idx="160">
                  <c:v>3022</c:v>
                </c:pt>
                <c:pt idx="161">
                  <c:v>3023</c:v>
                </c:pt>
                <c:pt idx="162">
                  <c:v>3024</c:v>
                </c:pt>
                <c:pt idx="163">
                  <c:v>3025</c:v>
                </c:pt>
                <c:pt idx="164">
                  <c:v>3026</c:v>
                </c:pt>
                <c:pt idx="165">
                  <c:v>3027</c:v>
                </c:pt>
                <c:pt idx="166">
                  <c:v>3028</c:v>
                </c:pt>
                <c:pt idx="167">
                  <c:v>3029</c:v>
                </c:pt>
                <c:pt idx="168">
                  <c:v>3030</c:v>
                </c:pt>
                <c:pt idx="169">
                  <c:v>3031</c:v>
                </c:pt>
                <c:pt idx="170">
                  <c:v>3032</c:v>
                </c:pt>
                <c:pt idx="171">
                  <c:v>3033</c:v>
                </c:pt>
                <c:pt idx="172">
                  <c:v>3034</c:v>
                </c:pt>
                <c:pt idx="173">
                  <c:v>3035</c:v>
                </c:pt>
                <c:pt idx="174">
                  <c:v>3036</c:v>
                </c:pt>
                <c:pt idx="175">
                  <c:v>3037</c:v>
                </c:pt>
                <c:pt idx="176">
                  <c:v>3038</c:v>
                </c:pt>
                <c:pt idx="177">
                  <c:v>3039</c:v>
                </c:pt>
                <c:pt idx="178">
                  <c:v>3040</c:v>
                </c:pt>
                <c:pt idx="179">
                  <c:v>3041</c:v>
                </c:pt>
                <c:pt idx="180">
                  <c:v>3042</c:v>
                </c:pt>
                <c:pt idx="181">
                  <c:v>3043</c:v>
                </c:pt>
                <c:pt idx="182">
                  <c:v>3044</c:v>
                </c:pt>
                <c:pt idx="183">
                  <c:v>3045</c:v>
                </c:pt>
                <c:pt idx="184">
                  <c:v>3046</c:v>
                </c:pt>
                <c:pt idx="185">
                  <c:v>3047</c:v>
                </c:pt>
                <c:pt idx="186">
                  <c:v>3048</c:v>
                </c:pt>
                <c:pt idx="187">
                  <c:v>3049</c:v>
                </c:pt>
                <c:pt idx="188">
                  <c:v>3050</c:v>
                </c:pt>
                <c:pt idx="189">
                  <c:v>3051</c:v>
                </c:pt>
                <c:pt idx="190">
                  <c:v>3052</c:v>
                </c:pt>
                <c:pt idx="191">
                  <c:v>3053</c:v>
                </c:pt>
                <c:pt idx="192">
                  <c:v>3054</c:v>
                </c:pt>
                <c:pt idx="193">
                  <c:v>3055</c:v>
                </c:pt>
                <c:pt idx="194">
                  <c:v>3056</c:v>
                </c:pt>
                <c:pt idx="195">
                  <c:v>3057</c:v>
                </c:pt>
                <c:pt idx="196">
                  <c:v>3058</c:v>
                </c:pt>
                <c:pt idx="197">
                  <c:v>3059</c:v>
                </c:pt>
                <c:pt idx="198">
                  <c:v>3060</c:v>
                </c:pt>
                <c:pt idx="199">
                  <c:v>3061</c:v>
                </c:pt>
                <c:pt idx="200">
                  <c:v>3062</c:v>
                </c:pt>
                <c:pt idx="201">
                  <c:v>3063</c:v>
                </c:pt>
                <c:pt idx="202">
                  <c:v>3064</c:v>
                </c:pt>
                <c:pt idx="203">
                  <c:v>3065</c:v>
                </c:pt>
                <c:pt idx="204">
                  <c:v>3066</c:v>
                </c:pt>
                <c:pt idx="205">
                  <c:v>3067</c:v>
                </c:pt>
                <c:pt idx="206">
                  <c:v>3068</c:v>
                </c:pt>
                <c:pt idx="207">
                  <c:v>3069</c:v>
                </c:pt>
                <c:pt idx="208">
                  <c:v>3070</c:v>
                </c:pt>
                <c:pt idx="209">
                  <c:v>3071</c:v>
                </c:pt>
                <c:pt idx="210">
                  <c:v>3072</c:v>
                </c:pt>
                <c:pt idx="211">
                  <c:v>3073</c:v>
                </c:pt>
                <c:pt idx="212">
                  <c:v>3074</c:v>
                </c:pt>
                <c:pt idx="213">
                  <c:v>3075</c:v>
                </c:pt>
                <c:pt idx="214">
                  <c:v>3076</c:v>
                </c:pt>
                <c:pt idx="215">
                  <c:v>3077</c:v>
                </c:pt>
                <c:pt idx="216">
                  <c:v>3078</c:v>
                </c:pt>
                <c:pt idx="217">
                  <c:v>3079</c:v>
                </c:pt>
                <c:pt idx="218">
                  <c:v>3080</c:v>
                </c:pt>
                <c:pt idx="219">
                  <c:v>3081</c:v>
                </c:pt>
                <c:pt idx="220">
                  <c:v>3082</c:v>
                </c:pt>
                <c:pt idx="221">
                  <c:v>3083</c:v>
                </c:pt>
                <c:pt idx="222">
                  <c:v>3084</c:v>
                </c:pt>
                <c:pt idx="223">
                  <c:v>3085</c:v>
                </c:pt>
                <c:pt idx="224">
                  <c:v>3086</c:v>
                </c:pt>
                <c:pt idx="225">
                  <c:v>3087</c:v>
                </c:pt>
                <c:pt idx="226">
                  <c:v>3088</c:v>
                </c:pt>
                <c:pt idx="227">
                  <c:v>3089</c:v>
                </c:pt>
                <c:pt idx="228">
                  <c:v>3090</c:v>
                </c:pt>
                <c:pt idx="229">
                  <c:v>3091</c:v>
                </c:pt>
                <c:pt idx="230">
                  <c:v>3092</c:v>
                </c:pt>
                <c:pt idx="231">
                  <c:v>3093</c:v>
                </c:pt>
                <c:pt idx="232">
                  <c:v>3094</c:v>
                </c:pt>
                <c:pt idx="233">
                  <c:v>3095</c:v>
                </c:pt>
                <c:pt idx="234">
                  <c:v>3096</c:v>
                </c:pt>
                <c:pt idx="235">
                  <c:v>3097</c:v>
                </c:pt>
                <c:pt idx="236">
                  <c:v>3098</c:v>
                </c:pt>
                <c:pt idx="237">
                  <c:v>3099</c:v>
                </c:pt>
                <c:pt idx="238">
                  <c:v>3100</c:v>
                </c:pt>
                <c:pt idx="239">
                  <c:v>3101</c:v>
                </c:pt>
                <c:pt idx="240">
                  <c:v>3102</c:v>
                </c:pt>
                <c:pt idx="241">
                  <c:v>3103</c:v>
                </c:pt>
                <c:pt idx="242">
                  <c:v>3104</c:v>
                </c:pt>
                <c:pt idx="243">
                  <c:v>3105</c:v>
                </c:pt>
                <c:pt idx="244">
                  <c:v>3106</c:v>
                </c:pt>
                <c:pt idx="245">
                  <c:v>3107</c:v>
                </c:pt>
                <c:pt idx="246">
                  <c:v>3108</c:v>
                </c:pt>
                <c:pt idx="247">
                  <c:v>3109</c:v>
                </c:pt>
                <c:pt idx="248">
                  <c:v>3110</c:v>
                </c:pt>
                <c:pt idx="249">
                  <c:v>3111</c:v>
                </c:pt>
                <c:pt idx="250">
                  <c:v>3112</c:v>
                </c:pt>
                <c:pt idx="251">
                  <c:v>3113</c:v>
                </c:pt>
                <c:pt idx="252">
                  <c:v>3114</c:v>
                </c:pt>
                <c:pt idx="253">
                  <c:v>3115</c:v>
                </c:pt>
                <c:pt idx="254">
                  <c:v>3116</c:v>
                </c:pt>
                <c:pt idx="255">
                  <c:v>3117</c:v>
                </c:pt>
                <c:pt idx="256">
                  <c:v>3118</c:v>
                </c:pt>
                <c:pt idx="257">
                  <c:v>3119</c:v>
                </c:pt>
                <c:pt idx="258">
                  <c:v>3120</c:v>
                </c:pt>
                <c:pt idx="259">
                  <c:v>3121</c:v>
                </c:pt>
                <c:pt idx="260">
                  <c:v>3122</c:v>
                </c:pt>
                <c:pt idx="261">
                  <c:v>3123</c:v>
                </c:pt>
                <c:pt idx="262">
                  <c:v>3124</c:v>
                </c:pt>
                <c:pt idx="263">
                  <c:v>3125</c:v>
                </c:pt>
                <c:pt idx="264">
                  <c:v>3126</c:v>
                </c:pt>
                <c:pt idx="265">
                  <c:v>3127</c:v>
                </c:pt>
                <c:pt idx="266">
                  <c:v>3128</c:v>
                </c:pt>
                <c:pt idx="267">
                  <c:v>3129</c:v>
                </c:pt>
                <c:pt idx="268">
                  <c:v>3130</c:v>
                </c:pt>
                <c:pt idx="269">
                  <c:v>3131</c:v>
                </c:pt>
                <c:pt idx="270">
                  <c:v>3132</c:v>
                </c:pt>
                <c:pt idx="271">
                  <c:v>3133</c:v>
                </c:pt>
                <c:pt idx="272">
                  <c:v>3134</c:v>
                </c:pt>
                <c:pt idx="273">
                  <c:v>3135</c:v>
                </c:pt>
                <c:pt idx="274">
                  <c:v>3136</c:v>
                </c:pt>
                <c:pt idx="275">
                  <c:v>3137</c:v>
                </c:pt>
                <c:pt idx="276">
                  <c:v>3138</c:v>
                </c:pt>
                <c:pt idx="277">
                  <c:v>3139</c:v>
                </c:pt>
                <c:pt idx="278">
                  <c:v>3140</c:v>
                </c:pt>
                <c:pt idx="279">
                  <c:v>3141</c:v>
                </c:pt>
                <c:pt idx="280">
                  <c:v>3142</c:v>
                </c:pt>
                <c:pt idx="281">
                  <c:v>3143</c:v>
                </c:pt>
                <c:pt idx="282">
                  <c:v>3144</c:v>
                </c:pt>
                <c:pt idx="283">
                  <c:v>3145</c:v>
                </c:pt>
                <c:pt idx="284">
                  <c:v>3146</c:v>
                </c:pt>
                <c:pt idx="285">
                  <c:v>3147</c:v>
                </c:pt>
                <c:pt idx="286">
                  <c:v>3148</c:v>
                </c:pt>
                <c:pt idx="287">
                  <c:v>3149</c:v>
                </c:pt>
                <c:pt idx="288">
                  <c:v>3150</c:v>
                </c:pt>
                <c:pt idx="289">
                  <c:v>3151</c:v>
                </c:pt>
                <c:pt idx="290">
                  <c:v>3152</c:v>
                </c:pt>
                <c:pt idx="291">
                  <c:v>3153</c:v>
                </c:pt>
                <c:pt idx="292">
                  <c:v>3154</c:v>
                </c:pt>
                <c:pt idx="293">
                  <c:v>3155</c:v>
                </c:pt>
                <c:pt idx="294">
                  <c:v>3156</c:v>
                </c:pt>
                <c:pt idx="295">
                  <c:v>3157</c:v>
                </c:pt>
                <c:pt idx="296">
                  <c:v>3158</c:v>
                </c:pt>
              </c:numCache>
            </c:numRef>
          </c:xVal>
          <c:yVal>
            <c:numRef>
              <c:f>Graph!$C$2517:$C$2811</c:f>
              <c:numCache>
                <c:formatCode>General</c:formatCode>
                <c:ptCount val="295"/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0E7-426B-A092-E83FE139CF93}"/>
            </c:ext>
          </c:extLst>
        </c:ser>
        <c:ser>
          <c:idx val="3"/>
          <c:order val="3"/>
          <c:tx>
            <c:v>RL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Graph!$A$2516:$A$2812</c:f>
              <c:numCache>
                <c:formatCode>General</c:formatCode>
                <c:ptCount val="297"/>
                <c:pt idx="0">
                  <c:v>2862</c:v>
                </c:pt>
                <c:pt idx="1">
                  <c:v>2863</c:v>
                </c:pt>
                <c:pt idx="2">
                  <c:v>2864</c:v>
                </c:pt>
                <c:pt idx="3">
                  <c:v>2865</c:v>
                </c:pt>
                <c:pt idx="4">
                  <c:v>2866</c:v>
                </c:pt>
                <c:pt idx="5">
                  <c:v>2867</c:v>
                </c:pt>
                <c:pt idx="6">
                  <c:v>2868</c:v>
                </c:pt>
                <c:pt idx="7">
                  <c:v>2869</c:v>
                </c:pt>
                <c:pt idx="8">
                  <c:v>2870</c:v>
                </c:pt>
                <c:pt idx="9">
                  <c:v>2871</c:v>
                </c:pt>
                <c:pt idx="10">
                  <c:v>2872</c:v>
                </c:pt>
                <c:pt idx="11">
                  <c:v>2873</c:v>
                </c:pt>
                <c:pt idx="12">
                  <c:v>2874</c:v>
                </c:pt>
                <c:pt idx="13">
                  <c:v>2875</c:v>
                </c:pt>
                <c:pt idx="14">
                  <c:v>2876</c:v>
                </c:pt>
                <c:pt idx="15">
                  <c:v>2877</c:v>
                </c:pt>
                <c:pt idx="16">
                  <c:v>2878</c:v>
                </c:pt>
                <c:pt idx="17">
                  <c:v>2879</c:v>
                </c:pt>
                <c:pt idx="18">
                  <c:v>2880</c:v>
                </c:pt>
                <c:pt idx="19">
                  <c:v>2881</c:v>
                </c:pt>
                <c:pt idx="20">
                  <c:v>2882</c:v>
                </c:pt>
                <c:pt idx="21">
                  <c:v>2883</c:v>
                </c:pt>
                <c:pt idx="22">
                  <c:v>2884</c:v>
                </c:pt>
                <c:pt idx="23">
                  <c:v>2885</c:v>
                </c:pt>
                <c:pt idx="24">
                  <c:v>2886</c:v>
                </c:pt>
                <c:pt idx="25">
                  <c:v>2887</c:v>
                </c:pt>
                <c:pt idx="26">
                  <c:v>2888</c:v>
                </c:pt>
                <c:pt idx="27">
                  <c:v>2889</c:v>
                </c:pt>
                <c:pt idx="28">
                  <c:v>2890</c:v>
                </c:pt>
                <c:pt idx="29">
                  <c:v>2891</c:v>
                </c:pt>
                <c:pt idx="30">
                  <c:v>2892</c:v>
                </c:pt>
                <c:pt idx="31">
                  <c:v>2893</c:v>
                </c:pt>
                <c:pt idx="32">
                  <c:v>2894</c:v>
                </c:pt>
                <c:pt idx="33">
                  <c:v>2895</c:v>
                </c:pt>
                <c:pt idx="34">
                  <c:v>2896</c:v>
                </c:pt>
                <c:pt idx="35">
                  <c:v>2897</c:v>
                </c:pt>
                <c:pt idx="36">
                  <c:v>2898</c:v>
                </c:pt>
                <c:pt idx="37">
                  <c:v>2899</c:v>
                </c:pt>
                <c:pt idx="38">
                  <c:v>2900</c:v>
                </c:pt>
                <c:pt idx="39">
                  <c:v>2901</c:v>
                </c:pt>
                <c:pt idx="40">
                  <c:v>2902</c:v>
                </c:pt>
                <c:pt idx="41">
                  <c:v>2903</c:v>
                </c:pt>
                <c:pt idx="42">
                  <c:v>2904</c:v>
                </c:pt>
                <c:pt idx="43">
                  <c:v>2905</c:v>
                </c:pt>
                <c:pt idx="44">
                  <c:v>2906</c:v>
                </c:pt>
                <c:pt idx="45">
                  <c:v>2907</c:v>
                </c:pt>
                <c:pt idx="46">
                  <c:v>2908</c:v>
                </c:pt>
                <c:pt idx="47">
                  <c:v>2909</c:v>
                </c:pt>
                <c:pt idx="48">
                  <c:v>2910</c:v>
                </c:pt>
                <c:pt idx="49">
                  <c:v>2911</c:v>
                </c:pt>
                <c:pt idx="50">
                  <c:v>2912</c:v>
                </c:pt>
                <c:pt idx="51">
                  <c:v>2913</c:v>
                </c:pt>
                <c:pt idx="52">
                  <c:v>2914</c:v>
                </c:pt>
                <c:pt idx="53">
                  <c:v>2915</c:v>
                </c:pt>
                <c:pt idx="54">
                  <c:v>2916</c:v>
                </c:pt>
                <c:pt idx="55">
                  <c:v>2917</c:v>
                </c:pt>
                <c:pt idx="56">
                  <c:v>2918</c:v>
                </c:pt>
                <c:pt idx="57">
                  <c:v>2919</c:v>
                </c:pt>
                <c:pt idx="58">
                  <c:v>2920</c:v>
                </c:pt>
                <c:pt idx="59">
                  <c:v>2921</c:v>
                </c:pt>
                <c:pt idx="60">
                  <c:v>2922</c:v>
                </c:pt>
                <c:pt idx="61">
                  <c:v>2923</c:v>
                </c:pt>
                <c:pt idx="62">
                  <c:v>2924</c:v>
                </c:pt>
                <c:pt idx="63">
                  <c:v>2925</c:v>
                </c:pt>
                <c:pt idx="64">
                  <c:v>2926</c:v>
                </c:pt>
                <c:pt idx="65">
                  <c:v>2927</c:v>
                </c:pt>
                <c:pt idx="66">
                  <c:v>2928</c:v>
                </c:pt>
                <c:pt idx="67">
                  <c:v>2929</c:v>
                </c:pt>
                <c:pt idx="68">
                  <c:v>2930</c:v>
                </c:pt>
                <c:pt idx="69">
                  <c:v>2931</c:v>
                </c:pt>
                <c:pt idx="70">
                  <c:v>2932</c:v>
                </c:pt>
                <c:pt idx="71">
                  <c:v>2933</c:v>
                </c:pt>
                <c:pt idx="72">
                  <c:v>2934</c:v>
                </c:pt>
                <c:pt idx="73">
                  <c:v>2935</c:v>
                </c:pt>
                <c:pt idx="74">
                  <c:v>2936</c:v>
                </c:pt>
                <c:pt idx="75">
                  <c:v>2937</c:v>
                </c:pt>
                <c:pt idx="76">
                  <c:v>2938</c:v>
                </c:pt>
                <c:pt idx="77">
                  <c:v>2939</c:v>
                </c:pt>
                <c:pt idx="78">
                  <c:v>2940</c:v>
                </c:pt>
                <c:pt idx="79">
                  <c:v>2941</c:v>
                </c:pt>
                <c:pt idx="80">
                  <c:v>2942</c:v>
                </c:pt>
                <c:pt idx="81">
                  <c:v>2943</c:v>
                </c:pt>
                <c:pt idx="82">
                  <c:v>2944</c:v>
                </c:pt>
                <c:pt idx="83">
                  <c:v>2945</c:v>
                </c:pt>
                <c:pt idx="84">
                  <c:v>2946</c:v>
                </c:pt>
                <c:pt idx="85">
                  <c:v>2947</c:v>
                </c:pt>
                <c:pt idx="86">
                  <c:v>2948</c:v>
                </c:pt>
                <c:pt idx="87">
                  <c:v>2949</c:v>
                </c:pt>
                <c:pt idx="88">
                  <c:v>2950</c:v>
                </c:pt>
                <c:pt idx="89">
                  <c:v>2951</c:v>
                </c:pt>
                <c:pt idx="90">
                  <c:v>2952</c:v>
                </c:pt>
                <c:pt idx="91">
                  <c:v>2953</c:v>
                </c:pt>
                <c:pt idx="92">
                  <c:v>2954</c:v>
                </c:pt>
                <c:pt idx="93">
                  <c:v>2955</c:v>
                </c:pt>
                <c:pt idx="94">
                  <c:v>2956</c:v>
                </c:pt>
                <c:pt idx="95">
                  <c:v>2957</c:v>
                </c:pt>
                <c:pt idx="96">
                  <c:v>2958</c:v>
                </c:pt>
                <c:pt idx="97">
                  <c:v>2959</c:v>
                </c:pt>
                <c:pt idx="98">
                  <c:v>2960</c:v>
                </c:pt>
                <c:pt idx="99">
                  <c:v>2961</c:v>
                </c:pt>
                <c:pt idx="100">
                  <c:v>2962</c:v>
                </c:pt>
                <c:pt idx="101">
                  <c:v>2963</c:v>
                </c:pt>
                <c:pt idx="102">
                  <c:v>2964</c:v>
                </c:pt>
                <c:pt idx="103">
                  <c:v>2965</c:v>
                </c:pt>
                <c:pt idx="104">
                  <c:v>2966</c:v>
                </c:pt>
                <c:pt idx="105">
                  <c:v>2967</c:v>
                </c:pt>
                <c:pt idx="106">
                  <c:v>2968</c:v>
                </c:pt>
                <c:pt idx="107">
                  <c:v>2969</c:v>
                </c:pt>
                <c:pt idx="108">
                  <c:v>2970</c:v>
                </c:pt>
                <c:pt idx="109">
                  <c:v>2971</c:v>
                </c:pt>
                <c:pt idx="110">
                  <c:v>2972</c:v>
                </c:pt>
                <c:pt idx="111">
                  <c:v>2973</c:v>
                </c:pt>
                <c:pt idx="112">
                  <c:v>2974</c:v>
                </c:pt>
                <c:pt idx="113">
                  <c:v>2975</c:v>
                </c:pt>
                <c:pt idx="114">
                  <c:v>2976</c:v>
                </c:pt>
                <c:pt idx="115">
                  <c:v>2977</c:v>
                </c:pt>
                <c:pt idx="116">
                  <c:v>2978</c:v>
                </c:pt>
                <c:pt idx="117">
                  <c:v>2979</c:v>
                </c:pt>
                <c:pt idx="118">
                  <c:v>2980</c:v>
                </c:pt>
                <c:pt idx="119">
                  <c:v>2981</c:v>
                </c:pt>
                <c:pt idx="120">
                  <c:v>2982</c:v>
                </c:pt>
                <c:pt idx="121">
                  <c:v>2983</c:v>
                </c:pt>
                <c:pt idx="122">
                  <c:v>2984</c:v>
                </c:pt>
                <c:pt idx="123">
                  <c:v>2985</c:v>
                </c:pt>
                <c:pt idx="124">
                  <c:v>2986</c:v>
                </c:pt>
                <c:pt idx="125">
                  <c:v>2987</c:v>
                </c:pt>
                <c:pt idx="126">
                  <c:v>2988</c:v>
                </c:pt>
                <c:pt idx="127">
                  <c:v>2989</c:v>
                </c:pt>
                <c:pt idx="128">
                  <c:v>2990</c:v>
                </c:pt>
                <c:pt idx="129">
                  <c:v>2991</c:v>
                </c:pt>
                <c:pt idx="130">
                  <c:v>2992</c:v>
                </c:pt>
                <c:pt idx="131">
                  <c:v>2993</c:v>
                </c:pt>
                <c:pt idx="132">
                  <c:v>2994</c:v>
                </c:pt>
                <c:pt idx="133">
                  <c:v>2995</c:v>
                </c:pt>
                <c:pt idx="134">
                  <c:v>2996</c:v>
                </c:pt>
                <c:pt idx="135">
                  <c:v>2997</c:v>
                </c:pt>
                <c:pt idx="136">
                  <c:v>2998</c:v>
                </c:pt>
                <c:pt idx="137">
                  <c:v>2999</c:v>
                </c:pt>
                <c:pt idx="138">
                  <c:v>3000</c:v>
                </c:pt>
                <c:pt idx="139">
                  <c:v>3001</c:v>
                </c:pt>
                <c:pt idx="140">
                  <c:v>3002</c:v>
                </c:pt>
                <c:pt idx="141">
                  <c:v>3003</c:v>
                </c:pt>
                <c:pt idx="142">
                  <c:v>3004</c:v>
                </c:pt>
                <c:pt idx="143">
                  <c:v>3005</c:v>
                </c:pt>
                <c:pt idx="144">
                  <c:v>3006</c:v>
                </c:pt>
                <c:pt idx="145">
                  <c:v>3007</c:v>
                </c:pt>
                <c:pt idx="146">
                  <c:v>3008</c:v>
                </c:pt>
                <c:pt idx="147">
                  <c:v>3009</c:v>
                </c:pt>
                <c:pt idx="148">
                  <c:v>3010</c:v>
                </c:pt>
                <c:pt idx="149">
                  <c:v>3011</c:v>
                </c:pt>
                <c:pt idx="150">
                  <c:v>3012</c:v>
                </c:pt>
                <c:pt idx="151">
                  <c:v>3013</c:v>
                </c:pt>
                <c:pt idx="152">
                  <c:v>3014</c:v>
                </c:pt>
                <c:pt idx="153">
                  <c:v>3015</c:v>
                </c:pt>
                <c:pt idx="154">
                  <c:v>3016</c:v>
                </c:pt>
                <c:pt idx="155">
                  <c:v>3017</c:v>
                </c:pt>
                <c:pt idx="156">
                  <c:v>3018</c:v>
                </c:pt>
                <c:pt idx="157">
                  <c:v>3019</c:v>
                </c:pt>
                <c:pt idx="158">
                  <c:v>3020</c:v>
                </c:pt>
                <c:pt idx="159">
                  <c:v>3021</c:v>
                </c:pt>
                <c:pt idx="160">
                  <c:v>3022</c:v>
                </c:pt>
                <c:pt idx="161">
                  <c:v>3023</c:v>
                </c:pt>
                <c:pt idx="162">
                  <c:v>3024</c:v>
                </c:pt>
                <c:pt idx="163">
                  <c:v>3025</c:v>
                </c:pt>
                <c:pt idx="164">
                  <c:v>3026</c:v>
                </c:pt>
                <c:pt idx="165">
                  <c:v>3027</c:v>
                </c:pt>
                <c:pt idx="166">
                  <c:v>3028</c:v>
                </c:pt>
                <c:pt idx="167">
                  <c:v>3029</c:v>
                </c:pt>
                <c:pt idx="168">
                  <c:v>3030</c:v>
                </c:pt>
                <c:pt idx="169">
                  <c:v>3031</c:v>
                </c:pt>
                <c:pt idx="170">
                  <c:v>3032</c:v>
                </c:pt>
                <c:pt idx="171">
                  <c:v>3033</c:v>
                </c:pt>
                <c:pt idx="172">
                  <c:v>3034</c:v>
                </c:pt>
                <c:pt idx="173">
                  <c:v>3035</c:v>
                </c:pt>
                <c:pt idx="174">
                  <c:v>3036</c:v>
                </c:pt>
                <c:pt idx="175">
                  <c:v>3037</c:v>
                </c:pt>
                <c:pt idx="176">
                  <c:v>3038</c:v>
                </c:pt>
                <c:pt idx="177">
                  <c:v>3039</c:v>
                </c:pt>
                <c:pt idx="178">
                  <c:v>3040</c:v>
                </c:pt>
                <c:pt idx="179">
                  <c:v>3041</c:v>
                </c:pt>
                <c:pt idx="180">
                  <c:v>3042</c:v>
                </c:pt>
                <c:pt idx="181">
                  <c:v>3043</c:v>
                </c:pt>
                <c:pt idx="182">
                  <c:v>3044</c:v>
                </c:pt>
                <c:pt idx="183">
                  <c:v>3045</c:v>
                </c:pt>
                <c:pt idx="184">
                  <c:v>3046</c:v>
                </c:pt>
                <c:pt idx="185">
                  <c:v>3047</c:v>
                </c:pt>
                <c:pt idx="186">
                  <c:v>3048</c:v>
                </c:pt>
                <c:pt idx="187">
                  <c:v>3049</c:v>
                </c:pt>
                <c:pt idx="188">
                  <c:v>3050</c:v>
                </c:pt>
                <c:pt idx="189">
                  <c:v>3051</c:v>
                </c:pt>
                <c:pt idx="190">
                  <c:v>3052</c:v>
                </c:pt>
                <c:pt idx="191">
                  <c:v>3053</c:v>
                </c:pt>
                <c:pt idx="192">
                  <c:v>3054</c:v>
                </c:pt>
                <c:pt idx="193">
                  <c:v>3055</c:v>
                </c:pt>
                <c:pt idx="194">
                  <c:v>3056</c:v>
                </c:pt>
                <c:pt idx="195">
                  <c:v>3057</c:v>
                </c:pt>
                <c:pt idx="196">
                  <c:v>3058</c:v>
                </c:pt>
                <c:pt idx="197">
                  <c:v>3059</c:v>
                </c:pt>
                <c:pt idx="198">
                  <c:v>3060</c:v>
                </c:pt>
                <c:pt idx="199">
                  <c:v>3061</c:v>
                </c:pt>
                <c:pt idx="200">
                  <c:v>3062</c:v>
                </c:pt>
                <c:pt idx="201">
                  <c:v>3063</c:v>
                </c:pt>
                <c:pt idx="202">
                  <c:v>3064</c:v>
                </c:pt>
                <c:pt idx="203">
                  <c:v>3065</c:v>
                </c:pt>
                <c:pt idx="204">
                  <c:v>3066</c:v>
                </c:pt>
                <c:pt idx="205">
                  <c:v>3067</c:v>
                </c:pt>
                <c:pt idx="206">
                  <c:v>3068</c:v>
                </c:pt>
                <c:pt idx="207">
                  <c:v>3069</c:v>
                </c:pt>
                <c:pt idx="208">
                  <c:v>3070</c:v>
                </c:pt>
                <c:pt idx="209">
                  <c:v>3071</c:v>
                </c:pt>
                <c:pt idx="210">
                  <c:v>3072</c:v>
                </c:pt>
                <c:pt idx="211">
                  <c:v>3073</c:v>
                </c:pt>
                <c:pt idx="212">
                  <c:v>3074</c:v>
                </c:pt>
                <c:pt idx="213">
                  <c:v>3075</c:v>
                </c:pt>
                <c:pt idx="214">
                  <c:v>3076</c:v>
                </c:pt>
                <c:pt idx="215">
                  <c:v>3077</c:v>
                </c:pt>
                <c:pt idx="216">
                  <c:v>3078</c:v>
                </c:pt>
                <c:pt idx="217">
                  <c:v>3079</c:v>
                </c:pt>
                <c:pt idx="218">
                  <c:v>3080</c:v>
                </c:pt>
                <c:pt idx="219">
                  <c:v>3081</c:v>
                </c:pt>
                <c:pt idx="220">
                  <c:v>3082</c:v>
                </c:pt>
                <c:pt idx="221">
                  <c:v>3083</c:v>
                </c:pt>
                <c:pt idx="222">
                  <c:v>3084</c:v>
                </c:pt>
                <c:pt idx="223">
                  <c:v>3085</c:v>
                </c:pt>
                <c:pt idx="224">
                  <c:v>3086</c:v>
                </c:pt>
                <c:pt idx="225">
                  <c:v>3087</c:v>
                </c:pt>
                <c:pt idx="226">
                  <c:v>3088</c:v>
                </c:pt>
                <c:pt idx="227">
                  <c:v>3089</c:v>
                </c:pt>
                <c:pt idx="228">
                  <c:v>3090</c:v>
                </c:pt>
                <c:pt idx="229">
                  <c:v>3091</c:v>
                </c:pt>
                <c:pt idx="230">
                  <c:v>3092</c:v>
                </c:pt>
                <c:pt idx="231">
                  <c:v>3093</c:v>
                </c:pt>
                <c:pt idx="232">
                  <c:v>3094</c:v>
                </c:pt>
                <c:pt idx="233">
                  <c:v>3095</c:v>
                </c:pt>
                <c:pt idx="234">
                  <c:v>3096</c:v>
                </c:pt>
                <c:pt idx="235">
                  <c:v>3097</c:v>
                </c:pt>
                <c:pt idx="236">
                  <c:v>3098</c:v>
                </c:pt>
                <c:pt idx="237">
                  <c:v>3099</c:v>
                </c:pt>
                <c:pt idx="238">
                  <c:v>3100</c:v>
                </c:pt>
                <c:pt idx="239">
                  <c:v>3101</c:v>
                </c:pt>
                <c:pt idx="240">
                  <c:v>3102</c:v>
                </c:pt>
                <c:pt idx="241">
                  <c:v>3103</c:v>
                </c:pt>
                <c:pt idx="242">
                  <c:v>3104</c:v>
                </c:pt>
                <c:pt idx="243">
                  <c:v>3105</c:v>
                </c:pt>
                <c:pt idx="244">
                  <c:v>3106</c:v>
                </c:pt>
                <c:pt idx="245">
                  <c:v>3107</c:v>
                </c:pt>
                <c:pt idx="246">
                  <c:v>3108</c:v>
                </c:pt>
                <c:pt idx="247">
                  <c:v>3109</c:v>
                </c:pt>
                <c:pt idx="248">
                  <c:v>3110</c:v>
                </c:pt>
                <c:pt idx="249">
                  <c:v>3111</c:v>
                </c:pt>
                <c:pt idx="250">
                  <c:v>3112</c:v>
                </c:pt>
                <c:pt idx="251">
                  <c:v>3113</c:v>
                </c:pt>
                <c:pt idx="252">
                  <c:v>3114</c:v>
                </c:pt>
                <c:pt idx="253">
                  <c:v>3115</c:v>
                </c:pt>
                <c:pt idx="254">
                  <c:v>3116</c:v>
                </c:pt>
                <c:pt idx="255">
                  <c:v>3117</c:v>
                </c:pt>
                <c:pt idx="256">
                  <c:v>3118</c:v>
                </c:pt>
                <c:pt idx="257">
                  <c:v>3119</c:v>
                </c:pt>
                <c:pt idx="258">
                  <c:v>3120</c:v>
                </c:pt>
                <c:pt idx="259">
                  <c:v>3121</c:v>
                </c:pt>
                <c:pt idx="260">
                  <c:v>3122</c:v>
                </c:pt>
                <c:pt idx="261">
                  <c:v>3123</c:v>
                </c:pt>
                <c:pt idx="262">
                  <c:v>3124</c:v>
                </c:pt>
                <c:pt idx="263">
                  <c:v>3125</c:v>
                </c:pt>
                <c:pt idx="264">
                  <c:v>3126</c:v>
                </c:pt>
                <c:pt idx="265">
                  <c:v>3127</c:v>
                </c:pt>
                <c:pt idx="266">
                  <c:v>3128</c:v>
                </c:pt>
                <c:pt idx="267">
                  <c:v>3129</c:v>
                </c:pt>
                <c:pt idx="268">
                  <c:v>3130</c:v>
                </c:pt>
                <c:pt idx="269">
                  <c:v>3131</c:v>
                </c:pt>
                <c:pt idx="270">
                  <c:v>3132</c:v>
                </c:pt>
                <c:pt idx="271">
                  <c:v>3133</c:v>
                </c:pt>
                <c:pt idx="272">
                  <c:v>3134</c:v>
                </c:pt>
                <c:pt idx="273">
                  <c:v>3135</c:v>
                </c:pt>
                <c:pt idx="274">
                  <c:v>3136</c:v>
                </c:pt>
                <c:pt idx="275">
                  <c:v>3137</c:v>
                </c:pt>
                <c:pt idx="276">
                  <c:v>3138</c:v>
                </c:pt>
                <c:pt idx="277">
                  <c:v>3139</c:v>
                </c:pt>
                <c:pt idx="278">
                  <c:v>3140</c:v>
                </c:pt>
                <c:pt idx="279">
                  <c:v>3141</c:v>
                </c:pt>
                <c:pt idx="280">
                  <c:v>3142</c:v>
                </c:pt>
                <c:pt idx="281">
                  <c:v>3143</c:v>
                </c:pt>
                <c:pt idx="282">
                  <c:v>3144</c:v>
                </c:pt>
                <c:pt idx="283">
                  <c:v>3145</c:v>
                </c:pt>
                <c:pt idx="284">
                  <c:v>3146</c:v>
                </c:pt>
                <c:pt idx="285">
                  <c:v>3147</c:v>
                </c:pt>
                <c:pt idx="286">
                  <c:v>3148</c:v>
                </c:pt>
                <c:pt idx="287">
                  <c:v>3149</c:v>
                </c:pt>
                <c:pt idx="288">
                  <c:v>3150</c:v>
                </c:pt>
                <c:pt idx="289">
                  <c:v>3151</c:v>
                </c:pt>
                <c:pt idx="290">
                  <c:v>3152</c:v>
                </c:pt>
                <c:pt idx="291">
                  <c:v>3153</c:v>
                </c:pt>
                <c:pt idx="292">
                  <c:v>3154</c:v>
                </c:pt>
                <c:pt idx="293">
                  <c:v>3155</c:v>
                </c:pt>
                <c:pt idx="294">
                  <c:v>3156</c:v>
                </c:pt>
                <c:pt idx="295">
                  <c:v>3157</c:v>
                </c:pt>
                <c:pt idx="296">
                  <c:v>3158</c:v>
                </c:pt>
              </c:numCache>
            </c:numRef>
          </c:xVal>
          <c:yVal>
            <c:numRef>
              <c:f>Graph!$E$2517:$E$2811</c:f>
              <c:numCache>
                <c:formatCode>General</c:formatCode>
                <c:ptCount val="29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0E7-426B-A092-E83FE139CF93}"/>
            </c:ext>
          </c:extLst>
        </c:ser>
        <c:ser>
          <c:idx val="4"/>
          <c:order val="4"/>
          <c:tx>
            <c:v>RRD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Graph!$A$2516:$A$2812</c:f>
              <c:numCache>
                <c:formatCode>General</c:formatCode>
                <c:ptCount val="297"/>
                <c:pt idx="0">
                  <c:v>2862</c:v>
                </c:pt>
                <c:pt idx="1">
                  <c:v>2863</c:v>
                </c:pt>
                <c:pt idx="2">
                  <c:v>2864</c:v>
                </c:pt>
                <c:pt idx="3">
                  <c:v>2865</c:v>
                </c:pt>
                <c:pt idx="4">
                  <c:v>2866</c:v>
                </c:pt>
                <c:pt idx="5">
                  <c:v>2867</c:v>
                </c:pt>
                <c:pt idx="6">
                  <c:v>2868</c:v>
                </c:pt>
                <c:pt idx="7">
                  <c:v>2869</c:v>
                </c:pt>
                <c:pt idx="8">
                  <c:v>2870</c:v>
                </c:pt>
                <c:pt idx="9">
                  <c:v>2871</c:v>
                </c:pt>
                <c:pt idx="10">
                  <c:v>2872</c:v>
                </c:pt>
                <c:pt idx="11">
                  <c:v>2873</c:v>
                </c:pt>
                <c:pt idx="12">
                  <c:v>2874</c:v>
                </c:pt>
                <c:pt idx="13">
                  <c:v>2875</c:v>
                </c:pt>
                <c:pt idx="14">
                  <c:v>2876</c:v>
                </c:pt>
                <c:pt idx="15">
                  <c:v>2877</c:v>
                </c:pt>
                <c:pt idx="16">
                  <c:v>2878</c:v>
                </c:pt>
                <c:pt idx="17">
                  <c:v>2879</c:v>
                </c:pt>
                <c:pt idx="18">
                  <c:v>2880</c:v>
                </c:pt>
                <c:pt idx="19">
                  <c:v>2881</c:v>
                </c:pt>
                <c:pt idx="20">
                  <c:v>2882</c:v>
                </c:pt>
                <c:pt idx="21">
                  <c:v>2883</c:v>
                </c:pt>
                <c:pt idx="22">
                  <c:v>2884</c:v>
                </c:pt>
                <c:pt idx="23">
                  <c:v>2885</c:v>
                </c:pt>
                <c:pt idx="24">
                  <c:v>2886</c:v>
                </c:pt>
                <c:pt idx="25">
                  <c:v>2887</c:v>
                </c:pt>
                <c:pt idx="26">
                  <c:v>2888</c:v>
                </c:pt>
                <c:pt idx="27">
                  <c:v>2889</c:v>
                </c:pt>
                <c:pt idx="28">
                  <c:v>2890</c:v>
                </c:pt>
                <c:pt idx="29">
                  <c:v>2891</c:v>
                </c:pt>
                <c:pt idx="30">
                  <c:v>2892</c:v>
                </c:pt>
                <c:pt idx="31">
                  <c:v>2893</c:v>
                </c:pt>
                <c:pt idx="32">
                  <c:v>2894</c:v>
                </c:pt>
                <c:pt idx="33">
                  <c:v>2895</c:v>
                </c:pt>
                <c:pt idx="34">
                  <c:v>2896</c:v>
                </c:pt>
                <c:pt idx="35">
                  <c:v>2897</c:v>
                </c:pt>
                <c:pt idx="36">
                  <c:v>2898</c:v>
                </c:pt>
                <c:pt idx="37">
                  <c:v>2899</c:v>
                </c:pt>
                <c:pt idx="38">
                  <c:v>2900</c:v>
                </c:pt>
                <c:pt idx="39">
                  <c:v>2901</c:v>
                </c:pt>
                <c:pt idx="40">
                  <c:v>2902</c:v>
                </c:pt>
                <c:pt idx="41">
                  <c:v>2903</c:v>
                </c:pt>
                <c:pt idx="42">
                  <c:v>2904</c:v>
                </c:pt>
                <c:pt idx="43">
                  <c:v>2905</c:v>
                </c:pt>
                <c:pt idx="44">
                  <c:v>2906</c:v>
                </c:pt>
                <c:pt idx="45">
                  <c:v>2907</c:v>
                </c:pt>
                <c:pt idx="46">
                  <c:v>2908</c:v>
                </c:pt>
                <c:pt idx="47">
                  <c:v>2909</c:v>
                </c:pt>
                <c:pt idx="48">
                  <c:v>2910</c:v>
                </c:pt>
                <c:pt idx="49">
                  <c:v>2911</c:v>
                </c:pt>
                <c:pt idx="50">
                  <c:v>2912</c:v>
                </c:pt>
                <c:pt idx="51">
                  <c:v>2913</c:v>
                </c:pt>
                <c:pt idx="52">
                  <c:v>2914</c:v>
                </c:pt>
                <c:pt idx="53">
                  <c:v>2915</c:v>
                </c:pt>
                <c:pt idx="54">
                  <c:v>2916</c:v>
                </c:pt>
                <c:pt idx="55">
                  <c:v>2917</c:v>
                </c:pt>
                <c:pt idx="56">
                  <c:v>2918</c:v>
                </c:pt>
                <c:pt idx="57">
                  <c:v>2919</c:v>
                </c:pt>
                <c:pt idx="58">
                  <c:v>2920</c:v>
                </c:pt>
                <c:pt idx="59">
                  <c:v>2921</c:v>
                </c:pt>
                <c:pt idx="60">
                  <c:v>2922</c:v>
                </c:pt>
                <c:pt idx="61">
                  <c:v>2923</c:v>
                </c:pt>
                <c:pt idx="62">
                  <c:v>2924</c:v>
                </c:pt>
                <c:pt idx="63">
                  <c:v>2925</c:v>
                </c:pt>
                <c:pt idx="64">
                  <c:v>2926</c:v>
                </c:pt>
                <c:pt idx="65">
                  <c:v>2927</c:v>
                </c:pt>
                <c:pt idx="66">
                  <c:v>2928</c:v>
                </c:pt>
                <c:pt idx="67">
                  <c:v>2929</c:v>
                </c:pt>
                <c:pt idx="68">
                  <c:v>2930</c:v>
                </c:pt>
                <c:pt idx="69">
                  <c:v>2931</c:v>
                </c:pt>
                <c:pt idx="70">
                  <c:v>2932</c:v>
                </c:pt>
                <c:pt idx="71">
                  <c:v>2933</c:v>
                </c:pt>
                <c:pt idx="72">
                  <c:v>2934</c:v>
                </c:pt>
                <c:pt idx="73">
                  <c:v>2935</c:v>
                </c:pt>
                <c:pt idx="74">
                  <c:v>2936</c:v>
                </c:pt>
                <c:pt idx="75">
                  <c:v>2937</c:v>
                </c:pt>
                <c:pt idx="76">
                  <c:v>2938</c:v>
                </c:pt>
                <c:pt idx="77">
                  <c:v>2939</c:v>
                </c:pt>
                <c:pt idx="78">
                  <c:v>2940</c:v>
                </c:pt>
                <c:pt idx="79">
                  <c:v>2941</c:v>
                </c:pt>
                <c:pt idx="80">
                  <c:v>2942</c:v>
                </c:pt>
                <c:pt idx="81">
                  <c:v>2943</c:v>
                </c:pt>
                <c:pt idx="82">
                  <c:v>2944</c:v>
                </c:pt>
                <c:pt idx="83">
                  <c:v>2945</c:v>
                </c:pt>
                <c:pt idx="84">
                  <c:v>2946</c:v>
                </c:pt>
                <c:pt idx="85">
                  <c:v>2947</c:v>
                </c:pt>
                <c:pt idx="86">
                  <c:v>2948</c:v>
                </c:pt>
                <c:pt idx="87">
                  <c:v>2949</c:v>
                </c:pt>
                <c:pt idx="88">
                  <c:v>2950</c:v>
                </c:pt>
                <c:pt idx="89">
                  <c:v>2951</c:v>
                </c:pt>
                <c:pt idx="90">
                  <c:v>2952</c:v>
                </c:pt>
                <c:pt idx="91">
                  <c:v>2953</c:v>
                </c:pt>
                <c:pt idx="92">
                  <c:v>2954</c:v>
                </c:pt>
                <c:pt idx="93">
                  <c:v>2955</c:v>
                </c:pt>
                <c:pt idx="94">
                  <c:v>2956</c:v>
                </c:pt>
                <c:pt idx="95">
                  <c:v>2957</c:v>
                </c:pt>
                <c:pt idx="96">
                  <c:v>2958</c:v>
                </c:pt>
                <c:pt idx="97">
                  <c:v>2959</c:v>
                </c:pt>
                <c:pt idx="98">
                  <c:v>2960</c:v>
                </c:pt>
                <c:pt idx="99">
                  <c:v>2961</c:v>
                </c:pt>
                <c:pt idx="100">
                  <c:v>2962</c:v>
                </c:pt>
                <c:pt idx="101">
                  <c:v>2963</c:v>
                </c:pt>
                <c:pt idx="102">
                  <c:v>2964</c:v>
                </c:pt>
                <c:pt idx="103">
                  <c:v>2965</c:v>
                </c:pt>
                <c:pt idx="104">
                  <c:v>2966</c:v>
                </c:pt>
                <c:pt idx="105">
                  <c:v>2967</c:v>
                </c:pt>
                <c:pt idx="106">
                  <c:v>2968</c:v>
                </c:pt>
                <c:pt idx="107">
                  <c:v>2969</c:v>
                </c:pt>
                <c:pt idx="108">
                  <c:v>2970</c:v>
                </c:pt>
                <c:pt idx="109">
                  <c:v>2971</c:v>
                </c:pt>
                <c:pt idx="110">
                  <c:v>2972</c:v>
                </c:pt>
                <c:pt idx="111">
                  <c:v>2973</c:v>
                </c:pt>
                <c:pt idx="112">
                  <c:v>2974</c:v>
                </c:pt>
                <c:pt idx="113">
                  <c:v>2975</c:v>
                </c:pt>
                <c:pt idx="114">
                  <c:v>2976</c:v>
                </c:pt>
                <c:pt idx="115">
                  <c:v>2977</c:v>
                </c:pt>
                <c:pt idx="116">
                  <c:v>2978</c:v>
                </c:pt>
                <c:pt idx="117">
                  <c:v>2979</c:v>
                </c:pt>
                <c:pt idx="118">
                  <c:v>2980</c:v>
                </c:pt>
                <c:pt idx="119">
                  <c:v>2981</c:v>
                </c:pt>
                <c:pt idx="120">
                  <c:v>2982</c:v>
                </c:pt>
                <c:pt idx="121">
                  <c:v>2983</c:v>
                </c:pt>
                <c:pt idx="122">
                  <c:v>2984</c:v>
                </c:pt>
                <c:pt idx="123">
                  <c:v>2985</c:v>
                </c:pt>
                <c:pt idx="124">
                  <c:v>2986</c:v>
                </c:pt>
                <c:pt idx="125">
                  <c:v>2987</c:v>
                </c:pt>
                <c:pt idx="126">
                  <c:v>2988</c:v>
                </c:pt>
                <c:pt idx="127">
                  <c:v>2989</c:v>
                </c:pt>
                <c:pt idx="128">
                  <c:v>2990</c:v>
                </c:pt>
                <c:pt idx="129">
                  <c:v>2991</c:v>
                </c:pt>
                <c:pt idx="130">
                  <c:v>2992</c:v>
                </c:pt>
                <c:pt idx="131">
                  <c:v>2993</c:v>
                </c:pt>
                <c:pt idx="132">
                  <c:v>2994</c:v>
                </c:pt>
                <c:pt idx="133">
                  <c:v>2995</c:v>
                </c:pt>
                <c:pt idx="134">
                  <c:v>2996</c:v>
                </c:pt>
                <c:pt idx="135">
                  <c:v>2997</c:v>
                </c:pt>
                <c:pt idx="136">
                  <c:v>2998</c:v>
                </c:pt>
                <c:pt idx="137">
                  <c:v>2999</c:v>
                </c:pt>
                <c:pt idx="138">
                  <c:v>3000</c:v>
                </c:pt>
                <c:pt idx="139">
                  <c:v>3001</c:v>
                </c:pt>
                <c:pt idx="140">
                  <c:v>3002</c:v>
                </c:pt>
                <c:pt idx="141">
                  <c:v>3003</c:v>
                </c:pt>
                <c:pt idx="142">
                  <c:v>3004</c:v>
                </c:pt>
                <c:pt idx="143">
                  <c:v>3005</c:v>
                </c:pt>
                <c:pt idx="144">
                  <c:v>3006</c:v>
                </c:pt>
                <c:pt idx="145">
                  <c:v>3007</c:v>
                </c:pt>
                <c:pt idx="146">
                  <c:v>3008</c:v>
                </c:pt>
                <c:pt idx="147">
                  <c:v>3009</c:v>
                </c:pt>
                <c:pt idx="148">
                  <c:v>3010</c:v>
                </c:pt>
                <c:pt idx="149">
                  <c:v>3011</c:v>
                </c:pt>
                <c:pt idx="150">
                  <c:v>3012</c:v>
                </c:pt>
                <c:pt idx="151">
                  <c:v>3013</c:v>
                </c:pt>
                <c:pt idx="152">
                  <c:v>3014</c:v>
                </c:pt>
                <c:pt idx="153">
                  <c:v>3015</c:v>
                </c:pt>
                <c:pt idx="154">
                  <c:v>3016</c:v>
                </c:pt>
                <c:pt idx="155">
                  <c:v>3017</c:v>
                </c:pt>
                <c:pt idx="156">
                  <c:v>3018</c:v>
                </c:pt>
                <c:pt idx="157">
                  <c:v>3019</c:v>
                </c:pt>
                <c:pt idx="158">
                  <c:v>3020</c:v>
                </c:pt>
                <c:pt idx="159">
                  <c:v>3021</c:v>
                </c:pt>
                <c:pt idx="160">
                  <c:v>3022</c:v>
                </c:pt>
                <c:pt idx="161">
                  <c:v>3023</c:v>
                </c:pt>
                <c:pt idx="162">
                  <c:v>3024</c:v>
                </c:pt>
                <c:pt idx="163">
                  <c:v>3025</c:v>
                </c:pt>
                <c:pt idx="164">
                  <c:v>3026</c:v>
                </c:pt>
                <c:pt idx="165">
                  <c:v>3027</c:v>
                </c:pt>
                <c:pt idx="166">
                  <c:v>3028</c:v>
                </c:pt>
                <c:pt idx="167">
                  <c:v>3029</c:v>
                </c:pt>
                <c:pt idx="168">
                  <c:v>3030</c:v>
                </c:pt>
                <c:pt idx="169">
                  <c:v>3031</c:v>
                </c:pt>
                <c:pt idx="170">
                  <c:v>3032</c:v>
                </c:pt>
                <c:pt idx="171">
                  <c:v>3033</c:v>
                </c:pt>
                <c:pt idx="172">
                  <c:v>3034</c:v>
                </c:pt>
                <c:pt idx="173">
                  <c:v>3035</c:v>
                </c:pt>
                <c:pt idx="174">
                  <c:v>3036</c:v>
                </c:pt>
                <c:pt idx="175">
                  <c:v>3037</c:v>
                </c:pt>
                <c:pt idx="176">
                  <c:v>3038</c:v>
                </c:pt>
                <c:pt idx="177">
                  <c:v>3039</c:v>
                </c:pt>
                <c:pt idx="178">
                  <c:v>3040</c:v>
                </c:pt>
                <c:pt idx="179">
                  <c:v>3041</c:v>
                </c:pt>
                <c:pt idx="180">
                  <c:v>3042</c:v>
                </c:pt>
                <c:pt idx="181">
                  <c:v>3043</c:v>
                </c:pt>
                <c:pt idx="182">
                  <c:v>3044</c:v>
                </c:pt>
                <c:pt idx="183">
                  <c:v>3045</c:v>
                </c:pt>
                <c:pt idx="184">
                  <c:v>3046</c:v>
                </c:pt>
                <c:pt idx="185">
                  <c:v>3047</c:v>
                </c:pt>
                <c:pt idx="186">
                  <c:v>3048</c:v>
                </c:pt>
                <c:pt idx="187">
                  <c:v>3049</c:v>
                </c:pt>
                <c:pt idx="188">
                  <c:v>3050</c:v>
                </c:pt>
                <c:pt idx="189">
                  <c:v>3051</c:v>
                </c:pt>
                <c:pt idx="190">
                  <c:v>3052</c:v>
                </c:pt>
                <c:pt idx="191">
                  <c:v>3053</c:v>
                </c:pt>
                <c:pt idx="192">
                  <c:v>3054</c:v>
                </c:pt>
                <c:pt idx="193">
                  <c:v>3055</c:v>
                </c:pt>
                <c:pt idx="194">
                  <c:v>3056</c:v>
                </c:pt>
                <c:pt idx="195">
                  <c:v>3057</c:v>
                </c:pt>
                <c:pt idx="196">
                  <c:v>3058</c:v>
                </c:pt>
                <c:pt idx="197">
                  <c:v>3059</c:v>
                </c:pt>
                <c:pt idx="198">
                  <c:v>3060</c:v>
                </c:pt>
                <c:pt idx="199">
                  <c:v>3061</c:v>
                </c:pt>
                <c:pt idx="200">
                  <c:v>3062</c:v>
                </c:pt>
                <c:pt idx="201">
                  <c:v>3063</c:v>
                </c:pt>
                <c:pt idx="202">
                  <c:v>3064</c:v>
                </c:pt>
                <c:pt idx="203">
                  <c:v>3065</c:v>
                </c:pt>
                <c:pt idx="204">
                  <c:v>3066</c:v>
                </c:pt>
                <c:pt idx="205">
                  <c:v>3067</c:v>
                </c:pt>
                <c:pt idx="206">
                  <c:v>3068</c:v>
                </c:pt>
                <c:pt idx="207">
                  <c:v>3069</c:v>
                </c:pt>
                <c:pt idx="208">
                  <c:v>3070</c:v>
                </c:pt>
                <c:pt idx="209">
                  <c:v>3071</c:v>
                </c:pt>
                <c:pt idx="210">
                  <c:v>3072</c:v>
                </c:pt>
                <c:pt idx="211">
                  <c:v>3073</c:v>
                </c:pt>
                <c:pt idx="212">
                  <c:v>3074</c:v>
                </c:pt>
                <c:pt idx="213">
                  <c:v>3075</c:v>
                </c:pt>
                <c:pt idx="214">
                  <c:v>3076</c:v>
                </c:pt>
                <c:pt idx="215">
                  <c:v>3077</c:v>
                </c:pt>
                <c:pt idx="216">
                  <c:v>3078</c:v>
                </c:pt>
                <c:pt idx="217">
                  <c:v>3079</c:v>
                </c:pt>
                <c:pt idx="218">
                  <c:v>3080</c:v>
                </c:pt>
                <c:pt idx="219">
                  <c:v>3081</c:v>
                </c:pt>
                <c:pt idx="220">
                  <c:v>3082</c:v>
                </c:pt>
                <c:pt idx="221">
                  <c:v>3083</c:v>
                </c:pt>
                <c:pt idx="222">
                  <c:v>3084</c:v>
                </c:pt>
                <c:pt idx="223">
                  <c:v>3085</c:v>
                </c:pt>
                <c:pt idx="224">
                  <c:v>3086</c:v>
                </c:pt>
                <c:pt idx="225">
                  <c:v>3087</c:v>
                </c:pt>
                <c:pt idx="226">
                  <c:v>3088</c:v>
                </c:pt>
                <c:pt idx="227">
                  <c:v>3089</c:v>
                </c:pt>
                <c:pt idx="228">
                  <c:v>3090</c:v>
                </c:pt>
                <c:pt idx="229">
                  <c:v>3091</c:v>
                </c:pt>
                <c:pt idx="230">
                  <c:v>3092</c:v>
                </c:pt>
                <c:pt idx="231">
                  <c:v>3093</c:v>
                </c:pt>
                <c:pt idx="232">
                  <c:v>3094</c:v>
                </c:pt>
                <c:pt idx="233">
                  <c:v>3095</c:v>
                </c:pt>
                <c:pt idx="234">
                  <c:v>3096</c:v>
                </c:pt>
                <c:pt idx="235">
                  <c:v>3097</c:v>
                </c:pt>
                <c:pt idx="236">
                  <c:v>3098</c:v>
                </c:pt>
                <c:pt idx="237">
                  <c:v>3099</c:v>
                </c:pt>
                <c:pt idx="238">
                  <c:v>3100</c:v>
                </c:pt>
                <c:pt idx="239">
                  <c:v>3101</c:v>
                </c:pt>
                <c:pt idx="240">
                  <c:v>3102</c:v>
                </c:pt>
                <c:pt idx="241">
                  <c:v>3103</c:v>
                </c:pt>
                <c:pt idx="242">
                  <c:v>3104</c:v>
                </c:pt>
                <c:pt idx="243">
                  <c:v>3105</c:v>
                </c:pt>
                <c:pt idx="244">
                  <c:v>3106</c:v>
                </c:pt>
                <c:pt idx="245">
                  <c:v>3107</c:v>
                </c:pt>
                <c:pt idx="246">
                  <c:v>3108</c:v>
                </c:pt>
                <c:pt idx="247">
                  <c:v>3109</c:v>
                </c:pt>
                <c:pt idx="248">
                  <c:v>3110</c:v>
                </c:pt>
                <c:pt idx="249">
                  <c:v>3111</c:v>
                </c:pt>
                <c:pt idx="250">
                  <c:v>3112</c:v>
                </c:pt>
                <c:pt idx="251">
                  <c:v>3113</c:v>
                </c:pt>
                <c:pt idx="252">
                  <c:v>3114</c:v>
                </c:pt>
                <c:pt idx="253">
                  <c:v>3115</c:v>
                </c:pt>
                <c:pt idx="254">
                  <c:v>3116</c:v>
                </c:pt>
                <c:pt idx="255">
                  <c:v>3117</c:v>
                </c:pt>
                <c:pt idx="256">
                  <c:v>3118</c:v>
                </c:pt>
                <c:pt idx="257">
                  <c:v>3119</c:v>
                </c:pt>
                <c:pt idx="258">
                  <c:v>3120</c:v>
                </c:pt>
                <c:pt idx="259">
                  <c:v>3121</c:v>
                </c:pt>
                <c:pt idx="260">
                  <c:v>3122</c:v>
                </c:pt>
                <c:pt idx="261">
                  <c:v>3123</c:v>
                </c:pt>
                <c:pt idx="262">
                  <c:v>3124</c:v>
                </c:pt>
                <c:pt idx="263">
                  <c:v>3125</c:v>
                </c:pt>
                <c:pt idx="264">
                  <c:v>3126</c:v>
                </c:pt>
                <c:pt idx="265">
                  <c:v>3127</c:v>
                </c:pt>
                <c:pt idx="266">
                  <c:v>3128</c:v>
                </c:pt>
                <c:pt idx="267">
                  <c:v>3129</c:v>
                </c:pt>
                <c:pt idx="268">
                  <c:v>3130</c:v>
                </c:pt>
                <c:pt idx="269">
                  <c:v>3131</c:v>
                </c:pt>
                <c:pt idx="270">
                  <c:v>3132</c:v>
                </c:pt>
                <c:pt idx="271">
                  <c:v>3133</c:v>
                </c:pt>
                <c:pt idx="272">
                  <c:v>3134</c:v>
                </c:pt>
                <c:pt idx="273">
                  <c:v>3135</c:v>
                </c:pt>
                <c:pt idx="274">
                  <c:v>3136</c:v>
                </c:pt>
                <c:pt idx="275">
                  <c:v>3137</c:v>
                </c:pt>
                <c:pt idx="276">
                  <c:v>3138</c:v>
                </c:pt>
                <c:pt idx="277">
                  <c:v>3139</c:v>
                </c:pt>
                <c:pt idx="278">
                  <c:v>3140</c:v>
                </c:pt>
                <c:pt idx="279">
                  <c:v>3141</c:v>
                </c:pt>
                <c:pt idx="280">
                  <c:v>3142</c:v>
                </c:pt>
                <c:pt idx="281">
                  <c:v>3143</c:v>
                </c:pt>
                <c:pt idx="282">
                  <c:v>3144</c:v>
                </c:pt>
                <c:pt idx="283">
                  <c:v>3145</c:v>
                </c:pt>
                <c:pt idx="284">
                  <c:v>3146</c:v>
                </c:pt>
                <c:pt idx="285">
                  <c:v>3147</c:v>
                </c:pt>
                <c:pt idx="286">
                  <c:v>3148</c:v>
                </c:pt>
                <c:pt idx="287">
                  <c:v>3149</c:v>
                </c:pt>
                <c:pt idx="288">
                  <c:v>3150</c:v>
                </c:pt>
                <c:pt idx="289">
                  <c:v>3151</c:v>
                </c:pt>
                <c:pt idx="290">
                  <c:v>3152</c:v>
                </c:pt>
                <c:pt idx="291">
                  <c:v>3153</c:v>
                </c:pt>
                <c:pt idx="292">
                  <c:v>3154</c:v>
                </c:pt>
                <c:pt idx="293">
                  <c:v>3155</c:v>
                </c:pt>
                <c:pt idx="294">
                  <c:v>3156</c:v>
                </c:pt>
                <c:pt idx="295">
                  <c:v>3157</c:v>
                </c:pt>
                <c:pt idx="296">
                  <c:v>3158</c:v>
                </c:pt>
              </c:numCache>
            </c:numRef>
          </c:xVal>
          <c:yVal>
            <c:numRef>
              <c:f>Graph!$G$2517:$G$2811</c:f>
              <c:numCache>
                <c:formatCode>General</c:formatCode>
                <c:ptCount val="295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0E7-426B-A092-E83FE139CF93}"/>
            </c:ext>
          </c:extLst>
        </c:ser>
        <c:ser>
          <c:idx val="5"/>
          <c:order val="5"/>
          <c:tx>
            <c:v>RLD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Graph!$A$2516:$A$2812</c:f>
              <c:numCache>
                <c:formatCode>General</c:formatCode>
                <c:ptCount val="297"/>
                <c:pt idx="0">
                  <c:v>2862</c:v>
                </c:pt>
                <c:pt idx="1">
                  <c:v>2863</c:v>
                </c:pt>
                <c:pt idx="2">
                  <c:v>2864</c:v>
                </c:pt>
                <c:pt idx="3">
                  <c:v>2865</c:v>
                </c:pt>
                <c:pt idx="4">
                  <c:v>2866</c:v>
                </c:pt>
                <c:pt idx="5">
                  <c:v>2867</c:v>
                </c:pt>
                <c:pt idx="6">
                  <c:v>2868</c:v>
                </c:pt>
                <c:pt idx="7">
                  <c:v>2869</c:v>
                </c:pt>
                <c:pt idx="8">
                  <c:v>2870</c:v>
                </c:pt>
                <c:pt idx="9">
                  <c:v>2871</c:v>
                </c:pt>
                <c:pt idx="10">
                  <c:v>2872</c:v>
                </c:pt>
                <c:pt idx="11">
                  <c:v>2873</c:v>
                </c:pt>
                <c:pt idx="12">
                  <c:v>2874</c:v>
                </c:pt>
                <c:pt idx="13">
                  <c:v>2875</c:v>
                </c:pt>
                <c:pt idx="14">
                  <c:v>2876</c:v>
                </c:pt>
                <c:pt idx="15">
                  <c:v>2877</c:v>
                </c:pt>
                <c:pt idx="16">
                  <c:v>2878</c:v>
                </c:pt>
                <c:pt idx="17">
                  <c:v>2879</c:v>
                </c:pt>
                <c:pt idx="18">
                  <c:v>2880</c:v>
                </c:pt>
                <c:pt idx="19">
                  <c:v>2881</c:v>
                </c:pt>
                <c:pt idx="20">
                  <c:v>2882</c:v>
                </c:pt>
                <c:pt idx="21">
                  <c:v>2883</c:v>
                </c:pt>
                <c:pt idx="22">
                  <c:v>2884</c:v>
                </c:pt>
                <c:pt idx="23">
                  <c:v>2885</c:v>
                </c:pt>
                <c:pt idx="24">
                  <c:v>2886</c:v>
                </c:pt>
                <c:pt idx="25">
                  <c:v>2887</c:v>
                </c:pt>
                <c:pt idx="26">
                  <c:v>2888</c:v>
                </c:pt>
                <c:pt idx="27">
                  <c:v>2889</c:v>
                </c:pt>
                <c:pt idx="28">
                  <c:v>2890</c:v>
                </c:pt>
                <c:pt idx="29">
                  <c:v>2891</c:v>
                </c:pt>
                <c:pt idx="30">
                  <c:v>2892</c:v>
                </c:pt>
                <c:pt idx="31">
                  <c:v>2893</c:v>
                </c:pt>
                <c:pt idx="32">
                  <c:v>2894</c:v>
                </c:pt>
                <c:pt idx="33">
                  <c:v>2895</c:v>
                </c:pt>
                <c:pt idx="34">
                  <c:v>2896</c:v>
                </c:pt>
                <c:pt idx="35">
                  <c:v>2897</c:v>
                </c:pt>
                <c:pt idx="36">
                  <c:v>2898</c:v>
                </c:pt>
                <c:pt idx="37">
                  <c:v>2899</c:v>
                </c:pt>
                <c:pt idx="38">
                  <c:v>2900</c:v>
                </c:pt>
                <c:pt idx="39">
                  <c:v>2901</c:v>
                </c:pt>
                <c:pt idx="40">
                  <c:v>2902</c:v>
                </c:pt>
                <c:pt idx="41">
                  <c:v>2903</c:v>
                </c:pt>
                <c:pt idx="42">
                  <c:v>2904</c:v>
                </c:pt>
                <c:pt idx="43">
                  <c:v>2905</c:v>
                </c:pt>
                <c:pt idx="44">
                  <c:v>2906</c:v>
                </c:pt>
                <c:pt idx="45">
                  <c:v>2907</c:v>
                </c:pt>
                <c:pt idx="46">
                  <c:v>2908</c:v>
                </c:pt>
                <c:pt idx="47">
                  <c:v>2909</c:v>
                </c:pt>
                <c:pt idx="48">
                  <c:v>2910</c:v>
                </c:pt>
                <c:pt idx="49">
                  <c:v>2911</c:v>
                </c:pt>
                <c:pt idx="50">
                  <c:v>2912</c:v>
                </c:pt>
                <c:pt idx="51">
                  <c:v>2913</c:v>
                </c:pt>
                <c:pt idx="52">
                  <c:v>2914</c:v>
                </c:pt>
                <c:pt idx="53">
                  <c:v>2915</c:v>
                </c:pt>
                <c:pt idx="54">
                  <c:v>2916</c:v>
                </c:pt>
                <c:pt idx="55">
                  <c:v>2917</c:v>
                </c:pt>
                <c:pt idx="56">
                  <c:v>2918</c:v>
                </c:pt>
                <c:pt idx="57">
                  <c:v>2919</c:v>
                </c:pt>
                <c:pt idx="58">
                  <c:v>2920</c:v>
                </c:pt>
                <c:pt idx="59">
                  <c:v>2921</c:v>
                </c:pt>
                <c:pt idx="60">
                  <c:v>2922</c:v>
                </c:pt>
                <c:pt idx="61">
                  <c:v>2923</c:v>
                </c:pt>
                <c:pt idx="62">
                  <c:v>2924</c:v>
                </c:pt>
                <c:pt idx="63">
                  <c:v>2925</c:v>
                </c:pt>
                <c:pt idx="64">
                  <c:v>2926</c:v>
                </c:pt>
                <c:pt idx="65">
                  <c:v>2927</c:v>
                </c:pt>
                <c:pt idx="66">
                  <c:v>2928</c:v>
                </c:pt>
                <c:pt idx="67">
                  <c:v>2929</c:v>
                </c:pt>
                <c:pt idx="68">
                  <c:v>2930</c:v>
                </c:pt>
                <c:pt idx="69">
                  <c:v>2931</c:v>
                </c:pt>
                <c:pt idx="70">
                  <c:v>2932</c:v>
                </c:pt>
                <c:pt idx="71">
                  <c:v>2933</c:v>
                </c:pt>
                <c:pt idx="72">
                  <c:v>2934</c:v>
                </c:pt>
                <c:pt idx="73">
                  <c:v>2935</c:v>
                </c:pt>
                <c:pt idx="74">
                  <c:v>2936</c:v>
                </c:pt>
                <c:pt idx="75">
                  <c:v>2937</c:v>
                </c:pt>
                <c:pt idx="76">
                  <c:v>2938</c:v>
                </c:pt>
                <c:pt idx="77">
                  <c:v>2939</c:v>
                </c:pt>
                <c:pt idx="78">
                  <c:v>2940</c:v>
                </c:pt>
                <c:pt idx="79">
                  <c:v>2941</c:v>
                </c:pt>
                <c:pt idx="80">
                  <c:v>2942</c:v>
                </c:pt>
                <c:pt idx="81">
                  <c:v>2943</c:v>
                </c:pt>
                <c:pt idx="82">
                  <c:v>2944</c:v>
                </c:pt>
                <c:pt idx="83">
                  <c:v>2945</c:v>
                </c:pt>
                <c:pt idx="84">
                  <c:v>2946</c:v>
                </c:pt>
                <c:pt idx="85">
                  <c:v>2947</c:v>
                </c:pt>
                <c:pt idx="86">
                  <c:v>2948</c:v>
                </c:pt>
                <c:pt idx="87">
                  <c:v>2949</c:v>
                </c:pt>
                <c:pt idx="88">
                  <c:v>2950</c:v>
                </c:pt>
                <c:pt idx="89">
                  <c:v>2951</c:v>
                </c:pt>
                <c:pt idx="90">
                  <c:v>2952</c:v>
                </c:pt>
                <c:pt idx="91">
                  <c:v>2953</c:v>
                </c:pt>
                <c:pt idx="92">
                  <c:v>2954</c:v>
                </c:pt>
                <c:pt idx="93">
                  <c:v>2955</c:v>
                </c:pt>
                <c:pt idx="94">
                  <c:v>2956</c:v>
                </c:pt>
                <c:pt idx="95">
                  <c:v>2957</c:v>
                </c:pt>
                <c:pt idx="96">
                  <c:v>2958</c:v>
                </c:pt>
                <c:pt idx="97">
                  <c:v>2959</c:v>
                </c:pt>
                <c:pt idx="98">
                  <c:v>2960</c:v>
                </c:pt>
                <c:pt idx="99">
                  <c:v>2961</c:v>
                </c:pt>
                <c:pt idx="100">
                  <c:v>2962</c:v>
                </c:pt>
                <c:pt idx="101">
                  <c:v>2963</c:v>
                </c:pt>
                <c:pt idx="102">
                  <c:v>2964</c:v>
                </c:pt>
                <c:pt idx="103">
                  <c:v>2965</c:v>
                </c:pt>
                <c:pt idx="104">
                  <c:v>2966</c:v>
                </c:pt>
                <c:pt idx="105">
                  <c:v>2967</c:v>
                </c:pt>
                <c:pt idx="106">
                  <c:v>2968</c:v>
                </c:pt>
                <c:pt idx="107">
                  <c:v>2969</c:v>
                </c:pt>
                <c:pt idx="108">
                  <c:v>2970</c:v>
                </c:pt>
                <c:pt idx="109">
                  <c:v>2971</c:v>
                </c:pt>
                <c:pt idx="110">
                  <c:v>2972</c:v>
                </c:pt>
                <c:pt idx="111">
                  <c:v>2973</c:v>
                </c:pt>
                <c:pt idx="112">
                  <c:v>2974</c:v>
                </c:pt>
                <c:pt idx="113">
                  <c:v>2975</c:v>
                </c:pt>
                <c:pt idx="114">
                  <c:v>2976</c:v>
                </c:pt>
                <c:pt idx="115">
                  <c:v>2977</c:v>
                </c:pt>
                <c:pt idx="116">
                  <c:v>2978</c:v>
                </c:pt>
                <c:pt idx="117">
                  <c:v>2979</c:v>
                </c:pt>
                <c:pt idx="118">
                  <c:v>2980</c:v>
                </c:pt>
                <c:pt idx="119">
                  <c:v>2981</c:v>
                </c:pt>
                <c:pt idx="120">
                  <c:v>2982</c:v>
                </c:pt>
                <c:pt idx="121">
                  <c:v>2983</c:v>
                </c:pt>
                <c:pt idx="122">
                  <c:v>2984</c:v>
                </c:pt>
                <c:pt idx="123">
                  <c:v>2985</c:v>
                </c:pt>
                <c:pt idx="124">
                  <c:v>2986</c:v>
                </c:pt>
                <c:pt idx="125">
                  <c:v>2987</c:v>
                </c:pt>
                <c:pt idx="126">
                  <c:v>2988</c:v>
                </c:pt>
                <c:pt idx="127">
                  <c:v>2989</c:v>
                </c:pt>
                <c:pt idx="128">
                  <c:v>2990</c:v>
                </c:pt>
                <c:pt idx="129">
                  <c:v>2991</c:v>
                </c:pt>
                <c:pt idx="130">
                  <c:v>2992</c:v>
                </c:pt>
                <c:pt idx="131">
                  <c:v>2993</c:v>
                </c:pt>
                <c:pt idx="132">
                  <c:v>2994</c:v>
                </c:pt>
                <c:pt idx="133">
                  <c:v>2995</c:v>
                </c:pt>
                <c:pt idx="134">
                  <c:v>2996</c:v>
                </c:pt>
                <c:pt idx="135">
                  <c:v>2997</c:v>
                </c:pt>
                <c:pt idx="136">
                  <c:v>2998</c:v>
                </c:pt>
                <c:pt idx="137">
                  <c:v>2999</c:v>
                </c:pt>
                <c:pt idx="138">
                  <c:v>3000</c:v>
                </c:pt>
                <c:pt idx="139">
                  <c:v>3001</c:v>
                </c:pt>
                <c:pt idx="140">
                  <c:v>3002</c:v>
                </c:pt>
                <c:pt idx="141">
                  <c:v>3003</c:v>
                </c:pt>
                <c:pt idx="142">
                  <c:v>3004</c:v>
                </c:pt>
                <c:pt idx="143">
                  <c:v>3005</c:v>
                </c:pt>
                <c:pt idx="144">
                  <c:v>3006</c:v>
                </c:pt>
                <c:pt idx="145">
                  <c:v>3007</c:v>
                </c:pt>
                <c:pt idx="146">
                  <c:v>3008</c:v>
                </c:pt>
                <c:pt idx="147">
                  <c:v>3009</c:v>
                </c:pt>
                <c:pt idx="148">
                  <c:v>3010</c:v>
                </c:pt>
                <c:pt idx="149">
                  <c:v>3011</c:v>
                </c:pt>
                <c:pt idx="150">
                  <c:v>3012</c:v>
                </c:pt>
                <c:pt idx="151">
                  <c:v>3013</c:v>
                </c:pt>
                <c:pt idx="152">
                  <c:v>3014</c:v>
                </c:pt>
                <c:pt idx="153">
                  <c:v>3015</c:v>
                </c:pt>
                <c:pt idx="154">
                  <c:v>3016</c:v>
                </c:pt>
                <c:pt idx="155">
                  <c:v>3017</c:v>
                </c:pt>
                <c:pt idx="156">
                  <c:v>3018</c:v>
                </c:pt>
                <c:pt idx="157">
                  <c:v>3019</c:v>
                </c:pt>
                <c:pt idx="158">
                  <c:v>3020</c:v>
                </c:pt>
                <c:pt idx="159">
                  <c:v>3021</c:v>
                </c:pt>
                <c:pt idx="160">
                  <c:v>3022</c:v>
                </c:pt>
                <c:pt idx="161">
                  <c:v>3023</c:v>
                </c:pt>
                <c:pt idx="162">
                  <c:v>3024</c:v>
                </c:pt>
                <c:pt idx="163">
                  <c:v>3025</c:v>
                </c:pt>
                <c:pt idx="164">
                  <c:v>3026</c:v>
                </c:pt>
                <c:pt idx="165">
                  <c:v>3027</c:v>
                </c:pt>
                <c:pt idx="166">
                  <c:v>3028</c:v>
                </c:pt>
                <c:pt idx="167">
                  <c:v>3029</c:v>
                </c:pt>
                <c:pt idx="168">
                  <c:v>3030</c:v>
                </c:pt>
                <c:pt idx="169">
                  <c:v>3031</c:v>
                </c:pt>
                <c:pt idx="170">
                  <c:v>3032</c:v>
                </c:pt>
                <c:pt idx="171">
                  <c:v>3033</c:v>
                </c:pt>
                <c:pt idx="172">
                  <c:v>3034</c:v>
                </c:pt>
                <c:pt idx="173">
                  <c:v>3035</c:v>
                </c:pt>
                <c:pt idx="174">
                  <c:v>3036</c:v>
                </c:pt>
                <c:pt idx="175">
                  <c:v>3037</c:v>
                </c:pt>
                <c:pt idx="176">
                  <c:v>3038</c:v>
                </c:pt>
                <c:pt idx="177">
                  <c:v>3039</c:v>
                </c:pt>
                <c:pt idx="178">
                  <c:v>3040</c:v>
                </c:pt>
                <c:pt idx="179">
                  <c:v>3041</c:v>
                </c:pt>
                <c:pt idx="180">
                  <c:v>3042</c:v>
                </c:pt>
                <c:pt idx="181">
                  <c:v>3043</c:v>
                </c:pt>
                <c:pt idx="182">
                  <c:v>3044</c:v>
                </c:pt>
                <c:pt idx="183">
                  <c:v>3045</c:v>
                </c:pt>
                <c:pt idx="184">
                  <c:v>3046</c:v>
                </c:pt>
                <c:pt idx="185">
                  <c:v>3047</c:v>
                </c:pt>
                <c:pt idx="186">
                  <c:v>3048</c:v>
                </c:pt>
                <c:pt idx="187">
                  <c:v>3049</c:v>
                </c:pt>
                <c:pt idx="188">
                  <c:v>3050</c:v>
                </c:pt>
                <c:pt idx="189">
                  <c:v>3051</c:v>
                </c:pt>
                <c:pt idx="190">
                  <c:v>3052</c:v>
                </c:pt>
                <c:pt idx="191">
                  <c:v>3053</c:v>
                </c:pt>
                <c:pt idx="192">
                  <c:v>3054</c:v>
                </c:pt>
                <c:pt idx="193">
                  <c:v>3055</c:v>
                </c:pt>
                <c:pt idx="194">
                  <c:v>3056</c:v>
                </c:pt>
                <c:pt idx="195">
                  <c:v>3057</c:v>
                </c:pt>
                <c:pt idx="196">
                  <c:v>3058</c:v>
                </c:pt>
                <c:pt idx="197">
                  <c:v>3059</c:v>
                </c:pt>
                <c:pt idx="198">
                  <c:v>3060</c:v>
                </c:pt>
                <c:pt idx="199">
                  <c:v>3061</c:v>
                </c:pt>
                <c:pt idx="200">
                  <c:v>3062</c:v>
                </c:pt>
                <c:pt idx="201">
                  <c:v>3063</c:v>
                </c:pt>
                <c:pt idx="202">
                  <c:v>3064</c:v>
                </c:pt>
                <c:pt idx="203">
                  <c:v>3065</c:v>
                </c:pt>
                <c:pt idx="204">
                  <c:v>3066</c:v>
                </c:pt>
                <c:pt idx="205">
                  <c:v>3067</c:v>
                </c:pt>
                <c:pt idx="206">
                  <c:v>3068</c:v>
                </c:pt>
                <c:pt idx="207">
                  <c:v>3069</c:v>
                </c:pt>
                <c:pt idx="208">
                  <c:v>3070</c:v>
                </c:pt>
                <c:pt idx="209">
                  <c:v>3071</c:v>
                </c:pt>
                <c:pt idx="210">
                  <c:v>3072</c:v>
                </c:pt>
                <c:pt idx="211">
                  <c:v>3073</c:v>
                </c:pt>
                <c:pt idx="212">
                  <c:v>3074</c:v>
                </c:pt>
                <c:pt idx="213">
                  <c:v>3075</c:v>
                </c:pt>
                <c:pt idx="214">
                  <c:v>3076</c:v>
                </c:pt>
                <c:pt idx="215">
                  <c:v>3077</c:v>
                </c:pt>
                <c:pt idx="216">
                  <c:v>3078</c:v>
                </c:pt>
                <c:pt idx="217">
                  <c:v>3079</c:v>
                </c:pt>
                <c:pt idx="218">
                  <c:v>3080</c:v>
                </c:pt>
                <c:pt idx="219">
                  <c:v>3081</c:v>
                </c:pt>
                <c:pt idx="220">
                  <c:v>3082</c:v>
                </c:pt>
                <c:pt idx="221">
                  <c:v>3083</c:v>
                </c:pt>
                <c:pt idx="222">
                  <c:v>3084</c:v>
                </c:pt>
                <c:pt idx="223">
                  <c:v>3085</c:v>
                </c:pt>
                <c:pt idx="224">
                  <c:v>3086</c:v>
                </c:pt>
                <c:pt idx="225">
                  <c:v>3087</c:v>
                </c:pt>
                <c:pt idx="226">
                  <c:v>3088</c:v>
                </c:pt>
                <c:pt idx="227">
                  <c:v>3089</c:v>
                </c:pt>
                <c:pt idx="228">
                  <c:v>3090</c:v>
                </c:pt>
                <c:pt idx="229">
                  <c:v>3091</c:v>
                </c:pt>
                <c:pt idx="230">
                  <c:v>3092</c:v>
                </c:pt>
                <c:pt idx="231">
                  <c:v>3093</c:v>
                </c:pt>
                <c:pt idx="232">
                  <c:v>3094</c:v>
                </c:pt>
                <c:pt idx="233">
                  <c:v>3095</c:v>
                </c:pt>
                <c:pt idx="234">
                  <c:v>3096</c:v>
                </c:pt>
                <c:pt idx="235">
                  <c:v>3097</c:v>
                </c:pt>
                <c:pt idx="236">
                  <c:v>3098</c:v>
                </c:pt>
                <c:pt idx="237">
                  <c:v>3099</c:v>
                </c:pt>
                <c:pt idx="238">
                  <c:v>3100</c:v>
                </c:pt>
                <c:pt idx="239">
                  <c:v>3101</c:v>
                </c:pt>
                <c:pt idx="240">
                  <c:v>3102</c:v>
                </c:pt>
                <c:pt idx="241">
                  <c:v>3103</c:v>
                </c:pt>
                <c:pt idx="242">
                  <c:v>3104</c:v>
                </c:pt>
                <c:pt idx="243">
                  <c:v>3105</c:v>
                </c:pt>
                <c:pt idx="244">
                  <c:v>3106</c:v>
                </c:pt>
                <c:pt idx="245">
                  <c:v>3107</c:v>
                </c:pt>
                <c:pt idx="246">
                  <c:v>3108</c:v>
                </c:pt>
                <c:pt idx="247">
                  <c:v>3109</c:v>
                </c:pt>
                <c:pt idx="248">
                  <c:v>3110</c:v>
                </c:pt>
                <c:pt idx="249">
                  <c:v>3111</c:v>
                </c:pt>
                <c:pt idx="250">
                  <c:v>3112</c:v>
                </c:pt>
                <c:pt idx="251">
                  <c:v>3113</c:v>
                </c:pt>
                <c:pt idx="252">
                  <c:v>3114</c:v>
                </c:pt>
                <c:pt idx="253">
                  <c:v>3115</c:v>
                </c:pt>
                <c:pt idx="254">
                  <c:v>3116</c:v>
                </c:pt>
                <c:pt idx="255">
                  <c:v>3117</c:v>
                </c:pt>
                <c:pt idx="256">
                  <c:v>3118</c:v>
                </c:pt>
                <c:pt idx="257">
                  <c:v>3119</c:v>
                </c:pt>
                <c:pt idx="258">
                  <c:v>3120</c:v>
                </c:pt>
                <c:pt idx="259">
                  <c:v>3121</c:v>
                </c:pt>
                <c:pt idx="260">
                  <c:v>3122</c:v>
                </c:pt>
                <c:pt idx="261">
                  <c:v>3123</c:v>
                </c:pt>
                <c:pt idx="262">
                  <c:v>3124</c:v>
                </c:pt>
                <c:pt idx="263">
                  <c:v>3125</c:v>
                </c:pt>
                <c:pt idx="264">
                  <c:v>3126</c:v>
                </c:pt>
                <c:pt idx="265">
                  <c:v>3127</c:v>
                </c:pt>
                <c:pt idx="266">
                  <c:v>3128</c:v>
                </c:pt>
                <c:pt idx="267">
                  <c:v>3129</c:v>
                </c:pt>
                <c:pt idx="268">
                  <c:v>3130</c:v>
                </c:pt>
                <c:pt idx="269">
                  <c:v>3131</c:v>
                </c:pt>
                <c:pt idx="270">
                  <c:v>3132</c:v>
                </c:pt>
                <c:pt idx="271">
                  <c:v>3133</c:v>
                </c:pt>
                <c:pt idx="272">
                  <c:v>3134</c:v>
                </c:pt>
                <c:pt idx="273">
                  <c:v>3135</c:v>
                </c:pt>
                <c:pt idx="274">
                  <c:v>3136</c:v>
                </c:pt>
                <c:pt idx="275">
                  <c:v>3137</c:v>
                </c:pt>
                <c:pt idx="276">
                  <c:v>3138</c:v>
                </c:pt>
                <c:pt idx="277">
                  <c:v>3139</c:v>
                </c:pt>
                <c:pt idx="278">
                  <c:v>3140</c:v>
                </c:pt>
                <c:pt idx="279">
                  <c:v>3141</c:v>
                </c:pt>
                <c:pt idx="280">
                  <c:v>3142</c:v>
                </c:pt>
                <c:pt idx="281">
                  <c:v>3143</c:v>
                </c:pt>
                <c:pt idx="282">
                  <c:v>3144</c:v>
                </c:pt>
                <c:pt idx="283">
                  <c:v>3145</c:v>
                </c:pt>
                <c:pt idx="284">
                  <c:v>3146</c:v>
                </c:pt>
                <c:pt idx="285">
                  <c:v>3147</c:v>
                </c:pt>
                <c:pt idx="286">
                  <c:v>3148</c:v>
                </c:pt>
                <c:pt idx="287">
                  <c:v>3149</c:v>
                </c:pt>
                <c:pt idx="288">
                  <c:v>3150</c:v>
                </c:pt>
                <c:pt idx="289">
                  <c:v>3151</c:v>
                </c:pt>
                <c:pt idx="290">
                  <c:v>3152</c:v>
                </c:pt>
                <c:pt idx="291">
                  <c:v>3153</c:v>
                </c:pt>
                <c:pt idx="292">
                  <c:v>3154</c:v>
                </c:pt>
                <c:pt idx="293">
                  <c:v>3155</c:v>
                </c:pt>
                <c:pt idx="294">
                  <c:v>3156</c:v>
                </c:pt>
                <c:pt idx="295">
                  <c:v>3157</c:v>
                </c:pt>
                <c:pt idx="296">
                  <c:v>3158</c:v>
                </c:pt>
              </c:numCache>
            </c:numRef>
          </c:xVal>
          <c:yVal>
            <c:numRef>
              <c:f>Graph!$H$2517:$H$2811</c:f>
              <c:numCache>
                <c:formatCode>General</c:formatCode>
                <c:ptCount val="295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0E7-426B-A092-E83FE139C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40863"/>
        <c:axId val="112939423"/>
      </c:scatterChart>
      <c:valAx>
        <c:axId val="112940863"/>
        <c:scaling>
          <c:orientation val="minMax"/>
          <c:max val="3158"/>
          <c:min val="2862"/>
        </c:scaling>
        <c:delete val="0"/>
        <c:axPos val="b"/>
        <c:numFmt formatCode="General" sourceLinked="1"/>
        <c:majorTickMark val="out"/>
        <c:minorTickMark val="none"/>
        <c:tickLblPos val="nextTo"/>
        <c:crossAx val="112939423"/>
        <c:crosses val="autoZero"/>
        <c:crossBetween val="midCat"/>
      </c:valAx>
      <c:valAx>
        <c:axId val="112939423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12940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Pass 13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RR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Graph!$A$2815:$A$3106</c:f>
              <c:numCache>
                <c:formatCode>General</c:formatCode>
                <c:ptCount val="292"/>
                <c:pt idx="0">
                  <c:v>3191</c:v>
                </c:pt>
                <c:pt idx="1">
                  <c:v>3192</c:v>
                </c:pt>
                <c:pt idx="2">
                  <c:v>3193</c:v>
                </c:pt>
                <c:pt idx="3">
                  <c:v>3194</c:v>
                </c:pt>
                <c:pt idx="4">
                  <c:v>3195</c:v>
                </c:pt>
                <c:pt idx="5">
                  <c:v>3196</c:v>
                </c:pt>
                <c:pt idx="6">
                  <c:v>3197</c:v>
                </c:pt>
                <c:pt idx="7">
                  <c:v>3198</c:v>
                </c:pt>
                <c:pt idx="8">
                  <c:v>3199</c:v>
                </c:pt>
                <c:pt idx="9">
                  <c:v>3200</c:v>
                </c:pt>
                <c:pt idx="10">
                  <c:v>3201</c:v>
                </c:pt>
                <c:pt idx="11">
                  <c:v>3202</c:v>
                </c:pt>
                <c:pt idx="12">
                  <c:v>3203</c:v>
                </c:pt>
                <c:pt idx="13">
                  <c:v>3204</c:v>
                </c:pt>
                <c:pt idx="14">
                  <c:v>3205</c:v>
                </c:pt>
                <c:pt idx="15">
                  <c:v>3206</c:v>
                </c:pt>
                <c:pt idx="16">
                  <c:v>3207</c:v>
                </c:pt>
                <c:pt idx="17">
                  <c:v>3208</c:v>
                </c:pt>
                <c:pt idx="18">
                  <c:v>3209</c:v>
                </c:pt>
                <c:pt idx="19">
                  <c:v>3210</c:v>
                </c:pt>
                <c:pt idx="20">
                  <c:v>3211</c:v>
                </c:pt>
                <c:pt idx="21">
                  <c:v>3212</c:v>
                </c:pt>
                <c:pt idx="22">
                  <c:v>3213</c:v>
                </c:pt>
                <c:pt idx="23">
                  <c:v>3214</c:v>
                </c:pt>
                <c:pt idx="24">
                  <c:v>3215</c:v>
                </c:pt>
                <c:pt idx="25">
                  <c:v>3216</c:v>
                </c:pt>
                <c:pt idx="26">
                  <c:v>3217</c:v>
                </c:pt>
                <c:pt idx="27">
                  <c:v>3218</c:v>
                </c:pt>
                <c:pt idx="28">
                  <c:v>3219</c:v>
                </c:pt>
                <c:pt idx="29">
                  <c:v>3220</c:v>
                </c:pt>
                <c:pt idx="30">
                  <c:v>3221</c:v>
                </c:pt>
                <c:pt idx="31">
                  <c:v>3222</c:v>
                </c:pt>
                <c:pt idx="32">
                  <c:v>3223</c:v>
                </c:pt>
                <c:pt idx="33">
                  <c:v>3224</c:v>
                </c:pt>
                <c:pt idx="34">
                  <c:v>3225</c:v>
                </c:pt>
                <c:pt idx="35">
                  <c:v>3226</c:v>
                </c:pt>
                <c:pt idx="36">
                  <c:v>3227</c:v>
                </c:pt>
                <c:pt idx="37">
                  <c:v>3228</c:v>
                </c:pt>
                <c:pt idx="38">
                  <c:v>3229</c:v>
                </c:pt>
                <c:pt idx="39">
                  <c:v>3230</c:v>
                </c:pt>
                <c:pt idx="40">
                  <c:v>3231</c:v>
                </c:pt>
                <c:pt idx="41">
                  <c:v>3232</c:v>
                </c:pt>
                <c:pt idx="42">
                  <c:v>3233</c:v>
                </c:pt>
                <c:pt idx="43">
                  <c:v>3234</c:v>
                </c:pt>
                <c:pt idx="44">
                  <c:v>3235</c:v>
                </c:pt>
                <c:pt idx="45">
                  <c:v>3236</c:v>
                </c:pt>
                <c:pt idx="46">
                  <c:v>3237</c:v>
                </c:pt>
                <c:pt idx="47">
                  <c:v>3238</c:v>
                </c:pt>
                <c:pt idx="48">
                  <c:v>3239</c:v>
                </c:pt>
                <c:pt idx="49">
                  <c:v>3240</c:v>
                </c:pt>
                <c:pt idx="50">
                  <c:v>3241</c:v>
                </c:pt>
                <c:pt idx="51">
                  <c:v>3242</c:v>
                </c:pt>
                <c:pt idx="52">
                  <c:v>3243</c:v>
                </c:pt>
                <c:pt idx="53">
                  <c:v>3244</c:v>
                </c:pt>
                <c:pt idx="54">
                  <c:v>3245</c:v>
                </c:pt>
                <c:pt idx="55">
                  <c:v>3246</c:v>
                </c:pt>
                <c:pt idx="56">
                  <c:v>3247</c:v>
                </c:pt>
                <c:pt idx="57">
                  <c:v>3248</c:v>
                </c:pt>
                <c:pt idx="58">
                  <c:v>3249</c:v>
                </c:pt>
                <c:pt idx="59">
                  <c:v>3250</c:v>
                </c:pt>
                <c:pt idx="60">
                  <c:v>3251</c:v>
                </c:pt>
                <c:pt idx="61">
                  <c:v>3252</c:v>
                </c:pt>
                <c:pt idx="62">
                  <c:v>3253</c:v>
                </c:pt>
                <c:pt idx="63">
                  <c:v>3254</c:v>
                </c:pt>
                <c:pt idx="64">
                  <c:v>3255</c:v>
                </c:pt>
                <c:pt idx="65">
                  <c:v>3256</c:v>
                </c:pt>
                <c:pt idx="66">
                  <c:v>3257</c:v>
                </c:pt>
                <c:pt idx="67">
                  <c:v>3258</c:v>
                </c:pt>
                <c:pt idx="68">
                  <c:v>3259</c:v>
                </c:pt>
                <c:pt idx="69">
                  <c:v>3260</c:v>
                </c:pt>
                <c:pt idx="70">
                  <c:v>3261</c:v>
                </c:pt>
                <c:pt idx="71">
                  <c:v>3262</c:v>
                </c:pt>
                <c:pt idx="72">
                  <c:v>3263</c:v>
                </c:pt>
                <c:pt idx="73">
                  <c:v>3264</c:v>
                </c:pt>
                <c:pt idx="74">
                  <c:v>3265</c:v>
                </c:pt>
                <c:pt idx="75">
                  <c:v>3266</c:v>
                </c:pt>
                <c:pt idx="76">
                  <c:v>3267</c:v>
                </c:pt>
                <c:pt idx="77">
                  <c:v>3268</c:v>
                </c:pt>
                <c:pt idx="78">
                  <c:v>3269</c:v>
                </c:pt>
                <c:pt idx="79">
                  <c:v>3270</c:v>
                </c:pt>
                <c:pt idx="80">
                  <c:v>3271</c:v>
                </c:pt>
                <c:pt idx="81">
                  <c:v>3272</c:v>
                </c:pt>
                <c:pt idx="82">
                  <c:v>3273</c:v>
                </c:pt>
                <c:pt idx="83">
                  <c:v>3274</c:v>
                </c:pt>
                <c:pt idx="84">
                  <c:v>3275</c:v>
                </c:pt>
                <c:pt idx="85">
                  <c:v>3276</c:v>
                </c:pt>
                <c:pt idx="86">
                  <c:v>3277</c:v>
                </c:pt>
                <c:pt idx="87">
                  <c:v>3278</c:v>
                </c:pt>
                <c:pt idx="88">
                  <c:v>3279</c:v>
                </c:pt>
                <c:pt idx="89">
                  <c:v>3280</c:v>
                </c:pt>
                <c:pt idx="90">
                  <c:v>3281</c:v>
                </c:pt>
                <c:pt idx="91">
                  <c:v>3282</c:v>
                </c:pt>
                <c:pt idx="92">
                  <c:v>3283</c:v>
                </c:pt>
                <c:pt idx="93">
                  <c:v>3284</c:v>
                </c:pt>
                <c:pt idx="94">
                  <c:v>3285</c:v>
                </c:pt>
                <c:pt idx="95">
                  <c:v>3286</c:v>
                </c:pt>
                <c:pt idx="96">
                  <c:v>3287</c:v>
                </c:pt>
                <c:pt idx="97">
                  <c:v>3288</c:v>
                </c:pt>
                <c:pt idx="98">
                  <c:v>3289</c:v>
                </c:pt>
                <c:pt idx="99">
                  <c:v>3290</c:v>
                </c:pt>
                <c:pt idx="100">
                  <c:v>3291</c:v>
                </c:pt>
                <c:pt idx="101">
                  <c:v>3292</c:v>
                </c:pt>
                <c:pt idx="102">
                  <c:v>3293</c:v>
                </c:pt>
                <c:pt idx="103">
                  <c:v>3294</c:v>
                </c:pt>
                <c:pt idx="104">
                  <c:v>3295</c:v>
                </c:pt>
                <c:pt idx="105">
                  <c:v>3296</c:v>
                </c:pt>
                <c:pt idx="106">
                  <c:v>3297</c:v>
                </c:pt>
                <c:pt idx="107">
                  <c:v>3298</c:v>
                </c:pt>
                <c:pt idx="108">
                  <c:v>3299</c:v>
                </c:pt>
                <c:pt idx="109">
                  <c:v>3300</c:v>
                </c:pt>
                <c:pt idx="110">
                  <c:v>3301</c:v>
                </c:pt>
                <c:pt idx="111">
                  <c:v>3302</c:v>
                </c:pt>
                <c:pt idx="112">
                  <c:v>3303</c:v>
                </c:pt>
                <c:pt idx="113">
                  <c:v>3304</c:v>
                </c:pt>
                <c:pt idx="114">
                  <c:v>3305</c:v>
                </c:pt>
                <c:pt idx="115">
                  <c:v>3306</c:v>
                </c:pt>
                <c:pt idx="116">
                  <c:v>3307</c:v>
                </c:pt>
                <c:pt idx="117">
                  <c:v>3308</c:v>
                </c:pt>
                <c:pt idx="118">
                  <c:v>3309</c:v>
                </c:pt>
                <c:pt idx="119">
                  <c:v>3310</c:v>
                </c:pt>
                <c:pt idx="120">
                  <c:v>3311</c:v>
                </c:pt>
                <c:pt idx="121">
                  <c:v>3312</c:v>
                </c:pt>
                <c:pt idx="122">
                  <c:v>3313</c:v>
                </c:pt>
                <c:pt idx="123">
                  <c:v>3314</c:v>
                </c:pt>
                <c:pt idx="124">
                  <c:v>3315</c:v>
                </c:pt>
                <c:pt idx="125">
                  <c:v>3316</c:v>
                </c:pt>
                <c:pt idx="126">
                  <c:v>3317</c:v>
                </c:pt>
                <c:pt idx="127">
                  <c:v>3318</c:v>
                </c:pt>
                <c:pt idx="128">
                  <c:v>3319</c:v>
                </c:pt>
                <c:pt idx="129">
                  <c:v>3320</c:v>
                </c:pt>
                <c:pt idx="130">
                  <c:v>3321</c:v>
                </c:pt>
                <c:pt idx="131">
                  <c:v>3322</c:v>
                </c:pt>
                <c:pt idx="132">
                  <c:v>3323</c:v>
                </c:pt>
                <c:pt idx="133">
                  <c:v>3324</c:v>
                </c:pt>
                <c:pt idx="134">
                  <c:v>3325</c:v>
                </c:pt>
                <c:pt idx="135">
                  <c:v>3326</c:v>
                </c:pt>
                <c:pt idx="136">
                  <c:v>3327</c:v>
                </c:pt>
                <c:pt idx="137">
                  <c:v>3328</c:v>
                </c:pt>
                <c:pt idx="138">
                  <c:v>3329</c:v>
                </c:pt>
                <c:pt idx="139">
                  <c:v>3330</c:v>
                </c:pt>
                <c:pt idx="140">
                  <c:v>3331</c:v>
                </c:pt>
                <c:pt idx="141">
                  <c:v>3332</c:v>
                </c:pt>
                <c:pt idx="142">
                  <c:v>3333</c:v>
                </c:pt>
                <c:pt idx="143">
                  <c:v>3334</c:v>
                </c:pt>
                <c:pt idx="144">
                  <c:v>3335</c:v>
                </c:pt>
                <c:pt idx="145">
                  <c:v>3336</c:v>
                </c:pt>
                <c:pt idx="146">
                  <c:v>3337</c:v>
                </c:pt>
                <c:pt idx="147">
                  <c:v>3338</c:v>
                </c:pt>
                <c:pt idx="148">
                  <c:v>3339</c:v>
                </c:pt>
                <c:pt idx="149">
                  <c:v>3340</c:v>
                </c:pt>
                <c:pt idx="150">
                  <c:v>3341</c:v>
                </c:pt>
                <c:pt idx="151">
                  <c:v>3342</c:v>
                </c:pt>
                <c:pt idx="152">
                  <c:v>3343</c:v>
                </c:pt>
                <c:pt idx="153">
                  <c:v>3344</c:v>
                </c:pt>
                <c:pt idx="154">
                  <c:v>3345</c:v>
                </c:pt>
                <c:pt idx="155">
                  <c:v>3346</c:v>
                </c:pt>
                <c:pt idx="156">
                  <c:v>3347</c:v>
                </c:pt>
                <c:pt idx="157">
                  <c:v>3348</c:v>
                </c:pt>
                <c:pt idx="158">
                  <c:v>3349</c:v>
                </c:pt>
                <c:pt idx="159">
                  <c:v>3350</c:v>
                </c:pt>
                <c:pt idx="160">
                  <c:v>3351</c:v>
                </c:pt>
                <c:pt idx="161">
                  <c:v>3352</c:v>
                </c:pt>
                <c:pt idx="162">
                  <c:v>3353</c:v>
                </c:pt>
                <c:pt idx="163">
                  <c:v>3354</c:v>
                </c:pt>
                <c:pt idx="164">
                  <c:v>3355</c:v>
                </c:pt>
                <c:pt idx="165">
                  <c:v>3356</c:v>
                </c:pt>
                <c:pt idx="166">
                  <c:v>3357</c:v>
                </c:pt>
                <c:pt idx="167">
                  <c:v>3358</c:v>
                </c:pt>
                <c:pt idx="168">
                  <c:v>3359</c:v>
                </c:pt>
                <c:pt idx="169">
                  <c:v>3360</c:v>
                </c:pt>
                <c:pt idx="170">
                  <c:v>3361</c:v>
                </c:pt>
                <c:pt idx="171">
                  <c:v>3362</c:v>
                </c:pt>
                <c:pt idx="172">
                  <c:v>3363</c:v>
                </c:pt>
                <c:pt idx="173">
                  <c:v>3364</c:v>
                </c:pt>
                <c:pt idx="174">
                  <c:v>3365</c:v>
                </c:pt>
                <c:pt idx="175">
                  <c:v>3366</c:v>
                </c:pt>
                <c:pt idx="176">
                  <c:v>3367</c:v>
                </c:pt>
                <c:pt idx="177">
                  <c:v>3368</c:v>
                </c:pt>
                <c:pt idx="178">
                  <c:v>3369</c:v>
                </c:pt>
                <c:pt idx="179">
                  <c:v>3370</c:v>
                </c:pt>
                <c:pt idx="180">
                  <c:v>3371</c:v>
                </c:pt>
                <c:pt idx="181">
                  <c:v>3372</c:v>
                </c:pt>
                <c:pt idx="182">
                  <c:v>3373</c:v>
                </c:pt>
                <c:pt idx="183">
                  <c:v>3374</c:v>
                </c:pt>
                <c:pt idx="184">
                  <c:v>3375</c:v>
                </c:pt>
                <c:pt idx="185">
                  <c:v>3376</c:v>
                </c:pt>
                <c:pt idx="186">
                  <c:v>3377</c:v>
                </c:pt>
                <c:pt idx="187">
                  <c:v>3378</c:v>
                </c:pt>
                <c:pt idx="188">
                  <c:v>3379</c:v>
                </c:pt>
                <c:pt idx="189">
                  <c:v>3380</c:v>
                </c:pt>
                <c:pt idx="190">
                  <c:v>3381</c:v>
                </c:pt>
                <c:pt idx="191">
                  <c:v>3382</c:v>
                </c:pt>
                <c:pt idx="192">
                  <c:v>3383</c:v>
                </c:pt>
                <c:pt idx="193">
                  <c:v>3384</c:v>
                </c:pt>
                <c:pt idx="194">
                  <c:v>3385</c:v>
                </c:pt>
                <c:pt idx="195">
                  <c:v>3386</c:v>
                </c:pt>
                <c:pt idx="196">
                  <c:v>3387</c:v>
                </c:pt>
                <c:pt idx="197">
                  <c:v>3388</c:v>
                </c:pt>
                <c:pt idx="198">
                  <c:v>3389</c:v>
                </c:pt>
                <c:pt idx="199">
                  <c:v>3390</c:v>
                </c:pt>
                <c:pt idx="200">
                  <c:v>3391</c:v>
                </c:pt>
                <c:pt idx="201">
                  <c:v>3392</c:v>
                </c:pt>
                <c:pt idx="202">
                  <c:v>3393</c:v>
                </c:pt>
                <c:pt idx="203">
                  <c:v>3394</c:v>
                </c:pt>
                <c:pt idx="204">
                  <c:v>3395</c:v>
                </c:pt>
                <c:pt idx="205">
                  <c:v>3396</c:v>
                </c:pt>
                <c:pt idx="206">
                  <c:v>3397</c:v>
                </c:pt>
                <c:pt idx="207">
                  <c:v>3398</c:v>
                </c:pt>
                <c:pt idx="208">
                  <c:v>3399</c:v>
                </c:pt>
                <c:pt idx="209">
                  <c:v>3400</c:v>
                </c:pt>
                <c:pt idx="210">
                  <c:v>3401</c:v>
                </c:pt>
                <c:pt idx="211">
                  <c:v>3402</c:v>
                </c:pt>
                <c:pt idx="212">
                  <c:v>3403</c:v>
                </c:pt>
                <c:pt idx="213">
                  <c:v>3404</c:v>
                </c:pt>
                <c:pt idx="214">
                  <c:v>3405</c:v>
                </c:pt>
                <c:pt idx="215">
                  <c:v>3406</c:v>
                </c:pt>
                <c:pt idx="216">
                  <c:v>3407</c:v>
                </c:pt>
                <c:pt idx="217">
                  <c:v>3408</c:v>
                </c:pt>
                <c:pt idx="218">
                  <c:v>3409</c:v>
                </c:pt>
                <c:pt idx="219">
                  <c:v>3410</c:v>
                </c:pt>
                <c:pt idx="220">
                  <c:v>3411</c:v>
                </c:pt>
                <c:pt idx="221">
                  <c:v>3412</c:v>
                </c:pt>
                <c:pt idx="222">
                  <c:v>3413</c:v>
                </c:pt>
                <c:pt idx="223">
                  <c:v>3414</c:v>
                </c:pt>
                <c:pt idx="224">
                  <c:v>3415</c:v>
                </c:pt>
                <c:pt idx="225">
                  <c:v>3416</c:v>
                </c:pt>
                <c:pt idx="226">
                  <c:v>3417</c:v>
                </c:pt>
                <c:pt idx="227">
                  <c:v>3418</c:v>
                </c:pt>
                <c:pt idx="228">
                  <c:v>3419</c:v>
                </c:pt>
                <c:pt idx="229">
                  <c:v>3420</c:v>
                </c:pt>
                <c:pt idx="230">
                  <c:v>3421</c:v>
                </c:pt>
                <c:pt idx="231">
                  <c:v>3422</c:v>
                </c:pt>
                <c:pt idx="232">
                  <c:v>3423</c:v>
                </c:pt>
                <c:pt idx="233">
                  <c:v>3424</c:v>
                </c:pt>
                <c:pt idx="234">
                  <c:v>3425</c:v>
                </c:pt>
                <c:pt idx="235">
                  <c:v>3426</c:v>
                </c:pt>
                <c:pt idx="236">
                  <c:v>3427</c:v>
                </c:pt>
                <c:pt idx="237">
                  <c:v>3428</c:v>
                </c:pt>
                <c:pt idx="238">
                  <c:v>3429</c:v>
                </c:pt>
                <c:pt idx="239">
                  <c:v>3430</c:v>
                </c:pt>
                <c:pt idx="240">
                  <c:v>3431</c:v>
                </c:pt>
                <c:pt idx="241">
                  <c:v>3432</c:v>
                </c:pt>
                <c:pt idx="242">
                  <c:v>3433</c:v>
                </c:pt>
                <c:pt idx="243">
                  <c:v>3434</c:v>
                </c:pt>
                <c:pt idx="244">
                  <c:v>3435</c:v>
                </c:pt>
                <c:pt idx="245">
                  <c:v>3436</c:v>
                </c:pt>
                <c:pt idx="246">
                  <c:v>3437</c:v>
                </c:pt>
                <c:pt idx="247">
                  <c:v>3438</c:v>
                </c:pt>
                <c:pt idx="248">
                  <c:v>3439</c:v>
                </c:pt>
                <c:pt idx="249">
                  <c:v>3440</c:v>
                </c:pt>
                <c:pt idx="250">
                  <c:v>3441</c:v>
                </c:pt>
                <c:pt idx="251">
                  <c:v>3442</c:v>
                </c:pt>
                <c:pt idx="252">
                  <c:v>3443</c:v>
                </c:pt>
                <c:pt idx="253">
                  <c:v>3444</c:v>
                </c:pt>
                <c:pt idx="254">
                  <c:v>3445</c:v>
                </c:pt>
                <c:pt idx="255">
                  <c:v>3446</c:v>
                </c:pt>
                <c:pt idx="256">
                  <c:v>3447</c:v>
                </c:pt>
                <c:pt idx="257">
                  <c:v>3448</c:v>
                </c:pt>
                <c:pt idx="258">
                  <c:v>3449</c:v>
                </c:pt>
                <c:pt idx="259">
                  <c:v>3450</c:v>
                </c:pt>
                <c:pt idx="260">
                  <c:v>3451</c:v>
                </c:pt>
                <c:pt idx="261">
                  <c:v>3452</c:v>
                </c:pt>
                <c:pt idx="262">
                  <c:v>3453</c:v>
                </c:pt>
                <c:pt idx="263">
                  <c:v>3454</c:v>
                </c:pt>
                <c:pt idx="264">
                  <c:v>3455</c:v>
                </c:pt>
                <c:pt idx="265">
                  <c:v>3456</c:v>
                </c:pt>
                <c:pt idx="266">
                  <c:v>3457</c:v>
                </c:pt>
                <c:pt idx="267">
                  <c:v>3458</c:v>
                </c:pt>
                <c:pt idx="268">
                  <c:v>3459</c:v>
                </c:pt>
                <c:pt idx="269">
                  <c:v>3460</c:v>
                </c:pt>
                <c:pt idx="270">
                  <c:v>3461</c:v>
                </c:pt>
                <c:pt idx="271">
                  <c:v>3462</c:v>
                </c:pt>
                <c:pt idx="272">
                  <c:v>3463</c:v>
                </c:pt>
                <c:pt idx="273">
                  <c:v>3464</c:v>
                </c:pt>
                <c:pt idx="274">
                  <c:v>3465</c:v>
                </c:pt>
                <c:pt idx="275">
                  <c:v>3466</c:v>
                </c:pt>
                <c:pt idx="276">
                  <c:v>3467</c:v>
                </c:pt>
                <c:pt idx="277">
                  <c:v>3468</c:v>
                </c:pt>
                <c:pt idx="278">
                  <c:v>3469</c:v>
                </c:pt>
                <c:pt idx="279">
                  <c:v>3470</c:v>
                </c:pt>
                <c:pt idx="280">
                  <c:v>3471</c:v>
                </c:pt>
                <c:pt idx="281">
                  <c:v>3472</c:v>
                </c:pt>
                <c:pt idx="282">
                  <c:v>3473</c:v>
                </c:pt>
                <c:pt idx="283">
                  <c:v>3474</c:v>
                </c:pt>
                <c:pt idx="284">
                  <c:v>3475</c:v>
                </c:pt>
                <c:pt idx="285">
                  <c:v>3476</c:v>
                </c:pt>
                <c:pt idx="286">
                  <c:v>3477</c:v>
                </c:pt>
                <c:pt idx="287">
                  <c:v>3478</c:v>
                </c:pt>
                <c:pt idx="288">
                  <c:v>3479</c:v>
                </c:pt>
                <c:pt idx="289">
                  <c:v>3480</c:v>
                </c:pt>
                <c:pt idx="290">
                  <c:v>3481</c:v>
                </c:pt>
                <c:pt idx="291">
                  <c:v>3482</c:v>
                </c:pt>
              </c:numCache>
            </c:numRef>
          </c:xVal>
          <c:yVal>
            <c:numRef>
              <c:f>Graph!$D$2816:$D$3105</c:f>
              <c:numCache>
                <c:formatCode>General</c:formatCode>
                <c:ptCount val="290"/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18-44FE-8E2A-FD243EFA2C71}"/>
            </c:ext>
          </c:extLst>
        </c:ser>
        <c:ser>
          <c:idx val="1"/>
          <c:order val="1"/>
          <c:tx>
            <c:v>FR</c:v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Graph!$A$2815:$A$3106</c:f>
              <c:numCache>
                <c:formatCode>General</c:formatCode>
                <c:ptCount val="292"/>
                <c:pt idx="0">
                  <c:v>3191</c:v>
                </c:pt>
                <c:pt idx="1">
                  <c:v>3192</c:v>
                </c:pt>
                <c:pt idx="2">
                  <c:v>3193</c:v>
                </c:pt>
                <c:pt idx="3">
                  <c:v>3194</c:v>
                </c:pt>
                <c:pt idx="4">
                  <c:v>3195</c:v>
                </c:pt>
                <c:pt idx="5">
                  <c:v>3196</c:v>
                </c:pt>
                <c:pt idx="6">
                  <c:v>3197</c:v>
                </c:pt>
                <c:pt idx="7">
                  <c:v>3198</c:v>
                </c:pt>
                <c:pt idx="8">
                  <c:v>3199</c:v>
                </c:pt>
                <c:pt idx="9">
                  <c:v>3200</c:v>
                </c:pt>
                <c:pt idx="10">
                  <c:v>3201</c:v>
                </c:pt>
                <c:pt idx="11">
                  <c:v>3202</c:v>
                </c:pt>
                <c:pt idx="12">
                  <c:v>3203</c:v>
                </c:pt>
                <c:pt idx="13">
                  <c:v>3204</c:v>
                </c:pt>
                <c:pt idx="14">
                  <c:v>3205</c:v>
                </c:pt>
                <c:pt idx="15">
                  <c:v>3206</c:v>
                </c:pt>
                <c:pt idx="16">
                  <c:v>3207</c:v>
                </c:pt>
                <c:pt idx="17">
                  <c:v>3208</c:v>
                </c:pt>
                <c:pt idx="18">
                  <c:v>3209</c:v>
                </c:pt>
                <c:pt idx="19">
                  <c:v>3210</c:v>
                </c:pt>
                <c:pt idx="20">
                  <c:v>3211</c:v>
                </c:pt>
                <c:pt idx="21">
                  <c:v>3212</c:v>
                </c:pt>
                <c:pt idx="22">
                  <c:v>3213</c:v>
                </c:pt>
                <c:pt idx="23">
                  <c:v>3214</c:v>
                </c:pt>
                <c:pt idx="24">
                  <c:v>3215</c:v>
                </c:pt>
                <c:pt idx="25">
                  <c:v>3216</c:v>
                </c:pt>
                <c:pt idx="26">
                  <c:v>3217</c:v>
                </c:pt>
                <c:pt idx="27">
                  <c:v>3218</c:v>
                </c:pt>
                <c:pt idx="28">
                  <c:v>3219</c:v>
                </c:pt>
                <c:pt idx="29">
                  <c:v>3220</c:v>
                </c:pt>
                <c:pt idx="30">
                  <c:v>3221</c:v>
                </c:pt>
                <c:pt idx="31">
                  <c:v>3222</c:v>
                </c:pt>
                <c:pt idx="32">
                  <c:v>3223</c:v>
                </c:pt>
                <c:pt idx="33">
                  <c:v>3224</c:v>
                </c:pt>
                <c:pt idx="34">
                  <c:v>3225</c:v>
                </c:pt>
                <c:pt idx="35">
                  <c:v>3226</c:v>
                </c:pt>
                <c:pt idx="36">
                  <c:v>3227</c:v>
                </c:pt>
                <c:pt idx="37">
                  <c:v>3228</c:v>
                </c:pt>
                <c:pt idx="38">
                  <c:v>3229</c:v>
                </c:pt>
                <c:pt idx="39">
                  <c:v>3230</c:v>
                </c:pt>
                <c:pt idx="40">
                  <c:v>3231</c:v>
                </c:pt>
                <c:pt idx="41">
                  <c:v>3232</c:v>
                </c:pt>
                <c:pt idx="42">
                  <c:v>3233</c:v>
                </c:pt>
                <c:pt idx="43">
                  <c:v>3234</c:v>
                </c:pt>
                <c:pt idx="44">
                  <c:v>3235</c:v>
                </c:pt>
                <c:pt idx="45">
                  <c:v>3236</c:v>
                </c:pt>
                <c:pt idx="46">
                  <c:v>3237</c:v>
                </c:pt>
                <c:pt idx="47">
                  <c:v>3238</c:v>
                </c:pt>
                <c:pt idx="48">
                  <c:v>3239</c:v>
                </c:pt>
                <c:pt idx="49">
                  <c:v>3240</c:v>
                </c:pt>
                <c:pt idx="50">
                  <c:v>3241</c:v>
                </c:pt>
                <c:pt idx="51">
                  <c:v>3242</c:v>
                </c:pt>
                <c:pt idx="52">
                  <c:v>3243</c:v>
                </c:pt>
                <c:pt idx="53">
                  <c:v>3244</c:v>
                </c:pt>
                <c:pt idx="54">
                  <c:v>3245</c:v>
                </c:pt>
                <c:pt idx="55">
                  <c:v>3246</c:v>
                </c:pt>
                <c:pt idx="56">
                  <c:v>3247</c:v>
                </c:pt>
                <c:pt idx="57">
                  <c:v>3248</c:v>
                </c:pt>
                <c:pt idx="58">
                  <c:v>3249</c:v>
                </c:pt>
                <c:pt idx="59">
                  <c:v>3250</c:v>
                </c:pt>
                <c:pt idx="60">
                  <c:v>3251</c:v>
                </c:pt>
                <c:pt idx="61">
                  <c:v>3252</c:v>
                </c:pt>
                <c:pt idx="62">
                  <c:v>3253</c:v>
                </c:pt>
                <c:pt idx="63">
                  <c:v>3254</c:v>
                </c:pt>
                <c:pt idx="64">
                  <c:v>3255</c:v>
                </c:pt>
                <c:pt idx="65">
                  <c:v>3256</c:v>
                </c:pt>
                <c:pt idx="66">
                  <c:v>3257</c:v>
                </c:pt>
                <c:pt idx="67">
                  <c:v>3258</c:v>
                </c:pt>
                <c:pt idx="68">
                  <c:v>3259</c:v>
                </c:pt>
                <c:pt idx="69">
                  <c:v>3260</c:v>
                </c:pt>
                <c:pt idx="70">
                  <c:v>3261</c:v>
                </c:pt>
                <c:pt idx="71">
                  <c:v>3262</c:v>
                </c:pt>
                <c:pt idx="72">
                  <c:v>3263</c:v>
                </c:pt>
                <c:pt idx="73">
                  <c:v>3264</c:v>
                </c:pt>
                <c:pt idx="74">
                  <c:v>3265</c:v>
                </c:pt>
                <c:pt idx="75">
                  <c:v>3266</c:v>
                </c:pt>
                <c:pt idx="76">
                  <c:v>3267</c:v>
                </c:pt>
                <c:pt idx="77">
                  <c:v>3268</c:v>
                </c:pt>
                <c:pt idx="78">
                  <c:v>3269</c:v>
                </c:pt>
                <c:pt idx="79">
                  <c:v>3270</c:v>
                </c:pt>
                <c:pt idx="80">
                  <c:v>3271</c:v>
                </c:pt>
                <c:pt idx="81">
                  <c:v>3272</c:v>
                </c:pt>
                <c:pt idx="82">
                  <c:v>3273</c:v>
                </c:pt>
                <c:pt idx="83">
                  <c:v>3274</c:v>
                </c:pt>
                <c:pt idx="84">
                  <c:v>3275</c:v>
                </c:pt>
                <c:pt idx="85">
                  <c:v>3276</c:v>
                </c:pt>
                <c:pt idx="86">
                  <c:v>3277</c:v>
                </c:pt>
                <c:pt idx="87">
                  <c:v>3278</c:v>
                </c:pt>
                <c:pt idx="88">
                  <c:v>3279</c:v>
                </c:pt>
                <c:pt idx="89">
                  <c:v>3280</c:v>
                </c:pt>
                <c:pt idx="90">
                  <c:v>3281</c:v>
                </c:pt>
                <c:pt idx="91">
                  <c:v>3282</c:v>
                </c:pt>
                <c:pt idx="92">
                  <c:v>3283</c:v>
                </c:pt>
                <c:pt idx="93">
                  <c:v>3284</c:v>
                </c:pt>
                <c:pt idx="94">
                  <c:v>3285</c:v>
                </c:pt>
                <c:pt idx="95">
                  <c:v>3286</c:v>
                </c:pt>
                <c:pt idx="96">
                  <c:v>3287</c:v>
                </c:pt>
                <c:pt idx="97">
                  <c:v>3288</c:v>
                </c:pt>
                <c:pt idx="98">
                  <c:v>3289</c:v>
                </c:pt>
                <c:pt idx="99">
                  <c:v>3290</c:v>
                </c:pt>
                <c:pt idx="100">
                  <c:v>3291</c:v>
                </c:pt>
                <c:pt idx="101">
                  <c:v>3292</c:v>
                </c:pt>
                <c:pt idx="102">
                  <c:v>3293</c:v>
                </c:pt>
                <c:pt idx="103">
                  <c:v>3294</c:v>
                </c:pt>
                <c:pt idx="104">
                  <c:v>3295</c:v>
                </c:pt>
                <c:pt idx="105">
                  <c:v>3296</c:v>
                </c:pt>
                <c:pt idx="106">
                  <c:v>3297</c:v>
                </c:pt>
                <c:pt idx="107">
                  <c:v>3298</c:v>
                </c:pt>
                <c:pt idx="108">
                  <c:v>3299</c:v>
                </c:pt>
                <c:pt idx="109">
                  <c:v>3300</c:v>
                </c:pt>
                <c:pt idx="110">
                  <c:v>3301</c:v>
                </c:pt>
                <c:pt idx="111">
                  <c:v>3302</c:v>
                </c:pt>
                <c:pt idx="112">
                  <c:v>3303</c:v>
                </c:pt>
                <c:pt idx="113">
                  <c:v>3304</c:v>
                </c:pt>
                <c:pt idx="114">
                  <c:v>3305</c:v>
                </c:pt>
                <c:pt idx="115">
                  <c:v>3306</c:v>
                </c:pt>
                <c:pt idx="116">
                  <c:v>3307</c:v>
                </c:pt>
                <c:pt idx="117">
                  <c:v>3308</c:v>
                </c:pt>
                <c:pt idx="118">
                  <c:v>3309</c:v>
                </c:pt>
                <c:pt idx="119">
                  <c:v>3310</c:v>
                </c:pt>
                <c:pt idx="120">
                  <c:v>3311</c:v>
                </c:pt>
                <c:pt idx="121">
                  <c:v>3312</c:v>
                </c:pt>
                <c:pt idx="122">
                  <c:v>3313</c:v>
                </c:pt>
                <c:pt idx="123">
                  <c:v>3314</c:v>
                </c:pt>
                <c:pt idx="124">
                  <c:v>3315</c:v>
                </c:pt>
                <c:pt idx="125">
                  <c:v>3316</c:v>
                </c:pt>
                <c:pt idx="126">
                  <c:v>3317</c:v>
                </c:pt>
                <c:pt idx="127">
                  <c:v>3318</c:v>
                </c:pt>
                <c:pt idx="128">
                  <c:v>3319</c:v>
                </c:pt>
                <c:pt idx="129">
                  <c:v>3320</c:v>
                </c:pt>
                <c:pt idx="130">
                  <c:v>3321</c:v>
                </c:pt>
                <c:pt idx="131">
                  <c:v>3322</c:v>
                </c:pt>
                <c:pt idx="132">
                  <c:v>3323</c:v>
                </c:pt>
                <c:pt idx="133">
                  <c:v>3324</c:v>
                </c:pt>
                <c:pt idx="134">
                  <c:v>3325</c:v>
                </c:pt>
                <c:pt idx="135">
                  <c:v>3326</c:v>
                </c:pt>
                <c:pt idx="136">
                  <c:v>3327</c:v>
                </c:pt>
                <c:pt idx="137">
                  <c:v>3328</c:v>
                </c:pt>
                <c:pt idx="138">
                  <c:v>3329</c:v>
                </c:pt>
                <c:pt idx="139">
                  <c:v>3330</c:v>
                </c:pt>
                <c:pt idx="140">
                  <c:v>3331</c:v>
                </c:pt>
                <c:pt idx="141">
                  <c:v>3332</c:v>
                </c:pt>
                <c:pt idx="142">
                  <c:v>3333</c:v>
                </c:pt>
                <c:pt idx="143">
                  <c:v>3334</c:v>
                </c:pt>
                <c:pt idx="144">
                  <c:v>3335</c:v>
                </c:pt>
                <c:pt idx="145">
                  <c:v>3336</c:v>
                </c:pt>
                <c:pt idx="146">
                  <c:v>3337</c:v>
                </c:pt>
                <c:pt idx="147">
                  <c:v>3338</c:v>
                </c:pt>
                <c:pt idx="148">
                  <c:v>3339</c:v>
                </c:pt>
                <c:pt idx="149">
                  <c:v>3340</c:v>
                </c:pt>
                <c:pt idx="150">
                  <c:v>3341</c:v>
                </c:pt>
                <c:pt idx="151">
                  <c:v>3342</c:v>
                </c:pt>
                <c:pt idx="152">
                  <c:v>3343</c:v>
                </c:pt>
                <c:pt idx="153">
                  <c:v>3344</c:v>
                </c:pt>
                <c:pt idx="154">
                  <c:v>3345</c:v>
                </c:pt>
                <c:pt idx="155">
                  <c:v>3346</c:v>
                </c:pt>
                <c:pt idx="156">
                  <c:v>3347</c:v>
                </c:pt>
                <c:pt idx="157">
                  <c:v>3348</c:v>
                </c:pt>
                <c:pt idx="158">
                  <c:v>3349</c:v>
                </c:pt>
                <c:pt idx="159">
                  <c:v>3350</c:v>
                </c:pt>
                <c:pt idx="160">
                  <c:v>3351</c:v>
                </c:pt>
                <c:pt idx="161">
                  <c:v>3352</c:v>
                </c:pt>
                <c:pt idx="162">
                  <c:v>3353</c:v>
                </c:pt>
                <c:pt idx="163">
                  <c:v>3354</c:v>
                </c:pt>
                <c:pt idx="164">
                  <c:v>3355</c:v>
                </c:pt>
                <c:pt idx="165">
                  <c:v>3356</c:v>
                </c:pt>
                <c:pt idx="166">
                  <c:v>3357</c:v>
                </c:pt>
                <c:pt idx="167">
                  <c:v>3358</c:v>
                </c:pt>
                <c:pt idx="168">
                  <c:v>3359</c:v>
                </c:pt>
                <c:pt idx="169">
                  <c:v>3360</c:v>
                </c:pt>
                <c:pt idx="170">
                  <c:v>3361</c:v>
                </c:pt>
                <c:pt idx="171">
                  <c:v>3362</c:v>
                </c:pt>
                <c:pt idx="172">
                  <c:v>3363</c:v>
                </c:pt>
                <c:pt idx="173">
                  <c:v>3364</c:v>
                </c:pt>
                <c:pt idx="174">
                  <c:v>3365</c:v>
                </c:pt>
                <c:pt idx="175">
                  <c:v>3366</c:v>
                </c:pt>
                <c:pt idx="176">
                  <c:v>3367</c:v>
                </c:pt>
                <c:pt idx="177">
                  <c:v>3368</c:v>
                </c:pt>
                <c:pt idx="178">
                  <c:v>3369</c:v>
                </c:pt>
                <c:pt idx="179">
                  <c:v>3370</c:v>
                </c:pt>
                <c:pt idx="180">
                  <c:v>3371</c:v>
                </c:pt>
                <c:pt idx="181">
                  <c:v>3372</c:v>
                </c:pt>
                <c:pt idx="182">
                  <c:v>3373</c:v>
                </c:pt>
                <c:pt idx="183">
                  <c:v>3374</c:v>
                </c:pt>
                <c:pt idx="184">
                  <c:v>3375</c:v>
                </c:pt>
                <c:pt idx="185">
                  <c:v>3376</c:v>
                </c:pt>
                <c:pt idx="186">
                  <c:v>3377</c:v>
                </c:pt>
                <c:pt idx="187">
                  <c:v>3378</c:v>
                </c:pt>
                <c:pt idx="188">
                  <c:v>3379</c:v>
                </c:pt>
                <c:pt idx="189">
                  <c:v>3380</c:v>
                </c:pt>
                <c:pt idx="190">
                  <c:v>3381</c:v>
                </c:pt>
                <c:pt idx="191">
                  <c:v>3382</c:v>
                </c:pt>
                <c:pt idx="192">
                  <c:v>3383</c:v>
                </c:pt>
                <c:pt idx="193">
                  <c:v>3384</c:v>
                </c:pt>
                <c:pt idx="194">
                  <c:v>3385</c:v>
                </c:pt>
                <c:pt idx="195">
                  <c:v>3386</c:v>
                </c:pt>
                <c:pt idx="196">
                  <c:v>3387</c:v>
                </c:pt>
                <c:pt idx="197">
                  <c:v>3388</c:v>
                </c:pt>
                <c:pt idx="198">
                  <c:v>3389</c:v>
                </c:pt>
                <c:pt idx="199">
                  <c:v>3390</c:v>
                </c:pt>
                <c:pt idx="200">
                  <c:v>3391</c:v>
                </c:pt>
                <c:pt idx="201">
                  <c:v>3392</c:v>
                </c:pt>
                <c:pt idx="202">
                  <c:v>3393</c:v>
                </c:pt>
                <c:pt idx="203">
                  <c:v>3394</c:v>
                </c:pt>
                <c:pt idx="204">
                  <c:v>3395</c:v>
                </c:pt>
                <c:pt idx="205">
                  <c:v>3396</c:v>
                </c:pt>
                <c:pt idx="206">
                  <c:v>3397</c:v>
                </c:pt>
                <c:pt idx="207">
                  <c:v>3398</c:v>
                </c:pt>
                <c:pt idx="208">
                  <c:v>3399</c:v>
                </c:pt>
                <c:pt idx="209">
                  <c:v>3400</c:v>
                </c:pt>
                <c:pt idx="210">
                  <c:v>3401</c:v>
                </c:pt>
                <c:pt idx="211">
                  <c:v>3402</c:v>
                </c:pt>
                <c:pt idx="212">
                  <c:v>3403</c:v>
                </c:pt>
                <c:pt idx="213">
                  <c:v>3404</c:v>
                </c:pt>
                <c:pt idx="214">
                  <c:v>3405</c:v>
                </c:pt>
                <c:pt idx="215">
                  <c:v>3406</c:v>
                </c:pt>
                <c:pt idx="216">
                  <c:v>3407</c:v>
                </c:pt>
                <c:pt idx="217">
                  <c:v>3408</c:v>
                </c:pt>
                <c:pt idx="218">
                  <c:v>3409</c:v>
                </c:pt>
                <c:pt idx="219">
                  <c:v>3410</c:v>
                </c:pt>
                <c:pt idx="220">
                  <c:v>3411</c:v>
                </c:pt>
                <c:pt idx="221">
                  <c:v>3412</c:v>
                </c:pt>
                <c:pt idx="222">
                  <c:v>3413</c:v>
                </c:pt>
                <c:pt idx="223">
                  <c:v>3414</c:v>
                </c:pt>
                <c:pt idx="224">
                  <c:v>3415</c:v>
                </c:pt>
                <c:pt idx="225">
                  <c:v>3416</c:v>
                </c:pt>
                <c:pt idx="226">
                  <c:v>3417</c:v>
                </c:pt>
                <c:pt idx="227">
                  <c:v>3418</c:v>
                </c:pt>
                <c:pt idx="228">
                  <c:v>3419</c:v>
                </c:pt>
                <c:pt idx="229">
                  <c:v>3420</c:v>
                </c:pt>
                <c:pt idx="230">
                  <c:v>3421</c:v>
                </c:pt>
                <c:pt idx="231">
                  <c:v>3422</c:v>
                </c:pt>
                <c:pt idx="232">
                  <c:v>3423</c:v>
                </c:pt>
                <c:pt idx="233">
                  <c:v>3424</c:v>
                </c:pt>
                <c:pt idx="234">
                  <c:v>3425</c:v>
                </c:pt>
                <c:pt idx="235">
                  <c:v>3426</c:v>
                </c:pt>
                <c:pt idx="236">
                  <c:v>3427</c:v>
                </c:pt>
                <c:pt idx="237">
                  <c:v>3428</c:v>
                </c:pt>
                <c:pt idx="238">
                  <c:v>3429</c:v>
                </c:pt>
                <c:pt idx="239">
                  <c:v>3430</c:v>
                </c:pt>
                <c:pt idx="240">
                  <c:v>3431</c:v>
                </c:pt>
                <c:pt idx="241">
                  <c:v>3432</c:v>
                </c:pt>
                <c:pt idx="242">
                  <c:v>3433</c:v>
                </c:pt>
                <c:pt idx="243">
                  <c:v>3434</c:v>
                </c:pt>
                <c:pt idx="244">
                  <c:v>3435</c:v>
                </c:pt>
                <c:pt idx="245">
                  <c:v>3436</c:v>
                </c:pt>
                <c:pt idx="246">
                  <c:v>3437</c:v>
                </c:pt>
                <c:pt idx="247">
                  <c:v>3438</c:v>
                </c:pt>
                <c:pt idx="248">
                  <c:v>3439</c:v>
                </c:pt>
                <c:pt idx="249">
                  <c:v>3440</c:v>
                </c:pt>
                <c:pt idx="250">
                  <c:v>3441</c:v>
                </c:pt>
                <c:pt idx="251">
                  <c:v>3442</c:v>
                </c:pt>
                <c:pt idx="252">
                  <c:v>3443</c:v>
                </c:pt>
                <c:pt idx="253">
                  <c:v>3444</c:v>
                </c:pt>
                <c:pt idx="254">
                  <c:v>3445</c:v>
                </c:pt>
                <c:pt idx="255">
                  <c:v>3446</c:v>
                </c:pt>
                <c:pt idx="256">
                  <c:v>3447</c:v>
                </c:pt>
                <c:pt idx="257">
                  <c:v>3448</c:v>
                </c:pt>
                <c:pt idx="258">
                  <c:v>3449</c:v>
                </c:pt>
                <c:pt idx="259">
                  <c:v>3450</c:v>
                </c:pt>
                <c:pt idx="260">
                  <c:v>3451</c:v>
                </c:pt>
                <c:pt idx="261">
                  <c:v>3452</c:v>
                </c:pt>
                <c:pt idx="262">
                  <c:v>3453</c:v>
                </c:pt>
                <c:pt idx="263">
                  <c:v>3454</c:v>
                </c:pt>
                <c:pt idx="264">
                  <c:v>3455</c:v>
                </c:pt>
                <c:pt idx="265">
                  <c:v>3456</c:v>
                </c:pt>
                <c:pt idx="266">
                  <c:v>3457</c:v>
                </c:pt>
                <c:pt idx="267">
                  <c:v>3458</c:v>
                </c:pt>
                <c:pt idx="268">
                  <c:v>3459</c:v>
                </c:pt>
                <c:pt idx="269">
                  <c:v>3460</c:v>
                </c:pt>
                <c:pt idx="270">
                  <c:v>3461</c:v>
                </c:pt>
                <c:pt idx="271">
                  <c:v>3462</c:v>
                </c:pt>
                <c:pt idx="272">
                  <c:v>3463</c:v>
                </c:pt>
                <c:pt idx="273">
                  <c:v>3464</c:v>
                </c:pt>
                <c:pt idx="274">
                  <c:v>3465</c:v>
                </c:pt>
                <c:pt idx="275">
                  <c:v>3466</c:v>
                </c:pt>
                <c:pt idx="276">
                  <c:v>3467</c:v>
                </c:pt>
                <c:pt idx="277">
                  <c:v>3468</c:v>
                </c:pt>
                <c:pt idx="278">
                  <c:v>3469</c:v>
                </c:pt>
                <c:pt idx="279">
                  <c:v>3470</c:v>
                </c:pt>
                <c:pt idx="280">
                  <c:v>3471</c:v>
                </c:pt>
                <c:pt idx="281">
                  <c:v>3472</c:v>
                </c:pt>
                <c:pt idx="282">
                  <c:v>3473</c:v>
                </c:pt>
                <c:pt idx="283">
                  <c:v>3474</c:v>
                </c:pt>
                <c:pt idx="284">
                  <c:v>3475</c:v>
                </c:pt>
                <c:pt idx="285">
                  <c:v>3476</c:v>
                </c:pt>
                <c:pt idx="286">
                  <c:v>3477</c:v>
                </c:pt>
                <c:pt idx="287">
                  <c:v>3478</c:v>
                </c:pt>
                <c:pt idx="288">
                  <c:v>3479</c:v>
                </c:pt>
                <c:pt idx="289">
                  <c:v>3480</c:v>
                </c:pt>
                <c:pt idx="290">
                  <c:v>3481</c:v>
                </c:pt>
                <c:pt idx="291">
                  <c:v>3482</c:v>
                </c:pt>
              </c:numCache>
            </c:numRef>
          </c:xVal>
          <c:yVal>
            <c:numRef>
              <c:f>Graph!$B$2816:$B$3105</c:f>
              <c:numCache>
                <c:formatCode>General</c:formatCode>
                <c:ptCount val="290"/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18-44FE-8E2A-FD243EFA2C71}"/>
            </c:ext>
          </c:extLst>
        </c:ser>
        <c:ser>
          <c:idx val="2"/>
          <c:order val="2"/>
          <c:tx>
            <c:v>FL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Graph!$A$2815:$A$3106</c:f>
              <c:numCache>
                <c:formatCode>General</c:formatCode>
                <c:ptCount val="292"/>
                <c:pt idx="0">
                  <c:v>3191</c:v>
                </c:pt>
                <c:pt idx="1">
                  <c:v>3192</c:v>
                </c:pt>
                <c:pt idx="2">
                  <c:v>3193</c:v>
                </c:pt>
                <c:pt idx="3">
                  <c:v>3194</c:v>
                </c:pt>
                <c:pt idx="4">
                  <c:v>3195</c:v>
                </c:pt>
                <c:pt idx="5">
                  <c:v>3196</c:v>
                </c:pt>
                <c:pt idx="6">
                  <c:v>3197</c:v>
                </c:pt>
                <c:pt idx="7">
                  <c:v>3198</c:v>
                </c:pt>
                <c:pt idx="8">
                  <c:v>3199</c:v>
                </c:pt>
                <c:pt idx="9">
                  <c:v>3200</c:v>
                </c:pt>
                <c:pt idx="10">
                  <c:v>3201</c:v>
                </c:pt>
                <c:pt idx="11">
                  <c:v>3202</c:v>
                </c:pt>
                <c:pt idx="12">
                  <c:v>3203</c:v>
                </c:pt>
                <c:pt idx="13">
                  <c:v>3204</c:v>
                </c:pt>
                <c:pt idx="14">
                  <c:v>3205</c:v>
                </c:pt>
                <c:pt idx="15">
                  <c:v>3206</c:v>
                </c:pt>
                <c:pt idx="16">
                  <c:v>3207</c:v>
                </c:pt>
                <c:pt idx="17">
                  <c:v>3208</c:v>
                </c:pt>
                <c:pt idx="18">
                  <c:v>3209</c:v>
                </c:pt>
                <c:pt idx="19">
                  <c:v>3210</c:v>
                </c:pt>
                <c:pt idx="20">
                  <c:v>3211</c:v>
                </c:pt>
                <c:pt idx="21">
                  <c:v>3212</c:v>
                </c:pt>
                <c:pt idx="22">
                  <c:v>3213</c:v>
                </c:pt>
                <c:pt idx="23">
                  <c:v>3214</c:v>
                </c:pt>
                <c:pt idx="24">
                  <c:v>3215</c:v>
                </c:pt>
                <c:pt idx="25">
                  <c:v>3216</c:v>
                </c:pt>
                <c:pt idx="26">
                  <c:v>3217</c:v>
                </c:pt>
                <c:pt idx="27">
                  <c:v>3218</c:v>
                </c:pt>
                <c:pt idx="28">
                  <c:v>3219</c:v>
                </c:pt>
                <c:pt idx="29">
                  <c:v>3220</c:v>
                </c:pt>
                <c:pt idx="30">
                  <c:v>3221</c:v>
                </c:pt>
                <c:pt idx="31">
                  <c:v>3222</c:v>
                </c:pt>
                <c:pt idx="32">
                  <c:v>3223</c:v>
                </c:pt>
                <c:pt idx="33">
                  <c:v>3224</c:v>
                </c:pt>
                <c:pt idx="34">
                  <c:v>3225</c:v>
                </c:pt>
                <c:pt idx="35">
                  <c:v>3226</c:v>
                </c:pt>
                <c:pt idx="36">
                  <c:v>3227</c:v>
                </c:pt>
                <c:pt idx="37">
                  <c:v>3228</c:v>
                </c:pt>
                <c:pt idx="38">
                  <c:v>3229</c:v>
                </c:pt>
                <c:pt idx="39">
                  <c:v>3230</c:v>
                </c:pt>
                <c:pt idx="40">
                  <c:v>3231</c:v>
                </c:pt>
                <c:pt idx="41">
                  <c:v>3232</c:v>
                </c:pt>
                <c:pt idx="42">
                  <c:v>3233</c:v>
                </c:pt>
                <c:pt idx="43">
                  <c:v>3234</c:v>
                </c:pt>
                <c:pt idx="44">
                  <c:v>3235</c:v>
                </c:pt>
                <c:pt idx="45">
                  <c:v>3236</c:v>
                </c:pt>
                <c:pt idx="46">
                  <c:v>3237</c:v>
                </c:pt>
                <c:pt idx="47">
                  <c:v>3238</c:v>
                </c:pt>
                <c:pt idx="48">
                  <c:v>3239</c:v>
                </c:pt>
                <c:pt idx="49">
                  <c:v>3240</c:v>
                </c:pt>
                <c:pt idx="50">
                  <c:v>3241</c:v>
                </c:pt>
                <c:pt idx="51">
                  <c:v>3242</c:v>
                </c:pt>
                <c:pt idx="52">
                  <c:v>3243</c:v>
                </c:pt>
                <c:pt idx="53">
                  <c:v>3244</c:v>
                </c:pt>
                <c:pt idx="54">
                  <c:v>3245</c:v>
                </c:pt>
                <c:pt idx="55">
                  <c:v>3246</c:v>
                </c:pt>
                <c:pt idx="56">
                  <c:v>3247</c:v>
                </c:pt>
                <c:pt idx="57">
                  <c:v>3248</c:v>
                </c:pt>
                <c:pt idx="58">
                  <c:v>3249</c:v>
                </c:pt>
                <c:pt idx="59">
                  <c:v>3250</c:v>
                </c:pt>
                <c:pt idx="60">
                  <c:v>3251</c:v>
                </c:pt>
                <c:pt idx="61">
                  <c:v>3252</c:v>
                </c:pt>
                <c:pt idx="62">
                  <c:v>3253</c:v>
                </c:pt>
                <c:pt idx="63">
                  <c:v>3254</c:v>
                </c:pt>
                <c:pt idx="64">
                  <c:v>3255</c:v>
                </c:pt>
                <c:pt idx="65">
                  <c:v>3256</c:v>
                </c:pt>
                <c:pt idx="66">
                  <c:v>3257</c:v>
                </c:pt>
                <c:pt idx="67">
                  <c:v>3258</c:v>
                </c:pt>
                <c:pt idx="68">
                  <c:v>3259</c:v>
                </c:pt>
                <c:pt idx="69">
                  <c:v>3260</c:v>
                </c:pt>
                <c:pt idx="70">
                  <c:v>3261</c:v>
                </c:pt>
                <c:pt idx="71">
                  <c:v>3262</c:v>
                </c:pt>
                <c:pt idx="72">
                  <c:v>3263</c:v>
                </c:pt>
                <c:pt idx="73">
                  <c:v>3264</c:v>
                </c:pt>
                <c:pt idx="74">
                  <c:v>3265</c:v>
                </c:pt>
                <c:pt idx="75">
                  <c:v>3266</c:v>
                </c:pt>
                <c:pt idx="76">
                  <c:v>3267</c:v>
                </c:pt>
                <c:pt idx="77">
                  <c:v>3268</c:v>
                </c:pt>
                <c:pt idx="78">
                  <c:v>3269</c:v>
                </c:pt>
                <c:pt idx="79">
                  <c:v>3270</c:v>
                </c:pt>
                <c:pt idx="80">
                  <c:v>3271</c:v>
                </c:pt>
                <c:pt idx="81">
                  <c:v>3272</c:v>
                </c:pt>
                <c:pt idx="82">
                  <c:v>3273</c:v>
                </c:pt>
                <c:pt idx="83">
                  <c:v>3274</c:v>
                </c:pt>
                <c:pt idx="84">
                  <c:v>3275</c:v>
                </c:pt>
                <c:pt idx="85">
                  <c:v>3276</c:v>
                </c:pt>
                <c:pt idx="86">
                  <c:v>3277</c:v>
                </c:pt>
                <c:pt idx="87">
                  <c:v>3278</c:v>
                </c:pt>
                <c:pt idx="88">
                  <c:v>3279</c:v>
                </c:pt>
                <c:pt idx="89">
                  <c:v>3280</c:v>
                </c:pt>
                <c:pt idx="90">
                  <c:v>3281</c:v>
                </c:pt>
                <c:pt idx="91">
                  <c:v>3282</c:v>
                </c:pt>
                <c:pt idx="92">
                  <c:v>3283</c:v>
                </c:pt>
                <c:pt idx="93">
                  <c:v>3284</c:v>
                </c:pt>
                <c:pt idx="94">
                  <c:v>3285</c:v>
                </c:pt>
                <c:pt idx="95">
                  <c:v>3286</c:v>
                </c:pt>
                <c:pt idx="96">
                  <c:v>3287</c:v>
                </c:pt>
                <c:pt idx="97">
                  <c:v>3288</c:v>
                </c:pt>
                <c:pt idx="98">
                  <c:v>3289</c:v>
                </c:pt>
                <c:pt idx="99">
                  <c:v>3290</c:v>
                </c:pt>
                <c:pt idx="100">
                  <c:v>3291</c:v>
                </c:pt>
                <c:pt idx="101">
                  <c:v>3292</c:v>
                </c:pt>
                <c:pt idx="102">
                  <c:v>3293</c:v>
                </c:pt>
                <c:pt idx="103">
                  <c:v>3294</c:v>
                </c:pt>
                <c:pt idx="104">
                  <c:v>3295</c:v>
                </c:pt>
                <c:pt idx="105">
                  <c:v>3296</c:v>
                </c:pt>
                <c:pt idx="106">
                  <c:v>3297</c:v>
                </c:pt>
                <c:pt idx="107">
                  <c:v>3298</c:v>
                </c:pt>
                <c:pt idx="108">
                  <c:v>3299</c:v>
                </c:pt>
                <c:pt idx="109">
                  <c:v>3300</c:v>
                </c:pt>
                <c:pt idx="110">
                  <c:v>3301</c:v>
                </c:pt>
                <c:pt idx="111">
                  <c:v>3302</c:v>
                </c:pt>
                <c:pt idx="112">
                  <c:v>3303</c:v>
                </c:pt>
                <c:pt idx="113">
                  <c:v>3304</c:v>
                </c:pt>
                <c:pt idx="114">
                  <c:v>3305</c:v>
                </c:pt>
                <c:pt idx="115">
                  <c:v>3306</c:v>
                </c:pt>
                <c:pt idx="116">
                  <c:v>3307</c:v>
                </c:pt>
                <c:pt idx="117">
                  <c:v>3308</c:v>
                </c:pt>
                <c:pt idx="118">
                  <c:v>3309</c:v>
                </c:pt>
                <c:pt idx="119">
                  <c:v>3310</c:v>
                </c:pt>
                <c:pt idx="120">
                  <c:v>3311</c:v>
                </c:pt>
                <c:pt idx="121">
                  <c:v>3312</c:v>
                </c:pt>
                <c:pt idx="122">
                  <c:v>3313</c:v>
                </c:pt>
                <c:pt idx="123">
                  <c:v>3314</c:v>
                </c:pt>
                <c:pt idx="124">
                  <c:v>3315</c:v>
                </c:pt>
                <c:pt idx="125">
                  <c:v>3316</c:v>
                </c:pt>
                <c:pt idx="126">
                  <c:v>3317</c:v>
                </c:pt>
                <c:pt idx="127">
                  <c:v>3318</c:v>
                </c:pt>
                <c:pt idx="128">
                  <c:v>3319</c:v>
                </c:pt>
                <c:pt idx="129">
                  <c:v>3320</c:v>
                </c:pt>
                <c:pt idx="130">
                  <c:v>3321</c:v>
                </c:pt>
                <c:pt idx="131">
                  <c:v>3322</c:v>
                </c:pt>
                <c:pt idx="132">
                  <c:v>3323</c:v>
                </c:pt>
                <c:pt idx="133">
                  <c:v>3324</c:v>
                </c:pt>
                <c:pt idx="134">
                  <c:v>3325</c:v>
                </c:pt>
                <c:pt idx="135">
                  <c:v>3326</c:v>
                </c:pt>
                <c:pt idx="136">
                  <c:v>3327</c:v>
                </c:pt>
                <c:pt idx="137">
                  <c:v>3328</c:v>
                </c:pt>
                <c:pt idx="138">
                  <c:v>3329</c:v>
                </c:pt>
                <c:pt idx="139">
                  <c:v>3330</c:v>
                </c:pt>
                <c:pt idx="140">
                  <c:v>3331</c:v>
                </c:pt>
                <c:pt idx="141">
                  <c:v>3332</c:v>
                </c:pt>
                <c:pt idx="142">
                  <c:v>3333</c:v>
                </c:pt>
                <c:pt idx="143">
                  <c:v>3334</c:v>
                </c:pt>
                <c:pt idx="144">
                  <c:v>3335</c:v>
                </c:pt>
                <c:pt idx="145">
                  <c:v>3336</c:v>
                </c:pt>
                <c:pt idx="146">
                  <c:v>3337</c:v>
                </c:pt>
                <c:pt idx="147">
                  <c:v>3338</c:v>
                </c:pt>
                <c:pt idx="148">
                  <c:v>3339</c:v>
                </c:pt>
                <c:pt idx="149">
                  <c:v>3340</c:v>
                </c:pt>
                <c:pt idx="150">
                  <c:v>3341</c:v>
                </c:pt>
                <c:pt idx="151">
                  <c:v>3342</c:v>
                </c:pt>
                <c:pt idx="152">
                  <c:v>3343</c:v>
                </c:pt>
                <c:pt idx="153">
                  <c:v>3344</c:v>
                </c:pt>
                <c:pt idx="154">
                  <c:v>3345</c:v>
                </c:pt>
                <c:pt idx="155">
                  <c:v>3346</c:v>
                </c:pt>
                <c:pt idx="156">
                  <c:v>3347</c:v>
                </c:pt>
                <c:pt idx="157">
                  <c:v>3348</c:v>
                </c:pt>
                <c:pt idx="158">
                  <c:v>3349</c:v>
                </c:pt>
                <c:pt idx="159">
                  <c:v>3350</c:v>
                </c:pt>
                <c:pt idx="160">
                  <c:v>3351</c:v>
                </c:pt>
                <c:pt idx="161">
                  <c:v>3352</c:v>
                </c:pt>
                <c:pt idx="162">
                  <c:v>3353</c:v>
                </c:pt>
                <c:pt idx="163">
                  <c:v>3354</c:v>
                </c:pt>
                <c:pt idx="164">
                  <c:v>3355</c:v>
                </c:pt>
                <c:pt idx="165">
                  <c:v>3356</c:v>
                </c:pt>
                <c:pt idx="166">
                  <c:v>3357</c:v>
                </c:pt>
                <c:pt idx="167">
                  <c:v>3358</c:v>
                </c:pt>
                <c:pt idx="168">
                  <c:v>3359</c:v>
                </c:pt>
                <c:pt idx="169">
                  <c:v>3360</c:v>
                </c:pt>
                <c:pt idx="170">
                  <c:v>3361</c:v>
                </c:pt>
                <c:pt idx="171">
                  <c:v>3362</c:v>
                </c:pt>
                <c:pt idx="172">
                  <c:v>3363</c:v>
                </c:pt>
                <c:pt idx="173">
                  <c:v>3364</c:v>
                </c:pt>
                <c:pt idx="174">
                  <c:v>3365</c:v>
                </c:pt>
                <c:pt idx="175">
                  <c:v>3366</c:v>
                </c:pt>
                <c:pt idx="176">
                  <c:v>3367</c:v>
                </c:pt>
                <c:pt idx="177">
                  <c:v>3368</c:v>
                </c:pt>
                <c:pt idx="178">
                  <c:v>3369</c:v>
                </c:pt>
                <c:pt idx="179">
                  <c:v>3370</c:v>
                </c:pt>
                <c:pt idx="180">
                  <c:v>3371</c:v>
                </c:pt>
                <c:pt idx="181">
                  <c:v>3372</c:v>
                </c:pt>
                <c:pt idx="182">
                  <c:v>3373</c:v>
                </c:pt>
                <c:pt idx="183">
                  <c:v>3374</c:v>
                </c:pt>
                <c:pt idx="184">
                  <c:v>3375</c:v>
                </c:pt>
                <c:pt idx="185">
                  <c:v>3376</c:v>
                </c:pt>
                <c:pt idx="186">
                  <c:v>3377</c:v>
                </c:pt>
                <c:pt idx="187">
                  <c:v>3378</c:v>
                </c:pt>
                <c:pt idx="188">
                  <c:v>3379</c:v>
                </c:pt>
                <c:pt idx="189">
                  <c:v>3380</c:v>
                </c:pt>
                <c:pt idx="190">
                  <c:v>3381</c:v>
                </c:pt>
                <c:pt idx="191">
                  <c:v>3382</c:v>
                </c:pt>
                <c:pt idx="192">
                  <c:v>3383</c:v>
                </c:pt>
                <c:pt idx="193">
                  <c:v>3384</c:v>
                </c:pt>
                <c:pt idx="194">
                  <c:v>3385</c:v>
                </c:pt>
                <c:pt idx="195">
                  <c:v>3386</c:v>
                </c:pt>
                <c:pt idx="196">
                  <c:v>3387</c:v>
                </c:pt>
                <c:pt idx="197">
                  <c:v>3388</c:v>
                </c:pt>
                <c:pt idx="198">
                  <c:v>3389</c:v>
                </c:pt>
                <c:pt idx="199">
                  <c:v>3390</c:v>
                </c:pt>
                <c:pt idx="200">
                  <c:v>3391</c:v>
                </c:pt>
                <c:pt idx="201">
                  <c:v>3392</c:v>
                </c:pt>
                <c:pt idx="202">
                  <c:v>3393</c:v>
                </c:pt>
                <c:pt idx="203">
                  <c:v>3394</c:v>
                </c:pt>
                <c:pt idx="204">
                  <c:v>3395</c:v>
                </c:pt>
                <c:pt idx="205">
                  <c:v>3396</c:v>
                </c:pt>
                <c:pt idx="206">
                  <c:v>3397</c:v>
                </c:pt>
                <c:pt idx="207">
                  <c:v>3398</c:v>
                </c:pt>
                <c:pt idx="208">
                  <c:v>3399</c:v>
                </c:pt>
                <c:pt idx="209">
                  <c:v>3400</c:v>
                </c:pt>
                <c:pt idx="210">
                  <c:v>3401</c:v>
                </c:pt>
                <c:pt idx="211">
                  <c:v>3402</c:v>
                </c:pt>
                <c:pt idx="212">
                  <c:v>3403</c:v>
                </c:pt>
                <c:pt idx="213">
                  <c:v>3404</c:v>
                </c:pt>
                <c:pt idx="214">
                  <c:v>3405</c:v>
                </c:pt>
                <c:pt idx="215">
                  <c:v>3406</c:v>
                </c:pt>
                <c:pt idx="216">
                  <c:v>3407</c:v>
                </c:pt>
                <c:pt idx="217">
                  <c:v>3408</c:v>
                </c:pt>
                <c:pt idx="218">
                  <c:v>3409</c:v>
                </c:pt>
                <c:pt idx="219">
                  <c:v>3410</c:v>
                </c:pt>
                <c:pt idx="220">
                  <c:v>3411</c:v>
                </c:pt>
                <c:pt idx="221">
                  <c:v>3412</c:v>
                </c:pt>
                <c:pt idx="222">
                  <c:v>3413</c:v>
                </c:pt>
                <c:pt idx="223">
                  <c:v>3414</c:v>
                </c:pt>
                <c:pt idx="224">
                  <c:v>3415</c:v>
                </c:pt>
                <c:pt idx="225">
                  <c:v>3416</c:v>
                </c:pt>
                <c:pt idx="226">
                  <c:v>3417</c:v>
                </c:pt>
                <c:pt idx="227">
                  <c:v>3418</c:v>
                </c:pt>
                <c:pt idx="228">
                  <c:v>3419</c:v>
                </c:pt>
                <c:pt idx="229">
                  <c:v>3420</c:v>
                </c:pt>
                <c:pt idx="230">
                  <c:v>3421</c:v>
                </c:pt>
                <c:pt idx="231">
                  <c:v>3422</c:v>
                </c:pt>
                <c:pt idx="232">
                  <c:v>3423</c:v>
                </c:pt>
                <c:pt idx="233">
                  <c:v>3424</c:v>
                </c:pt>
                <c:pt idx="234">
                  <c:v>3425</c:v>
                </c:pt>
                <c:pt idx="235">
                  <c:v>3426</c:v>
                </c:pt>
                <c:pt idx="236">
                  <c:v>3427</c:v>
                </c:pt>
                <c:pt idx="237">
                  <c:v>3428</c:v>
                </c:pt>
                <c:pt idx="238">
                  <c:v>3429</c:v>
                </c:pt>
                <c:pt idx="239">
                  <c:v>3430</c:v>
                </c:pt>
                <c:pt idx="240">
                  <c:v>3431</c:v>
                </c:pt>
                <c:pt idx="241">
                  <c:v>3432</c:v>
                </c:pt>
                <c:pt idx="242">
                  <c:v>3433</c:v>
                </c:pt>
                <c:pt idx="243">
                  <c:v>3434</c:v>
                </c:pt>
                <c:pt idx="244">
                  <c:v>3435</c:v>
                </c:pt>
                <c:pt idx="245">
                  <c:v>3436</c:v>
                </c:pt>
                <c:pt idx="246">
                  <c:v>3437</c:v>
                </c:pt>
                <c:pt idx="247">
                  <c:v>3438</c:v>
                </c:pt>
                <c:pt idx="248">
                  <c:v>3439</c:v>
                </c:pt>
                <c:pt idx="249">
                  <c:v>3440</c:v>
                </c:pt>
                <c:pt idx="250">
                  <c:v>3441</c:v>
                </c:pt>
                <c:pt idx="251">
                  <c:v>3442</c:v>
                </c:pt>
                <c:pt idx="252">
                  <c:v>3443</c:v>
                </c:pt>
                <c:pt idx="253">
                  <c:v>3444</c:v>
                </c:pt>
                <c:pt idx="254">
                  <c:v>3445</c:v>
                </c:pt>
                <c:pt idx="255">
                  <c:v>3446</c:v>
                </c:pt>
                <c:pt idx="256">
                  <c:v>3447</c:v>
                </c:pt>
                <c:pt idx="257">
                  <c:v>3448</c:v>
                </c:pt>
                <c:pt idx="258">
                  <c:v>3449</c:v>
                </c:pt>
                <c:pt idx="259">
                  <c:v>3450</c:v>
                </c:pt>
                <c:pt idx="260">
                  <c:v>3451</c:v>
                </c:pt>
                <c:pt idx="261">
                  <c:v>3452</c:v>
                </c:pt>
                <c:pt idx="262">
                  <c:v>3453</c:v>
                </c:pt>
                <c:pt idx="263">
                  <c:v>3454</c:v>
                </c:pt>
                <c:pt idx="264">
                  <c:v>3455</c:v>
                </c:pt>
                <c:pt idx="265">
                  <c:v>3456</c:v>
                </c:pt>
                <c:pt idx="266">
                  <c:v>3457</c:v>
                </c:pt>
                <c:pt idx="267">
                  <c:v>3458</c:v>
                </c:pt>
                <c:pt idx="268">
                  <c:v>3459</c:v>
                </c:pt>
                <c:pt idx="269">
                  <c:v>3460</c:v>
                </c:pt>
                <c:pt idx="270">
                  <c:v>3461</c:v>
                </c:pt>
                <c:pt idx="271">
                  <c:v>3462</c:v>
                </c:pt>
                <c:pt idx="272">
                  <c:v>3463</c:v>
                </c:pt>
                <c:pt idx="273">
                  <c:v>3464</c:v>
                </c:pt>
                <c:pt idx="274">
                  <c:v>3465</c:v>
                </c:pt>
                <c:pt idx="275">
                  <c:v>3466</c:v>
                </c:pt>
                <c:pt idx="276">
                  <c:v>3467</c:v>
                </c:pt>
                <c:pt idx="277">
                  <c:v>3468</c:v>
                </c:pt>
                <c:pt idx="278">
                  <c:v>3469</c:v>
                </c:pt>
                <c:pt idx="279">
                  <c:v>3470</c:v>
                </c:pt>
                <c:pt idx="280">
                  <c:v>3471</c:v>
                </c:pt>
                <c:pt idx="281">
                  <c:v>3472</c:v>
                </c:pt>
                <c:pt idx="282">
                  <c:v>3473</c:v>
                </c:pt>
                <c:pt idx="283">
                  <c:v>3474</c:v>
                </c:pt>
                <c:pt idx="284">
                  <c:v>3475</c:v>
                </c:pt>
                <c:pt idx="285">
                  <c:v>3476</c:v>
                </c:pt>
                <c:pt idx="286">
                  <c:v>3477</c:v>
                </c:pt>
                <c:pt idx="287">
                  <c:v>3478</c:v>
                </c:pt>
                <c:pt idx="288">
                  <c:v>3479</c:v>
                </c:pt>
                <c:pt idx="289">
                  <c:v>3480</c:v>
                </c:pt>
                <c:pt idx="290">
                  <c:v>3481</c:v>
                </c:pt>
                <c:pt idx="291">
                  <c:v>3482</c:v>
                </c:pt>
              </c:numCache>
            </c:numRef>
          </c:xVal>
          <c:yVal>
            <c:numRef>
              <c:f>Graph!$C$2816:$C$3105</c:f>
              <c:numCache>
                <c:formatCode>General</c:formatCode>
                <c:ptCount val="290"/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218-44FE-8E2A-FD243EFA2C71}"/>
            </c:ext>
          </c:extLst>
        </c:ser>
        <c:ser>
          <c:idx val="3"/>
          <c:order val="3"/>
          <c:tx>
            <c:v>RL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Graph!$A$2815:$A$3106</c:f>
              <c:numCache>
                <c:formatCode>General</c:formatCode>
                <c:ptCount val="292"/>
                <c:pt idx="0">
                  <c:v>3191</c:v>
                </c:pt>
                <c:pt idx="1">
                  <c:v>3192</c:v>
                </c:pt>
                <c:pt idx="2">
                  <c:v>3193</c:v>
                </c:pt>
                <c:pt idx="3">
                  <c:v>3194</c:v>
                </c:pt>
                <c:pt idx="4">
                  <c:v>3195</c:v>
                </c:pt>
                <c:pt idx="5">
                  <c:v>3196</c:v>
                </c:pt>
                <c:pt idx="6">
                  <c:v>3197</c:v>
                </c:pt>
                <c:pt idx="7">
                  <c:v>3198</c:v>
                </c:pt>
                <c:pt idx="8">
                  <c:v>3199</c:v>
                </c:pt>
                <c:pt idx="9">
                  <c:v>3200</c:v>
                </c:pt>
                <c:pt idx="10">
                  <c:v>3201</c:v>
                </c:pt>
                <c:pt idx="11">
                  <c:v>3202</c:v>
                </c:pt>
                <c:pt idx="12">
                  <c:v>3203</c:v>
                </c:pt>
                <c:pt idx="13">
                  <c:v>3204</c:v>
                </c:pt>
                <c:pt idx="14">
                  <c:v>3205</c:v>
                </c:pt>
                <c:pt idx="15">
                  <c:v>3206</c:v>
                </c:pt>
                <c:pt idx="16">
                  <c:v>3207</c:v>
                </c:pt>
                <c:pt idx="17">
                  <c:v>3208</c:v>
                </c:pt>
                <c:pt idx="18">
                  <c:v>3209</c:v>
                </c:pt>
                <c:pt idx="19">
                  <c:v>3210</c:v>
                </c:pt>
                <c:pt idx="20">
                  <c:v>3211</c:v>
                </c:pt>
                <c:pt idx="21">
                  <c:v>3212</c:v>
                </c:pt>
                <c:pt idx="22">
                  <c:v>3213</c:v>
                </c:pt>
                <c:pt idx="23">
                  <c:v>3214</c:v>
                </c:pt>
                <c:pt idx="24">
                  <c:v>3215</c:v>
                </c:pt>
                <c:pt idx="25">
                  <c:v>3216</c:v>
                </c:pt>
                <c:pt idx="26">
                  <c:v>3217</c:v>
                </c:pt>
                <c:pt idx="27">
                  <c:v>3218</c:v>
                </c:pt>
                <c:pt idx="28">
                  <c:v>3219</c:v>
                </c:pt>
                <c:pt idx="29">
                  <c:v>3220</c:v>
                </c:pt>
                <c:pt idx="30">
                  <c:v>3221</c:v>
                </c:pt>
                <c:pt idx="31">
                  <c:v>3222</c:v>
                </c:pt>
                <c:pt idx="32">
                  <c:v>3223</c:v>
                </c:pt>
                <c:pt idx="33">
                  <c:v>3224</c:v>
                </c:pt>
                <c:pt idx="34">
                  <c:v>3225</c:v>
                </c:pt>
                <c:pt idx="35">
                  <c:v>3226</c:v>
                </c:pt>
                <c:pt idx="36">
                  <c:v>3227</c:v>
                </c:pt>
                <c:pt idx="37">
                  <c:v>3228</c:v>
                </c:pt>
                <c:pt idx="38">
                  <c:v>3229</c:v>
                </c:pt>
                <c:pt idx="39">
                  <c:v>3230</c:v>
                </c:pt>
                <c:pt idx="40">
                  <c:v>3231</c:v>
                </c:pt>
                <c:pt idx="41">
                  <c:v>3232</c:v>
                </c:pt>
                <c:pt idx="42">
                  <c:v>3233</c:v>
                </c:pt>
                <c:pt idx="43">
                  <c:v>3234</c:v>
                </c:pt>
                <c:pt idx="44">
                  <c:v>3235</c:v>
                </c:pt>
                <c:pt idx="45">
                  <c:v>3236</c:v>
                </c:pt>
                <c:pt idx="46">
                  <c:v>3237</c:v>
                </c:pt>
                <c:pt idx="47">
                  <c:v>3238</c:v>
                </c:pt>
                <c:pt idx="48">
                  <c:v>3239</c:v>
                </c:pt>
                <c:pt idx="49">
                  <c:v>3240</c:v>
                </c:pt>
                <c:pt idx="50">
                  <c:v>3241</c:v>
                </c:pt>
                <c:pt idx="51">
                  <c:v>3242</c:v>
                </c:pt>
                <c:pt idx="52">
                  <c:v>3243</c:v>
                </c:pt>
                <c:pt idx="53">
                  <c:v>3244</c:v>
                </c:pt>
                <c:pt idx="54">
                  <c:v>3245</c:v>
                </c:pt>
                <c:pt idx="55">
                  <c:v>3246</c:v>
                </c:pt>
                <c:pt idx="56">
                  <c:v>3247</c:v>
                </c:pt>
                <c:pt idx="57">
                  <c:v>3248</c:v>
                </c:pt>
                <c:pt idx="58">
                  <c:v>3249</c:v>
                </c:pt>
                <c:pt idx="59">
                  <c:v>3250</c:v>
                </c:pt>
                <c:pt idx="60">
                  <c:v>3251</c:v>
                </c:pt>
                <c:pt idx="61">
                  <c:v>3252</c:v>
                </c:pt>
                <c:pt idx="62">
                  <c:v>3253</c:v>
                </c:pt>
                <c:pt idx="63">
                  <c:v>3254</c:v>
                </c:pt>
                <c:pt idx="64">
                  <c:v>3255</c:v>
                </c:pt>
                <c:pt idx="65">
                  <c:v>3256</c:v>
                </c:pt>
                <c:pt idx="66">
                  <c:v>3257</c:v>
                </c:pt>
                <c:pt idx="67">
                  <c:v>3258</c:v>
                </c:pt>
                <c:pt idx="68">
                  <c:v>3259</c:v>
                </c:pt>
                <c:pt idx="69">
                  <c:v>3260</c:v>
                </c:pt>
                <c:pt idx="70">
                  <c:v>3261</c:v>
                </c:pt>
                <c:pt idx="71">
                  <c:v>3262</c:v>
                </c:pt>
                <c:pt idx="72">
                  <c:v>3263</c:v>
                </c:pt>
                <c:pt idx="73">
                  <c:v>3264</c:v>
                </c:pt>
                <c:pt idx="74">
                  <c:v>3265</c:v>
                </c:pt>
                <c:pt idx="75">
                  <c:v>3266</c:v>
                </c:pt>
                <c:pt idx="76">
                  <c:v>3267</c:v>
                </c:pt>
                <c:pt idx="77">
                  <c:v>3268</c:v>
                </c:pt>
                <c:pt idx="78">
                  <c:v>3269</c:v>
                </c:pt>
                <c:pt idx="79">
                  <c:v>3270</c:v>
                </c:pt>
                <c:pt idx="80">
                  <c:v>3271</c:v>
                </c:pt>
                <c:pt idx="81">
                  <c:v>3272</c:v>
                </c:pt>
                <c:pt idx="82">
                  <c:v>3273</c:v>
                </c:pt>
                <c:pt idx="83">
                  <c:v>3274</c:v>
                </c:pt>
                <c:pt idx="84">
                  <c:v>3275</c:v>
                </c:pt>
                <c:pt idx="85">
                  <c:v>3276</c:v>
                </c:pt>
                <c:pt idx="86">
                  <c:v>3277</c:v>
                </c:pt>
                <c:pt idx="87">
                  <c:v>3278</c:v>
                </c:pt>
                <c:pt idx="88">
                  <c:v>3279</c:v>
                </c:pt>
                <c:pt idx="89">
                  <c:v>3280</c:v>
                </c:pt>
                <c:pt idx="90">
                  <c:v>3281</c:v>
                </c:pt>
                <c:pt idx="91">
                  <c:v>3282</c:v>
                </c:pt>
                <c:pt idx="92">
                  <c:v>3283</c:v>
                </c:pt>
                <c:pt idx="93">
                  <c:v>3284</c:v>
                </c:pt>
                <c:pt idx="94">
                  <c:v>3285</c:v>
                </c:pt>
                <c:pt idx="95">
                  <c:v>3286</c:v>
                </c:pt>
                <c:pt idx="96">
                  <c:v>3287</c:v>
                </c:pt>
                <c:pt idx="97">
                  <c:v>3288</c:v>
                </c:pt>
                <c:pt idx="98">
                  <c:v>3289</c:v>
                </c:pt>
                <c:pt idx="99">
                  <c:v>3290</c:v>
                </c:pt>
                <c:pt idx="100">
                  <c:v>3291</c:v>
                </c:pt>
                <c:pt idx="101">
                  <c:v>3292</c:v>
                </c:pt>
                <c:pt idx="102">
                  <c:v>3293</c:v>
                </c:pt>
                <c:pt idx="103">
                  <c:v>3294</c:v>
                </c:pt>
                <c:pt idx="104">
                  <c:v>3295</c:v>
                </c:pt>
                <c:pt idx="105">
                  <c:v>3296</c:v>
                </c:pt>
                <c:pt idx="106">
                  <c:v>3297</c:v>
                </c:pt>
                <c:pt idx="107">
                  <c:v>3298</c:v>
                </c:pt>
                <c:pt idx="108">
                  <c:v>3299</c:v>
                </c:pt>
                <c:pt idx="109">
                  <c:v>3300</c:v>
                </c:pt>
                <c:pt idx="110">
                  <c:v>3301</c:v>
                </c:pt>
                <c:pt idx="111">
                  <c:v>3302</c:v>
                </c:pt>
                <c:pt idx="112">
                  <c:v>3303</c:v>
                </c:pt>
                <c:pt idx="113">
                  <c:v>3304</c:v>
                </c:pt>
                <c:pt idx="114">
                  <c:v>3305</c:v>
                </c:pt>
                <c:pt idx="115">
                  <c:v>3306</c:v>
                </c:pt>
                <c:pt idx="116">
                  <c:v>3307</c:v>
                </c:pt>
                <c:pt idx="117">
                  <c:v>3308</c:v>
                </c:pt>
                <c:pt idx="118">
                  <c:v>3309</c:v>
                </c:pt>
                <c:pt idx="119">
                  <c:v>3310</c:v>
                </c:pt>
                <c:pt idx="120">
                  <c:v>3311</c:v>
                </c:pt>
                <c:pt idx="121">
                  <c:v>3312</c:v>
                </c:pt>
                <c:pt idx="122">
                  <c:v>3313</c:v>
                </c:pt>
                <c:pt idx="123">
                  <c:v>3314</c:v>
                </c:pt>
                <c:pt idx="124">
                  <c:v>3315</c:v>
                </c:pt>
                <c:pt idx="125">
                  <c:v>3316</c:v>
                </c:pt>
                <c:pt idx="126">
                  <c:v>3317</c:v>
                </c:pt>
                <c:pt idx="127">
                  <c:v>3318</c:v>
                </c:pt>
                <c:pt idx="128">
                  <c:v>3319</c:v>
                </c:pt>
                <c:pt idx="129">
                  <c:v>3320</c:v>
                </c:pt>
                <c:pt idx="130">
                  <c:v>3321</c:v>
                </c:pt>
                <c:pt idx="131">
                  <c:v>3322</c:v>
                </c:pt>
                <c:pt idx="132">
                  <c:v>3323</c:v>
                </c:pt>
                <c:pt idx="133">
                  <c:v>3324</c:v>
                </c:pt>
                <c:pt idx="134">
                  <c:v>3325</c:v>
                </c:pt>
                <c:pt idx="135">
                  <c:v>3326</c:v>
                </c:pt>
                <c:pt idx="136">
                  <c:v>3327</c:v>
                </c:pt>
                <c:pt idx="137">
                  <c:v>3328</c:v>
                </c:pt>
                <c:pt idx="138">
                  <c:v>3329</c:v>
                </c:pt>
                <c:pt idx="139">
                  <c:v>3330</c:v>
                </c:pt>
                <c:pt idx="140">
                  <c:v>3331</c:v>
                </c:pt>
                <c:pt idx="141">
                  <c:v>3332</c:v>
                </c:pt>
                <c:pt idx="142">
                  <c:v>3333</c:v>
                </c:pt>
                <c:pt idx="143">
                  <c:v>3334</c:v>
                </c:pt>
                <c:pt idx="144">
                  <c:v>3335</c:v>
                </c:pt>
                <c:pt idx="145">
                  <c:v>3336</c:v>
                </c:pt>
                <c:pt idx="146">
                  <c:v>3337</c:v>
                </c:pt>
                <c:pt idx="147">
                  <c:v>3338</c:v>
                </c:pt>
                <c:pt idx="148">
                  <c:v>3339</c:v>
                </c:pt>
                <c:pt idx="149">
                  <c:v>3340</c:v>
                </c:pt>
                <c:pt idx="150">
                  <c:v>3341</c:v>
                </c:pt>
                <c:pt idx="151">
                  <c:v>3342</c:v>
                </c:pt>
                <c:pt idx="152">
                  <c:v>3343</c:v>
                </c:pt>
                <c:pt idx="153">
                  <c:v>3344</c:v>
                </c:pt>
                <c:pt idx="154">
                  <c:v>3345</c:v>
                </c:pt>
                <c:pt idx="155">
                  <c:v>3346</c:v>
                </c:pt>
                <c:pt idx="156">
                  <c:v>3347</c:v>
                </c:pt>
                <c:pt idx="157">
                  <c:v>3348</c:v>
                </c:pt>
                <c:pt idx="158">
                  <c:v>3349</c:v>
                </c:pt>
                <c:pt idx="159">
                  <c:v>3350</c:v>
                </c:pt>
                <c:pt idx="160">
                  <c:v>3351</c:v>
                </c:pt>
                <c:pt idx="161">
                  <c:v>3352</c:v>
                </c:pt>
                <c:pt idx="162">
                  <c:v>3353</c:v>
                </c:pt>
                <c:pt idx="163">
                  <c:v>3354</c:v>
                </c:pt>
                <c:pt idx="164">
                  <c:v>3355</c:v>
                </c:pt>
                <c:pt idx="165">
                  <c:v>3356</c:v>
                </c:pt>
                <c:pt idx="166">
                  <c:v>3357</c:v>
                </c:pt>
                <c:pt idx="167">
                  <c:v>3358</c:v>
                </c:pt>
                <c:pt idx="168">
                  <c:v>3359</c:v>
                </c:pt>
                <c:pt idx="169">
                  <c:v>3360</c:v>
                </c:pt>
                <c:pt idx="170">
                  <c:v>3361</c:v>
                </c:pt>
                <c:pt idx="171">
                  <c:v>3362</c:v>
                </c:pt>
                <c:pt idx="172">
                  <c:v>3363</c:v>
                </c:pt>
                <c:pt idx="173">
                  <c:v>3364</c:v>
                </c:pt>
                <c:pt idx="174">
                  <c:v>3365</c:v>
                </c:pt>
                <c:pt idx="175">
                  <c:v>3366</c:v>
                </c:pt>
                <c:pt idx="176">
                  <c:v>3367</c:v>
                </c:pt>
                <c:pt idx="177">
                  <c:v>3368</c:v>
                </c:pt>
                <c:pt idx="178">
                  <c:v>3369</c:v>
                </c:pt>
                <c:pt idx="179">
                  <c:v>3370</c:v>
                </c:pt>
                <c:pt idx="180">
                  <c:v>3371</c:v>
                </c:pt>
                <c:pt idx="181">
                  <c:v>3372</c:v>
                </c:pt>
                <c:pt idx="182">
                  <c:v>3373</c:v>
                </c:pt>
                <c:pt idx="183">
                  <c:v>3374</c:v>
                </c:pt>
                <c:pt idx="184">
                  <c:v>3375</c:v>
                </c:pt>
                <c:pt idx="185">
                  <c:v>3376</c:v>
                </c:pt>
                <c:pt idx="186">
                  <c:v>3377</c:v>
                </c:pt>
                <c:pt idx="187">
                  <c:v>3378</c:v>
                </c:pt>
                <c:pt idx="188">
                  <c:v>3379</c:v>
                </c:pt>
                <c:pt idx="189">
                  <c:v>3380</c:v>
                </c:pt>
                <c:pt idx="190">
                  <c:v>3381</c:v>
                </c:pt>
                <c:pt idx="191">
                  <c:v>3382</c:v>
                </c:pt>
                <c:pt idx="192">
                  <c:v>3383</c:v>
                </c:pt>
                <c:pt idx="193">
                  <c:v>3384</c:v>
                </c:pt>
                <c:pt idx="194">
                  <c:v>3385</c:v>
                </c:pt>
                <c:pt idx="195">
                  <c:v>3386</c:v>
                </c:pt>
                <c:pt idx="196">
                  <c:v>3387</c:v>
                </c:pt>
                <c:pt idx="197">
                  <c:v>3388</c:v>
                </c:pt>
                <c:pt idx="198">
                  <c:v>3389</c:v>
                </c:pt>
                <c:pt idx="199">
                  <c:v>3390</c:v>
                </c:pt>
                <c:pt idx="200">
                  <c:v>3391</c:v>
                </c:pt>
                <c:pt idx="201">
                  <c:v>3392</c:v>
                </c:pt>
                <c:pt idx="202">
                  <c:v>3393</c:v>
                </c:pt>
                <c:pt idx="203">
                  <c:v>3394</c:v>
                </c:pt>
                <c:pt idx="204">
                  <c:v>3395</c:v>
                </c:pt>
                <c:pt idx="205">
                  <c:v>3396</c:v>
                </c:pt>
                <c:pt idx="206">
                  <c:v>3397</c:v>
                </c:pt>
                <c:pt idx="207">
                  <c:v>3398</c:v>
                </c:pt>
                <c:pt idx="208">
                  <c:v>3399</c:v>
                </c:pt>
                <c:pt idx="209">
                  <c:v>3400</c:v>
                </c:pt>
                <c:pt idx="210">
                  <c:v>3401</c:v>
                </c:pt>
                <c:pt idx="211">
                  <c:v>3402</c:v>
                </c:pt>
                <c:pt idx="212">
                  <c:v>3403</c:v>
                </c:pt>
                <c:pt idx="213">
                  <c:v>3404</c:v>
                </c:pt>
                <c:pt idx="214">
                  <c:v>3405</c:v>
                </c:pt>
                <c:pt idx="215">
                  <c:v>3406</c:v>
                </c:pt>
                <c:pt idx="216">
                  <c:v>3407</c:v>
                </c:pt>
                <c:pt idx="217">
                  <c:v>3408</c:v>
                </c:pt>
                <c:pt idx="218">
                  <c:v>3409</c:v>
                </c:pt>
                <c:pt idx="219">
                  <c:v>3410</c:v>
                </c:pt>
                <c:pt idx="220">
                  <c:v>3411</c:v>
                </c:pt>
                <c:pt idx="221">
                  <c:v>3412</c:v>
                </c:pt>
                <c:pt idx="222">
                  <c:v>3413</c:v>
                </c:pt>
                <c:pt idx="223">
                  <c:v>3414</c:v>
                </c:pt>
                <c:pt idx="224">
                  <c:v>3415</c:v>
                </c:pt>
                <c:pt idx="225">
                  <c:v>3416</c:v>
                </c:pt>
                <c:pt idx="226">
                  <c:v>3417</c:v>
                </c:pt>
                <c:pt idx="227">
                  <c:v>3418</c:v>
                </c:pt>
                <c:pt idx="228">
                  <c:v>3419</c:v>
                </c:pt>
                <c:pt idx="229">
                  <c:v>3420</c:v>
                </c:pt>
                <c:pt idx="230">
                  <c:v>3421</c:v>
                </c:pt>
                <c:pt idx="231">
                  <c:v>3422</c:v>
                </c:pt>
                <c:pt idx="232">
                  <c:v>3423</c:v>
                </c:pt>
                <c:pt idx="233">
                  <c:v>3424</c:v>
                </c:pt>
                <c:pt idx="234">
                  <c:v>3425</c:v>
                </c:pt>
                <c:pt idx="235">
                  <c:v>3426</c:v>
                </c:pt>
                <c:pt idx="236">
                  <c:v>3427</c:v>
                </c:pt>
                <c:pt idx="237">
                  <c:v>3428</c:v>
                </c:pt>
                <c:pt idx="238">
                  <c:v>3429</c:v>
                </c:pt>
                <c:pt idx="239">
                  <c:v>3430</c:v>
                </c:pt>
                <c:pt idx="240">
                  <c:v>3431</c:v>
                </c:pt>
                <c:pt idx="241">
                  <c:v>3432</c:v>
                </c:pt>
                <c:pt idx="242">
                  <c:v>3433</c:v>
                </c:pt>
                <c:pt idx="243">
                  <c:v>3434</c:v>
                </c:pt>
                <c:pt idx="244">
                  <c:v>3435</c:v>
                </c:pt>
                <c:pt idx="245">
                  <c:v>3436</c:v>
                </c:pt>
                <c:pt idx="246">
                  <c:v>3437</c:v>
                </c:pt>
                <c:pt idx="247">
                  <c:v>3438</c:v>
                </c:pt>
                <c:pt idx="248">
                  <c:v>3439</c:v>
                </c:pt>
                <c:pt idx="249">
                  <c:v>3440</c:v>
                </c:pt>
                <c:pt idx="250">
                  <c:v>3441</c:v>
                </c:pt>
                <c:pt idx="251">
                  <c:v>3442</c:v>
                </c:pt>
                <c:pt idx="252">
                  <c:v>3443</c:v>
                </c:pt>
                <c:pt idx="253">
                  <c:v>3444</c:v>
                </c:pt>
                <c:pt idx="254">
                  <c:v>3445</c:v>
                </c:pt>
                <c:pt idx="255">
                  <c:v>3446</c:v>
                </c:pt>
                <c:pt idx="256">
                  <c:v>3447</c:v>
                </c:pt>
                <c:pt idx="257">
                  <c:v>3448</c:v>
                </c:pt>
                <c:pt idx="258">
                  <c:v>3449</c:v>
                </c:pt>
                <c:pt idx="259">
                  <c:v>3450</c:v>
                </c:pt>
                <c:pt idx="260">
                  <c:v>3451</c:v>
                </c:pt>
                <c:pt idx="261">
                  <c:v>3452</c:v>
                </c:pt>
                <c:pt idx="262">
                  <c:v>3453</c:v>
                </c:pt>
                <c:pt idx="263">
                  <c:v>3454</c:v>
                </c:pt>
                <c:pt idx="264">
                  <c:v>3455</c:v>
                </c:pt>
                <c:pt idx="265">
                  <c:v>3456</c:v>
                </c:pt>
                <c:pt idx="266">
                  <c:v>3457</c:v>
                </c:pt>
                <c:pt idx="267">
                  <c:v>3458</c:v>
                </c:pt>
                <c:pt idx="268">
                  <c:v>3459</c:v>
                </c:pt>
                <c:pt idx="269">
                  <c:v>3460</c:v>
                </c:pt>
                <c:pt idx="270">
                  <c:v>3461</c:v>
                </c:pt>
                <c:pt idx="271">
                  <c:v>3462</c:v>
                </c:pt>
                <c:pt idx="272">
                  <c:v>3463</c:v>
                </c:pt>
                <c:pt idx="273">
                  <c:v>3464</c:v>
                </c:pt>
                <c:pt idx="274">
                  <c:v>3465</c:v>
                </c:pt>
                <c:pt idx="275">
                  <c:v>3466</c:v>
                </c:pt>
                <c:pt idx="276">
                  <c:v>3467</c:v>
                </c:pt>
                <c:pt idx="277">
                  <c:v>3468</c:v>
                </c:pt>
                <c:pt idx="278">
                  <c:v>3469</c:v>
                </c:pt>
                <c:pt idx="279">
                  <c:v>3470</c:v>
                </c:pt>
                <c:pt idx="280">
                  <c:v>3471</c:v>
                </c:pt>
                <c:pt idx="281">
                  <c:v>3472</c:v>
                </c:pt>
                <c:pt idx="282">
                  <c:v>3473</c:v>
                </c:pt>
                <c:pt idx="283">
                  <c:v>3474</c:v>
                </c:pt>
                <c:pt idx="284">
                  <c:v>3475</c:v>
                </c:pt>
                <c:pt idx="285">
                  <c:v>3476</c:v>
                </c:pt>
                <c:pt idx="286">
                  <c:v>3477</c:v>
                </c:pt>
                <c:pt idx="287">
                  <c:v>3478</c:v>
                </c:pt>
                <c:pt idx="288">
                  <c:v>3479</c:v>
                </c:pt>
                <c:pt idx="289">
                  <c:v>3480</c:v>
                </c:pt>
                <c:pt idx="290">
                  <c:v>3481</c:v>
                </c:pt>
                <c:pt idx="291">
                  <c:v>3482</c:v>
                </c:pt>
              </c:numCache>
            </c:numRef>
          </c:xVal>
          <c:yVal>
            <c:numRef>
              <c:f>Graph!$E$2816:$E$3105</c:f>
              <c:numCache>
                <c:formatCode>General</c:formatCode>
                <c:ptCount val="290"/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218-44FE-8E2A-FD243EFA2C71}"/>
            </c:ext>
          </c:extLst>
        </c:ser>
        <c:ser>
          <c:idx val="4"/>
          <c:order val="4"/>
          <c:tx>
            <c:v>RRD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Graph!$A$2815:$A$3106</c:f>
              <c:numCache>
                <c:formatCode>General</c:formatCode>
                <c:ptCount val="292"/>
                <c:pt idx="0">
                  <c:v>3191</c:v>
                </c:pt>
                <c:pt idx="1">
                  <c:v>3192</c:v>
                </c:pt>
                <c:pt idx="2">
                  <c:v>3193</c:v>
                </c:pt>
                <c:pt idx="3">
                  <c:v>3194</c:v>
                </c:pt>
                <c:pt idx="4">
                  <c:v>3195</c:v>
                </c:pt>
                <c:pt idx="5">
                  <c:v>3196</c:v>
                </c:pt>
                <c:pt idx="6">
                  <c:v>3197</c:v>
                </c:pt>
                <c:pt idx="7">
                  <c:v>3198</c:v>
                </c:pt>
                <c:pt idx="8">
                  <c:v>3199</c:v>
                </c:pt>
                <c:pt idx="9">
                  <c:v>3200</c:v>
                </c:pt>
                <c:pt idx="10">
                  <c:v>3201</c:v>
                </c:pt>
                <c:pt idx="11">
                  <c:v>3202</c:v>
                </c:pt>
                <c:pt idx="12">
                  <c:v>3203</c:v>
                </c:pt>
                <c:pt idx="13">
                  <c:v>3204</c:v>
                </c:pt>
                <c:pt idx="14">
                  <c:v>3205</c:v>
                </c:pt>
                <c:pt idx="15">
                  <c:v>3206</c:v>
                </c:pt>
                <c:pt idx="16">
                  <c:v>3207</c:v>
                </c:pt>
                <c:pt idx="17">
                  <c:v>3208</c:v>
                </c:pt>
                <c:pt idx="18">
                  <c:v>3209</c:v>
                </c:pt>
                <c:pt idx="19">
                  <c:v>3210</c:v>
                </c:pt>
                <c:pt idx="20">
                  <c:v>3211</c:v>
                </c:pt>
                <c:pt idx="21">
                  <c:v>3212</c:v>
                </c:pt>
                <c:pt idx="22">
                  <c:v>3213</c:v>
                </c:pt>
                <c:pt idx="23">
                  <c:v>3214</c:v>
                </c:pt>
                <c:pt idx="24">
                  <c:v>3215</c:v>
                </c:pt>
                <c:pt idx="25">
                  <c:v>3216</c:v>
                </c:pt>
                <c:pt idx="26">
                  <c:v>3217</c:v>
                </c:pt>
                <c:pt idx="27">
                  <c:v>3218</c:v>
                </c:pt>
                <c:pt idx="28">
                  <c:v>3219</c:v>
                </c:pt>
                <c:pt idx="29">
                  <c:v>3220</c:v>
                </c:pt>
                <c:pt idx="30">
                  <c:v>3221</c:v>
                </c:pt>
                <c:pt idx="31">
                  <c:v>3222</c:v>
                </c:pt>
                <c:pt idx="32">
                  <c:v>3223</c:v>
                </c:pt>
                <c:pt idx="33">
                  <c:v>3224</c:v>
                </c:pt>
                <c:pt idx="34">
                  <c:v>3225</c:v>
                </c:pt>
                <c:pt idx="35">
                  <c:v>3226</c:v>
                </c:pt>
                <c:pt idx="36">
                  <c:v>3227</c:v>
                </c:pt>
                <c:pt idx="37">
                  <c:v>3228</c:v>
                </c:pt>
                <c:pt idx="38">
                  <c:v>3229</c:v>
                </c:pt>
                <c:pt idx="39">
                  <c:v>3230</c:v>
                </c:pt>
                <c:pt idx="40">
                  <c:v>3231</c:v>
                </c:pt>
                <c:pt idx="41">
                  <c:v>3232</c:v>
                </c:pt>
                <c:pt idx="42">
                  <c:v>3233</c:v>
                </c:pt>
                <c:pt idx="43">
                  <c:v>3234</c:v>
                </c:pt>
                <c:pt idx="44">
                  <c:v>3235</c:v>
                </c:pt>
                <c:pt idx="45">
                  <c:v>3236</c:v>
                </c:pt>
                <c:pt idx="46">
                  <c:v>3237</c:v>
                </c:pt>
                <c:pt idx="47">
                  <c:v>3238</c:v>
                </c:pt>
                <c:pt idx="48">
                  <c:v>3239</c:v>
                </c:pt>
                <c:pt idx="49">
                  <c:v>3240</c:v>
                </c:pt>
                <c:pt idx="50">
                  <c:v>3241</c:v>
                </c:pt>
                <c:pt idx="51">
                  <c:v>3242</c:v>
                </c:pt>
                <c:pt idx="52">
                  <c:v>3243</c:v>
                </c:pt>
                <c:pt idx="53">
                  <c:v>3244</c:v>
                </c:pt>
                <c:pt idx="54">
                  <c:v>3245</c:v>
                </c:pt>
                <c:pt idx="55">
                  <c:v>3246</c:v>
                </c:pt>
                <c:pt idx="56">
                  <c:v>3247</c:v>
                </c:pt>
                <c:pt idx="57">
                  <c:v>3248</c:v>
                </c:pt>
                <c:pt idx="58">
                  <c:v>3249</c:v>
                </c:pt>
                <c:pt idx="59">
                  <c:v>3250</c:v>
                </c:pt>
                <c:pt idx="60">
                  <c:v>3251</c:v>
                </c:pt>
                <c:pt idx="61">
                  <c:v>3252</c:v>
                </c:pt>
                <c:pt idx="62">
                  <c:v>3253</c:v>
                </c:pt>
                <c:pt idx="63">
                  <c:v>3254</c:v>
                </c:pt>
                <c:pt idx="64">
                  <c:v>3255</c:v>
                </c:pt>
                <c:pt idx="65">
                  <c:v>3256</c:v>
                </c:pt>
                <c:pt idx="66">
                  <c:v>3257</c:v>
                </c:pt>
                <c:pt idx="67">
                  <c:v>3258</c:v>
                </c:pt>
                <c:pt idx="68">
                  <c:v>3259</c:v>
                </c:pt>
                <c:pt idx="69">
                  <c:v>3260</c:v>
                </c:pt>
                <c:pt idx="70">
                  <c:v>3261</c:v>
                </c:pt>
                <c:pt idx="71">
                  <c:v>3262</c:v>
                </c:pt>
                <c:pt idx="72">
                  <c:v>3263</c:v>
                </c:pt>
                <c:pt idx="73">
                  <c:v>3264</c:v>
                </c:pt>
                <c:pt idx="74">
                  <c:v>3265</c:v>
                </c:pt>
                <c:pt idx="75">
                  <c:v>3266</c:v>
                </c:pt>
                <c:pt idx="76">
                  <c:v>3267</c:v>
                </c:pt>
                <c:pt idx="77">
                  <c:v>3268</c:v>
                </c:pt>
                <c:pt idx="78">
                  <c:v>3269</c:v>
                </c:pt>
                <c:pt idx="79">
                  <c:v>3270</c:v>
                </c:pt>
                <c:pt idx="80">
                  <c:v>3271</c:v>
                </c:pt>
                <c:pt idx="81">
                  <c:v>3272</c:v>
                </c:pt>
                <c:pt idx="82">
                  <c:v>3273</c:v>
                </c:pt>
                <c:pt idx="83">
                  <c:v>3274</c:v>
                </c:pt>
                <c:pt idx="84">
                  <c:v>3275</c:v>
                </c:pt>
                <c:pt idx="85">
                  <c:v>3276</c:v>
                </c:pt>
                <c:pt idx="86">
                  <c:v>3277</c:v>
                </c:pt>
                <c:pt idx="87">
                  <c:v>3278</c:v>
                </c:pt>
                <c:pt idx="88">
                  <c:v>3279</c:v>
                </c:pt>
                <c:pt idx="89">
                  <c:v>3280</c:v>
                </c:pt>
                <c:pt idx="90">
                  <c:v>3281</c:v>
                </c:pt>
                <c:pt idx="91">
                  <c:v>3282</c:v>
                </c:pt>
                <c:pt idx="92">
                  <c:v>3283</c:v>
                </c:pt>
                <c:pt idx="93">
                  <c:v>3284</c:v>
                </c:pt>
                <c:pt idx="94">
                  <c:v>3285</c:v>
                </c:pt>
                <c:pt idx="95">
                  <c:v>3286</c:v>
                </c:pt>
                <c:pt idx="96">
                  <c:v>3287</c:v>
                </c:pt>
                <c:pt idx="97">
                  <c:v>3288</c:v>
                </c:pt>
                <c:pt idx="98">
                  <c:v>3289</c:v>
                </c:pt>
                <c:pt idx="99">
                  <c:v>3290</c:v>
                </c:pt>
                <c:pt idx="100">
                  <c:v>3291</c:v>
                </c:pt>
                <c:pt idx="101">
                  <c:v>3292</c:v>
                </c:pt>
                <c:pt idx="102">
                  <c:v>3293</c:v>
                </c:pt>
                <c:pt idx="103">
                  <c:v>3294</c:v>
                </c:pt>
                <c:pt idx="104">
                  <c:v>3295</c:v>
                </c:pt>
                <c:pt idx="105">
                  <c:v>3296</c:v>
                </c:pt>
                <c:pt idx="106">
                  <c:v>3297</c:v>
                </c:pt>
                <c:pt idx="107">
                  <c:v>3298</c:v>
                </c:pt>
                <c:pt idx="108">
                  <c:v>3299</c:v>
                </c:pt>
                <c:pt idx="109">
                  <c:v>3300</c:v>
                </c:pt>
                <c:pt idx="110">
                  <c:v>3301</c:v>
                </c:pt>
                <c:pt idx="111">
                  <c:v>3302</c:v>
                </c:pt>
                <c:pt idx="112">
                  <c:v>3303</c:v>
                </c:pt>
                <c:pt idx="113">
                  <c:v>3304</c:v>
                </c:pt>
                <c:pt idx="114">
                  <c:v>3305</c:v>
                </c:pt>
                <c:pt idx="115">
                  <c:v>3306</c:v>
                </c:pt>
                <c:pt idx="116">
                  <c:v>3307</c:v>
                </c:pt>
                <c:pt idx="117">
                  <c:v>3308</c:v>
                </c:pt>
                <c:pt idx="118">
                  <c:v>3309</c:v>
                </c:pt>
                <c:pt idx="119">
                  <c:v>3310</c:v>
                </c:pt>
                <c:pt idx="120">
                  <c:v>3311</c:v>
                </c:pt>
                <c:pt idx="121">
                  <c:v>3312</c:v>
                </c:pt>
                <c:pt idx="122">
                  <c:v>3313</c:v>
                </c:pt>
                <c:pt idx="123">
                  <c:v>3314</c:v>
                </c:pt>
                <c:pt idx="124">
                  <c:v>3315</c:v>
                </c:pt>
                <c:pt idx="125">
                  <c:v>3316</c:v>
                </c:pt>
                <c:pt idx="126">
                  <c:v>3317</c:v>
                </c:pt>
                <c:pt idx="127">
                  <c:v>3318</c:v>
                </c:pt>
                <c:pt idx="128">
                  <c:v>3319</c:v>
                </c:pt>
                <c:pt idx="129">
                  <c:v>3320</c:v>
                </c:pt>
                <c:pt idx="130">
                  <c:v>3321</c:v>
                </c:pt>
                <c:pt idx="131">
                  <c:v>3322</c:v>
                </c:pt>
                <c:pt idx="132">
                  <c:v>3323</c:v>
                </c:pt>
                <c:pt idx="133">
                  <c:v>3324</c:v>
                </c:pt>
                <c:pt idx="134">
                  <c:v>3325</c:v>
                </c:pt>
                <c:pt idx="135">
                  <c:v>3326</c:v>
                </c:pt>
                <c:pt idx="136">
                  <c:v>3327</c:v>
                </c:pt>
                <c:pt idx="137">
                  <c:v>3328</c:v>
                </c:pt>
                <c:pt idx="138">
                  <c:v>3329</c:v>
                </c:pt>
                <c:pt idx="139">
                  <c:v>3330</c:v>
                </c:pt>
                <c:pt idx="140">
                  <c:v>3331</c:v>
                </c:pt>
                <c:pt idx="141">
                  <c:v>3332</c:v>
                </c:pt>
                <c:pt idx="142">
                  <c:v>3333</c:v>
                </c:pt>
                <c:pt idx="143">
                  <c:v>3334</c:v>
                </c:pt>
                <c:pt idx="144">
                  <c:v>3335</c:v>
                </c:pt>
                <c:pt idx="145">
                  <c:v>3336</c:v>
                </c:pt>
                <c:pt idx="146">
                  <c:v>3337</c:v>
                </c:pt>
                <c:pt idx="147">
                  <c:v>3338</c:v>
                </c:pt>
                <c:pt idx="148">
                  <c:v>3339</c:v>
                </c:pt>
                <c:pt idx="149">
                  <c:v>3340</c:v>
                </c:pt>
                <c:pt idx="150">
                  <c:v>3341</c:v>
                </c:pt>
                <c:pt idx="151">
                  <c:v>3342</c:v>
                </c:pt>
                <c:pt idx="152">
                  <c:v>3343</c:v>
                </c:pt>
                <c:pt idx="153">
                  <c:v>3344</c:v>
                </c:pt>
                <c:pt idx="154">
                  <c:v>3345</c:v>
                </c:pt>
                <c:pt idx="155">
                  <c:v>3346</c:v>
                </c:pt>
                <c:pt idx="156">
                  <c:v>3347</c:v>
                </c:pt>
                <c:pt idx="157">
                  <c:v>3348</c:v>
                </c:pt>
                <c:pt idx="158">
                  <c:v>3349</c:v>
                </c:pt>
                <c:pt idx="159">
                  <c:v>3350</c:v>
                </c:pt>
                <c:pt idx="160">
                  <c:v>3351</c:v>
                </c:pt>
                <c:pt idx="161">
                  <c:v>3352</c:v>
                </c:pt>
                <c:pt idx="162">
                  <c:v>3353</c:v>
                </c:pt>
                <c:pt idx="163">
                  <c:v>3354</c:v>
                </c:pt>
                <c:pt idx="164">
                  <c:v>3355</c:v>
                </c:pt>
                <c:pt idx="165">
                  <c:v>3356</c:v>
                </c:pt>
                <c:pt idx="166">
                  <c:v>3357</c:v>
                </c:pt>
                <c:pt idx="167">
                  <c:v>3358</c:v>
                </c:pt>
                <c:pt idx="168">
                  <c:v>3359</c:v>
                </c:pt>
                <c:pt idx="169">
                  <c:v>3360</c:v>
                </c:pt>
                <c:pt idx="170">
                  <c:v>3361</c:v>
                </c:pt>
                <c:pt idx="171">
                  <c:v>3362</c:v>
                </c:pt>
                <c:pt idx="172">
                  <c:v>3363</c:v>
                </c:pt>
                <c:pt idx="173">
                  <c:v>3364</c:v>
                </c:pt>
                <c:pt idx="174">
                  <c:v>3365</c:v>
                </c:pt>
                <c:pt idx="175">
                  <c:v>3366</c:v>
                </c:pt>
                <c:pt idx="176">
                  <c:v>3367</c:v>
                </c:pt>
                <c:pt idx="177">
                  <c:v>3368</c:v>
                </c:pt>
                <c:pt idx="178">
                  <c:v>3369</c:v>
                </c:pt>
                <c:pt idx="179">
                  <c:v>3370</c:v>
                </c:pt>
                <c:pt idx="180">
                  <c:v>3371</c:v>
                </c:pt>
                <c:pt idx="181">
                  <c:v>3372</c:v>
                </c:pt>
                <c:pt idx="182">
                  <c:v>3373</c:v>
                </c:pt>
                <c:pt idx="183">
                  <c:v>3374</c:v>
                </c:pt>
                <c:pt idx="184">
                  <c:v>3375</c:v>
                </c:pt>
                <c:pt idx="185">
                  <c:v>3376</c:v>
                </c:pt>
                <c:pt idx="186">
                  <c:v>3377</c:v>
                </c:pt>
                <c:pt idx="187">
                  <c:v>3378</c:v>
                </c:pt>
                <c:pt idx="188">
                  <c:v>3379</c:v>
                </c:pt>
                <c:pt idx="189">
                  <c:v>3380</c:v>
                </c:pt>
                <c:pt idx="190">
                  <c:v>3381</c:v>
                </c:pt>
                <c:pt idx="191">
                  <c:v>3382</c:v>
                </c:pt>
                <c:pt idx="192">
                  <c:v>3383</c:v>
                </c:pt>
                <c:pt idx="193">
                  <c:v>3384</c:v>
                </c:pt>
                <c:pt idx="194">
                  <c:v>3385</c:v>
                </c:pt>
                <c:pt idx="195">
                  <c:v>3386</c:v>
                </c:pt>
                <c:pt idx="196">
                  <c:v>3387</c:v>
                </c:pt>
                <c:pt idx="197">
                  <c:v>3388</c:v>
                </c:pt>
                <c:pt idx="198">
                  <c:v>3389</c:v>
                </c:pt>
                <c:pt idx="199">
                  <c:v>3390</c:v>
                </c:pt>
                <c:pt idx="200">
                  <c:v>3391</c:v>
                </c:pt>
                <c:pt idx="201">
                  <c:v>3392</c:v>
                </c:pt>
                <c:pt idx="202">
                  <c:v>3393</c:v>
                </c:pt>
                <c:pt idx="203">
                  <c:v>3394</c:v>
                </c:pt>
                <c:pt idx="204">
                  <c:v>3395</c:v>
                </c:pt>
                <c:pt idx="205">
                  <c:v>3396</c:v>
                </c:pt>
                <c:pt idx="206">
                  <c:v>3397</c:v>
                </c:pt>
                <c:pt idx="207">
                  <c:v>3398</c:v>
                </c:pt>
                <c:pt idx="208">
                  <c:v>3399</c:v>
                </c:pt>
                <c:pt idx="209">
                  <c:v>3400</c:v>
                </c:pt>
                <c:pt idx="210">
                  <c:v>3401</c:v>
                </c:pt>
                <c:pt idx="211">
                  <c:v>3402</c:v>
                </c:pt>
                <c:pt idx="212">
                  <c:v>3403</c:v>
                </c:pt>
                <c:pt idx="213">
                  <c:v>3404</c:v>
                </c:pt>
                <c:pt idx="214">
                  <c:v>3405</c:v>
                </c:pt>
                <c:pt idx="215">
                  <c:v>3406</c:v>
                </c:pt>
                <c:pt idx="216">
                  <c:v>3407</c:v>
                </c:pt>
                <c:pt idx="217">
                  <c:v>3408</c:v>
                </c:pt>
                <c:pt idx="218">
                  <c:v>3409</c:v>
                </c:pt>
                <c:pt idx="219">
                  <c:v>3410</c:v>
                </c:pt>
                <c:pt idx="220">
                  <c:v>3411</c:v>
                </c:pt>
                <c:pt idx="221">
                  <c:v>3412</c:v>
                </c:pt>
                <c:pt idx="222">
                  <c:v>3413</c:v>
                </c:pt>
                <c:pt idx="223">
                  <c:v>3414</c:v>
                </c:pt>
                <c:pt idx="224">
                  <c:v>3415</c:v>
                </c:pt>
                <c:pt idx="225">
                  <c:v>3416</c:v>
                </c:pt>
                <c:pt idx="226">
                  <c:v>3417</c:v>
                </c:pt>
                <c:pt idx="227">
                  <c:v>3418</c:v>
                </c:pt>
                <c:pt idx="228">
                  <c:v>3419</c:v>
                </c:pt>
                <c:pt idx="229">
                  <c:v>3420</c:v>
                </c:pt>
                <c:pt idx="230">
                  <c:v>3421</c:v>
                </c:pt>
                <c:pt idx="231">
                  <c:v>3422</c:v>
                </c:pt>
                <c:pt idx="232">
                  <c:v>3423</c:v>
                </c:pt>
                <c:pt idx="233">
                  <c:v>3424</c:v>
                </c:pt>
                <c:pt idx="234">
                  <c:v>3425</c:v>
                </c:pt>
                <c:pt idx="235">
                  <c:v>3426</c:v>
                </c:pt>
                <c:pt idx="236">
                  <c:v>3427</c:v>
                </c:pt>
                <c:pt idx="237">
                  <c:v>3428</c:v>
                </c:pt>
                <c:pt idx="238">
                  <c:v>3429</c:v>
                </c:pt>
                <c:pt idx="239">
                  <c:v>3430</c:v>
                </c:pt>
                <c:pt idx="240">
                  <c:v>3431</c:v>
                </c:pt>
                <c:pt idx="241">
                  <c:v>3432</c:v>
                </c:pt>
                <c:pt idx="242">
                  <c:v>3433</c:v>
                </c:pt>
                <c:pt idx="243">
                  <c:v>3434</c:v>
                </c:pt>
                <c:pt idx="244">
                  <c:v>3435</c:v>
                </c:pt>
                <c:pt idx="245">
                  <c:v>3436</c:v>
                </c:pt>
                <c:pt idx="246">
                  <c:v>3437</c:v>
                </c:pt>
                <c:pt idx="247">
                  <c:v>3438</c:v>
                </c:pt>
                <c:pt idx="248">
                  <c:v>3439</c:v>
                </c:pt>
                <c:pt idx="249">
                  <c:v>3440</c:v>
                </c:pt>
                <c:pt idx="250">
                  <c:v>3441</c:v>
                </c:pt>
                <c:pt idx="251">
                  <c:v>3442</c:v>
                </c:pt>
                <c:pt idx="252">
                  <c:v>3443</c:v>
                </c:pt>
                <c:pt idx="253">
                  <c:v>3444</c:v>
                </c:pt>
                <c:pt idx="254">
                  <c:v>3445</c:v>
                </c:pt>
                <c:pt idx="255">
                  <c:v>3446</c:v>
                </c:pt>
                <c:pt idx="256">
                  <c:v>3447</c:v>
                </c:pt>
                <c:pt idx="257">
                  <c:v>3448</c:v>
                </c:pt>
                <c:pt idx="258">
                  <c:v>3449</c:v>
                </c:pt>
                <c:pt idx="259">
                  <c:v>3450</c:v>
                </c:pt>
                <c:pt idx="260">
                  <c:v>3451</c:v>
                </c:pt>
                <c:pt idx="261">
                  <c:v>3452</c:v>
                </c:pt>
                <c:pt idx="262">
                  <c:v>3453</c:v>
                </c:pt>
                <c:pt idx="263">
                  <c:v>3454</c:v>
                </c:pt>
                <c:pt idx="264">
                  <c:v>3455</c:v>
                </c:pt>
                <c:pt idx="265">
                  <c:v>3456</c:v>
                </c:pt>
                <c:pt idx="266">
                  <c:v>3457</c:v>
                </c:pt>
                <c:pt idx="267">
                  <c:v>3458</c:v>
                </c:pt>
                <c:pt idx="268">
                  <c:v>3459</c:v>
                </c:pt>
                <c:pt idx="269">
                  <c:v>3460</c:v>
                </c:pt>
                <c:pt idx="270">
                  <c:v>3461</c:v>
                </c:pt>
                <c:pt idx="271">
                  <c:v>3462</c:v>
                </c:pt>
                <c:pt idx="272">
                  <c:v>3463</c:v>
                </c:pt>
                <c:pt idx="273">
                  <c:v>3464</c:v>
                </c:pt>
                <c:pt idx="274">
                  <c:v>3465</c:v>
                </c:pt>
                <c:pt idx="275">
                  <c:v>3466</c:v>
                </c:pt>
                <c:pt idx="276">
                  <c:v>3467</c:v>
                </c:pt>
                <c:pt idx="277">
                  <c:v>3468</c:v>
                </c:pt>
                <c:pt idx="278">
                  <c:v>3469</c:v>
                </c:pt>
                <c:pt idx="279">
                  <c:v>3470</c:v>
                </c:pt>
                <c:pt idx="280">
                  <c:v>3471</c:v>
                </c:pt>
                <c:pt idx="281">
                  <c:v>3472</c:v>
                </c:pt>
                <c:pt idx="282">
                  <c:v>3473</c:v>
                </c:pt>
                <c:pt idx="283">
                  <c:v>3474</c:v>
                </c:pt>
                <c:pt idx="284">
                  <c:v>3475</c:v>
                </c:pt>
                <c:pt idx="285">
                  <c:v>3476</c:v>
                </c:pt>
                <c:pt idx="286">
                  <c:v>3477</c:v>
                </c:pt>
                <c:pt idx="287">
                  <c:v>3478</c:v>
                </c:pt>
                <c:pt idx="288">
                  <c:v>3479</c:v>
                </c:pt>
                <c:pt idx="289">
                  <c:v>3480</c:v>
                </c:pt>
                <c:pt idx="290">
                  <c:v>3481</c:v>
                </c:pt>
                <c:pt idx="291">
                  <c:v>3482</c:v>
                </c:pt>
              </c:numCache>
            </c:numRef>
          </c:xVal>
          <c:yVal>
            <c:numRef>
              <c:f>Graph!$G$2816:$G$3105</c:f>
              <c:numCache>
                <c:formatCode>General</c:formatCode>
                <c:ptCount val="29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218-44FE-8E2A-FD243EFA2C71}"/>
            </c:ext>
          </c:extLst>
        </c:ser>
        <c:ser>
          <c:idx val="5"/>
          <c:order val="5"/>
          <c:tx>
            <c:v>RLD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Graph!$A$2815:$A$3106</c:f>
              <c:numCache>
                <c:formatCode>General</c:formatCode>
                <c:ptCount val="292"/>
                <c:pt idx="0">
                  <c:v>3191</c:v>
                </c:pt>
                <c:pt idx="1">
                  <c:v>3192</c:v>
                </c:pt>
                <c:pt idx="2">
                  <c:v>3193</c:v>
                </c:pt>
                <c:pt idx="3">
                  <c:v>3194</c:v>
                </c:pt>
                <c:pt idx="4">
                  <c:v>3195</c:v>
                </c:pt>
                <c:pt idx="5">
                  <c:v>3196</c:v>
                </c:pt>
                <c:pt idx="6">
                  <c:v>3197</c:v>
                </c:pt>
                <c:pt idx="7">
                  <c:v>3198</c:v>
                </c:pt>
                <c:pt idx="8">
                  <c:v>3199</c:v>
                </c:pt>
                <c:pt idx="9">
                  <c:v>3200</c:v>
                </c:pt>
                <c:pt idx="10">
                  <c:v>3201</c:v>
                </c:pt>
                <c:pt idx="11">
                  <c:v>3202</c:v>
                </c:pt>
                <c:pt idx="12">
                  <c:v>3203</c:v>
                </c:pt>
                <c:pt idx="13">
                  <c:v>3204</c:v>
                </c:pt>
                <c:pt idx="14">
                  <c:v>3205</c:v>
                </c:pt>
                <c:pt idx="15">
                  <c:v>3206</c:v>
                </c:pt>
                <c:pt idx="16">
                  <c:v>3207</c:v>
                </c:pt>
                <c:pt idx="17">
                  <c:v>3208</c:v>
                </c:pt>
                <c:pt idx="18">
                  <c:v>3209</c:v>
                </c:pt>
                <c:pt idx="19">
                  <c:v>3210</c:v>
                </c:pt>
                <c:pt idx="20">
                  <c:v>3211</c:v>
                </c:pt>
                <c:pt idx="21">
                  <c:v>3212</c:v>
                </c:pt>
                <c:pt idx="22">
                  <c:v>3213</c:v>
                </c:pt>
                <c:pt idx="23">
                  <c:v>3214</c:v>
                </c:pt>
                <c:pt idx="24">
                  <c:v>3215</c:v>
                </c:pt>
                <c:pt idx="25">
                  <c:v>3216</c:v>
                </c:pt>
                <c:pt idx="26">
                  <c:v>3217</c:v>
                </c:pt>
                <c:pt idx="27">
                  <c:v>3218</c:v>
                </c:pt>
                <c:pt idx="28">
                  <c:v>3219</c:v>
                </c:pt>
                <c:pt idx="29">
                  <c:v>3220</c:v>
                </c:pt>
                <c:pt idx="30">
                  <c:v>3221</c:v>
                </c:pt>
                <c:pt idx="31">
                  <c:v>3222</c:v>
                </c:pt>
                <c:pt idx="32">
                  <c:v>3223</c:v>
                </c:pt>
                <c:pt idx="33">
                  <c:v>3224</c:v>
                </c:pt>
                <c:pt idx="34">
                  <c:v>3225</c:v>
                </c:pt>
                <c:pt idx="35">
                  <c:v>3226</c:v>
                </c:pt>
                <c:pt idx="36">
                  <c:v>3227</c:v>
                </c:pt>
                <c:pt idx="37">
                  <c:v>3228</c:v>
                </c:pt>
                <c:pt idx="38">
                  <c:v>3229</c:v>
                </c:pt>
                <c:pt idx="39">
                  <c:v>3230</c:v>
                </c:pt>
                <c:pt idx="40">
                  <c:v>3231</c:v>
                </c:pt>
                <c:pt idx="41">
                  <c:v>3232</c:v>
                </c:pt>
                <c:pt idx="42">
                  <c:v>3233</c:v>
                </c:pt>
                <c:pt idx="43">
                  <c:v>3234</c:v>
                </c:pt>
                <c:pt idx="44">
                  <c:v>3235</c:v>
                </c:pt>
                <c:pt idx="45">
                  <c:v>3236</c:v>
                </c:pt>
                <c:pt idx="46">
                  <c:v>3237</c:v>
                </c:pt>
                <c:pt idx="47">
                  <c:v>3238</c:v>
                </c:pt>
                <c:pt idx="48">
                  <c:v>3239</c:v>
                </c:pt>
                <c:pt idx="49">
                  <c:v>3240</c:v>
                </c:pt>
                <c:pt idx="50">
                  <c:v>3241</c:v>
                </c:pt>
                <c:pt idx="51">
                  <c:v>3242</c:v>
                </c:pt>
                <c:pt idx="52">
                  <c:v>3243</c:v>
                </c:pt>
                <c:pt idx="53">
                  <c:v>3244</c:v>
                </c:pt>
                <c:pt idx="54">
                  <c:v>3245</c:v>
                </c:pt>
                <c:pt idx="55">
                  <c:v>3246</c:v>
                </c:pt>
                <c:pt idx="56">
                  <c:v>3247</c:v>
                </c:pt>
                <c:pt idx="57">
                  <c:v>3248</c:v>
                </c:pt>
                <c:pt idx="58">
                  <c:v>3249</c:v>
                </c:pt>
                <c:pt idx="59">
                  <c:v>3250</c:v>
                </c:pt>
                <c:pt idx="60">
                  <c:v>3251</c:v>
                </c:pt>
                <c:pt idx="61">
                  <c:v>3252</c:v>
                </c:pt>
                <c:pt idx="62">
                  <c:v>3253</c:v>
                </c:pt>
                <c:pt idx="63">
                  <c:v>3254</c:v>
                </c:pt>
                <c:pt idx="64">
                  <c:v>3255</c:v>
                </c:pt>
                <c:pt idx="65">
                  <c:v>3256</c:v>
                </c:pt>
                <c:pt idx="66">
                  <c:v>3257</c:v>
                </c:pt>
                <c:pt idx="67">
                  <c:v>3258</c:v>
                </c:pt>
                <c:pt idx="68">
                  <c:v>3259</c:v>
                </c:pt>
                <c:pt idx="69">
                  <c:v>3260</c:v>
                </c:pt>
                <c:pt idx="70">
                  <c:v>3261</c:v>
                </c:pt>
                <c:pt idx="71">
                  <c:v>3262</c:v>
                </c:pt>
                <c:pt idx="72">
                  <c:v>3263</c:v>
                </c:pt>
                <c:pt idx="73">
                  <c:v>3264</c:v>
                </c:pt>
                <c:pt idx="74">
                  <c:v>3265</c:v>
                </c:pt>
                <c:pt idx="75">
                  <c:v>3266</c:v>
                </c:pt>
                <c:pt idx="76">
                  <c:v>3267</c:v>
                </c:pt>
                <c:pt idx="77">
                  <c:v>3268</c:v>
                </c:pt>
                <c:pt idx="78">
                  <c:v>3269</c:v>
                </c:pt>
                <c:pt idx="79">
                  <c:v>3270</c:v>
                </c:pt>
                <c:pt idx="80">
                  <c:v>3271</c:v>
                </c:pt>
                <c:pt idx="81">
                  <c:v>3272</c:v>
                </c:pt>
                <c:pt idx="82">
                  <c:v>3273</c:v>
                </c:pt>
                <c:pt idx="83">
                  <c:v>3274</c:v>
                </c:pt>
                <c:pt idx="84">
                  <c:v>3275</c:v>
                </c:pt>
                <c:pt idx="85">
                  <c:v>3276</c:v>
                </c:pt>
                <c:pt idx="86">
                  <c:v>3277</c:v>
                </c:pt>
                <c:pt idx="87">
                  <c:v>3278</c:v>
                </c:pt>
                <c:pt idx="88">
                  <c:v>3279</c:v>
                </c:pt>
                <c:pt idx="89">
                  <c:v>3280</c:v>
                </c:pt>
                <c:pt idx="90">
                  <c:v>3281</c:v>
                </c:pt>
                <c:pt idx="91">
                  <c:v>3282</c:v>
                </c:pt>
                <c:pt idx="92">
                  <c:v>3283</c:v>
                </c:pt>
                <c:pt idx="93">
                  <c:v>3284</c:v>
                </c:pt>
                <c:pt idx="94">
                  <c:v>3285</c:v>
                </c:pt>
                <c:pt idx="95">
                  <c:v>3286</c:v>
                </c:pt>
                <c:pt idx="96">
                  <c:v>3287</c:v>
                </c:pt>
                <c:pt idx="97">
                  <c:v>3288</c:v>
                </c:pt>
                <c:pt idx="98">
                  <c:v>3289</c:v>
                </c:pt>
                <c:pt idx="99">
                  <c:v>3290</c:v>
                </c:pt>
                <c:pt idx="100">
                  <c:v>3291</c:v>
                </c:pt>
                <c:pt idx="101">
                  <c:v>3292</c:v>
                </c:pt>
                <c:pt idx="102">
                  <c:v>3293</c:v>
                </c:pt>
                <c:pt idx="103">
                  <c:v>3294</c:v>
                </c:pt>
                <c:pt idx="104">
                  <c:v>3295</c:v>
                </c:pt>
                <c:pt idx="105">
                  <c:v>3296</c:v>
                </c:pt>
                <c:pt idx="106">
                  <c:v>3297</c:v>
                </c:pt>
                <c:pt idx="107">
                  <c:v>3298</c:v>
                </c:pt>
                <c:pt idx="108">
                  <c:v>3299</c:v>
                </c:pt>
                <c:pt idx="109">
                  <c:v>3300</c:v>
                </c:pt>
                <c:pt idx="110">
                  <c:v>3301</c:v>
                </c:pt>
                <c:pt idx="111">
                  <c:v>3302</c:v>
                </c:pt>
                <c:pt idx="112">
                  <c:v>3303</c:v>
                </c:pt>
                <c:pt idx="113">
                  <c:v>3304</c:v>
                </c:pt>
                <c:pt idx="114">
                  <c:v>3305</c:v>
                </c:pt>
                <c:pt idx="115">
                  <c:v>3306</c:v>
                </c:pt>
                <c:pt idx="116">
                  <c:v>3307</c:v>
                </c:pt>
                <c:pt idx="117">
                  <c:v>3308</c:v>
                </c:pt>
                <c:pt idx="118">
                  <c:v>3309</c:v>
                </c:pt>
                <c:pt idx="119">
                  <c:v>3310</c:v>
                </c:pt>
                <c:pt idx="120">
                  <c:v>3311</c:v>
                </c:pt>
                <c:pt idx="121">
                  <c:v>3312</c:v>
                </c:pt>
                <c:pt idx="122">
                  <c:v>3313</c:v>
                </c:pt>
                <c:pt idx="123">
                  <c:v>3314</c:v>
                </c:pt>
                <c:pt idx="124">
                  <c:v>3315</c:v>
                </c:pt>
                <c:pt idx="125">
                  <c:v>3316</c:v>
                </c:pt>
                <c:pt idx="126">
                  <c:v>3317</c:v>
                </c:pt>
                <c:pt idx="127">
                  <c:v>3318</c:v>
                </c:pt>
                <c:pt idx="128">
                  <c:v>3319</c:v>
                </c:pt>
                <c:pt idx="129">
                  <c:v>3320</c:v>
                </c:pt>
                <c:pt idx="130">
                  <c:v>3321</c:v>
                </c:pt>
                <c:pt idx="131">
                  <c:v>3322</c:v>
                </c:pt>
                <c:pt idx="132">
                  <c:v>3323</c:v>
                </c:pt>
                <c:pt idx="133">
                  <c:v>3324</c:v>
                </c:pt>
                <c:pt idx="134">
                  <c:v>3325</c:v>
                </c:pt>
                <c:pt idx="135">
                  <c:v>3326</c:v>
                </c:pt>
                <c:pt idx="136">
                  <c:v>3327</c:v>
                </c:pt>
                <c:pt idx="137">
                  <c:v>3328</c:v>
                </c:pt>
                <c:pt idx="138">
                  <c:v>3329</c:v>
                </c:pt>
                <c:pt idx="139">
                  <c:v>3330</c:v>
                </c:pt>
                <c:pt idx="140">
                  <c:v>3331</c:v>
                </c:pt>
                <c:pt idx="141">
                  <c:v>3332</c:v>
                </c:pt>
                <c:pt idx="142">
                  <c:v>3333</c:v>
                </c:pt>
                <c:pt idx="143">
                  <c:v>3334</c:v>
                </c:pt>
                <c:pt idx="144">
                  <c:v>3335</c:v>
                </c:pt>
                <c:pt idx="145">
                  <c:v>3336</c:v>
                </c:pt>
                <c:pt idx="146">
                  <c:v>3337</c:v>
                </c:pt>
                <c:pt idx="147">
                  <c:v>3338</c:v>
                </c:pt>
                <c:pt idx="148">
                  <c:v>3339</c:v>
                </c:pt>
                <c:pt idx="149">
                  <c:v>3340</c:v>
                </c:pt>
                <c:pt idx="150">
                  <c:v>3341</c:v>
                </c:pt>
                <c:pt idx="151">
                  <c:v>3342</c:v>
                </c:pt>
                <c:pt idx="152">
                  <c:v>3343</c:v>
                </c:pt>
                <c:pt idx="153">
                  <c:v>3344</c:v>
                </c:pt>
                <c:pt idx="154">
                  <c:v>3345</c:v>
                </c:pt>
                <c:pt idx="155">
                  <c:v>3346</c:v>
                </c:pt>
                <c:pt idx="156">
                  <c:v>3347</c:v>
                </c:pt>
                <c:pt idx="157">
                  <c:v>3348</c:v>
                </c:pt>
                <c:pt idx="158">
                  <c:v>3349</c:v>
                </c:pt>
                <c:pt idx="159">
                  <c:v>3350</c:v>
                </c:pt>
                <c:pt idx="160">
                  <c:v>3351</c:v>
                </c:pt>
                <c:pt idx="161">
                  <c:v>3352</c:v>
                </c:pt>
                <c:pt idx="162">
                  <c:v>3353</c:v>
                </c:pt>
                <c:pt idx="163">
                  <c:v>3354</c:v>
                </c:pt>
                <c:pt idx="164">
                  <c:v>3355</c:v>
                </c:pt>
                <c:pt idx="165">
                  <c:v>3356</c:v>
                </c:pt>
                <c:pt idx="166">
                  <c:v>3357</c:v>
                </c:pt>
                <c:pt idx="167">
                  <c:v>3358</c:v>
                </c:pt>
                <c:pt idx="168">
                  <c:v>3359</c:v>
                </c:pt>
                <c:pt idx="169">
                  <c:v>3360</c:v>
                </c:pt>
                <c:pt idx="170">
                  <c:v>3361</c:v>
                </c:pt>
                <c:pt idx="171">
                  <c:v>3362</c:v>
                </c:pt>
                <c:pt idx="172">
                  <c:v>3363</c:v>
                </c:pt>
                <c:pt idx="173">
                  <c:v>3364</c:v>
                </c:pt>
                <c:pt idx="174">
                  <c:v>3365</c:v>
                </c:pt>
                <c:pt idx="175">
                  <c:v>3366</c:v>
                </c:pt>
                <c:pt idx="176">
                  <c:v>3367</c:v>
                </c:pt>
                <c:pt idx="177">
                  <c:v>3368</c:v>
                </c:pt>
                <c:pt idx="178">
                  <c:v>3369</c:v>
                </c:pt>
                <c:pt idx="179">
                  <c:v>3370</c:v>
                </c:pt>
                <c:pt idx="180">
                  <c:v>3371</c:v>
                </c:pt>
                <c:pt idx="181">
                  <c:v>3372</c:v>
                </c:pt>
                <c:pt idx="182">
                  <c:v>3373</c:v>
                </c:pt>
                <c:pt idx="183">
                  <c:v>3374</c:v>
                </c:pt>
                <c:pt idx="184">
                  <c:v>3375</c:v>
                </c:pt>
                <c:pt idx="185">
                  <c:v>3376</c:v>
                </c:pt>
                <c:pt idx="186">
                  <c:v>3377</c:v>
                </c:pt>
                <c:pt idx="187">
                  <c:v>3378</c:v>
                </c:pt>
                <c:pt idx="188">
                  <c:v>3379</c:v>
                </c:pt>
                <c:pt idx="189">
                  <c:v>3380</c:v>
                </c:pt>
                <c:pt idx="190">
                  <c:v>3381</c:v>
                </c:pt>
                <c:pt idx="191">
                  <c:v>3382</c:v>
                </c:pt>
                <c:pt idx="192">
                  <c:v>3383</c:v>
                </c:pt>
                <c:pt idx="193">
                  <c:v>3384</c:v>
                </c:pt>
                <c:pt idx="194">
                  <c:v>3385</c:v>
                </c:pt>
                <c:pt idx="195">
                  <c:v>3386</c:v>
                </c:pt>
                <c:pt idx="196">
                  <c:v>3387</c:v>
                </c:pt>
                <c:pt idx="197">
                  <c:v>3388</c:v>
                </c:pt>
                <c:pt idx="198">
                  <c:v>3389</c:v>
                </c:pt>
                <c:pt idx="199">
                  <c:v>3390</c:v>
                </c:pt>
                <c:pt idx="200">
                  <c:v>3391</c:v>
                </c:pt>
                <c:pt idx="201">
                  <c:v>3392</c:v>
                </c:pt>
                <c:pt idx="202">
                  <c:v>3393</c:v>
                </c:pt>
                <c:pt idx="203">
                  <c:v>3394</c:v>
                </c:pt>
                <c:pt idx="204">
                  <c:v>3395</c:v>
                </c:pt>
                <c:pt idx="205">
                  <c:v>3396</c:v>
                </c:pt>
                <c:pt idx="206">
                  <c:v>3397</c:v>
                </c:pt>
                <c:pt idx="207">
                  <c:v>3398</c:v>
                </c:pt>
                <c:pt idx="208">
                  <c:v>3399</c:v>
                </c:pt>
                <c:pt idx="209">
                  <c:v>3400</c:v>
                </c:pt>
                <c:pt idx="210">
                  <c:v>3401</c:v>
                </c:pt>
                <c:pt idx="211">
                  <c:v>3402</c:v>
                </c:pt>
                <c:pt idx="212">
                  <c:v>3403</c:v>
                </c:pt>
                <c:pt idx="213">
                  <c:v>3404</c:v>
                </c:pt>
                <c:pt idx="214">
                  <c:v>3405</c:v>
                </c:pt>
                <c:pt idx="215">
                  <c:v>3406</c:v>
                </c:pt>
                <c:pt idx="216">
                  <c:v>3407</c:v>
                </c:pt>
                <c:pt idx="217">
                  <c:v>3408</c:v>
                </c:pt>
                <c:pt idx="218">
                  <c:v>3409</c:v>
                </c:pt>
                <c:pt idx="219">
                  <c:v>3410</c:v>
                </c:pt>
                <c:pt idx="220">
                  <c:v>3411</c:v>
                </c:pt>
                <c:pt idx="221">
                  <c:v>3412</c:v>
                </c:pt>
                <c:pt idx="222">
                  <c:v>3413</c:v>
                </c:pt>
                <c:pt idx="223">
                  <c:v>3414</c:v>
                </c:pt>
                <c:pt idx="224">
                  <c:v>3415</c:v>
                </c:pt>
                <c:pt idx="225">
                  <c:v>3416</c:v>
                </c:pt>
                <c:pt idx="226">
                  <c:v>3417</c:v>
                </c:pt>
                <c:pt idx="227">
                  <c:v>3418</c:v>
                </c:pt>
                <c:pt idx="228">
                  <c:v>3419</c:v>
                </c:pt>
                <c:pt idx="229">
                  <c:v>3420</c:v>
                </c:pt>
                <c:pt idx="230">
                  <c:v>3421</c:v>
                </c:pt>
                <c:pt idx="231">
                  <c:v>3422</c:v>
                </c:pt>
                <c:pt idx="232">
                  <c:v>3423</c:v>
                </c:pt>
                <c:pt idx="233">
                  <c:v>3424</c:v>
                </c:pt>
                <c:pt idx="234">
                  <c:v>3425</c:v>
                </c:pt>
                <c:pt idx="235">
                  <c:v>3426</c:v>
                </c:pt>
                <c:pt idx="236">
                  <c:v>3427</c:v>
                </c:pt>
                <c:pt idx="237">
                  <c:v>3428</c:v>
                </c:pt>
                <c:pt idx="238">
                  <c:v>3429</c:v>
                </c:pt>
                <c:pt idx="239">
                  <c:v>3430</c:v>
                </c:pt>
                <c:pt idx="240">
                  <c:v>3431</c:v>
                </c:pt>
                <c:pt idx="241">
                  <c:v>3432</c:v>
                </c:pt>
                <c:pt idx="242">
                  <c:v>3433</c:v>
                </c:pt>
                <c:pt idx="243">
                  <c:v>3434</c:v>
                </c:pt>
                <c:pt idx="244">
                  <c:v>3435</c:v>
                </c:pt>
                <c:pt idx="245">
                  <c:v>3436</c:v>
                </c:pt>
                <c:pt idx="246">
                  <c:v>3437</c:v>
                </c:pt>
                <c:pt idx="247">
                  <c:v>3438</c:v>
                </c:pt>
                <c:pt idx="248">
                  <c:v>3439</c:v>
                </c:pt>
                <c:pt idx="249">
                  <c:v>3440</c:v>
                </c:pt>
                <c:pt idx="250">
                  <c:v>3441</c:v>
                </c:pt>
                <c:pt idx="251">
                  <c:v>3442</c:v>
                </c:pt>
                <c:pt idx="252">
                  <c:v>3443</c:v>
                </c:pt>
                <c:pt idx="253">
                  <c:v>3444</c:v>
                </c:pt>
                <c:pt idx="254">
                  <c:v>3445</c:v>
                </c:pt>
                <c:pt idx="255">
                  <c:v>3446</c:v>
                </c:pt>
                <c:pt idx="256">
                  <c:v>3447</c:v>
                </c:pt>
                <c:pt idx="257">
                  <c:v>3448</c:v>
                </c:pt>
                <c:pt idx="258">
                  <c:v>3449</c:v>
                </c:pt>
                <c:pt idx="259">
                  <c:v>3450</c:v>
                </c:pt>
                <c:pt idx="260">
                  <c:v>3451</c:v>
                </c:pt>
                <c:pt idx="261">
                  <c:v>3452</c:v>
                </c:pt>
                <c:pt idx="262">
                  <c:v>3453</c:v>
                </c:pt>
                <c:pt idx="263">
                  <c:v>3454</c:v>
                </c:pt>
                <c:pt idx="264">
                  <c:v>3455</c:v>
                </c:pt>
                <c:pt idx="265">
                  <c:v>3456</c:v>
                </c:pt>
                <c:pt idx="266">
                  <c:v>3457</c:v>
                </c:pt>
                <c:pt idx="267">
                  <c:v>3458</c:v>
                </c:pt>
                <c:pt idx="268">
                  <c:v>3459</c:v>
                </c:pt>
                <c:pt idx="269">
                  <c:v>3460</c:v>
                </c:pt>
                <c:pt idx="270">
                  <c:v>3461</c:v>
                </c:pt>
                <c:pt idx="271">
                  <c:v>3462</c:v>
                </c:pt>
                <c:pt idx="272">
                  <c:v>3463</c:v>
                </c:pt>
                <c:pt idx="273">
                  <c:v>3464</c:v>
                </c:pt>
                <c:pt idx="274">
                  <c:v>3465</c:v>
                </c:pt>
                <c:pt idx="275">
                  <c:v>3466</c:v>
                </c:pt>
                <c:pt idx="276">
                  <c:v>3467</c:v>
                </c:pt>
                <c:pt idx="277">
                  <c:v>3468</c:v>
                </c:pt>
                <c:pt idx="278">
                  <c:v>3469</c:v>
                </c:pt>
                <c:pt idx="279">
                  <c:v>3470</c:v>
                </c:pt>
                <c:pt idx="280">
                  <c:v>3471</c:v>
                </c:pt>
                <c:pt idx="281">
                  <c:v>3472</c:v>
                </c:pt>
                <c:pt idx="282">
                  <c:v>3473</c:v>
                </c:pt>
                <c:pt idx="283">
                  <c:v>3474</c:v>
                </c:pt>
                <c:pt idx="284">
                  <c:v>3475</c:v>
                </c:pt>
                <c:pt idx="285">
                  <c:v>3476</c:v>
                </c:pt>
                <c:pt idx="286">
                  <c:v>3477</c:v>
                </c:pt>
                <c:pt idx="287">
                  <c:v>3478</c:v>
                </c:pt>
                <c:pt idx="288">
                  <c:v>3479</c:v>
                </c:pt>
                <c:pt idx="289">
                  <c:v>3480</c:v>
                </c:pt>
                <c:pt idx="290">
                  <c:v>3481</c:v>
                </c:pt>
                <c:pt idx="291">
                  <c:v>3482</c:v>
                </c:pt>
              </c:numCache>
            </c:numRef>
          </c:xVal>
          <c:yVal>
            <c:numRef>
              <c:f>Graph!$H$2816:$H$3105</c:f>
              <c:numCache>
                <c:formatCode>General</c:formatCode>
                <c:ptCount val="29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218-44FE-8E2A-FD243EFA2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45183"/>
        <c:axId val="112944223"/>
      </c:scatterChart>
      <c:valAx>
        <c:axId val="112945183"/>
        <c:scaling>
          <c:orientation val="minMax"/>
          <c:max val="3482"/>
          <c:min val="3191"/>
        </c:scaling>
        <c:delete val="0"/>
        <c:axPos val="b"/>
        <c:numFmt formatCode="General" sourceLinked="1"/>
        <c:majorTickMark val="out"/>
        <c:minorTickMark val="none"/>
        <c:tickLblPos val="nextTo"/>
        <c:crossAx val="112944223"/>
        <c:crosses val="autoZero"/>
        <c:crossBetween val="midCat"/>
      </c:valAx>
      <c:valAx>
        <c:axId val="112944223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12945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Pass 14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RR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Graph!$A$3109:$A$3345</c:f>
              <c:numCache>
                <c:formatCode>General</c:formatCode>
                <c:ptCount val="237"/>
                <c:pt idx="0">
                  <c:v>3515</c:v>
                </c:pt>
                <c:pt idx="1">
                  <c:v>3516</c:v>
                </c:pt>
                <c:pt idx="2">
                  <c:v>3517</c:v>
                </c:pt>
                <c:pt idx="3">
                  <c:v>3518</c:v>
                </c:pt>
                <c:pt idx="4">
                  <c:v>3519</c:v>
                </c:pt>
                <c:pt idx="5">
                  <c:v>3520</c:v>
                </c:pt>
                <c:pt idx="6">
                  <c:v>3521</c:v>
                </c:pt>
                <c:pt idx="7">
                  <c:v>3522</c:v>
                </c:pt>
                <c:pt idx="8">
                  <c:v>3523</c:v>
                </c:pt>
                <c:pt idx="9">
                  <c:v>3524</c:v>
                </c:pt>
                <c:pt idx="10">
                  <c:v>3525</c:v>
                </c:pt>
                <c:pt idx="11">
                  <c:v>3526</c:v>
                </c:pt>
                <c:pt idx="12">
                  <c:v>3527</c:v>
                </c:pt>
                <c:pt idx="13">
                  <c:v>3528</c:v>
                </c:pt>
                <c:pt idx="14">
                  <c:v>3529</c:v>
                </c:pt>
                <c:pt idx="15">
                  <c:v>3530</c:v>
                </c:pt>
                <c:pt idx="16">
                  <c:v>3531</c:v>
                </c:pt>
                <c:pt idx="17">
                  <c:v>3532</c:v>
                </c:pt>
                <c:pt idx="18">
                  <c:v>3533</c:v>
                </c:pt>
                <c:pt idx="19">
                  <c:v>3534</c:v>
                </c:pt>
                <c:pt idx="20">
                  <c:v>3535</c:v>
                </c:pt>
                <c:pt idx="21">
                  <c:v>3536</c:v>
                </c:pt>
                <c:pt idx="22">
                  <c:v>3537</c:v>
                </c:pt>
                <c:pt idx="23">
                  <c:v>3538</c:v>
                </c:pt>
                <c:pt idx="24">
                  <c:v>3539</c:v>
                </c:pt>
                <c:pt idx="25">
                  <c:v>3540</c:v>
                </c:pt>
                <c:pt idx="26">
                  <c:v>3541</c:v>
                </c:pt>
                <c:pt idx="27">
                  <c:v>3542</c:v>
                </c:pt>
                <c:pt idx="28">
                  <c:v>3543</c:v>
                </c:pt>
                <c:pt idx="29">
                  <c:v>3544</c:v>
                </c:pt>
                <c:pt idx="30">
                  <c:v>3545</c:v>
                </c:pt>
                <c:pt idx="31">
                  <c:v>3546</c:v>
                </c:pt>
                <c:pt idx="32">
                  <c:v>3547</c:v>
                </c:pt>
                <c:pt idx="33">
                  <c:v>3548</c:v>
                </c:pt>
                <c:pt idx="34">
                  <c:v>3549</c:v>
                </c:pt>
                <c:pt idx="35">
                  <c:v>3550</c:v>
                </c:pt>
                <c:pt idx="36">
                  <c:v>3551</c:v>
                </c:pt>
                <c:pt idx="37">
                  <c:v>3552</c:v>
                </c:pt>
                <c:pt idx="38">
                  <c:v>3553</c:v>
                </c:pt>
                <c:pt idx="39">
                  <c:v>3554</c:v>
                </c:pt>
                <c:pt idx="40">
                  <c:v>3555</c:v>
                </c:pt>
                <c:pt idx="41">
                  <c:v>3556</c:v>
                </c:pt>
                <c:pt idx="42">
                  <c:v>3557</c:v>
                </c:pt>
                <c:pt idx="43">
                  <c:v>3558</c:v>
                </c:pt>
                <c:pt idx="44">
                  <c:v>3559</c:v>
                </c:pt>
                <c:pt idx="45">
                  <c:v>3560</c:v>
                </c:pt>
                <c:pt idx="46">
                  <c:v>3561</c:v>
                </c:pt>
                <c:pt idx="47">
                  <c:v>3562</c:v>
                </c:pt>
                <c:pt idx="48">
                  <c:v>3563</c:v>
                </c:pt>
                <c:pt idx="49">
                  <c:v>3564</c:v>
                </c:pt>
                <c:pt idx="50">
                  <c:v>3565</c:v>
                </c:pt>
                <c:pt idx="51">
                  <c:v>3566</c:v>
                </c:pt>
                <c:pt idx="52">
                  <c:v>3567</c:v>
                </c:pt>
                <c:pt idx="53">
                  <c:v>3568</c:v>
                </c:pt>
                <c:pt idx="54">
                  <c:v>3569</c:v>
                </c:pt>
                <c:pt idx="55">
                  <c:v>3570</c:v>
                </c:pt>
                <c:pt idx="56">
                  <c:v>3571</c:v>
                </c:pt>
                <c:pt idx="57">
                  <c:v>3572</c:v>
                </c:pt>
                <c:pt idx="58">
                  <c:v>3573</c:v>
                </c:pt>
                <c:pt idx="59">
                  <c:v>3574</c:v>
                </c:pt>
                <c:pt idx="60">
                  <c:v>3575</c:v>
                </c:pt>
                <c:pt idx="61">
                  <c:v>3576</c:v>
                </c:pt>
                <c:pt idx="62">
                  <c:v>3577</c:v>
                </c:pt>
                <c:pt idx="63">
                  <c:v>3578</c:v>
                </c:pt>
                <c:pt idx="64">
                  <c:v>3579</c:v>
                </c:pt>
                <c:pt idx="65">
                  <c:v>3580</c:v>
                </c:pt>
                <c:pt idx="66">
                  <c:v>3581</c:v>
                </c:pt>
                <c:pt idx="67">
                  <c:v>3582</c:v>
                </c:pt>
                <c:pt idx="68">
                  <c:v>3583</c:v>
                </c:pt>
                <c:pt idx="69">
                  <c:v>3584</c:v>
                </c:pt>
                <c:pt idx="70">
                  <c:v>3585</c:v>
                </c:pt>
                <c:pt idx="71">
                  <c:v>3586</c:v>
                </c:pt>
                <c:pt idx="72">
                  <c:v>3587</c:v>
                </c:pt>
                <c:pt idx="73">
                  <c:v>3588</c:v>
                </c:pt>
                <c:pt idx="74">
                  <c:v>3589</c:v>
                </c:pt>
                <c:pt idx="75">
                  <c:v>3590</c:v>
                </c:pt>
                <c:pt idx="76">
                  <c:v>3591</c:v>
                </c:pt>
                <c:pt idx="77">
                  <c:v>3592</c:v>
                </c:pt>
                <c:pt idx="78">
                  <c:v>3593</c:v>
                </c:pt>
                <c:pt idx="79">
                  <c:v>3594</c:v>
                </c:pt>
                <c:pt idx="80">
                  <c:v>3595</c:v>
                </c:pt>
                <c:pt idx="81">
                  <c:v>3596</c:v>
                </c:pt>
                <c:pt idx="82">
                  <c:v>3597</c:v>
                </c:pt>
                <c:pt idx="83">
                  <c:v>3598</c:v>
                </c:pt>
                <c:pt idx="84">
                  <c:v>3599</c:v>
                </c:pt>
                <c:pt idx="85">
                  <c:v>3600</c:v>
                </c:pt>
                <c:pt idx="86">
                  <c:v>3601</c:v>
                </c:pt>
                <c:pt idx="87">
                  <c:v>3602</c:v>
                </c:pt>
                <c:pt idx="88">
                  <c:v>3603</c:v>
                </c:pt>
                <c:pt idx="89">
                  <c:v>3604</c:v>
                </c:pt>
                <c:pt idx="90">
                  <c:v>3605</c:v>
                </c:pt>
                <c:pt idx="91">
                  <c:v>3606</c:v>
                </c:pt>
                <c:pt idx="92">
                  <c:v>3607</c:v>
                </c:pt>
                <c:pt idx="93">
                  <c:v>3608</c:v>
                </c:pt>
                <c:pt idx="94">
                  <c:v>3609</c:v>
                </c:pt>
                <c:pt idx="95">
                  <c:v>3610</c:v>
                </c:pt>
                <c:pt idx="96">
                  <c:v>3611</c:v>
                </c:pt>
                <c:pt idx="97">
                  <c:v>3612</c:v>
                </c:pt>
                <c:pt idx="98">
                  <c:v>3613</c:v>
                </c:pt>
                <c:pt idx="99">
                  <c:v>3614</c:v>
                </c:pt>
                <c:pt idx="100">
                  <c:v>3615</c:v>
                </c:pt>
                <c:pt idx="101">
                  <c:v>3616</c:v>
                </c:pt>
                <c:pt idx="102">
                  <c:v>3617</c:v>
                </c:pt>
                <c:pt idx="103">
                  <c:v>3618</c:v>
                </c:pt>
                <c:pt idx="104">
                  <c:v>3619</c:v>
                </c:pt>
                <c:pt idx="105">
                  <c:v>3620</c:v>
                </c:pt>
                <c:pt idx="106">
                  <c:v>3621</c:v>
                </c:pt>
                <c:pt idx="107">
                  <c:v>3622</c:v>
                </c:pt>
                <c:pt idx="108">
                  <c:v>3623</c:v>
                </c:pt>
                <c:pt idx="109">
                  <c:v>3624</c:v>
                </c:pt>
                <c:pt idx="110">
                  <c:v>3625</c:v>
                </c:pt>
                <c:pt idx="111">
                  <c:v>3626</c:v>
                </c:pt>
                <c:pt idx="112">
                  <c:v>3627</c:v>
                </c:pt>
                <c:pt idx="113">
                  <c:v>3628</c:v>
                </c:pt>
                <c:pt idx="114">
                  <c:v>3629</c:v>
                </c:pt>
                <c:pt idx="115">
                  <c:v>3630</c:v>
                </c:pt>
                <c:pt idx="116">
                  <c:v>3631</c:v>
                </c:pt>
                <c:pt idx="117">
                  <c:v>3632</c:v>
                </c:pt>
                <c:pt idx="118">
                  <c:v>3633</c:v>
                </c:pt>
                <c:pt idx="119">
                  <c:v>3634</c:v>
                </c:pt>
                <c:pt idx="120">
                  <c:v>3635</c:v>
                </c:pt>
                <c:pt idx="121">
                  <c:v>3636</c:v>
                </c:pt>
                <c:pt idx="122">
                  <c:v>3637</c:v>
                </c:pt>
                <c:pt idx="123">
                  <c:v>3638</c:v>
                </c:pt>
                <c:pt idx="124">
                  <c:v>3639</c:v>
                </c:pt>
                <c:pt idx="125">
                  <c:v>3640</c:v>
                </c:pt>
                <c:pt idx="126">
                  <c:v>3641</c:v>
                </c:pt>
                <c:pt idx="127">
                  <c:v>3642</c:v>
                </c:pt>
                <c:pt idx="128">
                  <c:v>3643</c:v>
                </c:pt>
                <c:pt idx="129">
                  <c:v>3644</c:v>
                </c:pt>
                <c:pt idx="130">
                  <c:v>3645</c:v>
                </c:pt>
                <c:pt idx="131">
                  <c:v>3646</c:v>
                </c:pt>
                <c:pt idx="132">
                  <c:v>3647</c:v>
                </c:pt>
                <c:pt idx="133">
                  <c:v>3648</c:v>
                </c:pt>
                <c:pt idx="134">
                  <c:v>3649</c:v>
                </c:pt>
                <c:pt idx="135">
                  <c:v>3650</c:v>
                </c:pt>
                <c:pt idx="136">
                  <c:v>3651</c:v>
                </c:pt>
                <c:pt idx="137">
                  <c:v>3652</c:v>
                </c:pt>
                <c:pt idx="138">
                  <c:v>3653</c:v>
                </c:pt>
                <c:pt idx="139">
                  <c:v>3654</c:v>
                </c:pt>
                <c:pt idx="140">
                  <c:v>3655</c:v>
                </c:pt>
                <c:pt idx="141">
                  <c:v>3656</c:v>
                </c:pt>
                <c:pt idx="142">
                  <c:v>3657</c:v>
                </c:pt>
                <c:pt idx="143">
                  <c:v>3658</c:v>
                </c:pt>
                <c:pt idx="144">
                  <c:v>3659</c:v>
                </c:pt>
                <c:pt idx="145">
                  <c:v>3660</c:v>
                </c:pt>
                <c:pt idx="146">
                  <c:v>3661</c:v>
                </c:pt>
                <c:pt idx="147">
                  <c:v>3662</c:v>
                </c:pt>
                <c:pt idx="148">
                  <c:v>3663</c:v>
                </c:pt>
                <c:pt idx="149">
                  <c:v>3664</c:v>
                </c:pt>
                <c:pt idx="150">
                  <c:v>3665</c:v>
                </c:pt>
                <c:pt idx="151">
                  <c:v>3666</c:v>
                </c:pt>
                <c:pt idx="152">
                  <c:v>3667</c:v>
                </c:pt>
                <c:pt idx="153">
                  <c:v>3668</c:v>
                </c:pt>
                <c:pt idx="154">
                  <c:v>3669</c:v>
                </c:pt>
                <c:pt idx="155">
                  <c:v>3670</c:v>
                </c:pt>
                <c:pt idx="156">
                  <c:v>3671</c:v>
                </c:pt>
                <c:pt idx="157">
                  <c:v>3672</c:v>
                </c:pt>
                <c:pt idx="158">
                  <c:v>3673</c:v>
                </c:pt>
                <c:pt idx="159">
                  <c:v>3674</c:v>
                </c:pt>
                <c:pt idx="160">
                  <c:v>3675</c:v>
                </c:pt>
                <c:pt idx="161">
                  <c:v>3676</c:v>
                </c:pt>
                <c:pt idx="162">
                  <c:v>3677</c:v>
                </c:pt>
                <c:pt idx="163">
                  <c:v>3678</c:v>
                </c:pt>
                <c:pt idx="164">
                  <c:v>3679</c:v>
                </c:pt>
                <c:pt idx="165">
                  <c:v>3680</c:v>
                </c:pt>
                <c:pt idx="166">
                  <c:v>3681</c:v>
                </c:pt>
                <c:pt idx="167">
                  <c:v>3682</c:v>
                </c:pt>
                <c:pt idx="168">
                  <c:v>3683</c:v>
                </c:pt>
                <c:pt idx="169">
                  <c:v>3684</c:v>
                </c:pt>
                <c:pt idx="170">
                  <c:v>3685</c:v>
                </c:pt>
                <c:pt idx="171">
                  <c:v>3686</c:v>
                </c:pt>
                <c:pt idx="172">
                  <c:v>3687</c:v>
                </c:pt>
                <c:pt idx="173">
                  <c:v>3688</c:v>
                </c:pt>
                <c:pt idx="174">
                  <c:v>3689</c:v>
                </c:pt>
                <c:pt idx="175">
                  <c:v>3690</c:v>
                </c:pt>
                <c:pt idx="176">
                  <c:v>3691</c:v>
                </c:pt>
                <c:pt idx="177">
                  <c:v>3692</c:v>
                </c:pt>
                <c:pt idx="178">
                  <c:v>3693</c:v>
                </c:pt>
                <c:pt idx="179">
                  <c:v>3694</c:v>
                </c:pt>
                <c:pt idx="180">
                  <c:v>3695</c:v>
                </c:pt>
                <c:pt idx="181">
                  <c:v>3696</c:v>
                </c:pt>
                <c:pt idx="182">
                  <c:v>3697</c:v>
                </c:pt>
                <c:pt idx="183">
                  <c:v>3698</c:v>
                </c:pt>
                <c:pt idx="184">
                  <c:v>3699</c:v>
                </c:pt>
                <c:pt idx="185">
                  <c:v>3700</c:v>
                </c:pt>
                <c:pt idx="186">
                  <c:v>3701</c:v>
                </c:pt>
                <c:pt idx="187">
                  <c:v>3702</c:v>
                </c:pt>
                <c:pt idx="188">
                  <c:v>3703</c:v>
                </c:pt>
                <c:pt idx="189">
                  <c:v>3704</c:v>
                </c:pt>
                <c:pt idx="190">
                  <c:v>3705</c:v>
                </c:pt>
                <c:pt idx="191">
                  <c:v>3706</c:v>
                </c:pt>
                <c:pt idx="192">
                  <c:v>3707</c:v>
                </c:pt>
                <c:pt idx="193">
                  <c:v>3708</c:v>
                </c:pt>
                <c:pt idx="194">
                  <c:v>3709</c:v>
                </c:pt>
                <c:pt idx="195">
                  <c:v>3710</c:v>
                </c:pt>
                <c:pt idx="196">
                  <c:v>3711</c:v>
                </c:pt>
                <c:pt idx="197">
                  <c:v>3712</c:v>
                </c:pt>
                <c:pt idx="198">
                  <c:v>3713</c:v>
                </c:pt>
                <c:pt idx="199">
                  <c:v>3714</c:v>
                </c:pt>
                <c:pt idx="200">
                  <c:v>3715</c:v>
                </c:pt>
                <c:pt idx="201">
                  <c:v>3716</c:v>
                </c:pt>
                <c:pt idx="202">
                  <c:v>3717</c:v>
                </c:pt>
                <c:pt idx="203">
                  <c:v>3718</c:v>
                </c:pt>
                <c:pt idx="204">
                  <c:v>3719</c:v>
                </c:pt>
                <c:pt idx="205">
                  <c:v>3720</c:v>
                </c:pt>
                <c:pt idx="206">
                  <c:v>3721</c:v>
                </c:pt>
                <c:pt idx="207">
                  <c:v>3722</c:v>
                </c:pt>
                <c:pt idx="208">
                  <c:v>3723</c:v>
                </c:pt>
                <c:pt idx="209">
                  <c:v>3724</c:v>
                </c:pt>
                <c:pt idx="210">
                  <c:v>3725</c:v>
                </c:pt>
                <c:pt idx="211">
                  <c:v>3726</c:v>
                </c:pt>
                <c:pt idx="212">
                  <c:v>3727</c:v>
                </c:pt>
                <c:pt idx="213">
                  <c:v>3728</c:v>
                </c:pt>
                <c:pt idx="214">
                  <c:v>3729</c:v>
                </c:pt>
                <c:pt idx="215">
                  <c:v>3730</c:v>
                </c:pt>
                <c:pt idx="216">
                  <c:v>3731</c:v>
                </c:pt>
                <c:pt idx="217">
                  <c:v>3732</c:v>
                </c:pt>
                <c:pt idx="218">
                  <c:v>3733</c:v>
                </c:pt>
                <c:pt idx="219">
                  <c:v>3734</c:v>
                </c:pt>
                <c:pt idx="220">
                  <c:v>3735</c:v>
                </c:pt>
                <c:pt idx="221">
                  <c:v>3736</c:v>
                </c:pt>
                <c:pt idx="222">
                  <c:v>3737</c:v>
                </c:pt>
                <c:pt idx="223">
                  <c:v>3738</c:v>
                </c:pt>
                <c:pt idx="224">
                  <c:v>3739</c:v>
                </c:pt>
                <c:pt idx="225">
                  <c:v>3740</c:v>
                </c:pt>
                <c:pt idx="226">
                  <c:v>3741</c:v>
                </c:pt>
                <c:pt idx="227">
                  <c:v>3742</c:v>
                </c:pt>
                <c:pt idx="228">
                  <c:v>3743</c:v>
                </c:pt>
                <c:pt idx="229">
                  <c:v>3744</c:v>
                </c:pt>
                <c:pt idx="230">
                  <c:v>3745</c:v>
                </c:pt>
                <c:pt idx="231">
                  <c:v>3746</c:v>
                </c:pt>
                <c:pt idx="232">
                  <c:v>3747</c:v>
                </c:pt>
                <c:pt idx="233">
                  <c:v>3748</c:v>
                </c:pt>
                <c:pt idx="234">
                  <c:v>3749</c:v>
                </c:pt>
                <c:pt idx="235">
                  <c:v>3750</c:v>
                </c:pt>
                <c:pt idx="236">
                  <c:v>3751</c:v>
                </c:pt>
              </c:numCache>
            </c:numRef>
          </c:xVal>
          <c:yVal>
            <c:numRef>
              <c:f>Graph!$D$3110:$D$3344</c:f>
              <c:numCache>
                <c:formatCode>General</c:formatCode>
                <c:ptCount val="235"/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76-447E-9B47-7CDEEFA3D4BB}"/>
            </c:ext>
          </c:extLst>
        </c:ser>
        <c:ser>
          <c:idx val="1"/>
          <c:order val="1"/>
          <c:tx>
            <c:v>FR</c:v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Graph!$A$3109:$A$3345</c:f>
              <c:numCache>
                <c:formatCode>General</c:formatCode>
                <c:ptCount val="237"/>
                <c:pt idx="0">
                  <c:v>3515</c:v>
                </c:pt>
                <c:pt idx="1">
                  <c:v>3516</c:v>
                </c:pt>
                <c:pt idx="2">
                  <c:v>3517</c:v>
                </c:pt>
                <c:pt idx="3">
                  <c:v>3518</c:v>
                </c:pt>
                <c:pt idx="4">
                  <c:v>3519</c:v>
                </c:pt>
                <c:pt idx="5">
                  <c:v>3520</c:v>
                </c:pt>
                <c:pt idx="6">
                  <c:v>3521</c:v>
                </c:pt>
                <c:pt idx="7">
                  <c:v>3522</c:v>
                </c:pt>
                <c:pt idx="8">
                  <c:v>3523</c:v>
                </c:pt>
                <c:pt idx="9">
                  <c:v>3524</c:v>
                </c:pt>
                <c:pt idx="10">
                  <c:v>3525</c:v>
                </c:pt>
                <c:pt idx="11">
                  <c:v>3526</c:v>
                </c:pt>
                <c:pt idx="12">
                  <c:v>3527</c:v>
                </c:pt>
                <c:pt idx="13">
                  <c:v>3528</c:v>
                </c:pt>
                <c:pt idx="14">
                  <c:v>3529</c:v>
                </c:pt>
                <c:pt idx="15">
                  <c:v>3530</c:v>
                </c:pt>
                <c:pt idx="16">
                  <c:v>3531</c:v>
                </c:pt>
                <c:pt idx="17">
                  <c:v>3532</c:v>
                </c:pt>
                <c:pt idx="18">
                  <c:v>3533</c:v>
                </c:pt>
                <c:pt idx="19">
                  <c:v>3534</c:v>
                </c:pt>
                <c:pt idx="20">
                  <c:v>3535</c:v>
                </c:pt>
                <c:pt idx="21">
                  <c:v>3536</c:v>
                </c:pt>
                <c:pt idx="22">
                  <c:v>3537</c:v>
                </c:pt>
                <c:pt idx="23">
                  <c:v>3538</c:v>
                </c:pt>
                <c:pt idx="24">
                  <c:v>3539</c:v>
                </c:pt>
                <c:pt idx="25">
                  <c:v>3540</c:v>
                </c:pt>
                <c:pt idx="26">
                  <c:v>3541</c:v>
                </c:pt>
                <c:pt idx="27">
                  <c:v>3542</c:v>
                </c:pt>
                <c:pt idx="28">
                  <c:v>3543</c:v>
                </c:pt>
                <c:pt idx="29">
                  <c:v>3544</c:v>
                </c:pt>
                <c:pt idx="30">
                  <c:v>3545</c:v>
                </c:pt>
                <c:pt idx="31">
                  <c:v>3546</c:v>
                </c:pt>
                <c:pt idx="32">
                  <c:v>3547</c:v>
                </c:pt>
                <c:pt idx="33">
                  <c:v>3548</c:v>
                </c:pt>
                <c:pt idx="34">
                  <c:v>3549</c:v>
                </c:pt>
                <c:pt idx="35">
                  <c:v>3550</c:v>
                </c:pt>
                <c:pt idx="36">
                  <c:v>3551</c:v>
                </c:pt>
                <c:pt idx="37">
                  <c:v>3552</c:v>
                </c:pt>
                <c:pt idx="38">
                  <c:v>3553</c:v>
                </c:pt>
                <c:pt idx="39">
                  <c:v>3554</c:v>
                </c:pt>
                <c:pt idx="40">
                  <c:v>3555</c:v>
                </c:pt>
                <c:pt idx="41">
                  <c:v>3556</c:v>
                </c:pt>
                <c:pt idx="42">
                  <c:v>3557</c:v>
                </c:pt>
                <c:pt idx="43">
                  <c:v>3558</c:v>
                </c:pt>
                <c:pt idx="44">
                  <c:v>3559</c:v>
                </c:pt>
                <c:pt idx="45">
                  <c:v>3560</c:v>
                </c:pt>
                <c:pt idx="46">
                  <c:v>3561</c:v>
                </c:pt>
                <c:pt idx="47">
                  <c:v>3562</c:v>
                </c:pt>
                <c:pt idx="48">
                  <c:v>3563</c:v>
                </c:pt>
                <c:pt idx="49">
                  <c:v>3564</c:v>
                </c:pt>
                <c:pt idx="50">
                  <c:v>3565</c:v>
                </c:pt>
                <c:pt idx="51">
                  <c:v>3566</c:v>
                </c:pt>
                <c:pt idx="52">
                  <c:v>3567</c:v>
                </c:pt>
                <c:pt idx="53">
                  <c:v>3568</c:v>
                </c:pt>
                <c:pt idx="54">
                  <c:v>3569</c:v>
                </c:pt>
                <c:pt idx="55">
                  <c:v>3570</c:v>
                </c:pt>
                <c:pt idx="56">
                  <c:v>3571</c:v>
                </c:pt>
                <c:pt idx="57">
                  <c:v>3572</c:v>
                </c:pt>
                <c:pt idx="58">
                  <c:v>3573</c:v>
                </c:pt>
                <c:pt idx="59">
                  <c:v>3574</c:v>
                </c:pt>
                <c:pt idx="60">
                  <c:v>3575</c:v>
                </c:pt>
                <c:pt idx="61">
                  <c:v>3576</c:v>
                </c:pt>
                <c:pt idx="62">
                  <c:v>3577</c:v>
                </c:pt>
                <c:pt idx="63">
                  <c:v>3578</c:v>
                </c:pt>
                <c:pt idx="64">
                  <c:v>3579</c:v>
                </c:pt>
                <c:pt idx="65">
                  <c:v>3580</c:v>
                </c:pt>
                <c:pt idx="66">
                  <c:v>3581</c:v>
                </c:pt>
                <c:pt idx="67">
                  <c:v>3582</c:v>
                </c:pt>
                <c:pt idx="68">
                  <c:v>3583</c:v>
                </c:pt>
                <c:pt idx="69">
                  <c:v>3584</c:v>
                </c:pt>
                <c:pt idx="70">
                  <c:v>3585</c:v>
                </c:pt>
                <c:pt idx="71">
                  <c:v>3586</c:v>
                </c:pt>
                <c:pt idx="72">
                  <c:v>3587</c:v>
                </c:pt>
                <c:pt idx="73">
                  <c:v>3588</c:v>
                </c:pt>
                <c:pt idx="74">
                  <c:v>3589</c:v>
                </c:pt>
                <c:pt idx="75">
                  <c:v>3590</c:v>
                </c:pt>
                <c:pt idx="76">
                  <c:v>3591</c:v>
                </c:pt>
                <c:pt idx="77">
                  <c:v>3592</c:v>
                </c:pt>
                <c:pt idx="78">
                  <c:v>3593</c:v>
                </c:pt>
                <c:pt idx="79">
                  <c:v>3594</c:v>
                </c:pt>
                <c:pt idx="80">
                  <c:v>3595</c:v>
                </c:pt>
                <c:pt idx="81">
                  <c:v>3596</c:v>
                </c:pt>
                <c:pt idx="82">
                  <c:v>3597</c:v>
                </c:pt>
                <c:pt idx="83">
                  <c:v>3598</c:v>
                </c:pt>
                <c:pt idx="84">
                  <c:v>3599</c:v>
                </c:pt>
                <c:pt idx="85">
                  <c:v>3600</c:v>
                </c:pt>
                <c:pt idx="86">
                  <c:v>3601</c:v>
                </c:pt>
                <c:pt idx="87">
                  <c:v>3602</c:v>
                </c:pt>
                <c:pt idx="88">
                  <c:v>3603</c:v>
                </c:pt>
                <c:pt idx="89">
                  <c:v>3604</c:v>
                </c:pt>
                <c:pt idx="90">
                  <c:v>3605</c:v>
                </c:pt>
                <c:pt idx="91">
                  <c:v>3606</c:v>
                </c:pt>
                <c:pt idx="92">
                  <c:v>3607</c:v>
                </c:pt>
                <c:pt idx="93">
                  <c:v>3608</c:v>
                </c:pt>
                <c:pt idx="94">
                  <c:v>3609</c:v>
                </c:pt>
                <c:pt idx="95">
                  <c:v>3610</c:v>
                </c:pt>
                <c:pt idx="96">
                  <c:v>3611</c:v>
                </c:pt>
                <c:pt idx="97">
                  <c:v>3612</c:v>
                </c:pt>
                <c:pt idx="98">
                  <c:v>3613</c:v>
                </c:pt>
                <c:pt idx="99">
                  <c:v>3614</c:v>
                </c:pt>
                <c:pt idx="100">
                  <c:v>3615</c:v>
                </c:pt>
                <c:pt idx="101">
                  <c:v>3616</c:v>
                </c:pt>
                <c:pt idx="102">
                  <c:v>3617</c:v>
                </c:pt>
                <c:pt idx="103">
                  <c:v>3618</c:v>
                </c:pt>
                <c:pt idx="104">
                  <c:v>3619</c:v>
                </c:pt>
                <c:pt idx="105">
                  <c:v>3620</c:v>
                </c:pt>
                <c:pt idx="106">
                  <c:v>3621</c:v>
                </c:pt>
                <c:pt idx="107">
                  <c:v>3622</c:v>
                </c:pt>
                <c:pt idx="108">
                  <c:v>3623</c:v>
                </c:pt>
                <c:pt idx="109">
                  <c:v>3624</c:v>
                </c:pt>
                <c:pt idx="110">
                  <c:v>3625</c:v>
                </c:pt>
                <c:pt idx="111">
                  <c:v>3626</c:v>
                </c:pt>
                <c:pt idx="112">
                  <c:v>3627</c:v>
                </c:pt>
                <c:pt idx="113">
                  <c:v>3628</c:v>
                </c:pt>
                <c:pt idx="114">
                  <c:v>3629</c:v>
                </c:pt>
                <c:pt idx="115">
                  <c:v>3630</c:v>
                </c:pt>
                <c:pt idx="116">
                  <c:v>3631</c:v>
                </c:pt>
                <c:pt idx="117">
                  <c:v>3632</c:v>
                </c:pt>
                <c:pt idx="118">
                  <c:v>3633</c:v>
                </c:pt>
                <c:pt idx="119">
                  <c:v>3634</c:v>
                </c:pt>
                <c:pt idx="120">
                  <c:v>3635</c:v>
                </c:pt>
                <c:pt idx="121">
                  <c:v>3636</c:v>
                </c:pt>
                <c:pt idx="122">
                  <c:v>3637</c:v>
                </c:pt>
                <c:pt idx="123">
                  <c:v>3638</c:v>
                </c:pt>
                <c:pt idx="124">
                  <c:v>3639</c:v>
                </c:pt>
                <c:pt idx="125">
                  <c:v>3640</c:v>
                </c:pt>
                <c:pt idx="126">
                  <c:v>3641</c:v>
                </c:pt>
                <c:pt idx="127">
                  <c:v>3642</c:v>
                </c:pt>
                <c:pt idx="128">
                  <c:v>3643</c:v>
                </c:pt>
                <c:pt idx="129">
                  <c:v>3644</c:v>
                </c:pt>
                <c:pt idx="130">
                  <c:v>3645</c:v>
                </c:pt>
                <c:pt idx="131">
                  <c:v>3646</c:v>
                </c:pt>
                <c:pt idx="132">
                  <c:v>3647</c:v>
                </c:pt>
                <c:pt idx="133">
                  <c:v>3648</c:v>
                </c:pt>
                <c:pt idx="134">
                  <c:v>3649</c:v>
                </c:pt>
                <c:pt idx="135">
                  <c:v>3650</c:v>
                </c:pt>
                <c:pt idx="136">
                  <c:v>3651</c:v>
                </c:pt>
                <c:pt idx="137">
                  <c:v>3652</c:v>
                </c:pt>
                <c:pt idx="138">
                  <c:v>3653</c:v>
                </c:pt>
                <c:pt idx="139">
                  <c:v>3654</c:v>
                </c:pt>
                <c:pt idx="140">
                  <c:v>3655</c:v>
                </c:pt>
                <c:pt idx="141">
                  <c:v>3656</c:v>
                </c:pt>
                <c:pt idx="142">
                  <c:v>3657</c:v>
                </c:pt>
                <c:pt idx="143">
                  <c:v>3658</c:v>
                </c:pt>
                <c:pt idx="144">
                  <c:v>3659</c:v>
                </c:pt>
                <c:pt idx="145">
                  <c:v>3660</c:v>
                </c:pt>
                <c:pt idx="146">
                  <c:v>3661</c:v>
                </c:pt>
                <c:pt idx="147">
                  <c:v>3662</c:v>
                </c:pt>
                <c:pt idx="148">
                  <c:v>3663</c:v>
                </c:pt>
                <c:pt idx="149">
                  <c:v>3664</c:v>
                </c:pt>
                <c:pt idx="150">
                  <c:v>3665</c:v>
                </c:pt>
                <c:pt idx="151">
                  <c:v>3666</c:v>
                </c:pt>
                <c:pt idx="152">
                  <c:v>3667</c:v>
                </c:pt>
                <c:pt idx="153">
                  <c:v>3668</c:v>
                </c:pt>
                <c:pt idx="154">
                  <c:v>3669</c:v>
                </c:pt>
                <c:pt idx="155">
                  <c:v>3670</c:v>
                </c:pt>
                <c:pt idx="156">
                  <c:v>3671</c:v>
                </c:pt>
                <c:pt idx="157">
                  <c:v>3672</c:v>
                </c:pt>
                <c:pt idx="158">
                  <c:v>3673</c:v>
                </c:pt>
                <c:pt idx="159">
                  <c:v>3674</c:v>
                </c:pt>
                <c:pt idx="160">
                  <c:v>3675</c:v>
                </c:pt>
                <c:pt idx="161">
                  <c:v>3676</c:v>
                </c:pt>
                <c:pt idx="162">
                  <c:v>3677</c:v>
                </c:pt>
                <c:pt idx="163">
                  <c:v>3678</c:v>
                </c:pt>
                <c:pt idx="164">
                  <c:v>3679</c:v>
                </c:pt>
                <c:pt idx="165">
                  <c:v>3680</c:v>
                </c:pt>
                <c:pt idx="166">
                  <c:v>3681</c:v>
                </c:pt>
                <c:pt idx="167">
                  <c:v>3682</c:v>
                </c:pt>
                <c:pt idx="168">
                  <c:v>3683</c:v>
                </c:pt>
                <c:pt idx="169">
                  <c:v>3684</c:v>
                </c:pt>
                <c:pt idx="170">
                  <c:v>3685</c:v>
                </c:pt>
                <c:pt idx="171">
                  <c:v>3686</c:v>
                </c:pt>
                <c:pt idx="172">
                  <c:v>3687</c:v>
                </c:pt>
                <c:pt idx="173">
                  <c:v>3688</c:v>
                </c:pt>
                <c:pt idx="174">
                  <c:v>3689</c:v>
                </c:pt>
                <c:pt idx="175">
                  <c:v>3690</c:v>
                </c:pt>
                <c:pt idx="176">
                  <c:v>3691</c:v>
                </c:pt>
                <c:pt idx="177">
                  <c:v>3692</c:v>
                </c:pt>
                <c:pt idx="178">
                  <c:v>3693</c:v>
                </c:pt>
                <c:pt idx="179">
                  <c:v>3694</c:v>
                </c:pt>
                <c:pt idx="180">
                  <c:v>3695</c:v>
                </c:pt>
                <c:pt idx="181">
                  <c:v>3696</c:v>
                </c:pt>
                <c:pt idx="182">
                  <c:v>3697</c:v>
                </c:pt>
                <c:pt idx="183">
                  <c:v>3698</c:v>
                </c:pt>
                <c:pt idx="184">
                  <c:v>3699</c:v>
                </c:pt>
                <c:pt idx="185">
                  <c:v>3700</c:v>
                </c:pt>
                <c:pt idx="186">
                  <c:v>3701</c:v>
                </c:pt>
                <c:pt idx="187">
                  <c:v>3702</c:v>
                </c:pt>
                <c:pt idx="188">
                  <c:v>3703</c:v>
                </c:pt>
                <c:pt idx="189">
                  <c:v>3704</c:v>
                </c:pt>
                <c:pt idx="190">
                  <c:v>3705</c:v>
                </c:pt>
                <c:pt idx="191">
                  <c:v>3706</c:v>
                </c:pt>
                <c:pt idx="192">
                  <c:v>3707</c:v>
                </c:pt>
                <c:pt idx="193">
                  <c:v>3708</c:v>
                </c:pt>
                <c:pt idx="194">
                  <c:v>3709</c:v>
                </c:pt>
                <c:pt idx="195">
                  <c:v>3710</c:v>
                </c:pt>
                <c:pt idx="196">
                  <c:v>3711</c:v>
                </c:pt>
                <c:pt idx="197">
                  <c:v>3712</c:v>
                </c:pt>
                <c:pt idx="198">
                  <c:v>3713</c:v>
                </c:pt>
                <c:pt idx="199">
                  <c:v>3714</c:v>
                </c:pt>
                <c:pt idx="200">
                  <c:v>3715</c:v>
                </c:pt>
                <c:pt idx="201">
                  <c:v>3716</c:v>
                </c:pt>
                <c:pt idx="202">
                  <c:v>3717</c:v>
                </c:pt>
                <c:pt idx="203">
                  <c:v>3718</c:v>
                </c:pt>
                <c:pt idx="204">
                  <c:v>3719</c:v>
                </c:pt>
                <c:pt idx="205">
                  <c:v>3720</c:v>
                </c:pt>
                <c:pt idx="206">
                  <c:v>3721</c:v>
                </c:pt>
                <c:pt idx="207">
                  <c:v>3722</c:v>
                </c:pt>
                <c:pt idx="208">
                  <c:v>3723</c:v>
                </c:pt>
                <c:pt idx="209">
                  <c:v>3724</c:v>
                </c:pt>
                <c:pt idx="210">
                  <c:v>3725</c:v>
                </c:pt>
                <c:pt idx="211">
                  <c:v>3726</c:v>
                </c:pt>
                <c:pt idx="212">
                  <c:v>3727</c:v>
                </c:pt>
                <c:pt idx="213">
                  <c:v>3728</c:v>
                </c:pt>
                <c:pt idx="214">
                  <c:v>3729</c:v>
                </c:pt>
                <c:pt idx="215">
                  <c:v>3730</c:v>
                </c:pt>
                <c:pt idx="216">
                  <c:v>3731</c:v>
                </c:pt>
                <c:pt idx="217">
                  <c:v>3732</c:v>
                </c:pt>
                <c:pt idx="218">
                  <c:v>3733</c:v>
                </c:pt>
                <c:pt idx="219">
                  <c:v>3734</c:v>
                </c:pt>
                <c:pt idx="220">
                  <c:v>3735</c:v>
                </c:pt>
                <c:pt idx="221">
                  <c:v>3736</c:v>
                </c:pt>
                <c:pt idx="222">
                  <c:v>3737</c:v>
                </c:pt>
                <c:pt idx="223">
                  <c:v>3738</c:v>
                </c:pt>
                <c:pt idx="224">
                  <c:v>3739</c:v>
                </c:pt>
                <c:pt idx="225">
                  <c:v>3740</c:v>
                </c:pt>
                <c:pt idx="226">
                  <c:v>3741</c:v>
                </c:pt>
                <c:pt idx="227">
                  <c:v>3742</c:v>
                </c:pt>
                <c:pt idx="228">
                  <c:v>3743</c:v>
                </c:pt>
                <c:pt idx="229">
                  <c:v>3744</c:v>
                </c:pt>
                <c:pt idx="230">
                  <c:v>3745</c:v>
                </c:pt>
                <c:pt idx="231">
                  <c:v>3746</c:v>
                </c:pt>
                <c:pt idx="232">
                  <c:v>3747</c:v>
                </c:pt>
                <c:pt idx="233">
                  <c:v>3748</c:v>
                </c:pt>
                <c:pt idx="234">
                  <c:v>3749</c:v>
                </c:pt>
                <c:pt idx="235">
                  <c:v>3750</c:v>
                </c:pt>
                <c:pt idx="236">
                  <c:v>3751</c:v>
                </c:pt>
              </c:numCache>
            </c:numRef>
          </c:xVal>
          <c:yVal>
            <c:numRef>
              <c:f>Graph!$B$3110:$B$3344</c:f>
              <c:numCache>
                <c:formatCode>General</c:formatCode>
                <c:ptCount val="235"/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C76-447E-9B47-7CDEEFA3D4BB}"/>
            </c:ext>
          </c:extLst>
        </c:ser>
        <c:ser>
          <c:idx val="2"/>
          <c:order val="2"/>
          <c:tx>
            <c:v>FL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Graph!$A$3109:$A$3345</c:f>
              <c:numCache>
                <c:formatCode>General</c:formatCode>
                <c:ptCount val="237"/>
                <c:pt idx="0">
                  <c:v>3515</c:v>
                </c:pt>
                <c:pt idx="1">
                  <c:v>3516</c:v>
                </c:pt>
                <c:pt idx="2">
                  <c:v>3517</c:v>
                </c:pt>
                <c:pt idx="3">
                  <c:v>3518</c:v>
                </c:pt>
                <c:pt idx="4">
                  <c:v>3519</c:v>
                </c:pt>
                <c:pt idx="5">
                  <c:v>3520</c:v>
                </c:pt>
                <c:pt idx="6">
                  <c:v>3521</c:v>
                </c:pt>
                <c:pt idx="7">
                  <c:v>3522</c:v>
                </c:pt>
                <c:pt idx="8">
                  <c:v>3523</c:v>
                </c:pt>
                <c:pt idx="9">
                  <c:v>3524</c:v>
                </c:pt>
                <c:pt idx="10">
                  <c:v>3525</c:v>
                </c:pt>
                <c:pt idx="11">
                  <c:v>3526</c:v>
                </c:pt>
                <c:pt idx="12">
                  <c:v>3527</c:v>
                </c:pt>
                <c:pt idx="13">
                  <c:v>3528</c:v>
                </c:pt>
                <c:pt idx="14">
                  <c:v>3529</c:v>
                </c:pt>
                <c:pt idx="15">
                  <c:v>3530</c:v>
                </c:pt>
                <c:pt idx="16">
                  <c:v>3531</c:v>
                </c:pt>
                <c:pt idx="17">
                  <c:v>3532</c:v>
                </c:pt>
                <c:pt idx="18">
                  <c:v>3533</c:v>
                </c:pt>
                <c:pt idx="19">
                  <c:v>3534</c:v>
                </c:pt>
                <c:pt idx="20">
                  <c:v>3535</c:v>
                </c:pt>
                <c:pt idx="21">
                  <c:v>3536</c:v>
                </c:pt>
                <c:pt idx="22">
                  <c:v>3537</c:v>
                </c:pt>
                <c:pt idx="23">
                  <c:v>3538</c:v>
                </c:pt>
                <c:pt idx="24">
                  <c:v>3539</c:v>
                </c:pt>
                <c:pt idx="25">
                  <c:v>3540</c:v>
                </c:pt>
                <c:pt idx="26">
                  <c:v>3541</c:v>
                </c:pt>
                <c:pt idx="27">
                  <c:v>3542</c:v>
                </c:pt>
                <c:pt idx="28">
                  <c:v>3543</c:v>
                </c:pt>
                <c:pt idx="29">
                  <c:v>3544</c:v>
                </c:pt>
                <c:pt idx="30">
                  <c:v>3545</c:v>
                </c:pt>
                <c:pt idx="31">
                  <c:v>3546</c:v>
                </c:pt>
                <c:pt idx="32">
                  <c:v>3547</c:v>
                </c:pt>
                <c:pt idx="33">
                  <c:v>3548</c:v>
                </c:pt>
                <c:pt idx="34">
                  <c:v>3549</c:v>
                </c:pt>
                <c:pt idx="35">
                  <c:v>3550</c:v>
                </c:pt>
                <c:pt idx="36">
                  <c:v>3551</c:v>
                </c:pt>
                <c:pt idx="37">
                  <c:v>3552</c:v>
                </c:pt>
                <c:pt idx="38">
                  <c:v>3553</c:v>
                </c:pt>
                <c:pt idx="39">
                  <c:v>3554</c:v>
                </c:pt>
                <c:pt idx="40">
                  <c:v>3555</c:v>
                </c:pt>
                <c:pt idx="41">
                  <c:v>3556</c:v>
                </c:pt>
                <c:pt idx="42">
                  <c:v>3557</c:v>
                </c:pt>
                <c:pt idx="43">
                  <c:v>3558</c:v>
                </c:pt>
                <c:pt idx="44">
                  <c:v>3559</c:v>
                </c:pt>
                <c:pt idx="45">
                  <c:v>3560</c:v>
                </c:pt>
                <c:pt idx="46">
                  <c:v>3561</c:v>
                </c:pt>
                <c:pt idx="47">
                  <c:v>3562</c:v>
                </c:pt>
                <c:pt idx="48">
                  <c:v>3563</c:v>
                </c:pt>
                <c:pt idx="49">
                  <c:v>3564</c:v>
                </c:pt>
                <c:pt idx="50">
                  <c:v>3565</c:v>
                </c:pt>
                <c:pt idx="51">
                  <c:v>3566</c:v>
                </c:pt>
                <c:pt idx="52">
                  <c:v>3567</c:v>
                </c:pt>
                <c:pt idx="53">
                  <c:v>3568</c:v>
                </c:pt>
                <c:pt idx="54">
                  <c:v>3569</c:v>
                </c:pt>
                <c:pt idx="55">
                  <c:v>3570</c:v>
                </c:pt>
                <c:pt idx="56">
                  <c:v>3571</c:v>
                </c:pt>
                <c:pt idx="57">
                  <c:v>3572</c:v>
                </c:pt>
                <c:pt idx="58">
                  <c:v>3573</c:v>
                </c:pt>
                <c:pt idx="59">
                  <c:v>3574</c:v>
                </c:pt>
                <c:pt idx="60">
                  <c:v>3575</c:v>
                </c:pt>
                <c:pt idx="61">
                  <c:v>3576</c:v>
                </c:pt>
                <c:pt idx="62">
                  <c:v>3577</c:v>
                </c:pt>
                <c:pt idx="63">
                  <c:v>3578</c:v>
                </c:pt>
                <c:pt idx="64">
                  <c:v>3579</c:v>
                </c:pt>
                <c:pt idx="65">
                  <c:v>3580</c:v>
                </c:pt>
                <c:pt idx="66">
                  <c:v>3581</c:v>
                </c:pt>
                <c:pt idx="67">
                  <c:v>3582</c:v>
                </c:pt>
                <c:pt idx="68">
                  <c:v>3583</c:v>
                </c:pt>
                <c:pt idx="69">
                  <c:v>3584</c:v>
                </c:pt>
                <c:pt idx="70">
                  <c:v>3585</c:v>
                </c:pt>
                <c:pt idx="71">
                  <c:v>3586</c:v>
                </c:pt>
                <c:pt idx="72">
                  <c:v>3587</c:v>
                </c:pt>
                <c:pt idx="73">
                  <c:v>3588</c:v>
                </c:pt>
                <c:pt idx="74">
                  <c:v>3589</c:v>
                </c:pt>
                <c:pt idx="75">
                  <c:v>3590</c:v>
                </c:pt>
                <c:pt idx="76">
                  <c:v>3591</c:v>
                </c:pt>
                <c:pt idx="77">
                  <c:v>3592</c:v>
                </c:pt>
                <c:pt idx="78">
                  <c:v>3593</c:v>
                </c:pt>
                <c:pt idx="79">
                  <c:v>3594</c:v>
                </c:pt>
                <c:pt idx="80">
                  <c:v>3595</c:v>
                </c:pt>
                <c:pt idx="81">
                  <c:v>3596</c:v>
                </c:pt>
                <c:pt idx="82">
                  <c:v>3597</c:v>
                </c:pt>
                <c:pt idx="83">
                  <c:v>3598</c:v>
                </c:pt>
                <c:pt idx="84">
                  <c:v>3599</c:v>
                </c:pt>
                <c:pt idx="85">
                  <c:v>3600</c:v>
                </c:pt>
                <c:pt idx="86">
                  <c:v>3601</c:v>
                </c:pt>
                <c:pt idx="87">
                  <c:v>3602</c:v>
                </c:pt>
                <c:pt idx="88">
                  <c:v>3603</c:v>
                </c:pt>
                <c:pt idx="89">
                  <c:v>3604</c:v>
                </c:pt>
                <c:pt idx="90">
                  <c:v>3605</c:v>
                </c:pt>
                <c:pt idx="91">
                  <c:v>3606</c:v>
                </c:pt>
                <c:pt idx="92">
                  <c:v>3607</c:v>
                </c:pt>
                <c:pt idx="93">
                  <c:v>3608</c:v>
                </c:pt>
                <c:pt idx="94">
                  <c:v>3609</c:v>
                </c:pt>
                <c:pt idx="95">
                  <c:v>3610</c:v>
                </c:pt>
                <c:pt idx="96">
                  <c:v>3611</c:v>
                </c:pt>
                <c:pt idx="97">
                  <c:v>3612</c:v>
                </c:pt>
                <c:pt idx="98">
                  <c:v>3613</c:v>
                </c:pt>
                <c:pt idx="99">
                  <c:v>3614</c:v>
                </c:pt>
                <c:pt idx="100">
                  <c:v>3615</c:v>
                </c:pt>
                <c:pt idx="101">
                  <c:v>3616</c:v>
                </c:pt>
                <c:pt idx="102">
                  <c:v>3617</c:v>
                </c:pt>
                <c:pt idx="103">
                  <c:v>3618</c:v>
                </c:pt>
                <c:pt idx="104">
                  <c:v>3619</c:v>
                </c:pt>
                <c:pt idx="105">
                  <c:v>3620</c:v>
                </c:pt>
                <c:pt idx="106">
                  <c:v>3621</c:v>
                </c:pt>
                <c:pt idx="107">
                  <c:v>3622</c:v>
                </c:pt>
                <c:pt idx="108">
                  <c:v>3623</c:v>
                </c:pt>
                <c:pt idx="109">
                  <c:v>3624</c:v>
                </c:pt>
                <c:pt idx="110">
                  <c:v>3625</c:v>
                </c:pt>
                <c:pt idx="111">
                  <c:v>3626</c:v>
                </c:pt>
                <c:pt idx="112">
                  <c:v>3627</c:v>
                </c:pt>
                <c:pt idx="113">
                  <c:v>3628</c:v>
                </c:pt>
                <c:pt idx="114">
                  <c:v>3629</c:v>
                </c:pt>
                <c:pt idx="115">
                  <c:v>3630</c:v>
                </c:pt>
                <c:pt idx="116">
                  <c:v>3631</c:v>
                </c:pt>
                <c:pt idx="117">
                  <c:v>3632</c:v>
                </c:pt>
                <c:pt idx="118">
                  <c:v>3633</c:v>
                </c:pt>
                <c:pt idx="119">
                  <c:v>3634</c:v>
                </c:pt>
                <c:pt idx="120">
                  <c:v>3635</c:v>
                </c:pt>
                <c:pt idx="121">
                  <c:v>3636</c:v>
                </c:pt>
                <c:pt idx="122">
                  <c:v>3637</c:v>
                </c:pt>
                <c:pt idx="123">
                  <c:v>3638</c:v>
                </c:pt>
                <c:pt idx="124">
                  <c:v>3639</c:v>
                </c:pt>
                <c:pt idx="125">
                  <c:v>3640</c:v>
                </c:pt>
                <c:pt idx="126">
                  <c:v>3641</c:v>
                </c:pt>
                <c:pt idx="127">
                  <c:v>3642</c:v>
                </c:pt>
                <c:pt idx="128">
                  <c:v>3643</c:v>
                </c:pt>
                <c:pt idx="129">
                  <c:v>3644</c:v>
                </c:pt>
                <c:pt idx="130">
                  <c:v>3645</c:v>
                </c:pt>
                <c:pt idx="131">
                  <c:v>3646</c:v>
                </c:pt>
                <c:pt idx="132">
                  <c:v>3647</c:v>
                </c:pt>
                <c:pt idx="133">
                  <c:v>3648</c:v>
                </c:pt>
                <c:pt idx="134">
                  <c:v>3649</c:v>
                </c:pt>
                <c:pt idx="135">
                  <c:v>3650</c:v>
                </c:pt>
                <c:pt idx="136">
                  <c:v>3651</c:v>
                </c:pt>
                <c:pt idx="137">
                  <c:v>3652</c:v>
                </c:pt>
                <c:pt idx="138">
                  <c:v>3653</c:v>
                </c:pt>
                <c:pt idx="139">
                  <c:v>3654</c:v>
                </c:pt>
                <c:pt idx="140">
                  <c:v>3655</c:v>
                </c:pt>
                <c:pt idx="141">
                  <c:v>3656</c:v>
                </c:pt>
                <c:pt idx="142">
                  <c:v>3657</c:v>
                </c:pt>
                <c:pt idx="143">
                  <c:v>3658</c:v>
                </c:pt>
                <c:pt idx="144">
                  <c:v>3659</c:v>
                </c:pt>
                <c:pt idx="145">
                  <c:v>3660</c:v>
                </c:pt>
                <c:pt idx="146">
                  <c:v>3661</c:v>
                </c:pt>
                <c:pt idx="147">
                  <c:v>3662</c:v>
                </c:pt>
                <c:pt idx="148">
                  <c:v>3663</c:v>
                </c:pt>
                <c:pt idx="149">
                  <c:v>3664</c:v>
                </c:pt>
                <c:pt idx="150">
                  <c:v>3665</c:v>
                </c:pt>
                <c:pt idx="151">
                  <c:v>3666</c:v>
                </c:pt>
                <c:pt idx="152">
                  <c:v>3667</c:v>
                </c:pt>
                <c:pt idx="153">
                  <c:v>3668</c:v>
                </c:pt>
                <c:pt idx="154">
                  <c:v>3669</c:v>
                </c:pt>
                <c:pt idx="155">
                  <c:v>3670</c:v>
                </c:pt>
                <c:pt idx="156">
                  <c:v>3671</c:v>
                </c:pt>
                <c:pt idx="157">
                  <c:v>3672</c:v>
                </c:pt>
                <c:pt idx="158">
                  <c:v>3673</c:v>
                </c:pt>
                <c:pt idx="159">
                  <c:v>3674</c:v>
                </c:pt>
                <c:pt idx="160">
                  <c:v>3675</c:v>
                </c:pt>
                <c:pt idx="161">
                  <c:v>3676</c:v>
                </c:pt>
                <c:pt idx="162">
                  <c:v>3677</c:v>
                </c:pt>
                <c:pt idx="163">
                  <c:v>3678</c:v>
                </c:pt>
                <c:pt idx="164">
                  <c:v>3679</c:v>
                </c:pt>
                <c:pt idx="165">
                  <c:v>3680</c:v>
                </c:pt>
                <c:pt idx="166">
                  <c:v>3681</c:v>
                </c:pt>
                <c:pt idx="167">
                  <c:v>3682</c:v>
                </c:pt>
                <c:pt idx="168">
                  <c:v>3683</c:v>
                </c:pt>
                <c:pt idx="169">
                  <c:v>3684</c:v>
                </c:pt>
                <c:pt idx="170">
                  <c:v>3685</c:v>
                </c:pt>
                <c:pt idx="171">
                  <c:v>3686</c:v>
                </c:pt>
                <c:pt idx="172">
                  <c:v>3687</c:v>
                </c:pt>
                <c:pt idx="173">
                  <c:v>3688</c:v>
                </c:pt>
                <c:pt idx="174">
                  <c:v>3689</c:v>
                </c:pt>
                <c:pt idx="175">
                  <c:v>3690</c:v>
                </c:pt>
                <c:pt idx="176">
                  <c:v>3691</c:v>
                </c:pt>
                <c:pt idx="177">
                  <c:v>3692</c:v>
                </c:pt>
                <c:pt idx="178">
                  <c:v>3693</c:v>
                </c:pt>
                <c:pt idx="179">
                  <c:v>3694</c:v>
                </c:pt>
                <c:pt idx="180">
                  <c:v>3695</c:v>
                </c:pt>
                <c:pt idx="181">
                  <c:v>3696</c:v>
                </c:pt>
                <c:pt idx="182">
                  <c:v>3697</c:v>
                </c:pt>
                <c:pt idx="183">
                  <c:v>3698</c:v>
                </c:pt>
                <c:pt idx="184">
                  <c:v>3699</c:v>
                </c:pt>
                <c:pt idx="185">
                  <c:v>3700</c:v>
                </c:pt>
                <c:pt idx="186">
                  <c:v>3701</c:v>
                </c:pt>
                <c:pt idx="187">
                  <c:v>3702</c:v>
                </c:pt>
                <c:pt idx="188">
                  <c:v>3703</c:v>
                </c:pt>
                <c:pt idx="189">
                  <c:v>3704</c:v>
                </c:pt>
                <c:pt idx="190">
                  <c:v>3705</c:v>
                </c:pt>
                <c:pt idx="191">
                  <c:v>3706</c:v>
                </c:pt>
                <c:pt idx="192">
                  <c:v>3707</c:v>
                </c:pt>
                <c:pt idx="193">
                  <c:v>3708</c:v>
                </c:pt>
                <c:pt idx="194">
                  <c:v>3709</c:v>
                </c:pt>
                <c:pt idx="195">
                  <c:v>3710</c:v>
                </c:pt>
                <c:pt idx="196">
                  <c:v>3711</c:v>
                </c:pt>
                <c:pt idx="197">
                  <c:v>3712</c:v>
                </c:pt>
                <c:pt idx="198">
                  <c:v>3713</c:v>
                </c:pt>
                <c:pt idx="199">
                  <c:v>3714</c:v>
                </c:pt>
                <c:pt idx="200">
                  <c:v>3715</c:v>
                </c:pt>
                <c:pt idx="201">
                  <c:v>3716</c:v>
                </c:pt>
                <c:pt idx="202">
                  <c:v>3717</c:v>
                </c:pt>
                <c:pt idx="203">
                  <c:v>3718</c:v>
                </c:pt>
                <c:pt idx="204">
                  <c:v>3719</c:v>
                </c:pt>
                <c:pt idx="205">
                  <c:v>3720</c:v>
                </c:pt>
                <c:pt idx="206">
                  <c:v>3721</c:v>
                </c:pt>
                <c:pt idx="207">
                  <c:v>3722</c:v>
                </c:pt>
                <c:pt idx="208">
                  <c:v>3723</c:v>
                </c:pt>
                <c:pt idx="209">
                  <c:v>3724</c:v>
                </c:pt>
                <c:pt idx="210">
                  <c:v>3725</c:v>
                </c:pt>
                <c:pt idx="211">
                  <c:v>3726</c:v>
                </c:pt>
                <c:pt idx="212">
                  <c:v>3727</c:v>
                </c:pt>
                <c:pt idx="213">
                  <c:v>3728</c:v>
                </c:pt>
                <c:pt idx="214">
                  <c:v>3729</c:v>
                </c:pt>
                <c:pt idx="215">
                  <c:v>3730</c:v>
                </c:pt>
                <c:pt idx="216">
                  <c:v>3731</c:v>
                </c:pt>
                <c:pt idx="217">
                  <c:v>3732</c:v>
                </c:pt>
                <c:pt idx="218">
                  <c:v>3733</c:v>
                </c:pt>
                <c:pt idx="219">
                  <c:v>3734</c:v>
                </c:pt>
                <c:pt idx="220">
                  <c:v>3735</c:v>
                </c:pt>
                <c:pt idx="221">
                  <c:v>3736</c:v>
                </c:pt>
                <c:pt idx="222">
                  <c:v>3737</c:v>
                </c:pt>
                <c:pt idx="223">
                  <c:v>3738</c:v>
                </c:pt>
                <c:pt idx="224">
                  <c:v>3739</c:v>
                </c:pt>
                <c:pt idx="225">
                  <c:v>3740</c:v>
                </c:pt>
                <c:pt idx="226">
                  <c:v>3741</c:v>
                </c:pt>
                <c:pt idx="227">
                  <c:v>3742</c:v>
                </c:pt>
                <c:pt idx="228">
                  <c:v>3743</c:v>
                </c:pt>
                <c:pt idx="229">
                  <c:v>3744</c:v>
                </c:pt>
                <c:pt idx="230">
                  <c:v>3745</c:v>
                </c:pt>
                <c:pt idx="231">
                  <c:v>3746</c:v>
                </c:pt>
                <c:pt idx="232">
                  <c:v>3747</c:v>
                </c:pt>
                <c:pt idx="233">
                  <c:v>3748</c:v>
                </c:pt>
                <c:pt idx="234">
                  <c:v>3749</c:v>
                </c:pt>
                <c:pt idx="235">
                  <c:v>3750</c:v>
                </c:pt>
                <c:pt idx="236">
                  <c:v>3751</c:v>
                </c:pt>
              </c:numCache>
            </c:numRef>
          </c:xVal>
          <c:yVal>
            <c:numRef>
              <c:f>Graph!$C$3110:$C$3344</c:f>
              <c:numCache>
                <c:formatCode>General</c:formatCode>
                <c:ptCount val="235"/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C76-447E-9B47-7CDEEFA3D4BB}"/>
            </c:ext>
          </c:extLst>
        </c:ser>
        <c:ser>
          <c:idx val="3"/>
          <c:order val="3"/>
          <c:tx>
            <c:v>RL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Graph!$A$3109:$A$3345</c:f>
              <c:numCache>
                <c:formatCode>General</c:formatCode>
                <c:ptCount val="237"/>
                <c:pt idx="0">
                  <c:v>3515</c:v>
                </c:pt>
                <c:pt idx="1">
                  <c:v>3516</c:v>
                </c:pt>
                <c:pt idx="2">
                  <c:v>3517</c:v>
                </c:pt>
                <c:pt idx="3">
                  <c:v>3518</c:v>
                </c:pt>
                <c:pt idx="4">
                  <c:v>3519</c:v>
                </c:pt>
                <c:pt idx="5">
                  <c:v>3520</c:v>
                </c:pt>
                <c:pt idx="6">
                  <c:v>3521</c:v>
                </c:pt>
                <c:pt idx="7">
                  <c:v>3522</c:v>
                </c:pt>
                <c:pt idx="8">
                  <c:v>3523</c:v>
                </c:pt>
                <c:pt idx="9">
                  <c:v>3524</c:v>
                </c:pt>
                <c:pt idx="10">
                  <c:v>3525</c:v>
                </c:pt>
                <c:pt idx="11">
                  <c:v>3526</c:v>
                </c:pt>
                <c:pt idx="12">
                  <c:v>3527</c:v>
                </c:pt>
                <c:pt idx="13">
                  <c:v>3528</c:v>
                </c:pt>
                <c:pt idx="14">
                  <c:v>3529</c:v>
                </c:pt>
                <c:pt idx="15">
                  <c:v>3530</c:v>
                </c:pt>
                <c:pt idx="16">
                  <c:v>3531</c:v>
                </c:pt>
                <c:pt idx="17">
                  <c:v>3532</c:v>
                </c:pt>
                <c:pt idx="18">
                  <c:v>3533</c:v>
                </c:pt>
                <c:pt idx="19">
                  <c:v>3534</c:v>
                </c:pt>
                <c:pt idx="20">
                  <c:v>3535</c:v>
                </c:pt>
                <c:pt idx="21">
                  <c:v>3536</c:v>
                </c:pt>
                <c:pt idx="22">
                  <c:v>3537</c:v>
                </c:pt>
                <c:pt idx="23">
                  <c:v>3538</c:v>
                </c:pt>
                <c:pt idx="24">
                  <c:v>3539</c:v>
                </c:pt>
                <c:pt idx="25">
                  <c:v>3540</c:v>
                </c:pt>
                <c:pt idx="26">
                  <c:v>3541</c:v>
                </c:pt>
                <c:pt idx="27">
                  <c:v>3542</c:v>
                </c:pt>
                <c:pt idx="28">
                  <c:v>3543</c:v>
                </c:pt>
                <c:pt idx="29">
                  <c:v>3544</c:v>
                </c:pt>
                <c:pt idx="30">
                  <c:v>3545</c:v>
                </c:pt>
                <c:pt idx="31">
                  <c:v>3546</c:v>
                </c:pt>
                <c:pt idx="32">
                  <c:v>3547</c:v>
                </c:pt>
                <c:pt idx="33">
                  <c:v>3548</c:v>
                </c:pt>
                <c:pt idx="34">
                  <c:v>3549</c:v>
                </c:pt>
                <c:pt idx="35">
                  <c:v>3550</c:v>
                </c:pt>
                <c:pt idx="36">
                  <c:v>3551</c:v>
                </c:pt>
                <c:pt idx="37">
                  <c:v>3552</c:v>
                </c:pt>
                <c:pt idx="38">
                  <c:v>3553</c:v>
                </c:pt>
                <c:pt idx="39">
                  <c:v>3554</c:v>
                </c:pt>
                <c:pt idx="40">
                  <c:v>3555</c:v>
                </c:pt>
                <c:pt idx="41">
                  <c:v>3556</c:v>
                </c:pt>
                <c:pt idx="42">
                  <c:v>3557</c:v>
                </c:pt>
                <c:pt idx="43">
                  <c:v>3558</c:v>
                </c:pt>
                <c:pt idx="44">
                  <c:v>3559</c:v>
                </c:pt>
                <c:pt idx="45">
                  <c:v>3560</c:v>
                </c:pt>
                <c:pt idx="46">
                  <c:v>3561</c:v>
                </c:pt>
                <c:pt idx="47">
                  <c:v>3562</c:v>
                </c:pt>
                <c:pt idx="48">
                  <c:v>3563</c:v>
                </c:pt>
                <c:pt idx="49">
                  <c:v>3564</c:v>
                </c:pt>
                <c:pt idx="50">
                  <c:v>3565</c:v>
                </c:pt>
                <c:pt idx="51">
                  <c:v>3566</c:v>
                </c:pt>
                <c:pt idx="52">
                  <c:v>3567</c:v>
                </c:pt>
                <c:pt idx="53">
                  <c:v>3568</c:v>
                </c:pt>
                <c:pt idx="54">
                  <c:v>3569</c:v>
                </c:pt>
                <c:pt idx="55">
                  <c:v>3570</c:v>
                </c:pt>
                <c:pt idx="56">
                  <c:v>3571</c:v>
                </c:pt>
                <c:pt idx="57">
                  <c:v>3572</c:v>
                </c:pt>
                <c:pt idx="58">
                  <c:v>3573</c:v>
                </c:pt>
                <c:pt idx="59">
                  <c:v>3574</c:v>
                </c:pt>
                <c:pt idx="60">
                  <c:v>3575</c:v>
                </c:pt>
                <c:pt idx="61">
                  <c:v>3576</c:v>
                </c:pt>
                <c:pt idx="62">
                  <c:v>3577</c:v>
                </c:pt>
                <c:pt idx="63">
                  <c:v>3578</c:v>
                </c:pt>
                <c:pt idx="64">
                  <c:v>3579</c:v>
                </c:pt>
                <c:pt idx="65">
                  <c:v>3580</c:v>
                </c:pt>
                <c:pt idx="66">
                  <c:v>3581</c:v>
                </c:pt>
                <c:pt idx="67">
                  <c:v>3582</c:v>
                </c:pt>
                <c:pt idx="68">
                  <c:v>3583</c:v>
                </c:pt>
                <c:pt idx="69">
                  <c:v>3584</c:v>
                </c:pt>
                <c:pt idx="70">
                  <c:v>3585</c:v>
                </c:pt>
                <c:pt idx="71">
                  <c:v>3586</c:v>
                </c:pt>
                <c:pt idx="72">
                  <c:v>3587</c:v>
                </c:pt>
                <c:pt idx="73">
                  <c:v>3588</c:v>
                </c:pt>
                <c:pt idx="74">
                  <c:v>3589</c:v>
                </c:pt>
                <c:pt idx="75">
                  <c:v>3590</c:v>
                </c:pt>
                <c:pt idx="76">
                  <c:v>3591</c:v>
                </c:pt>
                <c:pt idx="77">
                  <c:v>3592</c:v>
                </c:pt>
                <c:pt idx="78">
                  <c:v>3593</c:v>
                </c:pt>
                <c:pt idx="79">
                  <c:v>3594</c:v>
                </c:pt>
                <c:pt idx="80">
                  <c:v>3595</c:v>
                </c:pt>
                <c:pt idx="81">
                  <c:v>3596</c:v>
                </c:pt>
                <c:pt idx="82">
                  <c:v>3597</c:v>
                </c:pt>
                <c:pt idx="83">
                  <c:v>3598</c:v>
                </c:pt>
                <c:pt idx="84">
                  <c:v>3599</c:v>
                </c:pt>
                <c:pt idx="85">
                  <c:v>3600</c:v>
                </c:pt>
                <c:pt idx="86">
                  <c:v>3601</c:v>
                </c:pt>
                <c:pt idx="87">
                  <c:v>3602</c:v>
                </c:pt>
                <c:pt idx="88">
                  <c:v>3603</c:v>
                </c:pt>
                <c:pt idx="89">
                  <c:v>3604</c:v>
                </c:pt>
                <c:pt idx="90">
                  <c:v>3605</c:v>
                </c:pt>
                <c:pt idx="91">
                  <c:v>3606</c:v>
                </c:pt>
                <c:pt idx="92">
                  <c:v>3607</c:v>
                </c:pt>
                <c:pt idx="93">
                  <c:v>3608</c:v>
                </c:pt>
                <c:pt idx="94">
                  <c:v>3609</c:v>
                </c:pt>
                <c:pt idx="95">
                  <c:v>3610</c:v>
                </c:pt>
                <c:pt idx="96">
                  <c:v>3611</c:v>
                </c:pt>
                <c:pt idx="97">
                  <c:v>3612</c:v>
                </c:pt>
                <c:pt idx="98">
                  <c:v>3613</c:v>
                </c:pt>
                <c:pt idx="99">
                  <c:v>3614</c:v>
                </c:pt>
                <c:pt idx="100">
                  <c:v>3615</c:v>
                </c:pt>
                <c:pt idx="101">
                  <c:v>3616</c:v>
                </c:pt>
                <c:pt idx="102">
                  <c:v>3617</c:v>
                </c:pt>
                <c:pt idx="103">
                  <c:v>3618</c:v>
                </c:pt>
                <c:pt idx="104">
                  <c:v>3619</c:v>
                </c:pt>
                <c:pt idx="105">
                  <c:v>3620</c:v>
                </c:pt>
                <c:pt idx="106">
                  <c:v>3621</c:v>
                </c:pt>
                <c:pt idx="107">
                  <c:v>3622</c:v>
                </c:pt>
                <c:pt idx="108">
                  <c:v>3623</c:v>
                </c:pt>
                <c:pt idx="109">
                  <c:v>3624</c:v>
                </c:pt>
                <c:pt idx="110">
                  <c:v>3625</c:v>
                </c:pt>
                <c:pt idx="111">
                  <c:v>3626</c:v>
                </c:pt>
                <c:pt idx="112">
                  <c:v>3627</c:v>
                </c:pt>
                <c:pt idx="113">
                  <c:v>3628</c:v>
                </c:pt>
                <c:pt idx="114">
                  <c:v>3629</c:v>
                </c:pt>
                <c:pt idx="115">
                  <c:v>3630</c:v>
                </c:pt>
                <c:pt idx="116">
                  <c:v>3631</c:v>
                </c:pt>
                <c:pt idx="117">
                  <c:v>3632</c:v>
                </c:pt>
                <c:pt idx="118">
                  <c:v>3633</c:v>
                </c:pt>
                <c:pt idx="119">
                  <c:v>3634</c:v>
                </c:pt>
                <c:pt idx="120">
                  <c:v>3635</c:v>
                </c:pt>
                <c:pt idx="121">
                  <c:v>3636</c:v>
                </c:pt>
                <c:pt idx="122">
                  <c:v>3637</c:v>
                </c:pt>
                <c:pt idx="123">
                  <c:v>3638</c:v>
                </c:pt>
                <c:pt idx="124">
                  <c:v>3639</c:v>
                </c:pt>
                <c:pt idx="125">
                  <c:v>3640</c:v>
                </c:pt>
                <c:pt idx="126">
                  <c:v>3641</c:v>
                </c:pt>
                <c:pt idx="127">
                  <c:v>3642</c:v>
                </c:pt>
                <c:pt idx="128">
                  <c:v>3643</c:v>
                </c:pt>
                <c:pt idx="129">
                  <c:v>3644</c:v>
                </c:pt>
                <c:pt idx="130">
                  <c:v>3645</c:v>
                </c:pt>
                <c:pt idx="131">
                  <c:v>3646</c:v>
                </c:pt>
                <c:pt idx="132">
                  <c:v>3647</c:v>
                </c:pt>
                <c:pt idx="133">
                  <c:v>3648</c:v>
                </c:pt>
                <c:pt idx="134">
                  <c:v>3649</c:v>
                </c:pt>
                <c:pt idx="135">
                  <c:v>3650</c:v>
                </c:pt>
                <c:pt idx="136">
                  <c:v>3651</c:v>
                </c:pt>
                <c:pt idx="137">
                  <c:v>3652</c:v>
                </c:pt>
                <c:pt idx="138">
                  <c:v>3653</c:v>
                </c:pt>
                <c:pt idx="139">
                  <c:v>3654</c:v>
                </c:pt>
                <c:pt idx="140">
                  <c:v>3655</c:v>
                </c:pt>
                <c:pt idx="141">
                  <c:v>3656</c:v>
                </c:pt>
                <c:pt idx="142">
                  <c:v>3657</c:v>
                </c:pt>
                <c:pt idx="143">
                  <c:v>3658</c:v>
                </c:pt>
                <c:pt idx="144">
                  <c:v>3659</c:v>
                </c:pt>
                <c:pt idx="145">
                  <c:v>3660</c:v>
                </c:pt>
                <c:pt idx="146">
                  <c:v>3661</c:v>
                </c:pt>
                <c:pt idx="147">
                  <c:v>3662</c:v>
                </c:pt>
                <c:pt idx="148">
                  <c:v>3663</c:v>
                </c:pt>
                <c:pt idx="149">
                  <c:v>3664</c:v>
                </c:pt>
                <c:pt idx="150">
                  <c:v>3665</c:v>
                </c:pt>
                <c:pt idx="151">
                  <c:v>3666</c:v>
                </c:pt>
                <c:pt idx="152">
                  <c:v>3667</c:v>
                </c:pt>
                <c:pt idx="153">
                  <c:v>3668</c:v>
                </c:pt>
                <c:pt idx="154">
                  <c:v>3669</c:v>
                </c:pt>
                <c:pt idx="155">
                  <c:v>3670</c:v>
                </c:pt>
                <c:pt idx="156">
                  <c:v>3671</c:v>
                </c:pt>
                <c:pt idx="157">
                  <c:v>3672</c:v>
                </c:pt>
                <c:pt idx="158">
                  <c:v>3673</c:v>
                </c:pt>
                <c:pt idx="159">
                  <c:v>3674</c:v>
                </c:pt>
                <c:pt idx="160">
                  <c:v>3675</c:v>
                </c:pt>
                <c:pt idx="161">
                  <c:v>3676</c:v>
                </c:pt>
                <c:pt idx="162">
                  <c:v>3677</c:v>
                </c:pt>
                <c:pt idx="163">
                  <c:v>3678</c:v>
                </c:pt>
                <c:pt idx="164">
                  <c:v>3679</c:v>
                </c:pt>
                <c:pt idx="165">
                  <c:v>3680</c:v>
                </c:pt>
                <c:pt idx="166">
                  <c:v>3681</c:v>
                </c:pt>
                <c:pt idx="167">
                  <c:v>3682</c:v>
                </c:pt>
                <c:pt idx="168">
                  <c:v>3683</c:v>
                </c:pt>
                <c:pt idx="169">
                  <c:v>3684</c:v>
                </c:pt>
                <c:pt idx="170">
                  <c:v>3685</c:v>
                </c:pt>
                <c:pt idx="171">
                  <c:v>3686</c:v>
                </c:pt>
                <c:pt idx="172">
                  <c:v>3687</c:v>
                </c:pt>
                <c:pt idx="173">
                  <c:v>3688</c:v>
                </c:pt>
                <c:pt idx="174">
                  <c:v>3689</c:v>
                </c:pt>
                <c:pt idx="175">
                  <c:v>3690</c:v>
                </c:pt>
                <c:pt idx="176">
                  <c:v>3691</c:v>
                </c:pt>
                <c:pt idx="177">
                  <c:v>3692</c:v>
                </c:pt>
                <c:pt idx="178">
                  <c:v>3693</c:v>
                </c:pt>
                <c:pt idx="179">
                  <c:v>3694</c:v>
                </c:pt>
                <c:pt idx="180">
                  <c:v>3695</c:v>
                </c:pt>
                <c:pt idx="181">
                  <c:v>3696</c:v>
                </c:pt>
                <c:pt idx="182">
                  <c:v>3697</c:v>
                </c:pt>
                <c:pt idx="183">
                  <c:v>3698</c:v>
                </c:pt>
                <c:pt idx="184">
                  <c:v>3699</c:v>
                </c:pt>
                <c:pt idx="185">
                  <c:v>3700</c:v>
                </c:pt>
                <c:pt idx="186">
                  <c:v>3701</c:v>
                </c:pt>
                <c:pt idx="187">
                  <c:v>3702</c:v>
                </c:pt>
                <c:pt idx="188">
                  <c:v>3703</c:v>
                </c:pt>
                <c:pt idx="189">
                  <c:v>3704</c:v>
                </c:pt>
                <c:pt idx="190">
                  <c:v>3705</c:v>
                </c:pt>
                <c:pt idx="191">
                  <c:v>3706</c:v>
                </c:pt>
                <c:pt idx="192">
                  <c:v>3707</c:v>
                </c:pt>
                <c:pt idx="193">
                  <c:v>3708</c:v>
                </c:pt>
                <c:pt idx="194">
                  <c:v>3709</c:v>
                </c:pt>
                <c:pt idx="195">
                  <c:v>3710</c:v>
                </c:pt>
                <c:pt idx="196">
                  <c:v>3711</c:v>
                </c:pt>
                <c:pt idx="197">
                  <c:v>3712</c:v>
                </c:pt>
                <c:pt idx="198">
                  <c:v>3713</c:v>
                </c:pt>
                <c:pt idx="199">
                  <c:v>3714</c:v>
                </c:pt>
                <c:pt idx="200">
                  <c:v>3715</c:v>
                </c:pt>
                <c:pt idx="201">
                  <c:v>3716</c:v>
                </c:pt>
                <c:pt idx="202">
                  <c:v>3717</c:v>
                </c:pt>
                <c:pt idx="203">
                  <c:v>3718</c:v>
                </c:pt>
                <c:pt idx="204">
                  <c:v>3719</c:v>
                </c:pt>
                <c:pt idx="205">
                  <c:v>3720</c:v>
                </c:pt>
                <c:pt idx="206">
                  <c:v>3721</c:v>
                </c:pt>
                <c:pt idx="207">
                  <c:v>3722</c:v>
                </c:pt>
                <c:pt idx="208">
                  <c:v>3723</c:v>
                </c:pt>
                <c:pt idx="209">
                  <c:v>3724</c:v>
                </c:pt>
                <c:pt idx="210">
                  <c:v>3725</c:v>
                </c:pt>
                <c:pt idx="211">
                  <c:v>3726</c:v>
                </c:pt>
                <c:pt idx="212">
                  <c:v>3727</c:v>
                </c:pt>
                <c:pt idx="213">
                  <c:v>3728</c:v>
                </c:pt>
                <c:pt idx="214">
                  <c:v>3729</c:v>
                </c:pt>
                <c:pt idx="215">
                  <c:v>3730</c:v>
                </c:pt>
                <c:pt idx="216">
                  <c:v>3731</c:v>
                </c:pt>
                <c:pt idx="217">
                  <c:v>3732</c:v>
                </c:pt>
                <c:pt idx="218">
                  <c:v>3733</c:v>
                </c:pt>
                <c:pt idx="219">
                  <c:v>3734</c:v>
                </c:pt>
                <c:pt idx="220">
                  <c:v>3735</c:v>
                </c:pt>
                <c:pt idx="221">
                  <c:v>3736</c:v>
                </c:pt>
                <c:pt idx="222">
                  <c:v>3737</c:v>
                </c:pt>
                <c:pt idx="223">
                  <c:v>3738</c:v>
                </c:pt>
                <c:pt idx="224">
                  <c:v>3739</c:v>
                </c:pt>
                <c:pt idx="225">
                  <c:v>3740</c:v>
                </c:pt>
                <c:pt idx="226">
                  <c:v>3741</c:v>
                </c:pt>
                <c:pt idx="227">
                  <c:v>3742</c:v>
                </c:pt>
                <c:pt idx="228">
                  <c:v>3743</c:v>
                </c:pt>
                <c:pt idx="229">
                  <c:v>3744</c:v>
                </c:pt>
                <c:pt idx="230">
                  <c:v>3745</c:v>
                </c:pt>
                <c:pt idx="231">
                  <c:v>3746</c:v>
                </c:pt>
                <c:pt idx="232">
                  <c:v>3747</c:v>
                </c:pt>
                <c:pt idx="233">
                  <c:v>3748</c:v>
                </c:pt>
                <c:pt idx="234">
                  <c:v>3749</c:v>
                </c:pt>
                <c:pt idx="235">
                  <c:v>3750</c:v>
                </c:pt>
                <c:pt idx="236">
                  <c:v>3751</c:v>
                </c:pt>
              </c:numCache>
            </c:numRef>
          </c:xVal>
          <c:yVal>
            <c:numRef>
              <c:f>Graph!$E$3110:$E$3344</c:f>
              <c:numCache>
                <c:formatCode>General</c:formatCode>
                <c:ptCount val="23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C76-447E-9B47-7CDEEFA3D4BB}"/>
            </c:ext>
          </c:extLst>
        </c:ser>
        <c:ser>
          <c:idx val="4"/>
          <c:order val="4"/>
          <c:tx>
            <c:v>RRD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Graph!$A$3109:$A$3345</c:f>
              <c:numCache>
                <c:formatCode>General</c:formatCode>
                <c:ptCount val="237"/>
                <c:pt idx="0">
                  <c:v>3515</c:v>
                </c:pt>
                <c:pt idx="1">
                  <c:v>3516</c:v>
                </c:pt>
                <c:pt idx="2">
                  <c:v>3517</c:v>
                </c:pt>
                <c:pt idx="3">
                  <c:v>3518</c:v>
                </c:pt>
                <c:pt idx="4">
                  <c:v>3519</c:v>
                </c:pt>
                <c:pt idx="5">
                  <c:v>3520</c:v>
                </c:pt>
                <c:pt idx="6">
                  <c:v>3521</c:v>
                </c:pt>
                <c:pt idx="7">
                  <c:v>3522</c:v>
                </c:pt>
                <c:pt idx="8">
                  <c:v>3523</c:v>
                </c:pt>
                <c:pt idx="9">
                  <c:v>3524</c:v>
                </c:pt>
                <c:pt idx="10">
                  <c:v>3525</c:v>
                </c:pt>
                <c:pt idx="11">
                  <c:v>3526</c:v>
                </c:pt>
                <c:pt idx="12">
                  <c:v>3527</c:v>
                </c:pt>
                <c:pt idx="13">
                  <c:v>3528</c:v>
                </c:pt>
                <c:pt idx="14">
                  <c:v>3529</c:v>
                </c:pt>
                <c:pt idx="15">
                  <c:v>3530</c:v>
                </c:pt>
                <c:pt idx="16">
                  <c:v>3531</c:v>
                </c:pt>
                <c:pt idx="17">
                  <c:v>3532</c:v>
                </c:pt>
                <c:pt idx="18">
                  <c:v>3533</c:v>
                </c:pt>
                <c:pt idx="19">
                  <c:v>3534</c:v>
                </c:pt>
                <c:pt idx="20">
                  <c:v>3535</c:v>
                </c:pt>
                <c:pt idx="21">
                  <c:v>3536</c:v>
                </c:pt>
                <c:pt idx="22">
                  <c:v>3537</c:v>
                </c:pt>
                <c:pt idx="23">
                  <c:v>3538</c:v>
                </c:pt>
                <c:pt idx="24">
                  <c:v>3539</c:v>
                </c:pt>
                <c:pt idx="25">
                  <c:v>3540</c:v>
                </c:pt>
                <c:pt idx="26">
                  <c:v>3541</c:v>
                </c:pt>
                <c:pt idx="27">
                  <c:v>3542</c:v>
                </c:pt>
                <c:pt idx="28">
                  <c:v>3543</c:v>
                </c:pt>
                <c:pt idx="29">
                  <c:v>3544</c:v>
                </c:pt>
                <c:pt idx="30">
                  <c:v>3545</c:v>
                </c:pt>
                <c:pt idx="31">
                  <c:v>3546</c:v>
                </c:pt>
                <c:pt idx="32">
                  <c:v>3547</c:v>
                </c:pt>
                <c:pt idx="33">
                  <c:v>3548</c:v>
                </c:pt>
                <c:pt idx="34">
                  <c:v>3549</c:v>
                </c:pt>
                <c:pt idx="35">
                  <c:v>3550</c:v>
                </c:pt>
                <c:pt idx="36">
                  <c:v>3551</c:v>
                </c:pt>
                <c:pt idx="37">
                  <c:v>3552</c:v>
                </c:pt>
                <c:pt idx="38">
                  <c:v>3553</c:v>
                </c:pt>
                <c:pt idx="39">
                  <c:v>3554</c:v>
                </c:pt>
                <c:pt idx="40">
                  <c:v>3555</c:v>
                </c:pt>
                <c:pt idx="41">
                  <c:v>3556</c:v>
                </c:pt>
                <c:pt idx="42">
                  <c:v>3557</c:v>
                </c:pt>
                <c:pt idx="43">
                  <c:v>3558</c:v>
                </c:pt>
                <c:pt idx="44">
                  <c:v>3559</c:v>
                </c:pt>
                <c:pt idx="45">
                  <c:v>3560</c:v>
                </c:pt>
                <c:pt idx="46">
                  <c:v>3561</c:v>
                </c:pt>
                <c:pt idx="47">
                  <c:v>3562</c:v>
                </c:pt>
                <c:pt idx="48">
                  <c:v>3563</c:v>
                </c:pt>
                <c:pt idx="49">
                  <c:v>3564</c:v>
                </c:pt>
                <c:pt idx="50">
                  <c:v>3565</c:v>
                </c:pt>
                <c:pt idx="51">
                  <c:v>3566</c:v>
                </c:pt>
                <c:pt idx="52">
                  <c:v>3567</c:v>
                </c:pt>
                <c:pt idx="53">
                  <c:v>3568</c:v>
                </c:pt>
                <c:pt idx="54">
                  <c:v>3569</c:v>
                </c:pt>
                <c:pt idx="55">
                  <c:v>3570</c:v>
                </c:pt>
                <c:pt idx="56">
                  <c:v>3571</c:v>
                </c:pt>
                <c:pt idx="57">
                  <c:v>3572</c:v>
                </c:pt>
                <c:pt idx="58">
                  <c:v>3573</c:v>
                </c:pt>
                <c:pt idx="59">
                  <c:v>3574</c:v>
                </c:pt>
                <c:pt idx="60">
                  <c:v>3575</c:v>
                </c:pt>
                <c:pt idx="61">
                  <c:v>3576</c:v>
                </c:pt>
                <c:pt idx="62">
                  <c:v>3577</c:v>
                </c:pt>
                <c:pt idx="63">
                  <c:v>3578</c:v>
                </c:pt>
                <c:pt idx="64">
                  <c:v>3579</c:v>
                </c:pt>
                <c:pt idx="65">
                  <c:v>3580</c:v>
                </c:pt>
                <c:pt idx="66">
                  <c:v>3581</c:v>
                </c:pt>
                <c:pt idx="67">
                  <c:v>3582</c:v>
                </c:pt>
                <c:pt idx="68">
                  <c:v>3583</c:v>
                </c:pt>
                <c:pt idx="69">
                  <c:v>3584</c:v>
                </c:pt>
                <c:pt idx="70">
                  <c:v>3585</c:v>
                </c:pt>
                <c:pt idx="71">
                  <c:v>3586</c:v>
                </c:pt>
                <c:pt idx="72">
                  <c:v>3587</c:v>
                </c:pt>
                <c:pt idx="73">
                  <c:v>3588</c:v>
                </c:pt>
                <c:pt idx="74">
                  <c:v>3589</c:v>
                </c:pt>
                <c:pt idx="75">
                  <c:v>3590</c:v>
                </c:pt>
                <c:pt idx="76">
                  <c:v>3591</c:v>
                </c:pt>
                <c:pt idx="77">
                  <c:v>3592</c:v>
                </c:pt>
                <c:pt idx="78">
                  <c:v>3593</c:v>
                </c:pt>
                <c:pt idx="79">
                  <c:v>3594</c:v>
                </c:pt>
                <c:pt idx="80">
                  <c:v>3595</c:v>
                </c:pt>
                <c:pt idx="81">
                  <c:v>3596</c:v>
                </c:pt>
                <c:pt idx="82">
                  <c:v>3597</c:v>
                </c:pt>
                <c:pt idx="83">
                  <c:v>3598</c:v>
                </c:pt>
                <c:pt idx="84">
                  <c:v>3599</c:v>
                </c:pt>
                <c:pt idx="85">
                  <c:v>3600</c:v>
                </c:pt>
                <c:pt idx="86">
                  <c:v>3601</c:v>
                </c:pt>
                <c:pt idx="87">
                  <c:v>3602</c:v>
                </c:pt>
                <c:pt idx="88">
                  <c:v>3603</c:v>
                </c:pt>
                <c:pt idx="89">
                  <c:v>3604</c:v>
                </c:pt>
                <c:pt idx="90">
                  <c:v>3605</c:v>
                </c:pt>
                <c:pt idx="91">
                  <c:v>3606</c:v>
                </c:pt>
                <c:pt idx="92">
                  <c:v>3607</c:v>
                </c:pt>
                <c:pt idx="93">
                  <c:v>3608</c:v>
                </c:pt>
                <c:pt idx="94">
                  <c:v>3609</c:v>
                </c:pt>
                <c:pt idx="95">
                  <c:v>3610</c:v>
                </c:pt>
                <c:pt idx="96">
                  <c:v>3611</c:v>
                </c:pt>
                <c:pt idx="97">
                  <c:v>3612</c:v>
                </c:pt>
                <c:pt idx="98">
                  <c:v>3613</c:v>
                </c:pt>
                <c:pt idx="99">
                  <c:v>3614</c:v>
                </c:pt>
                <c:pt idx="100">
                  <c:v>3615</c:v>
                </c:pt>
                <c:pt idx="101">
                  <c:v>3616</c:v>
                </c:pt>
                <c:pt idx="102">
                  <c:v>3617</c:v>
                </c:pt>
                <c:pt idx="103">
                  <c:v>3618</c:v>
                </c:pt>
                <c:pt idx="104">
                  <c:v>3619</c:v>
                </c:pt>
                <c:pt idx="105">
                  <c:v>3620</c:v>
                </c:pt>
                <c:pt idx="106">
                  <c:v>3621</c:v>
                </c:pt>
                <c:pt idx="107">
                  <c:v>3622</c:v>
                </c:pt>
                <c:pt idx="108">
                  <c:v>3623</c:v>
                </c:pt>
                <c:pt idx="109">
                  <c:v>3624</c:v>
                </c:pt>
                <c:pt idx="110">
                  <c:v>3625</c:v>
                </c:pt>
                <c:pt idx="111">
                  <c:v>3626</c:v>
                </c:pt>
                <c:pt idx="112">
                  <c:v>3627</c:v>
                </c:pt>
                <c:pt idx="113">
                  <c:v>3628</c:v>
                </c:pt>
                <c:pt idx="114">
                  <c:v>3629</c:v>
                </c:pt>
                <c:pt idx="115">
                  <c:v>3630</c:v>
                </c:pt>
                <c:pt idx="116">
                  <c:v>3631</c:v>
                </c:pt>
                <c:pt idx="117">
                  <c:v>3632</c:v>
                </c:pt>
                <c:pt idx="118">
                  <c:v>3633</c:v>
                </c:pt>
                <c:pt idx="119">
                  <c:v>3634</c:v>
                </c:pt>
                <c:pt idx="120">
                  <c:v>3635</c:v>
                </c:pt>
                <c:pt idx="121">
                  <c:v>3636</c:v>
                </c:pt>
                <c:pt idx="122">
                  <c:v>3637</c:v>
                </c:pt>
                <c:pt idx="123">
                  <c:v>3638</c:v>
                </c:pt>
                <c:pt idx="124">
                  <c:v>3639</c:v>
                </c:pt>
                <c:pt idx="125">
                  <c:v>3640</c:v>
                </c:pt>
                <c:pt idx="126">
                  <c:v>3641</c:v>
                </c:pt>
                <c:pt idx="127">
                  <c:v>3642</c:v>
                </c:pt>
                <c:pt idx="128">
                  <c:v>3643</c:v>
                </c:pt>
                <c:pt idx="129">
                  <c:v>3644</c:v>
                </c:pt>
                <c:pt idx="130">
                  <c:v>3645</c:v>
                </c:pt>
                <c:pt idx="131">
                  <c:v>3646</c:v>
                </c:pt>
                <c:pt idx="132">
                  <c:v>3647</c:v>
                </c:pt>
                <c:pt idx="133">
                  <c:v>3648</c:v>
                </c:pt>
                <c:pt idx="134">
                  <c:v>3649</c:v>
                </c:pt>
                <c:pt idx="135">
                  <c:v>3650</c:v>
                </c:pt>
                <c:pt idx="136">
                  <c:v>3651</c:v>
                </c:pt>
                <c:pt idx="137">
                  <c:v>3652</c:v>
                </c:pt>
                <c:pt idx="138">
                  <c:v>3653</c:v>
                </c:pt>
                <c:pt idx="139">
                  <c:v>3654</c:v>
                </c:pt>
                <c:pt idx="140">
                  <c:v>3655</c:v>
                </c:pt>
                <c:pt idx="141">
                  <c:v>3656</c:v>
                </c:pt>
                <c:pt idx="142">
                  <c:v>3657</c:v>
                </c:pt>
                <c:pt idx="143">
                  <c:v>3658</c:v>
                </c:pt>
                <c:pt idx="144">
                  <c:v>3659</c:v>
                </c:pt>
                <c:pt idx="145">
                  <c:v>3660</c:v>
                </c:pt>
                <c:pt idx="146">
                  <c:v>3661</c:v>
                </c:pt>
                <c:pt idx="147">
                  <c:v>3662</c:v>
                </c:pt>
                <c:pt idx="148">
                  <c:v>3663</c:v>
                </c:pt>
                <c:pt idx="149">
                  <c:v>3664</c:v>
                </c:pt>
                <c:pt idx="150">
                  <c:v>3665</c:v>
                </c:pt>
                <c:pt idx="151">
                  <c:v>3666</c:v>
                </c:pt>
                <c:pt idx="152">
                  <c:v>3667</c:v>
                </c:pt>
                <c:pt idx="153">
                  <c:v>3668</c:v>
                </c:pt>
                <c:pt idx="154">
                  <c:v>3669</c:v>
                </c:pt>
                <c:pt idx="155">
                  <c:v>3670</c:v>
                </c:pt>
                <c:pt idx="156">
                  <c:v>3671</c:v>
                </c:pt>
                <c:pt idx="157">
                  <c:v>3672</c:v>
                </c:pt>
                <c:pt idx="158">
                  <c:v>3673</c:v>
                </c:pt>
                <c:pt idx="159">
                  <c:v>3674</c:v>
                </c:pt>
                <c:pt idx="160">
                  <c:v>3675</c:v>
                </c:pt>
                <c:pt idx="161">
                  <c:v>3676</c:v>
                </c:pt>
                <c:pt idx="162">
                  <c:v>3677</c:v>
                </c:pt>
                <c:pt idx="163">
                  <c:v>3678</c:v>
                </c:pt>
                <c:pt idx="164">
                  <c:v>3679</c:v>
                </c:pt>
                <c:pt idx="165">
                  <c:v>3680</c:v>
                </c:pt>
                <c:pt idx="166">
                  <c:v>3681</c:v>
                </c:pt>
                <c:pt idx="167">
                  <c:v>3682</c:v>
                </c:pt>
                <c:pt idx="168">
                  <c:v>3683</c:v>
                </c:pt>
                <c:pt idx="169">
                  <c:v>3684</c:v>
                </c:pt>
                <c:pt idx="170">
                  <c:v>3685</c:v>
                </c:pt>
                <c:pt idx="171">
                  <c:v>3686</c:v>
                </c:pt>
                <c:pt idx="172">
                  <c:v>3687</c:v>
                </c:pt>
                <c:pt idx="173">
                  <c:v>3688</c:v>
                </c:pt>
                <c:pt idx="174">
                  <c:v>3689</c:v>
                </c:pt>
                <c:pt idx="175">
                  <c:v>3690</c:v>
                </c:pt>
                <c:pt idx="176">
                  <c:v>3691</c:v>
                </c:pt>
                <c:pt idx="177">
                  <c:v>3692</c:v>
                </c:pt>
                <c:pt idx="178">
                  <c:v>3693</c:v>
                </c:pt>
                <c:pt idx="179">
                  <c:v>3694</c:v>
                </c:pt>
                <c:pt idx="180">
                  <c:v>3695</c:v>
                </c:pt>
                <c:pt idx="181">
                  <c:v>3696</c:v>
                </c:pt>
                <c:pt idx="182">
                  <c:v>3697</c:v>
                </c:pt>
                <c:pt idx="183">
                  <c:v>3698</c:v>
                </c:pt>
                <c:pt idx="184">
                  <c:v>3699</c:v>
                </c:pt>
                <c:pt idx="185">
                  <c:v>3700</c:v>
                </c:pt>
                <c:pt idx="186">
                  <c:v>3701</c:v>
                </c:pt>
                <c:pt idx="187">
                  <c:v>3702</c:v>
                </c:pt>
                <c:pt idx="188">
                  <c:v>3703</c:v>
                </c:pt>
                <c:pt idx="189">
                  <c:v>3704</c:v>
                </c:pt>
                <c:pt idx="190">
                  <c:v>3705</c:v>
                </c:pt>
                <c:pt idx="191">
                  <c:v>3706</c:v>
                </c:pt>
                <c:pt idx="192">
                  <c:v>3707</c:v>
                </c:pt>
                <c:pt idx="193">
                  <c:v>3708</c:v>
                </c:pt>
                <c:pt idx="194">
                  <c:v>3709</c:v>
                </c:pt>
                <c:pt idx="195">
                  <c:v>3710</c:v>
                </c:pt>
                <c:pt idx="196">
                  <c:v>3711</c:v>
                </c:pt>
                <c:pt idx="197">
                  <c:v>3712</c:v>
                </c:pt>
                <c:pt idx="198">
                  <c:v>3713</c:v>
                </c:pt>
                <c:pt idx="199">
                  <c:v>3714</c:v>
                </c:pt>
                <c:pt idx="200">
                  <c:v>3715</c:v>
                </c:pt>
                <c:pt idx="201">
                  <c:v>3716</c:v>
                </c:pt>
                <c:pt idx="202">
                  <c:v>3717</c:v>
                </c:pt>
                <c:pt idx="203">
                  <c:v>3718</c:v>
                </c:pt>
                <c:pt idx="204">
                  <c:v>3719</c:v>
                </c:pt>
                <c:pt idx="205">
                  <c:v>3720</c:v>
                </c:pt>
                <c:pt idx="206">
                  <c:v>3721</c:v>
                </c:pt>
                <c:pt idx="207">
                  <c:v>3722</c:v>
                </c:pt>
                <c:pt idx="208">
                  <c:v>3723</c:v>
                </c:pt>
                <c:pt idx="209">
                  <c:v>3724</c:v>
                </c:pt>
                <c:pt idx="210">
                  <c:v>3725</c:v>
                </c:pt>
                <c:pt idx="211">
                  <c:v>3726</c:v>
                </c:pt>
                <c:pt idx="212">
                  <c:v>3727</c:v>
                </c:pt>
                <c:pt idx="213">
                  <c:v>3728</c:v>
                </c:pt>
                <c:pt idx="214">
                  <c:v>3729</c:v>
                </c:pt>
                <c:pt idx="215">
                  <c:v>3730</c:v>
                </c:pt>
                <c:pt idx="216">
                  <c:v>3731</c:v>
                </c:pt>
                <c:pt idx="217">
                  <c:v>3732</c:v>
                </c:pt>
                <c:pt idx="218">
                  <c:v>3733</c:v>
                </c:pt>
                <c:pt idx="219">
                  <c:v>3734</c:v>
                </c:pt>
                <c:pt idx="220">
                  <c:v>3735</c:v>
                </c:pt>
                <c:pt idx="221">
                  <c:v>3736</c:v>
                </c:pt>
                <c:pt idx="222">
                  <c:v>3737</c:v>
                </c:pt>
                <c:pt idx="223">
                  <c:v>3738</c:v>
                </c:pt>
                <c:pt idx="224">
                  <c:v>3739</c:v>
                </c:pt>
                <c:pt idx="225">
                  <c:v>3740</c:v>
                </c:pt>
                <c:pt idx="226">
                  <c:v>3741</c:v>
                </c:pt>
                <c:pt idx="227">
                  <c:v>3742</c:v>
                </c:pt>
                <c:pt idx="228">
                  <c:v>3743</c:v>
                </c:pt>
                <c:pt idx="229">
                  <c:v>3744</c:v>
                </c:pt>
                <c:pt idx="230">
                  <c:v>3745</c:v>
                </c:pt>
                <c:pt idx="231">
                  <c:v>3746</c:v>
                </c:pt>
                <c:pt idx="232">
                  <c:v>3747</c:v>
                </c:pt>
                <c:pt idx="233">
                  <c:v>3748</c:v>
                </c:pt>
                <c:pt idx="234">
                  <c:v>3749</c:v>
                </c:pt>
                <c:pt idx="235">
                  <c:v>3750</c:v>
                </c:pt>
                <c:pt idx="236">
                  <c:v>3751</c:v>
                </c:pt>
              </c:numCache>
            </c:numRef>
          </c:xVal>
          <c:yVal>
            <c:numRef>
              <c:f>Graph!$G$3110:$G$3344</c:f>
              <c:numCache>
                <c:formatCode>General</c:formatCode>
                <c:ptCount val="235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C76-447E-9B47-7CDEEFA3D4BB}"/>
            </c:ext>
          </c:extLst>
        </c:ser>
        <c:ser>
          <c:idx val="5"/>
          <c:order val="5"/>
          <c:tx>
            <c:v>RLD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Graph!$A$3109:$A$3345</c:f>
              <c:numCache>
                <c:formatCode>General</c:formatCode>
                <c:ptCount val="237"/>
                <c:pt idx="0">
                  <c:v>3515</c:v>
                </c:pt>
                <c:pt idx="1">
                  <c:v>3516</c:v>
                </c:pt>
                <c:pt idx="2">
                  <c:v>3517</c:v>
                </c:pt>
                <c:pt idx="3">
                  <c:v>3518</c:v>
                </c:pt>
                <c:pt idx="4">
                  <c:v>3519</c:v>
                </c:pt>
                <c:pt idx="5">
                  <c:v>3520</c:v>
                </c:pt>
                <c:pt idx="6">
                  <c:v>3521</c:v>
                </c:pt>
                <c:pt idx="7">
                  <c:v>3522</c:v>
                </c:pt>
                <c:pt idx="8">
                  <c:v>3523</c:v>
                </c:pt>
                <c:pt idx="9">
                  <c:v>3524</c:v>
                </c:pt>
                <c:pt idx="10">
                  <c:v>3525</c:v>
                </c:pt>
                <c:pt idx="11">
                  <c:v>3526</c:v>
                </c:pt>
                <c:pt idx="12">
                  <c:v>3527</c:v>
                </c:pt>
                <c:pt idx="13">
                  <c:v>3528</c:v>
                </c:pt>
                <c:pt idx="14">
                  <c:v>3529</c:v>
                </c:pt>
                <c:pt idx="15">
                  <c:v>3530</c:v>
                </c:pt>
                <c:pt idx="16">
                  <c:v>3531</c:v>
                </c:pt>
                <c:pt idx="17">
                  <c:v>3532</c:v>
                </c:pt>
                <c:pt idx="18">
                  <c:v>3533</c:v>
                </c:pt>
                <c:pt idx="19">
                  <c:v>3534</c:v>
                </c:pt>
                <c:pt idx="20">
                  <c:v>3535</c:v>
                </c:pt>
                <c:pt idx="21">
                  <c:v>3536</c:v>
                </c:pt>
                <c:pt idx="22">
                  <c:v>3537</c:v>
                </c:pt>
                <c:pt idx="23">
                  <c:v>3538</c:v>
                </c:pt>
                <c:pt idx="24">
                  <c:v>3539</c:v>
                </c:pt>
                <c:pt idx="25">
                  <c:v>3540</c:v>
                </c:pt>
                <c:pt idx="26">
                  <c:v>3541</c:v>
                </c:pt>
                <c:pt idx="27">
                  <c:v>3542</c:v>
                </c:pt>
                <c:pt idx="28">
                  <c:v>3543</c:v>
                </c:pt>
                <c:pt idx="29">
                  <c:v>3544</c:v>
                </c:pt>
                <c:pt idx="30">
                  <c:v>3545</c:v>
                </c:pt>
                <c:pt idx="31">
                  <c:v>3546</c:v>
                </c:pt>
                <c:pt idx="32">
                  <c:v>3547</c:v>
                </c:pt>
                <c:pt idx="33">
                  <c:v>3548</c:v>
                </c:pt>
                <c:pt idx="34">
                  <c:v>3549</c:v>
                </c:pt>
                <c:pt idx="35">
                  <c:v>3550</c:v>
                </c:pt>
                <c:pt idx="36">
                  <c:v>3551</c:v>
                </c:pt>
                <c:pt idx="37">
                  <c:v>3552</c:v>
                </c:pt>
                <c:pt idx="38">
                  <c:v>3553</c:v>
                </c:pt>
                <c:pt idx="39">
                  <c:v>3554</c:v>
                </c:pt>
                <c:pt idx="40">
                  <c:v>3555</c:v>
                </c:pt>
                <c:pt idx="41">
                  <c:v>3556</c:v>
                </c:pt>
                <c:pt idx="42">
                  <c:v>3557</c:v>
                </c:pt>
                <c:pt idx="43">
                  <c:v>3558</c:v>
                </c:pt>
                <c:pt idx="44">
                  <c:v>3559</c:v>
                </c:pt>
                <c:pt idx="45">
                  <c:v>3560</c:v>
                </c:pt>
                <c:pt idx="46">
                  <c:v>3561</c:v>
                </c:pt>
                <c:pt idx="47">
                  <c:v>3562</c:v>
                </c:pt>
                <c:pt idx="48">
                  <c:v>3563</c:v>
                </c:pt>
                <c:pt idx="49">
                  <c:v>3564</c:v>
                </c:pt>
                <c:pt idx="50">
                  <c:v>3565</c:v>
                </c:pt>
                <c:pt idx="51">
                  <c:v>3566</c:v>
                </c:pt>
                <c:pt idx="52">
                  <c:v>3567</c:v>
                </c:pt>
                <c:pt idx="53">
                  <c:v>3568</c:v>
                </c:pt>
                <c:pt idx="54">
                  <c:v>3569</c:v>
                </c:pt>
                <c:pt idx="55">
                  <c:v>3570</c:v>
                </c:pt>
                <c:pt idx="56">
                  <c:v>3571</c:v>
                </c:pt>
                <c:pt idx="57">
                  <c:v>3572</c:v>
                </c:pt>
                <c:pt idx="58">
                  <c:v>3573</c:v>
                </c:pt>
                <c:pt idx="59">
                  <c:v>3574</c:v>
                </c:pt>
                <c:pt idx="60">
                  <c:v>3575</c:v>
                </c:pt>
                <c:pt idx="61">
                  <c:v>3576</c:v>
                </c:pt>
                <c:pt idx="62">
                  <c:v>3577</c:v>
                </c:pt>
                <c:pt idx="63">
                  <c:v>3578</c:v>
                </c:pt>
                <c:pt idx="64">
                  <c:v>3579</c:v>
                </c:pt>
                <c:pt idx="65">
                  <c:v>3580</c:v>
                </c:pt>
                <c:pt idx="66">
                  <c:v>3581</c:v>
                </c:pt>
                <c:pt idx="67">
                  <c:v>3582</c:v>
                </c:pt>
                <c:pt idx="68">
                  <c:v>3583</c:v>
                </c:pt>
                <c:pt idx="69">
                  <c:v>3584</c:v>
                </c:pt>
                <c:pt idx="70">
                  <c:v>3585</c:v>
                </c:pt>
                <c:pt idx="71">
                  <c:v>3586</c:v>
                </c:pt>
                <c:pt idx="72">
                  <c:v>3587</c:v>
                </c:pt>
                <c:pt idx="73">
                  <c:v>3588</c:v>
                </c:pt>
                <c:pt idx="74">
                  <c:v>3589</c:v>
                </c:pt>
                <c:pt idx="75">
                  <c:v>3590</c:v>
                </c:pt>
                <c:pt idx="76">
                  <c:v>3591</c:v>
                </c:pt>
                <c:pt idx="77">
                  <c:v>3592</c:v>
                </c:pt>
                <c:pt idx="78">
                  <c:v>3593</c:v>
                </c:pt>
                <c:pt idx="79">
                  <c:v>3594</c:v>
                </c:pt>
                <c:pt idx="80">
                  <c:v>3595</c:v>
                </c:pt>
                <c:pt idx="81">
                  <c:v>3596</c:v>
                </c:pt>
                <c:pt idx="82">
                  <c:v>3597</c:v>
                </c:pt>
                <c:pt idx="83">
                  <c:v>3598</c:v>
                </c:pt>
                <c:pt idx="84">
                  <c:v>3599</c:v>
                </c:pt>
                <c:pt idx="85">
                  <c:v>3600</c:v>
                </c:pt>
                <c:pt idx="86">
                  <c:v>3601</c:v>
                </c:pt>
                <c:pt idx="87">
                  <c:v>3602</c:v>
                </c:pt>
                <c:pt idx="88">
                  <c:v>3603</c:v>
                </c:pt>
                <c:pt idx="89">
                  <c:v>3604</c:v>
                </c:pt>
                <c:pt idx="90">
                  <c:v>3605</c:v>
                </c:pt>
                <c:pt idx="91">
                  <c:v>3606</c:v>
                </c:pt>
                <c:pt idx="92">
                  <c:v>3607</c:v>
                </c:pt>
                <c:pt idx="93">
                  <c:v>3608</c:v>
                </c:pt>
                <c:pt idx="94">
                  <c:v>3609</c:v>
                </c:pt>
                <c:pt idx="95">
                  <c:v>3610</c:v>
                </c:pt>
                <c:pt idx="96">
                  <c:v>3611</c:v>
                </c:pt>
                <c:pt idx="97">
                  <c:v>3612</c:v>
                </c:pt>
                <c:pt idx="98">
                  <c:v>3613</c:v>
                </c:pt>
                <c:pt idx="99">
                  <c:v>3614</c:v>
                </c:pt>
                <c:pt idx="100">
                  <c:v>3615</c:v>
                </c:pt>
                <c:pt idx="101">
                  <c:v>3616</c:v>
                </c:pt>
                <c:pt idx="102">
                  <c:v>3617</c:v>
                </c:pt>
                <c:pt idx="103">
                  <c:v>3618</c:v>
                </c:pt>
                <c:pt idx="104">
                  <c:v>3619</c:v>
                </c:pt>
                <c:pt idx="105">
                  <c:v>3620</c:v>
                </c:pt>
                <c:pt idx="106">
                  <c:v>3621</c:v>
                </c:pt>
                <c:pt idx="107">
                  <c:v>3622</c:v>
                </c:pt>
                <c:pt idx="108">
                  <c:v>3623</c:v>
                </c:pt>
                <c:pt idx="109">
                  <c:v>3624</c:v>
                </c:pt>
                <c:pt idx="110">
                  <c:v>3625</c:v>
                </c:pt>
                <c:pt idx="111">
                  <c:v>3626</c:v>
                </c:pt>
                <c:pt idx="112">
                  <c:v>3627</c:v>
                </c:pt>
                <c:pt idx="113">
                  <c:v>3628</c:v>
                </c:pt>
                <c:pt idx="114">
                  <c:v>3629</c:v>
                </c:pt>
                <c:pt idx="115">
                  <c:v>3630</c:v>
                </c:pt>
                <c:pt idx="116">
                  <c:v>3631</c:v>
                </c:pt>
                <c:pt idx="117">
                  <c:v>3632</c:v>
                </c:pt>
                <c:pt idx="118">
                  <c:v>3633</c:v>
                </c:pt>
                <c:pt idx="119">
                  <c:v>3634</c:v>
                </c:pt>
                <c:pt idx="120">
                  <c:v>3635</c:v>
                </c:pt>
                <c:pt idx="121">
                  <c:v>3636</c:v>
                </c:pt>
                <c:pt idx="122">
                  <c:v>3637</c:v>
                </c:pt>
                <c:pt idx="123">
                  <c:v>3638</c:v>
                </c:pt>
                <c:pt idx="124">
                  <c:v>3639</c:v>
                </c:pt>
                <c:pt idx="125">
                  <c:v>3640</c:v>
                </c:pt>
                <c:pt idx="126">
                  <c:v>3641</c:v>
                </c:pt>
                <c:pt idx="127">
                  <c:v>3642</c:v>
                </c:pt>
                <c:pt idx="128">
                  <c:v>3643</c:v>
                </c:pt>
                <c:pt idx="129">
                  <c:v>3644</c:v>
                </c:pt>
                <c:pt idx="130">
                  <c:v>3645</c:v>
                </c:pt>
                <c:pt idx="131">
                  <c:v>3646</c:v>
                </c:pt>
                <c:pt idx="132">
                  <c:v>3647</c:v>
                </c:pt>
                <c:pt idx="133">
                  <c:v>3648</c:v>
                </c:pt>
                <c:pt idx="134">
                  <c:v>3649</c:v>
                </c:pt>
                <c:pt idx="135">
                  <c:v>3650</c:v>
                </c:pt>
                <c:pt idx="136">
                  <c:v>3651</c:v>
                </c:pt>
                <c:pt idx="137">
                  <c:v>3652</c:v>
                </c:pt>
                <c:pt idx="138">
                  <c:v>3653</c:v>
                </c:pt>
                <c:pt idx="139">
                  <c:v>3654</c:v>
                </c:pt>
                <c:pt idx="140">
                  <c:v>3655</c:v>
                </c:pt>
                <c:pt idx="141">
                  <c:v>3656</c:v>
                </c:pt>
                <c:pt idx="142">
                  <c:v>3657</c:v>
                </c:pt>
                <c:pt idx="143">
                  <c:v>3658</c:v>
                </c:pt>
                <c:pt idx="144">
                  <c:v>3659</c:v>
                </c:pt>
                <c:pt idx="145">
                  <c:v>3660</c:v>
                </c:pt>
                <c:pt idx="146">
                  <c:v>3661</c:v>
                </c:pt>
                <c:pt idx="147">
                  <c:v>3662</c:v>
                </c:pt>
                <c:pt idx="148">
                  <c:v>3663</c:v>
                </c:pt>
                <c:pt idx="149">
                  <c:v>3664</c:v>
                </c:pt>
                <c:pt idx="150">
                  <c:v>3665</c:v>
                </c:pt>
                <c:pt idx="151">
                  <c:v>3666</c:v>
                </c:pt>
                <c:pt idx="152">
                  <c:v>3667</c:v>
                </c:pt>
                <c:pt idx="153">
                  <c:v>3668</c:v>
                </c:pt>
                <c:pt idx="154">
                  <c:v>3669</c:v>
                </c:pt>
                <c:pt idx="155">
                  <c:v>3670</c:v>
                </c:pt>
                <c:pt idx="156">
                  <c:v>3671</c:v>
                </c:pt>
                <c:pt idx="157">
                  <c:v>3672</c:v>
                </c:pt>
                <c:pt idx="158">
                  <c:v>3673</c:v>
                </c:pt>
                <c:pt idx="159">
                  <c:v>3674</c:v>
                </c:pt>
                <c:pt idx="160">
                  <c:v>3675</c:v>
                </c:pt>
                <c:pt idx="161">
                  <c:v>3676</c:v>
                </c:pt>
                <c:pt idx="162">
                  <c:v>3677</c:v>
                </c:pt>
                <c:pt idx="163">
                  <c:v>3678</c:v>
                </c:pt>
                <c:pt idx="164">
                  <c:v>3679</c:v>
                </c:pt>
                <c:pt idx="165">
                  <c:v>3680</c:v>
                </c:pt>
                <c:pt idx="166">
                  <c:v>3681</c:v>
                </c:pt>
                <c:pt idx="167">
                  <c:v>3682</c:v>
                </c:pt>
                <c:pt idx="168">
                  <c:v>3683</c:v>
                </c:pt>
                <c:pt idx="169">
                  <c:v>3684</c:v>
                </c:pt>
                <c:pt idx="170">
                  <c:v>3685</c:v>
                </c:pt>
                <c:pt idx="171">
                  <c:v>3686</c:v>
                </c:pt>
                <c:pt idx="172">
                  <c:v>3687</c:v>
                </c:pt>
                <c:pt idx="173">
                  <c:v>3688</c:v>
                </c:pt>
                <c:pt idx="174">
                  <c:v>3689</c:v>
                </c:pt>
                <c:pt idx="175">
                  <c:v>3690</c:v>
                </c:pt>
                <c:pt idx="176">
                  <c:v>3691</c:v>
                </c:pt>
                <c:pt idx="177">
                  <c:v>3692</c:v>
                </c:pt>
                <c:pt idx="178">
                  <c:v>3693</c:v>
                </c:pt>
                <c:pt idx="179">
                  <c:v>3694</c:v>
                </c:pt>
                <c:pt idx="180">
                  <c:v>3695</c:v>
                </c:pt>
                <c:pt idx="181">
                  <c:v>3696</c:v>
                </c:pt>
                <c:pt idx="182">
                  <c:v>3697</c:v>
                </c:pt>
                <c:pt idx="183">
                  <c:v>3698</c:v>
                </c:pt>
                <c:pt idx="184">
                  <c:v>3699</c:v>
                </c:pt>
                <c:pt idx="185">
                  <c:v>3700</c:v>
                </c:pt>
                <c:pt idx="186">
                  <c:v>3701</c:v>
                </c:pt>
                <c:pt idx="187">
                  <c:v>3702</c:v>
                </c:pt>
                <c:pt idx="188">
                  <c:v>3703</c:v>
                </c:pt>
                <c:pt idx="189">
                  <c:v>3704</c:v>
                </c:pt>
                <c:pt idx="190">
                  <c:v>3705</c:v>
                </c:pt>
                <c:pt idx="191">
                  <c:v>3706</c:v>
                </c:pt>
                <c:pt idx="192">
                  <c:v>3707</c:v>
                </c:pt>
                <c:pt idx="193">
                  <c:v>3708</c:v>
                </c:pt>
                <c:pt idx="194">
                  <c:v>3709</c:v>
                </c:pt>
                <c:pt idx="195">
                  <c:v>3710</c:v>
                </c:pt>
                <c:pt idx="196">
                  <c:v>3711</c:v>
                </c:pt>
                <c:pt idx="197">
                  <c:v>3712</c:v>
                </c:pt>
                <c:pt idx="198">
                  <c:v>3713</c:v>
                </c:pt>
                <c:pt idx="199">
                  <c:v>3714</c:v>
                </c:pt>
                <c:pt idx="200">
                  <c:v>3715</c:v>
                </c:pt>
                <c:pt idx="201">
                  <c:v>3716</c:v>
                </c:pt>
                <c:pt idx="202">
                  <c:v>3717</c:v>
                </c:pt>
                <c:pt idx="203">
                  <c:v>3718</c:v>
                </c:pt>
                <c:pt idx="204">
                  <c:v>3719</c:v>
                </c:pt>
                <c:pt idx="205">
                  <c:v>3720</c:v>
                </c:pt>
                <c:pt idx="206">
                  <c:v>3721</c:v>
                </c:pt>
                <c:pt idx="207">
                  <c:v>3722</c:v>
                </c:pt>
                <c:pt idx="208">
                  <c:v>3723</c:v>
                </c:pt>
                <c:pt idx="209">
                  <c:v>3724</c:v>
                </c:pt>
                <c:pt idx="210">
                  <c:v>3725</c:v>
                </c:pt>
                <c:pt idx="211">
                  <c:v>3726</c:v>
                </c:pt>
                <c:pt idx="212">
                  <c:v>3727</c:v>
                </c:pt>
                <c:pt idx="213">
                  <c:v>3728</c:v>
                </c:pt>
                <c:pt idx="214">
                  <c:v>3729</c:v>
                </c:pt>
                <c:pt idx="215">
                  <c:v>3730</c:v>
                </c:pt>
                <c:pt idx="216">
                  <c:v>3731</c:v>
                </c:pt>
                <c:pt idx="217">
                  <c:v>3732</c:v>
                </c:pt>
                <c:pt idx="218">
                  <c:v>3733</c:v>
                </c:pt>
                <c:pt idx="219">
                  <c:v>3734</c:v>
                </c:pt>
                <c:pt idx="220">
                  <c:v>3735</c:v>
                </c:pt>
                <c:pt idx="221">
                  <c:v>3736</c:v>
                </c:pt>
                <c:pt idx="222">
                  <c:v>3737</c:v>
                </c:pt>
                <c:pt idx="223">
                  <c:v>3738</c:v>
                </c:pt>
                <c:pt idx="224">
                  <c:v>3739</c:v>
                </c:pt>
                <c:pt idx="225">
                  <c:v>3740</c:v>
                </c:pt>
                <c:pt idx="226">
                  <c:v>3741</c:v>
                </c:pt>
                <c:pt idx="227">
                  <c:v>3742</c:v>
                </c:pt>
                <c:pt idx="228">
                  <c:v>3743</c:v>
                </c:pt>
                <c:pt idx="229">
                  <c:v>3744</c:v>
                </c:pt>
                <c:pt idx="230">
                  <c:v>3745</c:v>
                </c:pt>
                <c:pt idx="231">
                  <c:v>3746</c:v>
                </c:pt>
                <c:pt idx="232">
                  <c:v>3747</c:v>
                </c:pt>
                <c:pt idx="233">
                  <c:v>3748</c:v>
                </c:pt>
                <c:pt idx="234">
                  <c:v>3749</c:v>
                </c:pt>
                <c:pt idx="235">
                  <c:v>3750</c:v>
                </c:pt>
                <c:pt idx="236">
                  <c:v>3751</c:v>
                </c:pt>
              </c:numCache>
            </c:numRef>
          </c:xVal>
          <c:yVal>
            <c:numRef>
              <c:f>Graph!$H$3110:$H$3344</c:f>
              <c:numCache>
                <c:formatCode>General</c:formatCode>
                <c:ptCount val="235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C76-447E-9B47-7CDEEFA3D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53343"/>
        <c:axId val="112953823"/>
      </c:scatterChart>
      <c:valAx>
        <c:axId val="112953343"/>
        <c:scaling>
          <c:orientation val="minMax"/>
          <c:max val="3751"/>
          <c:min val="3515"/>
        </c:scaling>
        <c:delete val="0"/>
        <c:axPos val="b"/>
        <c:numFmt formatCode="General" sourceLinked="1"/>
        <c:majorTickMark val="out"/>
        <c:minorTickMark val="none"/>
        <c:tickLblPos val="nextTo"/>
        <c:crossAx val="112953823"/>
        <c:crosses val="autoZero"/>
        <c:crossBetween val="midCat"/>
      </c:valAx>
      <c:valAx>
        <c:axId val="112953823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12953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Pass 15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RR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Graph!$A$3348:$A$3646</c:f>
              <c:numCache>
                <c:formatCode>General</c:formatCode>
                <c:ptCount val="299"/>
                <c:pt idx="0">
                  <c:v>3785</c:v>
                </c:pt>
                <c:pt idx="1">
                  <c:v>3786</c:v>
                </c:pt>
                <c:pt idx="2">
                  <c:v>3787</c:v>
                </c:pt>
                <c:pt idx="3">
                  <c:v>3788</c:v>
                </c:pt>
                <c:pt idx="4">
                  <c:v>3789</c:v>
                </c:pt>
                <c:pt idx="5">
                  <c:v>3790</c:v>
                </c:pt>
                <c:pt idx="6">
                  <c:v>3791</c:v>
                </c:pt>
                <c:pt idx="7">
                  <c:v>3792</c:v>
                </c:pt>
                <c:pt idx="8">
                  <c:v>3793</c:v>
                </c:pt>
                <c:pt idx="9">
                  <c:v>3794</c:v>
                </c:pt>
                <c:pt idx="10">
                  <c:v>3795</c:v>
                </c:pt>
                <c:pt idx="11">
                  <c:v>3796</c:v>
                </c:pt>
                <c:pt idx="12">
                  <c:v>3797</c:v>
                </c:pt>
                <c:pt idx="13">
                  <c:v>3798</c:v>
                </c:pt>
                <c:pt idx="14">
                  <c:v>3799</c:v>
                </c:pt>
                <c:pt idx="15">
                  <c:v>3800</c:v>
                </c:pt>
                <c:pt idx="16">
                  <c:v>3801</c:v>
                </c:pt>
                <c:pt idx="17">
                  <c:v>3802</c:v>
                </c:pt>
                <c:pt idx="18">
                  <c:v>3803</c:v>
                </c:pt>
                <c:pt idx="19">
                  <c:v>3804</c:v>
                </c:pt>
                <c:pt idx="20">
                  <c:v>3805</c:v>
                </c:pt>
                <c:pt idx="21">
                  <c:v>3806</c:v>
                </c:pt>
                <c:pt idx="22">
                  <c:v>3807</c:v>
                </c:pt>
                <c:pt idx="23">
                  <c:v>3808</c:v>
                </c:pt>
                <c:pt idx="24">
                  <c:v>3809</c:v>
                </c:pt>
                <c:pt idx="25">
                  <c:v>3810</c:v>
                </c:pt>
                <c:pt idx="26">
                  <c:v>3811</c:v>
                </c:pt>
                <c:pt idx="27">
                  <c:v>3812</c:v>
                </c:pt>
                <c:pt idx="28">
                  <c:v>3813</c:v>
                </c:pt>
                <c:pt idx="29">
                  <c:v>3814</c:v>
                </c:pt>
                <c:pt idx="30">
                  <c:v>3815</c:v>
                </c:pt>
                <c:pt idx="31">
                  <c:v>3816</c:v>
                </c:pt>
                <c:pt idx="32">
                  <c:v>3817</c:v>
                </c:pt>
                <c:pt idx="33">
                  <c:v>3818</c:v>
                </c:pt>
                <c:pt idx="34">
                  <c:v>3819</c:v>
                </c:pt>
                <c:pt idx="35">
                  <c:v>3820</c:v>
                </c:pt>
                <c:pt idx="36">
                  <c:v>3821</c:v>
                </c:pt>
                <c:pt idx="37">
                  <c:v>3822</c:v>
                </c:pt>
                <c:pt idx="38">
                  <c:v>3823</c:v>
                </c:pt>
                <c:pt idx="39">
                  <c:v>3824</c:v>
                </c:pt>
                <c:pt idx="40">
                  <c:v>3825</c:v>
                </c:pt>
                <c:pt idx="41">
                  <c:v>3826</c:v>
                </c:pt>
                <c:pt idx="42">
                  <c:v>3827</c:v>
                </c:pt>
                <c:pt idx="43">
                  <c:v>3828</c:v>
                </c:pt>
                <c:pt idx="44">
                  <c:v>3829</c:v>
                </c:pt>
                <c:pt idx="45">
                  <c:v>3830</c:v>
                </c:pt>
                <c:pt idx="46">
                  <c:v>3831</c:v>
                </c:pt>
                <c:pt idx="47">
                  <c:v>3832</c:v>
                </c:pt>
                <c:pt idx="48">
                  <c:v>3833</c:v>
                </c:pt>
                <c:pt idx="49">
                  <c:v>3834</c:v>
                </c:pt>
                <c:pt idx="50">
                  <c:v>3835</c:v>
                </c:pt>
                <c:pt idx="51">
                  <c:v>3836</c:v>
                </c:pt>
                <c:pt idx="52">
                  <c:v>3837</c:v>
                </c:pt>
                <c:pt idx="53">
                  <c:v>3838</c:v>
                </c:pt>
                <c:pt idx="54">
                  <c:v>3839</c:v>
                </c:pt>
                <c:pt idx="55">
                  <c:v>3840</c:v>
                </c:pt>
                <c:pt idx="56">
                  <c:v>3841</c:v>
                </c:pt>
                <c:pt idx="57">
                  <c:v>3842</c:v>
                </c:pt>
                <c:pt idx="58">
                  <c:v>3843</c:v>
                </c:pt>
                <c:pt idx="59">
                  <c:v>3844</c:v>
                </c:pt>
                <c:pt idx="60">
                  <c:v>3845</c:v>
                </c:pt>
                <c:pt idx="61">
                  <c:v>3846</c:v>
                </c:pt>
                <c:pt idx="62">
                  <c:v>3847</c:v>
                </c:pt>
                <c:pt idx="63">
                  <c:v>3848</c:v>
                </c:pt>
                <c:pt idx="64">
                  <c:v>3849</c:v>
                </c:pt>
                <c:pt idx="65">
                  <c:v>3850</c:v>
                </c:pt>
                <c:pt idx="66">
                  <c:v>3851</c:v>
                </c:pt>
                <c:pt idx="67">
                  <c:v>3852</c:v>
                </c:pt>
                <c:pt idx="68">
                  <c:v>3853</c:v>
                </c:pt>
                <c:pt idx="69">
                  <c:v>3854</c:v>
                </c:pt>
                <c:pt idx="70">
                  <c:v>3855</c:v>
                </c:pt>
                <c:pt idx="71">
                  <c:v>3856</c:v>
                </c:pt>
                <c:pt idx="72">
                  <c:v>3857</c:v>
                </c:pt>
                <c:pt idx="73">
                  <c:v>3858</c:v>
                </c:pt>
                <c:pt idx="74">
                  <c:v>3859</c:v>
                </c:pt>
                <c:pt idx="75">
                  <c:v>3860</c:v>
                </c:pt>
                <c:pt idx="76">
                  <c:v>3861</c:v>
                </c:pt>
                <c:pt idx="77">
                  <c:v>3862</c:v>
                </c:pt>
                <c:pt idx="78">
                  <c:v>3863</c:v>
                </c:pt>
                <c:pt idx="79">
                  <c:v>3864</c:v>
                </c:pt>
                <c:pt idx="80">
                  <c:v>3865</c:v>
                </c:pt>
                <c:pt idx="81">
                  <c:v>3866</c:v>
                </c:pt>
                <c:pt idx="82">
                  <c:v>3867</c:v>
                </c:pt>
                <c:pt idx="83">
                  <c:v>3868</c:v>
                </c:pt>
                <c:pt idx="84">
                  <c:v>3869</c:v>
                </c:pt>
                <c:pt idx="85">
                  <c:v>3870</c:v>
                </c:pt>
                <c:pt idx="86">
                  <c:v>3871</c:v>
                </c:pt>
                <c:pt idx="87">
                  <c:v>3872</c:v>
                </c:pt>
                <c:pt idx="88">
                  <c:v>3873</c:v>
                </c:pt>
                <c:pt idx="89">
                  <c:v>3874</c:v>
                </c:pt>
                <c:pt idx="90">
                  <c:v>3875</c:v>
                </c:pt>
                <c:pt idx="91">
                  <c:v>3876</c:v>
                </c:pt>
                <c:pt idx="92">
                  <c:v>3877</c:v>
                </c:pt>
                <c:pt idx="93">
                  <c:v>3878</c:v>
                </c:pt>
                <c:pt idx="94">
                  <c:v>3879</c:v>
                </c:pt>
                <c:pt idx="95">
                  <c:v>3880</c:v>
                </c:pt>
                <c:pt idx="96">
                  <c:v>3881</c:v>
                </c:pt>
                <c:pt idx="97">
                  <c:v>3882</c:v>
                </c:pt>
                <c:pt idx="98">
                  <c:v>3883</c:v>
                </c:pt>
                <c:pt idx="99">
                  <c:v>3884</c:v>
                </c:pt>
                <c:pt idx="100">
                  <c:v>3885</c:v>
                </c:pt>
                <c:pt idx="101">
                  <c:v>3886</c:v>
                </c:pt>
                <c:pt idx="102">
                  <c:v>3887</c:v>
                </c:pt>
                <c:pt idx="103">
                  <c:v>3888</c:v>
                </c:pt>
                <c:pt idx="104">
                  <c:v>3889</c:v>
                </c:pt>
                <c:pt idx="105">
                  <c:v>3890</c:v>
                </c:pt>
                <c:pt idx="106">
                  <c:v>3891</c:v>
                </c:pt>
                <c:pt idx="107">
                  <c:v>3892</c:v>
                </c:pt>
                <c:pt idx="108">
                  <c:v>3893</c:v>
                </c:pt>
                <c:pt idx="109">
                  <c:v>3894</c:v>
                </c:pt>
                <c:pt idx="110">
                  <c:v>3895</c:v>
                </c:pt>
                <c:pt idx="111">
                  <c:v>3896</c:v>
                </c:pt>
                <c:pt idx="112">
                  <c:v>3897</c:v>
                </c:pt>
                <c:pt idx="113">
                  <c:v>3898</c:v>
                </c:pt>
                <c:pt idx="114">
                  <c:v>3899</c:v>
                </c:pt>
                <c:pt idx="115">
                  <c:v>3900</c:v>
                </c:pt>
                <c:pt idx="116">
                  <c:v>3901</c:v>
                </c:pt>
                <c:pt idx="117">
                  <c:v>3902</c:v>
                </c:pt>
                <c:pt idx="118">
                  <c:v>3903</c:v>
                </c:pt>
                <c:pt idx="119">
                  <c:v>3904</c:v>
                </c:pt>
                <c:pt idx="120">
                  <c:v>3905</c:v>
                </c:pt>
                <c:pt idx="121">
                  <c:v>3906</c:v>
                </c:pt>
                <c:pt idx="122">
                  <c:v>3907</c:v>
                </c:pt>
                <c:pt idx="123">
                  <c:v>3908</c:v>
                </c:pt>
                <c:pt idx="124">
                  <c:v>3909</c:v>
                </c:pt>
                <c:pt idx="125">
                  <c:v>3910</c:v>
                </c:pt>
                <c:pt idx="126">
                  <c:v>3911</c:v>
                </c:pt>
                <c:pt idx="127">
                  <c:v>3912</c:v>
                </c:pt>
                <c:pt idx="128">
                  <c:v>3913</c:v>
                </c:pt>
                <c:pt idx="129">
                  <c:v>3914</c:v>
                </c:pt>
                <c:pt idx="130">
                  <c:v>3915</c:v>
                </c:pt>
                <c:pt idx="131">
                  <c:v>3916</c:v>
                </c:pt>
                <c:pt idx="132">
                  <c:v>3917</c:v>
                </c:pt>
                <c:pt idx="133">
                  <c:v>3918</c:v>
                </c:pt>
                <c:pt idx="134">
                  <c:v>3919</c:v>
                </c:pt>
                <c:pt idx="135">
                  <c:v>3920</c:v>
                </c:pt>
                <c:pt idx="136">
                  <c:v>3921</c:v>
                </c:pt>
                <c:pt idx="137">
                  <c:v>3922</c:v>
                </c:pt>
                <c:pt idx="138">
                  <c:v>3923</c:v>
                </c:pt>
                <c:pt idx="139">
                  <c:v>3924</c:v>
                </c:pt>
                <c:pt idx="140">
                  <c:v>3925</c:v>
                </c:pt>
                <c:pt idx="141">
                  <c:v>3926</c:v>
                </c:pt>
                <c:pt idx="142">
                  <c:v>3927</c:v>
                </c:pt>
                <c:pt idx="143">
                  <c:v>3928</c:v>
                </c:pt>
                <c:pt idx="144">
                  <c:v>3929</c:v>
                </c:pt>
                <c:pt idx="145">
                  <c:v>3930</c:v>
                </c:pt>
                <c:pt idx="146">
                  <c:v>3931</c:v>
                </c:pt>
                <c:pt idx="147">
                  <c:v>3932</c:v>
                </c:pt>
                <c:pt idx="148">
                  <c:v>3933</c:v>
                </c:pt>
                <c:pt idx="149">
                  <c:v>3934</c:v>
                </c:pt>
                <c:pt idx="150">
                  <c:v>3935</c:v>
                </c:pt>
                <c:pt idx="151">
                  <c:v>3936</c:v>
                </c:pt>
                <c:pt idx="152">
                  <c:v>3937</c:v>
                </c:pt>
                <c:pt idx="153">
                  <c:v>3938</c:v>
                </c:pt>
                <c:pt idx="154">
                  <c:v>3939</c:v>
                </c:pt>
                <c:pt idx="155">
                  <c:v>3940</c:v>
                </c:pt>
                <c:pt idx="156">
                  <c:v>3941</c:v>
                </c:pt>
                <c:pt idx="157">
                  <c:v>3942</c:v>
                </c:pt>
                <c:pt idx="158">
                  <c:v>3943</c:v>
                </c:pt>
                <c:pt idx="159">
                  <c:v>3944</c:v>
                </c:pt>
                <c:pt idx="160">
                  <c:v>3945</c:v>
                </c:pt>
                <c:pt idx="161">
                  <c:v>3946</c:v>
                </c:pt>
                <c:pt idx="162">
                  <c:v>3947</c:v>
                </c:pt>
                <c:pt idx="163">
                  <c:v>3948</c:v>
                </c:pt>
                <c:pt idx="164">
                  <c:v>3949</c:v>
                </c:pt>
                <c:pt idx="165">
                  <c:v>3950</c:v>
                </c:pt>
                <c:pt idx="166">
                  <c:v>3951</c:v>
                </c:pt>
                <c:pt idx="167">
                  <c:v>3952</c:v>
                </c:pt>
                <c:pt idx="168">
                  <c:v>3953</c:v>
                </c:pt>
                <c:pt idx="169">
                  <c:v>3954</c:v>
                </c:pt>
                <c:pt idx="170">
                  <c:v>3955</c:v>
                </c:pt>
                <c:pt idx="171">
                  <c:v>3956</c:v>
                </c:pt>
                <c:pt idx="172">
                  <c:v>3957</c:v>
                </c:pt>
                <c:pt idx="173">
                  <c:v>3958</c:v>
                </c:pt>
                <c:pt idx="174">
                  <c:v>3959</c:v>
                </c:pt>
                <c:pt idx="175">
                  <c:v>3960</c:v>
                </c:pt>
                <c:pt idx="176">
                  <c:v>3961</c:v>
                </c:pt>
                <c:pt idx="177">
                  <c:v>3962</c:v>
                </c:pt>
                <c:pt idx="178">
                  <c:v>3963</c:v>
                </c:pt>
                <c:pt idx="179">
                  <c:v>3964</c:v>
                </c:pt>
                <c:pt idx="180">
                  <c:v>3965</c:v>
                </c:pt>
                <c:pt idx="181">
                  <c:v>3966</c:v>
                </c:pt>
                <c:pt idx="182">
                  <c:v>3967</c:v>
                </c:pt>
                <c:pt idx="183">
                  <c:v>3968</c:v>
                </c:pt>
                <c:pt idx="184">
                  <c:v>3969</c:v>
                </c:pt>
                <c:pt idx="185">
                  <c:v>3970</c:v>
                </c:pt>
                <c:pt idx="186">
                  <c:v>3971</c:v>
                </c:pt>
                <c:pt idx="187">
                  <c:v>3972</c:v>
                </c:pt>
                <c:pt idx="188">
                  <c:v>3973</c:v>
                </c:pt>
                <c:pt idx="189">
                  <c:v>3974</c:v>
                </c:pt>
                <c:pt idx="190">
                  <c:v>3975</c:v>
                </c:pt>
                <c:pt idx="191">
                  <c:v>3976</c:v>
                </c:pt>
                <c:pt idx="192">
                  <c:v>3977</c:v>
                </c:pt>
                <c:pt idx="193">
                  <c:v>3978</c:v>
                </c:pt>
                <c:pt idx="194">
                  <c:v>3979</c:v>
                </c:pt>
                <c:pt idx="195">
                  <c:v>3980</c:v>
                </c:pt>
                <c:pt idx="196">
                  <c:v>3981</c:v>
                </c:pt>
                <c:pt idx="197">
                  <c:v>3982</c:v>
                </c:pt>
                <c:pt idx="198">
                  <c:v>3983</c:v>
                </c:pt>
                <c:pt idx="199">
                  <c:v>3984</c:v>
                </c:pt>
                <c:pt idx="200">
                  <c:v>3985</c:v>
                </c:pt>
                <c:pt idx="201">
                  <c:v>3986</c:v>
                </c:pt>
                <c:pt idx="202">
                  <c:v>3987</c:v>
                </c:pt>
                <c:pt idx="203">
                  <c:v>3988</c:v>
                </c:pt>
                <c:pt idx="204">
                  <c:v>3989</c:v>
                </c:pt>
                <c:pt idx="205">
                  <c:v>3990</c:v>
                </c:pt>
                <c:pt idx="206">
                  <c:v>3991</c:v>
                </c:pt>
                <c:pt idx="207">
                  <c:v>3992</c:v>
                </c:pt>
                <c:pt idx="208">
                  <c:v>3993</c:v>
                </c:pt>
                <c:pt idx="209">
                  <c:v>3994</c:v>
                </c:pt>
                <c:pt idx="210">
                  <c:v>3995</c:v>
                </c:pt>
                <c:pt idx="211">
                  <c:v>3996</c:v>
                </c:pt>
                <c:pt idx="212">
                  <c:v>3997</c:v>
                </c:pt>
                <c:pt idx="213">
                  <c:v>3998</c:v>
                </c:pt>
                <c:pt idx="214">
                  <c:v>3999</c:v>
                </c:pt>
                <c:pt idx="215">
                  <c:v>4000</c:v>
                </c:pt>
                <c:pt idx="216">
                  <c:v>4001</c:v>
                </c:pt>
                <c:pt idx="217">
                  <c:v>4002</c:v>
                </c:pt>
                <c:pt idx="218">
                  <c:v>4003</c:v>
                </c:pt>
                <c:pt idx="219">
                  <c:v>4004</c:v>
                </c:pt>
                <c:pt idx="220">
                  <c:v>4005</c:v>
                </c:pt>
                <c:pt idx="221">
                  <c:v>4006</c:v>
                </c:pt>
                <c:pt idx="222">
                  <c:v>4007</c:v>
                </c:pt>
                <c:pt idx="223">
                  <c:v>4008</c:v>
                </c:pt>
                <c:pt idx="224">
                  <c:v>4009</c:v>
                </c:pt>
                <c:pt idx="225">
                  <c:v>4010</c:v>
                </c:pt>
                <c:pt idx="226">
                  <c:v>4011</c:v>
                </c:pt>
                <c:pt idx="227">
                  <c:v>4012</c:v>
                </c:pt>
                <c:pt idx="228">
                  <c:v>4013</c:v>
                </c:pt>
                <c:pt idx="229">
                  <c:v>4014</c:v>
                </c:pt>
                <c:pt idx="230">
                  <c:v>4015</c:v>
                </c:pt>
                <c:pt idx="231">
                  <c:v>4016</c:v>
                </c:pt>
                <c:pt idx="232">
                  <c:v>4017</c:v>
                </c:pt>
                <c:pt idx="233">
                  <c:v>4018</c:v>
                </c:pt>
                <c:pt idx="234">
                  <c:v>4019</c:v>
                </c:pt>
                <c:pt idx="235">
                  <c:v>4020</c:v>
                </c:pt>
                <c:pt idx="236">
                  <c:v>4021</c:v>
                </c:pt>
                <c:pt idx="237">
                  <c:v>4022</c:v>
                </c:pt>
                <c:pt idx="238">
                  <c:v>4023</c:v>
                </c:pt>
                <c:pt idx="239">
                  <c:v>4024</c:v>
                </c:pt>
                <c:pt idx="240">
                  <c:v>4025</c:v>
                </c:pt>
                <c:pt idx="241">
                  <c:v>4026</c:v>
                </c:pt>
                <c:pt idx="242">
                  <c:v>4027</c:v>
                </c:pt>
                <c:pt idx="243">
                  <c:v>4028</c:v>
                </c:pt>
                <c:pt idx="244">
                  <c:v>4029</c:v>
                </c:pt>
                <c:pt idx="245">
                  <c:v>4030</c:v>
                </c:pt>
                <c:pt idx="246">
                  <c:v>4031</c:v>
                </c:pt>
                <c:pt idx="247">
                  <c:v>4032</c:v>
                </c:pt>
                <c:pt idx="248">
                  <c:v>4033</c:v>
                </c:pt>
                <c:pt idx="249">
                  <c:v>4034</c:v>
                </c:pt>
                <c:pt idx="250">
                  <c:v>4035</c:v>
                </c:pt>
                <c:pt idx="251">
                  <c:v>4036</c:v>
                </c:pt>
                <c:pt idx="252">
                  <c:v>4037</c:v>
                </c:pt>
                <c:pt idx="253">
                  <c:v>4038</c:v>
                </c:pt>
                <c:pt idx="254">
                  <c:v>4039</c:v>
                </c:pt>
                <c:pt idx="255">
                  <c:v>4040</c:v>
                </c:pt>
                <c:pt idx="256">
                  <c:v>4041</c:v>
                </c:pt>
                <c:pt idx="257">
                  <c:v>4042</c:v>
                </c:pt>
                <c:pt idx="258">
                  <c:v>4043</c:v>
                </c:pt>
                <c:pt idx="259">
                  <c:v>4044</c:v>
                </c:pt>
                <c:pt idx="260">
                  <c:v>4045</c:v>
                </c:pt>
                <c:pt idx="261">
                  <c:v>4046</c:v>
                </c:pt>
                <c:pt idx="262">
                  <c:v>4047</c:v>
                </c:pt>
                <c:pt idx="263">
                  <c:v>4048</c:v>
                </c:pt>
                <c:pt idx="264">
                  <c:v>4049</c:v>
                </c:pt>
                <c:pt idx="265">
                  <c:v>4050</c:v>
                </c:pt>
                <c:pt idx="266">
                  <c:v>4051</c:v>
                </c:pt>
                <c:pt idx="267">
                  <c:v>4052</c:v>
                </c:pt>
                <c:pt idx="268">
                  <c:v>4053</c:v>
                </c:pt>
                <c:pt idx="269">
                  <c:v>4054</c:v>
                </c:pt>
                <c:pt idx="270">
                  <c:v>4055</c:v>
                </c:pt>
                <c:pt idx="271">
                  <c:v>4056</c:v>
                </c:pt>
                <c:pt idx="272">
                  <c:v>4057</c:v>
                </c:pt>
                <c:pt idx="273">
                  <c:v>4058</c:v>
                </c:pt>
                <c:pt idx="274">
                  <c:v>4059</c:v>
                </c:pt>
                <c:pt idx="275">
                  <c:v>4060</c:v>
                </c:pt>
                <c:pt idx="276">
                  <c:v>4061</c:v>
                </c:pt>
                <c:pt idx="277">
                  <c:v>4062</c:v>
                </c:pt>
                <c:pt idx="278">
                  <c:v>4063</c:v>
                </c:pt>
                <c:pt idx="279">
                  <c:v>4064</c:v>
                </c:pt>
                <c:pt idx="280">
                  <c:v>4065</c:v>
                </c:pt>
                <c:pt idx="281">
                  <c:v>4066</c:v>
                </c:pt>
                <c:pt idx="282">
                  <c:v>4067</c:v>
                </c:pt>
                <c:pt idx="283">
                  <c:v>4068</c:v>
                </c:pt>
                <c:pt idx="284">
                  <c:v>4069</c:v>
                </c:pt>
                <c:pt idx="285">
                  <c:v>4070</c:v>
                </c:pt>
                <c:pt idx="286">
                  <c:v>4071</c:v>
                </c:pt>
                <c:pt idx="287">
                  <c:v>4072</c:v>
                </c:pt>
                <c:pt idx="288">
                  <c:v>4073</c:v>
                </c:pt>
                <c:pt idx="289">
                  <c:v>4074</c:v>
                </c:pt>
                <c:pt idx="290">
                  <c:v>4075</c:v>
                </c:pt>
                <c:pt idx="291">
                  <c:v>4076</c:v>
                </c:pt>
                <c:pt idx="292">
                  <c:v>4077</c:v>
                </c:pt>
                <c:pt idx="293">
                  <c:v>4078</c:v>
                </c:pt>
                <c:pt idx="294">
                  <c:v>4079</c:v>
                </c:pt>
                <c:pt idx="295">
                  <c:v>4080</c:v>
                </c:pt>
                <c:pt idx="296">
                  <c:v>4081</c:v>
                </c:pt>
                <c:pt idx="297">
                  <c:v>4082</c:v>
                </c:pt>
                <c:pt idx="298">
                  <c:v>4083</c:v>
                </c:pt>
              </c:numCache>
            </c:numRef>
          </c:xVal>
          <c:yVal>
            <c:numRef>
              <c:f>Graph!$D$3349:$D$3645</c:f>
              <c:numCache>
                <c:formatCode>General</c:formatCode>
                <c:ptCount val="297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54-4375-A4C3-D1B0B5CFA882}"/>
            </c:ext>
          </c:extLst>
        </c:ser>
        <c:ser>
          <c:idx val="1"/>
          <c:order val="1"/>
          <c:tx>
            <c:v>FR</c:v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Graph!$A$3348:$A$3646</c:f>
              <c:numCache>
                <c:formatCode>General</c:formatCode>
                <c:ptCount val="299"/>
                <c:pt idx="0">
                  <c:v>3785</c:v>
                </c:pt>
                <c:pt idx="1">
                  <c:v>3786</c:v>
                </c:pt>
                <c:pt idx="2">
                  <c:v>3787</c:v>
                </c:pt>
                <c:pt idx="3">
                  <c:v>3788</c:v>
                </c:pt>
                <c:pt idx="4">
                  <c:v>3789</c:v>
                </c:pt>
                <c:pt idx="5">
                  <c:v>3790</c:v>
                </c:pt>
                <c:pt idx="6">
                  <c:v>3791</c:v>
                </c:pt>
                <c:pt idx="7">
                  <c:v>3792</c:v>
                </c:pt>
                <c:pt idx="8">
                  <c:v>3793</c:v>
                </c:pt>
                <c:pt idx="9">
                  <c:v>3794</c:v>
                </c:pt>
                <c:pt idx="10">
                  <c:v>3795</c:v>
                </c:pt>
                <c:pt idx="11">
                  <c:v>3796</c:v>
                </c:pt>
                <c:pt idx="12">
                  <c:v>3797</c:v>
                </c:pt>
                <c:pt idx="13">
                  <c:v>3798</c:v>
                </c:pt>
                <c:pt idx="14">
                  <c:v>3799</c:v>
                </c:pt>
                <c:pt idx="15">
                  <c:v>3800</c:v>
                </c:pt>
                <c:pt idx="16">
                  <c:v>3801</c:v>
                </c:pt>
                <c:pt idx="17">
                  <c:v>3802</c:v>
                </c:pt>
                <c:pt idx="18">
                  <c:v>3803</c:v>
                </c:pt>
                <c:pt idx="19">
                  <c:v>3804</c:v>
                </c:pt>
                <c:pt idx="20">
                  <c:v>3805</c:v>
                </c:pt>
                <c:pt idx="21">
                  <c:v>3806</c:v>
                </c:pt>
                <c:pt idx="22">
                  <c:v>3807</c:v>
                </c:pt>
                <c:pt idx="23">
                  <c:v>3808</c:v>
                </c:pt>
                <c:pt idx="24">
                  <c:v>3809</c:v>
                </c:pt>
                <c:pt idx="25">
                  <c:v>3810</c:v>
                </c:pt>
                <c:pt idx="26">
                  <c:v>3811</c:v>
                </c:pt>
                <c:pt idx="27">
                  <c:v>3812</c:v>
                </c:pt>
                <c:pt idx="28">
                  <c:v>3813</c:v>
                </c:pt>
                <c:pt idx="29">
                  <c:v>3814</c:v>
                </c:pt>
                <c:pt idx="30">
                  <c:v>3815</c:v>
                </c:pt>
                <c:pt idx="31">
                  <c:v>3816</c:v>
                </c:pt>
                <c:pt idx="32">
                  <c:v>3817</c:v>
                </c:pt>
                <c:pt idx="33">
                  <c:v>3818</c:v>
                </c:pt>
                <c:pt idx="34">
                  <c:v>3819</c:v>
                </c:pt>
                <c:pt idx="35">
                  <c:v>3820</c:v>
                </c:pt>
                <c:pt idx="36">
                  <c:v>3821</c:v>
                </c:pt>
                <c:pt idx="37">
                  <c:v>3822</c:v>
                </c:pt>
                <c:pt idx="38">
                  <c:v>3823</c:v>
                </c:pt>
                <c:pt idx="39">
                  <c:v>3824</c:v>
                </c:pt>
                <c:pt idx="40">
                  <c:v>3825</c:v>
                </c:pt>
                <c:pt idx="41">
                  <c:v>3826</c:v>
                </c:pt>
                <c:pt idx="42">
                  <c:v>3827</c:v>
                </c:pt>
                <c:pt idx="43">
                  <c:v>3828</c:v>
                </c:pt>
                <c:pt idx="44">
                  <c:v>3829</c:v>
                </c:pt>
                <c:pt idx="45">
                  <c:v>3830</c:v>
                </c:pt>
                <c:pt idx="46">
                  <c:v>3831</c:v>
                </c:pt>
                <c:pt idx="47">
                  <c:v>3832</c:v>
                </c:pt>
                <c:pt idx="48">
                  <c:v>3833</c:v>
                </c:pt>
                <c:pt idx="49">
                  <c:v>3834</c:v>
                </c:pt>
                <c:pt idx="50">
                  <c:v>3835</c:v>
                </c:pt>
                <c:pt idx="51">
                  <c:v>3836</c:v>
                </c:pt>
                <c:pt idx="52">
                  <c:v>3837</c:v>
                </c:pt>
                <c:pt idx="53">
                  <c:v>3838</c:v>
                </c:pt>
                <c:pt idx="54">
                  <c:v>3839</c:v>
                </c:pt>
                <c:pt idx="55">
                  <c:v>3840</c:v>
                </c:pt>
                <c:pt idx="56">
                  <c:v>3841</c:v>
                </c:pt>
                <c:pt idx="57">
                  <c:v>3842</c:v>
                </c:pt>
                <c:pt idx="58">
                  <c:v>3843</c:v>
                </c:pt>
                <c:pt idx="59">
                  <c:v>3844</c:v>
                </c:pt>
                <c:pt idx="60">
                  <c:v>3845</c:v>
                </c:pt>
                <c:pt idx="61">
                  <c:v>3846</c:v>
                </c:pt>
                <c:pt idx="62">
                  <c:v>3847</c:v>
                </c:pt>
                <c:pt idx="63">
                  <c:v>3848</c:v>
                </c:pt>
                <c:pt idx="64">
                  <c:v>3849</c:v>
                </c:pt>
                <c:pt idx="65">
                  <c:v>3850</c:v>
                </c:pt>
                <c:pt idx="66">
                  <c:v>3851</c:v>
                </c:pt>
                <c:pt idx="67">
                  <c:v>3852</c:v>
                </c:pt>
                <c:pt idx="68">
                  <c:v>3853</c:v>
                </c:pt>
                <c:pt idx="69">
                  <c:v>3854</c:v>
                </c:pt>
                <c:pt idx="70">
                  <c:v>3855</c:v>
                </c:pt>
                <c:pt idx="71">
                  <c:v>3856</c:v>
                </c:pt>
                <c:pt idx="72">
                  <c:v>3857</c:v>
                </c:pt>
                <c:pt idx="73">
                  <c:v>3858</c:v>
                </c:pt>
                <c:pt idx="74">
                  <c:v>3859</c:v>
                </c:pt>
                <c:pt idx="75">
                  <c:v>3860</c:v>
                </c:pt>
                <c:pt idx="76">
                  <c:v>3861</c:v>
                </c:pt>
                <c:pt idx="77">
                  <c:v>3862</c:v>
                </c:pt>
                <c:pt idx="78">
                  <c:v>3863</c:v>
                </c:pt>
                <c:pt idx="79">
                  <c:v>3864</c:v>
                </c:pt>
                <c:pt idx="80">
                  <c:v>3865</c:v>
                </c:pt>
                <c:pt idx="81">
                  <c:v>3866</c:v>
                </c:pt>
                <c:pt idx="82">
                  <c:v>3867</c:v>
                </c:pt>
                <c:pt idx="83">
                  <c:v>3868</c:v>
                </c:pt>
                <c:pt idx="84">
                  <c:v>3869</c:v>
                </c:pt>
                <c:pt idx="85">
                  <c:v>3870</c:v>
                </c:pt>
                <c:pt idx="86">
                  <c:v>3871</c:v>
                </c:pt>
                <c:pt idx="87">
                  <c:v>3872</c:v>
                </c:pt>
                <c:pt idx="88">
                  <c:v>3873</c:v>
                </c:pt>
                <c:pt idx="89">
                  <c:v>3874</c:v>
                </c:pt>
                <c:pt idx="90">
                  <c:v>3875</c:v>
                </c:pt>
                <c:pt idx="91">
                  <c:v>3876</c:v>
                </c:pt>
                <c:pt idx="92">
                  <c:v>3877</c:v>
                </c:pt>
                <c:pt idx="93">
                  <c:v>3878</c:v>
                </c:pt>
                <c:pt idx="94">
                  <c:v>3879</c:v>
                </c:pt>
                <c:pt idx="95">
                  <c:v>3880</c:v>
                </c:pt>
                <c:pt idx="96">
                  <c:v>3881</c:v>
                </c:pt>
                <c:pt idx="97">
                  <c:v>3882</c:v>
                </c:pt>
                <c:pt idx="98">
                  <c:v>3883</c:v>
                </c:pt>
                <c:pt idx="99">
                  <c:v>3884</c:v>
                </c:pt>
                <c:pt idx="100">
                  <c:v>3885</c:v>
                </c:pt>
                <c:pt idx="101">
                  <c:v>3886</c:v>
                </c:pt>
                <c:pt idx="102">
                  <c:v>3887</c:v>
                </c:pt>
                <c:pt idx="103">
                  <c:v>3888</c:v>
                </c:pt>
                <c:pt idx="104">
                  <c:v>3889</c:v>
                </c:pt>
                <c:pt idx="105">
                  <c:v>3890</c:v>
                </c:pt>
                <c:pt idx="106">
                  <c:v>3891</c:v>
                </c:pt>
                <c:pt idx="107">
                  <c:v>3892</c:v>
                </c:pt>
                <c:pt idx="108">
                  <c:v>3893</c:v>
                </c:pt>
                <c:pt idx="109">
                  <c:v>3894</c:v>
                </c:pt>
                <c:pt idx="110">
                  <c:v>3895</c:v>
                </c:pt>
                <c:pt idx="111">
                  <c:v>3896</c:v>
                </c:pt>
                <c:pt idx="112">
                  <c:v>3897</c:v>
                </c:pt>
                <c:pt idx="113">
                  <c:v>3898</c:v>
                </c:pt>
                <c:pt idx="114">
                  <c:v>3899</c:v>
                </c:pt>
                <c:pt idx="115">
                  <c:v>3900</c:v>
                </c:pt>
                <c:pt idx="116">
                  <c:v>3901</c:v>
                </c:pt>
                <c:pt idx="117">
                  <c:v>3902</c:v>
                </c:pt>
                <c:pt idx="118">
                  <c:v>3903</c:v>
                </c:pt>
                <c:pt idx="119">
                  <c:v>3904</c:v>
                </c:pt>
                <c:pt idx="120">
                  <c:v>3905</c:v>
                </c:pt>
                <c:pt idx="121">
                  <c:v>3906</c:v>
                </c:pt>
                <c:pt idx="122">
                  <c:v>3907</c:v>
                </c:pt>
                <c:pt idx="123">
                  <c:v>3908</c:v>
                </c:pt>
                <c:pt idx="124">
                  <c:v>3909</c:v>
                </c:pt>
                <c:pt idx="125">
                  <c:v>3910</c:v>
                </c:pt>
                <c:pt idx="126">
                  <c:v>3911</c:v>
                </c:pt>
                <c:pt idx="127">
                  <c:v>3912</c:v>
                </c:pt>
                <c:pt idx="128">
                  <c:v>3913</c:v>
                </c:pt>
                <c:pt idx="129">
                  <c:v>3914</c:v>
                </c:pt>
                <c:pt idx="130">
                  <c:v>3915</c:v>
                </c:pt>
                <c:pt idx="131">
                  <c:v>3916</c:v>
                </c:pt>
                <c:pt idx="132">
                  <c:v>3917</c:v>
                </c:pt>
                <c:pt idx="133">
                  <c:v>3918</c:v>
                </c:pt>
                <c:pt idx="134">
                  <c:v>3919</c:v>
                </c:pt>
                <c:pt idx="135">
                  <c:v>3920</c:v>
                </c:pt>
                <c:pt idx="136">
                  <c:v>3921</c:v>
                </c:pt>
                <c:pt idx="137">
                  <c:v>3922</c:v>
                </c:pt>
                <c:pt idx="138">
                  <c:v>3923</c:v>
                </c:pt>
                <c:pt idx="139">
                  <c:v>3924</c:v>
                </c:pt>
                <c:pt idx="140">
                  <c:v>3925</c:v>
                </c:pt>
                <c:pt idx="141">
                  <c:v>3926</c:v>
                </c:pt>
                <c:pt idx="142">
                  <c:v>3927</c:v>
                </c:pt>
                <c:pt idx="143">
                  <c:v>3928</c:v>
                </c:pt>
                <c:pt idx="144">
                  <c:v>3929</c:v>
                </c:pt>
                <c:pt idx="145">
                  <c:v>3930</c:v>
                </c:pt>
                <c:pt idx="146">
                  <c:v>3931</c:v>
                </c:pt>
                <c:pt idx="147">
                  <c:v>3932</c:v>
                </c:pt>
                <c:pt idx="148">
                  <c:v>3933</c:v>
                </c:pt>
                <c:pt idx="149">
                  <c:v>3934</c:v>
                </c:pt>
                <c:pt idx="150">
                  <c:v>3935</c:v>
                </c:pt>
                <c:pt idx="151">
                  <c:v>3936</c:v>
                </c:pt>
                <c:pt idx="152">
                  <c:v>3937</c:v>
                </c:pt>
                <c:pt idx="153">
                  <c:v>3938</c:v>
                </c:pt>
                <c:pt idx="154">
                  <c:v>3939</c:v>
                </c:pt>
                <c:pt idx="155">
                  <c:v>3940</c:v>
                </c:pt>
                <c:pt idx="156">
                  <c:v>3941</c:v>
                </c:pt>
                <c:pt idx="157">
                  <c:v>3942</c:v>
                </c:pt>
                <c:pt idx="158">
                  <c:v>3943</c:v>
                </c:pt>
                <c:pt idx="159">
                  <c:v>3944</c:v>
                </c:pt>
                <c:pt idx="160">
                  <c:v>3945</c:v>
                </c:pt>
                <c:pt idx="161">
                  <c:v>3946</c:v>
                </c:pt>
                <c:pt idx="162">
                  <c:v>3947</c:v>
                </c:pt>
                <c:pt idx="163">
                  <c:v>3948</c:v>
                </c:pt>
                <c:pt idx="164">
                  <c:v>3949</c:v>
                </c:pt>
                <c:pt idx="165">
                  <c:v>3950</c:v>
                </c:pt>
                <c:pt idx="166">
                  <c:v>3951</c:v>
                </c:pt>
                <c:pt idx="167">
                  <c:v>3952</c:v>
                </c:pt>
                <c:pt idx="168">
                  <c:v>3953</c:v>
                </c:pt>
                <c:pt idx="169">
                  <c:v>3954</c:v>
                </c:pt>
                <c:pt idx="170">
                  <c:v>3955</c:v>
                </c:pt>
                <c:pt idx="171">
                  <c:v>3956</c:v>
                </c:pt>
                <c:pt idx="172">
                  <c:v>3957</c:v>
                </c:pt>
                <c:pt idx="173">
                  <c:v>3958</c:v>
                </c:pt>
                <c:pt idx="174">
                  <c:v>3959</c:v>
                </c:pt>
                <c:pt idx="175">
                  <c:v>3960</c:v>
                </c:pt>
                <c:pt idx="176">
                  <c:v>3961</c:v>
                </c:pt>
                <c:pt idx="177">
                  <c:v>3962</c:v>
                </c:pt>
                <c:pt idx="178">
                  <c:v>3963</c:v>
                </c:pt>
                <c:pt idx="179">
                  <c:v>3964</c:v>
                </c:pt>
                <c:pt idx="180">
                  <c:v>3965</c:v>
                </c:pt>
                <c:pt idx="181">
                  <c:v>3966</c:v>
                </c:pt>
                <c:pt idx="182">
                  <c:v>3967</c:v>
                </c:pt>
                <c:pt idx="183">
                  <c:v>3968</c:v>
                </c:pt>
                <c:pt idx="184">
                  <c:v>3969</c:v>
                </c:pt>
                <c:pt idx="185">
                  <c:v>3970</c:v>
                </c:pt>
                <c:pt idx="186">
                  <c:v>3971</c:v>
                </c:pt>
                <c:pt idx="187">
                  <c:v>3972</c:v>
                </c:pt>
                <c:pt idx="188">
                  <c:v>3973</c:v>
                </c:pt>
                <c:pt idx="189">
                  <c:v>3974</c:v>
                </c:pt>
                <c:pt idx="190">
                  <c:v>3975</c:v>
                </c:pt>
                <c:pt idx="191">
                  <c:v>3976</c:v>
                </c:pt>
                <c:pt idx="192">
                  <c:v>3977</c:v>
                </c:pt>
                <c:pt idx="193">
                  <c:v>3978</c:v>
                </c:pt>
                <c:pt idx="194">
                  <c:v>3979</c:v>
                </c:pt>
                <c:pt idx="195">
                  <c:v>3980</c:v>
                </c:pt>
                <c:pt idx="196">
                  <c:v>3981</c:v>
                </c:pt>
                <c:pt idx="197">
                  <c:v>3982</c:v>
                </c:pt>
                <c:pt idx="198">
                  <c:v>3983</c:v>
                </c:pt>
                <c:pt idx="199">
                  <c:v>3984</c:v>
                </c:pt>
                <c:pt idx="200">
                  <c:v>3985</c:v>
                </c:pt>
                <c:pt idx="201">
                  <c:v>3986</c:v>
                </c:pt>
                <c:pt idx="202">
                  <c:v>3987</c:v>
                </c:pt>
                <c:pt idx="203">
                  <c:v>3988</c:v>
                </c:pt>
                <c:pt idx="204">
                  <c:v>3989</c:v>
                </c:pt>
                <c:pt idx="205">
                  <c:v>3990</c:v>
                </c:pt>
                <c:pt idx="206">
                  <c:v>3991</c:v>
                </c:pt>
                <c:pt idx="207">
                  <c:v>3992</c:v>
                </c:pt>
                <c:pt idx="208">
                  <c:v>3993</c:v>
                </c:pt>
                <c:pt idx="209">
                  <c:v>3994</c:v>
                </c:pt>
                <c:pt idx="210">
                  <c:v>3995</c:v>
                </c:pt>
                <c:pt idx="211">
                  <c:v>3996</c:v>
                </c:pt>
                <c:pt idx="212">
                  <c:v>3997</c:v>
                </c:pt>
                <c:pt idx="213">
                  <c:v>3998</c:v>
                </c:pt>
                <c:pt idx="214">
                  <c:v>3999</c:v>
                </c:pt>
                <c:pt idx="215">
                  <c:v>4000</c:v>
                </c:pt>
                <c:pt idx="216">
                  <c:v>4001</c:v>
                </c:pt>
                <c:pt idx="217">
                  <c:v>4002</c:v>
                </c:pt>
                <c:pt idx="218">
                  <c:v>4003</c:v>
                </c:pt>
                <c:pt idx="219">
                  <c:v>4004</c:v>
                </c:pt>
                <c:pt idx="220">
                  <c:v>4005</c:v>
                </c:pt>
                <c:pt idx="221">
                  <c:v>4006</c:v>
                </c:pt>
                <c:pt idx="222">
                  <c:v>4007</c:v>
                </c:pt>
                <c:pt idx="223">
                  <c:v>4008</c:v>
                </c:pt>
                <c:pt idx="224">
                  <c:v>4009</c:v>
                </c:pt>
                <c:pt idx="225">
                  <c:v>4010</c:v>
                </c:pt>
                <c:pt idx="226">
                  <c:v>4011</c:v>
                </c:pt>
                <c:pt idx="227">
                  <c:v>4012</c:v>
                </c:pt>
                <c:pt idx="228">
                  <c:v>4013</c:v>
                </c:pt>
                <c:pt idx="229">
                  <c:v>4014</c:v>
                </c:pt>
                <c:pt idx="230">
                  <c:v>4015</c:v>
                </c:pt>
                <c:pt idx="231">
                  <c:v>4016</c:v>
                </c:pt>
                <c:pt idx="232">
                  <c:v>4017</c:v>
                </c:pt>
                <c:pt idx="233">
                  <c:v>4018</c:v>
                </c:pt>
                <c:pt idx="234">
                  <c:v>4019</c:v>
                </c:pt>
                <c:pt idx="235">
                  <c:v>4020</c:v>
                </c:pt>
                <c:pt idx="236">
                  <c:v>4021</c:v>
                </c:pt>
                <c:pt idx="237">
                  <c:v>4022</c:v>
                </c:pt>
                <c:pt idx="238">
                  <c:v>4023</c:v>
                </c:pt>
                <c:pt idx="239">
                  <c:v>4024</c:v>
                </c:pt>
                <c:pt idx="240">
                  <c:v>4025</c:v>
                </c:pt>
                <c:pt idx="241">
                  <c:v>4026</c:v>
                </c:pt>
                <c:pt idx="242">
                  <c:v>4027</c:v>
                </c:pt>
                <c:pt idx="243">
                  <c:v>4028</c:v>
                </c:pt>
                <c:pt idx="244">
                  <c:v>4029</c:v>
                </c:pt>
                <c:pt idx="245">
                  <c:v>4030</c:v>
                </c:pt>
                <c:pt idx="246">
                  <c:v>4031</c:v>
                </c:pt>
                <c:pt idx="247">
                  <c:v>4032</c:v>
                </c:pt>
                <c:pt idx="248">
                  <c:v>4033</c:v>
                </c:pt>
                <c:pt idx="249">
                  <c:v>4034</c:v>
                </c:pt>
                <c:pt idx="250">
                  <c:v>4035</c:v>
                </c:pt>
                <c:pt idx="251">
                  <c:v>4036</c:v>
                </c:pt>
                <c:pt idx="252">
                  <c:v>4037</c:v>
                </c:pt>
                <c:pt idx="253">
                  <c:v>4038</c:v>
                </c:pt>
                <c:pt idx="254">
                  <c:v>4039</c:v>
                </c:pt>
                <c:pt idx="255">
                  <c:v>4040</c:v>
                </c:pt>
                <c:pt idx="256">
                  <c:v>4041</c:v>
                </c:pt>
                <c:pt idx="257">
                  <c:v>4042</c:v>
                </c:pt>
                <c:pt idx="258">
                  <c:v>4043</c:v>
                </c:pt>
                <c:pt idx="259">
                  <c:v>4044</c:v>
                </c:pt>
                <c:pt idx="260">
                  <c:v>4045</c:v>
                </c:pt>
                <c:pt idx="261">
                  <c:v>4046</c:v>
                </c:pt>
                <c:pt idx="262">
                  <c:v>4047</c:v>
                </c:pt>
                <c:pt idx="263">
                  <c:v>4048</c:v>
                </c:pt>
                <c:pt idx="264">
                  <c:v>4049</c:v>
                </c:pt>
                <c:pt idx="265">
                  <c:v>4050</c:v>
                </c:pt>
                <c:pt idx="266">
                  <c:v>4051</c:v>
                </c:pt>
                <c:pt idx="267">
                  <c:v>4052</c:v>
                </c:pt>
                <c:pt idx="268">
                  <c:v>4053</c:v>
                </c:pt>
                <c:pt idx="269">
                  <c:v>4054</c:v>
                </c:pt>
                <c:pt idx="270">
                  <c:v>4055</c:v>
                </c:pt>
                <c:pt idx="271">
                  <c:v>4056</c:v>
                </c:pt>
                <c:pt idx="272">
                  <c:v>4057</c:v>
                </c:pt>
                <c:pt idx="273">
                  <c:v>4058</c:v>
                </c:pt>
                <c:pt idx="274">
                  <c:v>4059</c:v>
                </c:pt>
                <c:pt idx="275">
                  <c:v>4060</c:v>
                </c:pt>
                <c:pt idx="276">
                  <c:v>4061</c:v>
                </c:pt>
                <c:pt idx="277">
                  <c:v>4062</c:v>
                </c:pt>
                <c:pt idx="278">
                  <c:v>4063</c:v>
                </c:pt>
                <c:pt idx="279">
                  <c:v>4064</c:v>
                </c:pt>
                <c:pt idx="280">
                  <c:v>4065</c:v>
                </c:pt>
                <c:pt idx="281">
                  <c:v>4066</c:v>
                </c:pt>
                <c:pt idx="282">
                  <c:v>4067</c:v>
                </c:pt>
                <c:pt idx="283">
                  <c:v>4068</c:v>
                </c:pt>
                <c:pt idx="284">
                  <c:v>4069</c:v>
                </c:pt>
                <c:pt idx="285">
                  <c:v>4070</c:v>
                </c:pt>
                <c:pt idx="286">
                  <c:v>4071</c:v>
                </c:pt>
                <c:pt idx="287">
                  <c:v>4072</c:v>
                </c:pt>
                <c:pt idx="288">
                  <c:v>4073</c:v>
                </c:pt>
                <c:pt idx="289">
                  <c:v>4074</c:v>
                </c:pt>
                <c:pt idx="290">
                  <c:v>4075</c:v>
                </c:pt>
                <c:pt idx="291">
                  <c:v>4076</c:v>
                </c:pt>
                <c:pt idx="292">
                  <c:v>4077</c:v>
                </c:pt>
                <c:pt idx="293">
                  <c:v>4078</c:v>
                </c:pt>
                <c:pt idx="294">
                  <c:v>4079</c:v>
                </c:pt>
                <c:pt idx="295">
                  <c:v>4080</c:v>
                </c:pt>
                <c:pt idx="296">
                  <c:v>4081</c:v>
                </c:pt>
                <c:pt idx="297">
                  <c:v>4082</c:v>
                </c:pt>
                <c:pt idx="298">
                  <c:v>4083</c:v>
                </c:pt>
              </c:numCache>
            </c:numRef>
          </c:xVal>
          <c:yVal>
            <c:numRef>
              <c:f>Graph!$B$3349:$B$3645</c:f>
              <c:numCache>
                <c:formatCode>General</c:formatCode>
                <c:ptCount val="297"/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154-4375-A4C3-D1B0B5CFA882}"/>
            </c:ext>
          </c:extLst>
        </c:ser>
        <c:ser>
          <c:idx val="2"/>
          <c:order val="2"/>
          <c:tx>
            <c:v>FL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Graph!$A$3348:$A$3646</c:f>
              <c:numCache>
                <c:formatCode>General</c:formatCode>
                <c:ptCount val="299"/>
                <c:pt idx="0">
                  <c:v>3785</c:v>
                </c:pt>
                <c:pt idx="1">
                  <c:v>3786</c:v>
                </c:pt>
                <c:pt idx="2">
                  <c:v>3787</c:v>
                </c:pt>
                <c:pt idx="3">
                  <c:v>3788</c:v>
                </c:pt>
                <c:pt idx="4">
                  <c:v>3789</c:v>
                </c:pt>
                <c:pt idx="5">
                  <c:v>3790</c:v>
                </c:pt>
                <c:pt idx="6">
                  <c:v>3791</c:v>
                </c:pt>
                <c:pt idx="7">
                  <c:v>3792</c:v>
                </c:pt>
                <c:pt idx="8">
                  <c:v>3793</c:v>
                </c:pt>
                <c:pt idx="9">
                  <c:v>3794</c:v>
                </c:pt>
                <c:pt idx="10">
                  <c:v>3795</c:v>
                </c:pt>
                <c:pt idx="11">
                  <c:v>3796</c:v>
                </c:pt>
                <c:pt idx="12">
                  <c:v>3797</c:v>
                </c:pt>
                <c:pt idx="13">
                  <c:v>3798</c:v>
                </c:pt>
                <c:pt idx="14">
                  <c:v>3799</c:v>
                </c:pt>
                <c:pt idx="15">
                  <c:v>3800</c:v>
                </c:pt>
                <c:pt idx="16">
                  <c:v>3801</c:v>
                </c:pt>
                <c:pt idx="17">
                  <c:v>3802</c:v>
                </c:pt>
                <c:pt idx="18">
                  <c:v>3803</c:v>
                </c:pt>
                <c:pt idx="19">
                  <c:v>3804</c:v>
                </c:pt>
                <c:pt idx="20">
                  <c:v>3805</c:v>
                </c:pt>
                <c:pt idx="21">
                  <c:v>3806</c:v>
                </c:pt>
                <c:pt idx="22">
                  <c:v>3807</c:v>
                </c:pt>
                <c:pt idx="23">
                  <c:v>3808</c:v>
                </c:pt>
                <c:pt idx="24">
                  <c:v>3809</c:v>
                </c:pt>
                <c:pt idx="25">
                  <c:v>3810</c:v>
                </c:pt>
                <c:pt idx="26">
                  <c:v>3811</c:v>
                </c:pt>
                <c:pt idx="27">
                  <c:v>3812</c:v>
                </c:pt>
                <c:pt idx="28">
                  <c:v>3813</c:v>
                </c:pt>
                <c:pt idx="29">
                  <c:v>3814</c:v>
                </c:pt>
                <c:pt idx="30">
                  <c:v>3815</c:v>
                </c:pt>
                <c:pt idx="31">
                  <c:v>3816</c:v>
                </c:pt>
                <c:pt idx="32">
                  <c:v>3817</c:v>
                </c:pt>
                <c:pt idx="33">
                  <c:v>3818</c:v>
                </c:pt>
                <c:pt idx="34">
                  <c:v>3819</c:v>
                </c:pt>
                <c:pt idx="35">
                  <c:v>3820</c:v>
                </c:pt>
                <c:pt idx="36">
                  <c:v>3821</c:v>
                </c:pt>
                <c:pt idx="37">
                  <c:v>3822</c:v>
                </c:pt>
                <c:pt idx="38">
                  <c:v>3823</c:v>
                </c:pt>
                <c:pt idx="39">
                  <c:v>3824</c:v>
                </c:pt>
                <c:pt idx="40">
                  <c:v>3825</c:v>
                </c:pt>
                <c:pt idx="41">
                  <c:v>3826</c:v>
                </c:pt>
                <c:pt idx="42">
                  <c:v>3827</c:v>
                </c:pt>
                <c:pt idx="43">
                  <c:v>3828</c:v>
                </c:pt>
                <c:pt idx="44">
                  <c:v>3829</c:v>
                </c:pt>
                <c:pt idx="45">
                  <c:v>3830</c:v>
                </c:pt>
                <c:pt idx="46">
                  <c:v>3831</c:v>
                </c:pt>
                <c:pt idx="47">
                  <c:v>3832</c:v>
                </c:pt>
                <c:pt idx="48">
                  <c:v>3833</c:v>
                </c:pt>
                <c:pt idx="49">
                  <c:v>3834</c:v>
                </c:pt>
                <c:pt idx="50">
                  <c:v>3835</c:v>
                </c:pt>
                <c:pt idx="51">
                  <c:v>3836</c:v>
                </c:pt>
                <c:pt idx="52">
                  <c:v>3837</c:v>
                </c:pt>
                <c:pt idx="53">
                  <c:v>3838</c:v>
                </c:pt>
                <c:pt idx="54">
                  <c:v>3839</c:v>
                </c:pt>
                <c:pt idx="55">
                  <c:v>3840</c:v>
                </c:pt>
                <c:pt idx="56">
                  <c:v>3841</c:v>
                </c:pt>
                <c:pt idx="57">
                  <c:v>3842</c:v>
                </c:pt>
                <c:pt idx="58">
                  <c:v>3843</c:v>
                </c:pt>
                <c:pt idx="59">
                  <c:v>3844</c:v>
                </c:pt>
                <c:pt idx="60">
                  <c:v>3845</c:v>
                </c:pt>
                <c:pt idx="61">
                  <c:v>3846</c:v>
                </c:pt>
                <c:pt idx="62">
                  <c:v>3847</c:v>
                </c:pt>
                <c:pt idx="63">
                  <c:v>3848</c:v>
                </c:pt>
                <c:pt idx="64">
                  <c:v>3849</c:v>
                </c:pt>
                <c:pt idx="65">
                  <c:v>3850</c:v>
                </c:pt>
                <c:pt idx="66">
                  <c:v>3851</c:v>
                </c:pt>
                <c:pt idx="67">
                  <c:v>3852</c:v>
                </c:pt>
                <c:pt idx="68">
                  <c:v>3853</c:v>
                </c:pt>
                <c:pt idx="69">
                  <c:v>3854</c:v>
                </c:pt>
                <c:pt idx="70">
                  <c:v>3855</c:v>
                </c:pt>
                <c:pt idx="71">
                  <c:v>3856</c:v>
                </c:pt>
                <c:pt idx="72">
                  <c:v>3857</c:v>
                </c:pt>
                <c:pt idx="73">
                  <c:v>3858</c:v>
                </c:pt>
                <c:pt idx="74">
                  <c:v>3859</c:v>
                </c:pt>
                <c:pt idx="75">
                  <c:v>3860</c:v>
                </c:pt>
                <c:pt idx="76">
                  <c:v>3861</c:v>
                </c:pt>
                <c:pt idx="77">
                  <c:v>3862</c:v>
                </c:pt>
                <c:pt idx="78">
                  <c:v>3863</c:v>
                </c:pt>
                <c:pt idx="79">
                  <c:v>3864</c:v>
                </c:pt>
                <c:pt idx="80">
                  <c:v>3865</c:v>
                </c:pt>
                <c:pt idx="81">
                  <c:v>3866</c:v>
                </c:pt>
                <c:pt idx="82">
                  <c:v>3867</c:v>
                </c:pt>
                <c:pt idx="83">
                  <c:v>3868</c:v>
                </c:pt>
                <c:pt idx="84">
                  <c:v>3869</c:v>
                </c:pt>
                <c:pt idx="85">
                  <c:v>3870</c:v>
                </c:pt>
                <c:pt idx="86">
                  <c:v>3871</c:v>
                </c:pt>
                <c:pt idx="87">
                  <c:v>3872</c:v>
                </c:pt>
                <c:pt idx="88">
                  <c:v>3873</c:v>
                </c:pt>
                <c:pt idx="89">
                  <c:v>3874</c:v>
                </c:pt>
                <c:pt idx="90">
                  <c:v>3875</c:v>
                </c:pt>
                <c:pt idx="91">
                  <c:v>3876</c:v>
                </c:pt>
                <c:pt idx="92">
                  <c:v>3877</c:v>
                </c:pt>
                <c:pt idx="93">
                  <c:v>3878</c:v>
                </c:pt>
                <c:pt idx="94">
                  <c:v>3879</c:v>
                </c:pt>
                <c:pt idx="95">
                  <c:v>3880</c:v>
                </c:pt>
                <c:pt idx="96">
                  <c:v>3881</c:v>
                </c:pt>
                <c:pt idx="97">
                  <c:v>3882</c:v>
                </c:pt>
                <c:pt idx="98">
                  <c:v>3883</c:v>
                </c:pt>
                <c:pt idx="99">
                  <c:v>3884</c:v>
                </c:pt>
                <c:pt idx="100">
                  <c:v>3885</c:v>
                </c:pt>
                <c:pt idx="101">
                  <c:v>3886</c:v>
                </c:pt>
                <c:pt idx="102">
                  <c:v>3887</c:v>
                </c:pt>
                <c:pt idx="103">
                  <c:v>3888</c:v>
                </c:pt>
                <c:pt idx="104">
                  <c:v>3889</c:v>
                </c:pt>
                <c:pt idx="105">
                  <c:v>3890</c:v>
                </c:pt>
                <c:pt idx="106">
                  <c:v>3891</c:v>
                </c:pt>
                <c:pt idx="107">
                  <c:v>3892</c:v>
                </c:pt>
                <c:pt idx="108">
                  <c:v>3893</c:v>
                </c:pt>
                <c:pt idx="109">
                  <c:v>3894</c:v>
                </c:pt>
                <c:pt idx="110">
                  <c:v>3895</c:v>
                </c:pt>
                <c:pt idx="111">
                  <c:v>3896</c:v>
                </c:pt>
                <c:pt idx="112">
                  <c:v>3897</c:v>
                </c:pt>
                <c:pt idx="113">
                  <c:v>3898</c:v>
                </c:pt>
                <c:pt idx="114">
                  <c:v>3899</c:v>
                </c:pt>
                <c:pt idx="115">
                  <c:v>3900</c:v>
                </c:pt>
                <c:pt idx="116">
                  <c:v>3901</c:v>
                </c:pt>
                <c:pt idx="117">
                  <c:v>3902</c:v>
                </c:pt>
                <c:pt idx="118">
                  <c:v>3903</c:v>
                </c:pt>
                <c:pt idx="119">
                  <c:v>3904</c:v>
                </c:pt>
                <c:pt idx="120">
                  <c:v>3905</c:v>
                </c:pt>
                <c:pt idx="121">
                  <c:v>3906</c:v>
                </c:pt>
                <c:pt idx="122">
                  <c:v>3907</c:v>
                </c:pt>
                <c:pt idx="123">
                  <c:v>3908</c:v>
                </c:pt>
                <c:pt idx="124">
                  <c:v>3909</c:v>
                </c:pt>
                <c:pt idx="125">
                  <c:v>3910</c:v>
                </c:pt>
                <c:pt idx="126">
                  <c:v>3911</c:v>
                </c:pt>
                <c:pt idx="127">
                  <c:v>3912</c:v>
                </c:pt>
                <c:pt idx="128">
                  <c:v>3913</c:v>
                </c:pt>
                <c:pt idx="129">
                  <c:v>3914</c:v>
                </c:pt>
                <c:pt idx="130">
                  <c:v>3915</c:v>
                </c:pt>
                <c:pt idx="131">
                  <c:v>3916</c:v>
                </c:pt>
                <c:pt idx="132">
                  <c:v>3917</c:v>
                </c:pt>
                <c:pt idx="133">
                  <c:v>3918</c:v>
                </c:pt>
                <c:pt idx="134">
                  <c:v>3919</c:v>
                </c:pt>
                <c:pt idx="135">
                  <c:v>3920</c:v>
                </c:pt>
                <c:pt idx="136">
                  <c:v>3921</c:v>
                </c:pt>
                <c:pt idx="137">
                  <c:v>3922</c:v>
                </c:pt>
                <c:pt idx="138">
                  <c:v>3923</c:v>
                </c:pt>
                <c:pt idx="139">
                  <c:v>3924</c:v>
                </c:pt>
                <c:pt idx="140">
                  <c:v>3925</c:v>
                </c:pt>
                <c:pt idx="141">
                  <c:v>3926</c:v>
                </c:pt>
                <c:pt idx="142">
                  <c:v>3927</c:v>
                </c:pt>
                <c:pt idx="143">
                  <c:v>3928</c:v>
                </c:pt>
                <c:pt idx="144">
                  <c:v>3929</c:v>
                </c:pt>
                <c:pt idx="145">
                  <c:v>3930</c:v>
                </c:pt>
                <c:pt idx="146">
                  <c:v>3931</c:v>
                </c:pt>
                <c:pt idx="147">
                  <c:v>3932</c:v>
                </c:pt>
                <c:pt idx="148">
                  <c:v>3933</c:v>
                </c:pt>
                <c:pt idx="149">
                  <c:v>3934</c:v>
                </c:pt>
                <c:pt idx="150">
                  <c:v>3935</c:v>
                </c:pt>
                <c:pt idx="151">
                  <c:v>3936</c:v>
                </c:pt>
                <c:pt idx="152">
                  <c:v>3937</c:v>
                </c:pt>
                <c:pt idx="153">
                  <c:v>3938</c:v>
                </c:pt>
                <c:pt idx="154">
                  <c:v>3939</c:v>
                </c:pt>
                <c:pt idx="155">
                  <c:v>3940</c:v>
                </c:pt>
                <c:pt idx="156">
                  <c:v>3941</c:v>
                </c:pt>
                <c:pt idx="157">
                  <c:v>3942</c:v>
                </c:pt>
                <c:pt idx="158">
                  <c:v>3943</c:v>
                </c:pt>
                <c:pt idx="159">
                  <c:v>3944</c:v>
                </c:pt>
                <c:pt idx="160">
                  <c:v>3945</c:v>
                </c:pt>
                <c:pt idx="161">
                  <c:v>3946</c:v>
                </c:pt>
                <c:pt idx="162">
                  <c:v>3947</c:v>
                </c:pt>
                <c:pt idx="163">
                  <c:v>3948</c:v>
                </c:pt>
                <c:pt idx="164">
                  <c:v>3949</c:v>
                </c:pt>
                <c:pt idx="165">
                  <c:v>3950</c:v>
                </c:pt>
                <c:pt idx="166">
                  <c:v>3951</c:v>
                </c:pt>
                <c:pt idx="167">
                  <c:v>3952</c:v>
                </c:pt>
                <c:pt idx="168">
                  <c:v>3953</c:v>
                </c:pt>
                <c:pt idx="169">
                  <c:v>3954</c:v>
                </c:pt>
                <c:pt idx="170">
                  <c:v>3955</c:v>
                </c:pt>
                <c:pt idx="171">
                  <c:v>3956</c:v>
                </c:pt>
                <c:pt idx="172">
                  <c:v>3957</c:v>
                </c:pt>
                <c:pt idx="173">
                  <c:v>3958</c:v>
                </c:pt>
                <c:pt idx="174">
                  <c:v>3959</c:v>
                </c:pt>
                <c:pt idx="175">
                  <c:v>3960</c:v>
                </c:pt>
                <c:pt idx="176">
                  <c:v>3961</c:v>
                </c:pt>
                <c:pt idx="177">
                  <c:v>3962</c:v>
                </c:pt>
                <c:pt idx="178">
                  <c:v>3963</c:v>
                </c:pt>
                <c:pt idx="179">
                  <c:v>3964</c:v>
                </c:pt>
                <c:pt idx="180">
                  <c:v>3965</c:v>
                </c:pt>
                <c:pt idx="181">
                  <c:v>3966</c:v>
                </c:pt>
                <c:pt idx="182">
                  <c:v>3967</c:v>
                </c:pt>
                <c:pt idx="183">
                  <c:v>3968</c:v>
                </c:pt>
                <c:pt idx="184">
                  <c:v>3969</c:v>
                </c:pt>
                <c:pt idx="185">
                  <c:v>3970</c:v>
                </c:pt>
                <c:pt idx="186">
                  <c:v>3971</c:v>
                </c:pt>
                <c:pt idx="187">
                  <c:v>3972</c:v>
                </c:pt>
                <c:pt idx="188">
                  <c:v>3973</c:v>
                </c:pt>
                <c:pt idx="189">
                  <c:v>3974</c:v>
                </c:pt>
                <c:pt idx="190">
                  <c:v>3975</c:v>
                </c:pt>
                <c:pt idx="191">
                  <c:v>3976</c:v>
                </c:pt>
                <c:pt idx="192">
                  <c:v>3977</c:v>
                </c:pt>
                <c:pt idx="193">
                  <c:v>3978</c:v>
                </c:pt>
                <c:pt idx="194">
                  <c:v>3979</c:v>
                </c:pt>
                <c:pt idx="195">
                  <c:v>3980</c:v>
                </c:pt>
                <c:pt idx="196">
                  <c:v>3981</c:v>
                </c:pt>
                <c:pt idx="197">
                  <c:v>3982</c:v>
                </c:pt>
                <c:pt idx="198">
                  <c:v>3983</c:v>
                </c:pt>
                <c:pt idx="199">
                  <c:v>3984</c:v>
                </c:pt>
                <c:pt idx="200">
                  <c:v>3985</c:v>
                </c:pt>
                <c:pt idx="201">
                  <c:v>3986</c:v>
                </c:pt>
                <c:pt idx="202">
                  <c:v>3987</c:v>
                </c:pt>
                <c:pt idx="203">
                  <c:v>3988</c:v>
                </c:pt>
                <c:pt idx="204">
                  <c:v>3989</c:v>
                </c:pt>
                <c:pt idx="205">
                  <c:v>3990</c:v>
                </c:pt>
                <c:pt idx="206">
                  <c:v>3991</c:v>
                </c:pt>
                <c:pt idx="207">
                  <c:v>3992</c:v>
                </c:pt>
                <c:pt idx="208">
                  <c:v>3993</c:v>
                </c:pt>
                <c:pt idx="209">
                  <c:v>3994</c:v>
                </c:pt>
                <c:pt idx="210">
                  <c:v>3995</c:v>
                </c:pt>
                <c:pt idx="211">
                  <c:v>3996</c:v>
                </c:pt>
                <c:pt idx="212">
                  <c:v>3997</c:v>
                </c:pt>
                <c:pt idx="213">
                  <c:v>3998</c:v>
                </c:pt>
                <c:pt idx="214">
                  <c:v>3999</c:v>
                </c:pt>
                <c:pt idx="215">
                  <c:v>4000</c:v>
                </c:pt>
                <c:pt idx="216">
                  <c:v>4001</c:v>
                </c:pt>
                <c:pt idx="217">
                  <c:v>4002</c:v>
                </c:pt>
                <c:pt idx="218">
                  <c:v>4003</c:v>
                </c:pt>
                <c:pt idx="219">
                  <c:v>4004</c:v>
                </c:pt>
                <c:pt idx="220">
                  <c:v>4005</c:v>
                </c:pt>
                <c:pt idx="221">
                  <c:v>4006</c:v>
                </c:pt>
                <c:pt idx="222">
                  <c:v>4007</c:v>
                </c:pt>
                <c:pt idx="223">
                  <c:v>4008</c:v>
                </c:pt>
                <c:pt idx="224">
                  <c:v>4009</c:v>
                </c:pt>
                <c:pt idx="225">
                  <c:v>4010</c:v>
                </c:pt>
                <c:pt idx="226">
                  <c:v>4011</c:v>
                </c:pt>
                <c:pt idx="227">
                  <c:v>4012</c:v>
                </c:pt>
                <c:pt idx="228">
                  <c:v>4013</c:v>
                </c:pt>
                <c:pt idx="229">
                  <c:v>4014</c:v>
                </c:pt>
                <c:pt idx="230">
                  <c:v>4015</c:v>
                </c:pt>
                <c:pt idx="231">
                  <c:v>4016</c:v>
                </c:pt>
                <c:pt idx="232">
                  <c:v>4017</c:v>
                </c:pt>
                <c:pt idx="233">
                  <c:v>4018</c:v>
                </c:pt>
                <c:pt idx="234">
                  <c:v>4019</c:v>
                </c:pt>
                <c:pt idx="235">
                  <c:v>4020</c:v>
                </c:pt>
                <c:pt idx="236">
                  <c:v>4021</c:v>
                </c:pt>
                <c:pt idx="237">
                  <c:v>4022</c:v>
                </c:pt>
                <c:pt idx="238">
                  <c:v>4023</c:v>
                </c:pt>
                <c:pt idx="239">
                  <c:v>4024</c:v>
                </c:pt>
                <c:pt idx="240">
                  <c:v>4025</c:v>
                </c:pt>
                <c:pt idx="241">
                  <c:v>4026</c:v>
                </c:pt>
                <c:pt idx="242">
                  <c:v>4027</c:v>
                </c:pt>
                <c:pt idx="243">
                  <c:v>4028</c:v>
                </c:pt>
                <c:pt idx="244">
                  <c:v>4029</c:v>
                </c:pt>
                <c:pt idx="245">
                  <c:v>4030</c:v>
                </c:pt>
                <c:pt idx="246">
                  <c:v>4031</c:v>
                </c:pt>
                <c:pt idx="247">
                  <c:v>4032</c:v>
                </c:pt>
                <c:pt idx="248">
                  <c:v>4033</c:v>
                </c:pt>
                <c:pt idx="249">
                  <c:v>4034</c:v>
                </c:pt>
                <c:pt idx="250">
                  <c:v>4035</c:v>
                </c:pt>
                <c:pt idx="251">
                  <c:v>4036</c:v>
                </c:pt>
                <c:pt idx="252">
                  <c:v>4037</c:v>
                </c:pt>
                <c:pt idx="253">
                  <c:v>4038</c:v>
                </c:pt>
                <c:pt idx="254">
                  <c:v>4039</c:v>
                </c:pt>
                <c:pt idx="255">
                  <c:v>4040</c:v>
                </c:pt>
                <c:pt idx="256">
                  <c:v>4041</c:v>
                </c:pt>
                <c:pt idx="257">
                  <c:v>4042</c:v>
                </c:pt>
                <c:pt idx="258">
                  <c:v>4043</c:v>
                </c:pt>
                <c:pt idx="259">
                  <c:v>4044</c:v>
                </c:pt>
                <c:pt idx="260">
                  <c:v>4045</c:v>
                </c:pt>
                <c:pt idx="261">
                  <c:v>4046</c:v>
                </c:pt>
                <c:pt idx="262">
                  <c:v>4047</c:v>
                </c:pt>
                <c:pt idx="263">
                  <c:v>4048</c:v>
                </c:pt>
                <c:pt idx="264">
                  <c:v>4049</c:v>
                </c:pt>
                <c:pt idx="265">
                  <c:v>4050</c:v>
                </c:pt>
                <c:pt idx="266">
                  <c:v>4051</c:v>
                </c:pt>
                <c:pt idx="267">
                  <c:v>4052</c:v>
                </c:pt>
                <c:pt idx="268">
                  <c:v>4053</c:v>
                </c:pt>
                <c:pt idx="269">
                  <c:v>4054</c:v>
                </c:pt>
                <c:pt idx="270">
                  <c:v>4055</c:v>
                </c:pt>
                <c:pt idx="271">
                  <c:v>4056</c:v>
                </c:pt>
                <c:pt idx="272">
                  <c:v>4057</c:v>
                </c:pt>
                <c:pt idx="273">
                  <c:v>4058</c:v>
                </c:pt>
                <c:pt idx="274">
                  <c:v>4059</c:v>
                </c:pt>
                <c:pt idx="275">
                  <c:v>4060</c:v>
                </c:pt>
                <c:pt idx="276">
                  <c:v>4061</c:v>
                </c:pt>
                <c:pt idx="277">
                  <c:v>4062</c:v>
                </c:pt>
                <c:pt idx="278">
                  <c:v>4063</c:v>
                </c:pt>
                <c:pt idx="279">
                  <c:v>4064</c:v>
                </c:pt>
                <c:pt idx="280">
                  <c:v>4065</c:v>
                </c:pt>
                <c:pt idx="281">
                  <c:v>4066</c:v>
                </c:pt>
                <c:pt idx="282">
                  <c:v>4067</c:v>
                </c:pt>
                <c:pt idx="283">
                  <c:v>4068</c:v>
                </c:pt>
                <c:pt idx="284">
                  <c:v>4069</c:v>
                </c:pt>
                <c:pt idx="285">
                  <c:v>4070</c:v>
                </c:pt>
                <c:pt idx="286">
                  <c:v>4071</c:v>
                </c:pt>
                <c:pt idx="287">
                  <c:v>4072</c:v>
                </c:pt>
                <c:pt idx="288">
                  <c:v>4073</c:v>
                </c:pt>
                <c:pt idx="289">
                  <c:v>4074</c:v>
                </c:pt>
                <c:pt idx="290">
                  <c:v>4075</c:v>
                </c:pt>
                <c:pt idx="291">
                  <c:v>4076</c:v>
                </c:pt>
                <c:pt idx="292">
                  <c:v>4077</c:v>
                </c:pt>
                <c:pt idx="293">
                  <c:v>4078</c:v>
                </c:pt>
                <c:pt idx="294">
                  <c:v>4079</c:v>
                </c:pt>
                <c:pt idx="295">
                  <c:v>4080</c:v>
                </c:pt>
                <c:pt idx="296">
                  <c:v>4081</c:v>
                </c:pt>
                <c:pt idx="297">
                  <c:v>4082</c:v>
                </c:pt>
                <c:pt idx="298">
                  <c:v>4083</c:v>
                </c:pt>
              </c:numCache>
            </c:numRef>
          </c:xVal>
          <c:yVal>
            <c:numRef>
              <c:f>Graph!$C$3349:$C$3645</c:f>
              <c:numCache>
                <c:formatCode>General</c:formatCode>
                <c:ptCount val="297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154-4375-A4C3-D1B0B5CFA882}"/>
            </c:ext>
          </c:extLst>
        </c:ser>
        <c:ser>
          <c:idx val="3"/>
          <c:order val="3"/>
          <c:tx>
            <c:v>RL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Graph!$A$3348:$A$3646</c:f>
              <c:numCache>
                <c:formatCode>General</c:formatCode>
                <c:ptCount val="299"/>
                <c:pt idx="0">
                  <c:v>3785</c:v>
                </c:pt>
                <c:pt idx="1">
                  <c:v>3786</c:v>
                </c:pt>
                <c:pt idx="2">
                  <c:v>3787</c:v>
                </c:pt>
                <c:pt idx="3">
                  <c:v>3788</c:v>
                </c:pt>
                <c:pt idx="4">
                  <c:v>3789</c:v>
                </c:pt>
                <c:pt idx="5">
                  <c:v>3790</c:v>
                </c:pt>
                <c:pt idx="6">
                  <c:v>3791</c:v>
                </c:pt>
                <c:pt idx="7">
                  <c:v>3792</c:v>
                </c:pt>
                <c:pt idx="8">
                  <c:v>3793</c:v>
                </c:pt>
                <c:pt idx="9">
                  <c:v>3794</c:v>
                </c:pt>
                <c:pt idx="10">
                  <c:v>3795</c:v>
                </c:pt>
                <c:pt idx="11">
                  <c:v>3796</c:v>
                </c:pt>
                <c:pt idx="12">
                  <c:v>3797</c:v>
                </c:pt>
                <c:pt idx="13">
                  <c:v>3798</c:v>
                </c:pt>
                <c:pt idx="14">
                  <c:v>3799</c:v>
                </c:pt>
                <c:pt idx="15">
                  <c:v>3800</c:v>
                </c:pt>
                <c:pt idx="16">
                  <c:v>3801</c:v>
                </c:pt>
                <c:pt idx="17">
                  <c:v>3802</c:v>
                </c:pt>
                <c:pt idx="18">
                  <c:v>3803</c:v>
                </c:pt>
                <c:pt idx="19">
                  <c:v>3804</c:v>
                </c:pt>
                <c:pt idx="20">
                  <c:v>3805</c:v>
                </c:pt>
                <c:pt idx="21">
                  <c:v>3806</c:v>
                </c:pt>
                <c:pt idx="22">
                  <c:v>3807</c:v>
                </c:pt>
                <c:pt idx="23">
                  <c:v>3808</c:v>
                </c:pt>
                <c:pt idx="24">
                  <c:v>3809</c:v>
                </c:pt>
                <c:pt idx="25">
                  <c:v>3810</c:v>
                </c:pt>
                <c:pt idx="26">
                  <c:v>3811</c:v>
                </c:pt>
                <c:pt idx="27">
                  <c:v>3812</c:v>
                </c:pt>
                <c:pt idx="28">
                  <c:v>3813</c:v>
                </c:pt>
                <c:pt idx="29">
                  <c:v>3814</c:v>
                </c:pt>
                <c:pt idx="30">
                  <c:v>3815</c:v>
                </c:pt>
                <c:pt idx="31">
                  <c:v>3816</c:v>
                </c:pt>
                <c:pt idx="32">
                  <c:v>3817</c:v>
                </c:pt>
                <c:pt idx="33">
                  <c:v>3818</c:v>
                </c:pt>
                <c:pt idx="34">
                  <c:v>3819</c:v>
                </c:pt>
                <c:pt idx="35">
                  <c:v>3820</c:v>
                </c:pt>
                <c:pt idx="36">
                  <c:v>3821</c:v>
                </c:pt>
                <c:pt idx="37">
                  <c:v>3822</c:v>
                </c:pt>
                <c:pt idx="38">
                  <c:v>3823</c:v>
                </c:pt>
                <c:pt idx="39">
                  <c:v>3824</c:v>
                </c:pt>
                <c:pt idx="40">
                  <c:v>3825</c:v>
                </c:pt>
                <c:pt idx="41">
                  <c:v>3826</c:v>
                </c:pt>
                <c:pt idx="42">
                  <c:v>3827</c:v>
                </c:pt>
                <c:pt idx="43">
                  <c:v>3828</c:v>
                </c:pt>
                <c:pt idx="44">
                  <c:v>3829</c:v>
                </c:pt>
                <c:pt idx="45">
                  <c:v>3830</c:v>
                </c:pt>
                <c:pt idx="46">
                  <c:v>3831</c:v>
                </c:pt>
                <c:pt idx="47">
                  <c:v>3832</c:v>
                </c:pt>
                <c:pt idx="48">
                  <c:v>3833</c:v>
                </c:pt>
                <c:pt idx="49">
                  <c:v>3834</c:v>
                </c:pt>
                <c:pt idx="50">
                  <c:v>3835</c:v>
                </c:pt>
                <c:pt idx="51">
                  <c:v>3836</c:v>
                </c:pt>
                <c:pt idx="52">
                  <c:v>3837</c:v>
                </c:pt>
                <c:pt idx="53">
                  <c:v>3838</c:v>
                </c:pt>
                <c:pt idx="54">
                  <c:v>3839</c:v>
                </c:pt>
                <c:pt idx="55">
                  <c:v>3840</c:v>
                </c:pt>
                <c:pt idx="56">
                  <c:v>3841</c:v>
                </c:pt>
                <c:pt idx="57">
                  <c:v>3842</c:v>
                </c:pt>
                <c:pt idx="58">
                  <c:v>3843</c:v>
                </c:pt>
                <c:pt idx="59">
                  <c:v>3844</c:v>
                </c:pt>
                <c:pt idx="60">
                  <c:v>3845</c:v>
                </c:pt>
                <c:pt idx="61">
                  <c:v>3846</c:v>
                </c:pt>
                <c:pt idx="62">
                  <c:v>3847</c:v>
                </c:pt>
                <c:pt idx="63">
                  <c:v>3848</c:v>
                </c:pt>
                <c:pt idx="64">
                  <c:v>3849</c:v>
                </c:pt>
                <c:pt idx="65">
                  <c:v>3850</c:v>
                </c:pt>
                <c:pt idx="66">
                  <c:v>3851</c:v>
                </c:pt>
                <c:pt idx="67">
                  <c:v>3852</c:v>
                </c:pt>
                <c:pt idx="68">
                  <c:v>3853</c:v>
                </c:pt>
                <c:pt idx="69">
                  <c:v>3854</c:v>
                </c:pt>
                <c:pt idx="70">
                  <c:v>3855</c:v>
                </c:pt>
                <c:pt idx="71">
                  <c:v>3856</c:v>
                </c:pt>
                <c:pt idx="72">
                  <c:v>3857</c:v>
                </c:pt>
                <c:pt idx="73">
                  <c:v>3858</c:v>
                </c:pt>
                <c:pt idx="74">
                  <c:v>3859</c:v>
                </c:pt>
                <c:pt idx="75">
                  <c:v>3860</c:v>
                </c:pt>
                <c:pt idx="76">
                  <c:v>3861</c:v>
                </c:pt>
                <c:pt idx="77">
                  <c:v>3862</c:v>
                </c:pt>
                <c:pt idx="78">
                  <c:v>3863</c:v>
                </c:pt>
                <c:pt idx="79">
                  <c:v>3864</c:v>
                </c:pt>
                <c:pt idx="80">
                  <c:v>3865</c:v>
                </c:pt>
                <c:pt idx="81">
                  <c:v>3866</c:v>
                </c:pt>
                <c:pt idx="82">
                  <c:v>3867</c:v>
                </c:pt>
                <c:pt idx="83">
                  <c:v>3868</c:v>
                </c:pt>
                <c:pt idx="84">
                  <c:v>3869</c:v>
                </c:pt>
                <c:pt idx="85">
                  <c:v>3870</c:v>
                </c:pt>
                <c:pt idx="86">
                  <c:v>3871</c:v>
                </c:pt>
                <c:pt idx="87">
                  <c:v>3872</c:v>
                </c:pt>
                <c:pt idx="88">
                  <c:v>3873</c:v>
                </c:pt>
                <c:pt idx="89">
                  <c:v>3874</c:v>
                </c:pt>
                <c:pt idx="90">
                  <c:v>3875</c:v>
                </c:pt>
                <c:pt idx="91">
                  <c:v>3876</c:v>
                </c:pt>
                <c:pt idx="92">
                  <c:v>3877</c:v>
                </c:pt>
                <c:pt idx="93">
                  <c:v>3878</c:v>
                </c:pt>
                <c:pt idx="94">
                  <c:v>3879</c:v>
                </c:pt>
                <c:pt idx="95">
                  <c:v>3880</c:v>
                </c:pt>
                <c:pt idx="96">
                  <c:v>3881</c:v>
                </c:pt>
                <c:pt idx="97">
                  <c:v>3882</c:v>
                </c:pt>
                <c:pt idx="98">
                  <c:v>3883</c:v>
                </c:pt>
                <c:pt idx="99">
                  <c:v>3884</c:v>
                </c:pt>
                <c:pt idx="100">
                  <c:v>3885</c:v>
                </c:pt>
                <c:pt idx="101">
                  <c:v>3886</c:v>
                </c:pt>
                <c:pt idx="102">
                  <c:v>3887</c:v>
                </c:pt>
                <c:pt idx="103">
                  <c:v>3888</c:v>
                </c:pt>
                <c:pt idx="104">
                  <c:v>3889</c:v>
                </c:pt>
                <c:pt idx="105">
                  <c:v>3890</c:v>
                </c:pt>
                <c:pt idx="106">
                  <c:v>3891</c:v>
                </c:pt>
                <c:pt idx="107">
                  <c:v>3892</c:v>
                </c:pt>
                <c:pt idx="108">
                  <c:v>3893</c:v>
                </c:pt>
                <c:pt idx="109">
                  <c:v>3894</c:v>
                </c:pt>
                <c:pt idx="110">
                  <c:v>3895</c:v>
                </c:pt>
                <c:pt idx="111">
                  <c:v>3896</c:v>
                </c:pt>
                <c:pt idx="112">
                  <c:v>3897</c:v>
                </c:pt>
                <c:pt idx="113">
                  <c:v>3898</c:v>
                </c:pt>
                <c:pt idx="114">
                  <c:v>3899</c:v>
                </c:pt>
                <c:pt idx="115">
                  <c:v>3900</c:v>
                </c:pt>
                <c:pt idx="116">
                  <c:v>3901</c:v>
                </c:pt>
                <c:pt idx="117">
                  <c:v>3902</c:v>
                </c:pt>
                <c:pt idx="118">
                  <c:v>3903</c:v>
                </c:pt>
                <c:pt idx="119">
                  <c:v>3904</c:v>
                </c:pt>
                <c:pt idx="120">
                  <c:v>3905</c:v>
                </c:pt>
                <c:pt idx="121">
                  <c:v>3906</c:v>
                </c:pt>
                <c:pt idx="122">
                  <c:v>3907</c:v>
                </c:pt>
                <c:pt idx="123">
                  <c:v>3908</c:v>
                </c:pt>
                <c:pt idx="124">
                  <c:v>3909</c:v>
                </c:pt>
                <c:pt idx="125">
                  <c:v>3910</c:v>
                </c:pt>
                <c:pt idx="126">
                  <c:v>3911</c:v>
                </c:pt>
                <c:pt idx="127">
                  <c:v>3912</c:v>
                </c:pt>
                <c:pt idx="128">
                  <c:v>3913</c:v>
                </c:pt>
                <c:pt idx="129">
                  <c:v>3914</c:v>
                </c:pt>
                <c:pt idx="130">
                  <c:v>3915</c:v>
                </c:pt>
                <c:pt idx="131">
                  <c:v>3916</c:v>
                </c:pt>
                <c:pt idx="132">
                  <c:v>3917</c:v>
                </c:pt>
                <c:pt idx="133">
                  <c:v>3918</c:v>
                </c:pt>
                <c:pt idx="134">
                  <c:v>3919</c:v>
                </c:pt>
                <c:pt idx="135">
                  <c:v>3920</c:v>
                </c:pt>
                <c:pt idx="136">
                  <c:v>3921</c:v>
                </c:pt>
                <c:pt idx="137">
                  <c:v>3922</c:v>
                </c:pt>
                <c:pt idx="138">
                  <c:v>3923</c:v>
                </c:pt>
                <c:pt idx="139">
                  <c:v>3924</c:v>
                </c:pt>
                <c:pt idx="140">
                  <c:v>3925</c:v>
                </c:pt>
                <c:pt idx="141">
                  <c:v>3926</c:v>
                </c:pt>
                <c:pt idx="142">
                  <c:v>3927</c:v>
                </c:pt>
                <c:pt idx="143">
                  <c:v>3928</c:v>
                </c:pt>
                <c:pt idx="144">
                  <c:v>3929</c:v>
                </c:pt>
                <c:pt idx="145">
                  <c:v>3930</c:v>
                </c:pt>
                <c:pt idx="146">
                  <c:v>3931</c:v>
                </c:pt>
                <c:pt idx="147">
                  <c:v>3932</c:v>
                </c:pt>
                <c:pt idx="148">
                  <c:v>3933</c:v>
                </c:pt>
                <c:pt idx="149">
                  <c:v>3934</c:v>
                </c:pt>
                <c:pt idx="150">
                  <c:v>3935</c:v>
                </c:pt>
                <c:pt idx="151">
                  <c:v>3936</c:v>
                </c:pt>
                <c:pt idx="152">
                  <c:v>3937</c:v>
                </c:pt>
                <c:pt idx="153">
                  <c:v>3938</c:v>
                </c:pt>
                <c:pt idx="154">
                  <c:v>3939</c:v>
                </c:pt>
                <c:pt idx="155">
                  <c:v>3940</c:v>
                </c:pt>
                <c:pt idx="156">
                  <c:v>3941</c:v>
                </c:pt>
                <c:pt idx="157">
                  <c:v>3942</c:v>
                </c:pt>
                <c:pt idx="158">
                  <c:v>3943</c:v>
                </c:pt>
                <c:pt idx="159">
                  <c:v>3944</c:v>
                </c:pt>
                <c:pt idx="160">
                  <c:v>3945</c:v>
                </c:pt>
                <c:pt idx="161">
                  <c:v>3946</c:v>
                </c:pt>
                <c:pt idx="162">
                  <c:v>3947</c:v>
                </c:pt>
                <c:pt idx="163">
                  <c:v>3948</c:v>
                </c:pt>
                <c:pt idx="164">
                  <c:v>3949</c:v>
                </c:pt>
                <c:pt idx="165">
                  <c:v>3950</c:v>
                </c:pt>
                <c:pt idx="166">
                  <c:v>3951</c:v>
                </c:pt>
                <c:pt idx="167">
                  <c:v>3952</c:v>
                </c:pt>
                <c:pt idx="168">
                  <c:v>3953</c:v>
                </c:pt>
                <c:pt idx="169">
                  <c:v>3954</c:v>
                </c:pt>
                <c:pt idx="170">
                  <c:v>3955</c:v>
                </c:pt>
                <c:pt idx="171">
                  <c:v>3956</c:v>
                </c:pt>
                <c:pt idx="172">
                  <c:v>3957</c:v>
                </c:pt>
                <c:pt idx="173">
                  <c:v>3958</c:v>
                </c:pt>
                <c:pt idx="174">
                  <c:v>3959</c:v>
                </c:pt>
                <c:pt idx="175">
                  <c:v>3960</c:v>
                </c:pt>
                <c:pt idx="176">
                  <c:v>3961</c:v>
                </c:pt>
                <c:pt idx="177">
                  <c:v>3962</c:v>
                </c:pt>
                <c:pt idx="178">
                  <c:v>3963</c:v>
                </c:pt>
                <c:pt idx="179">
                  <c:v>3964</c:v>
                </c:pt>
                <c:pt idx="180">
                  <c:v>3965</c:v>
                </c:pt>
                <c:pt idx="181">
                  <c:v>3966</c:v>
                </c:pt>
                <c:pt idx="182">
                  <c:v>3967</c:v>
                </c:pt>
                <c:pt idx="183">
                  <c:v>3968</c:v>
                </c:pt>
                <c:pt idx="184">
                  <c:v>3969</c:v>
                </c:pt>
                <c:pt idx="185">
                  <c:v>3970</c:v>
                </c:pt>
                <c:pt idx="186">
                  <c:v>3971</c:v>
                </c:pt>
                <c:pt idx="187">
                  <c:v>3972</c:v>
                </c:pt>
                <c:pt idx="188">
                  <c:v>3973</c:v>
                </c:pt>
                <c:pt idx="189">
                  <c:v>3974</c:v>
                </c:pt>
                <c:pt idx="190">
                  <c:v>3975</c:v>
                </c:pt>
                <c:pt idx="191">
                  <c:v>3976</c:v>
                </c:pt>
                <c:pt idx="192">
                  <c:v>3977</c:v>
                </c:pt>
                <c:pt idx="193">
                  <c:v>3978</c:v>
                </c:pt>
                <c:pt idx="194">
                  <c:v>3979</c:v>
                </c:pt>
                <c:pt idx="195">
                  <c:v>3980</c:v>
                </c:pt>
                <c:pt idx="196">
                  <c:v>3981</c:v>
                </c:pt>
                <c:pt idx="197">
                  <c:v>3982</c:v>
                </c:pt>
                <c:pt idx="198">
                  <c:v>3983</c:v>
                </c:pt>
                <c:pt idx="199">
                  <c:v>3984</c:v>
                </c:pt>
                <c:pt idx="200">
                  <c:v>3985</c:v>
                </c:pt>
                <c:pt idx="201">
                  <c:v>3986</c:v>
                </c:pt>
                <c:pt idx="202">
                  <c:v>3987</c:v>
                </c:pt>
                <c:pt idx="203">
                  <c:v>3988</c:v>
                </c:pt>
                <c:pt idx="204">
                  <c:v>3989</c:v>
                </c:pt>
                <c:pt idx="205">
                  <c:v>3990</c:v>
                </c:pt>
                <c:pt idx="206">
                  <c:v>3991</c:v>
                </c:pt>
                <c:pt idx="207">
                  <c:v>3992</c:v>
                </c:pt>
                <c:pt idx="208">
                  <c:v>3993</c:v>
                </c:pt>
                <c:pt idx="209">
                  <c:v>3994</c:v>
                </c:pt>
                <c:pt idx="210">
                  <c:v>3995</c:v>
                </c:pt>
                <c:pt idx="211">
                  <c:v>3996</c:v>
                </c:pt>
                <c:pt idx="212">
                  <c:v>3997</c:v>
                </c:pt>
                <c:pt idx="213">
                  <c:v>3998</c:v>
                </c:pt>
                <c:pt idx="214">
                  <c:v>3999</c:v>
                </c:pt>
                <c:pt idx="215">
                  <c:v>4000</c:v>
                </c:pt>
                <c:pt idx="216">
                  <c:v>4001</c:v>
                </c:pt>
                <c:pt idx="217">
                  <c:v>4002</c:v>
                </c:pt>
                <c:pt idx="218">
                  <c:v>4003</c:v>
                </c:pt>
                <c:pt idx="219">
                  <c:v>4004</c:v>
                </c:pt>
                <c:pt idx="220">
                  <c:v>4005</c:v>
                </c:pt>
                <c:pt idx="221">
                  <c:v>4006</c:v>
                </c:pt>
                <c:pt idx="222">
                  <c:v>4007</c:v>
                </c:pt>
                <c:pt idx="223">
                  <c:v>4008</c:v>
                </c:pt>
                <c:pt idx="224">
                  <c:v>4009</c:v>
                </c:pt>
                <c:pt idx="225">
                  <c:v>4010</c:v>
                </c:pt>
                <c:pt idx="226">
                  <c:v>4011</c:v>
                </c:pt>
                <c:pt idx="227">
                  <c:v>4012</c:v>
                </c:pt>
                <c:pt idx="228">
                  <c:v>4013</c:v>
                </c:pt>
                <c:pt idx="229">
                  <c:v>4014</c:v>
                </c:pt>
                <c:pt idx="230">
                  <c:v>4015</c:v>
                </c:pt>
                <c:pt idx="231">
                  <c:v>4016</c:v>
                </c:pt>
                <c:pt idx="232">
                  <c:v>4017</c:v>
                </c:pt>
                <c:pt idx="233">
                  <c:v>4018</c:v>
                </c:pt>
                <c:pt idx="234">
                  <c:v>4019</c:v>
                </c:pt>
                <c:pt idx="235">
                  <c:v>4020</c:v>
                </c:pt>
                <c:pt idx="236">
                  <c:v>4021</c:v>
                </c:pt>
                <c:pt idx="237">
                  <c:v>4022</c:v>
                </c:pt>
                <c:pt idx="238">
                  <c:v>4023</c:v>
                </c:pt>
                <c:pt idx="239">
                  <c:v>4024</c:v>
                </c:pt>
                <c:pt idx="240">
                  <c:v>4025</c:v>
                </c:pt>
                <c:pt idx="241">
                  <c:v>4026</c:v>
                </c:pt>
                <c:pt idx="242">
                  <c:v>4027</c:v>
                </c:pt>
                <c:pt idx="243">
                  <c:v>4028</c:v>
                </c:pt>
                <c:pt idx="244">
                  <c:v>4029</c:v>
                </c:pt>
                <c:pt idx="245">
                  <c:v>4030</c:v>
                </c:pt>
                <c:pt idx="246">
                  <c:v>4031</c:v>
                </c:pt>
                <c:pt idx="247">
                  <c:v>4032</c:v>
                </c:pt>
                <c:pt idx="248">
                  <c:v>4033</c:v>
                </c:pt>
                <c:pt idx="249">
                  <c:v>4034</c:v>
                </c:pt>
                <c:pt idx="250">
                  <c:v>4035</c:v>
                </c:pt>
                <c:pt idx="251">
                  <c:v>4036</c:v>
                </c:pt>
                <c:pt idx="252">
                  <c:v>4037</c:v>
                </c:pt>
                <c:pt idx="253">
                  <c:v>4038</c:v>
                </c:pt>
                <c:pt idx="254">
                  <c:v>4039</c:v>
                </c:pt>
                <c:pt idx="255">
                  <c:v>4040</c:v>
                </c:pt>
                <c:pt idx="256">
                  <c:v>4041</c:v>
                </c:pt>
                <c:pt idx="257">
                  <c:v>4042</c:v>
                </c:pt>
                <c:pt idx="258">
                  <c:v>4043</c:v>
                </c:pt>
                <c:pt idx="259">
                  <c:v>4044</c:v>
                </c:pt>
                <c:pt idx="260">
                  <c:v>4045</c:v>
                </c:pt>
                <c:pt idx="261">
                  <c:v>4046</c:v>
                </c:pt>
                <c:pt idx="262">
                  <c:v>4047</c:v>
                </c:pt>
                <c:pt idx="263">
                  <c:v>4048</c:v>
                </c:pt>
                <c:pt idx="264">
                  <c:v>4049</c:v>
                </c:pt>
                <c:pt idx="265">
                  <c:v>4050</c:v>
                </c:pt>
                <c:pt idx="266">
                  <c:v>4051</c:v>
                </c:pt>
                <c:pt idx="267">
                  <c:v>4052</c:v>
                </c:pt>
                <c:pt idx="268">
                  <c:v>4053</c:v>
                </c:pt>
                <c:pt idx="269">
                  <c:v>4054</c:v>
                </c:pt>
                <c:pt idx="270">
                  <c:v>4055</c:v>
                </c:pt>
                <c:pt idx="271">
                  <c:v>4056</c:v>
                </c:pt>
                <c:pt idx="272">
                  <c:v>4057</c:v>
                </c:pt>
                <c:pt idx="273">
                  <c:v>4058</c:v>
                </c:pt>
                <c:pt idx="274">
                  <c:v>4059</c:v>
                </c:pt>
                <c:pt idx="275">
                  <c:v>4060</c:v>
                </c:pt>
                <c:pt idx="276">
                  <c:v>4061</c:v>
                </c:pt>
                <c:pt idx="277">
                  <c:v>4062</c:v>
                </c:pt>
                <c:pt idx="278">
                  <c:v>4063</c:v>
                </c:pt>
                <c:pt idx="279">
                  <c:v>4064</c:v>
                </c:pt>
                <c:pt idx="280">
                  <c:v>4065</c:v>
                </c:pt>
                <c:pt idx="281">
                  <c:v>4066</c:v>
                </c:pt>
                <c:pt idx="282">
                  <c:v>4067</c:v>
                </c:pt>
                <c:pt idx="283">
                  <c:v>4068</c:v>
                </c:pt>
                <c:pt idx="284">
                  <c:v>4069</c:v>
                </c:pt>
                <c:pt idx="285">
                  <c:v>4070</c:v>
                </c:pt>
                <c:pt idx="286">
                  <c:v>4071</c:v>
                </c:pt>
                <c:pt idx="287">
                  <c:v>4072</c:v>
                </c:pt>
                <c:pt idx="288">
                  <c:v>4073</c:v>
                </c:pt>
                <c:pt idx="289">
                  <c:v>4074</c:v>
                </c:pt>
                <c:pt idx="290">
                  <c:v>4075</c:v>
                </c:pt>
                <c:pt idx="291">
                  <c:v>4076</c:v>
                </c:pt>
                <c:pt idx="292">
                  <c:v>4077</c:v>
                </c:pt>
                <c:pt idx="293">
                  <c:v>4078</c:v>
                </c:pt>
                <c:pt idx="294">
                  <c:v>4079</c:v>
                </c:pt>
                <c:pt idx="295">
                  <c:v>4080</c:v>
                </c:pt>
                <c:pt idx="296">
                  <c:v>4081</c:v>
                </c:pt>
                <c:pt idx="297">
                  <c:v>4082</c:v>
                </c:pt>
                <c:pt idx="298">
                  <c:v>4083</c:v>
                </c:pt>
              </c:numCache>
            </c:numRef>
          </c:xVal>
          <c:yVal>
            <c:numRef>
              <c:f>Graph!$E$3349:$E$3645</c:f>
              <c:numCache>
                <c:formatCode>General</c:formatCode>
                <c:ptCount val="297"/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154-4375-A4C3-D1B0B5CFA882}"/>
            </c:ext>
          </c:extLst>
        </c:ser>
        <c:ser>
          <c:idx val="4"/>
          <c:order val="4"/>
          <c:tx>
            <c:v>RRD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Graph!$A$3348:$A$3646</c:f>
              <c:numCache>
                <c:formatCode>General</c:formatCode>
                <c:ptCount val="299"/>
                <c:pt idx="0">
                  <c:v>3785</c:v>
                </c:pt>
                <c:pt idx="1">
                  <c:v>3786</c:v>
                </c:pt>
                <c:pt idx="2">
                  <c:v>3787</c:v>
                </c:pt>
                <c:pt idx="3">
                  <c:v>3788</c:v>
                </c:pt>
                <c:pt idx="4">
                  <c:v>3789</c:v>
                </c:pt>
                <c:pt idx="5">
                  <c:v>3790</c:v>
                </c:pt>
                <c:pt idx="6">
                  <c:v>3791</c:v>
                </c:pt>
                <c:pt idx="7">
                  <c:v>3792</c:v>
                </c:pt>
                <c:pt idx="8">
                  <c:v>3793</c:v>
                </c:pt>
                <c:pt idx="9">
                  <c:v>3794</c:v>
                </c:pt>
                <c:pt idx="10">
                  <c:v>3795</c:v>
                </c:pt>
                <c:pt idx="11">
                  <c:v>3796</c:v>
                </c:pt>
                <c:pt idx="12">
                  <c:v>3797</c:v>
                </c:pt>
                <c:pt idx="13">
                  <c:v>3798</c:v>
                </c:pt>
                <c:pt idx="14">
                  <c:v>3799</c:v>
                </c:pt>
                <c:pt idx="15">
                  <c:v>3800</c:v>
                </c:pt>
                <c:pt idx="16">
                  <c:v>3801</c:v>
                </c:pt>
                <c:pt idx="17">
                  <c:v>3802</c:v>
                </c:pt>
                <c:pt idx="18">
                  <c:v>3803</c:v>
                </c:pt>
                <c:pt idx="19">
                  <c:v>3804</c:v>
                </c:pt>
                <c:pt idx="20">
                  <c:v>3805</c:v>
                </c:pt>
                <c:pt idx="21">
                  <c:v>3806</c:v>
                </c:pt>
                <c:pt idx="22">
                  <c:v>3807</c:v>
                </c:pt>
                <c:pt idx="23">
                  <c:v>3808</c:v>
                </c:pt>
                <c:pt idx="24">
                  <c:v>3809</c:v>
                </c:pt>
                <c:pt idx="25">
                  <c:v>3810</c:v>
                </c:pt>
                <c:pt idx="26">
                  <c:v>3811</c:v>
                </c:pt>
                <c:pt idx="27">
                  <c:v>3812</c:v>
                </c:pt>
                <c:pt idx="28">
                  <c:v>3813</c:v>
                </c:pt>
                <c:pt idx="29">
                  <c:v>3814</c:v>
                </c:pt>
                <c:pt idx="30">
                  <c:v>3815</c:v>
                </c:pt>
                <c:pt idx="31">
                  <c:v>3816</c:v>
                </c:pt>
                <c:pt idx="32">
                  <c:v>3817</c:v>
                </c:pt>
                <c:pt idx="33">
                  <c:v>3818</c:v>
                </c:pt>
                <c:pt idx="34">
                  <c:v>3819</c:v>
                </c:pt>
                <c:pt idx="35">
                  <c:v>3820</c:v>
                </c:pt>
                <c:pt idx="36">
                  <c:v>3821</c:v>
                </c:pt>
                <c:pt idx="37">
                  <c:v>3822</c:v>
                </c:pt>
                <c:pt idx="38">
                  <c:v>3823</c:v>
                </c:pt>
                <c:pt idx="39">
                  <c:v>3824</c:v>
                </c:pt>
                <c:pt idx="40">
                  <c:v>3825</c:v>
                </c:pt>
                <c:pt idx="41">
                  <c:v>3826</c:v>
                </c:pt>
                <c:pt idx="42">
                  <c:v>3827</c:v>
                </c:pt>
                <c:pt idx="43">
                  <c:v>3828</c:v>
                </c:pt>
                <c:pt idx="44">
                  <c:v>3829</c:v>
                </c:pt>
                <c:pt idx="45">
                  <c:v>3830</c:v>
                </c:pt>
                <c:pt idx="46">
                  <c:v>3831</c:v>
                </c:pt>
                <c:pt idx="47">
                  <c:v>3832</c:v>
                </c:pt>
                <c:pt idx="48">
                  <c:v>3833</c:v>
                </c:pt>
                <c:pt idx="49">
                  <c:v>3834</c:v>
                </c:pt>
                <c:pt idx="50">
                  <c:v>3835</c:v>
                </c:pt>
                <c:pt idx="51">
                  <c:v>3836</c:v>
                </c:pt>
                <c:pt idx="52">
                  <c:v>3837</c:v>
                </c:pt>
                <c:pt idx="53">
                  <c:v>3838</c:v>
                </c:pt>
                <c:pt idx="54">
                  <c:v>3839</c:v>
                </c:pt>
                <c:pt idx="55">
                  <c:v>3840</c:v>
                </c:pt>
                <c:pt idx="56">
                  <c:v>3841</c:v>
                </c:pt>
                <c:pt idx="57">
                  <c:v>3842</c:v>
                </c:pt>
                <c:pt idx="58">
                  <c:v>3843</c:v>
                </c:pt>
                <c:pt idx="59">
                  <c:v>3844</c:v>
                </c:pt>
                <c:pt idx="60">
                  <c:v>3845</c:v>
                </c:pt>
                <c:pt idx="61">
                  <c:v>3846</c:v>
                </c:pt>
                <c:pt idx="62">
                  <c:v>3847</c:v>
                </c:pt>
                <c:pt idx="63">
                  <c:v>3848</c:v>
                </c:pt>
                <c:pt idx="64">
                  <c:v>3849</c:v>
                </c:pt>
                <c:pt idx="65">
                  <c:v>3850</c:v>
                </c:pt>
                <c:pt idx="66">
                  <c:v>3851</c:v>
                </c:pt>
                <c:pt idx="67">
                  <c:v>3852</c:v>
                </c:pt>
                <c:pt idx="68">
                  <c:v>3853</c:v>
                </c:pt>
                <c:pt idx="69">
                  <c:v>3854</c:v>
                </c:pt>
                <c:pt idx="70">
                  <c:v>3855</c:v>
                </c:pt>
                <c:pt idx="71">
                  <c:v>3856</c:v>
                </c:pt>
                <c:pt idx="72">
                  <c:v>3857</c:v>
                </c:pt>
                <c:pt idx="73">
                  <c:v>3858</c:v>
                </c:pt>
                <c:pt idx="74">
                  <c:v>3859</c:v>
                </c:pt>
                <c:pt idx="75">
                  <c:v>3860</c:v>
                </c:pt>
                <c:pt idx="76">
                  <c:v>3861</c:v>
                </c:pt>
                <c:pt idx="77">
                  <c:v>3862</c:v>
                </c:pt>
                <c:pt idx="78">
                  <c:v>3863</c:v>
                </c:pt>
                <c:pt idx="79">
                  <c:v>3864</c:v>
                </c:pt>
                <c:pt idx="80">
                  <c:v>3865</c:v>
                </c:pt>
                <c:pt idx="81">
                  <c:v>3866</c:v>
                </c:pt>
                <c:pt idx="82">
                  <c:v>3867</c:v>
                </c:pt>
                <c:pt idx="83">
                  <c:v>3868</c:v>
                </c:pt>
                <c:pt idx="84">
                  <c:v>3869</c:v>
                </c:pt>
                <c:pt idx="85">
                  <c:v>3870</c:v>
                </c:pt>
                <c:pt idx="86">
                  <c:v>3871</c:v>
                </c:pt>
                <c:pt idx="87">
                  <c:v>3872</c:v>
                </c:pt>
                <c:pt idx="88">
                  <c:v>3873</c:v>
                </c:pt>
                <c:pt idx="89">
                  <c:v>3874</c:v>
                </c:pt>
                <c:pt idx="90">
                  <c:v>3875</c:v>
                </c:pt>
                <c:pt idx="91">
                  <c:v>3876</c:v>
                </c:pt>
                <c:pt idx="92">
                  <c:v>3877</c:v>
                </c:pt>
                <c:pt idx="93">
                  <c:v>3878</c:v>
                </c:pt>
                <c:pt idx="94">
                  <c:v>3879</c:v>
                </c:pt>
                <c:pt idx="95">
                  <c:v>3880</c:v>
                </c:pt>
                <c:pt idx="96">
                  <c:v>3881</c:v>
                </c:pt>
                <c:pt idx="97">
                  <c:v>3882</c:v>
                </c:pt>
                <c:pt idx="98">
                  <c:v>3883</c:v>
                </c:pt>
                <c:pt idx="99">
                  <c:v>3884</c:v>
                </c:pt>
                <c:pt idx="100">
                  <c:v>3885</c:v>
                </c:pt>
                <c:pt idx="101">
                  <c:v>3886</c:v>
                </c:pt>
                <c:pt idx="102">
                  <c:v>3887</c:v>
                </c:pt>
                <c:pt idx="103">
                  <c:v>3888</c:v>
                </c:pt>
                <c:pt idx="104">
                  <c:v>3889</c:v>
                </c:pt>
                <c:pt idx="105">
                  <c:v>3890</c:v>
                </c:pt>
                <c:pt idx="106">
                  <c:v>3891</c:v>
                </c:pt>
                <c:pt idx="107">
                  <c:v>3892</c:v>
                </c:pt>
                <c:pt idx="108">
                  <c:v>3893</c:v>
                </c:pt>
                <c:pt idx="109">
                  <c:v>3894</c:v>
                </c:pt>
                <c:pt idx="110">
                  <c:v>3895</c:v>
                </c:pt>
                <c:pt idx="111">
                  <c:v>3896</c:v>
                </c:pt>
                <c:pt idx="112">
                  <c:v>3897</c:v>
                </c:pt>
                <c:pt idx="113">
                  <c:v>3898</c:v>
                </c:pt>
                <c:pt idx="114">
                  <c:v>3899</c:v>
                </c:pt>
                <c:pt idx="115">
                  <c:v>3900</c:v>
                </c:pt>
                <c:pt idx="116">
                  <c:v>3901</c:v>
                </c:pt>
                <c:pt idx="117">
                  <c:v>3902</c:v>
                </c:pt>
                <c:pt idx="118">
                  <c:v>3903</c:v>
                </c:pt>
                <c:pt idx="119">
                  <c:v>3904</c:v>
                </c:pt>
                <c:pt idx="120">
                  <c:v>3905</c:v>
                </c:pt>
                <c:pt idx="121">
                  <c:v>3906</c:v>
                </c:pt>
                <c:pt idx="122">
                  <c:v>3907</c:v>
                </c:pt>
                <c:pt idx="123">
                  <c:v>3908</c:v>
                </c:pt>
                <c:pt idx="124">
                  <c:v>3909</c:v>
                </c:pt>
                <c:pt idx="125">
                  <c:v>3910</c:v>
                </c:pt>
                <c:pt idx="126">
                  <c:v>3911</c:v>
                </c:pt>
                <c:pt idx="127">
                  <c:v>3912</c:v>
                </c:pt>
                <c:pt idx="128">
                  <c:v>3913</c:v>
                </c:pt>
                <c:pt idx="129">
                  <c:v>3914</c:v>
                </c:pt>
                <c:pt idx="130">
                  <c:v>3915</c:v>
                </c:pt>
                <c:pt idx="131">
                  <c:v>3916</c:v>
                </c:pt>
                <c:pt idx="132">
                  <c:v>3917</c:v>
                </c:pt>
                <c:pt idx="133">
                  <c:v>3918</c:v>
                </c:pt>
                <c:pt idx="134">
                  <c:v>3919</c:v>
                </c:pt>
                <c:pt idx="135">
                  <c:v>3920</c:v>
                </c:pt>
                <c:pt idx="136">
                  <c:v>3921</c:v>
                </c:pt>
                <c:pt idx="137">
                  <c:v>3922</c:v>
                </c:pt>
                <c:pt idx="138">
                  <c:v>3923</c:v>
                </c:pt>
                <c:pt idx="139">
                  <c:v>3924</c:v>
                </c:pt>
                <c:pt idx="140">
                  <c:v>3925</c:v>
                </c:pt>
                <c:pt idx="141">
                  <c:v>3926</c:v>
                </c:pt>
                <c:pt idx="142">
                  <c:v>3927</c:v>
                </c:pt>
                <c:pt idx="143">
                  <c:v>3928</c:v>
                </c:pt>
                <c:pt idx="144">
                  <c:v>3929</c:v>
                </c:pt>
                <c:pt idx="145">
                  <c:v>3930</c:v>
                </c:pt>
                <c:pt idx="146">
                  <c:v>3931</c:v>
                </c:pt>
                <c:pt idx="147">
                  <c:v>3932</c:v>
                </c:pt>
                <c:pt idx="148">
                  <c:v>3933</c:v>
                </c:pt>
                <c:pt idx="149">
                  <c:v>3934</c:v>
                </c:pt>
                <c:pt idx="150">
                  <c:v>3935</c:v>
                </c:pt>
                <c:pt idx="151">
                  <c:v>3936</c:v>
                </c:pt>
                <c:pt idx="152">
                  <c:v>3937</c:v>
                </c:pt>
                <c:pt idx="153">
                  <c:v>3938</c:v>
                </c:pt>
                <c:pt idx="154">
                  <c:v>3939</c:v>
                </c:pt>
                <c:pt idx="155">
                  <c:v>3940</c:v>
                </c:pt>
                <c:pt idx="156">
                  <c:v>3941</c:v>
                </c:pt>
                <c:pt idx="157">
                  <c:v>3942</c:v>
                </c:pt>
                <c:pt idx="158">
                  <c:v>3943</c:v>
                </c:pt>
                <c:pt idx="159">
                  <c:v>3944</c:v>
                </c:pt>
                <c:pt idx="160">
                  <c:v>3945</c:v>
                </c:pt>
                <c:pt idx="161">
                  <c:v>3946</c:v>
                </c:pt>
                <c:pt idx="162">
                  <c:v>3947</c:v>
                </c:pt>
                <c:pt idx="163">
                  <c:v>3948</c:v>
                </c:pt>
                <c:pt idx="164">
                  <c:v>3949</c:v>
                </c:pt>
                <c:pt idx="165">
                  <c:v>3950</c:v>
                </c:pt>
                <c:pt idx="166">
                  <c:v>3951</c:v>
                </c:pt>
                <c:pt idx="167">
                  <c:v>3952</c:v>
                </c:pt>
                <c:pt idx="168">
                  <c:v>3953</c:v>
                </c:pt>
                <c:pt idx="169">
                  <c:v>3954</c:v>
                </c:pt>
                <c:pt idx="170">
                  <c:v>3955</c:v>
                </c:pt>
                <c:pt idx="171">
                  <c:v>3956</c:v>
                </c:pt>
                <c:pt idx="172">
                  <c:v>3957</c:v>
                </c:pt>
                <c:pt idx="173">
                  <c:v>3958</c:v>
                </c:pt>
                <c:pt idx="174">
                  <c:v>3959</c:v>
                </c:pt>
                <c:pt idx="175">
                  <c:v>3960</c:v>
                </c:pt>
                <c:pt idx="176">
                  <c:v>3961</c:v>
                </c:pt>
                <c:pt idx="177">
                  <c:v>3962</c:v>
                </c:pt>
                <c:pt idx="178">
                  <c:v>3963</c:v>
                </c:pt>
                <c:pt idx="179">
                  <c:v>3964</c:v>
                </c:pt>
                <c:pt idx="180">
                  <c:v>3965</c:v>
                </c:pt>
                <c:pt idx="181">
                  <c:v>3966</c:v>
                </c:pt>
                <c:pt idx="182">
                  <c:v>3967</c:v>
                </c:pt>
                <c:pt idx="183">
                  <c:v>3968</c:v>
                </c:pt>
                <c:pt idx="184">
                  <c:v>3969</c:v>
                </c:pt>
                <c:pt idx="185">
                  <c:v>3970</c:v>
                </c:pt>
                <c:pt idx="186">
                  <c:v>3971</c:v>
                </c:pt>
                <c:pt idx="187">
                  <c:v>3972</c:v>
                </c:pt>
                <c:pt idx="188">
                  <c:v>3973</c:v>
                </c:pt>
                <c:pt idx="189">
                  <c:v>3974</c:v>
                </c:pt>
                <c:pt idx="190">
                  <c:v>3975</c:v>
                </c:pt>
                <c:pt idx="191">
                  <c:v>3976</c:v>
                </c:pt>
                <c:pt idx="192">
                  <c:v>3977</c:v>
                </c:pt>
                <c:pt idx="193">
                  <c:v>3978</c:v>
                </c:pt>
                <c:pt idx="194">
                  <c:v>3979</c:v>
                </c:pt>
                <c:pt idx="195">
                  <c:v>3980</c:v>
                </c:pt>
                <c:pt idx="196">
                  <c:v>3981</c:v>
                </c:pt>
                <c:pt idx="197">
                  <c:v>3982</c:v>
                </c:pt>
                <c:pt idx="198">
                  <c:v>3983</c:v>
                </c:pt>
                <c:pt idx="199">
                  <c:v>3984</c:v>
                </c:pt>
                <c:pt idx="200">
                  <c:v>3985</c:v>
                </c:pt>
                <c:pt idx="201">
                  <c:v>3986</c:v>
                </c:pt>
                <c:pt idx="202">
                  <c:v>3987</c:v>
                </c:pt>
                <c:pt idx="203">
                  <c:v>3988</c:v>
                </c:pt>
                <c:pt idx="204">
                  <c:v>3989</c:v>
                </c:pt>
                <c:pt idx="205">
                  <c:v>3990</c:v>
                </c:pt>
                <c:pt idx="206">
                  <c:v>3991</c:v>
                </c:pt>
                <c:pt idx="207">
                  <c:v>3992</c:v>
                </c:pt>
                <c:pt idx="208">
                  <c:v>3993</c:v>
                </c:pt>
                <c:pt idx="209">
                  <c:v>3994</c:v>
                </c:pt>
                <c:pt idx="210">
                  <c:v>3995</c:v>
                </c:pt>
                <c:pt idx="211">
                  <c:v>3996</c:v>
                </c:pt>
                <c:pt idx="212">
                  <c:v>3997</c:v>
                </c:pt>
                <c:pt idx="213">
                  <c:v>3998</c:v>
                </c:pt>
                <c:pt idx="214">
                  <c:v>3999</c:v>
                </c:pt>
                <c:pt idx="215">
                  <c:v>4000</c:v>
                </c:pt>
                <c:pt idx="216">
                  <c:v>4001</c:v>
                </c:pt>
                <c:pt idx="217">
                  <c:v>4002</c:v>
                </c:pt>
                <c:pt idx="218">
                  <c:v>4003</c:v>
                </c:pt>
                <c:pt idx="219">
                  <c:v>4004</c:v>
                </c:pt>
                <c:pt idx="220">
                  <c:v>4005</c:v>
                </c:pt>
                <c:pt idx="221">
                  <c:v>4006</c:v>
                </c:pt>
                <c:pt idx="222">
                  <c:v>4007</c:v>
                </c:pt>
                <c:pt idx="223">
                  <c:v>4008</c:v>
                </c:pt>
                <c:pt idx="224">
                  <c:v>4009</c:v>
                </c:pt>
                <c:pt idx="225">
                  <c:v>4010</c:v>
                </c:pt>
                <c:pt idx="226">
                  <c:v>4011</c:v>
                </c:pt>
                <c:pt idx="227">
                  <c:v>4012</c:v>
                </c:pt>
                <c:pt idx="228">
                  <c:v>4013</c:v>
                </c:pt>
                <c:pt idx="229">
                  <c:v>4014</c:v>
                </c:pt>
                <c:pt idx="230">
                  <c:v>4015</c:v>
                </c:pt>
                <c:pt idx="231">
                  <c:v>4016</c:v>
                </c:pt>
                <c:pt idx="232">
                  <c:v>4017</c:v>
                </c:pt>
                <c:pt idx="233">
                  <c:v>4018</c:v>
                </c:pt>
                <c:pt idx="234">
                  <c:v>4019</c:v>
                </c:pt>
                <c:pt idx="235">
                  <c:v>4020</c:v>
                </c:pt>
                <c:pt idx="236">
                  <c:v>4021</c:v>
                </c:pt>
                <c:pt idx="237">
                  <c:v>4022</c:v>
                </c:pt>
                <c:pt idx="238">
                  <c:v>4023</c:v>
                </c:pt>
                <c:pt idx="239">
                  <c:v>4024</c:v>
                </c:pt>
                <c:pt idx="240">
                  <c:v>4025</c:v>
                </c:pt>
                <c:pt idx="241">
                  <c:v>4026</c:v>
                </c:pt>
                <c:pt idx="242">
                  <c:v>4027</c:v>
                </c:pt>
                <c:pt idx="243">
                  <c:v>4028</c:v>
                </c:pt>
                <c:pt idx="244">
                  <c:v>4029</c:v>
                </c:pt>
                <c:pt idx="245">
                  <c:v>4030</c:v>
                </c:pt>
                <c:pt idx="246">
                  <c:v>4031</c:v>
                </c:pt>
                <c:pt idx="247">
                  <c:v>4032</c:v>
                </c:pt>
                <c:pt idx="248">
                  <c:v>4033</c:v>
                </c:pt>
                <c:pt idx="249">
                  <c:v>4034</c:v>
                </c:pt>
                <c:pt idx="250">
                  <c:v>4035</c:v>
                </c:pt>
                <c:pt idx="251">
                  <c:v>4036</c:v>
                </c:pt>
                <c:pt idx="252">
                  <c:v>4037</c:v>
                </c:pt>
                <c:pt idx="253">
                  <c:v>4038</c:v>
                </c:pt>
                <c:pt idx="254">
                  <c:v>4039</c:v>
                </c:pt>
                <c:pt idx="255">
                  <c:v>4040</c:v>
                </c:pt>
                <c:pt idx="256">
                  <c:v>4041</c:v>
                </c:pt>
                <c:pt idx="257">
                  <c:v>4042</c:v>
                </c:pt>
                <c:pt idx="258">
                  <c:v>4043</c:v>
                </c:pt>
                <c:pt idx="259">
                  <c:v>4044</c:v>
                </c:pt>
                <c:pt idx="260">
                  <c:v>4045</c:v>
                </c:pt>
                <c:pt idx="261">
                  <c:v>4046</c:v>
                </c:pt>
                <c:pt idx="262">
                  <c:v>4047</c:v>
                </c:pt>
                <c:pt idx="263">
                  <c:v>4048</c:v>
                </c:pt>
                <c:pt idx="264">
                  <c:v>4049</c:v>
                </c:pt>
                <c:pt idx="265">
                  <c:v>4050</c:v>
                </c:pt>
                <c:pt idx="266">
                  <c:v>4051</c:v>
                </c:pt>
                <c:pt idx="267">
                  <c:v>4052</c:v>
                </c:pt>
                <c:pt idx="268">
                  <c:v>4053</c:v>
                </c:pt>
                <c:pt idx="269">
                  <c:v>4054</c:v>
                </c:pt>
                <c:pt idx="270">
                  <c:v>4055</c:v>
                </c:pt>
                <c:pt idx="271">
                  <c:v>4056</c:v>
                </c:pt>
                <c:pt idx="272">
                  <c:v>4057</c:v>
                </c:pt>
                <c:pt idx="273">
                  <c:v>4058</c:v>
                </c:pt>
                <c:pt idx="274">
                  <c:v>4059</c:v>
                </c:pt>
                <c:pt idx="275">
                  <c:v>4060</c:v>
                </c:pt>
                <c:pt idx="276">
                  <c:v>4061</c:v>
                </c:pt>
                <c:pt idx="277">
                  <c:v>4062</c:v>
                </c:pt>
                <c:pt idx="278">
                  <c:v>4063</c:v>
                </c:pt>
                <c:pt idx="279">
                  <c:v>4064</c:v>
                </c:pt>
                <c:pt idx="280">
                  <c:v>4065</c:v>
                </c:pt>
                <c:pt idx="281">
                  <c:v>4066</c:v>
                </c:pt>
                <c:pt idx="282">
                  <c:v>4067</c:v>
                </c:pt>
                <c:pt idx="283">
                  <c:v>4068</c:v>
                </c:pt>
                <c:pt idx="284">
                  <c:v>4069</c:v>
                </c:pt>
                <c:pt idx="285">
                  <c:v>4070</c:v>
                </c:pt>
                <c:pt idx="286">
                  <c:v>4071</c:v>
                </c:pt>
                <c:pt idx="287">
                  <c:v>4072</c:v>
                </c:pt>
                <c:pt idx="288">
                  <c:v>4073</c:v>
                </c:pt>
                <c:pt idx="289">
                  <c:v>4074</c:v>
                </c:pt>
                <c:pt idx="290">
                  <c:v>4075</c:v>
                </c:pt>
                <c:pt idx="291">
                  <c:v>4076</c:v>
                </c:pt>
                <c:pt idx="292">
                  <c:v>4077</c:v>
                </c:pt>
                <c:pt idx="293">
                  <c:v>4078</c:v>
                </c:pt>
                <c:pt idx="294">
                  <c:v>4079</c:v>
                </c:pt>
                <c:pt idx="295">
                  <c:v>4080</c:v>
                </c:pt>
                <c:pt idx="296">
                  <c:v>4081</c:v>
                </c:pt>
                <c:pt idx="297">
                  <c:v>4082</c:v>
                </c:pt>
                <c:pt idx="298">
                  <c:v>4083</c:v>
                </c:pt>
              </c:numCache>
            </c:numRef>
          </c:xVal>
          <c:yVal>
            <c:numRef>
              <c:f>Graph!$G$3349:$G$3645</c:f>
              <c:numCache>
                <c:formatCode>General</c:formatCode>
                <c:ptCount val="29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154-4375-A4C3-D1B0B5CFA882}"/>
            </c:ext>
          </c:extLst>
        </c:ser>
        <c:ser>
          <c:idx val="5"/>
          <c:order val="5"/>
          <c:tx>
            <c:v>RLD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Graph!$A$3348:$A$3646</c:f>
              <c:numCache>
                <c:formatCode>General</c:formatCode>
                <c:ptCount val="299"/>
                <c:pt idx="0">
                  <c:v>3785</c:v>
                </c:pt>
                <c:pt idx="1">
                  <c:v>3786</c:v>
                </c:pt>
                <c:pt idx="2">
                  <c:v>3787</c:v>
                </c:pt>
                <c:pt idx="3">
                  <c:v>3788</c:v>
                </c:pt>
                <c:pt idx="4">
                  <c:v>3789</c:v>
                </c:pt>
                <c:pt idx="5">
                  <c:v>3790</c:v>
                </c:pt>
                <c:pt idx="6">
                  <c:v>3791</c:v>
                </c:pt>
                <c:pt idx="7">
                  <c:v>3792</c:v>
                </c:pt>
                <c:pt idx="8">
                  <c:v>3793</c:v>
                </c:pt>
                <c:pt idx="9">
                  <c:v>3794</c:v>
                </c:pt>
                <c:pt idx="10">
                  <c:v>3795</c:v>
                </c:pt>
                <c:pt idx="11">
                  <c:v>3796</c:v>
                </c:pt>
                <c:pt idx="12">
                  <c:v>3797</c:v>
                </c:pt>
                <c:pt idx="13">
                  <c:v>3798</c:v>
                </c:pt>
                <c:pt idx="14">
                  <c:v>3799</c:v>
                </c:pt>
                <c:pt idx="15">
                  <c:v>3800</c:v>
                </c:pt>
                <c:pt idx="16">
                  <c:v>3801</c:v>
                </c:pt>
                <c:pt idx="17">
                  <c:v>3802</c:v>
                </c:pt>
                <c:pt idx="18">
                  <c:v>3803</c:v>
                </c:pt>
                <c:pt idx="19">
                  <c:v>3804</c:v>
                </c:pt>
                <c:pt idx="20">
                  <c:v>3805</c:v>
                </c:pt>
                <c:pt idx="21">
                  <c:v>3806</c:v>
                </c:pt>
                <c:pt idx="22">
                  <c:v>3807</c:v>
                </c:pt>
                <c:pt idx="23">
                  <c:v>3808</c:v>
                </c:pt>
                <c:pt idx="24">
                  <c:v>3809</c:v>
                </c:pt>
                <c:pt idx="25">
                  <c:v>3810</c:v>
                </c:pt>
                <c:pt idx="26">
                  <c:v>3811</c:v>
                </c:pt>
                <c:pt idx="27">
                  <c:v>3812</c:v>
                </c:pt>
                <c:pt idx="28">
                  <c:v>3813</c:v>
                </c:pt>
                <c:pt idx="29">
                  <c:v>3814</c:v>
                </c:pt>
                <c:pt idx="30">
                  <c:v>3815</c:v>
                </c:pt>
                <c:pt idx="31">
                  <c:v>3816</c:v>
                </c:pt>
                <c:pt idx="32">
                  <c:v>3817</c:v>
                </c:pt>
                <c:pt idx="33">
                  <c:v>3818</c:v>
                </c:pt>
                <c:pt idx="34">
                  <c:v>3819</c:v>
                </c:pt>
                <c:pt idx="35">
                  <c:v>3820</c:v>
                </c:pt>
                <c:pt idx="36">
                  <c:v>3821</c:v>
                </c:pt>
                <c:pt idx="37">
                  <c:v>3822</c:v>
                </c:pt>
                <c:pt idx="38">
                  <c:v>3823</c:v>
                </c:pt>
                <c:pt idx="39">
                  <c:v>3824</c:v>
                </c:pt>
                <c:pt idx="40">
                  <c:v>3825</c:v>
                </c:pt>
                <c:pt idx="41">
                  <c:v>3826</c:v>
                </c:pt>
                <c:pt idx="42">
                  <c:v>3827</c:v>
                </c:pt>
                <c:pt idx="43">
                  <c:v>3828</c:v>
                </c:pt>
                <c:pt idx="44">
                  <c:v>3829</c:v>
                </c:pt>
                <c:pt idx="45">
                  <c:v>3830</c:v>
                </c:pt>
                <c:pt idx="46">
                  <c:v>3831</c:v>
                </c:pt>
                <c:pt idx="47">
                  <c:v>3832</c:v>
                </c:pt>
                <c:pt idx="48">
                  <c:v>3833</c:v>
                </c:pt>
                <c:pt idx="49">
                  <c:v>3834</c:v>
                </c:pt>
                <c:pt idx="50">
                  <c:v>3835</c:v>
                </c:pt>
                <c:pt idx="51">
                  <c:v>3836</c:v>
                </c:pt>
                <c:pt idx="52">
                  <c:v>3837</c:v>
                </c:pt>
                <c:pt idx="53">
                  <c:v>3838</c:v>
                </c:pt>
                <c:pt idx="54">
                  <c:v>3839</c:v>
                </c:pt>
                <c:pt idx="55">
                  <c:v>3840</c:v>
                </c:pt>
                <c:pt idx="56">
                  <c:v>3841</c:v>
                </c:pt>
                <c:pt idx="57">
                  <c:v>3842</c:v>
                </c:pt>
                <c:pt idx="58">
                  <c:v>3843</c:v>
                </c:pt>
                <c:pt idx="59">
                  <c:v>3844</c:v>
                </c:pt>
                <c:pt idx="60">
                  <c:v>3845</c:v>
                </c:pt>
                <c:pt idx="61">
                  <c:v>3846</c:v>
                </c:pt>
                <c:pt idx="62">
                  <c:v>3847</c:v>
                </c:pt>
                <c:pt idx="63">
                  <c:v>3848</c:v>
                </c:pt>
                <c:pt idx="64">
                  <c:v>3849</c:v>
                </c:pt>
                <c:pt idx="65">
                  <c:v>3850</c:v>
                </c:pt>
                <c:pt idx="66">
                  <c:v>3851</c:v>
                </c:pt>
                <c:pt idx="67">
                  <c:v>3852</c:v>
                </c:pt>
                <c:pt idx="68">
                  <c:v>3853</c:v>
                </c:pt>
                <c:pt idx="69">
                  <c:v>3854</c:v>
                </c:pt>
                <c:pt idx="70">
                  <c:v>3855</c:v>
                </c:pt>
                <c:pt idx="71">
                  <c:v>3856</c:v>
                </c:pt>
                <c:pt idx="72">
                  <c:v>3857</c:v>
                </c:pt>
                <c:pt idx="73">
                  <c:v>3858</c:v>
                </c:pt>
                <c:pt idx="74">
                  <c:v>3859</c:v>
                </c:pt>
                <c:pt idx="75">
                  <c:v>3860</c:v>
                </c:pt>
                <c:pt idx="76">
                  <c:v>3861</c:v>
                </c:pt>
                <c:pt idx="77">
                  <c:v>3862</c:v>
                </c:pt>
                <c:pt idx="78">
                  <c:v>3863</c:v>
                </c:pt>
                <c:pt idx="79">
                  <c:v>3864</c:v>
                </c:pt>
                <c:pt idx="80">
                  <c:v>3865</c:v>
                </c:pt>
                <c:pt idx="81">
                  <c:v>3866</c:v>
                </c:pt>
                <c:pt idx="82">
                  <c:v>3867</c:v>
                </c:pt>
                <c:pt idx="83">
                  <c:v>3868</c:v>
                </c:pt>
                <c:pt idx="84">
                  <c:v>3869</c:v>
                </c:pt>
                <c:pt idx="85">
                  <c:v>3870</c:v>
                </c:pt>
                <c:pt idx="86">
                  <c:v>3871</c:v>
                </c:pt>
                <c:pt idx="87">
                  <c:v>3872</c:v>
                </c:pt>
                <c:pt idx="88">
                  <c:v>3873</c:v>
                </c:pt>
                <c:pt idx="89">
                  <c:v>3874</c:v>
                </c:pt>
                <c:pt idx="90">
                  <c:v>3875</c:v>
                </c:pt>
                <c:pt idx="91">
                  <c:v>3876</c:v>
                </c:pt>
                <c:pt idx="92">
                  <c:v>3877</c:v>
                </c:pt>
                <c:pt idx="93">
                  <c:v>3878</c:v>
                </c:pt>
                <c:pt idx="94">
                  <c:v>3879</c:v>
                </c:pt>
                <c:pt idx="95">
                  <c:v>3880</c:v>
                </c:pt>
                <c:pt idx="96">
                  <c:v>3881</c:v>
                </c:pt>
                <c:pt idx="97">
                  <c:v>3882</c:v>
                </c:pt>
                <c:pt idx="98">
                  <c:v>3883</c:v>
                </c:pt>
                <c:pt idx="99">
                  <c:v>3884</c:v>
                </c:pt>
                <c:pt idx="100">
                  <c:v>3885</c:v>
                </c:pt>
                <c:pt idx="101">
                  <c:v>3886</c:v>
                </c:pt>
                <c:pt idx="102">
                  <c:v>3887</c:v>
                </c:pt>
                <c:pt idx="103">
                  <c:v>3888</c:v>
                </c:pt>
                <c:pt idx="104">
                  <c:v>3889</c:v>
                </c:pt>
                <c:pt idx="105">
                  <c:v>3890</c:v>
                </c:pt>
                <c:pt idx="106">
                  <c:v>3891</c:v>
                </c:pt>
                <c:pt idx="107">
                  <c:v>3892</c:v>
                </c:pt>
                <c:pt idx="108">
                  <c:v>3893</c:v>
                </c:pt>
                <c:pt idx="109">
                  <c:v>3894</c:v>
                </c:pt>
                <c:pt idx="110">
                  <c:v>3895</c:v>
                </c:pt>
                <c:pt idx="111">
                  <c:v>3896</c:v>
                </c:pt>
                <c:pt idx="112">
                  <c:v>3897</c:v>
                </c:pt>
                <c:pt idx="113">
                  <c:v>3898</c:v>
                </c:pt>
                <c:pt idx="114">
                  <c:v>3899</c:v>
                </c:pt>
                <c:pt idx="115">
                  <c:v>3900</c:v>
                </c:pt>
                <c:pt idx="116">
                  <c:v>3901</c:v>
                </c:pt>
                <c:pt idx="117">
                  <c:v>3902</c:v>
                </c:pt>
                <c:pt idx="118">
                  <c:v>3903</c:v>
                </c:pt>
                <c:pt idx="119">
                  <c:v>3904</c:v>
                </c:pt>
                <c:pt idx="120">
                  <c:v>3905</c:v>
                </c:pt>
                <c:pt idx="121">
                  <c:v>3906</c:v>
                </c:pt>
                <c:pt idx="122">
                  <c:v>3907</c:v>
                </c:pt>
                <c:pt idx="123">
                  <c:v>3908</c:v>
                </c:pt>
                <c:pt idx="124">
                  <c:v>3909</c:v>
                </c:pt>
                <c:pt idx="125">
                  <c:v>3910</c:v>
                </c:pt>
                <c:pt idx="126">
                  <c:v>3911</c:v>
                </c:pt>
                <c:pt idx="127">
                  <c:v>3912</c:v>
                </c:pt>
                <c:pt idx="128">
                  <c:v>3913</c:v>
                </c:pt>
                <c:pt idx="129">
                  <c:v>3914</c:v>
                </c:pt>
                <c:pt idx="130">
                  <c:v>3915</c:v>
                </c:pt>
                <c:pt idx="131">
                  <c:v>3916</c:v>
                </c:pt>
                <c:pt idx="132">
                  <c:v>3917</c:v>
                </c:pt>
                <c:pt idx="133">
                  <c:v>3918</c:v>
                </c:pt>
                <c:pt idx="134">
                  <c:v>3919</c:v>
                </c:pt>
                <c:pt idx="135">
                  <c:v>3920</c:v>
                </c:pt>
                <c:pt idx="136">
                  <c:v>3921</c:v>
                </c:pt>
                <c:pt idx="137">
                  <c:v>3922</c:v>
                </c:pt>
                <c:pt idx="138">
                  <c:v>3923</c:v>
                </c:pt>
                <c:pt idx="139">
                  <c:v>3924</c:v>
                </c:pt>
                <c:pt idx="140">
                  <c:v>3925</c:v>
                </c:pt>
                <c:pt idx="141">
                  <c:v>3926</c:v>
                </c:pt>
                <c:pt idx="142">
                  <c:v>3927</c:v>
                </c:pt>
                <c:pt idx="143">
                  <c:v>3928</c:v>
                </c:pt>
                <c:pt idx="144">
                  <c:v>3929</c:v>
                </c:pt>
                <c:pt idx="145">
                  <c:v>3930</c:v>
                </c:pt>
                <c:pt idx="146">
                  <c:v>3931</c:v>
                </c:pt>
                <c:pt idx="147">
                  <c:v>3932</c:v>
                </c:pt>
                <c:pt idx="148">
                  <c:v>3933</c:v>
                </c:pt>
                <c:pt idx="149">
                  <c:v>3934</c:v>
                </c:pt>
                <c:pt idx="150">
                  <c:v>3935</c:v>
                </c:pt>
                <c:pt idx="151">
                  <c:v>3936</c:v>
                </c:pt>
                <c:pt idx="152">
                  <c:v>3937</c:v>
                </c:pt>
                <c:pt idx="153">
                  <c:v>3938</c:v>
                </c:pt>
                <c:pt idx="154">
                  <c:v>3939</c:v>
                </c:pt>
                <c:pt idx="155">
                  <c:v>3940</c:v>
                </c:pt>
                <c:pt idx="156">
                  <c:v>3941</c:v>
                </c:pt>
                <c:pt idx="157">
                  <c:v>3942</c:v>
                </c:pt>
                <c:pt idx="158">
                  <c:v>3943</c:v>
                </c:pt>
                <c:pt idx="159">
                  <c:v>3944</c:v>
                </c:pt>
                <c:pt idx="160">
                  <c:v>3945</c:v>
                </c:pt>
                <c:pt idx="161">
                  <c:v>3946</c:v>
                </c:pt>
                <c:pt idx="162">
                  <c:v>3947</c:v>
                </c:pt>
                <c:pt idx="163">
                  <c:v>3948</c:v>
                </c:pt>
                <c:pt idx="164">
                  <c:v>3949</c:v>
                </c:pt>
                <c:pt idx="165">
                  <c:v>3950</c:v>
                </c:pt>
                <c:pt idx="166">
                  <c:v>3951</c:v>
                </c:pt>
                <c:pt idx="167">
                  <c:v>3952</c:v>
                </c:pt>
                <c:pt idx="168">
                  <c:v>3953</c:v>
                </c:pt>
                <c:pt idx="169">
                  <c:v>3954</c:v>
                </c:pt>
                <c:pt idx="170">
                  <c:v>3955</c:v>
                </c:pt>
                <c:pt idx="171">
                  <c:v>3956</c:v>
                </c:pt>
                <c:pt idx="172">
                  <c:v>3957</c:v>
                </c:pt>
                <c:pt idx="173">
                  <c:v>3958</c:v>
                </c:pt>
                <c:pt idx="174">
                  <c:v>3959</c:v>
                </c:pt>
                <c:pt idx="175">
                  <c:v>3960</c:v>
                </c:pt>
                <c:pt idx="176">
                  <c:v>3961</c:v>
                </c:pt>
                <c:pt idx="177">
                  <c:v>3962</c:v>
                </c:pt>
                <c:pt idx="178">
                  <c:v>3963</c:v>
                </c:pt>
                <c:pt idx="179">
                  <c:v>3964</c:v>
                </c:pt>
                <c:pt idx="180">
                  <c:v>3965</c:v>
                </c:pt>
                <c:pt idx="181">
                  <c:v>3966</c:v>
                </c:pt>
                <c:pt idx="182">
                  <c:v>3967</c:v>
                </c:pt>
                <c:pt idx="183">
                  <c:v>3968</c:v>
                </c:pt>
                <c:pt idx="184">
                  <c:v>3969</c:v>
                </c:pt>
                <c:pt idx="185">
                  <c:v>3970</c:v>
                </c:pt>
                <c:pt idx="186">
                  <c:v>3971</c:v>
                </c:pt>
                <c:pt idx="187">
                  <c:v>3972</c:v>
                </c:pt>
                <c:pt idx="188">
                  <c:v>3973</c:v>
                </c:pt>
                <c:pt idx="189">
                  <c:v>3974</c:v>
                </c:pt>
                <c:pt idx="190">
                  <c:v>3975</c:v>
                </c:pt>
                <c:pt idx="191">
                  <c:v>3976</c:v>
                </c:pt>
                <c:pt idx="192">
                  <c:v>3977</c:v>
                </c:pt>
                <c:pt idx="193">
                  <c:v>3978</c:v>
                </c:pt>
                <c:pt idx="194">
                  <c:v>3979</c:v>
                </c:pt>
                <c:pt idx="195">
                  <c:v>3980</c:v>
                </c:pt>
                <c:pt idx="196">
                  <c:v>3981</c:v>
                </c:pt>
                <c:pt idx="197">
                  <c:v>3982</c:v>
                </c:pt>
                <c:pt idx="198">
                  <c:v>3983</c:v>
                </c:pt>
                <c:pt idx="199">
                  <c:v>3984</c:v>
                </c:pt>
                <c:pt idx="200">
                  <c:v>3985</c:v>
                </c:pt>
                <c:pt idx="201">
                  <c:v>3986</c:v>
                </c:pt>
                <c:pt idx="202">
                  <c:v>3987</c:v>
                </c:pt>
                <c:pt idx="203">
                  <c:v>3988</c:v>
                </c:pt>
                <c:pt idx="204">
                  <c:v>3989</c:v>
                </c:pt>
                <c:pt idx="205">
                  <c:v>3990</c:v>
                </c:pt>
                <c:pt idx="206">
                  <c:v>3991</c:v>
                </c:pt>
                <c:pt idx="207">
                  <c:v>3992</c:v>
                </c:pt>
                <c:pt idx="208">
                  <c:v>3993</c:v>
                </c:pt>
                <c:pt idx="209">
                  <c:v>3994</c:v>
                </c:pt>
                <c:pt idx="210">
                  <c:v>3995</c:v>
                </c:pt>
                <c:pt idx="211">
                  <c:v>3996</c:v>
                </c:pt>
                <c:pt idx="212">
                  <c:v>3997</c:v>
                </c:pt>
                <c:pt idx="213">
                  <c:v>3998</c:v>
                </c:pt>
                <c:pt idx="214">
                  <c:v>3999</c:v>
                </c:pt>
                <c:pt idx="215">
                  <c:v>4000</c:v>
                </c:pt>
                <c:pt idx="216">
                  <c:v>4001</c:v>
                </c:pt>
                <c:pt idx="217">
                  <c:v>4002</c:v>
                </c:pt>
                <c:pt idx="218">
                  <c:v>4003</c:v>
                </c:pt>
                <c:pt idx="219">
                  <c:v>4004</c:v>
                </c:pt>
                <c:pt idx="220">
                  <c:v>4005</c:v>
                </c:pt>
                <c:pt idx="221">
                  <c:v>4006</c:v>
                </c:pt>
                <c:pt idx="222">
                  <c:v>4007</c:v>
                </c:pt>
                <c:pt idx="223">
                  <c:v>4008</c:v>
                </c:pt>
                <c:pt idx="224">
                  <c:v>4009</c:v>
                </c:pt>
                <c:pt idx="225">
                  <c:v>4010</c:v>
                </c:pt>
                <c:pt idx="226">
                  <c:v>4011</c:v>
                </c:pt>
                <c:pt idx="227">
                  <c:v>4012</c:v>
                </c:pt>
                <c:pt idx="228">
                  <c:v>4013</c:v>
                </c:pt>
                <c:pt idx="229">
                  <c:v>4014</c:v>
                </c:pt>
                <c:pt idx="230">
                  <c:v>4015</c:v>
                </c:pt>
                <c:pt idx="231">
                  <c:v>4016</c:v>
                </c:pt>
                <c:pt idx="232">
                  <c:v>4017</c:v>
                </c:pt>
                <c:pt idx="233">
                  <c:v>4018</c:v>
                </c:pt>
                <c:pt idx="234">
                  <c:v>4019</c:v>
                </c:pt>
                <c:pt idx="235">
                  <c:v>4020</c:v>
                </c:pt>
                <c:pt idx="236">
                  <c:v>4021</c:v>
                </c:pt>
                <c:pt idx="237">
                  <c:v>4022</c:v>
                </c:pt>
                <c:pt idx="238">
                  <c:v>4023</c:v>
                </c:pt>
                <c:pt idx="239">
                  <c:v>4024</c:v>
                </c:pt>
                <c:pt idx="240">
                  <c:v>4025</c:v>
                </c:pt>
                <c:pt idx="241">
                  <c:v>4026</c:v>
                </c:pt>
                <c:pt idx="242">
                  <c:v>4027</c:v>
                </c:pt>
                <c:pt idx="243">
                  <c:v>4028</c:v>
                </c:pt>
                <c:pt idx="244">
                  <c:v>4029</c:v>
                </c:pt>
                <c:pt idx="245">
                  <c:v>4030</c:v>
                </c:pt>
                <c:pt idx="246">
                  <c:v>4031</c:v>
                </c:pt>
                <c:pt idx="247">
                  <c:v>4032</c:v>
                </c:pt>
                <c:pt idx="248">
                  <c:v>4033</c:v>
                </c:pt>
                <c:pt idx="249">
                  <c:v>4034</c:v>
                </c:pt>
                <c:pt idx="250">
                  <c:v>4035</c:v>
                </c:pt>
                <c:pt idx="251">
                  <c:v>4036</c:v>
                </c:pt>
                <c:pt idx="252">
                  <c:v>4037</c:v>
                </c:pt>
                <c:pt idx="253">
                  <c:v>4038</c:v>
                </c:pt>
                <c:pt idx="254">
                  <c:v>4039</c:v>
                </c:pt>
                <c:pt idx="255">
                  <c:v>4040</c:v>
                </c:pt>
                <c:pt idx="256">
                  <c:v>4041</c:v>
                </c:pt>
                <c:pt idx="257">
                  <c:v>4042</c:v>
                </c:pt>
                <c:pt idx="258">
                  <c:v>4043</c:v>
                </c:pt>
                <c:pt idx="259">
                  <c:v>4044</c:v>
                </c:pt>
                <c:pt idx="260">
                  <c:v>4045</c:v>
                </c:pt>
                <c:pt idx="261">
                  <c:v>4046</c:v>
                </c:pt>
                <c:pt idx="262">
                  <c:v>4047</c:v>
                </c:pt>
                <c:pt idx="263">
                  <c:v>4048</c:v>
                </c:pt>
                <c:pt idx="264">
                  <c:v>4049</c:v>
                </c:pt>
                <c:pt idx="265">
                  <c:v>4050</c:v>
                </c:pt>
                <c:pt idx="266">
                  <c:v>4051</c:v>
                </c:pt>
                <c:pt idx="267">
                  <c:v>4052</c:v>
                </c:pt>
                <c:pt idx="268">
                  <c:v>4053</c:v>
                </c:pt>
                <c:pt idx="269">
                  <c:v>4054</c:v>
                </c:pt>
                <c:pt idx="270">
                  <c:v>4055</c:v>
                </c:pt>
                <c:pt idx="271">
                  <c:v>4056</c:v>
                </c:pt>
                <c:pt idx="272">
                  <c:v>4057</c:v>
                </c:pt>
                <c:pt idx="273">
                  <c:v>4058</c:v>
                </c:pt>
                <c:pt idx="274">
                  <c:v>4059</c:v>
                </c:pt>
                <c:pt idx="275">
                  <c:v>4060</c:v>
                </c:pt>
                <c:pt idx="276">
                  <c:v>4061</c:v>
                </c:pt>
                <c:pt idx="277">
                  <c:v>4062</c:v>
                </c:pt>
                <c:pt idx="278">
                  <c:v>4063</c:v>
                </c:pt>
                <c:pt idx="279">
                  <c:v>4064</c:v>
                </c:pt>
                <c:pt idx="280">
                  <c:v>4065</c:v>
                </c:pt>
                <c:pt idx="281">
                  <c:v>4066</c:v>
                </c:pt>
                <c:pt idx="282">
                  <c:v>4067</c:v>
                </c:pt>
                <c:pt idx="283">
                  <c:v>4068</c:v>
                </c:pt>
                <c:pt idx="284">
                  <c:v>4069</c:v>
                </c:pt>
                <c:pt idx="285">
                  <c:v>4070</c:v>
                </c:pt>
                <c:pt idx="286">
                  <c:v>4071</c:v>
                </c:pt>
                <c:pt idx="287">
                  <c:v>4072</c:v>
                </c:pt>
                <c:pt idx="288">
                  <c:v>4073</c:v>
                </c:pt>
                <c:pt idx="289">
                  <c:v>4074</c:v>
                </c:pt>
                <c:pt idx="290">
                  <c:v>4075</c:v>
                </c:pt>
                <c:pt idx="291">
                  <c:v>4076</c:v>
                </c:pt>
                <c:pt idx="292">
                  <c:v>4077</c:v>
                </c:pt>
                <c:pt idx="293">
                  <c:v>4078</c:v>
                </c:pt>
                <c:pt idx="294">
                  <c:v>4079</c:v>
                </c:pt>
                <c:pt idx="295">
                  <c:v>4080</c:v>
                </c:pt>
                <c:pt idx="296">
                  <c:v>4081</c:v>
                </c:pt>
                <c:pt idx="297">
                  <c:v>4082</c:v>
                </c:pt>
                <c:pt idx="298">
                  <c:v>4083</c:v>
                </c:pt>
              </c:numCache>
            </c:numRef>
          </c:xVal>
          <c:yVal>
            <c:numRef>
              <c:f>Graph!$H$3349:$H$3645</c:f>
              <c:numCache>
                <c:formatCode>General</c:formatCode>
                <c:ptCount val="29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154-4375-A4C3-D1B0B5CFA8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50943"/>
        <c:axId val="112953343"/>
      </c:scatterChart>
      <c:valAx>
        <c:axId val="112950943"/>
        <c:scaling>
          <c:orientation val="minMax"/>
          <c:max val="4083"/>
          <c:min val="3785"/>
        </c:scaling>
        <c:delete val="0"/>
        <c:axPos val="b"/>
        <c:numFmt formatCode="General" sourceLinked="1"/>
        <c:majorTickMark val="out"/>
        <c:minorTickMark val="none"/>
        <c:tickLblPos val="nextTo"/>
        <c:crossAx val="112953343"/>
        <c:crosses val="autoZero"/>
        <c:crossBetween val="midCat"/>
      </c:valAx>
      <c:valAx>
        <c:axId val="112953343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12950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Pass 16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RR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Graph!$A$3649:$A$3938</c:f>
              <c:numCache>
                <c:formatCode>General</c:formatCode>
                <c:ptCount val="290"/>
                <c:pt idx="0">
                  <c:v>4116</c:v>
                </c:pt>
                <c:pt idx="1">
                  <c:v>4117</c:v>
                </c:pt>
                <c:pt idx="2">
                  <c:v>4118</c:v>
                </c:pt>
                <c:pt idx="3">
                  <c:v>4119</c:v>
                </c:pt>
                <c:pt idx="4">
                  <c:v>4120</c:v>
                </c:pt>
                <c:pt idx="5">
                  <c:v>4121</c:v>
                </c:pt>
                <c:pt idx="6">
                  <c:v>4122</c:v>
                </c:pt>
                <c:pt idx="7">
                  <c:v>4123</c:v>
                </c:pt>
                <c:pt idx="8">
                  <c:v>4124</c:v>
                </c:pt>
                <c:pt idx="9">
                  <c:v>4125</c:v>
                </c:pt>
                <c:pt idx="10">
                  <c:v>4126</c:v>
                </c:pt>
                <c:pt idx="11">
                  <c:v>4127</c:v>
                </c:pt>
                <c:pt idx="12">
                  <c:v>4128</c:v>
                </c:pt>
                <c:pt idx="13">
                  <c:v>4129</c:v>
                </c:pt>
                <c:pt idx="14">
                  <c:v>4130</c:v>
                </c:pt>
                <c:pt idx="15">
                  <c:v>4131</c:v>
                </c:pt>
                <c:pt idx="16">
                  <c:v>4132</c:v>
                </c:pt>
                <c:pt idx="17">
                  <c:v>4133</c:v>
                </c:pt>
                <c:pt idx="18">
                  <c:v>4134</c:v>
                </c:pt>
                <c:pt idx="19">
                  <c:v>4135</c:v>
                </c:pt>
                <c:pt idx="20">
                  <c:v>4136</c:v>
                </c:pt>
                <c:pt idx="21">
                  <c:v>4137</c:v>
                </c:pt>
                <c:pt idx="22">
                  <c:v>4138</c:v>
                </c:pt>
                <c:pt idx="23">
                  <c:v>4139</c:v>
                </c:pt>
                <c:pt idx="24">
                  <c:v>4140</c:v>
                </c:pt>
                <c:pt idx="25">
                  <c:v>4141</c:v>
                </c:pt>
                <c:pt idx="26">
                  <c:v>4142</c:v>
                </c:pt>
                <c:pt idx="27">
                  <c:v>4143</c:v>
                </c:pt>
                <c:pt idx="28">
                  <c:v>4144</c:v>
                </c:pt>
                <c:pt idx="29">
                  <c:v>4145</c:v>
                </c:pt>
                <c:pt idx="30">
                  <c:v>4146</c:v>
                </c:pt>
                <c:pt idx="31">
                  <c:v>4147</c:v>
                </c:pt>
                <c:pt idx="32">
                  <c:v>4148</c:v>
                </c:pt>
                <c:pt idx="33">
                  <c:v>4149</c:v>
                </c:pt>
                <c:pt idx="34">
                  <c:v>4150</c:v>
                </c:pt>
                <c:pt idx="35">
                  <c:v>4151</c:v>
                </c:pt>
                <c:pt idx="36">
                  <c:v>4152</c:v>
                </c:pt>
                <c:pt idx="37">
                  <c:v>4153</c:v>
                </c:pt>
                <c:pt idx="38">
                  <c:v>4154</c:v>
                </c:pt>
                <c:pt idx="39">
                  <c:v>4155</c:v>
                </c:pt>
                <c:pt idx="40">
                  <c:v>4156</c:v>
                </c:pt>
                <c:pt idx="41">
                  <c:v>4157</c:v>
                </c:pt>
                <c:pt idx="42">
                  <c:v>4158</c:v>
                </c:pt>
                <c:pt idx="43">
                  <c:v>4159</c:v>
                </c:pt>
                <c:pt idx="44">
                  <c:v>4160</c:v>
                </c:pt>
                <c:pt idx="45">
                  <c:v>4161</c:v>
                </c:pt>
                <c:pt idx="46">
                  <c:v>4162</c:v>
                </c:pt>
                <c:pt idx="47">
                  <c:v>4163</c:v>
                </c:pt>
                <c:pt idx="48">
                  <c:v>4164</c:v>
                </c:pt>
                <c:pt idx="49">
                  <c:v>4165</c:v>
                </c:pt>
                <c:pt idx="50">
                  <c:v>4166</c:v>
                </c:pt>
                <c:pt idx="51">
                  <c:v>4167</c:v>
                </c:pt>
                <c:pt idx="52">
                  <c:v>4168</c:v>
                </c:pt>
                <c:pt idx="53">
                  <c:v>4169</c:v>
                </c:pt>
                <c:pt idx="54">
                  <c:v>4170</c:v>
                </c:pt>
                <c:pt idx="55">
                  <c:v>4171</c:v>
                </c:pt>
                <c:pt idx="56">
                  <c:v>4172</c:v>
                </c:pt>
                <c:pt idx="57">
                  <c:v>4173</c:v>
                </c:pt>
                <c:pt idx="58">
                  <c:v>4174</c:v>
                </c:pt>
                <c:pt idx="59">
                  <c:v>4175</c:v>
                </c:pt>
                <c:pt idx="60">
                  <c:v>4176</c:v>
                </c:pt>
                <c:pt idx="61">
                  <c:v>4177</c:v>
                </c:pt>
                <c:pt idx="62">
                  <c:v>4178</c:v>
                </c:pt>
                <c:pt idx="63">
                  <c:v>4179</c:v>
                </c:pt>
                <c:pt idx="64">
                  <c:v>4180</c:v>
                </c:pt>
                <c:pt idx="65">
                  <c:v>4181</c:v>
                </c:pt>
                <c:pt idx="66">
                  <c:v>4182</c:v>
                </c:pt>
                <c:pt idx="67">
                  <c:v>4183</c:v>
                </c:pt>
                <c:pt idx="68">
                  <c:v>4184</c:v>
                </c:pt>
                <c:pt idx="69">
                  <c:v>4185</c:v>
                </c:pt>
                <c:pt idx="70">
                  <c:v>4186</c:v>
                </c:pt>
                <c:pt idx="71">
                  <c:v>4187</c:v>
                </c:pt>
                <c:pt idx="72">
                  <c:v>4188</c:v>
                </c:pt>
                <c:pt idx="73">
                  <c:v>4189</c:v>
                </c:pt>
                <c:pt idx="74">
                  <c:v>4190</c:v>
                </c:pt>
                <c:pt idx="75">
                  <c:v>4191</c:v>
                </c:pt>
                <c:pt idx="76">
                  <c:v>4192</c:v>
                </c:pt>
                <c:pt idx="77">
                  <c:v>4193</c:v>
                </c:pt>
                <c:pt idx="78">
                  <c:v>4194</c:v>
                </c:pt>
                <c:pt idx="79">
                  <c:v>4195</c:v>
                </c:pt>
                <c:pt idx="80">
                  <c:v>4196</c:v>
                </c:pt>
                <c:pt idx="81">
                  <c:v>4197</c:v>
                </c:pt>
                <c:pt idx="82">
                  <c:v>4198</c:v>
                </c:pt>
                <c:pt idx="83">
                  <c:v>4199</c:v>
                </c:pt>
                <c:pt idx="84">
                  <c:v>4200</c:v>
                </c:pt>
                <c:pt idx="85">
                  <c:v>4201</c:v>
                </c:pt>
                <c:pt idx="86">
                  <c:v>4202</c:v>
                </c:pt>
                <c:pt idx="87">
                  <c:v>4203</c:v>
                </c:pt>
                <c:pt idx="88">
                  <c:v>4204</c:v>
                </c:pt>
                <c:pt idx="89">
                  <c:v>4205</c:v>
                </c:pt>
                <c:pt idx="90">
                  <c:v>4206</c:v>
                </c:pt>
                <c:pt idx="91">
                  <c:v>4207</c:v>
                </c:pt>
                <c:pt idx="92">
                  <c:v>4208</c:v>
                </c:pt>
                <c:pt idx="93">
                  <c:v>4209</c:v>
                </c:pt>
                <c:pt idx="94">
                  <c:v>4210</c:v>
                </c:pt>
                <c:pt idx="95">
                  <c:v>4211</c:v>
                </c:pt>
                <c:pt idx="96">
                  <c:v>4212</c:v>
                </c:pt>
                <c:pt idx="97">
                  <c:v>4213</c:v>
                </c:pt>
                <c:pt idx="98">
                  <c:v>4214</c:v>
                </c:pt>
                <c:pt idx="99">
                  <c:v>4215</c:v>
                </c:pt>
                <c:pt idx="100">
                  <c:v>4216</c:v>
                </c:pt>
                <c:pt idx="101">
                  <c:v>4217</c:v>
                </c:pt>
                <c:pt idx="102">
                  <c:v>4218</c:v>
                </c:pt>
                <c:pt idx="103">
                  <c:v>4219</c:v>
                </c:pt>
                <c:pt idx="104">
                  <c:v>4220</c:v>
                </c:pt>
                <c:pt idx="105">
                  <c:v>4221</c:v>
                </c:pt>
                <c:pt idx="106">
                  <c:v>4222</c:v>
                </c:pt>
                <c:pt idx="107">
                  <c:v>4223</c:v>
                </c:pt>
                <c:pt idx="108">
                  <c:v>4224</c:v>
                </c:pt>
                <c:pt idx="109">
                  <c:v>4225</c:v>
                </c:pt>
                <c:pt idx="110">
                  <c:v>4226</c:v>
                </c:pt>
                <c:pt idx="111">
                  <c:v>4227</c:v>
                </c:pt>
                <c:pt idx="112">
                  <c:v>4228</c:v>
                </c:pt>
                <c:pt idx="113">
                  <c:v>4229</c:v>
                </c:pt>
                <c:pt idx="114">
                  <c:v>4230</c:v>
                </c:pt>
                <c:pt idx="115">
                  <c:v>4231</c:v>
                </c:pt>
                <c:pt idx="116">
                  <c:v>4232</c:v>
                </c:pt>
                <c:pt idx="117">
                  <c:v>4233</c:v>
                </c:pt>
                <c:pt idx="118">
                  <c:v>4234</c:v>
                </c:pt>
                <c:pt idx="119">
                  <c:v>4235</c:v>
                </c:pt>
                <c:pt idx="120">
                  <c:v>4236</c:v>
                </c:pt>
                <c:pt idx="121">
                  <c:v>4237</c:v>
                </c:pt>
                <c:pt idx="122">
                  <c:v>4238</c:v>
                </c:pt>
                <c:pt idx="123">
                  <c:v>4239</c:v>
                </c:pt>
                <c:pt idx="124">
                  <c:v>4240</c:v>
                </c:pt>
                <c:pt idx="125">
                  <c:v>4241</c:v>
                </c:pt>
                <c:pt idx="126">
                  <c:v>4242</c:v>
                </c:pt>
                <c:pt idx="127">
                  <c:v>4243</c:v>
                </c:pt>
                <c:pt idx="128">
                  <c:v>4244</c:v>
                </c:pt>
                <c:pt idx="129">
                  <c:v>4245</c:v>
                </c:pt>
                <c:pt idx="130">
                  <c:v>4246</c:v>
                </c:pt>
                <c:pt idx="131">
                  <c:v>4247</c:v>
                </c:pt>
                <c:pt idx="132">
                  <c:v>4248</c:v>
                </c:pt>
                <c:pt idx="133">
                  <c:v>4249</c:v>
                </c:pt>
                <c:pt idx="134">
                  <c:v>4250</c:v>
                </c:pt>
                <c:pt idx="135">
                  <c:v>4251</c:v>
                </c:pt>
                <c:pt idx="136">
                  <c:v>4252</c:v>
                </c:pt>
                <c:pt idx="137">
                  <c:v>4253</c:v>
                </c:pt>
                <c:pt idx="138">
                  <c:v>4254</c:v>
                </c:pt>
                <c:pt idx="139">
                  <c:v>4255</c:v>
                </c:pt>
                <c:pt idx="140">
                  <c:v>4256</c:v>
                </c:pt>
                <c:pt idx="141">
                  <c:v>4257</c:v>
                </c:pt>
                <c:pt idx="142">
                  <c:v>4258</c:v>
                </c:pt>
                <c:pt idx="143">
                  <c:v>4259</c:v>
                </c:pt>
                <c:pt idx="144">
                  <c:v>4260</c:v>
                </c:pt>
                <c:pt idx="145">
                  <c:v>4261</c:v>
                </c:pt>
                <c:pt idx="146">
                  <c:v>4262</c:v>
                </c:pt>
                <c:pt idx="147">
                  <c:v>4263</c:v>
                </c:pt>
                <c:pt idx="148">
                  <c:v>4264</c:v>
                </c:pt>
                <c:pt idx="149">
                  <c:v>4265</c:v>
                </c:pt>
                <c:pt idx="150">
                  <c:v>4266</c:v>
                </c:pt>
                <c:pt idx="151">
                  <c:v>4267</c:v>
                </c:pt>
                <c:pt idx="152">
                  <c:v>4268</c:v>
                </c:pt>
                <c:pt idx="153">
                  <c:v>4269</c:v>
                </c:pt>
                <c:pt idx="154">
                  <c:v>4270</c:v>
                </c:pt>
                <c:pt idx="155">
                  <c:v>4271</c:v>
                </c:pt>
                <c:pt idx="156">
                  <c:v>4272</c:v>
                </c:pt>
                <c:pt idx="157">
                  <c:v>4273</c:v>
                </c:pt>
                <c:pt idx="158">
                  <c:v>4274</c:v>
                </c:pt>
                <c:pt idx="159">
                  <c:v>4275</c:v>
                </c:pt>
                <c:pt idx="160">
                  <c:v>4276</c:v>
                </c:pt>
                <c:pt idx="161">
                  <c:v>4277</c:v>
                </c:pt>
                <c:pt idx="162">
                  <c:v>4278</c:v>
                </c:pt>
                <c:pt idx="163">
                  <c:v>4279</c:v>
                </c:pt>
                <c:pt idx="164">
                  <c:v>4280</c:v>
                </c:pt>
                <c:pt idx="165">
                  <c:v>4281</c:v>
                </c:pt>
                <c:pt idx="166">
                  <c:v>4282</c:v>
                </c:pt>
                <c:pt idx="167">
                  <c:v>4283</c:v>
                </c:pt>
                <c:pt idx="168">
                  <c:v>4284</c:v>
                </c:pt>
                <c:pt idx="169">
                  <c:v>4285</c:v>
                </c:pt>
                <c:pt idx="170">
                  <c:v>4286</c:v>
                </c:pt>
                <c:pt idx="171">
                  <c:v>4287</c:v>
                </c:pt>
                <c:pt idx="172">
                  <c:v>4288</c:v>
                </c:pt>
                <c:pt idx="173">
                  <c:v>4289</c:v>
                </c:pt>
                <c:pt idx="174">
                  <c:v>4290</c:v>
                </c:pt>
                <c:pt idx="175">
                  <c:v>4291</c:v>
                </c:pt>
                <c:pt idx="176">
                  <c:v>4292</c:v>
                </c:pt>
                <c:pt idx="177">
                  <c:v>4293</c:v>
                </c:pt>
                <c:pt idx="178">
                  <c:v>4294</c:v>
                </c:pt>
                <c:pt idx="179">
                  <c:v>4295</c:v>
                </c:pt>
                <c:pt idx="180">
                  <c:v>4296</c:v>
                </c:pt>
                <c:pt idx="181">
                  <c:v>4297</c:v>
                </c:pt>
                <c:pt idx="182">
                  <c:v>4298</c:v>
                </c:pt>
                <c:pt idx="183">
                  <c:v>4299</c:v>
                </c:pt>
                <c:pt idx="184">
                  <c:v>4300</c:v>
                </c:pt>
                <c:pt idx="185">
                  <c:v>4301</c:v>
                </c:pt>
                <c:pt idx="186">
                  <c:v>4302</c:v>
                </c:pt>
                <c:pt idx="187">
                  <c:v>4303</c:v>
                </c:pt>
                <c:pt idx="188">
                  <c:v>4304</c:v>
                </c:pt>
                <c:pt idx="189">
                  <c:v>4305</c:v>
                </c:pt>
                <c:pt idx="190">
                  <c:v>4306</c:v>
                </c:pt>
                <c:pt idx="191">
                  <c:v>4307</c:v>
                </c:pt>
                <c:pt idx="192">
                  <c:v>4308</c:v>
                </c:pt>
                <c:pt idx="193">
                  <c:v>4309</c:v>
                </c:pt>
                <c:pt idx="194">
                  <c:v>4310</c:v>
                </c:pt>
                <c:pt idx="195">
                  <c:v>4311</c:v>
                </c:pt>
                <c:pt idx="196">
                  <c:v>4312</c:v>
                </c:pt>
                <c:pt idx="197">
                  <c:v>4313</c:v>
                </c:pt>
                <c:pt idx="198">
                  <c:v>4314</c:v>
                </c:pt>
                <c:pt idx="199">
                  <c:v>4315</c:v>
                </c:pt>
                <c:pt idx="200">
                  <c:v>4316</c:v>
                </c:pt>
                <c:pt idx="201">
                  <c:v>4317</c:v>
                </c:pt>
                <c:pt idx="202">
                  <c:v>4318</c:v>
                </c:pt>
                <c:pt idx="203">
                  <c:v>4319</c:v>
                </c:pt>
                <c:pt idx="204">
                  <c:v>4320</c:v>
                </c:pt>
                <c:pt idx="205">
                  <c:v>4321</c:v>
                </c:pt>
                <c:pt idx="206">
                  <c:v>4322</c:v>
                </c:pt>
                <c:pt idx="207">
                  <c:v>4323</c:v>
                </c:pt>
                <c:pt idx="208">
                  <c:v>4324</c:v>
                </c:pt>
                <c:pt idx="209">
                  <c:v>4325</c:v>
                </c:pt>
                <c:pt idx="210">
                  <c:v>4326</c:v>
                </c:pt>
                <c:pt idx="211">
                  <c:v>4327</c:v>
                </c:pt>
                <c:pt idx="212">
                  <c:v>4328</c:v>
                </c:pt>
                <c:pt idx="213">
                  <c:v>4329</c:v>
                </c:pt>
                <c:pt idx="214">
                  <c:v>4330</c:v>
                </c:pt>
                <c:pt idx="215">
                  <c:v>4331</c:v>
                </c:pt>
                <c:pt idx="216">
                  <c:v>4332</c:v>
                </c:pt>
                <c:pt idx="217">
                  <c:v>4333</c:v>
                </c:pt>
                <c:pt idx="218">
                  <c:v>4334</c:v>
                </c:pt>
                <c:pt idx="219">
                  <c:v>4335</c:v>
                </c:pt>
                <c:pt idx="220">
                  <c:v>4336</c:v>
                </c:pt>
                <c:pt idx="221">
                  <c:v>4337</c:v>
                </c:pt>
                <c:pt idx="222">
                  <c:v>4338</c:v>
                </c:pt>
                <c:pt idx="223">
                  <c:v>4339</c:v>
                </c:pt>
                <c:pt idx="224">
                  <c:v>4340</c:v>
                </c:pt>
                <c:pt idx="225">
                  <c:v>4341</c:v>
                </c:pt>
                <c:pt idx="226">
                  <c:v>4342</c:v>
                </c:pt>
                <c:pt idx="227">
                  <c:v>4343</c:v>
                </c:pt>
                <c:pt idx="228">
                  <c:v>4344</c:v>
                </c:pt>
                <c:pt idx="229">
                  <c:v>4345</c:v>
                </c:pt>
                <c:pt idx="230">
                  <c:v>4346</c:v>
                </c:pt>
                <c:pt idx="231">
                  <c:v>4347</c:v>
                </c:pt>
                <c:pt idx="232">
                  <c:v>4348</c:v>
                </c:pt>
                <c:pt idx="233">
                  <c:v>4349</c:v>
                </c:pt>
                <c:pt idx="234">
                  <c:v>4350</c:v>
                </c:pt>
                <c:pt idx="235">
                  <c:v>4351</c:v>
                </c:pt>
                <c:pt idx="236">
                  <c:v>4352</c:v>
                </c:pt>
                <c:pt idx="237">
                  <c:v>4353</c:v>
                </c:pt>
                <c:pt idx="238">
                  <c:v>4354</c:v>
                </c:pt>
                <c:pt idx="239">
                  <c:v>4355</c:v>
                </c:pt>
                <c:pt idx="240">
                  <c:v>4356</c:v>
                </c:pt>
                <c:pt idx="241">
                  <c:v>4357</c:v>
                </c:pt>
                <c:pt idx="242">
                  <c:v>4358</c:v>
                </c:pt>
                <c:pt idx="243">
                  <c:v>4359</c:v>
                </c:pt>
                <c:pt idx="244">
                  <c:v>4360</c:v>
                </c:pt>
                <c:pt idx="245">
                  <c:v>4361</c:v>
                </c:pt>
                <c:pt idx="246">
                  <c:v>4362</c:v>
                </c:pt>
                <c:pt idx="247">
                  <c:v>4363</c:v>
                </c:pt>
                <c:pt idx="248">
                  <c:v>4364</c:v>
                </c:pt>
                <c:pt idx="249">
                  <c:v>4365</c:v>
                </c:pt>
                <c:pt idx="250">
                  <c:v>4366</c:v>
                </c:pt>
                <c:pt idx="251">
                  <c:v>4367</c:v>
                </c:pt>
                <c:pt idx="252">
                  <c:v>4368</c:v>
                </c:pt>
                <c:pt idx="253">
                  <c:v>4369</c:v>
                </c:pt>
                <c:pt idx="254">
                  <c:v>4370</c:v>
                </c:pt>
                <c:pt idx="255">
                  <c:v>4371</c:v>
                </c:pt>
                <c:pt idx="256">
                  <c:v>4372</c:v>
                </c:pt>
                <c:pt idx="257">
                  <c:v>4373</c:v>
                </c:pt>
                <c:pt idx="258">
                  <c:v>4374</c:v>
                </c:pt>
                <c:pt idx="259">
                  <c:v>4375</c:v>
                </c:pt>
                <c:pt idx="260">
                  <c:v>4376</c:v>
                </c:pt>
                <c:pt idx="261">
                  <c:v>4377</c:v>
                </c:pt>
                <c:pt idx="262">
                  <c:v>4378</c:v>
                </c:pt>
                <c:pt idx="263">
                  <c:v>4379</c:v>
                </c:pt>
                <c:pt idx="264">
                  <c:v>4380</c:v>
                </c:pt>
                <c:pt idx="265">
                  <c:v>4381</c:v>
                </c:pt>
                <c:pt idx="266">
                  <c:v>4382</c:v>
                </c:pt>
                <c:pt idx="267">
                  <c:v>4383</c:v>
                </c:pt>
                <c:pt idx="268">
                  <c:v>4384</c:v>
                </c:pt>
                <c:pt idx="269">
                  <c:v>4385</c:v>
                </c:pt>
                <c:pt idx="270">
                  <c:v>4386</c:v>
                </c:pt>
                <c:pt idx="271">
                  <c:v>4387</c:v>
                </c:pt>
                <c:pt idx="272">
                  <c:v>4388</c:v>
                </c:pt>
                <c:pt idx="273">
                  <c:v>4389</c:v>
                </c:pt>
                <c:pt idx="274">
                  <c:v>4390</c:v>
                </c:pt>
                <c:pt idx="275">
                  <c:v>4391</c:v>
                </c:pt>
                <c:pt idx="276">
                  <c:v>4392</c:v>
                </c:pt>
                <c:pt idx="277">
                  <c:v>4393</c:v>
                </c:pt>
                <c:pt idx="278">
                  <c:v>4394</c:v>
                </c:pt>
                <c:pt idx="279">
                  <c:v>4395</c:v>
                </c:pt>
                <c:pt idx="280">
                  <c:v>4396</c:v>
                </c:pt>
                <c:pt idx="281">
                  <c:v>4397</c:v>
                </c:pt>
                <c:pt idx="282">
                  <c:v>4398</c:v>
                </c:pt>
                <c:pt idx="283">
                  <c:v>4399</c:v>
                </c:pt>
                <c:pt idx="284">
                  <c:v>4400</c:v>
                </c:pt>
                <c:pt idx="285">
                  <c:v>4401</c:v>
                </c:pt>
                <c:pt idx="286">
                  <c:v>4402</c:v>
                </c:pt>
                <c:pt idx="287">
                  <c:v>4403</c:v>
                </c:pt>
                <c:pt idx="288">
                  <c:v>4404</c:v>
                </c:pt>
                <c:pt idx="289">
                  <c:v>4405</c:v>
                </c:pt>
              </c:numCache>
            </c:numRef>
          </c:xVal>
          <c:yVal>
            <c:numRef>
              <c:f>Graph!$D$3650:$D$3937</c:f>
              <c:numCache>
                <c:formatCode>General</c:formatCode>
                <c:ptCount val="288"/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F0-4485-B41A-14C3BD80CB06}"/>
            </c:ext>
          </c:extLst>
        </c:ser>
        <c:ser>
          <c:idx val="1"/>
          <c:order val="1"/>
          <c:tx>
            <c:v>FR</c:v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Graph!$A$3649:$A$3938</c:f>
              <c:numCache>
                <c:formatCode>General</c:formatCode>
                <c:ptCount val="290"/>
                <c:pt idx="0">
                  <c:v>4116</c:v>
                </c:pt>
                <c:pt idx="1">
                  <c:v>4117</c:v>
                </c:pt>
                <c:pt idx="2">
                  <c:v>4118</c:v>
                </c:pt>
                <c:pt idx="3">
                  <c:v>4119</c:v>
                </c:pt>
                <c:pt idx="4">
                  <c:v>4120</c:v>
                </c:pt>
                <c:pt idx="5">
                  <c:v>4121</c:v>
                </c:pt>
                <c:pt idx="6">
                  <c:v>4122</c:v>
                </c:pt>
                <c:pt idx="7">
                  <c:v>4123</c:v>
                </c:pt>
                <c:pt idx="8">
                  <c:v>4124</c:v>
                </c:pt>
                <c:pt idx="9">
                  <c:v>4125</c:v>
                </c:pt>
                <c:pt idx="10">
                  <c:v>4126</c:v>
                </c:pt>
                <c:pt idx="11">
                  <c:v>4127</c:v>
                </c:pt>
                <c:pt idx="12">
                  <c:v>4128</c:v>
                </c:pt>
                <c:pt idx="13">
                  <c:v>4129</c:v>
                </c:pt>
                <c:pt idx="14">
                  <c:v>4130</c:v>
                </c:pt>
                <c:pt idx="15">
                  <c:v>4131</c:v>
                </c:pt>
                <c:pt idx="16">
                  <c:v>4132</c:v>
                </c:pt>
                <c:pt idx="17">
                  <c:v>4133</c:v>
                </c:pt>
                <c:pt idx="18">
                  <c:v>4134</c:v>
                </c:pt>
                <c:pt idx="19">
                  <c:v>4135</c:v>
                </c:pt>
                <c:pt idx="20">
                  <c:v>4136</c:v>
                </c:pt>
                <c:pt idx="21">
                  <c:v>4137</c:v>
                </c:pt>
                <c:pt idx="22">
                  <c:v>4138</c:v>
                </c:pt>
                <c:pt idx="23">
                  <c:v>4139</c:v>
                </c:pt>
                <c:pt idx="24">
                  <c:v>4140</c:v>
                </c:pt>
                <c:pt idx="25">
                  <c:v>4141</c:v>
                </c:pt>
                <c:pt idx="26">
                  <c:v>4142</c:v>
                </c:pt>
                <c:pt idx="27">
                  <c:v>4143</c:v>
                </c:pt>
                <c:pt idx="28">
                  <c:v>4144</c:v>
                </c:pt>
                <c:pt idx="29">
                  <c:v>4145</c:v>
                </c:pt>
                <c:pt idx="30">
                  <c:v>4146</c:v>
                </c:pt>
                <c:pt idx="31">
                  <c:v>4147</c:v>
                </c:pt>
                <c:pt idx="32">
                  <c:v>4148</c:v>
                </c:pt>
                <c:pt idx="33">
                  <c:v>4149</c:v>
                </c:pt>
                <c:pt idx="34">
                  <c:v>4150</c:v>
                </c:pt>
                <c:pt idx="35">
                  <c:v>4151</c:v>
                </c:pt>
                <c:pt idx="36">
                  <c:v>4152</c:v>
                </c:pt>
                <c:pt idx="37">
                  <c:v>4153</c:v>
                </c:pt>
                <c:pt idx="38">
                  <c:v>4154</c:v>
                </c:pt>
                <c:pt idx="39">
                  <c:v>4155</c:v>
                </c:pt>
                <c:pt idx="40">
                  <c:v>4156</c:v>
                </c:pt>
                <c:pt idx="41">
                  <c:v>4157</c:v>
                </c:pt>
                <c:pt idx="42">
                  <c:v>4158</c:v>
                </c:pt>
                <c:pt idx="43">
                  <c:v>4159</c:v>
                </c:pt>
                <c:pt idx="44">
                  <c:v>4160</c:v>
                </c:pt>
                <c:pt idx="45">
                  <c:v>4161</c:v>
                </c:pt>
                <c:pt idx="46">
                  <c:v>4162</c:v>
                </c:pt>
                <c:pt idx="47">
                  <c:v>4163</c:v>
                </c:pt>
                <c:pt idx="48">
                  <c:v>4164</c:v>
                </c:pt>
                <c:pt idx="49">
                  <c:v>4165</c:v>
                </c:pt>
                <c:pt idx="50">
                  <c:v>4166</c:v>
                </c:pt>
                <c:pt idx="51">
                  <c:v>4167</c:v>
                </c:pt>
                <c:pt idx="52">
                  <c:v>4168</c:v>
                </c:pt>
                <c:pt idx="53">
                  <c:v>4169</c:v>
                </c:pt>
                <c:pt idx="54">
                  <c:v>4170</c:v>
                </c:pt>
                <c:pt idx="55">
                  <c:v>4171</c:v>
                </c:pt>
                <c:pt idx="56">
                  <c:v>4172</c:v>
                </c:pt>
                <c:pt idx="57">
                  <c:v>4173</c:v>
                </c:pt>
                <c:pt idx="58">
                  <c:v>4174</c:v>
                </c:pt>
                <c:pt idx="59">
                  <c:v>4175</c:v>
                </c:pt>
                <c:pt idx="60">
                  <c:v>4176</c:v>
                </c:pt>
                <c:pt idx="61">
                  <c:v>4177</c:v>
                </c:pt>
                <c:pt idx="62">
                  <c:v>4178</c:v>
                </c:pt>
                <c:pt idx="63">
                  <c:v>4179</c:v>
                </c:pt>
                <c:pt idx="64">
                  <c:v>4180</c:v>
                </c:pt>
                <c:pt idx="65">
                  <c:v>4181</c:v>
                </c:pt>
                <c:pt idx="66">
                  <c:v>4182</c:v>
                </c:pt>
                <c:pt idx="67">
                  <c:v>4183</c:v>
                </c:pt>
                <c:pt idx="68">
                  <c:v>4184</c:v>
                </c:pt>
                <c:pt idx="69">
                  <c:v>4185</c:v>
                </c:pt>
                <c:pt idx="70">
                  <c:v>4186</c:v>
                </c:pt>
                <c:pt idx="71">
                  <c:v>4187</c:v>
                </c:pt>
                <c:pt idx="72">
                  <c:v>4188</c:v>
                </c:pt>
                <c:pt idx="73">
                  <c:v>4189</c:v>
                </c:pt>
                <c:pt idx="74">
                  <c:v>4190</c:v>
                </c:pt>
                <c:pt idx="75">
                  <c:v>4191</c:v>
                </c:pt>
                <c:pt idx="76">
                  <c:v>4192</c:v>
                </c:pt>
                <c:pt idx="77">
                  <c:v>4193</c:v>
                </c:pt>
                <c:pt idx="78">
                  <c:v>4194</c:v>
                </c:pt>
                <c:pt idx="79">
                  <c:v>4195</c:v>
                </c:pt>
                <c:pt idx="80">
                  <c:v>4196</c:v>
                </c:pt>
                <c:pt idx="81">
                  <c:v>4197</c:v>
                </c:pt>
                <c:pt idx="82">
                  <c:v>4198</c:v>
                </c:pt>
                <c:pt idx="83">
                  <c:v>4199</c:v>
                </c:pt>
                <c:pt idx="84">
                  <c:v>4200</c:v>
                </c:pt>
                <c:pt idx="85">
                  <c:v>4201</c:v>
                </c:pt>
                <c:pt idx="86">
                  <c:v>4202</c:v>
                </c:pt>
                <c:pt idx="87">
                  <c:v>4203</c:v>
                </c:pt>
                <c:pt idx="88">
                  <c:v>4204</c:v>
                </c:pt>
                <c:pt idx="89">
                  <c:v>4205</c:v>
                </c:pt>
                <c:pt idx="90">
                  <c:v>4206</c:v>
                </c:pt>
                <c:pt idx="91">
                  <c:v>4207</c:v>
                </c:pt>
                <c:pt idx="92">
                  <c:v>4208</c:v>
                </c:pt>
                <c:pt idx="93">
                  <c:v>4209</c:v>
                </c:pt>
                <c:pt idx="94">
                  <c:v>4210</c:v>
                </c:pt>
                <c:pt idx="95">
                  <c:v>4211</c:v>
                </c:pt>
                <c:pt idx="96">
                  <c:v>4212</c:v>
                </c:pt>
                <c:pt idx="97">
                  <c:v>4213</c:v>
                </c:pt>
                <c:pt idx="98">
                  <c:v>4214</c:v>
                </c:pt>
                <c:pt idx="99">
                  <c:v>4215</c:v>
                </c:pt>
                <c:pt idx="100">
                  <c:v>4216</c:v>
                </c:pt>
                <c:pt idx="101">
                  <c:v>4217</c:v>
                </c:pt>
                <c:pt idx="102">
                  <c:v>4218</c:v>
                </c:pt>
                <c:pt idx="103">
                  <c:v>4219</c:v>
                </c:pt>
                <c:pt idx="104">
                  <c:v>4220</c:v>
                </c:pt>
                <c:pt idx="105">
                  <c:v>4221</c:v>
                </c:pt>
                <c:pt idx="106">
                  <c:v>4222</c:v>
                </c:pt>
                <c:pt idx="107">
                  <c:v>4223</c:v>
                </c:pt>
                <c:pt idx="108">
                  <c:v>4224</c:v>
                </c:pt>
                <c:pt idx="109">
                  <c:v>4225</c:v>
                </c:pt>
                <c:pt idx="110">
                  <c:v>4226</c:v>
                </c:pt>
                <c:pt idx="111">
                  <c:v>4227</c:v>
                </c:pt>
                <c:pt idx="112">
                  <c:v>4228</c:v>
                </c:pt>
                <c:pt idx="113">
                  <c:v>4229</c:v>
                </c:pt>
                <c:pt idx="114">
                  <c:v>4230</c:v>
                </c:pt>
                <c:pt idx="115">
                  <c:v>4231</c:v>
                </c:pt>
                <c:pt idx="116">
                  <c:v>4232</c:v>
                </c:pt>
                <c:pt idx="117">
                  <c:v>4233</c:v>
                </c:pt>
                <c:pt idx="118">
                  <c:v>4234</c:v>
                </c:pt>
                <c:pt idx="119">
                  <c:v>4235</c:v>
                </c:pt>
                <c:pt idx="120">
                  <c:v>4236</c:v>
                </c:pt>
                <c:pt idx="121">
                  <c:v>4237</c:v>
                </c:pt>
                <c:pt idx="122">
                  <c:v>4238</c:v>
                </c:pt>
                <c:pt idx="123">
                  <c:v>4239</c:v>
                </c:pt>
                <c:pt idx="124">
                  <c:v>4240</c:v>
                </c:pt>
                <c:pt idx="125">
                  <c:v>4241</c:v>
                </c:pt>
                <c:pt idx="126">
                  <c:v>4242</c:v>
                </c:pt>
                <c:pt idx="127">
                  <c:v>4243</c:v>
                </c:pt>
                <c:pt idx="128">
                  <c:v>4244</c:v>
                </c:pt>
                <c:pt idx="129">
                  <c:v>4245</c:v>
                </c:pt>
                <c:pt idx="130">
                  <c:v>4246</c:v>
                </c:pt>
                <c:pt idx="131">
                  <c:v>4247</c:v>
                </c:pt>
                <c:pt idx="132">
                  <c:v>4248</c:v>
                </c:pt>
                <c:pt idx="133">
                  <c:v>4249</c:v>
                </c:pt>
                <c:pt idx="134">
                  <c:v>4250</c:v>
                </c:pt>
                <c:pt idx="135">
                  <c:v>4251</c:v>
                </c:pt>
                <c:pt idx="136">
                  <c:v>4252</c:v>
                </c:pt>
                <c:pt idx="137">
                  <c:v>4253</c:v>
                </c:pt>
                <c:pt idx="138">
                  <c:v>4254</c:v>
                </c:pt>
                <c:pt idx="139">
                  <c:v>4255</c:v>
                </c:pt>
                <c:pt idx="140">
                  <c:v>4256</c:v>
                </c:pt>
                <c:pt idx="141">
                  <c:v>4257</c:v>
                </c:pt>
                <c:pt idx="142">
                  <c:v>4258</c:v>
                </c:pt>
                <c:pt idx="143">
                  <c:v>4259</c:v>
                </c:pt>
                <c:pt idx="144">
                  <c:v>4260</c:v>
                </c:pt>
                <c:pt idx="145">
                  <c:v>4261</c:v>
                </c:pt>
                <c:pt idx="146">
                  <c:v>4262</c:v>
                </c:pt>
                <c:pt idx="147">
                  <c:v>4263</c:v>
                </c:pt>
                <c:pt idx="148">
                  <c:v>4264</c:v>
                </c:pt>
                <c:pt idx="149">
                  <c:v>4265</c:v>
                </c:pt>
                <c:pt idx="150">
                  <c:v>4266</c:v>
                </c:pt>
                <c:pt idx="151">
                  <c:v>4267</c:v>
                </c:pt>
                <c:pt idx="152">
                  <c:v>4268</c:v>
                </c:pt>
                <c:pt idx="153">
                  <c:v>4269</c:v>
                </c:pt>
                <c:pt idx="154">
                  <c:v>4270</c:v>
                </c:pt>
                <c:pt idx="155">
                  <c:v>4271</c:v>
                </c:pt>
                <c:pt idx="156">
                  <c:v>4272</c:v>
                </c:pt>
                <c:pt idx="157">
                  <c:v>4273</c:v>
                </c:pt>
                <c:pt idx="158">
                  <c:v>4274</c:v>
                </c:pt>
                <c:pt idx="159">
                  <c:v>4275</c:v>
                </c:pt>
                <c:pt idx="160">
                  <c:v>4276</c:v>
                </c:pt>
                <c:pt idx="161">
                  <c:v>4277</c:v>
                </c:pt>
                <c:pt idx="162">
                  <c:v>4278</c:v>
                </c:pt>
                <c:pt idx="163">
                  <c:v>4279</c:v>
                </c:pt>
                <c:pt idx="164">
                  <c:v>4280</c:v>
                </c:pt>
                <c:pt idx="165">
                  <c:v>4281</c:v>
                </c:pt>
                <c:pt idx="166">
                  <c:v>4282</c:v>
                </c:pt>
                <c:pt idx="167">
                  <c:v>4283</c:v>
                </c:pt>
                <c:pt idx="168">
                  <c:v>4284</c:v>
                </c:pt>
                <c:pt idx="169">
                  <c:v>4285</c:v>
                </c:pt>
                <c:pt idx="170">
                  <c:v>4286</c:v>
                </c:pt>
                <c:pt idx="171">
                  <c:v>4287</c:v>
                </c:pt>
                <c:pt idx="172">
                  <c:v>4288</c:v>
                </c:pt>
                <c:pt idx="173">
                  <c:v>4289</c:v>
                </c:pt>
                <c:pt idx="174">
                  <c:v>4290</c:v>
                </c:pt>
                <c:pt idx="175">
                  <c:v>4291</c:v>
                </c:pt>
                <c:pt idx="176">
                  <c:v>4292</c:v>
                </c:pt>
                <c:pt idx="177">
                  <c:v>4293</c:v>
                </c:pt>
                <c:pt idx="178">
                  <c:v>4294</c:v>
                </c:pt>
                <c:pt idx="179">
                  <c:v>4295</c:v>
                </c:pt>
                <c:pt idx="180">
                  <c:v>4296</c:v>
                </c:pt>
                <c:pt idx="181">
                  <c:v>4297</c:v>
                </c:pt>
                <c:pt idx="182">
                  <c:v>4298</c:v>
                </c:pt>
                <c:pt idx="183">
                  <c:v>4299</c:v>
                </c:pt>
                <c:pt idx="184">
                  <c:v>4300</c:v>
                </c:pt>
                <c:pt idx="185">
                  <c:v>4301</c:v>
                </c:pt>
                <c:pt idx="186">
                  <c:v>4302</c:v>
                </c:pt>
                <c:pt idx="187">
                  <c:v>4303</c:v>
                </c:pt>
                <c:pt idx="188">
                  <c:v>4304</c:v>
                </c:pt>
                <c:pt idx="189">
                  <c:v>4305</c:v>
                </c:pt>
                <c:pt idx="190">
                  <c:v>4306</c:v>
                </c:pt>
                <c:pt idx="191">
                  <c:v>4307</c:v>
                </c:pt>
                <c:pt idx="192">
                  <c:v>4308</c:v>
                </c:pt>
                <c:pt idx="193">
                  <c:v>4309</c:v>
                </c:pt>
                <c:pt idx="194">
                  <c:v>4310</c:v>
                </c:pt>
                <c:pt idx="195">
                  <c:v>4311</c:v>
                </c:pt>
                <c:pt idx="196">
                  <c:v>4312</c:v>
                </c:pt>
                <c:pt idx="197">
                  <c:v>4313</c:v>
                </c:pt>
                <c:pt idx="198">
                  <c:v>4314</c:v>
                </c:pt>
                <c:pt idx="199">
                  <c:v>4315</c:v>
                </c:pt>
                <c:pt idx="200">
                  <c:v>4316</c:v>
                </c:pt>
                <c:pt idx="201">
                  <c:v>4317</c:v>
                </c:pt>
                <c:pt idx="202">
                  <c:v>4318</c:v>
                </c:pt>
                <c:pt idx="203">
                  <c:v>4319</c:v>
                </c:pt>
                <c:pt idx="204">
                  <c:v>4320</c:v>
                </c:pt>
                <c:pt idx="205">
                  <c:v>4321</c:v>
                </c:pt>
                <c:pt idx="206">
                  <c:v>4322</c:v>
                </c:pt>
                <c:pt idx="207">
                  <c:v>4323</c:v>
                </c:pt>
                <c:pt idx="208">
                  <c:v>4324</c:v>
                </c:pt>
                <c:pt idx="209">
                  <c:v>4325</c:v>
                </c:pt>
                <c:pt idx="210">
                  <c:v>4326</c:v>
                </c:pt>
                <c:pt idx="211">
                  <c:v>4327</c:v>
                </c:pt>
                <c:pt idx="212">
                  <c:v>4328</c:v>
                </c:pt>
                <c:pt idx="213">
                  <c:v>4329</c:v>
                </c:pt>
                <c:pt idx="214">
                  <c:v>4330</c:v>
                </c:pt>
                <c:pt idx="215">
                  <c:v>4331</c:v>
                </c:pt>
                <c:pt idx="216">
                  <c:v>4332</c:v>
                </c:pt>
                <c:pt idx="217">
                  <c:v>4333</c:v>
                </c:pt>
                <c:pt idx="218">
                  <c:v>4334</c:v>
                </c:pt>
                <c:pt idx="219">
                  <c:v>4335</c:v>
                </c:pt>
                <c:pt idx="220">
                  <c:v>4336</c:v>
                </c:pt>
                <c:pt idx="221">
                  <c:v>4337</c:v>
                </c:pt>
                <c:pt idx="222">
                  <c:v>4338</c:v>
                </c:pt>
                <c:pt idx="223">
                  <c:v>4339</c:v>
                </c:pt>
                <c:pt idx="224">
                  <c:v>4340</c:v>
                </c:pt>
                <c:pt idx="225">
                  <c:v>4341</c:v>
                </c:pt>
                <c:pt idx="226">
                  <c:v>4342</c:v>
                </c:pt>
                <c:pt idx="227">
                  <c:v>4343</c:v>
                </c:pt>
                <c:pt idx="228">
                  <c:v>4344</c:v>
                </c:pt>
                <c:pt idx="229">
                  <c:v>4345</c:v>
                </c:pt>
                <c:pt idx="230">
                  <c:v>4346</c:v>
                </c:pt>
                <c:pt idx="231">
                  <c:v>4347</c:v>
                </c:pt>
                <c:pt idx="232">
                  <c:v>4348</c:v>
                </c:pt>
                <c:pt idx="233">
                  <c:v>4349</c:v>
                </c:pt>
                <c:pt idx="234">
                  <c:v>4350</c:v>
                </c:pt>
                <c:pt idx="235">
                  <c:v>4351</c:v>
                </c:pt>
                <c:pt idx="236">
                  <c:v>4352</c:v>
                </c:pt>
                <c:pt idx="237">
                  <c:v>4353</c:v>
                </c:pt>
                <c:pt idx="238">
                  <c:v>4354</c:v>
                </c:pt>
                <c:pt idx="239">
                  <c:v>4355</c:v>
                </c:pt>
                <c:pt idx="240">
                  <c:v>4356</c:v>
                </c:pt>
                <c:pt idx="241">
                  <c:v>4357</c:v>
                </c:pt>
                <c:pt idx="242">
                  <c:v>4358</c:v>
                </c:pt>
                <c:pt idx="243">
                  <c:v>4359</c:v>
                </c:pt>
                <c:pt idx="244">
                  <c:v>4360</c:v>
                </c:pt>
                <c:pt idx="245">
                  <c:v>4361</c:v>
                </c:pt>
                <c:pt idx="246">
                  <c:v>4362</c:v>
                </c:pt>
                <c:pt idx="247">
                  <c:v>4363</c:v>
                </c:pt>
                <c:pt idx="248">
                  <c:v>4364</c:v>
                </c:pt>
                <c:pt idx="249">
                  <c:v>4365</c:v>
                </c:pt>
                <c:pt idx="250">
                  <c:v>4366</c:v>
                </c:pt>
                <c:pt idx="251">
                  <c:v>4367</c:v>
                </c:pt>
                <c:pt idx="252">
                  <c:v>4368</c:v>
                </c:pt>
                <c:pt idx="253">
                  <c:v>4369</c:v>
                </c:pt>
                <c:pt idx="254">
                  <c:v>4370</c:v>
                </c:pt>
                <c:pt idx="255">
                  <c:v>4371</c:v>
                </c:pt>
                <c:pt idx="256">
                  <c:v>4372</c:v>
                </c:pt>
                <c:pt idx="257">
                  <c:v>4373</c:v>
                </c:pt>
                <c:pt idx="258">
                  <c:v>4374</c:v>
                </c:pt>
                <c:pt idx="259">
                  <c:v>4375</c:v>
                </c:pt>
                <c:pt idx="260">
                  <c:v>4376</c:v>
                </c:pt>
                <c:pt idx="261">
                  <c:v>4377</c:v>
                </c:pt>
                <c:pt idx="262">
                  <c:v>4378</c:v>
                </c:pt>
                <c:pt idx="263">
                  <c:v>4379</c:v>
                </c:pt>
                <c:pt idx="264">
                  <c:v>4380</c:v>
                </c:pt>
                <c:pt idx="265">
                  <c:v>4381</c:v>
                </c:pt>
                <c:pt idx="266">
                  <c:v>4382</c:v>
                </c:pt>
                <c:pt idx="267">
                  <c:v>4383</c:v>
                </c:pt>
                <c:pt idx="268">
                  <c:v>4384</c:v>
                </c:pt>
                <c:pt idx="269">
                  <c:v>4385</c:v>
                </c:pt>
                <c:pt idx="270">
                  <c:v>4386</c:v>
                </c:pt>
                <c:pt idx="271">
                  <c:v>4387</c:v>
                </c:pt>
                <c:pt idx="272">
                  <c:v>4388</c:v>
                </c:pt>
                <c:pt idx="273">
                  <c:v>4389</c:v>
                </c:pt>
                <c:pt idx="274">
                  <c:v>4390</c:v>
                </c:pt>
                <c:pt idx="275">
                  <c:v>4391</c:v>
                </c:pt>
                <c:pt idx="276">
                  <c:v>4392</c:v>
                </c:pt>
                <c:pt idx="277">
                  <c:v>4393</c:v>
                </c:pt>
                <c:pt idx="278">
                  <c:v>4394</c:v>
                </c:pt>
                <c:pt idx="279">
                  <c:v>4395</c:v>
                </c:pt>
                <c:pt idx="280">
                  <c:v>4396</c:v>
                </c:pt>
                <c:pt idx="281">
                  <c:v>4397</c:v>
                </c:pt>
                <c:pt idx="282">
                  <c:v>4398</c:v>
                </c:pt>
                <c:pt idx="283">
                  <c:v>4399</c:v>
                </c:pt>
                <c:pt idx="284">
                  <c:v>4400</c:v>
                </c:pt>
                <c:pt idx="285">
                  <c:v>4401</c:v>
                </c:pt>
                <c:pt idx="286">
                  <c:v>4402</c:v>
                </c:pt>
                <c:pt idx="287">
                  <c:v>4403</c:v>
                </c:pt>
                <c:pt idx="288">
                  <c:v>4404</c:v>
                </c:pt>
                <c:pt idx="289">
                  <c:v>4405</c:v>
                </c:pt>
              </c:numCache>
            </c:numRef>
          </c:xVal>
          <c:yVal>
            <c:numRef>
              <c:f>Graph!$B$3650:$B$3937</c:f>
              <c:numCache>
                <c:formatCode>General</c:formatCode>
                <c:ptCount val="288"/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3F0-4485-B41A-14C3BD80CB06}"/>
            </c:ext>
          </c:extLst>
        </c:ser>
        <c:ser>
          <c:idx val="2"/>
          <c:order val="2"/>
          <c:tx>
            <c:v>FL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Graph!$A$3649:$A$3938</c:f>
              <c:numCache>
                <c:formatCode>General</c:formatCode>
                <c:ptCount val="290"/>
                <c:pt idx="0">
                  <c:v>4116</c:v>
                </c:pt>
                <c:pt idx="1">
                  <c:v>4117</c:v>
                </c:pt>
                <c:pt idx="2">
                  <c:v>4118</c:v>
                </c:pt>
                <c:pt idx="3">
                  <c:v>4119</c:v>
                </c:pt>
                <c:pt idx="4">
                  <c:v>4120</c:v>
                </c:pt>
                <c:pt idx="5">
                  <c:v>4121</c:v>
                </c:pt>
                <c:pt idx="6">
                  <c:v>4122</c:v>
                </c:pt>
                <c:pt idx="7">
                  <c:v>4123</c:v>
                </c:pt>
                <c:pt idx="8">
                  <c:v>4124</c:v>
                </c:pt>
                <c:pt idx="9">
                  <c:v>4125</c:v>
                </c:pt>
                <c:pt idx="10">
                  <c:v>4126</c:v>
                </c:pt>
                <c:pt idx="11">
                  <c:v>4127</c:v>
                </c:pt>
                <c:pt idx="12">
                  <c:v>4128</c:v>
                </c:pt>
                <c:pt idx="13">
                  <c:v>4129</c:v>
                </c:pt>
                <c:pt idx="14">
                  <c:v>4130</c:v>
                </c:pt>
                <c:pt idx="15">
                  <c:v>4131</c:v>
                </c:pt>
                <c:pt idx="16">
                  <c:v>4132</c:v>
                </c:pt>
                <c:pt idx="17">
                  <c:v>4133</c:v>
                </c:pt>
                <c:pt idx="18">
                  <c:v>4134</c:v>
                </c:pt>
                <c:pt idx="19">
                  <c:v>4135</c:v>
                </c:pt>
                <c:pt idx="20">
                  <c:v>4136</c:v>
                </c:pt>
                <c:pt idx="21">
                  <c:v>4137</c:v>
                </c:pt>
                <c:pt idx="22">
                  <c:v>4138</c:v>
                </c:pt>
                <c:pt idx="23">
                  <c:v>4139</c:v>
                </c:pt>
                <c:pt idx="24">
                  <c:v>4140</c:v>
                </c:pt>
                <c:pt idx="25">
                  <c:v>4141</c:v>
                </c:pt>
                <c:pt idx="26">
                  <c:v>4142</c:v>
                </c:pt>
                <c:pt idx="27">
                  <c:v>4143</c:v>
                </c:pt>
                <c:pt idx="28">
                  <c:v>4144</c:v>
                </c:pt>
                <c:pt idx="29">
                  <c:v>4145</c:v>
                </c:pt>
                <c:pt idx="30">
                  <c:v>4146</c:v>
                </c:pt>
                <c:pt idx="31">
                  <c:v>4147</c:v>
                </c:pt>
                <c:pt idx="32">
                  <c:v>4148</c:v>
                </c:pt>
                <c:pt idx="33">
                  <c:v>4149</c:v>
                </c:pt>
                <c:pt idx="34">
                  <c:v>4150</c:v>
                </c:pt>
                <c:pt idx="35">
                  <c:v>4151</c:v>
                </c:pt>
                <c:pt idx="36">
                  <c:v>4152</c:v>
                </c:pt>
                <c:pt idx="37">
                  <c:v>4153</c:v>
                </c:pt>
                <c:pt idx="38">
                  <c:v>4154</c:v>
                </c:pt>
                <c:pt idx="39">
                  <c:v>4155</c:v>
                </c:pt>
                <c:pt idx="40">
                  <c:v>4156</c:v>
                </c:pt>
                <c:pt idx="41">
                  <c:v>4157</c:v>
                </c:pt>
                <c:pt idx="42">
                  <c:v>4158</c:v>
                </c:pt>
                <c:pt idx="43">
                  <c:v>4159</c:v>
                </c:pt>
                <c:pt idx="44">
                  <c:v>4160</c:v>
                </c:pt>
                <c:pt idx="45">
                  <c:v>4161</c:v>
                </c:pt>
                <c:pt idx="46">
                  <c:v>4162</c:v>
                </c:pt>
                <c:pt idx="47">
                  <c:v>4163</c:v>
                </c:pt>
                <c:pt idx="48">
                  <c:v>4164</c:v>
                </c:pt>
                <c:pt idx="49">
                  <c:v>4165</c:v>
                </c:pt>
                <c:pt idx="50">
                  <c:v>4166</c:v>
                </c:pt>
                <c:pt idx="51">
                  <c:v>4167</c:v>
                </c:pt>
                <c:pt idx="52">
                  <c:v>4168</c:v>
                </c:pt>
                <c:pt idx="53">
                  <c:v>4169</c:v>
                </c:pt>
                <c:pt idx="54">
                  <c:v>4170</c:v>
                </c:pt>
                <c:pt idx="55">
                  <c:v>4171</c:v>
                </c:pt>
                <c:pt idx="56">
                  <c:v>4172</c:v>
                </c:pt>
                <c:pt idx="57">
                  <c:v>4173</c:v>
                </c:pt>
                <c:pt idx="58">
                  <c:v>4174</c:v>
                </c:pt>
                <c:pt idx="59">
                  <c:v>4175</c:v>
                </c:pt>
                <c:pt idx="60">
                  <c:v>4176</c:v>
                </c:pt>
                <c:pt idx="61">
                  <c:v>4177</c:v>
                </c:pt>
                <c:pt idx="62">
                  <c:v>4178</c:v>
                </c:pt>
                <c:pt idx="63">
                  <c:v>4179</c:v>
                </c:pt>
                <c:pt idx="64">
                  <c:v>4180</c:v>
                </c:pt>
                <c:pt idx="65">
                  <c:v>4181</c:v>
                </c:pt>
                <c:pt idx="66">
                  <c:v>4182</c:v>
                </c:pt>
                <c:pt idx="67">
                  <c:v>4183</c:v>
                </c:pt>
                <c:pt idx="68">
                  <c:v>4184</c:v>
                </c:pt>
                <c:pt idx="69">
                  <c:v>4185</c:v>
                </c:pt>
                <c:pt idx="70">
                  <c:v>4186</c:v>
                </c:pt>
                <c:pt idx="71">
                  <c:v>4187</c:v>
                </c:pt>
                <c:pt idx="72">
                  <c:v>4188</c:v>
                </c:pt>
                <c:pt idx="73">
                  <c:v>4189</c:v>
                </c:pt>
                <c:pt idx="74">
                  <c:v>4190</c:v>
                </c:pt>
                <c:pt idx="75">
                  <c:v>4191</c:v>
                </c:pt>
                <c:pt idx="76">
                  <c:v>4192</c:v>
                </c:pt>
                <c:pt idx="77">
                  <c:v>4193</c:v>
                </c:pt>
                <c:pt idx="78">
                  <c:v>4194</c:v>
                </c:pt>
                <c:pt idx="79">
                  <c:v>4195</c:v>
                </c:pt>
                <c:pt idx="80">
                  <c:v>4196</c:v>
                </c:pt>
                <c:pt idx="81">
                  <c:v>4197</c:v>
                </c:pt>
                <c:pt idx="82">
                  <c:v>4198</c:v>
                </c:pt>
                <c:pt idx="83">
                  <c:v>4199</c:v>
                </c:pt>
                <c:pt idx="84">
                  <c:v>4200</c:v>
                </c:pt>
                <c:pt idx="85">
                  <c:v>4201</c:v>
                </c:pt>
                <c:pt idx="86">
                  <c:v>4202</c:v>
                </c:pt>
                <c:pt idx="87">
                  <c:v>4203</c:v>
                </c:pt>
                <c:pt idx="88">
                  <c:v>4204</c:v>
                </c:pt>
                <c:pt idx="89">
                  <c:v>4205</c:v>
                </c:pt>
                <c:pt idx="90">
                  <c:v>4206</c:v>
                </c:pt>
                <c:pt idx="91">
                  <c:v>4207</c:v>
                </c:pt>
                <c:pt idx="92">
                  <c:v>4208</c:v>
                </c:pt>
                <c:pt idx="93">
                  <c:v>4209</c:v>
                </c:pt>
                <c:pt idx="94">
                  <c:v>4210</c:v>
                </c:pt>
                <c:pt idx="95">
                  <c:v>4211</c:v>
                </c:pt>
                <c:pt idx="96">
                  <c:v>4212</c:v>
                </c:pt>
                <c:pt idx="97">
                  <c:v>4213</c:v>
                </c:pt>
                <c:pt idx="98">
                  <c:v>4214</c:v>
                </c:pt>
                <c:pt idx="99">
                  <c:v>4215</c:v>
                </c:pt>
                <c:pt idx="100">
                  <c:v>4216</c:v>
                </c:pt>
                <c:pt idx="101">
                  <c:v>4217</c:v>
                </c:pt>
                <c:pt idx="102">
                  <c:v>4218</c:v>
                </c:pt>
                <c:pt idx="103">
                  <c:v>4219</c:v>
                </c:pt>
                <c:pt idx="104">
                  <c:v>4220</c:v>
                </c:pt>
                <c:pt idx="105">
                  <c:v>4221</c:v>
                </c:pt>
                <c:pt idx="106">
                  <c:v>4222</c:v>
                </c:pt>
                <c:pt idx="107">
                  <c:v>4223</c:v>
                </c:pt>
                <c:pt idx="108">
                  <c:v>4224</c:v>
                </c:pt>
                <c:pt idx="109">
                  <c:v>4225</c:v>
                </c:pt>
                <c:pt idx="110">
                  <c:v>4226</c:v>
                </c:pt>
                <c:pt idx="111">
                  <c:v>4227</c:v>
                </c:pt>
                <c:pt idx="112">
                  <c:v>4228</c:v>
                </c:pt>
                <c:pt idx="113">
                  <c:v>4229</c:v>
                </c:pt>
                <c:pt idx="114">
                  <c:v>4230</c:v>
                </c:pt>
                <c:pt idx="115">
                  <c:v>4231</c:v>
                </c:pt>
                <c:pt idx="116">
                  <c:v>4232</c:v>
                </c:pt>
                <c:pt idx="117">
                  <c:v>4233</c:v>
                </c:pt>
                <c:pt idx="118">
                  <c:v>4234</c:v>
                </c:pt>
                <c:pt idx="119">
                  <c:v>4235</c:v>
                </c:pt>
                <c:pt idx="120">
                  <c:v>4236</c:v>
                </c:pt>
                <c:pt idx="121">
                  <c:v>4237</c:v>
                </c:pt>
                <c:pt idx="122">
                  <c:v>4238</c:v>
                </c:pt>
                <c:pt idx="123">
                  <c:v>4239</c:v>
                </c:pt>
                <c:pt idx="124">
                  <c:v>4240</c:v>
                </c:pt>
                <c:pt idx="125">
                  <c:v>4241</c:v>
                </c:pt>
                <c:pt idx="126">
                  <c:v>4242</c:v>
                </c:pt>
                <c:pt idx="127">
                  <c:v>4243</c:v>
                </c:pt>
                <c:pt idx="128">
                  <c:v>4244</c:v>
                </c:pt>
                <c:pt idx="129">
                  <c:v>4245</c:v>
                </c:pt>
                <c:pt idx="130">
                  <c:v>4246</c:v>
                </c:pt>
                <c:pt idx="131">
                  <c:v>4247</c:v>
                </c:pt>
                <c:pt idx="132">
                  <c:v>4248</c:v>
                </c:pt>
                <c:pt idx="133">
                  <c:v>4249</c:v>
                </c:pt>
                <c:pt idx="134">
                  <c:v>4250</c:v>
                </c:pt>
                <c:pt idx="135">
                  <c:v>4251</c:v>
                </c:pt>
                <c:pt idx="136">
                  <c:v>4252</c:v>
                </c:pt>
                <c:pt idx="137">
                  <c:v>4253</c:v>
                </c:pt>
                <c:pt idx="138">
                  <c:v>4254</c:v>
                </c:pt>
                <c:pt idx="139">
                  <c:v>4255</c:v>
                </c:pt>
                <c:pt idx="140">
                  <c:v>4256</c:v>
                </c:pt>
                <c:pt idx="141">
                  <c:v>4257</c:v>
                </c:pt>
                <c:pt idx="142">
                  <c:v>4258</c:v>
                </c:pt>
                <c:pt idx="143">
                  <c:v>4259</c:v>
                </c:pt>
                <c:pt idx="144">
                  <c:v>4260</c:v>
                </c:pt>
                <c:pt idx="145">
                  <c:v>4261</c:v>
                </c:pt>
                <c:pt idx="146">
                  <c:v>4262</c:v>
                </c:pt>
                <c:pt idx="147">
                  <c:v>4263</c:v>
                </c:pt>
                <c:pt idx="148">
                  <c:v>4264</c:v>
                </c:pt>
                <c:pt idx="149">
                  <c:v>4265</c:v>
                </c:pt>
                <c:pt idx="150">
                  <c:v>4266</c:v>
                </c:pt>
                <c:pt idx="151">
                  <c:v>4267</c:v>
                </c:pt>
                <c:pt idx="152">
                  <c:v>4268</c:v>
                </c:pt>
                <c:pt idx="153">
                  <c:v>4269</c:v>
                </c:pt>
                <c:pt idx="154">
                  <c:v>4270</c:v>
                </c:pt>
                <c:pt idx="155">
                  <c:v>4271</c:v>
                </c:pt>
                <c:pt idx="156">
                  <c:v>4272</c:v>
                </c:pt>
                <c:pt idx="157">
                  <c:v>4273</c:v>
                </c:pt>
                <c:pt idx="158">
                  <c:v>4274</c:v>
                </c:pt>
                <c:pt idx="159">
                  <c:v>4275</c:v>
                </c:pt>
                <c:pt idx="160">
                  <c:v>4276</c:v>
                </c:pt>
                <c:pt idx="161">
                  <c:v>4277</c:v>
                </c:pt>
                <c:pt idx="162">
                  <c:v>4278</c:v>
                </c:pt>
                <c:pt idx="163">
                  <c:v>4279</c:v>
                </c:pt>
                <c:pt idx="164">
                  <c:v>4280</c:v>
                </c:pt>
                <c:pt idx="165">
                  <c:v>4281</c:v>
                </c:pt>
                <c:pt idx="166">
                  <c:v>4282</c:v>
                </c:pt>
                <c:pt idx="167">
                  <c:v>4283</c:v>
                </c:pt>
                <c:pt idx="168">
                  <c:v>4284</c:v>
                </c:pt>
                <c:pt idx="169">
                  <c:v>4285</c:v>
                </c:pt>
                <c:pt idx="170">
                  <c:v>4286</c:v>
                </c:pt>
                <c:pt idx="171">
                  <c:v>4287</c:v>
                </c:pt>
                <c:pt idx="172">
                  <c:v>4288</c:v>
                </c:pt>
                <c:pt idx="173">
                  <c:v>4289</c:v>
                </c:pt>
                <c:pt idx="174">
                  <c:v>4290</c:v>
                </c:pt>
                <c:pt idx="175">
                  <c:v>4291</c:v>
                </c:pt>
                <c:pt idx="176">
                  <c:v>4292</c:v>
                </c:pt>
                <c:pt idx="177">
                  <c:v>4293</c:v>
                </c:pt>
                <c:pt idx="178">
                  <c:v>4294</c:v>
                </c:pt>
                <c:pt idx="179">
                  <c:v>4295</c:v>
                </c:pt>
                <c:pt idx="180">
                  <c:v>4296</c:v>
                </c:pt>
                <c:pt idx="181">
                  <c:v>4297</c:v>
                </c:pt>
                <c:pt idx="182">
                  <c:v>4298</c:v>
                </c:pt>
                <c:pt idx="183">
                  <c:v>4299</c:v>
                </c:pt>
                <c:pt idx="184">
                  <c:v>4300</c:v>
                </c:pt>
                <c:pt idx="185">
                  <c:v>4301</c:v>
                </c:pt>
                <c:pt idx="186">
                  <c:v>4302</c:v>
                </c:pt>
                <c:pt idx="187">
                  <c:v>4303</c:v>
                </c:pt>
                <c:pt idx="188">
                  <c:v>4304</c:v>
                </c:pt>
                <c:pt idx="189">
                  <c:v>4305</c:v>
                </c:pt>
                <c:pt idx="190">
                  <c:v>4306</c:v>
                </c:pt>
                <c:pt idx="191">
                  <c:v>4307</c:v>
                </c:pt>
                <c:pt idx="192">
                  <c:v>4308</c:v>
                </c:pt>
                <c:pt idx="193">
                  <c:v>4309</c:v>
                </c:pt>
                <c:pt idx="194">
                  <c:v>4310</c:v>
                </c:pt>
                <c:pt idx="195">
                  <c:v>4311</c:v>
                </c:pt>
                <c:pt idx="196">
                  <c:v>4312</c:v>
                </c:pt>
                <c:pt idx="197">
                  <c:v>4313</c:v>
                </c:pt>
                <c:pt idx="198">
                  <c:v>4314</c:v>
                </c:pt>
                <c:pt idx="199">
                  <c:v>4315</c:v>
                </c:pt>
                <c:pt idx="200">
                  <c:v>4316</c:v>
                </c:pt>
                <c:pt idx="201">
                  <c:v>4317</c:v>
                </c:pt>
                <c:pt idx="202">
                  <c:v>4318</c:v>
                </c:pt>
                <c:pt idx="203">
                  <c:v>4319</c:v>
                </c:pt>
                <c:pt idx="204">
                  <c:v>4320</c:v>
                </c:pt>
                <c:pt idx="205">
                  <c:v>4321</c:v>
                </c:pt>
                <c:pt idx="206">
                  <c:v>4322</c:v>
                </c:pt>
                <c:pt idx="207">
                  <c:v>4323</c:v>
                </c:pt>
                <c:pt idx="208">
                  <c:v>4324</c:v>
                </c:pt>
                <c:pt idx="209">
                  <c:v>4325</c:v>
                </c:pt>
                <c:pt idx="210">
                  <c:v>4326</c:v>
                </c:pt>
                <c:pt idx="211">
                  <c:v>4327</c:v>
                </c:pt>
                <c:pt idx="212">
                  <c:v>4328</c:v>
                </c:pt>
                <c:pt idx="213">
                  <c:v>4329</c:v>
                </c:pt>
                <c:pt idx="214">
                  <c:v>4330</c:v>
                </c:pt>
                <c:pt idx="215">
                  <c:v>4331</c:v>
                </c:pt>
                <c:pt idx="216">
                  <c:v>4332</c:v>
                </c:pt>
                <c:pt idx="217">
                  <c:v>4333</c:v>
                </c:pt>
                <c:pt idx="218">
                  <c:v>4334</c:v>
                </c:pt>
                <c:pt idx="219">
                  <c:v>4335</c:v>
                </c:pt>
                <c:pt idx="220">
                  <c:v>4336</c:v>
                </c:pt>
                <c:pt idx="221">
                  <c:v>4337</c:v>
                </c:pt>
                <c:pt idx="222">
                  <c:v>4338</c:v>
                </c:pt>
                <c:pt idx="223">
                  <c:v>4339</c:v>
                </c:pt>
                <c:pt idx="224">
                  <c:v>4340</c:v>
                </c:pt>
                <c:pt idx="225">
                  <c:v>4341</c:v>
                </c:pt>
                <c:pt idx="226">
                  <c:v>4342</c:v>
                </c:pt>
                <c:pt idx="227">
                  <c:v>4343</c:v>
                </c:pt>
                <c:pt idx="228">
                  <c:v>4344</c:v>
                </c:pt>
                <c:pt idx="229">
                  <c:v>4345</c:v>
                </c:pt>
                <c:pt idx="230">
                  <c:v>4346</c:v>
                </c:pt>
                <c:pt idx="231">
                  <c:v>4347</c:v>
                </c:pt>
                <c:pt idx="232">
                  <c:v>4348</c:v>
                </c:pt>
                <c:pt idx="233">
                  <c:v>4349</c:v>
                </c:pt>
                <c:pt idx="234">
                  <c:v>4350</c:v>
                </c:pt>
                <c:pt idx="235">
                  <c:v>4351</c:v>
                </c:pt>
                <c:pt idx="236">
                  <c:v>4352</c:v>
                </c:pt>
                <c:pt idx="237">
                  <c:v>4353</c:v>
                </c:pt>
                <c:pt idx="238">
                  <c:v>4354</c:v>
                </c:pt>
                <c:pt idx="239">
                  <c:v>4355</c:v>
                </c:pt>
                <c:pt idx="240">
                  <c:v>4356</c:v>
                </c:pt>
                <c:pt idx="241">
                  <c:v>4357</c:v>
                </c:pt>
                <c:pt idx="242">
                  <c:v>4358</c:v>
                </c:pt>
                <c:pt idx="243">
                  <c:v>4359</c:v>
                </c:pt>
                <c:pt idx="244">
                  <c:v>4360</c:v>
                </c:pt>
                <c:pt idx="245">
                  <c:v>4361</c:v>
                </c:pt>
                <c:pt idx="246">
                  <c:v>4362</c:v>
                </c:pt>
                <c:pt idx="247">
                  <c:v>4363</c:v>
                </c:pt>
                <c:pt idx="248">
                  <c:v>4364</c:v>
                </c:pt>
                <c:pt idx="249">
                  <c:v>4365</c:v>
                </c:pt>
                <c:pt idx="250">
                  <c:v>4366</c:v>
                </c:pt>
                <c:pt idx="251">
                  <c:v>4367</c:v>
                </c:pt>
                <c:pt idx="252">
                  <c:v>4368</c:v>
                </c:pt>
                <c:pt idx="253">
                  <c:v>4369</c:v>
                </c:pt>
                <c:pt idx="254">
                  <c:v>4370</c:v>
                </c:pt>
                <c:pt idx="255">
                  <c:v>4371</c:v>
                </c:pt>
                <c:pt idx="256">
                  <c:v>4372</c:v>
                </c:pt>
                <c:pt idx="257">
                  <c:v>4373</c:v>
                </c:pt>
                <c:pt idx="258">
                  <c:v>4374</c:v>
                </c:pt>
                <c:pt idx="259">
                  <c:v>4375</c:v>
                </c:pt>
                <c:pt idx="260">
                  <c:v>4376</c:v>
                </c:pt>
                <c:pt idx="261">
                  <c:v>4377</c:v>
                </c:pt>
                <c:pt idx="262">
                  <c:v>4378</c:v>
                </c:pt>
                <c:pt idx="263">
                  <c:v>4379</c:v>
                </c:pt>
                <c:pt idx="264">
                  <c:v>4380</c:v>
                </c:pt>
                <c:pt idx="265">
                  <c:v>4381</c:v>
                </c:pt>
                <c:pt idx="266">
                  <c:v>4382</c:v>
                </c:pt>
                <c:pt idx="267">
                  <c:v>4383</c:v>
                </c:pt>
                <c:pt idx="268">
                  <c:v>4384</c:v>
                </c:pt>
                <c:pt idx="269">
                  <c:v>4385</c:v>
                </c:pt>
                <c:pt idx="270">
                  <c:v>4386</c:v>
                </c:pt>
                <c:pt idx="271">
                  <c:v>4387</c:v>
                </c:pt>
                <c:pt idx="272">
                  <c:v>4388</c:v>
                </c:pt>
                <c:pt idx="273">
                  <c:v>4389</c:v>
                </c:pt>
                <c:pt idx="274">
                  <c:v>4390</c:v>
                </c:pt>
                <c:pt idx="275">
                  <c:v>4391</c:v>
                </c:pt>
                <c:pt idx="276">
                  <c:v>4392</c:v>
                </c:pt>
                <c:pt idx="277">
                  <c:v>4393</c:v>
                </c:pt>
                <c:pt idx="278">
                  <c:v>4394</c:v>
                </c:pt>
                <c:pt idx="279">
                  <c:v>4395</c:v>
                </c:pt>
                <c:pt idx="280">
                  <c:v>4396</c:v>
                </c:pt>
                <c:pt idx="281">
                  <c:v>4397</c:v>
                </c:pt>
                <c:pt idx="282">
                  <c:v>4398</c:v>
                </c:pt>
                <c:pt idx="283">
                  <c:v>4399</c:v>
                </c:pt>
                <c:pt idx="284">
                  <c:v>4400</c:v>
                </c:pt>
                <c:pt idx="285">
                  <c:v>4401</c:v>
                </c:pt>
                <c:pt idx="286">
                  <c:v>4402</c:v>
                </c:pt>
                <c:pt idx="287">
                  <c:v>4403</c:v>
                </c:pt>
                <c:pt idx="288">
                  <c:v>4404</c:v>
                </c:pt>
                <c:pt idx="289">
                  <c:v>4405</c:v>
                </c:pt>
              </c:numCache>
            </c:numRef>
          </c:xVal>
          <c:yVal>
            <c:numRef>
              <c:f>Graph!$C$3650:$C$3937</c:f>
              <c:numCache>
                <c:formatCode>General</c:formatCode>
                <c:ptCount val="288"/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3F0-4485-B41A-14C3BD80CB06}"/>
            </c:ext>
          </c:extLst>
        </c:ser>
        <c:ser>
          <c:idx val="3"/>
          <c:order val="3"/>
          <c:tx>
            <c:v>RL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Graph!$A$3649:$A$3938</c:f>
              <c:numCache>
                <c:formatCode>General</c:formatCode>
                <c:ptCount val="290"/>
                <c:pt idx="0">
                  <c:v>4116</c:v>
                </c:pt>
                <c:pt idx="1">
                  <c:v>4117</c:v>
                </c:pt>
                <c:pt idx="2">
                  <c:v>4118</c:v>
                </c:pt>
                <c:pt idx="3">
                  <c:v>4119</c:v>
                </c:pt>
                <c:pt idx="4">
                  <c:v>4120</c:v>
                </c:pt>
                <c:pt idx="5">
                  <c:v>4121</c:v>
                </c:pt>
                <c:pt idx="6">
                  <c:v>4122</c:v>
                </c:pt>
                <c:pt idx="7">
                  <c:v>4123</c:v>
                </c:pt>
                <c:pt idx="8">
                  <c:v>4124</c:v>
                </c:pt>
                <c:pt idx="9">
                  <c:v>4125</c:v>
                </c:pt>
                <c:pt idx="10">
                  <c:v>4126</c:v>
                </c:pt>
                <c:pt idx="11">
                  <c:v>4127</c:v>
                </c:pt>
                <c:pt idx="12">
                  <c:v>4128</c:v>
                </c:pt>
                <c:pt idx="13">
                  <c:v>4129</c:v>
                </c:pt>
                <c:pt idx="14">
                  <c:v>4130</c:v>
                </c:pt>
                <c:pt idx="15">
                  <c:v>4131</c:v>
                </c:pt>
                <c:pt idx="16">
                  <c:v>4132</c:v>
                </c:pt>
                <c:pt idx="17">
                  <c:v>4133</c:v>
                </c:pt>
                <c:pt idx="18">
                  <c:v>4134</c:v>
                </c:pt>
                <c:pt idx="19">
                  <c:v>4135</c:v>
                </c:pt>
                <c:pt idx="20">
                  <c:v>4136</c:v>
                </c:pt>
                <c:pt idx="21">
                  <c:v>4137</c:v>
                </c:pt>
                <c:pt idx="22">
                  <c:v>4138</c:v>
                </c:pt>
                <c:pt idx="23">
                  <c:v>4139</c:v>
                </c:pt>
                <c:pt idx="24">
                  <c:v>4140</c:v>
                </c:pt>
                <c:pt idx="25">
                  <c:v>4141</c:v>
                </c:pt>
                <c:pt idx="26">
                  <c:v>4142</c:v>
                </c:pt>
                <c:pt idx="27">
                  <c:v>4143</c:v>
                </c:pt>
                <c:pt idx="28">
                  <c:v>4144</c:v>
                </c:pt>
                <c:pt idx="29">
                  <c:v>4145</c:v>
                </c:pt>
                <c:pt idx="30">
                  <c:v>4146</c:v>
                </c:pt>
                <c:pt idx="31">
                  <c:v>4147</c:v>
                </c:pt>
                <c:pt idx="32">
                  <c:v>4148</c:v>
                </c:pt>
                <c:pt idx="33">
                  <c:v>4149</c:v>
                </c:pt>
                <c:pt idx="34">
                  <c:v>4150</c:v>
                </c:pt>
                <c:pt idx="35">
                  <c:v>4151</c:v>
                </c:pt>
                <c:pt idx="36">
                  <c:v>4152</c:v>
                </c:pt>
                <c:pt idx="37">
                  <c:v>4153</c:v>
                </c:pt>
                <c:pt idx="38">
                  <c:v>4154</c:v>
                </c:pt>
                <c:pt idx="39">
                  <c:v>4155</c:v>
                </c:pt>
                <c:pt idx="40">
                  <c:v>4156</c:v>
                </c:pt>
                <c:pt idx="41">
                  <c:v>4157</c:v>
                </c:pt>
                <c:pt idx="42">
                  <c:v>4158</c:v>
                </c:pt>
                <c:pt idx="43">
                  <c:v>4159</c:v>
                </c:pt>
                <c:pt idx="44">
                  <c:v>4160</c:v>
                </c:pt>
                <c:pt idx="45">
                  <c:v>4161</c:v>
                </c:pt>
                <c:pt idx="46">
                  <c:v>4162</c:v>
                </c:pt>
                <c:pt idx="47">
                  <c:v>4163</c:v>
                </c:pt>
                <c:pt idx="48">
                  <c:v>4164</c:v>
                </c:pt>
                <c:pt idx="49">
                  <c:v>4165</c:v>
                </c:pt>
                <c:pt idx="50">
                  <c:v>4166</c:v>
                </c:pt>
                <c:pt idx="51">
                  <c:v>4167</c:v>
                </c:pt>
                <c:pt idx="52">
                  <c:v>4168</c:v>
                </c:pt>
                <c:pt idx="53">
                  <c:v>4169</c:v>
                </c:pt>
                <c:pt idx="54">
                  <c:v>4170</c:v>
                </c:pt>
                <c:pt idx="55">
                  <c:v>4171</c:v>
                </c:pt>
                <c:pt idx="56">
                  <c:v>4172</c:v>
                </c:pt>
                <c:pt idx="57">
                  <c:v>4173</c:v>
                </c:pt>
                <c:pt idx="58">
                  <c:v>4174</c:v>
                </c:pt>
                <c:pt idx="59">
                  <c:v>4175</c:v>
                </c:pt>
                <c:pt idx="60">
                  <c:v>4176</c:v>
                </c:pt>
                <c:pt idx="61">
                  <c:v>4177</c:v>
                </c:pt>
                <c:pt idx="62">
                  <c:v>4178</c:v>
                </c:pt>
                <c:pt idx="63">
                  <c:v>4179</c:v>
                </c:pt>
                <c:pt idx="64">
                  <c:v>4180</c:v>
                </c:pt>
                <c:pt idx="65">
                  <c:v>4181</c:v>
                </c:pt>
                <c:pt idx="66">
                  <c:v>4182</c:v>
                </c:pt>
                <c:pt idx="67">
                  <c:v>4183</c:v>
                </c:pt>
                <c:pt idx="68">
                  <c:v>4184</c:v>
                </c:pt>
                <c:pt idx="69">
                  <c:v>4185</c:v>
                </c:pt>
                <c:pt idx="70">
                  <c:v>4186</c:v>
                </c:pt>
                <c:pt idx="71">
                  <c:v>4187</c:v>
                </c:pt>
                <c:pt idx="72">
                  <c:v>4188</c:v>
                </c:pt>
                <c:pt idx="73">
                  <c:v>4189</c:v>
                </c:pt>
                <c:pt idx="74">
                  <c:v>4190</c:v>
                </c:pt>
                <c:pt idx="75">
                  <c:v>4191</c:v>
                </c:pt>
                <c:pt idx="76">
                  <c:v>4192</c:v>
                </c:pt>
                <c:pt idx="77">
                  <c:v>4193</c:v>
                </c:pt>
                <c:pt idx="78">
                  <c:v>4194</c:v>
                </c:pt>
                <c:pt idx="79">
                  <c:v>4195</c:v>
                </c:pt>
                <c:pt idx="80">
                  <c:v>4196</c:v>
                </c:pt>
                <c:pt idx="81">
                  <c:v>4197</c:v>
                </c:pt>
                <c:pt idx="82">
                  <c:v>4198</c:v>
                </c:pt>
                <c:pt idx="83">
                  <c:v>4199</c:v>
                </c:pt>
                <c:pt idx="84">
                  <c:v>4200</c:v>
                </c:pt>
                <c:pt idx="85">
                  <c:v>4201</c:v>
                </c:pt>
                <c:pt idx="86">
                  <c:v>4202</c:v>
                </c:pt>
                <c:pt idx="87">
                  <c:v>4203</c:v>
                </c:pt>
                <c:pt idx="88">
                  <c:v>4204</c:v>
                </c:pt>
                <c:pt idx="89">
                  <c:v>4205</c:v>
                </c:pt>
                <c:pt idx="90">
                  <c:v>4206</c:v>
                </c:pt>
                <c:pt idx="91">
                  <c:v>4207</c:v>
                </c:pt>
                <c:pt idx="92">
                  <c:v>4208</c:v>
                </c:pt>
                <c:pt idx="93">
                  <c:v>4209</c:v>
                </c:pt>
                <c:pt idx="94">
                  <c:v>4210</c:v>
                </c:pt>
                <c:pt idx="95">
                  <c:v>4211</c:v>
                </c:pt>
                <c:pt idx="96">
                  <c:v>4212</c:v>
                </c:pt>
                <c:pt idx="97">
                  <c:v>4213</c:v>
                </c:pt>
                <c:pt idx="98">
                  <c:v>4214</c:v>
                </c:pt>
                <c:pt idx="99">
                  <c:v>4215</c:v>
                </c:pt>
                <c:pt idx="100">
                  <c:v>4216</c:v>
                </c:pt>
                <c:pt idx="101">
                  <c:v>4217</c:v>
                </c:pt>
                <c:pt idx="102">
                  <c:v>4218</c:v>
                </c:pt>
                <c:pt idx="103">
                  <c:v>4219</c:v>
                </c:pt>
                <c:pt idx="104">
                  <c:v>4220</c:v>
                </c:pt>
                <c:pt idx="105">
                  <c:v>4221</c:v>
                </c:pt>
                <c:pt idx="106">
                  <c:v>4222</c:v>
                </c:pt>
                <c:pt idx="107">
                  <c:v>4223</c:v>
                </c:pt>
                <c:pt idx="108">
                  <c:v>4224</c:v>
                </c:pt>
                <c:pt idx="109">
                  <c:v>4225</c:v>
                </c:pt>
                <c:pt idx="110">
                  <c:v>4226</c:v>
                </c:pt>
                <c:pt idx="111">
                  <c:v>4227</c:v>
                </c:pt>
                <c:pt idx="112">
                  <c:v>4228</c:v>
                </c:pt>
                <c:pt idx="113">
                  <c:v>4229</c:v>
                </c:pt>
                <c:pt idx="114">
                  <c:v>4230</c:v>
                </c:pt>
                <c:pt idx="115">
                  <c:v>4231</c:v>
                </c:pt>
                <c:pt idx="116">
                  <c:v>4232</c:v>
                </c:pt>
                <c:pt idx="117">
                  <c:v>4233</c:v>
                </c:pt>
                <c:pt idx="118">
                  <c:v>4234</c:v>
                </c:pt>
                <c:pt idx="119">
                  <c:v>4235</c:v>
                </c:pt>
                <c:pt idx="120">
                  <c:v>4236</c:v>
                </c:pt>
                <c:pt idx="121">
                  <c:v>4237</c:v>
                </c:pt>
                <c:pt idx="122">
                  <c:v>4238</c:v>
                </c:pt>
                <c:pt idx="123">
                  <c:v>4239</c:v>
                </c:pt>
                <c:pt idx="124">
                  <c:v>4240</c:v>
                </c:pt>
                <c:pt idx="125">
                  <c:v>4241</c:v>
                </c:pt>
                <c:pt idx="126">
                  <c:v>4242</c:v>
                </c:pt>
                <c:pt idx="127">
                  <c:v>4243</c:v>
                </c:pt>
                <c:pt idx="128">
                  <c:v>4244</c:v>
                </c:pt>
                <c:pt idx="129">
                  <c:v>4245</c:v>
                </c:pt>
                <c:pt idx="130">
                  <c:v>4246</c:v>
                </c:pt>
                <c:pt idx="131">
                  <c:v>4247</c:v>
                </c:pt>
                <c:pt idx="132">
                  <c:v>4248</c:v>
                </c:pt>
                <c:pt idx="133">
                  <c:v>4249</c:v>
                </c:pt>
                <c:pt idx="134">
                  <c:v>4250</c:v>
                </c:pt>
                <c:pt idx="135">
                  <c:v>4251</c:v>
                </c:pt>
                <c:pt idx="136">
                  <c:v>4252</c:v>
                </c:pt>
                <c:pt idx="137">
                  <c:v>4253</c:v>
                </c:pt>
                <c:pt idx="138">
                  <c:v>4254</c:v>
                </c:pt>
                <c:pt idx="139">
                  <c:v>4255</c:v>
                </c:pt>
                <c:pt idx="140">
                  <c:v>4256</c:v>
                </c:pt>
                <c:pt idx="141">
                  <c:v>4257</c:v>
                </c:pt>
                <c:pt idx="142">
                  <c:v>4258</c:v>
                </c:pt>
                <c:pt idx="143">
                  <c:v>4259</c:v>
                </c:pt>
                <c:pt idx="144">
                  <c:v>4260</c:v>
                </c:pt>
                <c:pt idx="145">
                  <c:v>4261</c:v>
                </c:pt>
                <c:pt idx="146">
                  <c:v>4262</c:v>
                </c:pt>
                <c:pt idx="147">
                  <c:v>4263</c:v>
                </c:pt>
                <c:pt idx="148">
                  <c:v>4264</c:v>
                </c:pt>
                <c:pt idx="149">
                  <c:v>4265</c:v>
                </c:pt>
                <c:pt idx="150">
                  <c:v>4266</c:v>
                </c:pt>
                <c:pt idx="151">
                  <c:v>4267</c:v>
                </c:pt>
                <c:pt idx="152">
                  <c:v>4268</c:v>
                </c:pt>
                <c:pt idx="153">
                  <c:v>4269</c:v>
                </c:pt>
                <c:pt idx="154">
                  <c:v>4270</c:v>
                </c:pt>
                <c:pt idx="155">
                  <c:v>4271</c:v>
                </c:pt>
                <c:pt idx="156">
                  <c:v>4272</c:v>
                </c:pt>
                <c:pt idx="157">
                  <c:v>4273</c:v>
                </c:pt>
                <c:pt idx="158">
                  <c:v>4274</c:v>
                </c:pt>
                <c:pt idx="159">
                  <c:v>4275</c:v>
                </c:pt>
                <c:pt idx="160">
                  <c:v>4276</c:v>
                </c:pt>
                <c:pt idx="161">
                  <c:v>4277</c:v>
                </c:pt>
                <c:pt idx="162">
                  <c:v>4278</c:v>
                </c:pt>
                <c:pt idx="163">
                  <c:v>4279</c:v>
                </c:pt>
                <c:pt idx="164">
                  <c:v>4280</c:v>
                </c:pt>
                <c:pt idx="165">
                  <c:v>4281</c:v>
                </c:pt>
                <c:pt idx="166">
                  <c:v>4282</c:v>
                </c:pt>
                <c:pt idx="167">
                  <c:v>4283</c:v>
                </c:pt>
                <c:pt idx="168">
                  <c:v>4284</c:v>
                </c:pt>
                <c:pt idx="169">
                  <c:v>4285</c:v>
                </c:pt>
                <c:pt idx="170">
                  <c:v>4286</c:v>
                </c:pt>
                <c:pt idx="171">
                  <c:v>4287</c:v>
                </c:pt>
                <c:pt idx="172">
                  <c:v>4288</c:v>
                </c:pt>
                <c:pt idx="173">
                  <c:v>4289</c:v>
                </c:pt>
                <c:pt idx="174">
                  <c:v>4290</c:v>
                </c:pt>
                <c:pt idx="175">
                  <c:v>4291</c:v>
                </c:pt>
                <c:pt idx="176">
                  <c:v>4292</c:v>
                </c:pt>
                <c:pt idx="177">
                  <c:v>4293</c:v>
                </c:pt>
                <c:pt idx="178">
                  <c:v>4294</c:v>
                </c:pt>
                <c:pt idx="179">
                  <c:v>4295</c:v>
                </c:pt>
                <c:pt idx="180">
                  <c:v>4296</c:v>
                </c:pt>
                <c:pt idx="181">
                  <c:v>4297</c:v>
                </c:pt>
                <c:pt idx="182">
                  <c:v>4298</c:v>
                </c:pt>
                <c:pt idx="183">
                  <c:v>4299</c:v>
                </c:pt>
                <c:pt idx="184">
                  <c:v>4300</c:v>
                </c:pt>
                <c:pt idx="185">
                  <c:v>4301</c:v>
                </c:pt>
                <c:pt idx="186">
                  <c:v>4302</c:v>
                </c:pt>
                <c:pt idx="187">
                  <c:v>4303</c:v>
                </c:pt>
                <c:pt idx="188">
                  <c:v>4304</c:v>
                </c:pt>
                <c:pt idx="189">
                  <c:v>4305</c:v>
                </c:pt>
                <c:pt idx="190">
                  <c:v>4306</c:v>
                </c:pt>
                <c:pt idx="191">
                  <c:v>4307</c:v>
                </c:pt>
                <c:pt idx="192">
                  <c:v>4308</c:v>
                </c:pt>
                <c:pt idx="193">
                  <c:v>4309</c:v>
                </c:pt>
                <c:pt idx="194">
                  <c:v>4310</c:v>
                </c:pt>
                <c:pt idx="195">
                  <c:v>4311</c:v>
                </c:pt>
                <c:pt idx="196">
                  <c:v>4312</c:v>
                </c:pt>
                <c:pt idx="197">
                  <c:v>4313</c:v>
                </c:pt>
                <c:pt idx="198">
                  <c:v>4314</c:v>
                </c:pt>
                <c:pt idx="199">
                  <c:v>4315</c:v>
                </c:pt>
                <c:pt idx="200">
                  <c:v>4316</c:v>
                </c:pt>
                <c:pt idx="201">
                  <c:v>4317</c:v>
                </c:pt>
                <c:pt idx="202">
                  <c:v>4318</c:v>
                </c:pt>
                <c:pt idx="203">
                  <c:v>4319</c:v>
                </c:pt>
                <c:pt idx="204">
                  <c:v>4320</c:v>
                </c:pt>
                <c:pt idx="205">
                  <c:v>4321</c:v>
                </c:pt>
                <c:pt idx="206">
                  <c:v>4322</c:v>
                </c:pt>
                <c:pt idx="207">
                  <c:v>4323</c:v>
                </c:pt>
                <c:pt idx="208">
                  <c:v>4324</c:v>
                </c:pt>
                <c:pt idx="209">
                  <c:v>4325</c:v>
                </c:pt>
                <c:pt idx="210">
                  <c:v>4326</c:v>
                </c:pt>
                <c:pt idx="211">
                  <c:v>4327</c:v>
                </c:pt>
                <c:pt idx="212">
                  <c:v>4328</c:v>
                </c:pt>
                <c:pt idx="213">
                  <c:v>4329</c:v>
                </c:pt>
                <c:pt idx="214">
                  <c:v>4330</c:v>
                </c:pt>
                <c:pt idx="215">
                  <c:v>4331</c:v>
                </c:pt>
                <c:pt idx="216">
                  <c:v>4332</c:v>
                </c:pt>
                <c:pt idx="217">
                  <c:v>4333</c:v>
                </c:pt>
                <c:pt idx="218">
                  <c:v>4334</c:v>
                </c:pt>
                <c:pt idx="219">
                  <c:v>4335</c:v>
                </c:pt>
                <c:pt idx="220">
                  <c:v>4336</c:v>
                </c:pt>
                <c:pt idx="221">
                  <c:v>4337</c:v>
                </c:pt>
                <c:pt idx="222">
                  <c:v>4338</c:v>
                </c:pt>
                <c:pt idx="223">
                  <c:v>4339</c:v>
                </c:pt>
                <c:pt idx="224">
                  <c:v>4340</c:v>
                </c:pt>
                <c:pt idx="225">
                  <c:v>4341</c:v>
                </c:pt>
                <c:pt idx="226">
                  <c:v>4342</c:v>
                </c:pt>
                <c:pt idx="227">
                  <c:v>4343</c:v>
                </c:pt>
                <c:pt idx="228">
                  <c:v>4344</c:v>
                </c:pt>
                <c:pt idx="229">
                  <c:v>4345</c:v>
                </c:pt>
                <c:pt idx="230">
                  <c:v>4346</c:v>
                </c:pt>
                <c:pt idx="231">
                  <c:v>4347</c:v>
                </c:pt>
                <c:pt idx="232">
                  <c:v>4348</c:v>
                </c:pt>
                <c:pt idx="233">
                  <c:v>4349</c:v>
                </c:pt>
                <c:pt idx="234">
                  <c:v>4350</c:v>
                </c:pt>
                <c:pt idx="235">
                  <c:v>4351</c:v>
                </c:pt>
                <c:pt idx="236">
                  <c:v>4352</c:v>
                </c:pt>
                <c:pt idx="237">
                  <c:v>4353</c:v>
                </c:pt>
                <c:pt idx="238">
                  <c:v>4354</c:v>
                </c:pt>
                <c:pt idx="239">
                  <c:v>4355</c:v>
                </c:pt>
                <c:pt idx="240">
                  <c:v>4356</c:v>
                </c:pt>
                <c:pt idx="241">
                  <c:v>4357</c:v>
                </c:pt>
                <c:pt idx="242">
                  <c:v>4358</c:v>
                </c:pt>
                <c:pt idx="243">
                  <c:v>4359</c:v>
                </c:pt>
                <c:pt idx="244">
                  <c:v>4360</c:v>
                </c:pt>
                <c:pt idx="245">
                  <c:v>4361</c:v>
                </c:pt>
                <c:pt idx="246">
                  <c:v>4362</c:v>
                </c:pt>
                <c:pt idx="247">
                  <c:v>4363</c:v>
                </c:pt>
                <c:pt idx="248">
                  <c:v>4364</c:v>
                </c:pt>
                <c:pt idx="249">
                  <c:v>4365</c:v>
                </c:pt>
                <c:pt idx="250">
                  <c:v>4366</c:v>
                </c:pt>
                <c:pt idx="251">
                  <c:v>4367</c:v>
                </c:pt>
                <c:pt idx="252">
                  <c:v>4368</c:v>
                </c:pt>
                <c:pt idx="253">
                  <c:v>4369</c:v>
                </c:pt>
                <c:pt idx="254">
                  <c:v>4370</c:v>
                </c:pt>
                <c:pt idx="255">
                  <c:v>4371</c:v>
                </c:pt>
                <c:pt idx="256">
                  <c:v>4372</c:v>
                </c:pt>
                <c:pt idx="257">
                  <c:v>4373</c:v>
                </c:pt>
                <c:pt idx="258">
                  <c:v>4374</c:v>
                </c:pt>
                <c:pt idx="259">
                  <c:v>4375</c:v>
                </c:pt>
                <c:pt idx="260">
                  <c:v>4376</c:v>
                </c:pt>
                <c:pt idx="261">
                  <c:v>4377</c:v>
                </c:pt>
                <c:pt idx="262">
                  <c:v>4378</c:v>
                </c:pt>
                <c:pt idx="263">
                  <c:v>4379</c:v>
                </c:pt>
                <c:pt idx="264">
                  <c:v>4380</c:v>
                </c:pt>
                <c:pt idx="265">
                  <c:v>4381</c:v>
                </c:pt>
                <c:pt idx="266">
                  <c:v>4382</c:v>
                </c:pt>
                <c:pt idx="267">
                  <c:v>4383</c:v>
                </c:pt>
                <c:pt idx="268">
                  <c:v>4384</c:v>
                </c:pt>
                <c:pt idx="269">
                  <c:v>4385</c:v>
                </c:pt>
                <c:pt idx="270">
                  <c:v>4386</c:v>
                </c:pt>
                <c:pt idx="271">
                  <c:v>4387</c:v>
                </c:pt>
                <c:pt idx="272">
                  <c:v>4388</c:v>
                </c:pt>
                <c:pt idx="273">
                  <c:v>4389</c:v>
                </c:pt>
                <c:pt idx="274">
                  <c:v>4390</c:v>
                </c:pt>
                <c:pt idx="275">
                  <c:v>4391</c:v>
                </c:pt>
                <c:pt idx="276">
                  <c:v>4392</c:v>
                </c:pt>
                <c:pt idx="277">
                  <c:v>4393</c:v>
                </c:pt>
                <c:pt idx="278">
                  <c:v>4394</c:v>
                </c:pt>
                <c:pt idx="279">
                  <c:v>4395</c:v>
                </c:pt>
                <c:pt idx="280">
                  <c:v>4396</c:v>
                </c:pt>
                <c:pt idx="281">
                  <c:v>4397</c:v>
                </c:pt>
                <c:pt idx="282">
                  <c:v>4398</c:v>
                </c:pt>
                <c:pt idx="283">
                  <c:v>4399</c:v>
                </c:pt>
                <c:pt idx="284">
                  <c:v>4400</c:v>
                </c:pt>
                <c:pt idx="285">
                  <c:v>4401</c:v>
                </c:pt>
                <c:pt idx="286">
                  <c:v>4402</c:v>
                </c:pt>
                <c:pt idx="287">
                  <c:v>4403</c:v>
                </c:pt>
                <c:pt idx="288">
                  <c:v>4404</c:v>
                </c:pt>
                <c:pt idx="289">
                  <c:v>4405</c:v>
                </c:pt>
              </c:numCache>
            </c:numRef>
          </c:xVal>
          <c:yVal>
            <c:numRef>
              <c:f>Graph!$E$3650:$E$3937</c:f>
              <c:numCache>
                <c:formatCode>General</c:formatCode>
                <c:ptCount val="288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3F0-4485-B41A-14C3BD80CB06}"/>
            </c:ext>
          </c:extLst>
        </c:ser>
        <c:ser>
          <c:idx val="4"/>
          <c:order val="4"/>
          <c:tx>
            <c:v>RRD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Graph!$A$3649:$A$3938</c:f>
              <c:numCache>
                <c:formatCode>General</c:formatCode>
                <c:ptCount val="290"/>
                <c:pt idx="0">
                  <c:v>4116</c:v>
                </c:pt>
                <c:pt idx="1">
                  <c:v>4117</c:v>
                </c:pt>
                <c:pt idx="2">
                  <c:v>4118</c:v>
                </c:pt>
                <c:pt idx="3">
                  <c:v>4119</c:v>
                </c:pt>
                <c:pt idx="4">
                  <c:v>4120</c:v>
                </c:pt>
                <c:pt idx="5">
                  <c:v>4121</c:v>
                </c:pt>
                <c:pt idx="6">
                  <c:v>4122</c:v>
                </c:pt>
                <c:pt idx="7">
                  <c:v>4123</c:v>
                </c:pt>
                <c:pt idx="8">
                  <c:v>4124</c:v>
                </c:pt>
                <c:pt idx="9">
                  <c:v>4125</c:v>
                </c:pt>
                <c:pt idx="10">
                  <c:v>4126</c:v>
                </c:pt>
                <c:pt idx="11">
                  <c:v>4127</c:v>
                </c:pt>
                <c:pt idx="12">
                  <c:v>4128</c:v>
                </c:pt>
                <c:pt idx="13">
                  <c:v>4129</c:v>
                </c:pt>
                <c:pt idx="14">
                  <c:v>4130</c:v>
                </c:pt>
                <c:pt idx="15">
                  <c:v>4131</c:v>
                </c:pt>
                <c:pt idx="16">
                  <c:v>4132</c:v>
                </c:pt>
                <c:pt idx="17">
                  <c:v>4133</c:v>
                </c:pt>
                <c:pt idx="18">
                  <c:v>4134</c:v>
                </c:pt>
                <c:pt idx="19">
                  <c:v>4135</c:v>
                </c:pt>
                <c:pt idx="20">
                  <c:v>4136</c:v>
                </c:pt>
                <c:pt idx="21">
                  <c:v>4137</c:v>
                </c:pt>
                <c:pt idx="22">
                  <c:v>4138</c:v>
                </c:pt>
                <c:pt idx="23">
                  <c:v>4139</c:v>
                </c:pt>
                <c:pt idx="24">
                  <c:v>4140</c:v>
                </c:pt>
                <c:pt idx="25">
                  <c:v>4141</c:v>
                </c:pt>
                <c:pt idx="26">
                  <c:v>4142</c:v>
                </c:pt>
                <c:pt idx="27">
                  <c:v>4143</c:v>
                </c:pt>
                <c:pt idx="28">
                  <c:v>4144</c:v>
                </c:pt>
                <c:pt idx="29">
                  <c:v>4145</c:v>
                </c:pt>
                <c:pt idx="30">
                  <c:v>4146</c:v>
                </c:pt>
                <c:pt idx="31">
                  <c:v>4147</c:v>
                </c:pt>
                <c:pt idx="32">
                  <c:v>4148</c:v>
                </c:pt>
                <c:pt idx="33">
                  <c:v>4149</c:v>
                </c:pt>
                <c:pt idx="34">
                  <c:v>4150</c:v>
                </c:pt>
                <c:pt idx="35">
                  <c:v>4151</c:v>
                </c:pt>
                <c:pt idx="36">
                  <c:v>4152</c:v>
                </c:pt>
                <c:pt idx="37">
                  <c:v>4153</c:v>
                </c:pt>
                <c:pt idx="38">
                  <c:v>4154</c:v>
                </c:pt>
                <c:pt idx="39">
                  <c:v>4155</c:v>
                </c:pt>
                <c:pt idx="40">
                  <c:v>4156</c:v>
                </c:pt>
                <c:pt idx="41">
                  <c:v>4157</c:v>
                </c:pt>
                <c:pt idx="42">
                  <c:v>4158</c:v>
                </c:pt>
                <c:pt idx="43">
                  <c:v>4159</c:v>
                </c:pt>
                <c:pt idx="44">
                  <c:v>4160</c:v>
                </c:pt>
                <c:pt idx="45">
                  <c:v>4161</c:v>
                </c:pt>
                <c:pt idx="46">
                  <c:v>4162</c:v>
                </c:pt>
                <c:pt idx="47">
                  <c:v>4163</c:v>
                </c:pt>
                <c:pt idx="48">
                  <c:v>4164</c:v>
                </c:pt>
                <c:pt idx="49">
                  <c:v>4165</c:v>
                </c:pt>
                <c:pt idx="50">
                  <c:v>4166</c:v>
                </c:pt>
                <c:pt idx="51">
                  <c:v>4167</c:v>
                </c:pt>
                <c:pt idx="52">
                  <c:v>4168</c:v>
                </c:pt>
                <c:pt idx="53">
                  <c:v>4169</c:v>
                </c:pt>
                <c:pt idx="54">
                  <c:v>4170</c:v>
                </c:pt>
                <c:pt idx="55">
                  <c:v>4171</c:v>
                </c:pt>
                <c:pt idx="56">
                  <c:v>4172</c:v>
                </c:pt>
                <c:pt idx="57">
                  <c:v>4173</c:v>
                </c:pt>
                <c:pt idx="58">
                  <c:v>4174</c:v>
                </c:pt>
                <c:pt idx="59">
                  <c:v>4175</c:v>
                </c:pt>
                <c:pt idx="60">
                  <c:v>4176</c:v>
                </c:pt>
                <c:pt idx="61">
                  <c:v>4177</c:v>
                </c:pt>
                <c:pt idx="62">
                  <c:v>4178</c:v>
                </c:pt>
                <c:pt idx="63">
                  <c:v>4179</c:v>
                </c:pt>
                <c:pt idx="64">
                  <c:v>4180</c:v>
                </c:pt>
                <c:pt idx="65">
                  <c:v>4181</c:v>
                </c:pt>
                <c:pt idx="66">
                  <c:v>4182</c:v>
                </c:pt>
                <c:pt idx="67">
                  <c:v>4183</c:v>
                </c:pt>
                <c:pt idx="68">
                  <c:v>4184</c:v>
                </c:pt>
                <c:pt idx="69">
                  <c:v>4185</c:v>
                </c:pt>
                <c:pt idx="70">
                  <c:v>4186</c:v>
                </c:pt>
                <c:pt idx="71">
                  <c:v>4187</c:v>
                </c:pt>
                <c:pt idx="72">
                  <c:v>4188</c:v>
                </c:pt>
                <c:pt idx="73">
                  <c:v>4189</c:v>
                </c:pt>
                <c:pt idx="74">
                  <c:v>4190</c:v>
                </c:pt>
                <c:pt idx="75">
                  <c:v>4191</c:v>
                </c:pt>
                <c:pt idx="76">
                  <c:v>4192</c:v>
                </c:pt>
                <c:pt idx="77">
                  <c:v>4193</c:v>
                </c:pt>
                <c:pt idx="78">
                  <c:v>4194</c:v>
                </c:pt>
                <c:pt idx="79">
                  <c:v>4195</c:v>
                </c:pt>
                <c:pt idx="80">
                  <c:v>4196</c:v>
                </c:pt>
                <c:pt idx="81">
                  <c:v>4197</c:v>
                </c:pt>
                <c:pt idx="82">
                  <c:v>4198</c:v>
                </c:pt>
                <c:pt idx="83">
                  <c:v>4199</c:v>
                </c:pt>
                <c:pt idx="84">
                  <c:v>4200</c:v>
                </c:pt>
                <c:pt idx="85">
                  <c:v>4201</c:v>
                </c:pt>
                <c:pt idx="86">
                  <c:v>4202</c:v>
                </c:pt>
                <c:pt idx="87">
                  <c:v>4203</c:v>
                </c:pt>
                <c:pt idx="88">
                  <c:v>4204</c:v>
                </c:pt>
                <c:pt idx="89">
                  <c:v>4205</c:v>
                </c:pt>
                <c:pt idx="90">
                  <c:v>4206</c:v>
                </c:pt>
                <c:pt idx="91">
                  <c:v>4207</c:v>
                </c:pt>
                <c:pt idx="92">
                  <c:v>4208</c:v>
                </c:pt>
                <c:pt idx="93">
                  <c:v>4209</c:v>
                </c:pt>
                <c:pt idx="94">
                  <c:v>4210</c:v>
                </c:pt>
                <c:pt idx="95">
                  <c:v>4211</c:v>
                </c:pt>
                <c:pt idx="96">
                  <c:v>4212</c:v>
                </c:pt>
                <c:pt idx="97">
                  <c:v>4213</c:v>
                </c:pt>
                <c:pt idx="98">
                  <c:v>4214</c:v>
                </c:pt>
                <c:pt idx="99">
                  <c:v>4215</c:v>
                </c:pt>
                <c:pt idx="100">
                  <c:v>4216</c:v>
                </c:pt>
                <c:pt idx="101">
                  <c:v>4217</c:v>
                </c:pt>
                <c:pt idx="102">
                  <c:v>4218</c:v>
                </c:pt>
                <c:pt idx="103">
                  <c:v>4219</c:v>
                </c:pt>
                <c:pt idx="104">
                  <c:v>4220</c:v>
                </c:pt>
                <c:pt idx="105">
                  <c:v>4221</c:v>
                </c:pt>
                <c:pt idx="106">
                  <c:v>4222</c:v>
                </c:pt>
                <c:pt idx="107">
                  <c:v>4223</c:v>
                </c:pt>
                <c:pt idx="108">
                  <c:v>4224</c:v>
                </c:pt>
                <c:pt idx="109">
                  <c:v>4225</c:v>
                </c:pt>
                <c:pt idx="110">
                  <c:v>4226</c:v>
                </c:pt>
                <c:pt idx="111">
                  <c:v>4227</c:v>
                </c:pt>
                <c:pt idx="112">
                  <c:v>4228</c:v>
                </c:pt>
                <c:pt idx="113">
                  <c:v>4229</c:v>
                </c:pt>
                <c:pt idx="114">
                  <c:v>4230</c:v>
                </c:pt>
                <c:pt idx="115">
                  <c:v>4231</c:v>
                </c:pt>
                <c:pt idx="116">
                  <c:v>4232</c:v>
                </c:pt>
                <c:pt idx="117">
                  <c:v>4233</c:v>
                </c:pt>
                <c:pt idx="118">
                  <c:v>4234</c:v>
                </c:pt>
                <c:pt idx="119">
                  <c:v>4235</c:v>
                </c:pt>
                <c:pt idx="120">
                  <c:v>4236</c:v>
                </c:pt>
                <c:pt idx="121">
                  <c:v>4237</c:v>
                </c:pt>
                <c:pt idx="122">
                  <c:v>4238</c:v>
                </c:pt>
                <c:pt idx="123">
                  <c:v>4239</c:v>
                </c:pt>
                <c:pt idx="124">
                  <c:v>4240</c:v>
                </c:pt>
                <c:pt idx="125">
                  <c:v>4241</c:v>
                </c:pt>
                <c:pt idx="126">
                  <c:v>4242</c:v>
                </c:pt>
                <c:pt idx="127">
                  <c:v>4243</c:v>
                </c:pt>
                <c:pt idx="128">
                  <c:v>4244</c:v>
                </c:pt>
                <c:pt idx="129">
                  <c:v>4245</c:v>
                </c:pt>
                <c:pt idx="130">
                  <c:v>4246</c:v>
                </c:pt>
                <c:pt idx="131">
                  <c:v>4247</c:v>
                </c:pt>
                <c:pt idx="132">
                  <c:v>4248</c:v>
                </c:pt>
                <c:pt idx="133">
                  <c:v>4249</c:v>
                </c:pt>
                <c:pt idx="134">
                  <c:v>4250</c:v>
                </c:pt>
                <c:pt idx="135">
                  <c:v>4251</c:v>
                </c:pt>
                <c:pt idx="136">
                  <c:v>4252</c:v>
                </c:pt>
                <c:pt idx="137">
                  <c:v>4253</c:v>
                </c:pt>
                <c:pt idx="138">
                  <c:v>4254</c:v>
                </c:pt>
                <c:pt idx="139">
                  <c:v>4255</c:v>
                </c:pt>
                <c:pt idx="140">
                  <c:v>4256</c:v>
                </c:pt>
                <c:pt idx="141">
                  <c:v>4257</c:v>
                </c:pt>
                <c:pt idx="142">
                  <c:v>4258</c:v>
                </c:pt>
                <c:pt idx="143">
                  <c:v>4259</c:v>
                </c:pt>
                <c:pt idx="144">
                  <c:v>4260</c:v>
                </c:pt>
                <c:pt idx="145">
                  <c:v>4261</c:v>
                </c:pt>
                <c:pt idx="146">
                  <c:v>4262</c:v>
                </c:pt>
                <c:pt idx="147">
                  <c:v>4263</c:v>
                </c:pt>
                <c:pt idx="148">
                  <c:v>4264</c:v>
                </c:pt>
                <c:pt idx="149">
                  <c:v>4265</c:v>
                </c:pt>
                <c:pt idx="150">
                  <c:v>4266</c:v>
                </c:pt>
                <c:pt idx="151">
                  <c:v>4267</c:v>
                </c:pt>
                <c:pt idx="152">
                  <c:v>4268</c:v>
                </c:pt>
                <c:pt idx="153">
                  <c:v>4269</c:v>
                </c:pt>
                <c:pt idx="154">
                  <c:v>4270</c:v>
                </c:pt>
                <c:pt idx="155">
                  <c:v>4271</c:v>
                </c:pt>
                <c:pt idx="156">
                  <c:v>4272</c:v>
                </c:pt>
                <c:pt idx="157">
                  <c:v>4273</c:v>
                </c:pt>
                <c:pt idx="158">
                  <c:v>4274</c:v>
                </c:pt>
                <c:pt idx="159">
                  <c:v>4275</c:v>
                </c:pt>
                <c:pt idx="160">
                  <c:v>4276</c:v>
                </c:pt>
                <c:pt idx="161">
                  <c:v>4277</c:v>
                </c:pt>
                <c:pt idx="162">
                  <c:v>4278</c:v>
                </c:pt>
                <c:pt idx="163">
                  <c:v>4279</c:v>
                </c:pt>
                <c:pt idx="164">
                  <c:v>4280</c:v>
                </c:pt>
                <c:pt idx="165">
                  <c:v>4281</c:v>
                </c:pt>
                <c:pt idx="166">
                  <c:v>4282</c:v>
                </c:pt>
                <c:pt idx="167">
                  <c:v>4283</c:v>
                </c:pt>
                <c:pt idx="168">
                  <c:v>4284</c:v>
                </c:pt>
                <c:pt idx="169">
                  <c:v>4285</c:v>
                </c:pt>
                <c:pt idx="170">
                  <c:v>4286</c:v>
                </c:pt>
                <c:pt idx="171">
                  <c:v>4287</c:v>
                </c:pt>
                <c:pt idx="172">
                  <c:v>4288</c:v>
                </c:pt>
                <c:pt idx="173">
                  <c:v>4289</c:v>
                </c:pt>
                <c:pt idx="174">
                  <c:v>4290</c:v>
                </c:pt>
                <c:pt idx="175">
                  <c:v>4291</c:v>
                </c:pt>
                <c:pt idx="176">
                  <c:v>4292</c:v>
                </c:pt>
                <c:pt idx="177">
                  <c:v>4293</c:v>
                </c:pt>
                <c:pt idx="178">
                  <c:v>4294</c:v>
                </c:pt>
                <c:pt idx="179">
                  <c:v>4295</c:v>
                </c:pt>
                <c:pt idx="180">
                  <c:v>4296</c:v>
                </c:pt>
                <c:pt idx="181">
                  <c:v>4297</c:v>
                </c:pt>
                <c:pt idx="182">
                  <c:v>4298</c:v>
                </c:pt>
                <c:pt idx="183">
                  <c:v>4299</c:v>
                </c:pt>
                <c:pt idx="184">
                  <c:v>4300</c:v>
                </c:pt>
                <c:pt idx="185">
                  <c:v>4301</c:v>
                </c:pt>
                <c:pt idx="186">
                  <c:v>4302</c:v>
                </c:pt>
                <c:pt idx="187">
                  <c:v>4303</c:v>
                </c:pt>
                <c:pt idx="188">
                  <c:v>4304</c:v>
                </c:pt>
                <c:pt idx="189">
                  <c:v>4305</c:v>
                </c:pt>
                <c:pt idx="190">
                  <c:v>4306</c:v>
                </c:pt>
                <c:pt idx="191">
                  <c:v>4307</c:v>
                </c:pt>
                <c:pt idx="192">
                  <c:v>4308</c:v>
                </c:pt>
                <c:pt idx="193">
                  <c:v>4309</c:v>
                </c:pt>
                <c:pt idx="194">
                  <c:v>4310</c:v>
                </c:pt>
                <c:pt idx="195">
                  <c:v>4311</c:v>
                </c:pt>
                <c:pt idx="196">
                  <c:v>4312</c:v>
                </c:pt>
                <c:pt idx="197">
                  <c:v>4313</c:v>
                </c:pt>
                <c:pt idx="198">
                  <c:v>4314</c:v>
                </c:pt>
                <c:pt idx="199">
                  <c:v>4315</c:v>
                </c:pt>
                <c:pt idx="200">
                  <c:v>4316</c:v>
                </c:pt>
                <c:pt idx="201">
                  <c:v>4317</c:v>
                </c:pt>
                <c:pt idx="202">
                  <c:v>4318</c:v>
                </c:pt>
                <c:pt idx="203">
                  <c:v>4319</c:v>
                </c:pt>
                <c:pt idx="204">
                  <c:v>4320</c:v>
                </c:pt>
                <c:pt idx="205">
                  <c:v>4321</c:v>
                </c:pt>
                <c:pt idx="206">
                  <c:v>4322</c:v>
                </c:pt>
                <c:pt idx="207">
                  <c:v>4323</c:v>
                </c:pt>
                <c:pt idx="208">
                  <c:v>4324</c:v>
                </c:pt>
                <c:pt idx="209">
                  <c:v>4325</c:v>
                </c:pt>
                <c:pt idx="210">
                  <c:v>4326</c:v>
                </c:pt>
                <c:pt idx="211">
                  <c:v>4327</c:v>
                </c:pt>
                <c:pt idx="212">
                  <c:v>4328</c:v>
                </c:pt>
                <c:pt idx="213">
                  <c:v>4329</c:v>
                </c:pt>
                <c:pt idx="214">
                  <c:v>4330</c:v>
                </c:pt>
                <c:pt idx="215">
                  <c:v>4331</c:v>
                </c:pt>
                <c:pt idx="216">
                  <c:v>4332</c:v>
                </c:pt>
                <c:pt idx="217">
                  <c:v>4333</c:v>
                </c:pt>
                <c:pt idx="218">
                  <c:v>4334</c:v>
                </c:pt>
                <c:pt idx="219">
                  <c:v>4335</c:v>
                </c:pt>
                <c:pt idx="220">
                  <c:v>4336</c:v>
                </c:pt>
                <c:pt idx="221">
                  <c:v>4337</c:v>
                </c:pt>
                <c:pt idx="222">
                  <c:v>4338</c:v>
                </c:pt>
                <c:pt idx="223">
                  <c:v>4339</c:v>
                </c:pt>
                <c:pt idx="224">
                  <c:v>4340</c:v>
                </c:pt>
                <c:pt idx="225">
                  <c:v>4341</c:v>
                </c:pt>
                <c:pt idx="226">
                  <c:v>4342</c:v>
                </c:pt>
                <c:pt idx="227">
                  <c:v>4343</c:v>
                </c:pt>
                <c:pt idx="228">
                  <c:v>4344</c:v>
                </c:pt>
                <c:pt idx="229">
                  <c:v>4345</c:v>
                </c:pt>
                <c:pt idx="230">
                  <c:v>4346</c:v>
                </c:pt>
                <c:pt idx="231">
                  <c:v>4347</c:v>
                </c:pt>
                <c:pt idx="232">
                  <c:v>4348</c:v>
                </c:pt>
                <c:pt idx="233">
                  <c:v>4349</c:v>
                </c:pt>
                <c:pt idx="234">
                  <c:v>4350</c:v>
                </c:pt>
                <c:pt idx="235">
                  <c:v>4351</c:v>
                </c:pt>
                <c:pt idx="236">
                  <c:v>4352</c:v>
                </c:pt>
                <c:pt idx="237">
                  <c:v>4353</c:v>
                </c:pt>
                <c:pt idx="238">
                  <c:v>4354</c:v>
                </c:pt>
                <c:pt idx="239">
                  <c:v>4355</c:v>
                </c:pt>
                <c:pt idx="240">
                  <c:v>4356</c:v>
                </c:pt>
                <c:pt idx="241">
                  <c:v>4357</c:v>
                </c:pt>
                <c:pt idx="242">
                  <c:v>4358</c:v>
                </c:pt>
                <c:pt idx="243">
                  <c:v>4359</c:v>
                </c:pt>
                <c:pt idx="244">
                  <c:v>4360</c:v>
                </c:pt>
                <c:pt idx="245">
                  <c:v>4361</c:v>
                </c:pt>
                <c:pt idx="246">
                  <c:v>4362</c:v>
                </c:pt>
                <c:pt idx="247">
                  <c:v>4363</c:v>
                </c:pt>
                <c:pt idx="248">
                  <c:v>4364</c:v>
                </c:pt>
                <c:pt idx="249">
                  <c:v>4365</c:v>
                </c:pt>
                <c:pt idx="250">
                  <c:v>4366</c:v>
                </c:pt>
                <c:pt idx="251">
                  <c:v>4367</c:v>
                </c:pt>
                <c:pt idx="252">
                  <c:v>4368</c:v>
                </c:pt>
                <c:pt idx="253">
                  <c:v>4369</c:v>
                </c:pt>
                <c:pt idx="254">
                  <c:v>4370</c:v>
                </c:pt>
                <c:pt idx="255">
                  <c:v>4371</c:v>
                </c:pt>
                <c:pt idx="256">
                  <c:v>4372</c:v>
                </c:pt>
                <c:pt idx="257">
                  <c:v>4373</c:v>
                </c:pt>
                <c:pt idx="258">
                  <c:v>4374</c:v>
                </c:pt>
                <c:pt idx="259">
                  <c:v>4375</c:v>
                </c:pt>
                <c:pt idx="260">
                  <c:v>4376</c:v>
                </c:pt>
                <c:pt idx="261">
                  <c:v>4377</c:v>
                </c:pt>
                <c:pt idx="262">
                  <c:v>4378</c:v>
                </c:pt>
                <c:pt idx="263">
                  <c:v>4379</c:v>
                </c:pt>
                <c:pt idx="264">
                  <c:v>4380</c:v>
                </c:pt>
                <c:pt idx="265">
                  <c:v>4381</c:v>
                </c:pt>
                <c:pt idx="266">
                  <c:v>4382</c:v>
                </c:pt>
                <c:pt idx="267">
                  <c:v>4383</c:v>
                </c:pt>
                <c:pt idx="268">
                  <c:v>4384</c:v>
                </c:pt>
                <c:pt idx="269">
                  <c:v>4385</c:v>
                </c:pt>
                <c:pt idx="270">
                  <c:v>4386</c:v>
                </c:pt>
                <c:pt idx="271">
                  <c:v>4387</c:v>
                </c:pt>
                <c:pt idx="272">
                  <c:v>4388</c:v>
                </c:pt>
                <c:pt idx="273">
                  <c:v>4389</c:v>
                </c:pt>
                <c:pt idx="274">
                  <c:v>4390</c:v>
                </c:pt>
                <c:pt idx="275">
                  <c:v>4391</c:v>
                </c:pt>
                <c:pt idx="276">
                  <c:v>4392</c:v>
                </c:pt>
                <c:pt idx="277">
                  <c:v>4393</c:v>
                </c:pt>
                <c:pt idx="278">
                  <c:v>4394</c:v>
                </c:pt>
                <c:pt idx="279">
                  <c:v>4395</c:v>
                </c:pt>
                <c:pt idx="280">
                  <c:v>4396</c:v>
                </c:pt>
                <c:pt idx="281">
                  <c:v>4397</c:v>
                </c:pt>
                <c:pt idx="282">
                  <c:v>4398</c:v>
                </c:pt>
                <c:pt idx="283">
                  <c:v>4399</c:v>
                </c:pt>
                <c:pt idx="284">
                  <c:v>4400</c:v>
                </c:pt>
                <c:pt idx="285">
                  <c:v>4401</c:v>
                </c:pt>
                <c:pt idx="286">
                  <c:v>4402</c:v>
                </c:pt>
                <c:pt idx="287">
                  <c:v>4403</c:v>
                </c:pt>
                <c:pt idx="288">
                  <c:v>4404</c:v>
                </c:pt>
                <c:pt idx="289">
                  <c:v>4405</c:v>
                </c:pt>
              </c:numCache>
            </c:numRef>
          </c:xVal>
          <c:yVal>
            <c:numRef>
              <c:f>Graph!$G$3650:$G$3937</c:f>
              <c:numCache>
                <c:formatCode>General</c:formatCode>
                <c:ptCount val="288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3F0-4485-B41A-14C3BD80CB06}"/>
            </c:ext>
          </c:extLst>
        </c:ser>
        <c:ser>
          <c:idx val="5"/>
          <c:order val="5"/>
          <c:tx>
            <c:v>RLD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Graph!$A$3649:$A$3938</c:f>
              <c:numCache>
                <c:formatCode>General</c:formatCode>
                <c:ptCount val="290"/>
                <c:pt idx="0">
                  <c:v>4116</c:v>
                </c:pt>
                <c:pt idx="1">
                  <c:v>4117</c:v>
                </c:pt>
                <c:pt idx="2">
                  <c:v>4118</c:v>
                </c:pt>
                <c:pt idx="3">
                  <c:v>4119</c:v>
                </c:pt>
                <c:pt idx="4">
                  <c:v>4120</c:v>
                </c:pt>
                <c:pt idx="5">
                  <c:v>4121</c:v>
                </c:pt>
                <c:pt idx="6">
                  <c:v>4122</c:v>
                </c:pt>
                <c:pt idx="7">
                  <c:v>4123</c:v>
                </c:pt>
                <c:pt idx="8">
                  <c:v>4124</c:v>
                </c:pt>
                <c:pt idx="9">
                  <c:v>4125</c:v>
                </c:pt>
                <c:pt idx="10">
                  <c:v>4126</c:v>
                </c:pt>
                <c:pt idx="11">
                  <c:v>4127</c:v>
                </c:pt>
                <c:pt idx="12">
                  <c:v>4128</c:v>
                </c:pt>
                <c:pt idx="13">
                  <c:v>4129</c:v>
                </c:pt>
                <c:pt idx="14">
                  <c:v>4130</c:v>
                </c:pt>
                <c:pt idx="15">
                  <c:v>4131</c:v>
                </c:pt>
                <c:pt idx="16">
                  <c:v>4132</c:v>
                </c:pt>
                <c:pt idx="17">
                  <c:v>4133</c:v>
                </c:pt>
                <c:pt idx="18">
                  <c:v>4134</c:v>
                </c:pt>
                <c:pt idx="19">
                  <c:v>4135</c:v>
                </c:pt>
                <c:pt idx="20">
                  <c:v>4136</c:v>
                </c:pt>
                <c:pt idx="21">
                  <c:v>4137</c:v>
                </c:pt>
                <c:pt idx="22">
                  <c:v>4138</c:v>
                </c:pt>
                <c:pt idx="23">
                  <c:v>4139</c:v>
                </c:pt>
                <c:pt idx="24">
                  <c:v>4140</c:v>
                </c:pt>
                <c:pt idx="25">
                  <c:v>4141</c:v>
                </c:pt>
                <c:pt idx="26">
                  <c:v>4142</c:v>
                </c:pt>
                <c:pt idx="27">
                  <c:v>4143</c:v>
                </c:pt>
                <c:pt idx="28">
                  <c:v>4144</c:v>
                </c:pt>
                <c:pt idx="29">
                  <c:v>4145</c:v>
                </c:pt>
                <c:pt idx="30">
                  <c:v>4146</c:v>
                </c:pt>
                <c:pt idx="31">
                  <c:v>4147</c:v>
                </c:pt>
                <c:pt idx="32">
                  <c:v>4148</c:v>
                </c:pt>
                <c:pt idx="33">
                  <c:v>4149</c:v>
                </c:pt>
                <c:pt idx="34">
                  <c:v>4150</c:v>
                </c:pt>
                <c:pt idx="35">
                  <c:v>4151</c:v>
                </c:pt>
                <c:pt idx="36">
                  <c:v>4152</c:v>
                </c:pt>
                <c:pt idx="37">
                  <c:v>4153</c:v>
                </c:pt>
                <c:pt idx="38">
                  <c:v>4154</c:v>
                </c:pt>
                <c:pt idx="39">
                  <c:v>4155</c:v>
                </c:pt>
                <c:pt idx="40">
                  <c:v>4156</c:v>
                </c:pt>
                <c:pt idx="41">
                  <c:v>4157</c:v>
                </c:pt>
                <c:pt idx="42">
                  <c:v>4158</c:v>
                </c:pt>
                <c:pt idx="43">
                  <c:v>4159</c:v>
                </c:pt>
                <c:pt idx="44">
                  <c:v>4160</c:v>
                </c:pt>
                <c:pt idx="45">
                  <c:v>4161</c:v>
                </c:pt>
                <c:pt idx="46">
                  <c:v>4162</c:v>
                </c:pt>
                <c:pt idx="47">
                  <c:v>4163</c:v>
                </c:pt>
                <c:pt idx="48">
                  <c:v>4164</c:v>
                </c:pt>
                <c:pt idx="49">
                  <c:v>4165</c:v>
                </c:pt>
                <c:pt idx="50">
                  <c:v>4166</c:v>
                </c:pt>
                <c:pt idx="51">
                  <c:v>4167</c:v>
                </c:pt>
                <c:pt idx="52">
                  <c:v>4168</c:v>
                </c:pt>
                <c:pt idx="53">
                  <c:v>4169</c:v>
                </c:pt>
                <c:pt idx="54">
                  <c:v>4170</c:v>
                </c:pt>
                <c:pt idx="55">
                  <c:v>4171</c:v>
                </c:pt>
                <c:pt idx="56">
                  <c:v>4172</c:v>
                </c:pt>
                <c:pt idx="57">
                  <c:v>4173</c:v>
                </c:pt>
                <c:pt idx="58">
                  <c:v>4174</c:v>
                </c:pt>
                <c:pt idx="59">
                  <c:v>4175</c:v>
                </c:pt>
                <c:pt idx="60">
                  <c:v>4176</c:v>
                </c:pt>
                <c:pt idx="61">
                  <c:v>4177</c:v>
                </c:pt>
                <c:pt idx="62">
                  <c:v>4178</c:v>
                </c:pt>
                <c:pt idx="63">
                  <c:v>4179</c:v>
                </c:pt>
                <c:pt idx="64">
                  <c:v>4180</c:v>
                </c:pt>
                <c:pt idx="65">
                  <c:v>4181</c:v>
                </c:pt>
                <c:pt idx="66">
                  <c:v>4182</c:v>
                </c:pt>
                <c:pt idx="67">
                  <c:v>4183</c:v>
                </c:pt>
                <c:pt idx="68">
                  <c:v>4184</c:v>
                </c:pt>
                <c:pt idx="69">
                  <c:v>4185</c:v>
                </c:pt>
                <c:pt idx="70">
                  <c:v>4186</c:v>
                </c:pt>
                <c:pt idx="71">
                  <c:v>4187</c:v>
                </c:pt>
                <c:pt idx="72">
                  <c:v>4188</c:v>
                </c:pt>
                <c:pt idx="73">
                  <c:v>4189</c:v>
                </c:pt>
                <c:pt idx="74">
                  <c:v>4190</c:v>
                </c:pt>
                <c:pt idx="75">
                  <c:v>4191</c:v>
                </c:pt>
                <c:pt idx="76">
                  <c:v>4192</c:v>
                </c:pt>
                <c:pt idx="77">
                  <c:v>4193</c:v>
                </c:pt>
                <c:pt idx="78">
                  <c:v>4194</c:v>
                </c:pt>
                <c:pt idx="79">
                  <c:v>4195</c:v>
                </c:pt>
                <c:pt idx="80">
                  <c:v>4196</c:v>
                </c:pt>
                <c:pt idx="81">
                  <c:v>4197</c:v>
                </c:pt>
                <c:pt idx="82">
                  <c:v>4198</c:v>
                </c:pt>
                <c:pt idx="83">
                  <c:v>4199</c:v>
                </c:pt>
                <c:pt idx="84">
                  <c:v>4200</c:v>
                </c:pt>
                <c:pt idx="85">
                  <c:v>4201</c:v>
                </c:pt>
                <c:pt idx="86">
                  <c:v>4202</c:v>
                </c:pt>
                <c:pt idx="87">
                  <c:v>4203</c:v>
                </c:pt>
                <c:pt idx="88">
                  <c:v>4204</c:v>
                </c:pt>
                <c:pt idx="89">
                  <c:v>4205</c:v>
                </c:pt>
                <c:pt idx="90">
                  <c:v>4206</c:v>
                </c:pt>
                <c:pt idx="91">
                  <c:v>4207</c:v>
                </c:pt>
                <c:pt idx="92">
                  <c:v>4208</c:v>
                </c:pt>
                <c:pt idx="93">
                  <c:v>4209</c:v>
                </c:pt>
                <c:pt idx="94">
                  <c:v>4210</c:v>
                </c:pt>
                <c:pt idx="95">
                  <c:v>4211</c:v>
                </c:pt>
                <c:pt idx="96">
                  <c:v>4212</c:v>
                </c:pt>
                <c:pt idx="97">
                  <c:v>4213</c:v>
                </c:pt>
                <c:pt idx="98">
                  <c:v>4214</c:v>
                </c:pt>
                <c:pt idx="99">
                  <c:v>4215</c:v>
                </c:pt>
                <c:pt idx="100">
                  <c:v>4216</c:v>
                </c:pt>
                <c:pt idx="101">
                  <c:v>4217</c:v>
                </c:pt>
                <c:pt idx="102">
                  <c:v>4218</c:v>
                </c:pt>
                <c:pt idx="103">
                  <c:v>4219</c:v>
                </c:pt>
                <c:pt idx="104">
                  <c:v>4220</c:v>
                </c:pt>
                <c:pt idx="105">
                  <c:v>4221</c:v>
                </c:pt>
                <c:pt idx="106">
                  <c:v>4222</c:v>
                </c:pt>
                <c:pt idx="107">
                  <c:v>4223</c:v>
                </c:pt>
                <c:pt idx="108">
                  <c:v>4224</c:v>
                </c:pt>
                <c:pt idx="109">
                  <c:v>4225</c:v>
                </c:pt>
                <c:pt idx="110">
                  <c:v>4226</c:v>
                </c:pt>
                <c:pt idx="111">
                  <c:v>4227</c:v>
                </c:pt>
                <c:pt idx="112">
                  <c:v>4228</c:v>
                </c:pt>
                <c:pt idx="113">
                  <c:v>4229</c:v>
                </c:pt>
                <c:pt idx="114">
                  <c:v>4230</c:v>
                </c:pt>
                <c:pt idx="115">
                  <c:v>4231</c:v>
                </c:pt>
                <c:pt idx="116">
                  <c:v>4232</c:v>
                </c:pt>
                <c:pt idx="117">
                  <c:v>4233</c:v>
                </c:pt>
                <c:pt idx="118">
                  <c:v>4234</c:v>
                </c:pt>
                <c:pt idx="119">
                  <c:v>4235</c:v>
                </c:pt>
                <c:pt idx="120">
                  <c:v>4236</c:v>
                </c:pt>
                <c:pt idx="121">
                  <c:v>4237</c:v>
                </c:pt>
                <c:pt idx="122">
                  <c:v>4238</c:v>
                </c:pt>
                <c:pt idx="123">
                  <c:v>4239</c:v>
                </c:pt>
                <c:pt idx="124">
                  <c:v>4240</c:v>
                </c:pt>
                <c:pt idx="125">
                  <c:v>4241</c:v>
                </c:pt>
                <c:pt idx="126">
                  <c:v>4242</c:v>
                </c:pt>
                <c:pt idx="127">
                  <c:v>4243</c:v>
                </c:pt>
                <c:pt idx="128">
                  <c:v>4244</c:v>
                </c:pt>
                <c:pt idx="129">
                  <c:v>4245</c:v>
                </c:pt>
                <c:pt idx="130">
                  <c:v>4246</c:v>
                </c:pt>
                <c:pt idx="131">
                  <c:v>4247</c:v>
                </c:pt>
                <c:pt idx="132">
                  <c:v>4248</c:v>
                </c:pt>
                <c:pt idx="133">
                  <c:v>4249</c:v>
                </c:pt>
                <c:pt idx="134">
                  <c:v>4250</c:v>
                </c:pt>
                <c:pt idx="135">
                  <c:v>4251</c:v>
                </c:pt>
                <c:pt idx="136">
                  <c:v>4252</c:v>
                </c:pt>
                <c:pt idx="137">
                  <c:v>4253</c:v>
                </c:pt>
                <c:pt idx="138">
                  <c:v>4254</c:v>
                </c:pt>
                <c:pt idx="139">
                  <c:v>4255</c:v>
                </c:pt>
                <c:pt idx="140">
                  <c:v>4256</c:v>
                </c:pt>
                <c:pt idx="141">
                  <c:v>4257</c:v>
                </c:pt>
                <c:pt idx="142">
                  <c:v>4258</c:v>
                </c:pt>
                <c:pt idx="143">
                  <c:v>4259</c:v>
                </c:pt>
                <c:pt idx="144">
                  <c:v>4260</c:v>
                </c:pt>
                <c:pt idx="145">
                  <c:v>4261</c:v>
                </c:pt>
                <c:pt idx="146">
                  <c:v>4262</c:v>
                </c:pt>
                <c:pt idx="147">
                  <c:v>4263</c:v>
                </c:pt>
                <c:pt idx="148">
                  <c:v>4264</c:v>
                </c:pt>
                <c:pt idx="149">
                  <c:v>4265</c:v>
                </c:pt>
                <c:pt idx="150">
                  <c:v>4266</c:v>
                </c:pt>
                <c:pt idx="151">
                  <c:v>4267</c:v>
                </c:pt>
                <c:pt idx="152">
                  <c:v>4268</c:v>
                </c:pt>
                <c:pt idx="153">
                  <c:v>4269</c:v>
                </c:pt>
                <c:pt idx="154">
                  <c:v>4270</c:v>
                </c:pt>
                <c:pt idx="155">
                  <c:v>4271</c:v>
                </c:pt>
                <c:pt idx="156">
                  <c:v>4272</c:v>
                </c:pt>
                <c:pt idx="157">
                  <c:v>4273</c:v>
                </c:pt>
                <c:pt idx="158">
                  <c:v>4274</c:v>
                </c:pt>
                <c:pt idx="159">
                  <c:v>4275</c:v>
                </c:pt>
                <c:pt idx="160">
                  <c:v>4276</c:v>
                </c:pt>
                <c:pt idx="161">
                  <c:v>4277</c:v>
                </c:pt>
                <c:pt idx="162">
                  <c:v>4278</c:v>
                </c:pt>
                <c:pt idx="163">
                  <c:v>4279</c:v>
                </c:pt>
                <c:pt idx="164">
                  <c:v>4280</c:v>
                </c:pt>
                <c:pt idx="165">
                  <c:v>4281</c:v>
                </c:pt>
                <c:pt idx="166">
                  <c:v>4282</c:v>
                </c:pt>
                <c:pt idx="167">
                  <c:v>4283</c:v>
                </c:pt>
                <c:pt idx="168">
                  <c:v>4284</c:v>
                </c:pt>
                <c:pt idx="169">
                  <c:v>4285</c:v>
                </c:pt>
                <c:pt idx="170">
                  <c:v>4286</c:v>
                </c:pt>
                <c:pt idx="171">
                  <c:v>4287</c:v>
                </c:pt>
                <c:pt idx="172">
                  <c:v>4288</c:v>
                </c:pt>
                <c:pt idx="173">
                  <c:v>4289</c:v>
                </c:pt>
                <c:pt idx="174">
                  <c:v>4290</c:v>
                </c:pt>
                <c:pt idx="175">
                  <c:v>4291</c:v>
                </c:pt>
                <c:pt idx="176">
                  <c:v>4292</c:v>
                </c:pt>
                <c:pt idx="177">
                  <c:v>4293</c:v>
                </c:pt>
                <c:pt idx="178">
                  <c:v>4294</c:v>
                </c:pt>
                <c:pt idx="179">
                  <c:v>4295</c:v>
                </c:pt>
                <c:pt idx="180">
                  <c:v>4296</c:v>
                </c:pt>
                <c:pt idx="181">
                  <c:v>4297</c:v>
                </c:pt>
                <c:pt idx="182">
                  <c:v>4298</c:v>
                </c:pt>
                <c:pt idx="183">
                  <c:v>4299</c:v>
                </c:pt>
                <c:pt idx="184">
                  <c:v>4300</c:v>
                </c:pt>
                <c:pt idx="185">
                  <c:v>4301</c:v>
                </c:pt>
                <c:pt idx="186">
                  <c:v>4302</c:v>
                </c:pt>
                <c:pt idx="187">
                  <c:v>4303</c:v>
                </c:pt>
                <c:pt idx="188">
                  <c:v>4304</c:v>
                </c:pt>
                <c:pt idx="189">
                  <c:v>4305</c:v>
                </c:pt>
                <c:pt idx="190">
                  <c:v>4306</c:v>
                </c:pt>
                <c:pt idx="191">
                  <c:v>4307</c:v>
                </c:pt>
                <c:pt idx="192">
                  <c:v>4308</c:v>
                </c:pt>
                <c:pt idx="193">
                  <c:v>4309</c:v>
                </c:pt>
                <c:pt idx="194">
                  <c:v>4310</c:v>
                </c:pt>
                <c:pt idx="195">
                  <c:v>4311</c:v>
                </c:pt>
                <c:pt idx="196">
                  <c:v>4312</c:v>
                </c:pt>
                <c:pt idx="197">
                  <c:v>4313</c:v>
                </c:pt>
                <c:pt idx="198">
                  <c:v>4314</c:v>
                </c:pt>
                <c:pt idx="199">
                  <c:v>4315</c:v>
                </c:pt>
                <c:pt idx="200">
                  <c:v>4316</c:v>
                </c:pt>
                <c:pt idx="201">
                  <c:v>4317</c:v>
                </c:pt>
                <c:pt idx="202">
                  <c:v>4318</c:v>
                </c:pt>
                <c:pt idx="203">
                  <c:v>4319</c:v>
                </c:pt>
                <c:pt idx="204">
                  <c:v>4320</c:v>
                </c:pt>
                <c:pt idx="205">
                  <c:v>4321</c:v>
                </c:pt>
                <c:pt idx="206">
                  <c:v>4322</c:v>
                </c:pt>
                <c:pt idx="207">
                  <c:v>4323</c:v>
                </c:pt>
                <c:pt idx="208">
                  <c:v>4324</c:v>
                </c:pt>
                <c:pt idx="209">
                  <c:v>4325</c:v>
                </c:pt>
                <c:pt idx="210">
                  <c:v>4326</c:v>
                </c:pt>
                <c:pt idx="211">
                  <c:v>4327</c:v>
                </c:pt>
                <c:pt idx="212">
                  <c:v>4328</c:v>
                </c:pt>
                <c:pt idx="213">
                  <c:v>4329</c:v>
                </c:pt>
                <c:pt idx="214">
                  <c:v>4330</c:v>
                </c:pt>
                <c:pt idx="215">
                  <c:v>4331</c:v>
                </c:pt>
                <c:pt idx="216">
                  <c:v>4332</c:v>
                </c:pt>
                <c:pt idx="217">
                  <c:v>4333</c:v>
                </c:pt>
                <c:pt idx="218">
                  <c:v>4334</c:v>
                </c:pt>
                <c:pt idx="219">
                  <c:v>4335</c:v>
                </c:pt>
                <c:pt idx="220">
                  <c:v>4336</c:v>
                </c:pt>
                <c:pt idx="221">
                  <c:v>4337</c:v>
                </c:pt>
                <c:pt idx="222">
                  <c:v>4338</c:v>
                </c:pt>
                <c:pt idx="223">
                  <c:v>4339</c:v>
                </c:pt>
                <c:pt idx="224">
                  <c:v>4340</c:v>
                </c:pt>
                <c:pt idx="225">
                  <c:v>4341</c:v>
                </c:pt>
                <c:pt idx="226">
                  <c:v>4342</c:v>
                </c:pt>
                <c:pt idx="227">
                  <c:v>4343</c:v>
                </c:pt>
                <c:pt idx="228">
                  <c:v>4344</c:v>
                </c:pt>
                <c:pt idx="229">
                  <c:v>4345</c:v>
                </c:pt>
                <c:pt idx="230">
                  <c:v>4346</c:v>
                </c:pt>
                <c:pt idx="231">
                  <c:v>4347</c:v>
                </c:pt>
                <c:pt idx="232">
                  <c:v>4348</c:v>
                </c:pt>
                <c:pt idx="233">
                  <c:v>4349</c:v>
                </c:pt>
                <c:pt idx="234">
                  <c:v>4350</c:v>
                </c:pt>
                <c:pt idx="235">
                  <c:v>4351</c:v>
                </c:pt>
                <c:pt idx="236">
                  <c:v>4352</c:v>
                </c:pt>
                <c:pt idx="237">
                  <c:v>4353</c:v>
                </c:pt>
                <c:pt idx="238">
                  <c:v>4354</c:v>
                </c:pt>
                <c:pt idx="239">
                  <c:v>4355</c:v>
                </c:pt>
                <c:pt idx="240">
                  <c:v>4356</c:v>
                </c:pt>
                <c:pt idx="241">
                  <c:v>4357</c:v>
                </c:pt>
                <c:pt idx="242">
                  <c:v>4358</c:v>
                </c:pt>
                <c:pt idx="243">
                  <c:v>4359</c:v>
                </c:pt>
                <c:pt idx="244">
                  <c:v>4360</c:v>
                </c:pt>
                <c:pt idx="245">
                  <c:v>4361</c:v>
                </c:pt>
                <c:pt idx="246">
                  <c:v>4362</c:v>
                </c:pt>
                <c:pt idx="247">
                  <c:v>4363</c:v>
                </c:pt>
                <c:pt idx="248">
                  <c:v>4364</c:v>
                </c:pt>
                <c:pt idx="249">
                  <c:v>4365</c:v>
                </c:pt>
                <c:pt idx="250">
                  <c:v>4366</c:v>
                </c:pt>
                <c:pt idx="251">
                  <c:v>4367</c:v>
                </c:pt>
                <c:pt idx="252">
                  <c:v>4368</c:v>
                </c:pt>
                <c:pt idx="253">
                  <c:v>4369</c:v>
                </c:pt>
                <c:pt idx="254">
                  <c:v>4370</c:v>
                </c:pt>
                <c:pt idx="255">
                  <c:v>4371</c:v>
                </c:pt>
                <c:pt idx="256">
                  <c:v>4372</c:v>
                </c:pt>
                <c:pt idx="257">
                  <c:v>4373</c:v>
                </c:pt>
                <c:pt idx="258">
                  <c:v>4374</c:v>
                </c:pt>
                <c:pt idx="259">
                  <c:v>4375</c:v>
                </c:pt>
                <c:pt idx="260">
                  <c:v>4376</c:v>
                </c:pt>
                <c:pt idx="261">
                  <c:v>4377</c:v>
                </c:pt>
                <c:pt idx="262">
                  <c:v>4378</c:v>
                </c:pt>
                <c:pt idx="263">
                  <c:v>4379</c:v>
                </c:pt>
                <c:pt idx="264">
                  <c:v>4380</c:v>
                </c:pt>
                <c:pt idx="265">
                  <c:v>4381</c:v>
                </c:pt>
                <c:pt idx="266">
                  <c:v>4382</c:v>
                </c:pt>
                <c:pt idx="267">
                  <c:v>4383</c:v>
                </c:pt>
                <c:pt idx="268">
                  <c:v>4384</c:v>
                </c:pt>
                <c:pt idx="269">
                  <c:v>4385</c:v>
                </c:pt>
                <c:pt idx="270">
                  <c:v>4386</c:v>
                </c:pt>
                <c:pt idx="271">
                  <c:v>4387</c:v>
                </c:pt>
                <c:pt idx="272">
                  <c:v>4388</c:v>
                </c:pt>
                <c:pt idx="273">
                  <c:v>4389</c:v>
                </c:pt>
                <c:pt idx="274">
                  <c:v>4390</c:v>
                </c:pt>
                <c:pt idx="275">
                  <c:v>4391</c:v>
                </c:pt>
                <c:pt idx="276">
                  <c:v>4392</c:v>
                </c:pt>
                <c:pt idx="277">
                  <c:v>4393</c:v>
                </c:pt>
                <c:pt idx="278">
                  <c:v>4394</c:v>
                </c:pt>
                <c:pt idx="279">
                  <c:v>4395</c:v>
                </c:pt>
                <c:pt idx="280">
                  <c:v>4396</c:v>
                </c:pt>
                <c:pt idx="281">
                  <c:v>4397</c:v>
                </c:pt>
                <c:pt idx="282">
                  <c:v>4398</c:v>
                </c:pt>
                <c:pt idx="283">
                  <c:v>4399</c:v>
                </c:pt>
                <c:pt idx="284">
                  <c:v>4400</c:v>
                </c:pt>
                <c:pt idx="285">
                  <c:v>4401</c:v>
                </c:pt>
                <c:pt idx="286">
                  <c:v>4402</c:v>
                </c:pt>
                <c:pt idx="287">
                  <c:v>4403</c:v>
                </c:pt>
                <c:pt idx="288">
                  <c:v>4404</c:v>
                </c:pt>
                <c:pt idx="289">
                  <c:v>4405</c:v>
                </c:pt>
              </c:numCache>
            </c:numRef>
          </c:xVal>
          <c:yVal>
            <c:numRef>
              <c:f>Graph!$H$3650:$H$3937</c:f>
              <c:numCache>
                <c:formatCode>General</c:formatCode>
                <c:ptCount val="288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3F0-4485-B41A-14C3BD80C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318831"/>
        <c:axId val="617319311"/>
      </c:scatterChart>
      <c:valAx>
        <c:axId val="617318831"/>
        <c:scaling>
          <c:orientation val="minMax"/>
          <c:max val="4405"/>
          <c:min val="4116"/>
        </c:scaling>
        <c:delete val="0"/>
        <c:axPos val="b"/>
        <c:numFmt formatCode="General" sourceLinked="1"/>
        <c:majorTickMark val="out"/>
        <c:minorTickMark val="none"/>
        <c:tickLblPos val="nextTo"/>
        <c:crossAx val="617319311"/>
        <c:crosses val="autoZero"/>
        <c:crossBetween val="midCat"/>
      </c:valAx>
      <c:valAx>
        <c:axId val="617319311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17318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Pass 17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RR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Graph!$A$3941:$A$4230</c:f>
              <c:numCache>
                <c:formatCode>General</c:formatCode>
                <c:ptCount val="290"/>
                <c:pt idx="0">
                  <c:v>4437</c:v>
                </c:pt>
                <c:pt idx="1">
                  <c:v>4438</c:v>
                </c:pt>
                <c:pt idx="2">
                  <c:v>4439</c:v>
                </c:pt>
                <c:pt idx="3">
                  <c:v>4440</c:v>
                </c:pt>
                <c:pt idx="4">
                  <c:v>4441</c:v>
                </c:pt>
                <c:pt idx="5">
                  <c:v>4442</c:v>
                </c:pt>
                <c:pt idx="6">
                  <c:v>4443</c:v>
                </c:pt>
                <c:pt idx="7">
                  <c:v>4444</c:v>
                </c:pt>
                <c:pt idx="8">
                  <c:v>4445</c:v>
                </c:pt>
                <c:pt idx="9">
                  <c:v>4446</c:v>
                </c:pt>
                <c:pt idx="10">
                  <c:v>4447</c:v>
                </c:pt>
                <c:pt idx="11">
                  <c:v>4448</c:v>
                </c:pt>
                <c:pt idx="12">
                  <c:v>4449</c:v>
                </c:pt>
                <c:pt idx="13">
                  <c:v>4450</c:v>
                </c:pt>
                <c:pt idx="14">
                  <c:v>4451</c:v>
                </c:pt>
                <c:pt idx="15">
                  <c:v>4452</c:v>
                </c:pt>
                <c:pt idx="16">
                  <c:v>4453</c:v>
                </c:pt>
                <c:pt idx="17">
                  <c:v>4454</c:v>
                </c:pt>
                <c:pt idx="18">
                  <c:v>4455</c:v>
                </c:pt>
                <c:pt idx="19">
                  <c:v>4456</c:v>
                </c:pt>
                <c:pt idx="20">
                  <c:v>4457</c:v>
                </c:pt>
                <c:pt idx="21">
                  <c:v>4458</c:v>
                </c:pt>
                <c:pt idx="22">
                  <c:v>4459</c:v>
                </c:pt>
                <c:pt idx="23">
                  <c:v>4460</c:v>
                </c:pt>
                <c:pt idx="24">
                  <c:v>4461</c:v>
                </c:pt>
                <c:pt idx="25">
                  <c:v>4462</c:v>
                </c:pt>
                <c:pt idx="26">
                  <c:v>4463</c:v>
                </c:pt>
                <c:pt idx="27">
                  <c:v>4464</c:v>
                </c:pt>
                <c:pt idx="28">
                  <c:v>4465</c:v>
                </c:pt>
                <c:pt idx="29">
                  <c:v>4466</c:v>
                </c:pt>
                <c:pt idx="30">
                  <c:v>4467</c:v>
                </c:pt>
                <c:pt idx="31">
                  <c:v>4468</c:v>
                </c:pt>
                <c:pt idx="32">
                  <c:v>4469</c:v>
                </c:pt>
                <c:pt idx="33">
                  <c:v>4470</c:v>
                </c:pt>
                <c:pt idx="34">
                  <c:v>4471</c:v>
                </c:pt>
                <c:pt idx="35">
                  <c:v>4472</c:v>
                </c:pt>
                <c:pt idx="36">
                  <c:v>4473</c:v>
                </c:pt>
                <c:pt idx="37">
                  <c:v>4474</c:v>
                </c:pt>
                <c:pt idx="38">
                  <c:v>4475</c:v>
                </c:pt>
                <c:pt idx="39">
                  <c:v>4476</c:v>
                </c:pt>
                <c:pt idx="40">
                  <c:v>4477</c:v>
                </c:pt>
                <c:pt idx="41">
                  <c:v>4478</c:v>
                </c:pt>
                <c:pt idx="42">
                  <c:v>4479</c:v>
                </c:pt>
                <c:pt idx="43">
                  <c:v>4480</c:v>
                </c:pt>
                <c:pt idx="44">
                  <c:v>4481</c:v>
                </c:pt>
                <c:pt idx="45">
                  <c:v>4482</c:v>
                </c:pt>
                <c:pt idx="46">
                  <c:v>4483</c:v>
                </c:pt>
                <c:pt idx="47">
                  <c:v>4484</c:v>
                </c:pt>
                <c:pt idx="48">
                  <c:v>4485</c:v>
                </c:pt>
                <c:pt idx="49">
                  <c:v>4486</c:v>
                </c:pt>
                <c:pt idx="50">
                  <c:v>4487</c:v>
                </c:pt>
                <c:pt idx="51">
                  <c:v>4488</c:v>
                </c:pt>
                <c:pt idx="52">
                  <c:v>4489</c:v>
                </c:pt>
                <c:pt idx="53">
                  <c:v>4490</c:v>
                </c:pt>
                <c:pt idx="54">
                  <c:v>4491</c:v>
                </c:pt>
                <c:pt idx="55">
                  <c:v>4492</c:v>
                </c:pt>
                <c:pt idx="56">
                  <c:v>4493</c:v>
                </c:pt>
                <c:pt idx="57">
                  <c:v>4494</c:v>
                </c:pt>
                <c:pt idx="58">
                  <c:v>4495</c:v>
                </c:pt>
                <c:pt idx="59">
                  <c:v>4496</c:v>
                </c:pt>
                <c:pt idx="60">
                  <c:v>4497</c:v>
                </c:pt>
                <c:pt idx="61">
                  <c:v>4498</c:v>
                </c:pt>
                <c:pt idx="62">
                  <c:v>4499</c:v>
                </c:pt>
                <c:pt idx="63">
                  <c:v>4500</c:v>
                </c:pt>
                <c:pt idx="64">
                  <c:v>4501</c:v>
                </c:pt>
                <c:pt idx="65">
                  <c:v>4502</c:v>
                </c:pt>
                <c:pt idx="66">
                  <c:v>4503</c:v>
                </c:pt>
                <c:pt idx="67">
                  <c:v>4504</c:v>
                </c:pt>
                <c:pt idx="68">
                  <c:v>4505</c:v>
                </c:pt>
                <c:pt idx="69">
                  <c:v>4506</c:v>
                </c:pt>
                <c:pt idx="70">
                  <c:v>4507</c:v>
                </c:pt>
                <c:pt idx="71">
                  <c:v>4508</c:v>
                </c:pt>
                <c:pt idx="72">
                  <c:v>4509</c:v>
                </c:pt>
                <c:pt idx="73">
                  <c:v>4510</c:v>
                </c:pt>
                <c:pt idx="74">
                  <c:v>4511</c:v>
                </c:pt>
                <c:pt idx="75">
                  <c:v>4512</c:v>
                </c:pt>
                <c:pt idx="76">
                  <c:v>4513</c:v>
                </c:pt>
                <c:pt idx="77">
                  <c:v>4514</c:v>
                </c:pt>
                <c:pt idx="78">
                  <c:v>4515</c:v>
                </c:pt>
                <c:pt idx="79">
                  <c:v>4516</c:v>
                </c:pt>
                <c:pt idx="80">
                  <c:v>4517</c:v>
                </c:pt>
                <c:pt idx="81">
                  <c:v>4518</c:v>
                </c:pt>
                <c:pt idx="82">
                  <c:v>4519</c:v>
                </c:pt>
                <c:pt idx="83">
                  <c:v>4520</c:v>
                </c:pt>
                <c:pt idx="84">
                  <c:v>4521</c:v>
                </c:pt>
                <c:pt idx="85">
                  <c:v>4522</c:v>
                </c:pt>
                <c:pt idx="86">
                  <c:v>4523</c:v>
                </c:pt>
                <c:pt idx="87">
                  <c:v>4524</c:v>
                </c:pt>
                <c:pt idx="88">
                  <c:v>4525</c:v>
                </c:pt>
                <c:pt idx="89">
                  <c:v>4526</c:v>
                </c:pt>
                <c:pt idx="90">
                  <c:v>4527</c:v>
                </c:pt>
                <c:pt idx="91">
                  <c:v>4528</c:v>
                </c:pt>
                <c:pt idx="92">
                  <c:v>4529</c:v>
                </c:pt>
                <c:pt idx="93">
                  <c:v>4530</c:v>
                </c:pt>
                <c:pt idx="94">
                  <c:v>4531</c:v>
                </c:pt>
                <c:pt idx="95">
                  <c:v>4532</c:v>
                </c:pt>
                <c:pt idx="96">
                  <c:v>4533</c:v>
                </c:pt>
                <c:pt idx="97">
                  <c:v>4534</c:v>
                </c:pt>
                <c:pt idx="98">
                  <c:v>4535</c:v>
                </c:pt>
                <c:pt idx="99">
                  <c:v>4536</c:v>
                </c:pt>
                <c:pt idx="100">
                  <c:v>4537</c:v>
                </c:pt>
                <c:pt idx="101">
                  <c:v>4538</c:v>
                </c:pt>
                <c:pt idx="102">
                  <c:v>4539</c:v>
                </c:pt>
                <c:pt idx="103">
                  <c:v>4540</c:v>
                </c:pt>
                <c:pt idx="104">
                  <c:v>4541</c:v>
                </c:pt>
                <c:pt idx="105">
                  <c:v>4542</c:v>
                </c:pt>
                <c:pt idx="106">
                  <c:v>4543</c:v>
                </c:pt>
                <c:pt idx="107">
                  <c:v>4544</c:v>
                </c:pt>
                <c:pt idx="108">
                  <c:v>4545</c:v>
                </c:pt>
                <c:pt idx="109">
                  <c:v>4546</c:v>
                </c:pt>
                <c:pt idx="110">
                  <c:v>4547</c:v>
                </c:pt>
                <c:pt idx="111">
                  <c:v>4548</c:v>
                </c:pt>
                <c:pt idx="112">
                  <c:v>4549</c:v>
                </c:pt>
                <c:pt idx="113">
                  <c:v>4550</c:v>
                </c:pt>
                <c:pt idx="114">
                  <c:v>4551</c:v>
                </c:pt>
                <c:pt idx="115">
                  <c:v>4552</c:v>
                </c:pt>
                <c:pt idx="116">
                  <c:v>4553</c:v>
                </c:pt>
                <c:pt idx="117">
                  <c:v>4554</c:v>
                </c:pt>
                <c:pt idx="118">
                  <c:v>4555</c:v>
                </c:pt>
                <c:pt idx="119">
                  <c:v>4556</c:v>
                </c:pt>
                <c:pt idx="120">
                  <c:v>4557</c:v>
                </c:pt>
                <c:pt idx="121">
                  <c:v>4558</c:v>
                </c:pt>
                <c:pt idx="122">
                  <c:v>4559</c:v>
                </c:pt>
                <c:pt idx="123">
                  <c:v>4560</c:v>
                </c:pt>
                <c:pt idx="124">
                  <c:v>4561</c:v>
                </c:pt>
                <c:pt idx="125">
                  <c:v>4562</c:v>
                </c:pt>
                <c:pt idx="126">
                  <c:v>4563</c:v>
                </c:pt>
                <c:pt idx="127">
                  <c:v>4564</c:v>
                </c:pt>
                <c:pt idx="128">
                  <c:v>4565</c:v>
                </c:pt>
                <c:pt idx="129">
                  <c:v>4566</c:v>
                </c:pt>
                <c:pt idx="130">
                  <c:v>4567</c:v>
                </c:pt>
                <c:pt idx="131">
                  <c:v>4568</c:v>
                </c:pt>
                <c:pt idx="132">
                  <c:v>4569</c:v>
                </c:pt>
                <c:pt idx="133">
                  <c:v>4570</c:v>
                </c:pt>
                <c:pt idx="134">
                  <c:v>4571</c:v>
                </c:pt>
                <c:pt idx="135">
                  <c:v>4572</c:v>
                </c:pt>
                <c:pt idx="136">
                  <c:v>4573</c:v>
                </c:pt>
                <c:pt idx="137">
                  <c:v>4574</c:v>
                </c:pt>
                <c:pt idx="138">
                  <c:v>4575</c:v>
                </c:pt>
                <c:pt idx="139">
                  <c:v>4576</c:v>
                </c:pt>
                <c:pt idx="140">
                  <c:v>4577</c:v>
                </c:pt>
                <c:pt idx="141">
                  <c:v>4578</c:v>
                </c:pt>
                <c:pt idx="142">
                  <c:v>4579</c:v>
                </c:pt>
                <c:pt idx="143">
                  <c:v>4580</c:v>
                </c:pt>
                <c:pt idx="144">
                  <c:v>4581</c:v>
                </c:pt>
                <c:pt idx="145">
                  <c:v>4582</c:v>
                </c:pt>
                <c:pt idx="146">
                  <c:v>4583</c:v>
                </c:pt>
                <c:pt idx="147">
                  <c:v>4584</c:v>
                </c:pt>
                <c:pt idx="148">
                  <c:v>4585</c:v>
                </c:pt>
                <c:pt idx="149">
                  <c:v>4586</c:v>
                </c:pt>
                <c:pt idx="150">
                  <c:v>4587</c:v>
                </c:pt>
                <c:pt idx="151">
                  <c:v>4588</c:v>
                </c:pt>
                <c:pt idx="152">
                  <c:v>4589</c:v>
                </c:pt>
                <c:pt idx="153">
                  <c:v>4590</c:v>
                </c:pt>
                <c:pt idx="154">
                  <c:v>4591</c:v>
                </c:pt>
                <c:pt idx="155">
                  <c:v>4592</c:v>
                </c:pt>
                <c:pt idx="156">
                  <c:v>4593</c:v>
                </c:pt>
                <c:pt idx="157">
                  <c:v>4594</c:v>
                </c:pt>
                <c:pt idx="158">
                  <c:v>4595</c:v>
                </c:pt>
                <c:pt idx="159">
                  <c:v>4596</c:v>
                </c:pt>
                <c:pt idx="160">
                  <c:v>4597</c:v>
                </c:pt>
                <c:pt idx="161">
                  <c:v>4598</c:v>
                </c:pt>
                <c:pt idx="162">
                  <c:v>4599</c:v>
                </c:pt>
                <c:pt idx="163">
                  <c:v>4600</c:v>
                </c:pt>
                <c:pt idx="164">
                  <c:v>4601</c:v>
                </c:pt>
                <c:pt idx="165">
                  <c:v>4602</c:v>
                </c:pt>
                <c:pt idx="166">
                  <c:v>4603</c:v>
                </c:pt>
                <c:pt idx="167">
                  <c:v>4604</c:v>
                </c:pt>
                <c:pt idx="168">
                  <c:v>4605</c:v>
                </c:pt>
                <c:pt idx="169">
                  <c:v>4606</c:v>
                </c:pt>
                <c:pt idx="170">
                  <c:v>4607</c:v>
                </c:pt>
                <c:pt idx="171">
                  <c:v>4608</c:v>
                </c:pt>
                <c:pt idx="172">
                  <c:v>4609</c:v>
                </c:pt>
                <c:pt idx="173">
                  <c:v>4610</c:v>
                </c:pt>
                <c:pt idx="174">
                  <c:v>4611</c:v>
                </c:pt>
                <c:pt idx="175">
                  <c:v>4612</c:v>
                </c:pt>
                <c:pt idx="176">
                  <c:v>4613</c:v>
                </c:pt>
                <c:pt idx="177">
                  <c:v>4614</c:v>
                </c:pt>
                <c:pt idx="178">
                  <c:v>4615</c:v>
                </c:pt>
                <c:pt idx="179">
                  <c:v>4616</c:v>
                </c:pt>
                <c:pt idx="180">
                  <c:v>4617</c:v>
                </c:pt>
                <c:pt idx="181">
                  <c:v>4618</c:v>
                </c:pt>
                <c:pt idx="182">
                  <c:v>4619</c:v>
                </c:pt>
                <c:pt idx="183">
                  <c:v>4620</c:v>
                </c:pt>
                <c:pt idx="184">
                  <c:v>4621</c:v>
                </c:pt>
                <c:pt idx="185">
                  <c:v>4622</c:v>
                </c:pt>
                <c:pt idx="186">
                  <c:v>4623</c:v>
                </c:pt>
                <c:pt idx="187">
                  <c:v>4624</c:v>
                </c:pt>
                <c:pt idx="188">
                  <c:v>4625</c:v>
                </c:pt>
                <c:pt idx="189">
                  <c:v>4626</c:v>
                </c:pt>
                <c:pt idx="190">
                  <c:v>4627</c:v>
                </c:pt>
                <c:pt idx="191">
                  <c:v>4628</c:v>
                </c:pt>
                <c:pt idx="192">
                  <c:v>4629</c:v>
                </c:pt>
                <c:pt idx="193">
                  <c:v>4630</c:v>
                </c:pt>
                <c:pt idx="194">
                  <c:v>4631</c:v>
                </c:pt>
                <c:pt idx="195">
                  <c:v>4632</c:v>
                </c:pt>
                <c:pt idx="196">
                  <c:v>4633</c:v>
                </c:pt>
                <c:pt idx="197">
                  <c:v>4634</c:v>
                </c:pt>
                <c:pt idx="198">
                  <c:v>4635</c:v>
                </c:pt>
                <c:pt idx="199">
                  <c:v>4636</c:v>
                </c:pt>
                <c:pt idx="200">
                  <c:v>4637</c:v>
                </c:pt>
                <c:pt idx="201">
                  <c:v>4638</c:v>
                </c:pt>
                <c:pt idx="202">
                  <c:v>4639</c:v>
                </c:pt>
                <c:pt idx="203">
                  <c:v>4640</c:v>
                </c:pt>
                <c:pt idx="204">
                  <c:v>4641</c:v>
                </c:pt>
                <c:pt idx="205">
                  <c:v>4642</c:v>
                </c:pt>
                <c:pt idx="206">
                  <c:v>4643</c:v>
                </c:pt>
                <c:pt idx="207">
                  <c:v>4644</c:v>
                </c:pt>
                <c:pt idx="208">
                  <c:v>4645</c:v>
                </c:pt>
                <c:pt idx="209">
                  <c:v>4646</c:v>
                </c:pt>
                <c:pt idx="210">
                  <c:v>4647</c:v>
                </c:pt>
                <c:pt idx="211">
                  <c:v>4648</c:v>
                </c:pt>
                <c:pt idx="212">
                  <c:v>4649</c:v>
                </c:pt>
                <c:pt idx="213">
                  <c:v>4650</c:v>
                </c:pt>
                <c:pt idx="214">
                  <c:v>4651</c:v>
                </c:pt>
                <c:pt idx="215">
                  <c:v>4652</c:v>
                </c:pt>
                <c:pt idx="216">
                  <c:v>4653</c:v>
                </c:pt>
                <c:pt idx="217">
                  <c:v>4654</c:v>
                </c:pt>
                <c:pt idx="218">
                  <c:v>4655</c:v>
                </c:pt>
                <c:pt idx="219">
                  <c:v>4656</c:v>
                </c:pt>
                <c:pt idx="220">
                  <c:v>4657</c:v>
                </c:pt>
                <c:pt idx="221">
                  <c:v>4658</c:v>
                </c:pt>
                <c:pt idx="222">
                  <c:v>4659</c:v>
                </c:pt>
                <c:pt idx="223">
                  <c:v>4660</c:v>
                </c:pt>
                <c:pt idx="224">
                  <c:v>4661</c:v>
                </c:pt>
                <c:pt idx="225">
                  <c:v>4662</c:v>
                </c:pt>
                <c:pt idx="226">
                  <c:v>4663</c:v>
                </c:pt>
                <c:pt idx="227">
                  <c:v>4664</c:v>
                </c:pt>
                <c:pt idx="228">
                  <c:v>4665</c:v>
                </c:pt>
                <c:pt idx="229">
                  <c:v>4666</c:v>
                </c:pt>
                <c:pt idx="230">
                  <c:v>4667</c:v>
                </c:pt>
                <c:pt idx="231">
                  <c:v>4668</c:v>
                </c:pt>
                <c:pt idx="232">
                  <c:v>4669</c:v>
                </c:pt>
                <c:pt idx="233">
                  <c:v>4670</c:v>
                </c:pt>
                <c:pt idx="234">
                  <c:v>4671</c:v>
                </c:pt>
                <c:pt idx="235">
                  <c:v>4672</c:v>
                </c:pt>
                <c:pt idx="236">
                  <c:v>4673</c:v>
                </c:pt>
                <c:pt idx="237">
                  <c:v>4674</c:v>
                </c:pt>
                <c:pt idx="238">
                  <c:v>4675</c:v>
                </c:pt>
                <c:pt idx="239">
                  <c:v>4676</c:v>
                </c:pt>
                <c:pt idx="240">
                  <c:v>4677</c:v>
                </c:pt>
                <c:pt idx="241">
                  <c:v>4678</c:v>
                </c:pt>
                <c:pt idx="242">
                  <c:v>4679</c:v>
                </c:pt>
                <c:pt idx="243">
                  <c:v>4680</c:v>
                </c:pt>
                <c:pt idx="244">
                  <c:v>4681</c:v>
                </c:pt>
                <c:pt idx="245">
                  <c:v>4682</c:v>
                </c:pt>
                <c:pt idx="246">
                  <c:v>4683</c:v>
                </c:pt>
                <c:pt idx="247">
                  <c:v>4684</c:v>
                </c:pt>
                <c:pt idx="248">
                  <c:v>4685</c:v>
                </c:pt>
                <c:pt idx="249">
                  <c:v>4686</c:v>
                </c:pt>
                <c:pt idx="250">
                  <c:v>4687</c:v>
                </c:pt>
                <c:pt idx="251">
                  <c:v>4688</c:v>
                </c:pt>
                <c:pt idx="252">
                  <c:v>4689</c:v>
                </c:pt>
                <c:pt idx="253">
                  <c:v>4690</c:v>
                </c:pt>
                <c:pt idx="254">
                  <c:v>4691</c:v>
                </c:pt>
                <c:pt idx="255">
                  <c:v>4692</c:v>
                </c:pt>
                <c:pt idx="256">
                  <c:v>4693</c:v>
                </c:pt>
                <c:pt idx="257">
                  <c:v>4694</c:v>
                </c:pt>
                <c:pt idx="258">
                  <c:v>4695</c:v>
                </c:pt>
                <c:pt idx="259">
                  <c:v>4696</c:v>
                </c:pt>
                <c:pt idx="260">
                  <c:v>4697</c:v>
                </c:pt>
                <c:pt idx="261">
                  <c:v>4698</c:v>
                </c:pt>
                <c:pt idx="262">
                  <c:v>4699</c:v>
                </c:pt>
                <c:pt idx="263">
                  <c:v>4700</c:v>
                </c:pt>
                <c:pt idx="264">
                  <c:v>4701</c:v>
                </c:pt>
                <c:pt idx="265">
                  <c:v>4702</c:v>
                </c:pt>
                <c:pt idx="266">
                  <c:v>4703</c:v>
                </c:pt>
                <c:pt idx="267">
                  <c:v>4704</c:v>
                </c:pt>
                <c:pt idx="268">
                  <c:v>4705</c:v>
                </c:pt>
                <c:pt idx="269">
                  <c:v>4706</c:v>
                </c:pt>
                <c:pt idx="270">
                  <c:v>4707</c:v>
                </c:pt>
                <c:pt idx="271">
                  <c:v>4708</c:v>
                </c:pt>
                <c:pt idx="272">
                  <c:v>4709</c:v>
                </c:pt>
                <c:pt idx="273">
                  <c:v>4710</c:v>
                </c:pt>
                <c:pt idx="274">
                  <c:v>4711</c:v>
                </c:pt>
                <c:pt idx="275">
                  <c:v>4712</c:v>
                </c:pt>
                <c:pt idx="276">
                  <c:v>4713</c:v>
                </c:pt>
                <c:pt idx="277">
                  <c:v>4714</c:v>
                </c:pt>
                <c:pt idx="278">
                  <c:v>4715</c:v>
                </c:pt>
                <c:pt idx="279">
                  <c:v>4716</c:v>
                </c:pt>
                <c:pt idx="280">
                  <c:v>4717</c:v>
                </c:pt>
                <c:pt idx="281">
                  <c:v>4718</c:v>
                </c:pt>
                <c:pt idx="282">
                  <c:v>4719</c:v>
                </c:pt>
                <c:pt idx="283">
                  <c:v>4720</c:v>
                </c:pt>
                <c:pt idx="284">
                  <c:v>4721</c:v>
                </c:pt>
                <c:pt idx="285">
                  <c:v>4722</c:v>
                </c:pt>
                <c:pt idx="286">
                  <c:v>4723</c:v>
                </c:pt>
                <c:pt idx="287">
                  <c:v>4724</c:v>
                </c:pt>
                <c:pt idx="288">
                  <c:v>4725</c:v>
                </c:pt>
                <c:pt idx="289">
                  <c:v>4726</c:v>
                </c:pt>
              </c:numCache>
            </c:numRef>
          </c:xVal>
          <c:yVal>
            <c:numRef>
              <c:f>Graph!$D$3942:$D$4229</c:f>
              <c:numCache>
                <c:formatCode>General</c:formatCode>
                <c:ptCount val="288"/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A2-441D-A19A-96AF43D4D644}"/>
            </c:ext>
          </c:extLst>
        </c:ser>
        <c:ser>
          <c:idx val="1"/>
          <c:order val="1"/>
          <c:tx>
            <c:v>FR</c:v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Graph!$A$3941:$A$4230</c:f>
              <c:numCache>
                <c:formatCode>General</c:formatCode>
                <c:ptCount val="290"/>
                <c:pt idx="0">
                  <c:v>4437</c:v>
                </c:pt>
                <c:pt idx="1">
                  <c:v>4438</c:v>
                </c:pt>
                <c:pt idx="2">
                  <c:v>4439</c:v>
                </c:pt>
                <c:pt idx="3">
                  <c:v>4440</c:v>
                </c:pt>
                <c:pt idx="4">
                  <c:v>4441</c:v>
                </c:pt>
                <c:pt idx="5">
                  <c:v>4442</c:v>
                </c:pt>
                <c:pt idx="6">
                  <c:v>4443</c:v>
                </c:pt>
                <c:pt idx="7">
                  <c:v>4444</c:v>
                </c:pt>
                <c:pt idx="8">
                  <c:v>4445</c:v>
                </c:pt>
                <c:pt idx="9">
                  <c:v>4446</c:v>
                </c:pt>
                <c:pt idx="10">
                  <c:v>4447</c:v>
                </c:pt>
                <c:pt idx="11">
                  <c:v>4448</c:v>
                </c:pt>
                <c:pt idx="12">
                  <c:v>4449</c:v>
                </c:pt>
                <c:pt idx="13">
                  <c:v>4450</c:v>
                </c:pt>
                <c:pt idx="14">
                  <c:v>4451</c:v>
                </c:pt>
                <c:pt idx="15">
                  <c:v>4452</c:v>
                </c:pt>
                <c:pt idx="16">
                  <c:v>4453</c:v>
                </c:pt>
                <c:pt idx="17">
                  <c:v>4454</c:v>
                </c:pt>
                <c:pt idx="18">
                  <c:v>4455</c:v>
                </c:pt>
                <c:pt idx="19">
                  <c:v>4456</c:v>
                </c:pt>
                <c:pt idx="20">
                  <c:v>4457</c:v>
                </c:pt>
                <c:pt idx="21">
                  <c:v>4458</c:v>
                </c:pt>
                <c:pt idx="22">
                  <c:v>4459</c:v>
                </c:pt>
                <c:pt idx="23">
                  <c:v>4460</c:v>
                </c:pt>
                <c:pt idx="24">
                  <c:v>4461</c:v>
                </c:pt>
                <c:pt idx="25">
                  <c:v>4462</c:v>
                </c:pt>
                <c:pt idx="26">
                  <c:v>4463</c:v>
                </c:pt>
                <c:pt idx="27">
                  <c:v>4464</c:v>
                </c:pt>
                <c:pt idx="28">
                  <c:v>4465</c:v>
                </c:pt>
                <c:pt idx="29">
                  <c:v>4466</c:v>
                </c:pt>
                <c:pt idx="30">
                  <c:v>4467</c:v>
                </c:pt>
                <c:pt idx="31">
                  <c:v>4468</c:v>
                </c:pt>
                <c:pt idx="32">
                  <c:v>4469</c:v>
                </c:pt>
                <c:pt idx="33">
                  <c:v>4470</c:v>
                </c:pt>
                <c:pt idx="34">
                  <c:v>4471</c:v>
                </c:pt>
                <c:pt idx="35">
                  <c:v>4472</c:v>
                </c:pt>
                <c:pt idx="36">
                  <c:v>4473</c:v>
                </c:pt>
                <c:pt idx="37">
                  <c:v>4474</c:v>
                </c:pt>
                <c:pt idx="38">
                  <c:v>4475</c:v>
                </c:pt>
                <c:pt idx="39">
                  <c:v>4476</c:v>
                </c:pt>
                <c:pt idx="40">
                  <c:v>4477</c:v>
                </c:pt>
                <c:pt idx="41">
                  <c:v>4478</c:v>
                </c:pt>
                <c:pt idx="42">
                  <c:v>4479</c:v>
                </c:pt>
                <c:pt idx="43">
                  <c:v>4480</c:v>
                </c:pt>
                <c:pt idx="44">
                  <c:v>4481</c:v>
                </c:pt>
                <c:pt idx="45">
                  <c:v>4482</c:v>
                </c:pt>
                <c:pt idx="46">
                  <c:v>4483</c:v>
                </c:pt>
                <c:pt idx="47">
                  <c:v>4484</c:v>
                </c:pt>
                <c:pt idx="48">
                  <c:v>4485</c:v>
                </c:pt>
                <c:pt idx="49">
                  <c:v>4486</c:v>
                </c:pt>
                <c:pt idx="50">
                  <c:v>4487</c:v>
                </c:pt>
                <c:pt idx="51">
                  <c:v>4488</c:v>
                </c:pt>
                <c:pt idx="52">
                  <c:v>4489</c:v>
                </c:pt>
                <c:pt idx="53">
                  <c:v>4490</c:v>
                </c:pt>
                <c:pt idx="54">
                  <c:v>4491</c:v>
                </c:pt>
                <c:pt idx="55">
                  <c:v>4492</c:v>
                </c:pt>
                <c:pt idx="56">
                  <c:v>4493</c:v>
                </c:pt>
                <c:pt idx="57">
                  <c:v>4494</c:v>
                </c:pt>
                <c:pt idx="58">
                  <c:v>4495</c:v>
                </c:pt>
                <c:pt idx="59">
                  <c:v>4496</c:v>
                </c:pt>
                <c:pt idx="60">
                  <c:v>4497</c:v>
                </c:pt>
                <c:pt idx="61">
                  <c:v>4498</c:v>
                </c:pt>
                <c:pt idx="62">
                  <c:v>4499</c:v>
                </c:pt>
                <c:pt idx="63">
                  <c:v>4500</c:v>
                </c:pt>
                <c:pt idx="64">
                  <c:v>4501</c:v>
                </c:pt>
                <c:pt idx="65">
                  <c:v>4502</c:v>
                </c:pt>
                <c:pt idx="66">
                  <c:v>4503</c:v>
                </c:pt>
                <c:pt idx="67">
                  <c:v>4504</c:v>
                </c:pt>
                <c:pt idx="68">
                  <c:v>4505</c:v>
                </c:pt>
                <c:pt idx="69">
                  <c:v>4506</c:v>
                </c:pt>
                <c:pt idx="70">
                  <c:v>4507</c:v>
                </c:pt>
                <c:pt idx="71">
                  <c:v>4508</c:v>
                </c:pt>
                <c:pt idx="72">
                  <c:v>4509</c:v>
                </c:pt>
                <c:pt idx="73">
                  <c:v>4510</c:v>
                </c:pt>
                <c:pt idx="74">
                  <c:v>4511</c:v>
                </c:pt>
                <c:pt idx="75">
                  <c:v>4512</c:v>
                </c:pt>
                <c:pt idx="76">
                  <c:v>4513</c:v>
                </c:pt>
                <c:pt idx="77">
                  <c:v>4514</c:v>
                </c:pt>
                <c:pt idx="78">
                  <c:v>4515</c:v>
                </c:pt>
                <c:pt idx="79">
                  <c:v>4516</c:v>
                </c:pt>
                <c:pt idx="80">
                  <c:v>4517</c:v>
                </c:pt>
                <c:pt idx="81">
                  <c:v>4518</c:v>
                </c:pt>
                <c:pt idx="82">
                  <c:v>4519</c:v>
                </c:pt>
                <c:pt idx="83">
                  <c:v>4520</c:v>
                </c:pt>
                <c:pt idx="84">
                  <c:v>4521</c:v>
                </c:pt>
                <c:pt idx="85">
                  <c:v>4522</c:v>
                </c:pt>
                <c:pt idx="86">
                  <c:v>4523</c:v>
                </c:pt>
                <c:pt idx="87">
                  <c:v>4524</c:v>
                </c:pt>
                <c:pt idx="88">
                  <c:v>4525</c:v>
                </c:pt>
                <c:pt idx="89">
                  <c:v>4526</c:v>
                </c:pt>
                <c:pt idx="90">
                  <c:v>4527</c:v>
                </c:pt>
                <c:pt idx="91">
                  <c:v>4528</c:v>
                </c:pt>
                <c:pt idx="92">
                  <c:v>4529</c:v>
                </c:pt>
                <c:pt idx="93">
                  <c:v>4530</c:v>
                </c:pt>
                <c:pt idx="94">
                  <c:v>4531</c:v>
                </c:pt>
                <c:pt idx="95">
                  <c:v>4532</c:v>
                </c:pt>
                <c:pt idx="96">
                  <c:v>4533</c:v>
                </c:pt>
                <c:pt idx="97">
                  <c:v>4534</c:v>
                </c:pt>
                <c:pt idx="98">
                  <c:v>4535</c:v>
                </c:pt>
                <c:pt idx="99">
                  <c:v>4536</c:v>
                </c:pt>
                <c:pt idx="100">
                  <c:v>4537</c:v>
                </c:pt>
                <c:pt idx="101">
                  <c:v>4538</c:v>
                </c:pt>
                <c:pt idx="102">
                  <c:v>4539</c:v>
                </c:pt>
                <c:pt idx="103">
                  <c:v>4540</c:v>
                </c:pt>
                <c:pt idx="104">
                  <c:v>4541</c:v>
                </c:pt>
                <c:pt idx="105">
                  <c:v>4542</c:v>
                </c:pt>
                <c:pt idx="106">
                  <c:v>4543</c:v>
                </c:pt>
                <c:pt idx="107">
                  <c:v>4544</c:v>
                </c:pt>
                <c:pt idx="108">
                  <c:v>4545</c:v>
                </c:pt>
                <c:pt idx="109">
                  <c:v>4546</c:v>
                </c:pt>
                <c:pt idx="110">
                  <c:v>4547</c:v>
                </c:pt>
                <c:pt idx="111">
                  <c:v>4548</c:v>
                </c:pt>
                <c:pt idx="112">
                  <c:v>4549</c:v>
                </c:pt>
                <c:pt idx="113">
                  <c:v>4550</c:v>
                </c:pt>
                <c:pt idx="114">
                  <c:v>4551</c:v>
                </c:pt>
                <c:pt idx="115">
                  <c:v>4552</c:v>
                </c:pt>
                <c:pt idx="116">
                  <c:v>4553</c:v>
                </c:pt>
                <c:pt idx="117">
                  <c:v>4554</c:v>
                </c:pt>
                <c:pt idx="118">
                  <c:v>4555</c:v>
                </c:pt>
                <c:pt idx="119">
                  <c:v>4556</c:v>
                </c:pt>
                <c:pt idx="120">
                  <c:v>4557</c:v>
                </c:pt>
                <c:pt idx="121">
                  <c:v>4558</c:v>
                </c:pt>
                <c:pt idx="122">
                  <c:v>4559</c:v>
                </c:pt>
                <c:pt idx="123">
                  <c:v>4560</c:v>
                </c:pt>
                <c:pt idx="124">
                  <c:v>4561</c:v>
                </c:pt>
                <c:pt idx="125">
                  <c:v>4562</c:v>
                </c:pt>
                <c:pt idx="126">
                  <c:v>4563</c:v>
                </c:pt>
                <c:pt idx="127">
                  <c:v>4564</c:v>
                </c:pt>
                <c:pt idx="128">
                  <c:v>4565</c:v>
                </c:pt>
                <c:pt idx="129">
                  <c:v>4566</c:v>
                </c:pt>
                <c:pt idx="130">
                  <c:v>4567</c:v>
                </c:pt>
                <c:pt idx="131">
                  <c:v>4568</c:v>
                </c:pt>
                <c:pt idx="132">
                  <c:v>4569</c:v>
                </c:pt>
                <c:pt idx="133">
                  <c:v>4570</c:v>
                </c:pt>
                <c:pt idx="134">
                  <c:v>4571</c:v>
                </c:pt>
                <c:pt idx="135">
                  <c:v>4572</c:v>
                </c:pt>
                <c:pt idx="136">
                  <c:v>4573</c:v>
                </c:pt>
                <c:pt idx="137">
                  <c:v>4574</c:v>
                </c:pt>
                <c:pt idx="138">
                  <c:v>4575</c:v>
                </c:pt>
                <c:pt idx="139">
                  <c:v>4576</c:v>
                </c:pt>
                <c:pt idx="140">
                  <c:v>4577</c:v>
                </c:pt>
                <c:pt idx="141">
                  <c:v>4578</c:v>
                </c:pt>
                <c:pt idx="142">
                  <c:v>4579</c:v>
                </c:pt>
                <c:pt idx="143">
                  <c:v>4580</c:v>
                </c:pt>
                <c:pt idx="144">
                  <c:v>4581</c:v>
                </c:pt>
                <c:pt idx="145">
                  <c:v>4582</c:v>
                </c:pt>
                <c:pt idx="146">
                  <c:v>4583</c:v>
                </c:pt>
                <c:pt idx="147">
                  <c:v>4584</c:v>
                </c:pt>
                <c:pt idx="148">
                  <c:v>4585</c:v>
                </c:pt>
                <c:pt idx="149">
                  <c:v>4586</c:v>
                </c:pt>
                <c:pt idx="150">
                  <c:v>4587</c:v>
                </c:pt>
                <c:pt idx="151">
                  <c:v>4588</c:v>
                </c:pt>
                <c:pt idx="152">
                  <c:v>4589</c:v>
                </c:pt>
                <c:pt idx="153">
                  <c:v>4590</c:v>
                </c:pt>
                <c:pt idx="154">
                  <c:v>4591</c:v>
                </c:pt>
                <c:pt idx="155">
                  <c:v>4592</c:v>
                </c:pt>
                <c:pt idx="156">
                  <c:v>4593</c:v>
                </c:pt>
                <c:pt idx="157">
                  <c:v>4594</c:v>
                </c:pt>
                <c:pt idx="158">
                  <c:v>4595</c:v>
                </c:pt>
                <c:pt idx="159">
                  <c:v>4596</c:v>
                </c:pt>
                <c:pt idx="160">
                  <c:v>4597</c:v>
                </c:pt>
                <c:pt idx="161">
                  <c:v>4598</c:v>
                </c:pt>
                <c:pt idx="162">
                  <c:v>4599</c:v>
                </c:pt>
                <c:pt idx="163">
                  <c:v>4600</c:v>
                </c:pt>
                <c:pt idx="164">
                  <c:v>4601</c:v>
                </c:pt>
                <c:pt idx="165">
                  <c:v>4602</c:v>
                </c:pt>
                <c:pt idx="166">
                  <c:v>4603</c:v>
                </c:pt>
                <c:pt idx="167">
                  <c:v>4604</c:v>
                </c:pt>
                <c:pt idx="168">
                  <c:v>4605</c:v>
                </c:pt>
                <c:pt idx="169">
                  <c:v>4606</c:v>
                </c:pt>
                <c:pt idx="170">
                  <c:v>4607</c:v>
                </c:pt>
                <c:pt idx="171">
                  <c:v>4608</c:v>
                </c:pt>
                <c:pt idx="172">
                  <c:v>4609</c:v>
                </c:pt>
                <c:pt idx="173">
                  <c:v>4610</c:v>
                </c:pt>
                <c:pt idx="174">
                  <c:v>4611</c:v>
                </c:pt>
                <c:pt idx="175">
                  <c:v>4612</c:v>
                </c:pt>
                <c:pt idx="176">
                  <c:v>4613</c:v>
                </c:pt>
                <c:pt idx="177">
                  <c:v>4614</c:v>
                </c:pt>
                <c:pt idx="178">
                  <c:v>4615</c:v>
                </c:pt>
                <c:pt idx="179">
                  <c:v>4616</c:v>
                </c:pt>
                <c:pt idx="180">
                  <c:v>4617</c:v>
                </c:pt>
                <c:pt idx="181">
                  <c:v>4618</c:v>
                </c:pt>
                <c:pt idx="182">
                  <c:v>4619</c:v>
                </c:pt>
                <c:pt idx="183">
                  <c:v>4620</c:v>
                </c:pt>
                <c:pt idx="184">
                  <c:v>4621</c:v>
                </c:pt>
                <c:pt idx="185">
                  <c:v>4622</c:v>
                </c:pt>
                <c:pt idx="186">
                  <c:v>4623</c:v>
                </c:pt>
                <c:pt idx="187">
                  <c:v>4624</c:v>
                </c:pt>
                <c:pt idx="188">
                  <c:v>4625</c:v>
                </c:pt>
                <c:pt idx="189">
                  <c:v>4626</c:v>
                </c:pt>
                <c:pt idx="190">
                  <c:v>4627</c:v>
                </c:pt>
                <c:pt idx="191">
                  <c:v>4628</c:v>
                </c:pt>
                <c:pt idx="192">
                  <c:v>4629</c:v>
                </c:pt>
                <c:pt idx="193">
                  <c:v>4630</c:v>
                </c:pt>
                <c:pt idx="194">
                  <c:v>4631</c:v>
                </c:pt>
                <c:pt idx="195">
                  <c:v>4632</c:v>
                </c:pt>
                <c:pt idx="196">
                  <c:v>4633</c:v>
                </c:pt>
                <c:pt idx="197">
                  <c:v>4634</c:v>
                </c:pt>
                <c:pt idx="198">
                  <c:v>4635</c:v>
                </c:pt>
                <c:pt idx="199">
                  <c:v>4636</c:v>
                </c:pt>
                <c:pt idx="200">
                  <c:v>4637</c:v>
                </c:pt>
                <c:pt idx="201">
                  <c:v>4638</c:v>
                </c:pt>
                <c:pt idx="202">
                  <c:v>4639</c:v>
                </c:pt>
                <c:pt idx="203">
                  <c:v>4640</c:v>
                </c:pt>
                <c:pt idx="204">
                  <c:v>4641</c:v>
                </c:pt>
                <c:pt idx="205">
                  <c:v>4642</c:v>
                </c:pt>
                <c:pt idx="206">
                  <c:v>4643</c:v>
                </c:pt>
                <c:pt idx="207">
                  <c:v>4644</c:v>
                </c:pt>
                <c:pt idx="208">
                  <c:v>4645</c:v>
                </c:pt>
                <c:pt idx="209">
                  <c:v>4646</c:v>
                </c:pt>
                <c:pt idx="210">
                  <c:v>4647</c:v>
                </c:pt>
                <c:pt idx="211">
                  <c:v>4648</c:v>
                </c:pt>
                <c:pt idx="212">
                  <c:v>4649</c:v>
                </c:pt>
                <c:pt idx="213">
                  <c:v>4650</c:v>
                </c:pt>
                <c:pt idx="214">
                  <c:v>4651</c:v>
                </c:pt>
                <c:pt idx="215">
                  <c:v>4652</c:v>
                </c:pt>
                <c:pt idx="216">
                  <c:v>4653</c:v>
                </c:pt>
                <c:pt idx="217">
                  <c:v>4654</c:v>
                </c:pt>
                <c:pt idx="218">
                  <c:v>4655</c:v>
                </c:pt>
                <c:pt idx="219">
                  <c:v>4656</c:v>
                </c:pt>
                <c:pt idx="220">
                  <c:v>4657</c:v>
                </c:pt>
                <c:pt idx="221">
                  <c:v>4658</c:v>
                </c:pt>
                <c:pt idx="222">
                  <c:v>4659</c:v>
                </c:pt>
                <c:pt idx="223">
                  <c:v>4660</c:v>
                </c:pt>
                <c:pt idx="224">
                  <c:v>4661</c:v>
                </c:pt>
                <c:pt idx="225">
                  <c:v>4662</c:v>
                </c:pt>
                <c:pt idx="226">
                  <c:v>4663</c:v>
                </c:pt>
                <c:pt idx="227">
                  <c:v>4664</c:v>
                </c:pt>
                <c:pt idx="228">
                  <c:v>4665</c:v>
                </c:pt>
                <c:pt idx="229">
                  <c:v>4666</c:v>
                </c:pt>
                <c:pt idx="230">
                  <c:v>4667</c:v>
                </c:pt>
                <c:pt idx="231">
                  <c:v>4668</c:v>
                </c:pt>
                <c:pt idx="232">
                  <c:v>4669</c:v>
                </c:pt>
                <c:pt idx="233">
                  <c:v>4670</c:v>
                </c:pt>
                <c:pt idx="234">
                  <c:v>4671</c:v>
                </c:pt>
                <c:pt idx="235">
                  <c:v>4672</c:v>
                </c:pt>
                <c:pt idx="236">
                  <c:v>4673</c:v>
                </c:pt>
                <c:pt idx="237">
                  <c:v>4674</c:v>
                </c:pt>
                <c:pt idx="238">
                  <c:v>4675</c:v>
                </c:pt>
                <c:pt idx="239">
                  <c:v>4676</c:v>
                </c:pt>
                <c:pt idx="240">
                  <c:v>4677</c:v>
                </c:pt>
                <c:pt idx="241">
                  <c:v>4678</c:v>
                </c:pt>
                <c:pt idx="242">
                  <c:v>4679</c:v>
                </c:pt>
                <c:pt idx="243">
                  <c:v>4680</c:v>
                </c:pt>
                <c:pt idx="244">
                  <c:v>4681</c:v>
                </c:pt>
                <c:pt idx="245">
                  <c:v>4682</c:v>
                </c:pt>
                <c:pt idx="246">
                  <c:v>4683</c:v>
                </c:pt>
                <c:pt idx="247">
                  <c:v>4684</c:v>
                </c:pt>
                <c:pt idx="248">
                  <c:v>4685</c:v>
                </c:pt>
                <c:pt idx="249">
                  <c:v>4686</c:v>
                </c:pt>
                <c:pt idx="250">
                  <c:v>4687</c:v>
                </c:pt>
                <c:pt idx="251">
                  <c:v>4688</c:v>
                </c:pt>
                <c:pt idx="252">
                  <c:v>4689</c:v>
                </c:pt>
                <c:pt idx="253">
                  <c:v>4690</c:v>
                </c:pt>
                <c:pt idx="254">
                  <c:v>4691</c:v>
                </c:pt>
                <c:pt idx="255">
                  <c:v>4692</c:v>
                </c:pt>
                <c:pt idx="256">
                  <c:v>4693</c:v>
                </c:pt>
                <c:pt idx="257">
                  <c:v>4694</c:v>
                </c:pt>
                <c:pt idx="258">
                  <c:v>4695</c:v>
                </c:pt>
                <c:pt idx="259">
                  <c:v>4696</c:v>
                </c:pt>
                <c:pt idx="260">
                  <c:v>4697</c:v>
                </c:pt>
                <c:pt idx="261">
                  <c:v>4698</c:v>
                </c:pt>
                <c:pt idx="262">
                  <c:v>4699</c:v>
                </c:pt>
                <c:pt idx="263">
                  <c:v>4700</c:v>
                </c:pt>
                <c:pt idx="264">
                  <c:v>4701</c:v>
                </c:pt>
                <c:pt idx="265">
                  <c:v>4702</c:v>
                </c:pt>
                <c:pt idx="266">
                  <c:v>4703</c:v>
                </c:pt>
                <c:pt idx="267">
                  <c:v>4704</c:v>
                </c:pt>
                <c:pt idx="268">
                  <c:v>4705</c:v>
                </c:pt>
                <c:pt idx="269">
                  <c:v>4706</c:v>
                </c:pt>
                <c:pt idx="270">
                  <c:v>4707</c:v>
                </c:pt>
                <c:pt idx="271">
                  <c:v>4708</c:v>
                </c:pt>
                <c:pt idx="272">
                  <c:v>4709</c:v>
                </c:pt>
                <c:pt idx="273">
                  <c:v>4710</c:v>
                </c:pt>
                <c:pt idx="274">
                  <c:v>4711</c:v>
                </c:pt>
                <c:pt idx="275">
                  <c:v>4712</c:v>
                </c:pt>
                <c:pt idx="276">
                  <c:v>4713</c:v>
                </c:pt>
                <c:pt idx="277">
                  <c:v>4714</c:v>
                </c:pt>
                <c:pt idx="278">
                  <c:v>4715</c:v>
                </c:pt>
                <c:pt idx="279">
                  <c:v>4716</c:v>
                </c:pt>
                <c:pt idx="280">
                  <c:v>4717</c:v>
                </c:pt>
                <c:pt idx="281">
                  <c:v>4718</c:v>
                </c:pt>
                <c:pt idx="282">
                  <c:v>4719</c:v>
                </c:pt>
                <c:pt idx="283">
                  <c:v>4720</c:v>
                </c:pt>
                <c:pt idx="284">
                  <c:v>4721</c:v>
                </c:pt>
                <c:pt idx="285">
                  <c:v>4722</c:v>
                </c:pt>
                <c:pt idx="286">
                  <c:v>4723</c:v>
                </c:pt>
                <c:pt idx="287">
                  <c:v>4724</c:v>
                </c:pt>
                <c:pt idx="288">
                  <c:v>4725</c:v>
                </c:pt>
                <c:pt idx="289">
                  <c:v>4726</c:v>
                </c:pt>
              </c:numCache>
            </c:numRef>
          </c:xVal>
          <c:yVal>
            <c:numRef>
              <c:f>Graph!$B$3942:$B$4229</c:f>
              <c:numCache>
                <c:formatCode>General</c:formatCode>
                <c:ptCount val="288"/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A2-441D-A19A-96AF43D4D644}"/>
            </c:ext>
          </c:extLst>
        </c:ser>
        <c:ser>
          <c:idx val="2"/>
          <c:order val="2"/>
          <c:tx>
            <c:v>FL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Graph!$A$3941:$A$4230</c:f>
              <c:numCache>
                <c:formatCode>General</c:formatCode>
                <c:ptCount val="290"/>
                <c:pt idx="0">
                  <c:v>4437</c:v>
                </c:pt>
                <c:pt idx="1">
                  <c:v>4438</c:v>
                </c:pt>
                <c:pt idx="2">
                  <c:v>4439</c:v>
                </c:pt>
                <c:pt idx="3">
                  <c:v>4440</c:v>
                </c:pt>
                <c:pt idx="4">
                  <c:v>4441</c:v>
                </c:pt>
                <c:pt idx="5">
                  <c:v>4442</c:v>
                </c:pt>
                <c:pt idx="6">
                  <c:v>4443</c:v>
                </c:pt>
                <c:pt idx="7">
                  <c:v>4444</c:v>
                </c:pt>
                <c:pt idx="8">
                  <c:v>4445</c:v>
                </c:pt>
                <c:pt idx="9">
                  <c:v>4446</c:v>
                </c:pt>
                <c:pt idx="10">
                  <c:v>4447</c:v>
                </c:pt>
                <c:pt idx="11">
                  <c:v>4448</c:v>
                </c:pt>
                <c:pt idx="12">
                  <c:v>4449</c:v>
                </c:pt>
                <c:pt idx="13">
                  <c:v>4450</c:v>
                </c:pt>
                <c:pt idx="14">
                  <c:v>4451</c:v>
                </c:pt>
                <c:pt idx="15">
                  <c:v>4452</c:v>
                </c:pt>
                <c:pt idx="16">
                  <c:v>4453</c:v>
                </c:pt>
                <c:pt idx="17">
                  <c:v>4454</c:v>
                </c:pt>
                <c:pt idx="18">
                  <c:v>4455</c:v>
                </c:pt>
                <c:pt idx="19">
                  <c:v>4456</c:v>
                </c:pt>
                <c:pt idx="20">
                  <c:v>4457</c:v>
                </c:pt>
                <c:pt idx="21">
                  <c:v>4458</c:v>
                </c:pt>
                <c:pt idx="22">
                  <c:v>4459</c:v>
                </c:pt>
                <c:pt idx="23">
                  <c:v>4460</c:v>
                </c:pt>
                <c:pt idx="24">
                  <c:v>4461</c:v>
                </c:pt>
                <c:pt idx="25">
                  <c:v>4462</c:v>
                </c:pt>
                <c:pt idx="26">
                  <c:v>4463</c:v>
                </c:pt>
                <c:pt idx="27">
                  <c:v>4464</c:v>
                </c:pt>
                <c:pt idx="28">
                  <c:v>4465</c:v>
                </c:pt>
                <c:pt idx="29">
                  <c:v>4466</c:v>
                </c:pt>
                <c:pt idx="30">
                  <c:v>4467</c:v>
                </c:pt>
                <c:pt idx="31">
                  <c:v>4468</c:v>
                </c:pt>
                <c:pt idx="32">
                  <c:v>4469</c:v>
                </c:pt>
                <c:pt idx="33">
                  <c:v>4470</c:v>
                </c:pt>
                <c:pt idx="34">
                  <c:v>4471</c:v>
                </c:pt>
                <c:pt idx="35">
                  <c:v>4472</c:v>
                </c:pt>
                <c:pt idx="36">
                  <c:v>4473</c:v>
                </c:pt>
                <c:pt idx="37">
                  <c:v>4474</c:v>
                </c:pt>
                <c:pt idx="38">
                  <c:v>4475</c:v>
                </c:pt>
                <c:pt idx="39">
                  <c:v>4476</c:v>
                </c:pt>
                <c:pt idx="40">
                  <c:v>4477</c:v>
                </c:pt>
                <c:pt idx="41">
                  <c:v>4478</c:v>
                </c:pt>
                <c:pt idx="42">
                  <c:v>4479</c:v>
                </c:pt>
                <c:pt idx="43">
                  <c:v>4480</c:v>
                </c:pt>
                <c:pt idx="44">
                  <c:v>4481</c:v>
                </c:pt>
                <c:pt idx="45">
                  <c:v>4482</c:v>
                </c:pt>
                <c:pt idx="46">
                  <c:v>4483</c:v>
                </c:pt>
                <c:pt idx="47">
                  <c:v>4484</c:v>
                </c:pt>
                <c:pt idx="48">
                  <c:v>4485</c:v>
                </c:pt>
                <c:pt idx="49">
                  <c:v>4486</c:v>
                </c:pt>
                <c:pt idx="50">
                  <c:v>4487</c:v>
                </c:pt>
                <c:pt idx="51">
                  <c:v>4488</c:v>
                </c:pt>
                <c:pt idx="52">
                  <c:v>4489</c:v>
                </c:pt>
                <c:pt idx="53">
                  <c:v>4490</c:v>
                </c:pt>
                <c:pt idx="54">
                  <c:v>4491</c:v>
                </c:pt>
                <c:pt idx="55">
                  <c:v>4492</c:v>
                </c:pt>
                <c:pt idx="56">
                  <c:v>4493</c:v>
                </c:pt>
                <c:pt idx="57">
                  <c:v>4494</c:v>
                </c:pt>
                <c:pt idx="58">
                  <c:v>4495</c:v>
                </c:pt>
                <c:pt idx="59">
                  <c:v>4496</c:v>
                </c:pt>
                <c:pt idx="60">
                  <c:v>4497</c:v>
                </c:pt>
                <c:pt idx="61">
                  <c:v>4498</c:v>
                </c:pt>
                <c:pt idx="62">
                  <c:v>4499</c:v>
                </c:pt>
                <c:pt idx="63">
                  <c:v>4500</c:v>
                </c:pt>
                <c:pt idx="64">
                  <c:v>4501</c:v>
                </c:pt>
                <c:pt idx="65">
                  <c:v>4502</c:v>
                </c:pt>
                <c:pt idx="66">
                  <c:v>4503</c:v>
                </c:pt>
                <c:pt idx="67">
                  <c:v>4504</c:v>
                </c:pt>
                <c:pt idx="68">
                  <c:v>4505</c:v>
                </c:pt>
                <c:pt idx="69">
                  <c:v>4506</c:v>
                </c:pt>
                <c:pt idx="70">
                  <c:v>4507</c:v>
                </c:pt>
                <c:pt idx="71">
                  <c:v>4508</c:v>
                </c:pt>
                <c:pt idx="72">
                  <c:v>4509</c:v>
                </c:pt>
                <c:pt idx="73">
                  <c:v>4510</c:v>
                </c:pt>
                <c:pt idx="74">
                  <c:v>4511</c:v>
                </c:pt>
                <c:pt idx="75">
                  <c:v>4512</c:v>
                </c:pt>
                <c:pt idx="76">
                  <c:v>4513</c:v>
                </c:pt>
                <c:pt idx="77">
                  <c:v>4514</c:v>
                </c:pt>
                <c:pt idx="78">
                  <c:v>4515</c:v>
                </c:pt>
                <c:pt idx="79">
                  <c:v>4516</c:v>
                </c:pt>
                <c:pt idx="80">
                  <c:v>4517</c:v>
                </c:pt>
                <c:pt idx="81">
                  <c:v>4518</c:v>
                </c:pt>
                <c:pt idx="82">
                  <c:v>4519</c:v>
                </c:pt>
                <c:pt idx="83">
                  <c:v>4520</c:v>
                </c:pt>
                <c:pt idx="84">
                  <c:v>4521</c:v>
                </c:pt>
                <c:pt idx="85">
                  <c:v>4522</c:v>
                </c:pt>
                <c:pt idx="86">
                  <c:v>4523</c:v>
                </c:pt>
                <c:pt idx="87">
                  <c:v>4524</c:v>
                </c:pt>
                <c:pt idx="88">
                  <c:v>4525</c:v>
                </c:pt>
                <c:pt idx="89">
                  <c:v>4526</c:v>
                </c:pt>
                <c:pt idx="90">
                  <c:v>4527</c:v>
                </c:pt>
                <c:pt idx="91">
                  <c:v>4528</c:v>
                </c:pt>
                <c:pt idx="92">
                  <c:v>4529</c:v>
                </c:pt>
                <c:pt idx="93">
                  <c:v>4530</c:v>
                </c:pt>
                <c:pt idx="94">
                  <c:v>4531</c:v>
                </c:pt>
                <c:pt idx="95">
                  <c:v>4532</c:v>
                </c:pt>
                <c:pt idx="96">
                  <c:v>4533</c:v>
                </c:pt>
                <c:pt idx="97">
                  <c:v>4534</c:v>
                </c:pt>
                <c:pt idx="98">
                  <c:v>4535</c:v>
                </c:pt>
                <c:pt idx="99">
                  <c:v>4536</c:v>
                </c:pt>
                <c:pt idx="100">
                  <c:v>4537</c:v>
                </c:pt>
                <c:pt idx="101">
                  <c:v>4538</c:v>
                </c:pt>
                <c:pt idx="102">
                  <c:v>4539</c:v>
                </c:pt>
                <c:pt idx="103">
                  <c:v>4540</c:v>
                </c:pt>
                <c:pt idx="104">
                  <c:v>4541</c:v>
                </c:pt>
                <c:pt idx="105">
                  <c:v>4542</c:v>
                </c:pt>
                <c:pt idx="106">
                  <c:v>4543</c:v>
                </c:pt>
                <c:pt idx="107">
                  <c:v>4544</c:v>
                </c:pt>
                <c:pt idx="108">
                  <c:v>4545</c:v>
                </c:pt>
                <c:pt idx="109">
                  <c:v>4546</c:v>
                </c:pt>
                <c:pt idx="110">
                  <c:v>4547</c:v>
                </c:pt>
                <c:pt idx="111">
                  <c:v>4548</c:v>
                </c:pt>
                <c:pt idx="112">
                  <c:v>4549</c:v>
                </c:pt>
                <c:pt idx="113">
                  <c:v>4550</c:v>
                </c:pt>
                <c:pt idx="114">
                  <c:v>4551</c:v>
                </c:pt>
                <c:pt idx="115">
                  <c:v>4552</c:v>
                </c:pt>
                <c:pt idx="116">
                  <c:v>4553</c:v>
                </c:pt>
                <c:pt idx="117">
                  <c:v>4554</c:v>
                </c:pt>
                <c:pt idx="118">
                  <c:v>4555</c:v>
                </c:pt>
                <c:pt idx="119">
                  <c:v>4556</c:v>
                </c:pt>
                <c:pt idx="120">
                  <c:v>4557</c:v>
                </c:pt>
                <c:pt idx="121">
                  <c:v>4558</c:v>
                </c:pt>
                <c:pt idx="122">
                  <c:v>4559</c:v>
                </c:pt>
                <c:pt idx="123">
                  <c:v>4560</c:v>
                </c:pt>
                <c:pt idx="124">
                  <c:v>4561</c:v>
                </c:pt>
                <c:pt idx="125">
                  <c:v>4562</c:v>
                </c:pt>
                <c:pt idx="126">
                  <c:v>4563</c:v>
                </c:pt>
                <c:pt idx="127">
                  <c:v>4564</c:v>
                </c:pt>
                <c:pt idx="128">
                  <c:v>4565</c:v>
                </c:pt>
                <c:pt idx="129">
                  <c:v>4566</c:v>
                </c:pt>
                <c:pt idx="130">
                  <c:v>4567</c:v>
                </c:pt>
                <c:pt idx="131">
                  <c:v>4568</c:v>
                </c:pt>
                <c:pt idx="132">
                  <c:v>4569</c:v>
                </c:pt>
                <c:pt idx="133">
                  <c:v>4570</c:v>
                </c:pt>
                <c:pt idx="134">
                  <c:v>4571</c:v>
                </c:pt>
                <c:pt idx="135">
                  <c:v>4572</c:v>
                </c:pt>
                <c:pt idx="136">
                  <c:v>4573</c:v>
                </c:pt>
                <c:pt idx="137">
                  <c:v>4574</c:v>
                </c:pt>
                <c:pt idx="138">
                  <c:v>4575</c:v>
                </c:pt>
                <c:pt idx="139">
                  <c:v>4576</c:v>
                </c:pt>
                <c:pt idx="140">
                  <c:v>4577</c:v>
                </c:pt>
                <c:pt idx="141">
                  <c:v>4578</c:v>
                </c:pt>
                <c:pt idx="142">
                  <c:v>4579</c:v>
                </c:pt>
                <c:pt idx="143">
                  <c:v>4580</c:v>
                </c:pt>
                <c:pt idx="144">
                  <c:v>4581</c:v>
                </c:pt>
                <c:pt idx="145">
                  <c:v>4582</c:v>
                </c:pt>
                <c:pt idx="146">
                  <c:v>4583</c:v>
                </c:pt>
                <c:pt idx="147">
                  <c:v>4584</c:v>
                </c:pt>
                <c:pt idx="148">
                  <c:v>4585</c:v>
                </c:pt>
                <c:pt idx="149">
                  <c:v>4586</c:v>
                </c:pt>
                <c:pt idx="150">
                  <c:v>4587</c:v>
                </c:pt>
                <c:pt idx="151">
                  <c:v>4588</c:v>
                </c:pt>
                <c:pt idx="152">
                  <c:v>4589</c:v>
                </c:pt>
                <c:pt idx="153">
                  <c:v>4590</c:v>
                </c:pt>
                <c:pt idx="154">
                  <c:v>4591</c:v>
                </c:pt>
                <c:pt idx="155">
                  <c:v>4592</c:v>
                </c:pt>
                <c:pt idx="156">
                  <c:v>4593</c:v>
                </c:pt>
                <c:pt idx="157">
                  <c:v>4594</c:v>
                </c:pt>
                <c:pt idx="158">
                  <c:v>4595</c:v>
                </c:pt>
                <c:pt idx="159">
                  <c:v>4596</c:v>
                </c:pt>
                <c:pt idx="160">
                  <c:v>4597</c:v>
                </c:pt>
                <c:pt idx="161">
                  <c:v>4598</c:v>
                </c:pt>
                <c:pt idx="162">
                  <c:v>4599</c:v>
                </c:pt>
                <c:pt idx="163">
                  <c:v>4600</c:v>
                </c:pt>
                <c:pt idx="164">
                  <c:v>4601</c:v>
                </c:pt>
                <c:pt idx="165">
                  <c:v>4602</c:v>
                </c:pt>
                <c:pt idx="166">
                  <c:v>4603</c:v>
                </c:pt>
                <c:pt idx="167">
                  <c:v>4604</c:v>
                </c:pt>
                <c:pt idx="168">
                  <c:v>4605</c:v>
                </c:pt>
                <c:pt idx="169">
                  <c:v>4606</c:v>
                </c:pt>
                <c:pt idx="170">
                  <c:v>4607</c:v>
                </c:pt>
                <c:pt idx="171">
                  <c:v>4608</c:v>
                </c:pt>
                <c:pt idx="172">
                  <c:v>4609</c:v>
                </c:pt>
                <c:pt idx="173">
                  <c:v>4610</c:v>
                </c:pt>
                <c:pt idx="174">
                  <c:v>4611</c:v>
                </c:pt>
                <c:pt idx="175">
                  <c:v>4612</c:v>
                </c:pt>
                <c:pt idx="176">
                  <c:v>4613</c:v>
                </c:pt>
                <c:pt idx="177">
                  <c:v>4614</c:v>
                </c:pt>
                <c:pt idx="178">
                  <c:v>4615</c:v>
                </c:pt>
                <c:pt idx="179">
                  <c:v>4616</c:v>
                </c:pt>
                <c:pt idx="180">
                  <c:v>4617</c:v>
                </c:pt>
                <c:pt idx="181">
                  <c:v>4618</c:v>
                </c:pt>
                <c:pt idx="182">
                  <c:v>4619</c:v>
                </c:pt>
                <c:pt idx="183">
                  <c:v>4620</c:v>
                </c:pt>
                <c:pt idx="184">
                  <c:v>4621</c:v>
                </c:pt>
                <c:pt idx="185">
                  <c:v>4622</c:v>
                </c:pt>
                <c:pt idx="186">
                  <c:v>4623</c:v>
                </c:pt>
                <c:pt idx="187">
                  <c:v>4624</c:v>
                </c:pt>
                <c:pt idx="188">
                  <c:v>4625</c:v>
                </c:pt>
                <c:pt idx="189">
                  <c:v>4626</c:v>
                </c:pt>
                <c:pt idx="190">
                  <c:v>4627</c:v>
                </c:pt>
                <c:pt idx="191">
                  <c:v>4628</c:v>
                </c:pt>
                <c:pt idx="192">
                  <c:v>4629</c:v>
                </c:pt>
                <c:pt idx="193">
                  <c:v>4630</c:v>
                </c:pt>
                <c:pt idx="194">
                  <c:v>4631</c:v>
                </c:pt>
                <c:pt idx="195">
                  <c:v>4632</c:v>
                </c:pt>
                <c:pt idx="196">
                  <c:v>4633</c:v>
                </c:pt>
                <c:pt idx="197">
                  <c:v>4634</c:v>
                </c:pt>
                <c:pt idx="198">
                  <c:v>4635</c:v>
                </c:pt>
                <c:pt idx="199">
                  <c:v>4636</c:v>
                </c:pt>
                <c:pt idx="200">
                  <c:v>4637</c:v>
                </c:pt>
                <c:pt idx="201">
                  <c:v>4638</c:v>
                </c:pt>
                <c:pt idx="202">
                  <c:v>4639</c:v>
                </c:pt>
                <c:pt idx="203">
                  <c:v>4640</c:v>
                </c:pt>
                <c:pt idx="204">
                  <c:v>4641</c:v>
                </c:pt>
                <c:pt idx="205">
                  <c:v>4642</c:v>
                </c:pt>
                <c:pt idx="206">
                  <c:v>4643</c:v>
                </c:pt>
                <c:pt idx="207">
                  <c:v>4644</c:v>
                </c:pt>
                <c:pt idx="208">
                  <c:v>4645</c:v>
                </c:pt>
                <c:pt idx="209">
                  <c:v>4646</c:v>
                </c:pt>
                <c:pt idx="210">
                  <c:v>4647</c:v>
                </c:pt>
                <c:pt idx="211">
                  <c:v>4648</c:v>
                </c:pt>
                <c:pt idx="212">
                  <c:v>4649</c:v>
                </c:pt>
                <c:pt idx="213">
                  <c:v>4650</c:v>
                </c:pt>
                <c:pt idx="214">
                  <c:v>4651</c:v>
                </c:pt>
                <c:pt idx="215">
                  <c:v>4652</c:v>
                </c:pt>
                <c:pt idx="216">
                  <c:v>4653</c:v>
                </c:pt>
                <c:pt idx="217">
                  <c:v>4654</c:v>
                </c:pt>
                <c:pt idx="218">
                  <c:v>4655</c:v>
                </c:pt>
                <c:pt idx="219">
                  <c:v>4656</c:v>
                </c:pt>
                <c:pt idx="220">
                  <c:v>4657</c:v>
                </c:pt>
                <c:pt idx="221">
                  <c:v>4658</c:v>
                </c:pt>
                <c:pt idx="222">
                  <c:v>4659</c:v>
                </c:pt>
                <c:pt idx="223">
                  <c:v>4660</c:v>
                </c:pt>
                <c:pt idx="224">
                  <c:v>4661</c:v>
                </c:pt>
                <c:pt idx="225">
                  <c:v>4662</c:v>
                </c:pt>
                <c:pt idx="226">
                  <c:v>4663</c:v>
                </c:pt>
                <c:pt idx="227">
                  <c:v>4664</c:v>
                </c:pt>
                <c:pt idx="228">
                  <c:v>4665</c:v>
                </c:pt>
                <c:pt idx="229">
                  <c:v>4666</c:v>
                </c:pt>
                <c:pt idx="230">
                  <c:v>4667</c:v>
                </c:pt>
                <c:pt idx="231">
                  <c:v>4668</c:v>
                </c:pt>
                <c:pt idx="232">
                  <c:v>4669</c:v>
                </c:pt>
                <c:pt idx="233">
                  <c:v>4670</c:v>
                </c:pt>
                <c:pt idx="234">
                  <c:v>4671</c:v>
                </c:pt>
                <c:pt idx="235">
                  <c:v>4672</c:v>
                </c:pt>
                <c:pt idx="236">
                  <c:v>4673</c:v>
                </c:pt>
                <c:pt idx="237">
                  <c:v>4674</c:v>
                </c:pt>
                <c:pt idx="238">
                  <c:v>4675</c:v>
                </c:pt>
                <c:pt idx="239">
                  <c:v>4676</c:v>
                </c:pt>
                <c:pt idx="240">
                  <c:v>4677</c:v>
                </c:pt>
                <c:pt idx="241">
                  <c:v>4678</c:v>
                </c:pt>
                <c:pt idx="242">
                  <c:v>4679</c:v>
                </c:pt>
                <c:pt idx="243">
                  <c:v>4680</c:v>
                </c:pt>
                <c:pt idx="244">
                  <c:v>4681</c:v>
                </c:pt>
                <c:pt idx="245">
                  <c:v>4682</c:v>
                </c:pt>
                <c:pt idx="246">
                  <c:v>4683</c:v>
                </c:pt>
                <c:pt idx="247">
                  <c:v>4684</c:v>
                </c:pt>
                <c:pt idx="248">
                  <c:v>4685</c:v>
                </c:pt>
                <c:pt idx="249">
                  <c:v>4686</c:v>
                </c:pt>
                <c:pt idx="250">
                  <c:v>4687</c:v>
                </c:pt>
                <c:pt idx="251">
                  <c:v>4688</c:v>
                </c:pt>
                <c:pt idx="252">
                  <c:v>4689</c:v>
                </c:pt>
                <c:pt idx="253">
                  <c:v>4690</c:v>
                </c:pt>
                <c:pt idx="254">
                  <c:v>4691</c:v>
                </c:pt>
                <c:pt idx="255">
                  <c:v>4692</c:v>
                </c:pt>
                <c:pt idx="256">
                  <c:v>4693</c:v>
                </c:pt>
                <c:pt idx="257">
                  <c:v>4694</c:v>
                </c:pt>
                <c:pt idx="258">
                  <c:v>4695</c:v>
                </c:pt>
                <c:pt idx="259">
                  <c:v>4696</c:v>
                </c:pt>
                <c:pt idx="260">
                  <c:v>4697</c:v>
                </c:pt>
                <c:pt idx="261">
                  <c:v>4698</c:v>
                </c:pt>
                <c:pt idx="262">
                  <c:v>4699</c:v>
                </c:pt>
                <c:pt idx="263">
                  <c:v>4700</c:v>
                </c:pt>
                <c:pt idx="264">
                  <c:v>4701</c:v>
                </c:pt>
                <c:pt idx="265">
                  <c:v>4702</c:v>
                </c:pt>
                <c:pt idx="266">
                  <c:v>4703</c:v>
                </c:pt>
                <c:pt idx="267">
                  <c:v>4704</c:v>
                </c:pt>
                <c:pt idx="268">
                  <c:v>4705</c:v>
                </c:pt>
                <c:pt idx="269">
                  <c:v>4706</c:v>
                </c:pt>
                <c:pt idx="270">
                  <c:v>4707</c:v>
                </c:pt>
                <c:pt idx="271">
                  <c:v>4708</c:v>
                </c:pt>
                <c:pt idx="272">
                  <c:v>4709</c:v>
                </c:pt>
                <c:pt idx="273">
                  <c:v>4710</c:v>
                </c:pt>
                <c:pt idx="274">
                  <c:v>4711</c:v>
                </c:pt>
                <c:pt idx="275">
                  <c:v>4712</c:v>
                </c:pt>
                <c:pt idx="276">
                  <c:v>4713</c:v>
                </c:pt>
                <c:pt idx="277">
                  <c:v>4714</c:v>
                </c:pt>
                <c:pt idx="278">
                  <c:v>4715</c:v>
                </c:pt>
                <c:pt idx="279">
                  <c:v>4716</c:v>
                </c:pt>
                <c:pt idx="280">
                  <c:v>4717</c:v>
                </c:pt>
                <c:pt idx="281">
                  <c:v>4718</c:v>
                </c:pt>
                <c:pt idx="282">
                  <c:v>4719</c:v>
                </c:pt>
                <c:pt idx="283">
                  <c:v>4720</c:v>
                </c:pt>
                <c:pt idx="284">
                  <c:v>4721</c:v>
                </c:pt>
                <c:pt idx="285">
                  <c:v>4722</c:v>
                </c:pt>
                <c:pt idx="286">
                  <c:v>4723</c:v>
                </c:pt>
                <c:pt idx="287">
                  <c:v>4724</c:v>
                </c:pt>
                <c:pt idx="288">
                  <c:v>4725</c:v>
                </c:pt>
                <c:pt idx="289">
                  <c:v>4726</c:v>
                </c:pt>
              </c:numCache>
            </c:numRef>
          </c:xVal>
          <c:yVal>
            <c:numRef>
              <c:f>Graph!$C$3942:$C$4229</c:f>
              <c:numCache>
                <c:formatCode>General</c:formatCode>
                <c:ptCount val="288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6A2-441D-A19A-96AF43D4D644}"/>
            </c:ext>
          </c:extLst>
        </c:ser>
        <c:ser>
          <c:idx val="3"/>
          <c:order val="3"/>
          <c:tx>
            <c:v>RL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Graph!$A$3941:$A$4230</c:f>
              <c:numCache>
                <c:formatCode>General</c:formatCode>
                <c:ptCount val="290"/>
                <c:pt idx="0">
                  <c:v>4437</c:v>
                </c:pt>
                <c:pt idx="1">
                  <c:v>4438</c:v>
                </c:pt>
                <c:pt idx="2">
                  <c:v>4439</c:v>
                </c:pt>
                <c:pt idx="3">
                  <c:v>4440</c:v>
                </c:pt>
                <c:pt idx="4">
                  <c:v>4441</c:v>
                </c:pt>
                <c:pt idx="5">
                  <c:v>4442</c:v>
                </c:pt>
                <c:pt idx="6">
                  <c:v>4443</c:v>
                </c:pt>
                <c:pt idx="7">
                  <c:v>4444</c:v>
                </c:pt>
                <c:pt idx="8">
                  <c:v>4445</c:v>
                </c:pt>
                <c:pt idx="9">
                  <c:v>4446</c:v>
                </c:pt>
                <c:pt idx="10">
                  <c:v>4447</c:v>
                </c:pt>
                <c:pt idx="11">
                  <c:v>4448</c:v>
                </c:pt>
                <c:pt idx="12">
                  <c:v>4449</c:v>
                </c:pt>
                <c:pt idx="13">
                  <c:v>4450</c:v>
                </c:pt>
                <c:pt idx="14">
                  <c:v>4451</c:v>
                </c:pt>
                <c:pt idx="15">
                  <c:v>4452</c:v>
                </c:pt>
                <c:pt idx="16">
                  <c:v>4453</c:v>
                </c:pt>
                <c:pt idx="17">
                  <c:v>4454</c:v>
                </c:pt>
                <c:pt idx="18">
                  <c:v>4455</c:v>
                </c:pt>
                <c:pt idx="19">
                  <c:v>4456</c:v>
                </c:pt>
                <c:pt idx="20">
                  <c:v>4457</c:v>
                </c:pt>
                <c:pt idx="21">
                  <c:v>4458</c:v>
                </c:pt>
                <c:pt idx="22">
                  <c:v>4459</c:v>
                </c:pt>
                <c:pt idx="23">
                  <c:v>4460</c:v>
                </c:pt>
                <c:pt idx="24">
                  <c:v>4461</c:v>
                </c:pt>
                <c:pt idx="25">
                  <c:v>4462</c:v>
                </c:pt>
                <c:pt idx="26">
                  <c:v>4463</c:v>
                </c:pt>
                <c:pt idx="27">
                  <c:v>4464</c:v>
                </c:pt>
                <c:pt idx="28">
                  <c:v>4465</c:v>
                </c:pt>
                <c:pt idx="29">
                  <c:v>4466</c:v>
                </c:pt>
                <c:pt idx="30">
                  <c:v>4467</c:v>
                </c:pt>
                <c:pt idx="31">
                  <c:v>4468</c:v>
                </c:pt>
                <c:pt idx="32">
                  <c:v>4469</c:v>
                </c:pt>
                <c:pt idx="33">
                  <c:v>4470</c:v>
                </c:pt>
                <c:pt idx="34">
                  <c:v>4471</c:v>
                </c:pt>
                <c:pt idx="35">
                  <c:v>4472</c:v>
                </c:pt>
                <c:pt idx="36">
                  <c:v>4473</c:v>
                </c:pt>
                <c:pt idx="37">
                  <c:v>4474</c:v>
                </c:pt>
                <c:pt idx="38">
                  <c:v>4475</c:v>
                </c:pt>
                <c:pt idx="39">
                  <c:v>4476</c:v>
                </c:pt>
                <c:pt idx="40">
                  <c:v>4477</c:v>
                </c:pt>
                <c:pt idx="41">
                  <c:v>4478</c:v>
                </c:pt>
                <c:pt idx="42">
                  <c:v>4479</c:v>
                </c:pt>
                <c:pt idx="43">
                  <c:v>4480</c:v>
                </c:pt>
                <c:pt idx="44">
                  <c:v>4481</c:v>
                </c:pt>
                <c:pt idx="45">
                  <c:v>4482</c:v>
                </c:pt>
                <c:pt idx="46">
                  <c:v>4483</c:v>
                </c:pt>
                <c:pt idx="47">
                  <c:v>4484</c:v>
                </c:pt>
                <c:pt idx="48">
                  <c:v>4485</c:v>
                </c:pt>
                <c:pt idx="49">
                  <c:v>4486</c:v>
                </c:pt>
                <c:pt idx="50">
                  <c:v>4487</c:v>
                </c:pt>
                <c:pt idx="51">
                  <c:v>4488</c:v>
                </c:pt>
                <c:pt idx="52">
                  <c:v>4489</c:v>
                </c:pt>
                <c:pt idx="53">
                  <c:v>4490</c:v>
                </c:pt>
                <c:pt idx="54">
                  <c:v>4491</c:v>
                </c:pt>
                <c:pt idx="55">
                  <c:v>4492</c:v>
                </c:pt>
                <c:pt idx="56">
                  <c:v>4493</c:v>
                </c:pt>
                <c:pt idx="57">
                  <c:v>4494</c:v>
                </c:pt>
                <c:pt idx="58">
                  <c:v>4495</c:v>
                </c:pt>
                <c:pt idx="59">
                  <c:v>4496</c:v>
                </c:pt>
                <c:pt idx="60">
                  <c:v>4497</c:v>
                </c:pt>
                <c:pt idx="61">
                  <c:v>4498</c:v>
                </c:pt>
                <c:pt idx="62">
                  <c:v>4499</c:v>
                </c:pt>
                <c:pt idx="63">
                  <c:v>4500</c:v>
                </c:pt>
                <c:pt idx="64">
                  <c:v>4501</c:v>
                </c:pt>
                <c:pt idx="65">
                  <c:v>4502</c:v>
                </c:pt>
                <c:pt idx="66">
                  <c:v>4503</c:v>
                </c:pt>
                <c:pt idx="67">
                  <c:v>4504</c:v>
                </c:pt>
                <c:pt idx="68">
                  <c:v>4505</c:v>
                </c:pt>
                <c:pt idx="69">
                  <c:v>4506</c:v>
                </c:pt>
                <c:pt idx="70">
                  <c:v>4507</c:v>
                </c:pt>
                <c:pt idx="71">
                  <c:v>4508</c:v>
                </c:pt>
                <c:pt idx="72">
                  <c:v>4509</c:v>
                </c:pt>
                <c:pt idx="73">
                  <c:v>4510</c:v>
                </c:pt>
                <c:pt idx="74">
                  <c:v>4511</c:v>
                </c:pt>
                <c:pt idx="75">
                  <c:v>4512</c:v>
                </c:pt>
                <c:pt idx="76">
                  <c:v>4513</c:v>
                </c:pt>
                <c:pt idx="77">
                  <c:v>4514</c:v>
                </c:pt>
                <c:pt idx="78">
                  <c:v>4515</c:v>
                </c:pt>
                <c:pt idx="79">
                  <c:v>4516</c:v>
                </c:pt>
                <c:pt idx="80">
                  <c:v>4517</c:v>
                </c:pt>
                <c:pt idx="81">
                  <c:v>4518</c:v>
                </c:pt>
                <c:pt idx="82">
                  <c:v>4519</c:v>
                </c:pt>
                <c:pt idx="83">
                  <c:v>4520</c:v>
                </c:pt>
                <c:pt idx="84">
                  <c:v>4521</c:v>
                </c:pt>
                <c:pt idx="85">
                  <c:v>4522</c:v>
                </c:pt>
                <c:pt idx="86">
                  <c:v>4523</c:v>
                </c:pt>
                <c:pt idx="87">
                  <c:v>4524</c:v>
                </c:pt>
                <c:pt idx="88">
                  <c:v>4525</c:v>
                </c:pt>
                <c:pt idx="89">
                  <c:v>4526</c:v>
                </c:pt>
                <c:pt idx="90">
                  <c:v>4527</c:v>
                </c:pt>
                <c:pt idx="91">
                  <c:v>4528</c:v>
                </c:pt>
                <c:pt idx="92">
                  <c:v>4529</c:v>
                </c:pt>
                <c:pt idx="93">
                  <c:v>4530</c:v>
                </c:pt>
                <c:pt idx="94">
                  <c:v>4531</c:v>
                </c:pt>
                <c:pt idx="95">
                  <c:v>4532</c:v>
                </c:pt>
                <c:pt idx="96">
                  <c:v>4533</c:v>
                </c:pt>
                <c:pt idx="97">
                  <c:v>4534</c:v>
                </c:pt>
                <c:pt idx="98">
                  <c:v>4535</c:v>
                </c:pt>
                <c:pt idx="99">
                  <c:v>4536</c:v>
                </c:pt>
                <c:pt idx="100">
                  <c:v>4537</c:v>
                </c:pt>
                <c:pt idx="101">
                  <c:v>4538</c:v>
                </c:pt>
                <c:pt idx="102">
                  <c:v>4539</c:v>
                </c:pt>
                <c:pt idx="103">
                  <c:v>4540</c:v>
                </c:pt>
                <c:pt idx="104">
                  <c:v>4541</c:v>
                </c:pt>
                <c:pt idx="105">
                  <c:v>4542</c:v>
                </c:pt>
                <c:pt idx="106">
                  <c:v>4543</c:v>
                </c:pt>
                <c:pt idx="107">
                  <c:v>4544</c:v>
                </c:pt>
                <c:pt idx="108">
                  <c:v>4545</c:v>
                </c:pt>
                <c:pt idx="109">
                  <c:v>4546</c:v>
                </c:pt>
                <c:pt idx="110">
                  <c:v>4547</c:v>
                </c:pt>
                <c:pt idx="111">
                  <c:v>4548</c:v>
                </c:pt>
                <c:pt idx="112">
                  <c:v>4549</c:v>
                </c:pt>
                <c:pt idx="113">
                  <c:v>4550</c:v>
                </c:pt>
                <c:pt idx="114">
                  <c:v>4551</c:v>
                </c:pt>
                <c:pt idx="115">
                  <c:v>4552</c:v>
                </c:pt>
                <c:pt idx="116">
                  <c:v>4553</c:v>
                </c:pt>
                <c:pt idx="117">
                  <c:v>4554</c:v>
                </c:pt>
                <c:pt idx="118">
                  <c:v>4555</c:v>
                </c:pt>
                <c:pt idx="119">
                  <c:v>4556</c:v>
                </c:pt>
                <c:pt idx="120">
                  <c:v>4557</c:v>
                </c:pt>
                <c:pt idx="121">
                  <c:v>4558</c:v>
                </c:pt>
                <c:pt idx="122">
                  <c:v>4559</c:v>
                </c:pt>
                <c:pt idx="123">
                  <c:v>4560</c:v>
                </c:pt>
                <c:pt idx="124">
                  <c:v>4561</c:v>
                </c:pt>
                <c:pt idx="125">
                  <c:v>4562</c:v>
                </c:pt>
                <c:pt idx="126">
                  <c:v>4563</c:v>
                </c:pt>
                <c:pt idx="127">
                  <c:v>4564</c:v>
                </c:pt>
                <c:pt idx="128">
                  <c:v>4565</c:v>
                </c:pt>
                <c:pt idx="129">
                  <c:v>4566</c:v>
                </c:pt>
                <c:pt idx="130">
                  <c:v>4567</c:v>
                </c:pt>
                <c:pt idx="131">
                  <c:v>4568</c:v>
                </c:pt>
                <c:pt idx="132">
                  <c:v>4569</c:v>
                </c:pt>
                <c:pt idx="133">
                  <c:v>4570</c:v>
                </c:pt>
                <c:pt idx="134">
                  <c:v>4571</c:v>
                </c:pt>
                <c:pt idx="135">
                  <c:v>4572</c:v>
                </c:pt>
                <c:pt idx="136">
                  <c:v>4573</c:v>
                </c:pt>
                <c:pt idx="137">
                  <c:v>4574</c:v>
                </c:pt>
                <c:pt idx="138">
                  <c:v>4575</c:v>
                </c:pt>
                <c:pt idx="139">
                  <c:v>4576</c:v>
                </c:pt>
                <c:pt idx="140">
                  <c:v>4577</c:v>
                </c:pt>
                <c:pt idx="141">
                  <c:v>4578</c:v>
                </c:pt>
                <c:pt idx="142">
                  <c:v>4579</c:v>
                </c:pt>
                <c:pt idx="143">
                  <c:v>4580</c:v>
                </c:pt>
                <c:pt idx="144">
                  <c:v>4581</c:v>
                </c:pt>
                <c:pt idx="145">
                  <c:v>4582</c:v>
                </c:pt>
                <c:pt idx="146">
                  <c:v>4583</c:v>
                </c:pt>
                <c:pt idx="147">
                  <c:v>4584</c:v>
                </c:pt>
                <c:pt idx="148">
                  <c:v>4585</c:v>
                </c:pt>
                <c:pt idx="149">
                  <c:v>4586</c:v>
                </c:pt>
                <c:pt idx="150">
                  <c:v>4587</c:v>
                </c:pt>
                <c:pt idx="151">
                  <c:v>4588</c:v>
                </c:pt>
                <c:pt idx="152">
                  <c:v>4589</c:v>
                </c:pt>
                <c:pt idx="153">
                  <c:v>4590</c:v>
                </c:pt>
                <c:pt idx="154">
                  <c:v>4591</c:v>
                </c:pt>
                <c:pt idx="155">
                  <c:v>4592</c:v>
                </c:pt>
                <c:pt idx="156">
                  <c:v>4593</c:v>
                </c:pt>
                <c:pt idx="157">
                  <c:v>4594</c:v>
                </c:pt>
                <c:pt idx="158">
                  <c:v>4595</c:v>
                </c:pt>
                <c:pt idx="159">
                  <c:v>4596</c:v>
                </c:pt>
                <c:pt idx="160">
                  <c:v>4597</c:v>
                </c:pt>
                <c:pt idx="161">
                  <c:v>4598</c:v>
                </c:pt>
                <c:pt idx="162">
                  <c:v>4599</c:v>
                </c:pt>
                <c:pt idx="163">
                  <c:v>4600</c:v>
                </c:pt>
                <c:pt idx="164">
                  <c:v>4601</c:v>
                </c:pt>
                <c:pt idx="165">
                  <c:v>4602</c:v>
                </c:pt>
                <c:pt idx="166">
                  <c:v>4603</c:v>
                </c:pt>
                <c:pt idx="167">
                  <c:v>4604</c:v>
                </c:pt>
                <c:pt idx="168">
                  <c:v>4605</c:v>
                </c:pt>
                <c:pt idx="169">
                  <c:v>4606</c:v>
                </c:pt>
                <c:pt idx="170">
                  <c:v>4607</c:v>
                </c:pt>
                <c:pt idx="171">
                  <c:v>4608</c:v>
                </c:pt>
                <c:pt idx="172">
                  <c:v>4609</c:v>
                </c:pt>
                <c:pt idx="173">
                  <c:v>4610</c:v>
                </c:pt>
                <c:pt idx="174">
                  <c:v>4611</c:v>
                </c:pt>
                <c:pt idx="175">
                  <c:v>4612</c:v>
                </c:pt>
                <c:pt idx="176">
                  <c:v>4613</c:v>
                </c:pt>
                <c:pt idx="177">
                  <c:v>4614</c:v>
                </c:pt>
                <c:pt idx="178">
                  <c:v>4615</c:v>
                </c:pt>
                <c:pt idx="179">
                  <c:v>4616</c:v>
                </c:pt>
                <c:pt idx="180">
                  <c:v>4617</c:v>
                </c:pt>
                <c:pt idx="181">
                  <c:v>4618</c:v>
                </c:pt>
                <c:pt idx="182">
                  <c:v>4619</c:v>
                </c:pt>
                <c:pt idx="183">
                  <c:v>4620</c:v>
                </c:pt>
                <c:pt idx="184">
                  <c:v>4621</c:v>
                </c:pt>
                <c:pt idx="185">
                  <c:v>4622</c:v>
                </c:pt>
                <c:pt idx="186">
                  <c:v>4623</c:v>
                </c:pt>
                <c:pt idx="187">
                  <c:v>4624</c:v>
                </c:pt>
                <c:pt idx="188">
                  <c:v>4625</c:v>
                </c:pt>
                <c:pt idx="189">
                  <c:v>4626</c:v>
                </c:pt>
                <c:pt idx="190">
                  <c:v>4627</c:v>
                </c:pt>
                <c:pt idx="191">
                  <c:v>4628</c:v>
                </c:pt>
                <c:pt idx="192">
                  <c:v>4629</c:v>
                </c:pt>
                <c:pt idx="193">
                  <c:v>4630</c:v>
                </c:pt>
                <c:pt idx="194">
                  <c:v>4631</c:v>
                </c:pt>
                <c:pt idx="195">
                  <c:v>4632</c:v>
                </c:pt>
                <c:pt idx="196">
                  <c:v>4633</c:v>
                </c:pt>
                <c:pt idx="197">
                  <c:v>4634</c:v>
                </c:pt>
                <c:pt idx="198">
                  <c:v>4635</c:v>
                </c:pt>
                <c:pt idx="199">
                  <c:v>4636</c:v>
                </c:pt>
                <c:pt idx="200">
                  <c:v>4637</c:v>
                </c:pt>
                <c:pt idx="201">
                  <c:v>4638</c:v>
                </c:pt>
                <c:pt idx="202">
                  <c:v>4639</c:v>
                </c:pt>
                <c:pt idx="203">
                  <c:v>4640</c:v>
                </c:pt>
                <c:pt idx="204">
                  <c:v>4641</c:v>
                </c:pt>
                <c:pt idx="205">
                  <c:v>4642</c:v>
                </c:pt>
                <c:pt idx="206">
                  <c:v>4643</c:v>
                </c:pt>
                <c:pt idx="207">
                  <c:v>4644</c:v>
                </c:pt>
                <c:pt idx="208">
                  <c:v>4645</c:v>
                </c:pt>
                <c:pt idx="209">
                  <c:v>4646</c:v>
                </c:pt>
                <c:pt idx="210">
                  <c:v>4647</c:v>
                </c:pt>
                <c:pt idx="211">
                  <c:v>4648</c:v>
                </c:pt>
                <c:pt idx="212">
                  <c:v>4649</c:v>
                </c:pt>
                <c:pt idx="213">
                  <c:v>4650</c:v>
                </c:pt>
                <c:pt idx="214">
                  <c:v>4651</c:v>
                </c:pt>
                <c:pt idx="215">
                  <c:v>4652</c:v>
                </c:pt>
                <c:pt idx="216">
                  <c:v>4653</c:v>
                </c:pt>
                <c:pt idx="217">
                  <c:v>4654</c:v>
                </c:pt>
                <c:pt idx="218">
                  <c:v>4655</c:v>
                </c:pt>
                <c:pt idx="219">
                  <c:v>4656</c:v>
                </c:pt>
                <c:pt idx="220">
                  <c:v>4657</c:v>
                </c:pt>
                <c:pt idx="221">
                  <c:v>4658</c:v>
                </c:pt>
                <c:pt idx="222">
                  <c:v>4659</c:v>
                </c:pt>
                <c:pt idx="223">
                  <c:v>4660</c:v>
                </c:pt>
                <c:pt idx="224">
                  <c:v>4661</c:v>
                </c:pt>
                <c:pt idx="225">
                  <c:v>4662</c:v>
                </c:pt>
                <c:pt idx="226">
                  <c:v>4663</c:v>
                </c:pt>
                <c:pt idx="227">
                  <c:v>4664</c:v>
                </c:pt>
                <c:pt idx="228">
                  <c:v>4665</c:v>
                </c:pt>
                <c:pt idx="229">
                  <c:v>4666</c:v>
                </c:pt>
                <c:pt idx="230">
                  <c:v>4667</c:v>
                </c:pt>
                <c:pt idx="231">
                  <c:v>4668</c:v>
                </c:pt>
                <c:pt idx="232">
                  <c:v>4669</c:v>
                </c:pt>
                <c:pt idx="233">
                  <c:v>4670</c:v>
                </c:pt>
                <c:pt idx="234">
                  <c:v>4671</c:v>
                </c:pt>
                <c:pt idx="235">
                  <c:v>4672</c:v>
                </c:pt>
                <c:pt idx="236">
                  <c:v>4673</c:v>
                </c:pt>
                <c:pt idx="237">
                  <c:v>4674</c:v>
                </c:pt>
                <c:pt idx="238">
                  <c:v>4675</c:v>
                </c:pt>
                <c:pt idx="239">
                  <c:v>4676</c:v>
                </c:pt>
                <c:pt idx="240">
                  <c:v>4677</c:v>
                </c:pt>
                <c:pt idx="241">
                  <c:v>4678</c:v>
                </c:pt>
                <c:pt idx="242">
                  <c:v>4679</c:v>
                </c:pt>
                <c:pt idx="243">
                  <c:v>4680</c:v>
                </c:pt>
                <c:pt idx="244">
                  <c:v>4681</c:v>
                </c:pt>
                <c:pt idx="245">
                  <c:v>4682</c:v>
                </c:pt>
                <c:pt idx="246">
                  <c:v>4683</c:v>
                </c:pt>
                <c:pt idx="247">
                  <c:v>4684</c:v>
                </c:pt>
                <c:pt idx="248">
                  <c:v>4685</c:v>
                </c:pt>
                <c:pt idx="249">
                  <c:v>4686</c:v>
                </c:pt>
                <c:pt idx="250">
                  <c:v>4687</c:v>
                </c:pt>
                <c:pt idx="251">
                  <c:v>4688</c:v>
                </c:pt>
                <c:pt idx="252">
                  <c:v>4689</c:v>
                </c:pt>
                <c:pt idx="253">
                  <c:v>4690</c:v>
                </c:pt>
                <c:pt idx="254">
                  <c:v>4691</c:v>
                </c:pt>
                <c:pt idx="255">
                  <c:v>4692</c:v>
                </c:pt>
                <c:pt idx="256">
                  <c:v>4693</c:v>
                </c:pt>
                <c:pt idx="257">
                  <c:v>4694</c:v>
                </c:pt>
                <c:pt idx="258">
                  <c:v>4695</c:v>
                </c:pt>
                <c:pt idx="259">
                  <c:v>4696</c:v>
                </c:pt>
                <c:pt idx="260">
                  <c:v>4697</c:v>
                </c:pt>
                <c:pt idx="261">
                  <c:v>4698</c:v>
                </c:pt>
                <c:pt idx="262">
                  <c:v>4699</c:v>
                </c:pt>
                <c:pt idx="263">
                  <c:v>4700</c:v>
                </c:pt>
                <c:pt idx="264">
                  <c:v>4701</c:v>
                </c:pt>
                <c:pt idx="265">
                  <c:v>4702</c:v>
                </c:pt>
                <c:pt idx="266">
                  <c:v>4703</c:v>
                </c:pt>
                <c:pt idx="267">
                  <c:v>4704</c:v>
                </c:pt>
                <c:pt idx="268">
                  <c:v>4705</c:v>
                </c:pt>
                <c:pt idx="269">
                  <c:v>4706</c:v>
                </c:pt>
                <c:pt idx="270">
                  <c:v>4707</c:v>
                </c:pt>
                <c:pt idx="271">
                  <c:v>4708</c:v>
                </c:pt>
                <c:pt idx="272">
                  <c:v>4709</c:v>
                </c:pt>
                <c:pt idx="273">
                  <c:v>4710</c:v>
                </c:pt>
                <c:pt idx="274">
                  <c:v>4711</c:v>
                </c:pt>
                <c:pt idx="275">
                  <c:v>4712</c:v>
                </c:pt>
                <c:pt idx="276">
                  <c:v>4713</c:v>
                </c:pt>
                <c:pt idx="277">
                  <c:v>4714</c:v>
                </c:pt>
                <c:pt idx="278">
                  <c:v>4715</c:v>
                </c:pt>
                <c:pt idx="279">
                  <c:v>4716</c:v>
                </c:pt>
                <c:pt idx="280">
                  <c:v>4717</c:v>
                </c:pt>
                <c:pt idx="281">
                  <c:v>4718</c:v>
                </c:pt>
                <c:pt idx="282">
                  <c:v>4719</c:v>
                </c:pt>
                <c:pt idx="283">
                  <c:v>4720</c:v>
                </c:pt>
                <c:pt idx="284">
                  <c:v>4721</c:v>
                </c:pt>
                <c:pt idx="285">
                  <c:v>4722</c:v>
                </c:pt>
                <c:pt idx="286">
                  <c:v>4723</c:v>
                </c:pt>
                <c:pt idx="287">
                  <c:v>4724</c:v>
                </c:pt>
                <c:pt idx="288">
                  <c:v>4725</c:v>
                </c:pt>
                <c:pt idx="289">
                  <c:v>4726</c:v>
                </c:pt>
              </c:numCache>
            </c:numRef>
          </c:xVal>
          <c:yVal>
            <c:numRef>
              <c:f>Graph!$E$3942:$E$4229</c:f>
              <c:numCache>
                <c:formatCode>General</c:formatCode>
                <c:ptCount val="288"/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6A2-441D-A19A-96AF43D4D644}"/>
            </c:ext>
          </c:extLst>
        </c:ser>
        <c:ser>
          <c:idx val="4"/>
          <c:order val="4"/>
          <c:tx>
            <c:v>RRD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Graph!$A$3941:$A$4230</c:f>
              <c:numCache>
                <c:formatCode>General</c:formatCode>
                <c:ptCount val="290"/>
                <c:pt idx="0">
                  <c:v>4437</c:v>
                </c:pt>
                <c:pt idx="1">
                  <c:v>4438</c:v>
                </c:pt>
                <c:pt idx="2">
                  <c:v>4439</c:v>
                </c:pt>
                <c:pt idx="3">
                  <c:v>4440</c:v>
                </c:pt>
                <c:pt idx="4">
                  <c:v>4441</c:v>
                </c:pt>
                <c:pt idx="5">
                  <c:v>4442</c:v>
                </c:pt>
                <c:pt idx="6">
                  <c:v>4443</c:v>
                </c:pt>
                <c:pt idx="7">
                  <c:v>4444</c:v>
                </c:pt>
                <c:pt idx="8">
                  <c:v>4445</c:v>
                </c:pt>
                <c:pt idx="9">
                  <c:v>4446</c:v>
                </c:pt>
                <c:pt idx="10">
                  <c:v>4447</c:v>
                </c:pt>
                <c:pt idx="11">
                  <c:v>4448</c:v>
                </c:pt>
                <c:pt idx="12">
                  <c:v>4449</c:v>
                </c:pt>
                <c:pt idx="13">
                  <c:v>4450</c:v>
                </c:pt>
                <c:pt idx="14">
                  <c:v>4451</c:v>
                </c:pt>
                <c:pt idx="15">
                  <c:v>4452</c:v>
                </c:pt>
                <c:pt idx="16">
                  <c:v>4453</c:v>
                </c:pt>
                <c:pt idx="17">
                  <c:v>4454</c:v>
                </c:pt>
                <c:pt idx="18">
                  <c:v>4455</c:v>
                </c:pt>
                <c:pt idx="19">
                  <c:v>4456</c:v>
                </c:pt>
                <c:pt idx="20">
                  <c:v>4457</c:v>
                </c:pt>
                <c:pt idx="21">
                  <c:v>4458</c:v>
                </c:pt>
                <c:pt idx="22">
                  <c:v>4459</c:v>
                </c:pt>
                <c:pt idx="23">
                  <c:v>4460</c:v>
                </c:pt>
                <c:pt idx="24">
                  <c:v>4461</c:v>
                </c:pt>
                <c:pt idx="25">
                  <c:v>4462</c:v>
                </c:pt>
                <c:pt idx="26">
                  <c:v>4463</c:v>
                </c:pt>
                <c:pt idx="27">
                  <c:v>4464</c:v>
                </c:pt>
                <c:pt idx="28">
                  <c:v>4465</c:v>
                </c:pt>
                <c:pt idx="29">
                  <c:v>4466</c:v>
                </c:pt>
                <c:pt idx="30">
                  <c:v>4467</c:v>
                </c:pt>
                <c:pt idx="31">
                  <c:v>4468</c:v>
                </c:pt>
                <c:pt idx="32">
                  <c:v>4469</c:v>
                </c:pt>
                <c:pt idx="33">
                  <c:v>4470</c:v>
                </c:pt>
                <c:pt idx="34">
                  <c:v>4471</c:v>
                </c:pt>
                <c:pt idx="35">
                  <c:v>4472</c:v>
                </c:pt>
                <c:pt idx="36">
                  <c:v>4473</c:v>
                </c:pt>
                <c:pt idx="37">
                  <c:v>4474</c:v>
                </c:pt>
                <c:pt idx="38">
                  <c:v>4475</c:v>
                </c:pt>
                <c:pt idx="39">
                  <c:v>4476</c:v>
                </c:pt>
                <c:pt idx="40">
                  <c:v>4477</c:v>
                </c:pt>
                <c:pt idx="41">
                  <c:v>4478</c:v>
                </c:pt>
                <c:pt idx="42">
                  <c:v>4479</c:v>
                </c:pt>
                <c:pt idx="43">
                  <c:v>4480</c:v>
                </c:pt>
                <c:pt idx="44">
                  <c:v>4481</c:v>
                </c:pt>
                <c:pt idx="45">
                  <c:v>4482</c:v>
                </c:pt>
                <c:pt idx="46">
                  <c:v>4483</c:v>
                </c:pt>
                <c:pt idx="47">
                  <c:v>4484</c:v>
                </c:pt>
                <c:pt idx="48">
                  <c:v>4485</c:v>
                </c:pt>
                <c:pt idx="49">
                  <c:v>4486</c:v>
                </c:pt>
                <c:pt idx="50">
                  <c:v>4487</c:v>
                </c:pt>
                <c:pt idx="51">
                  <c:v>4488</c:v>
                </c:pt>
                <c:pt idx="52">
                  <c:v>4489</c:v>
                </c:pt>
                <c:pt idx="53">
                  <c:v>4490</c:v>
                </c:pt>
                <c:pt idx="54">
                  <c:v>4491</c:v>
                </c:pt>
                <c:pt idx="55">
                  <c:v>4492</c:v>
                </c:pt>
                <c:pt idx="56">
                  <c:v>4493</c:v>
                </c:pt>
                <c:pt idx="57">
                  <c:v>4494</c:v>
                </c:pt>
                <c:pt idx="58">
                  <c:v>4495</c:v>
                </c:pt>
                <c:pt idx="59">
                  <c:v>4496</c:v>
                </c:pt>
                <c:pt idx="60">
                  <c:v>4497</c:v>
                </c:pt>
                <c:pt idx="61">
                  <c:v>4498</c:v>
                </c:pt>
                <c:pt idx="62">
                  <c:v>4499</c:v>
                </c:pt>
                <c:pt idx="63">
                  <c:v>4500</c:v>
                </c:pt>
                <c:pt idx="64">
                  <c:v>4501</c:v>
                </c:pt>
                <c:pt idx="65">
                  <c:v>4502</c:v>
                </c:pt>
                <c:pt idx="66">
                  <c:v>4503</c:v>
                </c:pt>
                <c:pt idx="67">
                  <c:v>4504</c:v>
                </c:pt>
                <c:pt idx="68">
                  <c:v>4505</c:v>
                </c:pt>
                <c:pt idx="69">
                  <c:v>4506</c:v>
                </c:pt>
                <c:pt idx="70">
                  <c:v>4507</c:v>
                </c:pt>
                <c:pt idx="71">
                  <c:v>4508</c:v>
                </c:pt>
                <c:pt idx="72">
                  <c:v>4509</c:v>
                </c:pt>
                <c:pt idx="73">
                  <c:v>4510</c:v>
                </c:pt>
                <c:pt idx="74">
                  <c:v>4511</c:v>
                </c:pt>
                <c:pt idx="75">
                  <c:v>4512</c:v>
                </c:pt>
                <c:pt idx="76">
                  <c:v>4513</c:v>
                </c:pt>
                <c:pt idx="77">
                  <c:v>4514</c:v>
                </c:pt>
                <c:pt idx="78">
                  <c:v>4515</c:v>
                </c:pt>
                <c:pt idx="79">
                  <c:v>4516</c:v>
                </c:pt>
                <c:pt idx="80">
                  <c:v>4517</c:v>
                </c:pt>
                <c:pt idx="81">
                  <c:v>4518</c:v>
                </c:pt>
                <c:pt idx="82">
                  <c:v>4519</c:v>
                </c:pt>
                <c:pt idx="83">
                  <c:v>4520</c:v>
                </c:pt>
                <c:pt idx="84">
                  <c:v>4521</c:v>
                </c:pt>
                <c:pt idx="85">
                  <c:v>4522</c:v>
                </c:pt>
                <c:pt idx="86">
                  <c:v>4523</c:v>
                </c:pt>
                <c:pt idx="87">
                  <c:v>4524</c:v>
                </c:pt>
                <c:pt idx="88">
                  <c:v>4525</c:v>
                </c:pt>
                <c:pt idx="89">
                  <c:v>4526</c:v>
                </c:pt>
                <c:pt idx="90">
                  <c:v>4527</c:v>
                </c:pt>
                <c:pt idx="91">
                  <c:v>4528</c:v>
                </c:pt>
                <c:pt idx="92">
                  <c:v>4529</c:v>
                </c:pt>
                <c:pt idx="93">
                  <c:v>4530</c:v>
                </c:pt>
                <c:pt idx="94">
                  <c:v>4531</c:v>
                </c:pt>
                <c:pt idx="95">
                  <c:v>4532</c:v>
                </c:pt>
                <c:pt idx="96">
                  <c:v>4533</c:v>
                </c:pt>
                <c:pt idx="97">
                  <c:v>4534</c:v>
                </c:pt>
                <c:pt idx="98">
                  <c:v>4535</c:v>
                </c:pt>
                <c:pt idx="99">
                  <c:v>4536</c:v>
                </c:pt>
                <c:pt idx="100">
                  <c:v>4537</c:v>
                </c:pt>
                <c:pt idx="101">
                  <c:v>4538</c:v>
                </c:pt>
                <c:pt idx="102">
                  <c:v>4539</c:v>
                </c:pt>
                <c:pt idx="103">
                  <c:v>4540</c:v>
                </c:pt>
                <c:pt idx="104">
                  <c:v>4541</c:v>
                </c:pt>
                <c:pt idx="105">
                  <c:v>4542</c:v>
                </c:pt>
                <c:pt idx="106">
                  <c:v>4543</c:v>
                </c:pt>
                <c:pt idx="107">
                  <c:v>4544</c:v>
                </c:pt>
                <c:pt idx="108">
                  <c:v>4545</c:v>
                </c:pt>
                <c:pt idx="109">
                  <c:v>4546</c:v>
                </c:pt>
                <c:pt idx="110">
                  <c:v>4547</c:v>
                </c:pt>
                <c:pt idx="111">
                  <c:v>4548</c:v>
                </c:pt>
                <c:pt idx="112">
                  <c:v>4549</c:v>
                </c:pt>
                <c:pt idx="113">
                  <c:v>4550</c:v>
                </c:pt>
                <c:pt idx="114">
                  <c:v>4551</c:v>
                </c:pt>
                <c:pt idx="115">
                  <c:v>4552</c:v>
                </c:pt>
                <c:pt idx="116">
                  <c:v>4553</c:v>
                </c:pt>
                <c:pt idx="117">
                  <c:v>4554</c:v>
                </c:pt>
                <c:pt idx="118">
                  <c:v>4555</c:v>
                </c:pt>
                <c:pt idx="119">
                  <c:v>4556</c:v>
                </c:pt>
                <c:pt idx="120">
                  <c:v>4557</c:v>
                </c:pt>
                <c:pt idx="121">
                  <c:v>4558</c:v>
                </c:pt>
                <c:pt idx="122">
                  <c:v>4559</c:v>
                </c:pt>
                <c:pt idx="123">
                  <c:v>4560</c:v>
                </c:pt>
                <c:pt idx="124">
                  <c:v>4561</c:v>
                </c:pt>
                <c:pt idx="125">
                  <c:v>4562</c:v>
                </c:pt>
                <c:pt idx="126">
                  <c:v>4563</c:v>
                </c:pt>
                <c:pt idx="127">
                  <c:v>4564</c:v>
                </c:pt>
                <c:pt idx="128">
                  <c:v>4565</c:v>
                </c:pt>
                <c:pt idx="129">
                  <c:v>4566</c:v>
                </c:pt>
                <c:pt idx="130">
                  <c:v>4567</c:v>
                </c:pt>
                <c:pt idx="131">
                  <c:v>4568</c:v>
                </c:pt>
                <c:pt idx="132">
                  <c:v>4569</c:v>
                </c:pt>
                <c:pt idx="133">
                  <c:v>4570</c:v>
                </c:pt>
                <c:pt idx="134">
                  <c:v>4571</c:v>
                </c:pt>
                <c:pt idx="135">
                  <c:v>4572</c:v>
                </c:pt>
                <c:pt idx="136">
                  <c:v>4573</c:v>
                </c:pt>
                <c:pt idx="137">
                  <c:v>4574</c:v>
                </c:pt>
                <c:pt idx="138">
                  <c:v>4575</c:v>
                </c:pt>
                <c:pt idx="139">
                  <c:v>4576</c:v>
                </c:pt>
                <c:pt idx="140">
                  <c:v>4577</c:v>
                </c:pt>
                <c:pt idx="141">
                  <c:v>4578</c:v>
                </c:pt>
                <c:pt idx="142">
                  <c:v>4579</c:v>
                </c:pt>
                <c:pt idx="143">
                  <c:v>4580</c:v>
                </c:pt>
                <c:pt idx="144">
                  <c:v>4581</c:v>
                </c:pt>
                <c:pt idx="145">
                  <c:v>4582</c:v>
                </c:pt>
                <c:pt idx="146">
                  <c:v>4583</c:v>
                </c:pt>
                <c:pt idx="147">
                  <c:v>4584</c:v>
                </c:pt>
                <c:pt idx="148">
                  <c:v>4585</c:v>
                </c:pt>
                <c:pt idx="149">
                  <c:v>4586</c:v>
                </c:pt>
                <c:pt idx="150">
                  <c:v>4587</c:v>
                </c:pt>
                <c:pt idx="151">
                  <c:v>4588</c:v>
                </c:pt>
                <c:pt idx="152">
                  <c:v>4589</c:v>
                </c:pt>
                <c:pt idx="153">
                  <c:v>4590</c:v>
                </c:pt>
                <c:pt idx="154">
                  <c:v>4591</c:v>
                </c:pt>
                <c:pt idx="155">
                  <c:v>4592</c:v>
                </c:pt>
                <c:pt idx="156">
                  <c:v>4593</c:v>
                </c:pt>
                <c:pt idx="157">
                  <c:v>4594</c:v>
                </c:pt>
                <c:pt idx="158">
                  <c:v>4595</c:v>
                </c:pt>
                <c:pt idx="159">
                  <c:v>4596</c:v>
                </c:pt>
                <c:pt idx="160">
                  <c:v>4597</c:v>
                </c:pt>
                <c:pt idx="161">
                  <c:v>4598</c:v>
                </c:pt>
                <c:pt idx="162">
                  <c:v>4599</c:v>
                </c:pt>
                <c:pt idx="163">
                  <c:v>4600</c:v>
                </c:pt>
                <c:pt idx="164">
                  <c:v>4601</c:v>
                </c:pt>
                <c:pt idx="165">
                  <c:v>4602</c:v>
                </c:pt>
                <c:pt idx="166">
                  <c:v>4603</c:v>
                </c:pt>
                <c:pt idx="167">
                  <c:v>4604</c:v>
                </c:pt>
                <c:pt idx="168">
                  <c:v>4605</c:v>
                </c:pt>
                <c:pt idx="169">
                  <c:v>4606</c:v>
                </c:pt>
                <c:pt idx="170">
                  <c:v>4607</c:v>
                </c:pt>
                <c:pt idx="171">
                  <c:v>4608</c:v>
                </c:pt>
                <c:pt idx="172">
                  <c:v>4609</c:v>
                </c:pt>
                <c:pt idx="173">
                  <c:v>4610</c:v>
                </c:pt>
                <c:pt idx="174">
                  <c:v>4611</c:v>
                </c:pt>
                <c:pt idx="175">
                  <c:v>4612</c:v>
                </c:pt>
                <c:pt idx="176">
                  <c:v>4613</c:v>
                </c:pt>
                <c:pt idx="177">
                  <c:v>4614</c:v>
                </c:pt>
                <c:pt idx="178">
                  <c:v>4615</c:v>
                </c:pt>
                <c:pt idx="179">
                  <c:v>4616</c:v>
                </c:pt>
                <c:pt idx="180">
                  <c:v>4617</c:v>
                </c:pt>
                <c:pt idx="181">
                  <c:v>4618</c:v>
                </c:pt>
                <c:pt idx="182">
                  <c:v>4619</c:v>
                </c:pt>
                <c:pt idx="183">
                  <c:v>4620</c:v>
                </c:pt>
                <c:pt idx="184">
                  <c:v>4621</c:v>
                </c:pt>
                <c:pt idx="185">
                  <c:v>4622</c:v>
                </c:pt>
                <c:pt idx="186">
                  <c:v>4623</c:v>
                </c:pt>
                <c:pt idx="187">
                  <c:v>4624</c:v>
                </c:pt>
                <c:pt idx="188">
                  <c:v>4625</c:v>
                </c:pt>
                <c:pt idx="189">
                  <c:v>4626</c:v>
                </c:pt>
                <c:pt idx="190">
                  <c:v>4627</c:v>
                </c:pt>
                <c:pt idx="191">
                  <c:v>4628</c:v>
                </c:pt>
                <c:pt idx="192">
                  <c:v>4629</c:v>
                </c:pt>
                <c:pt idx="193">
                  <c:v>4630</c:v>
                </c:pt>
                <c:pt idx="194">
                  <c:v>4631</c:v>
                </c:pt>
                <c:pt idx="195">
                  <c:v>4632</c:v>
                </c:pt>
                <c:pt idx="196">
                  <c:v>4633</c:v>
                </c:pt>
                <c:pt idx="197">
                  <c:v>4634</c:v>
                </c:pt>
                <c:pt idx="198">
                  <c:v>4635</c:v>
                </c:pt>
                <c:pt idx="199">
                  <c:v>4636</c:v>
                </c:pt>
                <c:pt idx="200">
                  <c:v>4637</c:v>
                </c:pt>
                <c:pt idx="201">
                  <c:v>4638</c:v>
                </c:pt>
                <c:pt idx="202">
                  <c:v>4639</c:v>
                </c:pt>
                <c:pt idx="203">
                  <c:v>4640</c:v>
                </c:pt>
                <c:pt idx="204">
                  <c:v>4641</c:v>
                </c:pt>
                <c:pt idx="205">
                  <c:v>4642</c:v>
                </c:pt>
                <c:pt idx="206">
                  <c:v>4643</c:v>
                </c:pt>
                <c:pt idx="207">
                  <c:v>4644</c:v>
                </c:pt>
                <c:pt idx="208">
                  <c:v>4645</c:v>
                </c:pt>
                <c:pt idx="209">
                  <c:v>4646</c:v>
                </c:pt>
                <c:pt idx="210">
                  <c:v>4647</c:v>
                </c:pt>
                <c:pt idx="211">
                  <c:v>4648</c:v>
                </c:pt>
                <c:pt idx="212">
                  <c:v>4649</c:v>
                </c:pt>
                <c:pt idx="213">
                  <c:v>4650</c:v>
                </c:pt>
                <c:pt idx="214">
                  <c:v>4651</c:v>
                </c:pt>
                <c:pt idx="215">
                  <c:v>4652</c:v>
                </c:pt>
                <c:pt idx="216">
                  <c:v>4653</c:v>
                </c:pt>
                <c:pt idx="217">
                  <c:v>4654</c:v>
                </c:pt>
                <c:pt idx="218">
                  <c:v>4655</c:v>
                </c:pt>
                <c:pt idx="219">
                  <c:v>4656</c:v>
                </c:pt>
                <c:pt idx="220">
                  <c:v>4657</c:v>
                </c:pt>
                <c:pt idx="221">
                  <c:v>4658</c:v>
                </c:pt>
                <c:pt idx="222">
                  <c:v>4659</c:v>
                </c:pt>
                <c:pt idx="223">
                  <c:v>4660</c:v>
                </c:pt>
                <c:pt idx="224">
                  <c:v>4661</c:v>
                </c:pt>
                <c:pt idx="225">
                  <c:v>4662</c:v>
                </c:pt>
                <c:pt idx="226">
                  <c:v>4663</c:v>
                </c:pt>
                <c:pt idx="227">
                  <c:v>4664</c:v>
                </c:pt>
                <c:pt idx="228">
                  <c:v>4665</c:v>
                </c:pt>
                <c:pt idx="229">
                  <c:v>4666</c:v>
                </c:pt>
                <c:pt idx="230">
                  <c:v>4667</c:v>
                </c:pt>
                <c:pt idx="231">
                  <c:v>4668</c:v>
                </c:pt>
                <c:pt idx="232">
                  <c:v>4669</c:v>
                </c:pt>
                <c:pt idx="233">
                  <c:v>4670</c:v>
                </c:pt>
                <c:pt idx="234">
                  <c:v>4671</c:v>
                </c:pt>
                <c:pt idx="235">
                  <c:v>4672</c:v>
                </c:pt>
                <c:pt idx="236">
                  <c:v>4673</c:v>
                </c:pt>
                <c:pt idx="237">
                  <c:v>4674</c:v>
                </c:pt>
                <c:pt idx="238">
                  <c:v>4675</c:v>
                </c:pt>
                <c:pt idx="239">
                  <c:v>4676</c:v>
                </c:pt>
                <c:pt idx="240">
                  <c:v>4677</c:v>
                </c:pt>
                <c:pt idx="241">
                  <c:v>4678</c:v>
                </c:pt>
                <c:pt idx="242">
                  <c:v>4679</c:v>
                </c:pt>
                <c:pt idx="243">
                  <c:v>4680</c:v>
                </c:pt>
                <c:pt idx="244">
                  <c:v>4681</c:v>
                </c:pt>
                <c:pt idx="245">
                  <c:v>4682</c:v>
                </c:pt>
                <c:pt idx="246">
                  <c:v>4683</c:v>
                </c:pt>
                <c:pt idx="247">
                  <c:v>4684</c:v>
                </c:pt>
                <c:pt idx="248">
                  <c:v>4685</c:v>
                </c:pt>
                <c:pt idx="249">
                  <c:v>4686</c:v>
                </c:pt>
                <c:pt idx="250">
                  <c:v>4687</c:v>
                </c:pt>
                <c:pt idx="251">
                  <c:v>4688</c:v>
                </c:pt>
                <c:pt idx="252">
                  <c:v>4689</c:v>
                </c:pt>
                <c:pt idx="253">
                  <c:v>4690</c:v>
                </c:pt>
                <c:pt idx="254">
                  <c:v>4691</c:v>
                </c:pt>
                <c:pt idx="255">
                  <c:v>4692</c:v>
                </c:pt>
                <c:pt idx="256">
                  <c:v>4693</c:v>
                </c:pt>
                <c:pt idx="257">
                  <c:v>4694</c:v>
                </c:pt>
                <c:pt idx="258">
                  <c:v>4695</c:v>
                </c:pt>
                <c:pt idx="259">
                  <c:v>4696</c:v>
                </c:pt>
                <c:pt idx="260">
                  <c:v>4697</c:v>
                </c:pt>
                <c:pt idx="261">
                  <c:v>4698</c:v>
                </c:pt>
                <c:pt idx="262">
                  <c:v>4699</c:v>
                </c:pt>
                <c:pt idx="263">
                  <c:v>4700</c:v>
                </c:pt>
                <c:pt idx="264">
                  <c:v>4701</c:v>
                </c:pt>
                <c:pt idx="265">
                  <c:v>4702</c:v>
                </c:pt>
                <c:pt idx="266">
                  <c:v>4703</c:v>
                </c:pt>
                <c:pt idx="267">
                  <c:v>4704</c:v>
                </c:pt>
                <c:pt idx="268">
                  <c:v>4705</c:v>
                </c:pt>
                <c:pt idx="269">
                  <c:v>4706</c:v>
                </c:pt>
                <c:pt idx="270">
                  <c:v>4707</c:v>
                </c:pt>
                <c:pt idx="271">
                  <c:v>4708</c:v>
                </c:pt>
                <c:pt idx="272">
                  <c:v>4709</c:v>
                </c:pt>
                <c:pt idx="273">
                  <c:v>4710</c:v>
                </c:pt>
                <c:pt idx="274">
                  <c:v>4711</c:v>
                </c:pt>
                <c:pt idx="275">
                  <c:v>4712</c:v>
                </c:pt>
                <c:pt idx="276">
                  <c:v>4713</c:v>
                </c:pt>
                <c:pt idx="277">
                  <c:v>4714</c:v>
                </c:pt>
                <c:pt idx="278">
                  <c:v>4715</c:v>
                </c:pt>
                <c:pt idx="279">
                  <c:v>4716</c:v>
                </c:pt>
                <c:pt idx="280">
                  <c:v>4717</c:v>
                </c:pt>
                <c:pt idx="281">
                  <c:v>4718</c:v>
                </c:pt>
                <c:pt idx="282">
                  <c:v>4719</c:v>
                </c:pt>
                <c:pt idx="283">
                  <c:v>4720</c:v>
                </c:pt>
                <c:pt idx="284">
                  <c:v>4721</c:v>
                </c:pt>
                <c:pt idx="285">
                  <c:v>4722</c:v>
                </c:pt>
                <c:pt idx="286">
                  <c:v>4723</c:v>
                </c:pt>
                <c:pt idx="287">
                  <c:v>4724</c:v>
                </c:pt>
                <c:pt idx="288">
                  <c:v>4725</c:v>
                </c:pt>
                <c:pt idx="289">
                  <c:v>4726</c:v>
                </c:pt>
              </c:numCache>
            </c:numRef>
          </c:xVal>
          <c:yVal>
            <c:numRef>
              <c:f>Graph!$G$3942:$G$4229</c:f>
              <c:numCache>
                <c:formatCode>General</c:formatCode>
                <c:ptCount val="288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A2-441D-A19A-96AF43D4D644}"/>
            </c:ext>
          </c:extLst>
        </c:ser>
        <c:ser>
          <c:idx val="5"/>
          <c:order val="5"/>
          <c:tx>
            <c:v>RLD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Graph!$A$3941:$A$4230</c:f>
              <c:numCache>
                <c:formatCode>General</c:formatCode>
                <c:ptCount val="290"/>
                <c:pt idx="0">
                  <c:v>4437</c:v>
                </c:pt>
                <c:pt idx="1">
                  <c:v>4438</c:v>
                </c:pt>
                <c:pt idx="2">
                  <c:v>4439</c:v>
                </c:pt>
                <c:pt idx="3">
                  <c:v>4440</c:v>
                </c:pt>
                <c:pt idx="4">
                  <c:v>4441</c:v>
                </c:pt>
                <c:pt idx="5">
                  <c:v>4442</c:v>
                </c:pt>
                <c:pt idx="6">
                  <c:v>4443</c:v>
                </c:pt>
                <c:pt idx="7">
                  <c:v>4444</c:v>
                </c:pt>
                <c:pt idx="8">
                  <c:v>4445</c:v>
                </c:pt>
                <c:pt idx="9">
                  <c:v>4446</c:v>
                </c:pt>
                <c:pt idx="10">
                  <c:v>4447</c:v>
                </c:pt>
                <c:pt idx="11">
                  <c:v>4448</c:v>
                </c:pt>
                <c:pt idx="12">
                  <c:v>4449</c:v>
                </c:pt>
                <c:pt idx="13">
                  <c:v>4450</c:v>
                </c:pt>
                <c:pt idx="14">
                  <c:v>4451</c:v>
                </c:pt>
                <c:pt idx="15">
                  <c:v>4452</c:v>
                </c:pt>
                <c:pt idx="16">
                  <c:v>4453</c:v>
                </c:pt>
                <c:pt idx="17">
                  <c:v>4454</c:v>
                </c:pt>
                <c:pt idx="18">
                  <c:v>4455</c:v>
                </c:pt>
                <c:pt idx="19">
                  <c:v>4456</c:v>
                </c:pt>
                <c:pt idx="20">
                  <c:v>4457</c:v>
                </c:pt>
                <c:pt idx="21">
                  <c:v>4458</c:v>
                </c:pt>
                <c:pt idx="22">
                  <c:v>4459</c:v>
                </c:pt>
                <c:pt idx="23">
                  <c:v>4460</c:v>
                </c:pt>
                <c:pt idx="24">
                  <c:v>4461</c:v>
                </c:pt>
                <c:pt idx="25">
                  <c:v>4462</c:v>
                </c:pt>
                <c:pt idx="26">
                  <c:v>4463</c:v>
                </c:pt>
                <c:pt idx="27">
                  <c:v>4464</c:v>
                </c:pt>
                <c:pt idx="28">
                  <c:v>4465</c:v>
                </c:pt>
                <c:pt idx="29">
                  <c:v>4466</c:v>
                </c:pt>
                <c:pt idx="30">
                  <c:v>4467</c:v>
                </c:pt>
                <c:pt idx="31">
                  <c:v>4468</c:v>
                </c:pt>
                <c:pt idx="32">
                  <c:v>4469</c:v>
                </c:pt>
                <c:pt idx="33">
                  <c:v>4470</c:v>
                </c:pt>
                <c:pt idx="34">
                  <c:v>4471</c:v>
                </c:pt>
                <c:pt idx="35">
                  <c:v>4472</c:v>
                </c:pt>
                <c:pt idx="36">
                  <c:v>4473</c:v>
                </c:pt>
                <c:pt idx="37">
                  <c:v>4474</c:v>
                </c:pt>
                <c:pt idx="38">
                  <c:v>4475</c:v>
                </c:pt>
                <c:pt idx="39">
                  <c:v>4476</c:v>
                </c:pt>
                <c:pt idx="40">
                  <c:v>4477</c:v>
                </c:pt>
                <c:pt idx="41">
                  <c:v>4478</c:v>
                </c:pt>
                <c:pt idx="42">
                  <c:v>4479</c:v>
                </c:pt>
                <c:pt idx="43">
                  <c:v>4480</c:v>
                </c:pt>
                <c:pt idx="44">
                  <c:v>4481</c:v>
                </c:pt>
                <c:pt idx="45">
                  <c:v>4482</c:v>
                </c:pt>
                <c:pt idx="46">
                  <c:v>4483</c:v>
                </c:pt>
                <c:pt idx="47">
                  <c:v>4484</c:v>
                </c:pt>
                <c:pt idx="48">
                  <c:v>4485</c:v>
                </c:pt>
                <c:pt idx="49">
                  <c:v>4486</c:v>
                </c:pt>
                <c:pt idx="50">
                  <c:v>4487</c:v>
                </c:pt>
                <c:pt idx="51">
                  <c:v>4488</c:v>
                </c:pt>
                <c:pt idx="52">
                  <c:v>4489</c:v>
                </c:pt>
                <c:pt idx="53">
                  <c:v>4490</c:v>
                </c:pt>
                <c:pt idx="54">
                  <c:v>4491</c:v>
                </c:pt>
                <c:pt idx="55">
                  <c:v>4492</c:v>
                </c:pt>
                <c:pt idx="56">
                  <c:v>4493</c:v>
                </c:pt>
                <c:pt idx="57">
                  <c:v>4494</c:v>
                </c:pt>
                <c:pt idx="58">
                  <c:v>4495</c:v>
                </c:pt>
                <c:pt idx="59">
                  <c:v>4496</c:v>
                </c:pt>
                <c:pt idx="60">
                  <c:v>4497</c:v>
                </c:pt>
                <c:pt idx="61">
                  <c:v>4498</c:v>
                </c:pt>
                <c:pt idx="62">
                  <c:v>4499</c:v>
                </c:pt>
                <c:pt idx="63">
                  <c:v>4500</c:v>
                </c:pt>
                <c:pt idx="64">
                  <c:v>4501</c:v>
                </c:pt>
                <c:pt idx="65">
                  <c:v>4502</c:v>
                </c:pt>
                <c:pt idx="66">
                  <c:v>4503</c:v>
                </c:pt>
                <c:pt idx="67">
                  <c:v>4504</c:v>
                </c:pt>
                <c:pt idx="68">
                  <c:v>4505</c:v>
                </c:pt>
                <c:pt idx="69">
                  <c:v>4506</c:v>
                </c:pt>
                <c:pt idx="70">
                  <c:v>4507</c:v>
                </c:pt>
                <c:pt idx="71">
                  <c:v>4508</c:v>
                </c:pt>
                <c:pt idx="72">
                  <c:v>4509</c:v>
                </c:pt>
                <c:pt idx="73">
                  <c:v>4510</c:v>
                </c:pt>
                <c:pt idx="74">
                  <c:v>4511</c:v>
                </c:pt>
                <c:pt idx="75">
                  <c:v>4512</c:v>
                </c:pt>
                <c:pt idx="76">
                  <c:v>4513</c:v>
                </c:pt>
                <c:pt idx="77">
                  <c:v>4514</c:v>
                </c:pt>
                <c:pt idx="78">
                  <c:v>4515</c:v>
                </c:pt>
                <c:pt idx="79">
                  <c:v>4516</c:v>
                </c:pt>
                <c:pt idx="80">
                  <c:v>4517</c:v>
                </c:pt>
                <c:pt idx="81">
                  <c:v>4518</c:v>
                </c:pt>
                <c:pt idx="82">
                  <c:v>4519</c:v>
                </c:pt>
                <c:pt idx="83">
                  <c:v>4520</c:v>
                </c:pt>
                <c:pt idx="84">
                  <c:v>4521</c:v>
                </c:pt>
                <c:pt idx="85">
                  <c:v>4522</c:v>
                </c:pt>
                <c:pt idx="86">
                  <c:v>4523</c:v>
                </c:pt>
                <c:pt idx="87">
                  <c:v>4524</c:v>
                </c:pt>
                <c:pt idx="88">
                  <c:v>4525</c:v>
                </c:pt>
                <c:pt idx="89">
                  <c:v>4526</c:v>
                </c:pt>
                <c:pt idx="90">
                  <c:v>4527</c:v>
                </c:pt>
                <c:pt idx="91">
                  <c:v>4528</c:v>
                </c:pt>
                <c:pt idx="92">
                  <c:v>4529</c:v>
                </c:pt>
                <c:pt idx="93">
                  <c:v>4530</c:v>
                </c:pt>
                <c:pt idx="94">
                  <c:v>4531</c:v>
                </c:pt>
                <c:pt idx="95">
                  <c:v>4532</c:v>
                </c:pt>
                <c:pt idx="96">
                  <c:v>4533</c:v>
                </c:pt>
                <c:pt idx="97">
                  <c:v>4534</c:v>
                </c:pt>
                <c:pt idx="98">
                  <c:v>4535</c:v>
                </c:pt>
                <c:pt idx="99">
                  <c:v>4536</c:v>
                </c:pt>
                <c:pt idx="100">
                  <c:v>4537</c:v>
                </c:pt>
                <c:pt idx="101">
                  <c:v>4538</c:v>
                </c:pt>
                <c:pt idx="102">
                  <c:v>4539</c:v>
                </c:pt>
                <c:pt idx="103">
                  <c:v>4540</c:v>
                </c:pt>
                <c:pt idx="104">
                  <c:v>4541</c:v>
                </c:pt>
                <c:pt idx="105">
                  <c:v>4542</c:v>
                </c:pt>
                <c:pt idx="106">
                  <c:v>4543</c:v>
                </c:pt>
                <c:pt idx="107">
                  <c:v>4544</c:v>
                </c:pt>
                <c:pt idx="108">
                  <c:v>4545</c:v>
                </c:pt>
                <c:pt idx="109">
                  <c:v>4546</c:v>
                </c:pt>
                <c:pt idx="110">
                  <c:v>4547</c:v>
                </c:pt>
                <c:pt idx="111">
                  <c:v>4548</c:v>
                </c:pt>
                <c:pt idx="112">
                  <c:v>4549</c:v>
                </c:pt>
                <c:pt idx="113">
                  <c:v>4550</c:v>
                </c:pt>
                <c:pt idx="114">
                  <c:v>4551</c:v>
                </c:pt>
                <c:pt idx="115">
                  <c:v>4552</c:v>
                </c:pt>
                <c:pt idx="116">
                  <c:v>4553</c:v>
                </c:pt>
                <c:pt idx="117">
                  <c:v>4554</c:v>
                </c:pt>
                <c:pt idx="118">
                  <c:v>4555</c:v>
                </c:pt>
                <c:pt idx="119">
                  <c:v>4556</c:v>
                </c:pt>
                <c:pt idx="120">
                  <c:v>4557</c:v>
                </c:pt>
                <c:pt idx="121">
                  <c:v>4558</c:v>
                </c:pt>
                <c:pt idx="122">
                  <c:v>4559</c:v>
                </c:pt>
                <c:pt idx="123">
                  <c:v>4560</c:v>
                </c:pt>
                <c:pt idx="124">
                  <c:v>4561</c:v>
                </c:pt>
                <c:pt idx="125">
                  <c:v>4562</c:v>
                </c:pt>
                <c:pt idx="126">
                  <c:v>4563</c:v>
                </c:pt>
                <c:pt idx="127">
                  <c:v>4564</c:v>
                </c:pt>
                <c:pt idx="128">
                  <c:v>4565</c:v>
                </c:pt>
                <c:pt idx="129">
                  <c:v>4566</c:v>
                </c:pt>
                <c:pt idx="130">
                  <c:v>4567</c:v>
                </c:pt>
                <c:pt idx="131">
                  <c:v>4568</c:v>
                </c:pt>
                <c:pt idx="132">
                  <c:v>4569</c:v>
                </c:pt>
                <c:pt idx="133">
                  <c:v>4570</c:v>
                </c:pt>
                <c:pt idx="134">
                  <c:v>4571</c:v>
                </c:pt>
                <c:pt idx="135">
                  <c:v>4572</c:v>
                </c:pt>
                <c:pt idx="136">
                  <c:v>4573</c:v>
                </c:pt>
                <c:pt idx="137">
                  <c:v>4574</c:v>
                </c:pt>
                <c:pt idx="138">
                  <c:v>4575</c:v>
                </c:pt>
                <c:pt idx="139">
                  <c:v>4576</c:v>
                </c:pt>
                <c:pt idx="140">
                  <c:v>4577</c:v>
                </c:pt>
                <c:pt idx="141">
                  <c:v>4578</c:v>
                </c:pt>
                <c:pt idx="142">
                  <c:v>4579</c:v>
                </c:pt>
                <c:pt idx="143">
                  <c:v>4580</c:v>
                </c:pt>
                <c:pt idx="144">
                  <c:v>4581</c:v>
                </c:pt>
                <c:pt idx="145">
                  <c:v>4582</c:v>
                </c:pt>
                <c:pt idx="146">
                  <c:v>4583</c:v>
                </c:pt>
                <c:pt idx="147">
                  <c:v>4584</c:v>
                </c:pt>
                <c:pt idx="148">
                  <c:v>4585</c:v>
                </c:pt>
                <c:pt idx="149">
                  <c:v>4586</c:v>
                </c:pt>
                <c:pt idx="150">
                  <c:v>4587</c:v>
                </c:pt>
                <c:pt idx="151">
                  <c:v>4588</c:v>
                </c:pt>
                <c:pt idx="152">
                  <c:v>4589</c:v>
                </c:pt>
                <c:pt idx="153">
                  <c:v>4590</c:v>
                </c:pt>
                <c:pt idx="154">
                  <c:v>4591</c:v>
                </c:pt>
                <c:pt idx="155">
                  <c:v>4592</c:v>
                </c:pt>
                <c:pt idx="156">
                  <c:v>4593</c:v>
                </c:pt>
                <c:pt idx="157">
                  <c:v>4594</c:v>
                </c:pt>
                <c:pt idx="158">
                  <c:v>4595</c:v>
                </c:pt>
                <c:pt idx="159">
                  <c:v>4596</c:v>
                </c:pt>
                <c:pt idx="160">
                  <c:v>4597</c:v>
                </c:pt>
                <c:pt idx="161">
                  <c:v>4598</c:v>
                </c:pt>
                <c:pt idx="162">
                  <c:v>4599</c:v>
                </c:pt>
                <c:pt idx="163">
                  <c:v>4600</c:v>
                </c:pt>
                <c:pt idx="164">
                  <c:v>4601</c:v>
                </c:pt>
                <c:pt idx="165">
                  <c:v>4602</c:v>
                </c:pt>
                <c:pt idx="166">
                  <c:v>4603</c:v>
                </c:pt>
                <c:pt idx="167">
                  <c:v>4604</c:v>
                </c:pt>
                <c:pt idx="168">
                  <c:v>4605</c:v>
                </c:pt>
                <c:pt idx="169">
                  <c:v>4606</c:v>
                </c:pt>
                <c:pt idx="170">
                  <c:v>4607</c:v>
                </c:pt>
                <c:pt idx="171">
                  <c:v>4608</c:v>
                </c:pt>
                <c:pt idx="172">
                  <c:v>4609</c:v>
                </c:pt>
                <c:pt idx="173">
                  <c:v>4610</c:v>
                </c:pt>
                <c:pt idx="174">
                  <c:v>4611</c:v>
                </c:pt>
                <c:pt idx="175">
                  <c:v>4612</c:v>
                </c:pt>
                <c:pt idx="176">
                  <c:v>4613</c:v>
                </c:pt>
                <c:pt idx="177">
                  <c:v>4614</c:v>
                </c:pt>
                <c:pt idx="178">
                  <c:v>4615</c:v>
                </c:pt>
                <c:pt idx="179">
                  <c:v>4616</c:v>
                </c:pt>
                <c:pt idx="180">
                  <c:v>4617</c:v>
                </c:pt>
                <c:pt idx="181">
                  <c:v>4618</c:v>
                </c:pt>
                <c:pt idx="182">
                  <c:v>4619</c:v>
                </c:pt>
                <c:pt idx="183">
                  <c:v>4620</c:v>
                </c:pt>
                <c:pt idx="184">
                  <c:v>4621</c:v>
                </c:pt>
                <c:pt idx="185">
                  <c:v>4622</c:v>
                </c:pt>
                <c:pt idx="186">
                  <c:v>4623</c:v>
                </c:pt>
                <c:pt idx="187">
                  <c:v>4624</c:v>
                </c:pt>
                <c:pt idx="188">
                  <c:v>4625</c:v>
                </c:pt>
                <c:pt idx="189">
                  <c:v>4626</c:v>
                </c:pt>
                <c:pt idx="190">
                  <c:v>4627</c:v>
                </c:pt>
                <c:pt idx="191">
                  <c:v>4628</c:v>
                </c:pt>
                <c:pt idx="192">
                  <c:v>4629</c:v>
                </c:pt>
                <c:pt idx="193">
                  <c:v>4630</c:v>
                </c:pt>
                <c:pt idx="194">
                  <c:v>4631</c:v>
                </c:pt>
                <c:pt idx="195">
                  <c:v>4632</c:v>
                </c:pt>
                <c:pt idx="196">
                  <c:v>4633</c:v>
                </c:pt>
                <c:pt idx="197">
                  <c:v>4634</c:v>
                </c:pt>
                <c:pt idx="198">
                  <c:v>4635</c:v>
                </c:pt>
                <c:pt idx="199">
                  <c:v>4636</c:v>
                </c:pt>
                <c:pt idx="200">
                  <c:v>4637</c:v>
                </c:pt>
                <c:pt idx="201">
                  <c:v>4638</c:v>
                </c:pt>
                <c:pt idx="202">
                  <c:v>4639</c:v>
                </c:pt>
                <c:pt idx="203">
                  <c:v>4640</c:v>
                </c:pt>
                <c:pt idx="204">
                  <c:v>4641</c:v>
                </c:pt>
                <c:pt idx="205">
                  <c:v>4642</c:v>
                </c:pt>
                <c:pt idx="206">
                  <c:v>4643</c:v>
                </c:pt>
                <c:pt idx="207">
                  <c:v>4644</c:v>
                </c:pt>
                <c:pt idx="208">
                  <c:v>4645</c:v>
                </c:pt>
                <c:pt idx="209">
                  <c:v>4646</c:v>
                </c:pt>
                <c:pt idx="210">
                  <c:v>4647</c:v>
                </c:pt>
                <c:pt idx="211">
                  <c:v>4648</c:v>
                </c:pt>
                <c:pt idx="212">
                  <c:v>4649</c:v>
                </c:pt>
                <c:pt idx="213">
                  <c:v>4650</c:v>
                </c:pt>
                <c:pt idx="214">
                  <c:v>4651</c:v>
                </c:pt>
                <c:pt idx="215">
                  <c:v>4652</c:v>
                </c:pt>
                <c:pt idx="216">
                  <c:v>4653</c:v>
                </c:pt>
                <c:pt idx="217">
                  <c:v>4654</c:v>
                </c:pt>
                <c:pt idx="218">
                  <c:v>4655</c:v>
                </c:pt>
                <c:pt idx="219">
                  <c:v>4656</c:v>
                </c:pt>
                <c:pt idx="220">
                  <c:v>4657</c:v>
                </c:pt>
                <c:pt idx="221">
                  <c:v>4658</c:v>
                </c:pt>
                <c:pt idx="222">
                  <c:v>4659</c:v>
                </c:pt>
                <c:pt idx="223">
                  <c:v>4660</c:v>
                </c:pt>
                <c:pt idx="224">
                  <c:v>4661</c:v>
                </c:pt>
                <c:pt idx="225">
                  <c:v>4662</c:v>
                </c:pt>
                <c:pt idx="226">
                  <c:v>4663</c:v>
                </c:pt>
                <c:pt idx="227">
                  <c:v>4664</c:v>
                </c:pt>
                <c:pt idx="228">
                  <c:v>4665</c:v>
                </c:pt>
                <c:pt idx="229">
                  <c:v>4666</c:v>
                </c:pt>
                <c:pt idx="230">
                  <c:v>4667</c:v>
                </c:pt>
                <c:pt idx="231">
                  <c:v>4668</c:v>
                </c:pt>
                <c:pt idx="232">
                  <c:v>4669</c:v>
                </c:pt>
                <c:pt idx="233">
                  <c:v>4670</c:v>
                </c:pt>
                <c:pt idx="234">
                  <c:v>4671</c:v>
                </c:pt>
                <c:pt idx="235">
                  <c:v>4672</c:v>
                </c:pt>
                <c:pt idx="236">
                  <c:v>4673</c:v>
                </c:pt>
                <c:pt idx="237">
                  <c:v>4674</c:v>
                </c:pt>
                <c:pt idx="238">
                  <c:v>4675</c:v>
                </c:pt>
                <c:pt idx="239">
                  <c:v>4676</c:v>
                </c:pt>
                <c:pt idx="240">
                  <c:v>4677</c:v>
                </c:pt>
                <c:pt idx="241">
                  <c:v>4678</c:v>
                </c:pt>
                <c:pt idx="242">
                  <c:v>4679</c:v>
                </c:pt>
                <c:pt idx="243">
                  <c:v>4680</c:v>
                </c:pt>
                <c:pt idx="244">
                  <c:v>4681</c:v>
                </c:pt>
                <c:pt idx="245">
                  <c:v>4682</c:v>
                </c:pt>
                <c:pt idx="246">
                  <c:v>4683</c:v>
                </c:pt>
                <c:pt idx="247">
                  <c:v>4684</c:v>
                </c:pt>
                <c:pt idx="248">
                  <c:v>4685</c:v>
                </c:pt>
                <c:pt idx="249">
                  <c:v>4686</c:v>
                </c:pt>
                <c:pt idx="250">
                  <c:v>4687</c:v>
                </c:pt>
                <c:pt idx="251">
                  <c:v>4688</c:v>
                </c:pt>
                <c:pt idx="252">
                  <c:v>4689</c:v>
                </c:pt>
                <c:pt idx="253">
                  <c:v>4690</c:v>
                </c:pt>
                <c:pt idx="254">
                  <c:v>4691</c:v>
                </c:pt>
                <c:pt idx="255">
                  <c:v>4692</c:v>
                </c:pt>
                <c:pt idx="256">
                  <c:v>4693</c:v>
                </c:pt>
                <c:pt idx="257">
                  <c:v>4694</c:v>
                </c:pt>
                <c:pt idx="258">
                  <c:v>4695</c:v>
                </c:pt>
                <c:pt idx="259">
                  <c:v>4696</c:v>
                </c:pt>
                <c:pt idx="260">
                  <c:v>4697</c:v>
                </c:pt>
                <c:pt idx="261">
                  <c:v>4698</c:v>
                </c:pt>
                <c:pt idx="262">
                  <c:v>4699</c:v>
                </c:pt>
                <c:pt idx="263">
                  <c:v>4700</c:v>
                </c:pt>
                <c:pt idx="264">
                  <c:v>4701</c:v>
                </c:pt>
                <c:pt idx="265">
                  <c:v>4702</c:v>
                </c:pt>
                <c:pt idx="266">
                  <c:v>4703</c:v>
                </c:pt>
                <c:pt idx="267">
                  <c:v>4704</c:v>
                </c:pt>
                <c:pt idx="268">
                  <c:v>4705</c:v>
                </c:pt>
                <c:pt idx="269">
                  <c:v>4706</c:v>
                </c:pt>
                <c:pt idx="270">
                  <c:v>4707</c:v>
                </c:pt>
                <c:pt idx="271">
                  <c:v>4708</c:v>
                </c:pt>
                <c:pt idx="272">
                  <c:v>4709</c:v>
                </c:pt>
                <c:pt idx="273">
                  <c:v>4710</c:v>
                </c:pt>
                <c:pt idx="274">
                  <c:v>4711</c:v>
                </c:pt>
                <c:pt idx="275">
                  <c:v>4712</c:v>
                </c:pt>
                <c:pt idx="276">
                  <c:v>4713</c:v>
                </c:pt>
                <c:pt idx="277">
                  <c:v>4714</c:v>
                </c:pt>
                <c:pt idx="278">
                  <c:v>4715</c:v>
                </c:pt>
                <c:pt idx="279">
                  <c:v>4716</c:v>
                </c:pt>
                <c:pt idx="280">
                  <c:v>4717</c:v>
                </c:pt>
                <c:pt idx="281">
                  <c:v>4718</c:v>
                </c:pt>
                <c:pt idx="282">
                  <c:v>4719</c:v>
                </c:pt>
                <c:pt idx="283">
                  <c:v>4720</c:v>
                </c:pt>
                <c:pt idx="284">
                  <c:v>4721</c:v>
                </c:pt>
                <c:pt idx="285">
                  <c:v>4722</c:v>
                </c:pt>
                <c:pt idx="286">
                  <c:v>4723</c:v>
                </c:pt>
                <c:pt idx="287">
                  <c:v>4724</c:v>
                </c:pt>
                <c:pt idx="288">
                  <c:v>4725</c:v>
                </c:pt>
                <c:pt idx="289">
                  <c:v>4726</c:v>
                </c:pt>
              </c:numCache>
            </c:numRef>
          </c:xVal>
          <c:yVal>
            <c:numRef>
              <c:f>Graph!$H$3942:$H$4229</c:f>
              <c:numCache>
                <c:formatCode>General</c:formatCode>
                <c:ptCount val="288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A2-441D-A19A-96AF43D4D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318351"/>
        <c:axId val="617311631"/>
      </c:scatterChart>
      <c:valAx>
        <c:axId val="617318351"/>
        <c:scaling>
          <c:orientation val="minMax"/>
          <c:max val="4726"/>
          <c:min val="4437"/>
        </c:scaling>
        <c:delete val="0"/>
        <c:axPos val="b"/>
        <c:numFmt formatCode="General" sourceLinked="1"/>
        <c:majorTickMark val="out"/>
        <c:minorTickMark val="none"/>
        <c:tickLblPos val="nextTo"/>
        <c:crossAx val="617311631"/>
        <c:crosses val="autoZero"/>
        <c:crossBetween val="midCat"/>
      </c:valAx>
      <c:valAx>
        <c:axId val="617311631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17318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Pass 18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RR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Graph!$A$4233:$A$4528</c:f>
              <c:numCache>
                <c:formatCode>General</c:formatCode>
                <c:ptCount val="296"/>
                <c:pt idx="0">
                  <c:v>4759</c:v>
                </c:pt>
                <c:pt idx="1">
                  <c:v>4760</c:v>
                </c:pt>
                <c:pt idx="2">
                  <c:v>4761</c:v>
                </c:pt>
                <c:pt idx="3">
                  <c:v>4762</c:v>
                </c:pt>
                <c:pt idx="4">
                  <c:v>4763</c:v>
                </c:pt>
                <c:pt idx="5">
                  <c:v>4764</c:v>
                </c:pt>
                <c:pt idx="6">
                  <c:v>4765</c:v>
                </c:pt>
                <c:pt idx="7">
                  <c:v>4766</c:v>
                </c:pt>
                <c:pt idx="8">
                  <c:v>4767</c:v>
                </c:pt>
                <c:pt idx="9">
                  <c:v>4768</c:v>
                </c:pt>
                <c:pt idx="10">
                  <c:v>4769</c:v>
                </c:pt>
                <c:pt idx="11">
                  <c:v>4770</c:v>
                </c:pt>
                <c:pt idx="12">
                  <c:v>4771</c:v>
                </c:pt>
                <c:pt idx="13">
                  <c:v>4772</c:v>
                </c:pt>
                <c:pt idx="14">
                  <c:v>4773</c:v>
                </c:pt>
                <c:pt idx="15">
                  <c:v>4774</c:v>
                </c:pt>
                <c:pt idx="16">
                  <c:v>4775</c:v>
                </c:pt>
                <c:pt idx="17">
                  <c:v>4776</c:v>
                </c:pt>
                <c:pt idx="18">
                  <c:v>4777</c:v>
                </c:pt>
                <c:pt idx="19">
                  <c:v>4778</c:v>
                </c:pt>
                <c:pt idx="20">
                  <c:v>4779</c:v>
                </c:pt>
                <c:pt idx="21">
                  <c:v>4780</c:v>
                </c:pt>
                <c:pt idx="22">
                  <c:v>4781</c:v>
                </c:pt>
                <c:pt idx="23">
                  <c:v>4782</c:v>
                </c:pt>
                <c:pt idx="24">
                  <c:v>4783</c:v>
                </c:pt>
                <c:pt idx="25">
                  <c:v>4784</c:v>
                </c:pt>
                <c:pt idx="26">
                  <c:v>4785</c:v>
                </c:pt>
                <c:pt idx="27">
                  <c:v>4786</c:v>
                </c:pt>
                <c:pt idx="28">
                  <c:v>4787</c:v>
                </c:pt>
                <c:pt idx="29">
                  <c:v>4788</c:v>
                </c:pt>
                <c:pt idx="30">
                  <c:v>4789</c:v>
                </c:pt>
                <c:pt idx="31">
                  <c:v>4790</c:v>
                </c:pt>
                <c:pt idx="32">
                  <c:v>4791</c:v>
                </c:pt>
                <c:pt idx="33">
                  <c:v>4792</c:v>
                </c:pt>
                <c:pt idx="34">
                  <c:v>4793</c:v>
                </c:pt>
                <c:pt idx="35">
                  <c:v>4794</c:v>
                </c:pt>
                <c:pt idx="36">
                  <c:v>4795</c:v>
                </c:pt>
                <c:pt idx="37">
                  <c:v>4796</c:v>
                </c:pt>
                <c:pt idx="38">
                  <c:v>4797</c:v>
                </c:pt>
                <c:pt idx="39">
                  <c:v>4798</c:v>
                </c:pt>
                <c:pt idx="40">
                  <c:v>4799</c:v>
                </c:pt>
                <c:pt idx="41">
                  <c:v>4800</c:v>
                </c:pt>
                <c:pt idx="42">
                  <c:v>4801</c:v>
                </c:pt>
                <c:pt idx="43">
                  <c:v>4802</c:v>
                </c:pt>
                <c:pt idx="44">
                  <c:v>4803</c:v>
                </c:pt>
                <c:pt idx="45">
                  <c:v>4804</c:v>
                </c:pt>
                <c:pt idx="46">
                  <c:v>4805</c:v>
                </c:pt>
                <c:pt idx="47">
                  <c:v>4806</c:v>
                </c:pt>
                <c:pt idx="48">
                  <c:v>4807</c:v>
                </c:pt>
                <c:pt idx="49">
                  <c:v>4808</c:v>
                </c:pt>
                <c:pt idx="50">
                  <c:v>4809</c:v>
                </c:pt>
                <c:pt idx="51">
                  <c:v>4810</c:v>
                </c:pt>
                <c:pt idx="52">
                  <c:v>4811</c:v>
                </c:pt>
                <c:pt idx="53">
                  <c:v>4812</c:v>
                </c:pt>
                <c:pt idx="54">
                  <c:v>4813</c:v>
                </c:pt>
                <c:pt idx="55">
                  <c:v>4814</c:v>
                </c:pt>
                <c:pt idx="56">
                  <c:v>4815</c:v>
                </c:pt>
                <c:pt idx="57">
                  <c:v>4816</c:v>
                </c:pt>
                <c:pt idx="58">
                  <c:v>4817</c:v>
                </c:pt>
                <c:pt idx="59">
                  <c:v>4818</c:v>
                </c:pt>
                <c:pt idx="60">
                  <c:v>4819</c:v>
                </c:pt>
                <c:pt idx="61">
                  <c:v>4820</c:v>
                </c:pt>
                <c:pt idx="62">
                  <c:v>4821</c:v>
                </c:pt>
                <c:pt idx="63">
                  <c:v>4822</c:v>
                </c:pt>
                <c:pt idx="64">
                  <c:v>4823</c:v>
                </c:pt>
                <c:pt idx="65">
                  <c:v>4824</c:v>
                </c:pt>
                <c:pt idx="66">
                  <c:v>4825</c:v>
                </c:pt>
                <c:pt idx="67">
                  <c:v>4826</c:v>
                </c:pt>
                <c:pt idx="68">
                  <c:v>4827</c:v>
                </c:pt>
                <c:pt idx="69">
                  <c:v>4828</c:v>
                </c:pt>
                <c:pt idx="70">
                  <c:v>4829</c:v>
                </c:pt>
                <c:pt idx="71">
                  <c:v>4830</c:v>
                </c:pt>
                <c:pt idx="72">
                  <c:v>4831</c:v>
                </c:pt>
                <c:pt idx="73">
                  <c:v>4832</c:v>
                </c:pt>
                <c:pt idx="74">
                  <c:v>4833</c:v>
                </c:pt>
                <c:pt idx="75">
                  <c:v>4834</c:v>
                </c:pt>
                <c:pt idx="76">
                  <c:v>4835</c:v>
                </c:pt>
                <c:pt idx="77">
                  <c:v>4836</c:v>
                </c:pt>
                <c:pt idx="78">
                  <c:v>4837</c:v>
                </c:pt>
                <c:pt idx="79">
                  <c:v>4838</c:v>
                </c:pt>
                <c:pt idx="80">
                  <c:v>4839</c:v>
                </c:pt>
                <c:pt idx="81">
                  <c:v>4840</c:v>
                </c:pt>
                <c:pt idx="82">
                  <c:v>4841</c:v>
                </c:pt>
                <c:pt idx="83">
                  <c:v>4842</c:v>
                </c:pt>
                <c:pt idx="84">
                  <c:v>4843</c:v>
                </c:pt>
                <c:pt idx="85">
                  <c:v>4844</c:v>
                </c:pt>
                <c:pt idx="86">
                  <c:v>4845</c:v>
                </c:pt>
                <c:pt idx="87">
                  <c:v>4846</c:v>
                </c:pt>
                <c:pt idx="88">
                  <c:v>4847</c:v>
                </c:pt>
                <c:pt idx="89">
                  <c:v>4848</c:v>
                </c:pt>
                <c:pt idx="90">
                  <c:v>4849</c:v>
                </c:pt>
                <c:pt idx="91">
                  <c:v>4850</c:v>
                </c:pt>
                <c:pt idx="92">
                  <c:v>4851</c:v>
                </c:pt>
                <c:pt idx="93">
                  <c:v>4852</c:v>
                </c:pt>
                <c:pt idx="94">
                  <c:v>4853</c:v>
                </c:pt>
                <c:pt idx="95">
                  <c:v>4854</c:v>
                </c:pt>
                <c:pt idx="96">
                  <c:v>4855</c:v>
                </c:pt>
                <c:pt idx="97">
                  <c:v>4856</c:v>
                </c:pt>
                <c:pt idx="98">
                  <c:v>4857</c:v>
                </c:pt>
                <c:pt idx="99">
                  <c:v>4858</c:v>
                </c:pt>
                <c:pt idx="100">
                  <c:v>4859</c:v>
                </c:pt>
                <c:pt idx="101">
                  <c:v>4860</c:v>
                </c:pt>
                <c:pt idx="102">
                  <c:v>4861</c:v>
                </c:pt>
                <c:pt idx="103">
                  <c:v>4862</c:v>
                </c:pt>
                <c:pt idx="104">
                  <c:v>4863</c:v>
                </c:pt>
                <c:pt idx="105">
                  <c:v>4864</c:v>
                </c:pt>
                <c:pt idx="106">
                  <c:v>4865</c:v>
                </c:pt>
                <c:pt idx="107">
                  <c:v>4866</c:v>
                </c:pt>
                <c:pt idx="108">
                  <c:v>4867</c:v>
                </c:pt>
                <c:pt idx="109">
                  <c:v>4868</c:v>
                </c:pt>
                <c:pt idx="110">
                  <c:v>4869</c:v>
                </c:pt>
                <c:pt idx="111">
                  <c:v>4870</c:v>
                </c:pt>
                <c:pt idx="112">
                  <c:v>4871</c:v>
                </c:pt>
                <c:pt idx="113">
                  <c:v>4872</c:v>
                </c:pt>
                <c:pt idx="114">
                  <c:v>4873</c:v>
                </c:pt>
                <c:pt idx="115">
                  <c:v>4874</c:v>
                </c:pt>
                <c:pt idx="116">
                  <c:v>4875</c:v>
                </c:pt>
                <c:pt idx="117">
                  <c:v>4876</c:v>
                </c:pt>
                <c:pt idx="118">
                  <c:v>4877</c:v>
                </c:pt>
                <c:pt idx="119">
                  <c:v>4878</c:v>
                </c:pt>
                <c:pt idx="120">
                  <c:v>4879</c:v>
                </c:pt>
                <c:pt idx="121">
                  <c:v>4880</c:v>
                </c:pt>
                <c:pt idx="122">
                  <c:v>4881</c:v>
                </c:pt>
                <c:pt idx="123">
                  <c:v>4882</c:v>
                </c:pt>
                <c:pt idx="124">
                  <c:v>4883</c:v>
                </c:pt>
                <c:pt idx="125">
                  <c:v>4884</c:v>
                </c:pt>
                <c:pt idx="126">
                  <c:v>4885</c:v>
                </c:pt>
                <c:pt idx="127">
                  <c:v>4886</c:v>
                </c:pt>
                <c:pt idx="128">
                  <c:v>4887</c:v>
                </c:pt>
                <c:pt idx="129">
                  <c:v>4888</c:v>
                </c:pt>
                <c:pt idx="130">
                  <c:v>4889</c:v>
                </c:pt>
                <c:pt idx="131">
                  <c:v>4890</c:v>
                </c:pt>
                <c:pt idx="132">
                  <c:v>4891</c:v>
                </c:pt>
                <c:pt idx="133">
                  <c:v>4892</c:v>
                </c:pt>
                <c:pt idx="134">
                  <c:v>4893</c:v>
                </c:pt>
                <c:pt idx="135">
                  <c:v>4894</c:v>
                </c:pt>
                <c:pt idx="136">
                  <c:v>4895</c:v>
                </c:pt>
                <c:pt idx="137">
                  <c:v>4896</c:v>
                </c:pt>
                <c:pt idx="138">
                  <c:v>4897</c:v>
                </c:pt>
                <c:pt idx="139">
                  <c:v>4898</c:v>
                </c:pt>
                <c:pt idx="140">
                  <c:v>4899</c:v>
                </c:pt>
                <c:pt idx="141">
                  <c:v>4900</c:v>
                </c:pt>
                <c:pt idx="142">
                  <c:v>4901</c:v>
                </c:pt>
                <c:pt idx="143">
                  <c:v>4902</c:v>
                </c:pt>
                <c:pt idx="144">
                  <c:v>4903</c:v>
                </c:pt>
                <c:pt idx="145">
                  <c:v>4904</c:v>
                </c:pt>
                <c:pt idx="146">
                  <c:v>4905</c:v>
                </c:pt>
                <c:pt idx="147">
                  <c:v>4906</c:v>
                </c:pt>
                <c:pt idx="148">
                  <c:v>4907</c:v>
                </c:pt>
                <c:pt idx="149">
                  <c:v>4908</c:v>
                </c:pt>
                <c:pt idx="150">
                  <c:v>4909</c:v>
                </c:pt>
                <c:pt idx="151">
                  <c:v>4910</c:v>
                </c:pt>
                <c:pt idx="152">
                  <c:v>4911</c:v>
                </c:pt>
                <c:pt idx="153">
                  <c:v>4912</c:v>
                </c:pt>
                <c:pt idx="154">
                  <c:v>4913</c:v>
                </c:pt>
                <c:pt idx="155">
                  <c:v>4914</c:v>
                </c:pt>
                <c:pt idx="156">
                  <c:v>4915</c:v>
                </c:pt>
                <c:pt idx="157">
                  <c:v>4916</c:v>
                </c:pt>
                <c:pt idx="158">
                  <c:v>4917</c:v>
                </c:pt>
                <c:pt idx="159">
                  <c:v>4918</c:v>
                </c:pt>
                <c:pt idx="160">
                  <c:v>4919</c:v>
                </c:pt>
                <c:pt idx="161">
                  <c:v>4920</c:v>
                </c:pt>
                <c:pt idx="162">
                  <c:v>4921</c:v>
                </c:pt>
                <c:pt idx="163">
                  <c:v>4922</c:v>
                </c:pt>
                <c:pt idx="164">
                  <c:v>4923</c:v>
                </c:pt>
                <c:pt idx="165">
                  <c:v>4924</c:v>
                </c:pt>
                <c:pt idx="166">
                  <c:v>4925</c:v>
                </c:pt>
                <c:pt idx="167">
                  <c:v>4926</c:v>
                </c:pt>
                <c:pt idx="168">
                  <c:v>4927</c:v>
                </c:pt>
                <c:pt idx="169">
                  <c:v>4928</c:v>
                </c:pt>
                <c:pt idx="170">
                  <c:v>4929</c:v>
                </c:pt>
                <c:pt idx="171">
                  <c:v>4930</c:v>
                </c:pt>
                <c:pt idx="172">
                  <c:v>4931</c:v>
                </c:pt>
                <c:pt idx="173">
                  <c:v>4932</c:v>
                </c:pt>
                <c:pt idx="174">
                  <c:v>4933</c:v>
                </c:pt>
                <c:pt idx="175">
                  <c:v>4934</c:v>
                </c:pt>
                <c:pt idx="176">
                  <c:v>4935</c:v>
                </c:pt>
                <c:pt idx="177">
                  <c:v>4936</c:v>
                </c:pt>
                <c:pt idx="178">
                  <c:v>4937</c:v>
                </c:pt>
                <c:pt idx="179">
                  <c:v>4938</c:v>
                </c:pt>
                <c:pt idx="180">
                  <c:v>4939</c:v>
                </c:pt>
                <c:pt idx="181">
                  <c:v>4940</c:v>
                </c:pt>
                <c:pt idx="182">
                  <c:v>4941</c:v>
                </c:pt>
                <c:pt idx="183">
                  <c:v>4942</c:v>
                </c:pt>
                <c:pt idx="184">
                  <c:v>4943</c:v>
                </c:pt>
                <c:pt idx="185">
                  <c:v>4944</c:v>
                </c:pt>
                <c:pt idx="186">
                  <c:v>4945</c:v>
                </c:pt>
                <c:pt idx="187">
                  <c:v>4946</c:v>
                </c:pt>
                <c:pt idx="188">
                  <c:v>4947</c:v>
                </c:pt>
                <c:pt idx="189">
                  <c:v>4948</c:v>
                </c:pt>
                <c:pt idx="190">
                  <c:v>4949</c:v>
                </c:pt>
                <c:pt idx="191">
                  <c:v>4950</c:v>
                </c:pt>
                <c:pt idx="192">
                  <c:v>4951</c:v>
                </c:pt>
                <c:pt idx="193">
                  <c:v>4952</c:v>
                </c:pt>
                <c:pt idx="194">
                  <c:v>4953</c:v>
                </c:pt>
                <c:pt idx="195">
                  <c:v>4954</c:v>
                </c:pt>
                <c:pt idx="196">
                  <c:v>4955</c:v>
                </c:pt>
                <c:pt idx="197">
                  <c:v>4956</c:v>
                </c:pt>
                <c:pt idx="198">
                  <c:v>4957</c:v>
                </c:pt>
                <c:pt idx="199">
                  <c:v>4958</c:v>
                </c:pt>
                <c:pt idx="200">
                  <c:v>4959</c:v>
                </c:pt>
                <c:pt idx="201">
                  <c:v>4960</c:v>
                </c:pt>
                <c:pt idx="202">
                  <c:v>4961</c:v>
                </c:pt>
                <c:pt idx="203">
                  <c:v>4962</c:v>
                </c:pt>
                <c:pt idx="204">
                  <c:v>4963</c:v>
                </c:pt>
                <c:pt idx="205">
                  <c:v>4964</c:v>
                </c:pt>
                <c:pt idx="206">
                  <c:v>4965</c:v>
                </c:pt>
                <c:pt idx="207">
                  <c:v>4966</c:v>
                </c:pt>
                <c:pt idx="208">
                  <c:v>4967</c:v>
                </c:pt>
                <c:pt idx="209">
                  <c:v>4968</c:v>
                </c:pt>
                <c:pt idx="210">
                  <c:v>4969</c:v>
                </c:pt>
                <c:pt idx="211">
                  <c:v>4970</c:v>
                </c:pt>
                <c:pt idx="212">
                  <c:v>4971</c:v>
                </c:pt>
                <c:pt idx="213">
                  <c:v>4972</c:v>
                </c:pt>
                <c:pt idx="214">
                  <c:v>4973</c:v>
                </c:pt>
                <c:pt idx="215">
                  <c:v>4974</c:v>
                </c:pt>
                <c:pt idx="216">
                  <c:v>4975</c:v>
                </c:pt>
                <c:pt idx="217">
                  <c:v>4976</c:v>
                </c:pt>
                <c:pt idx="218">
                  <c:v>4977</c:v>
                </c:pt>
                <c:pt idx="219">
                  <c:v>4978</c:v>
                </c:pt>
                <c:pt idx="220">
                  <c:v>4979</c:v>
                </c:pt>
                <c:pt idx="221">
                  <c:v>4980</c:v>
                </c:pt>
                <c:pt idx="222">
                  <c:v>4981</c:v>
                </c:pt>
                <c:pt idx="223">
                  <c:v>4982</c:v>
                </c:pt>
                <c:pt idx="224">
                  <c:v>4983</c:v>
                </c:pt>
                <c:pt idx="225">
                  <c:v>4984</c:v>
                </c:pt>
                <c:pt idx="226">
                  <c:v>4985</c:v>
                </c:pt>
                <c:pt idx="227">
                  <c:v>4986</c:v>
                </c:pt>
                <c:pt idx="228">
                  <c:v>4987</c:v>
                </c:pt>
                <c:pt idx="229">
                  <c:v>4988</c:v>
                </c:pt>
                <c:pt idx="230">
                  <c:v>4989</c:v>
                </c:pt>
                <c:pt idx="231">
                  <c:v>4990</c:v>
                </c:pt>
                <c:pt idx="232">
                  <c:v>4991</c:v>
                </c:pt>
                <c:pt idx="233">
                  <c:v>4992</c:v>
                </c:pt>
                <c:pt idx="234">
                  <c:v>4993</c:v>
                </c:pt>
                <c:pt idx="235">
                  <c:v>4994</c:v>
                </c:pt>
                <c:pt idx="236">
                  <c:v>4995</c:v>
                </c:pt>
                <c:pt idx="237">
                  <c:v>4996</c:v>
                </c:pt>
                <c:pt idx="238">
                  <c:v>4997</c:v>
                </c:pt>
                <c:pt idx="239">
                  <c:v>4998</c:v>
                </c:pt>
                <c:pt idx="240">
                  <c:v>4999</c:v>
                </c:pt>
                <c:pt idx="241">
                  <c:v>5000</c:v>
                </c:pt>
                <c:pt idx="242">
                  <c:v>5001</c:v>
                </c:pt>
                <c:pt idx="243">
                  <c:v>5002</c:v>
                </c:pt>
                <c:pt idx="244">
                  <c:v>5003</c:v>
                </c:pt>
                <c:pt idx="245">
                  <c:v>5004</c:v>
                </c:pt>
                <c:pt idx="246">
                  <c:v>5005</c:v>
                </c:pt>
                <c:pt idx="247">
                  <c:v>5006</c:v>
                </c:pt>
                <c:pt idx="248">
                  <c:v>5007</c:v>
                </c:pt>
                <c:pt idx="249">
                  <c:v>5008</c:v>
                </c:pt>
                <c:pt idx="250">
                  <c:v>5009</c:v>
                </c:pt>
                <c:pt idx="251">
                  <c:v>5010</c:v>
                </c:pt>
                <c:pt idx="252">
                  <c:v>5011</c:v>
                </c:pt>
                <c:pt idx="253">
                  <c:v>5012</c:v>
                </c:pt>
                <c:pt idx="254">
                  <c:v>5013</c:v>
                </c:pt>
                <c:pt idx="255">
                  <c:v>5014</c:v>
                </c:pt>
                <c:pt idx="256">
                  <c:v>5015</c:v>
                </c:pt>
                <c:pt idx="257">
                  <c:v>5016</c:v>
                </c:pt>
                <c:pt idx="258">
                  <c:v>5017</c:v>
                </c:pt>
                <c:pt idx="259">
                  <c:v>5018</c:v>
                </c:pt>
                <c:pt idx="260">
                  <c:v>5019</c:v>
                </c:pt>
                <c:pt idx="261">
                  <c:v>5020</c:v>
                </c:pt>
                <c:pt idx="262">
                  <c:v>5021</c:v>
                </c:pt>
                <c:pt idx="263">
                  <c:v>5022</c:v>
                </c:pt>
                <c:pt idx="264">
                  <c:v>5023</c:v>
                </c:pt>
                <c:pt idx="265">
                  <c:v>5024</c:v>
                </c:pt>
                <c:pt idx="266">
                  <c:v>5025</c:v>
                </c:pt>
                <c:pt idx="267">
                  <c:v>5026</c:v>
                </c:pt>
                <c:pt idx="268">
                  <c:v>5027</c:v>
                </c:pt>
                <c:pt idx="269">
                  <c:v>5028</c:v>
                </c:pt>
                <c:pt idx="270">
                  <c:v>5029</c:v>
                </c:pt>
                <c:pt idx="271">
                  <c:v>5030</c:v>
                </c:pt>
                <c:pt idx="272">
                  <c:v>5031</c:v>
                </c:pt>
                <c:pt idx="273">
                  <c:v>5032</c:v>
                </c:pt>
                <c:pt idx="274">
                  <c:v>5033</c:v>
                </c:pt>
                <c:pt idx="275">
                  <c:v>5034</c:v>
                </c:pt>
                <c:pt idx="276">
                  <c:v>5035</c:v>
                </c:pt>
                <c:pt idx="277">
                  <c:v>5036</c:v>
                </c:pt>
                <c:pt idx="278">
                  <c:v>5037</c:v>
                </c:pt>
                <c:pt idx="279">
                  <c:v>5038</c:v>
                </c:pt>
                <c:pt idx="280">
                  <c:v>5039</c:v>
                </c:pt>
                <c:pt idx="281">
                  <c:v>5040</c:v>
                </c:pt>
                <c:pt idx="282">
                  <c:v>5041</c:v>
                </c:pt>
                <c:pt idx="283">
                  <c:v>5042</c:v>
                </c:pt>
                <c:pt idx="284">
                  <c:v>5043</c:v>
                </c:pt>
                <c:pt idx="285">
                  <c:v>5044</c:v>
                </c:pt>
                <c:pt idx="286">
                  <c:v>5045</c:v>
                </c:pt>
                <c:pt idx="287">
                  <c:v>5046</c:v>
                </c:pt>
                <c:pt idx="288">
                  <c:v>5047</c:v>
                </c:pt>
                <c:pt idx="289">
                  <c:v>5048</c:v>
                </c:pt>
                <c:pt idx="290">
                  <c:v>5049</c:v>
                </c:pt>
                <c:pt idx="291">
                  <c:v>5050</c:v>
                </c:pt>
                <c:pt idx="292">
                  <c:v>5051</c:v>
                </c:pt>
                <c:pt idx="293">
                  <c:v>5052</c:v>
                </c:pt>
                <c:pt idx="294">
                  <c:v>5053</c:v>
                </c:pt>
                <c:pt idx="295">
                  <c:v>5054</c:v>
                </c:pt>
              </c:numCache>
            </c:numRef>
          </c:xVal>
          <c:yVal>
            <c:numRef>
              <c:f>Graph!$D$4234:$D$4527</c:f>
              <c:numCache>
                <c:formatCode>General</c:formatCode>
                <c:ptCount val="29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D1-4DEE-83B1-697EBAA79E83}"/>
            </c:ext>
          </c:extLst>
        </c:ser>
        <c:ser>
          <c:idx val="1"/>
          <c:order val="1"/>
          <c:tx>
            <c:v>FR</c:v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Graph!$A$4233:$A$4528</c:f>
              <c:numCache>
                <c:formatCode>General</c:formatCode>
                <c:ptCount val="296"/>
                <c:pt idx="0">
                  <c:v>4759</c:v>
                </c:pt>
                <c:pt idx="1">
                  <c:v>4760</c:v>
                </c:pt>
                <c:pt idx="2">
                  <c:v>4761</c:v>
                </c:pt>
                <c:pt idx="3">
                  <c:v>4762</c:v>
                </c:pt>
                <c:pt idx="4">
                  <c:v>4763</c:v>
                </c:pt>
                <c:pt idx="5">
                  <c:v>4764</c:v>
                </c:pt>
                <c:pt idx="6">
                  <c:v>4765</c:v>
                </c:pt>
                <c:pt idx="7">
                  <c:v>4766</c:v>
                </c:pt>
                <c:pt idx="8">
                  <c:v>4767</c:v>
                </c:pt>
                <c:pt idx="9">
                  <c:v>4768</c:v>
                </c:pt>
                <c:pt idx="10">
                  <c:v>4769</c:v>
                </c:pt>
                <c:pt idx="11">
                  <c:v>4770</c:v>
                </c:pt>
                <c:pt idx="12">
                  <c:v>4771</c:v>
                </c:pt>
                <c:pt idx="13">
                  <c:v>4772</c:v>
                </c:pt>
                <c:pt idx="14">
                  <c:v>4773</c:v>
                </c:pt>
                <c:pt idx="15">
                  <c:v>4774</c:v>
                </c:pt>
                <c:pt idx="16">
                  <c:v>4775</c:v>
                </c:pt>
                <c:pt idx="17">
                  <c:v>4776</c:v>
                </c:pt>
                <c:pt idx="18">
                  <c:v>4777</c:v>
                </c:pt>
                <c:pt idx="19">
                  <c:v>4778</c:v>
                </c:pt>
                <c:pt idx="20">
                  <c:v>4779</c:v>
                </c:pt>
                <c:pt idx="21">
                  <c:v>4780</c:v>
                </c:pt>
                <c:pt idx="22">
                  <c:v>4781</c:v>
                </c:pt>
                <c:pt idx="23">
                  <c:v>4782</c:v>
                </c:pt>
                <c:pt idx="24">
                  <c:v>4783</c:v>
                </c:pt>
                <c:pt idx="25">
                  <c:v>4784</c:v>
                </c:pt>
                <c:pt idx="26">
                  <c:v>4785</c:v>
                </c:pt>
                <c:pt idx="27">
                  <c:v>4786</c:v>
                </c:pt>
                <c:pt idx="28">
                  <c:v>4787</c:v>
                </c:pt>
                <c:pt idx="29">
                  <c:v>4788</c:v>
                </c:pt>
                <c:pt idx="30">
                  <c:v>4789</c:v>
                </c:pt>
                <c:pt idx="31">
                  <c:v>4790</c:v>
                </c:pt>
                <c:pt idx="32">
                  <c:v>4791</c:v>
                </c:pt>
                <c:pt idx="33">
                  <c:v>4792</c:v>
                </c:pt>
                <c:pt idx="34">
                  <c:v>4793</c:v>
                </c:pt>
                <c:pt idx="35">
                  <c:v>4794</c:v>
                </c:pt>
                <c:pt idx="36">
                  <c:v>4795</c:v>
                </c:pt>
                <c:pt idx="37">
                  <c:v>4796</c:v>
                </c:pt>
                <c:pt idx="38">
                  <c:v>4797</c:v>
                </c:pt>
                <c:pt idx="39">
                  <c:v>4798</c:v>
                </c:pt>
                <c:pt idx="40">
                  <c:v>4799</c:v>
                </c:pt>
                <c:pt idx="41">
                  <c:v>4800</c:v>
                </c:pt>
                <c:pt idx="42">
                  <c:v>4801</c:v>
                </c:pt>
                <c:pt idx="43">
                  <c:v>4802</c:v>
                </c:pt>
                <c:pt idx="44">
                  <c:v>4803</c:v>
                </c:pt>
                <c:pt idx="45">
                  <c:v>4804</c:v>
                </c:pt>
                <c:pt idx="46">
                  <c:v>4805</c:v>
                </c:pt>
                <c:pt idx="47">
                  <c:v>4806</c:v>
                </c:pt>
                <c:pt idx="48">
                  <c:v>4807</c:v>
                </c:pt>
                <c:pt idx="49">
                  <c:v>4808</c:v>
                </c:pt>
                <c:pt idx="50">
                  <c:v>4809</c:v>
                </c:pt>
                <c:pt idx="51">
                  <c:v>4810</c:v>
                </c:pt>
                <c:pt idx="52">
                  <c:v>4811</c:v>
                </c:pt>
                <c:pt idx="53">
                  <c:v>4812</c:v>
                </c:pt>
                <c:pt idx="54">
                  <c:v>4813</c:v>
                </c:pt>
                <c:pt idx="55">
                  <c:v>4814</c:v>
                </c:pt>
                <c:pt idx="56">
                  <c:v>4815</c:v>
                </c:pt>
                <c:pt idx="57">
                  <c:v>4816</c:v>
                </c:pt>
                <c:pt idx="58">
                  <c:v>4817</c:v>
                </c:pt>
                <c:pt idx="59">
                  <c:v>4818</c:v>
                </c:pt>
                <c:pt idx="60">
                  <c:v>4819</c:v>
                </c:pt>
                <c:pt idx="61">
                  <c:v>4820</c:v>
                </c:pt>
                <c:pt idx="62">
                  <c:v>4821</c:v>
                </c:pt>
                <c:pt idx="63">
                  <c:v>4822</c:v>
                </c:pt>
                <c:pt idx="64">
                  <c:v>4823</c:v>
                </c:pt>
                <c:pt idx="65">
                  <c:v>4824</c:v>
                </c:pt>
                <c:pt idx="66">
                  <c:v>4825</c:v>
                </c:pt>
                <c:pt idx="67">
                  <c:v>4826</c:v>
                </c:pt>
                <c:pt idx="68">
                  <c:v>4827</c:v>
                </c:pt>
                <c:pt idx="69">
                  <c:v>4828</c:v>
                </c:pt>
                <c:pt idx="70">
                  <c:v>4829</c:v>
                </c:pt>
                <c:pt idx="71">
                  <c:v>4830</c:v>
                </c:pt>
                <c:pt idx="72">
                  <c:v>4831</c:v>
                </c:pt>
                <c:pt idx="73">
                  <c:v>4832</c:v>
                </c:pt>
                <c:pt idx="74">
                  <c:v>4833</c:v>
                </c:pt>
                <c:pt idx="75">
                  <c:v>4834</c:v>
                </c:pt>
                <c:pt idx="76">
                  <c:v>4835</c:v>
                </c:pt>
                <c:pt idx="77">
                  <c:v>4836</c:v>
                </c:pt>
                <c:pt idx="78">
                  <c:v>4837</c:v>
                </c:pt>
                <c:pt idx="79">
                  <c:v>4838</c:v>
                </c:pt>
                <c:pt idx="80">
                  <c:v>4839</c:v>
                </c:pt>
                <c:pt idx="81">
                  <c:v>4840</c:v>
                </c:pt>
                <c:pt idx="82">
                  <c:v>4841</c:v>
                </c:pt>
                <c:pt idx="83">
                  <c:v>4842</c:v>
                </c:pt>
                <c:pt idx="84">
                  <c:v>4843</c:v>
                </c:pt>
                <c:pt idx="85">
                  <c:v>4844</c:v>
                </c:pt>
                <c:pt idx="86">
                  <c:v>4845</c:v>
                </c:pt>
                <c:pt idx="87">
                  <c:v>4846</c:v>
                </c:pt>
                <c:pt idx="88">
                  <c:v>4847</c:v>
                </c:pt>
                <c:pt idx="89">
                  <c:v>4848</c:v>
                </c:pt>
                <c:pt idx="90">
                  <c:v>4849</c:v>
                </c:pt>
                <c:pt idx="91">
                  <c:v>4850</c:v>
                </c:pt>
                <c:pt idx="92">
                  <c:v>4851</c:v>
                </c:pt>
                <c:pt idx="93">
                  <c:v>4852</c:v>
                </c:pt>
                <c:pt idx="94">
                  <c:v>4853</c:v>
                </c:pt>
                <c:pt idx="95">
                  <c:v>4854</c:v>
                </c:pt>
                <c:pt idx="96">
                  <c:v>4855</c:v>
                </c:pt>
                <c:pt idx="97">
                  <c:v>4856</c:v>
                </c:pt>
                <c:pt idx="98">
                  <c:v>4857</c:v>
                </c:pt>
                <c:pt idx="99">
                  <c:v>4858</c:v>
                </c:pt>
                <c:pt idx="100">
                  <c:v>4859</c:v>
                </c:pt>
                <c:pt idx="101">
                  <c:v>4860</c:v>
                </c:pt>
                <c:pt idx="102">
                  <c:v>4861</c:v>
                </c:pt>
                <c:pt idx="103">
                  <c:v>4862</c:v>
                </c:pt>
                <c:pt idx="104">
                  <c:v>4863</c:v>
                </c:pt>
                <c:pt idx="105">
                  <c:v>4864</c:v>
                </c:pt>
                <c:pt idx="106">
                  <c:v>4865</c:v>
                </c:pt>
                <c:pt idx="107">
                  <c:v>4866</c:v>
                </c:pt>
                <c:pt idx="108">
                  <c:v>4867</c:v>
                </c:pt>
                <c:pt idx="109">
                  <c:v>4868</c:v>
                </c:pt>
                <c:pt idx="110">
                  <c:v>4869</c:v>
                </c:pt>
                <c:pt idx="111">
                  <c:v>4870</c:v>
                </c:pt>
                <c:pt idx="112">
                  <c:v>4871</c:v>
                </c:pt>
                <c:pt idx="113">
                  <c:v>4872</c:v>
                </c:pt>
                <c:pt idx="114">
                  <c:v>4873</c:v>
                </c:pt>
                <c:pt idx="115">
                  <c:v>4874</c:v>
                </c:pt>
                <c:pt idx="116">
                  <c:v>4875</c:v>
                </c:pt>
                <c:pt idx="117">
                  <c:v>4876</c:v>
                </c:pt>
                <c:pt idx="118">
                  <c:v>4877</c:v>
                </c:pt>
                <c:pt idx="119">
                  <c:v>4878</c:v>
                </c:pt>
                <c:pt idx="120">
                  <c:v>4879</c:v>
                </c:pt>
                <c:pt idx="121">
                  <c:v>4880</c:v>
                </c:pt>
                <c:pt idx="122">
                  <c:v>4881</c:v>
                </c:pt>
                <c:pt idx="123">
                  <c:v>4882</c:v>
                </c:pt>
                <c:pt idx="124">
                  <c:v>4883</c:v>
                </c:pt>
                <c:pt idx="125">
                  <c:v>4884</c:v>
                </c:pt>
                <c:pt idx="126">
                  <c:v>4885</c:v>
                </c:pt>
                <c:pt idx="127">
                  <c:v>4886</c:v>
                </c:pt>
                <c:pt idx="128">
                  <c:v>4887</c:v>
                </c:pt>
                <c:pt idx="129">
                  <c:v>4888</c:v>
                </c:pt>
                <c:pt idx="130">
                  <c:v>4889</c:v>
                </c:pt>
                <c:pt idx="131">
                  <c:v>4890</c:v>
                </c:pt>
                <c:pt idx="132">
                  <c:v>4891</c:v>
                </c:pt>
                <c:pt idx="133">
                  <c:v>4892</c:v>
                </c:pt>
                <c:pt idx="134">
                  <c:v>4893</c:v>
                </c:pt>
                <c:pt idx="135">
                  <c:v>4894</c:v>
                </c:pt>
                <c:pt idx="136">
                  <c:v>4895</c:v>
                </c:pt>
                <c:pt idx="137">
                  <c:v>4896</c:v>
                </c:pt>
                <c:pt idx="138">
                  <c:v>4897</c:v>
                </c:pt>
                <c:pt idx="139">
                  <c:v>4898</c:v>
                </c:pt>
                <c:pt idx="140">
                  <c:v>4899</c:v>
                </c:pt>
                <c:pt idx="141">
                  <c:v>4900</c:v>
                </c:pt>
                <c:pt idx="142">
                  <c:v>4901</c:v>
                </c:pt>
                <c:pt idx="143">
                  <c:v>4902</c:v>
                </c:pt>
                <c:pt idx="144">
                  <c:v>4903</c:v>
                </c:pt>
                <c:pt idx="145">
                  <c:v>4904</c:v>
                </c:pt>
                <c:pt idx="146">
                  <c:v>4905</c:v>
                </c:pt>
                <c:pt idx="147">
                  <c:v>4906</c:v>
                </c:pt>
                <c:pt idx="148">
                  <c:v>4907</c:v>
                </c:pt>
                <c:pt idx="149">
                  <c:v>4908</c:v>
                </c:pt>
                <c:pt idx="150">
                  <c:v>4909</c:v>
                </c:pt>
                <c:pt idx="151">
                  <c:v>4910</c:v>
                </c:pt>
                <c:pt idx="152">
                  <c:v>4911</c:v>
                </c:pt>
                <c:pt idx="153">
                  <c:v>4912</c:v>
                </c:pt>
                <c:pt idx="154">
                  <c:v>4913</c:v>
                </c:pt>
                <c:pt idx="155">
                  <c:v>4914</c:v>
                </c:pt>
                <c:pt idx="156">
                  <c:v>4915</c:v>
                </c:pt>
                <c:pt idx="157">
                  <c:v>4916</c:v>
                </c:pt>
                <c:pt idx="158">
                  <c:v>4917</c:v>
                </c:pt>
                <c:pt idx="159">
                  <c:v>4918</c:v>
                </c:pt>
                <c:pt idx="160">
                  <c:v>4919</c:v>
                </c:pt>
                <c:pt idx="161">
                  <c:v>4920</c:v>
                </c:pt>
                <c:pt idx="162">
                  <c:v>4921</c:v>
                </c:pt>
                <c:pt idx="163">
                  <c:v>4922</c:v>
                </c:pt>
                <c:pt idx="164">
                  <c:v>4923</c:v>
                </c:pt>
                <c:pt idx="165">
                  <c:v>4924</c:v>
                </c:pt>
                <c:pt idx="166">
                  <c:v>4925</c:v>
                </c:pt>
                <c:pt idx="167">
                  <c:v>4926</c:v>
                </c:pt>
                <c:pt idx="168">
                  <c:v>4927</c:v>
                </c:pt>
                <c:pt idx="169">
                  <c:v>4928</c:v>
                </c:pt>
                <c:pt idx="170">
                  <c:v>4929</c:v>
                </c:pt>
                <c:pt idx="171">
                  <c:v>4930</c:v>
                </c:pt>
                <c:pt idx="172">
                  <c:v>4931</c:v>
                </c:pt>
                <c:pt idx="173">
                  <c:v>4932</c:v>
                </c:pt>
                <c:pt idx="174">
                  <c:v>4933</c:v>
                </c:pt>
                <c:pt idx="175">
                  <c:v>4934</c:v>
                </c:pt>
                <c:pt idx="176">
                  <c:v>4935</c:v>
                </c:pt>
                <c:pt idx="177">
                  <c:v>4936</c:v>
                </c:pt>
                <c:pt idx="178">
                  <c:v>4937</c:v>
                </c:pt>
                <c:pt idx="179">
                  <c:v>4938</c:v>
                </c:pt>
                <c:pt idx="180">
                  <c:v>4939</c:v>
                </c:pt>
                <c:pt idx="181">
                  <c:v>4940</c:v>
                </c:pt>
                <c:pt idx="182">
                  <c:v>4941</c:v>
                </c:pt>
                <c:pt idx="183">
                  <c:v>4942</c:v>
                </c:pt>
                <c:pt idx="184">
                  <c:v>4943</c:v>
                </c:pt>
                <c:pt idx="185">
                  <c:v>4944</c:v>
                </c:pt>
                <c:pt idx="186">
                  <c:v>4945</c:v>
                </c:pt>
                <c:pt idx="187">
                  <c:v>4946</c:v>
                </c:pt>
                <c:pt idx="188">
                  <c:v>4947</c:v>
                </c:pt>
                <c:pt idx="189">
                  <c:v>4948</c:v>
                </c:pt>
                <c:pt idx="190">
                  <c:v>4949</c:v>
                </c:pt>
                <c:pt idx="191">
                  <c:v>4950</c:v>
                </c:pt>
                <c:pt idx="192">
                  <c:v>4951</c:v>
                </c:pt>
                <c:pt idx="193">
                  <c:v>4952</c:v>
                </c:pt>
                <c:pt idx="194">
                  <c:v>4953</c:v>
                </c:pt>
                <c:pt idx="195">
                  <c:v>4954</c:v>
                </c:pt>
                <c:pt idx="196">
                  <c:v>4955</c:v>
                </c:pt>
                <c:pt idx="197">
                  <c:v>4956</c:v>
                </c:pt>
                <c:pt idx="198">
                  <c:v>4957</c:v>
                </c:pt>
                <c:pt idx="199">
                  <c:v>4958</c:v>
                </c:pt>
                <c:pt idx="200">
                  <c:v>4959</c:v>
                </c:pt>
                <c:pt idx="201">
                  <c:v>4960</c:v>
                </c:pt>
                <c:pt idx="202">
                  <c:v>4961</c:v>
                </c:pt>
                <c:pt idx="203">
                  <c:v>4962</c:v>
                </c:pt>
                <c:pt idx="204">
                  <c:v>4963</c:v>
                </c:pt>
                <c:pt idx="205">
                  <c:v>4964</c:v>
                </c:pt>
                <c:pt idx="206">
                  <c:v>4965</c:v>
                </c:pt>
                <c:pt idx="207">
                  <c:v>4966</c:v>
                </c:pt>
                <c:pt idx="208">
                  <c:v>4967</c:v>
                </c:pt>
                <c:pt idx="209">
                  <c:v>4968</c:v>
                </c:pt>
                <c:pt idx="210">
                  <c:v>4969</c:v>
                </c:pt>
                <c:pt idx="211">
                  <c:v>4970</c:v>
                </c:pt>
                <c:pt idx="212">
                  <c:v>4971</c:v>
                </c:pt>
                <c:pt idx="213">
                  <c:v>4972</c:v>
                </c:pt>
                <c:pt idx="214">
                  <c:v>4973</c:v>
                </c:pt>
                <c:pt idx="215">
                  <c:v>4974</c:v>
                </c:pt>
                <c:pt idx="216">
                  <c:v>4975</c:v>
                </c:pt>
                <c:pt idx="217">
                  <c:v>4976</c:v>
                </c:pt>
                <c:pt idx="218">
                  <c:v>4977</c:v>
                </c:pt>
                <c:pt idx="219">
                  <c:v>4978</c:v>
                </c:pt>
                <c:pt idx="220">
                  <c:v>4979</c:v>
                </c:pt>
                <c:pt idx="221">
                  <c:v>4980</c:v>
                </c:pt>
                <c:pt idx="222">
                  <c:v>4981</c:v>
                </c:pt>
                <c:pt idx="223">
                  <c:v>4982</c:v>
                </c:pt>
                <c:pt idx="224">
                  <c:v>4983</c:v>
                </c:pt>
                <c:pt idx="225">
                  <c:v>4984</c:v>
                </c:pt>
                <c:pt idx="226">
                  <c:v>4985</c:v>
                </c:pt>
                <c:pt idx="227">
                  <c:v>4986</c:v>
                </c:pt>
                <c:pt idx="228">
                  <c:v>4987</c:v>
                </c:pt>
                <c:pt idx="229">
                  <c:v>4988</c:v>
                </c:pt>
                <c:pt idx="230">
                  <c:v>4989</c:v>
                </c:pt>
                <c:pt idx="231">
                  <c:v>4990</c:v>
                </c:pt>
                <c:pt idx="232">
                  <c:v>4991</c:v>
                </c:pt>
                <c:pt idx="233">
                  <c:v>4992</c:v>
                </c:pt>
                <c:pt idx="234">
                  <c:v>4993</c:v>
                </c:pt>
                <c:pt idx="235">
                  <c:v>4994</c:v>
                </c:pt>
                <c:pt idx="236">
                  <c:v>4995</c:v>
                </c:pt>
                <c:pt idx="237">
                  <c:v>4996</c:v>
                </c:pt>
                <c:pt idx="238">
                  <c:v>4997</c:v>
                </c:pt>
                <c:pt idx="239">
                  <c:v>4998</c:v>
                </c:pt>
                <c:pt idx="240">
                  <c:v>4999</c:v>
                </c:pt>
                <c:pt idx="241">
                  <c:v>5000</c:v>
                </c:pt>
                <c:pt idx="242">
                  <c:v>5001</c:v>
                </c:pt>
                <c:pt idx="243">
                  <c:v>5002</c:v>
                </c:pt>
                <c:pt idx="244">
                  <c:v>5003</c:v>
                </c:pt>
                <c:pt idx="245">
                  <c:v>5004</c:v>
                </c:pt>
                <c:pt idx="246">
                  <c:v>5005</c:v>
                </c:pt>
                <c:pt idx="247">
                  <c:v>5006</c:v>
                </c:pt>
                <c:pt idx="248">
                  <c:v>5007</c:v>
                </c:pt>
                <c:pt idx="249">
                  <c:v>5008</c:v>
                </c:pt>
                <c:pt idx="250">
                  <c:v>5009</c:v>
                </c:pt>
                <c:pt idx="251">
                  <c:v>5010</c:v>
                </c:pt>
                <c:pt idx="252">
                  <c:v>5011</c:v>
                </c:pt>
                <c:pt idx="253">
                  <c:v>5012</c:v>
                </c:pt>
                <c:pt idx="254">
                  <c:v>5013</c:v>
                </c:pt>
                <c:pt idx="255">
                  <c:v>5014</c:v>
                </c:pt>
                <c:pt idx="256">
                  <c:v>5015</c:v>
                </c:pt>
                <c:pt idx="257">
                  <c:v>5016</c:v>
                </c:pt>
                <c:pt idx="258">
                  <c:v>5017</c:v>
                </c:pt>
                <c:pt idx="259">
                  <c:v>5018</c:v>
                </c:pt>
                <c:pt idx="260">
                  <c:v>5019</c:v>
                </c:pt>
                <c:pt idx="261">
                  <c:v>5020</c:v>
                </c:pt>
                <c:pt idx="262">
                  <c:v>5021</c:v>
                </c:pt>
                <c:pt idx="263">
                  <c:v>5022</c:v>
                </c:pt>
                <c:pt idx="264">
                  <c:v>5023</c:v>
                </c:pt>
                <c:pt idx="265">
                  <c:v>5024</c:v>
                </c:pt>
                <c:pt idx="266">
                  <c:v>5025</c:v>
                </c:pt>
                <c:pt idx="267">
                  <c:v>5026</c:v>
                </c:pt>
                <c:pt idx="268">
                  <c:v>5027</c:v>
                </c:pt>
                <c:pt idx="269">
                  <c:v>5028</c:v>
                </c:pt>
                <c:pt idx="270">
                  <c:v>5029</c:v>
                </c:pt>
                <c:pt idx="271">
                  <c:v>5030</c:v>
                </c:pt>
                <c:pt idx="272">
                  <c:v>5031</c:v>
                </c:pt>
                <c:pt idx="273">
                  <c:v>5032</c:v>
                </c:pt>
                <c:pt idx="274">
                  <c:v>5033</c:v>
                </c:pt>
                <c:pt idx="275">
                  <c:v>5034</c:v>
                </c:pt>
                <c:pt idx="276">
                  <c:v>5035</c:v>
                </c:pt>
                <c:pt idx="277">
                  <c:v>5036</c:v>
                </c:pt>
                <c:pt idx="278">
                  <c:v>5037</c:v>
                </c:pt>
                <c:pt idx="279">
                  <c:v>5038</c:v>
                </c:pt>
                <c:pt idx="280">
                  <c:v>5039</c:v>
                </c:pt>
                <c:pt idx="281">
                  <c:v>5040</c:v>
                </c:pt>
                <c:pt idx="282">
                  <c:v>5041</c:v>
                </c:pt>
                <c:pt idx="283">
                  <c:v>5042</c:v>
                </c:pt>
                <c:pt idx="284">
                  <c:v>5043</c:v>
                </c:pt>
                <c:pt idx="285">
                  <c:v>5044</c:v>
                </c:pt>
                <c:pt idx="286">
                  <c:v>5045</c:v>
                </c:pt>
                <c:pt idx="287">
                  <c:v>5046</c:v>
                </c:pt>
                <c:pt idx="288">
                  <c:v>5047</c:v>
                </c:pt>
                <c:pt idx="289">
                  <c:v>5048</c:v>
                </c:pt>
                <c:pt idx="290">
                  <c:v>5049</c:v>
                </c:pt>
                <c:pt idx="291">
                  <c:v>5050</c:v>
                </c:pt>
                <c:pt idx="292">
                  <c:v>5051</c:v>
                </c:pt>
                <c:pt idx="293">
                  <c:v>5052</c:v>
                </c:pt>
                <c:pt idx="294">
                  <c:v>5053</c:v>
                </c:pt>
                <c:pt idx="295">
                  <c:v>5054</c:v>
                </c:pt>
              </c:numCache>
            </c:numRef>
          </c:xVal>
          <c:yVal>
            <c:numRef>
              <c:f>Graph!$B$4234:$B$4527</c:f>
              <c:numCache>
                <c:formatCode>General</c:formatCode>
                <c:ptCount val="294"/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1D1-4DEE-83B1-697EBAA79E83}"/>
            </c:ext>
          </c:extLst>
        </c:ser>
        <c:ser>
          <c:idx val="2"/>
          <c:order val="2"/>
          <c:tx>
            <c:v>FL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Graph!$A$4233:$A$4528</c:f>
              <c:numCache>
                <c:formatCode>General</c:formatCode>
                <c:ptCount val="296"/>
                <c:pt idx="0">
                  <c:v>4759</c:v>
                </c:pt>
                <c:pt idx="1">
                  <c:v>4760</c:v>
                </c:pt>
                <c:pt idx="2">
                  <c:v>4761</c:v>
                </c:pt>
                <c:pt idx="3">
                  <c:v>4762</c:v>
                </c:pt>
                <c:pt idx="4">
                  <c:v>4763</c:v>
                </c:pt>
                <c:pt idx="5">
                  <c:v>4764</c:v>
                </c:pt>
                <c:pt idx="6">
                  <c:v>4765</c:v>
                </c:pt>
                <c:pt idx="7">
                  <c:v>4766</c:v>
                </c:pt>
                <c:pt idx="8">
                  <c:v>4767</c:v>
                </c:pt>
                <c:pt idx="9">
                  <c:v>4768</c:v>
                </c:pt>
                <c:pt idx="10">
                  <c:v>4769</c:v>
                </c:pt>
                <c:pt idx="11">
                  <c:v>4770</c:v>
                </c:pt>
                <c:pt idx="12">
                  <c:v>4771</c:v>
                </c:pt>
                <c:pt idx="13">
                  <c:v>4772</c:v>
                </c:pt>
                <c:pt idx="14">
                  <c:v>4773</c:v>
                </c:pt>
                <c:pt idx="15">
                  <c:v>4774</c:v>
                </c:pt>
                <c:pt idx="16">
                  <c:v>4775</c:v>
                </c:pt>
                <c:pt idx="17">
                  <c:v>4776</c:v>
                </c:pt>
                <c:pt idx="18">
                  <c:v>4777</c:v>
                </c:pt>
                <c:pt idx="19">
                  <c:v>4778</c:v>
                </c:pt>
                <c:pt idx="20">
                  <c:v>4779</c:v>
                </c:pt>
                <c:pt idx="21">
                  <c:v>4780</c:v>
                </c:pt>
                <c:pt idx="22">
                  <c:v>4781</c:v>
                </c:pt>
                <c:pt idx="23">
                  <c:v>4782</c:v>
                </c:pt>
                <c:pt idx="24">
                  <c:v>4783</c:v>
                </c:pt>
                <c:pt idx="25">
                  <c:v>4784</c:v>
                </c:pt>
                <c:pt idx="26">
                  <c:v>4785</c:v>
                </c:pt>
                <c:pt idx="27">
                  <c:v>4786</c:v>
                </c:pt>
                <c:pt idx="28">
                  <c:v>4787</c:v>
                </c:pt>
                <c:pt idx="29">
                  <c:v>4788</c:v>
                </c:pt>
                <c:pt idx="30">
                  <c:v>4789</c:v>
                </c:pt>
                <c:pt idx="31">
                  <c:v>4790</c:v>
                </c:pt>
                <c:pt idx="32">
                  <c:v>4791</c:v>
                </c:pt>
                <c:pt idx="33">
                  <c:v>4792</c:v>
                </c:pt>
                <c:pt idx="34">
                  <c:v>4793</c:v>
                </c:pt>
                <c:pt idx="35">
                  <c:v>4794</c:v>
                </c:pt>
                <c:pt idx="36">
                  <c:v>4795</c:v>
                </c:pt>
                <c:pt idx="37">
                  <c:v>4796</c:v>
                </c:pt>
                <c:pt idx="38">
                  <c:v>4797</c:v>
                </c:pt>
                <c:pt idx="39">
                  <c:v>4798</c:v>
                </c:pt>
                <c:pt idx="40">
                  <c:v>4799</c:v>
                </c:pt>
                <c:pt idx="41">
                  <c:v>4800</c:v>
                </c:pt>
                <c:pt idx="42">
                  <c:v>4801</c:v>
                </c:pt>
                <c:pt idx="43">
                  <c:v>4802</c:v>
                </c:pt>
                <c:pt idx="44">
                  <c:v>4803</c:v>
                </c:pt>
                <c:pt idx="45">
                  <c:v>4804</c:v>
                </c:pt>
                <c:pt idx="46">
                  <c:v>4805</c:v>
                </c:pt>
                <c:pt idx="47">
                  <c:v>4806</c:v>
                </c:pt>
                <c:pt idx="48">
                  <c:v>4807</c:v>
                </c:pt>
                <c:pt idx="49">
                  <c:v>4808</c:v>
                </c:pt>
                <c:pt idx="50">
                  <c:v>4809</c:v>
                </c:pt>
                <c:pt idx="51">
                  <c:v>4810</c:v>
                </c:pt>
                <c:pt idx="52">
                  <c:v>4811</c:v>
                </c:pt>
                <c:pt idx="53">
                  <c:v>4812</c:v>
                </c:pt>
                <c:pt idx="54">
                  <c:v>4813</c:v>
                </c:pt>
                <c:pt idx="55">
                  <c:v>4814</c:v>
                </c:pt>
                <c:pt idx="56">
                  <c:v>4815</c:v>
                </c:pt>
                <c:pt idx="57">
                  <c:v>4816</c:v>
                </c:pt>
                <c:pt idx="58">
                  <c:v>4817</c:v>
                </c:pt>
                <c:pt idx="59">
                  <c:v>4818</c:v>
                </c:pt>
                <c:pt idx="60">
                  <c:v>4819</c:v>
                </c:pt>
                <c:pt idx="61">
                  <c:v>4820</c:v>
                </c:pt>
                <c:pt idx="62">
                  <c:v>4821</c:v>
                </c:pt>
                <c:pt idx="63">
                  <c:v>4822</c:v>
                </c:pt>
                <c:pt idx="64">
                  <c:v>4823</c:v>
                </c:pt>
                <c:pt idx="65">
                  <c:v>4824</c:v>
                </c:pt>
                <c:pt idx="66">
                  <c:v>4825</c:v>
                </c:pt>
                <c:pt idx="67">
                  <c:v>4826</c:v>
                </c:pt>
                <c:pt idx="68">
                  <c:v>4827</c:v>
                </c:pt>
                <c:pt idx="69">
                  <c:v>4828</c:v>
                </c:pt>
                <c:pt idx="70">
                  <c:v>4829</c:v>
                </c:pt>
                <c:pt idx="71">
                  <c:v>4830</c:v>
                </c:pt>
                <c:pt idx="72">
                  <c:v>4831</c:v>
                </c:pt>
                <c:pt idx="73">
                  <c:v>4832</c:v>
                </c:pt>
                <c:pt idx="74">
                  <c:v>4833</c:v>
                </c:pt>
                <c:pt idx="75">
                  <c:v>4834</c:v>
                </c:pt>
                <c:pt idx="76">
                  <c:v>4835</c:v>
                </c:pt>
                <c:pt idx="77">
                  <c:v>4836</c:v>
                </c:pt>
                <c:pt idx="78">
                  <c:v>4837</c:v>
                </c:pt>
                <c:pt idx="79">
                  <c:v>4838</c:v>
                </c:pt>
                <c:pt idx="80">
                  <c:v>4839</c:v>
                </c:pt>
                <c:pt idx="81">
                  <c:v>4840</c:v>
                </c:pt>
                <c:pt idx="82">
                  <c:v>4841</c:v>
                </c:pt>
                <c:pt idx="83">
                  <c:v>4842</c:v>
                </c:pt>
                <c:pt idx="84">
                  <c:v>4843</c:v>
                </c:pt>
                <c:pt idx="85">
                  <c:v>4844</c:v>
                </c:pt>
                <c:pt idx="86">
                  <c:v>4845</c:v>
                </c:pt>
                <c:pt idx="87">
                  <c:v>4846</c:v>
                </c:pt>
                <c:pt idx="88">
                  <c:v>4847</c:v>
                </c:pt>
                <c:pt idx="89">
                  <c:v>4848</c:v>
                </c:pt>
                <c:pt idx="90">
                  <c:v>4849</c:v>
                </c:pt>
                <c:pt idx="91">
                  <c:v>4850</c:v>
                </c:pt>
                <c:pt idx="92">
                  <c:v>4851</c:v>
                </c:pt>
                <c:pt idx="93">
                  <c:v>4852</c:v>
                </c:pt>
                <c:pt idx="94">
                  <c:v>4853</c:v>
                </c:pt>
                <c:pt idx="95">
                  <c:v>4854</c:v>
                </c:pt>
                <c:pt idx="96">
                  <c:v>4855</c:v>
                </c:pt>
                <c:pt idx="97">
                  <c:v>4856</c:v>
                </c:pt>
                <c:pt idx="98">
                  <c:v>4857</c:v>
                </c:pt>
                <c:pt idx="99">
                  <c:v>4858</c:v>
                </c:pt>
                <c:pt idx="100">
                  <c:v>4859</c:v>
                </c:pt>
                <c:pt idx="101">
                  <c:v>4860</c:v>
                </c:pt>
                <c:pt idx="102">
                  <c:v>4861</c:v>
                </c:pt>
                <c:pt idx="103">
                  <c:v>4862</c:v>
                </c:pt>
                <c:pt idx="104">
                  <c:v>4863</c:v>
                </c:pt>
                <c:pt idx="105">
                  <c:v>4864</c:v>
                </c:pt>
                <c:pt idx="106">
                  <c:v>4865</c:v>
                </c:pt>
                <c:pt idx="107">
                  <c:v>4866</c:v>
                </c:pt>
                <c:pt idx="108">
                  <c:v>4867</c:v>
                </c:pt>
                <c:pt idx="109">
                  <c:v>4868</c:v>
                </c:pt>
                <c:pt idx="110">
                  <c:v>4869</c:v>
                </c:pt>
                <c:pt idx="111">
                  <c:v>4870</c:v>
                </c:pt>
                <c:pt idx="112">
                  <c:v>4871</c:v>
                </c:pt>
                <c:pt idx="113">
                  <c:v>4872</c:v>
                </c:pt>
                <c:pt idx="114">
                  <c:v>4873</c:v>
                </c:pt>
                <c:pt idx="115">
                  <c:v>4874</c:v>
                </c:pt>
                <c:pt idx="116">
                  <c:v>4875</c:v>
                </c:pt>
                <c:pt idx="117">
                  <c:v>4876</c:v>
                </c:pt>
                <c:pt idx="118">
                  <c:v>4877</c:v>
                </c:pt>
                <c:pt idx="119">
                  <c:v>4878</c:v>
                </c:pt>
                <c:pt idx="120">
                  <c:v>4879</c:v>
                </c:pt>
                <c:pt idx="121">
                  <c:v>4880</c:v>
                </c:pt>
                <c:pt idx="122">
                  <c:v>4881</c:v>
                </c:pt>
                <c:pt idx="123">
                  <c:v>4882</c:v>
                </c:pt>
                <c:pt idx="124">
                  <c:v>4883</c:v>
                </c:pt>
                <c:pt idx="125">
                  <c:v>4884</c:v>
                </c:pt>
                <c:pt idx="126">
                  <c:v>4885</c:v>
                </c:pt>
                <c:pt idx="127">
                  <c:v>4886</c:v>
                </c:pt>
                <c:pt idx="128">
                  <c:v>4887</c:v>
                </c:pt>
                <c:pt idx="129">
                  <c:v>4888</c:v>
                </c:pt>
                <c:pt idx="130">
                  <c:v>4889</c:v>
                </c:pt>
                <c:pt idx="131">
                  <c:v>4890</c:v>
                </c:pt>
                <c:pt idx="132">
                  <c:v>4891</c:v>
                </c:pt>
                <c:pt idx="133">
                  <c:v>4892</c:v>
                </c:pt>
                <c:pt idx="134">
                  <c:v>4893</c:v>
                </c:pt>
                <c:pt idx="135">
                  <c:v>4894</c:v>
                </c:pt>
                <c:pt idx="136">
                  <c:v>4895</c:v>
                </c:pt>
                <c:pt idx="137">
                  <c:v>4896</c:v>
                </c:pt>
                <c:pt idx="138">
                  <c:v>4897</c:v>
                </c:pt>
                <c:pt idx="139">
                  <c:v>4898</c:v>
                </c:pt>
                <c:pt idx="140">
                  <c:v>4899</c:v>
                </c:pt>
                <c:pt idx="141">
                  <c:v>4900</c:v>
                </c:pt>
                <c:pt idx="142">
                  <c:v>4901</c:v>
                </c:pt>
                <c:pt idx="143">
                  <c:v>4902</c:v>
                </c:pt>
                <c:pt idx="144">
                  <c:v>4903</c:v>
                </c:pt>
                <c:pt idx="145">
                  <c:v>4904</c:v>
                </c:pt>
                <c:pt idx="146">
                  <c:v>4905</c:v>
                </c:pt>
                <c:pt idx="147">
                  <c:v>4906</c:v>
                </c:pt>
                <c:pt idx="148">
                  <c:v>4907</c:v>
                </c:pt>
                <c:pt idx="149">
                  <c:v>4908</c:v>
                </c:pt>
                <c:pt idx="150">
                  <c:v>4909</c:v>
                </c:pt>
                <c:pt idx="151">
                  <c:v>4910</c:v>
                </c:pt>
                <c:pt idx="152">
                  <c:v>4911</c:v>
                </c:pt>
                <c:pt idx="153">
                  <c:v>4912</c:v>
                </c:pt>
                <c:pt idx="154">
                  <c:v>4913</c:v>
                </c:pt>
                <c:pt idx="155">
                  <c:v>4914</c:v>
                </c:pt>
                <c:pt idx="156">
                  <c:v>4915</c:v>
                </c:pt>
                <c:pt idx="157">
                  <c:v>4916</c:v>
                </c:pt>
                <c:pt idx="158">
                  <c:v>4917</c:v>
                </c:pt>
                <c:pt idx="159">
                  <c:v>4918</c:v>
                </c:pt>
                <c:pt idx="160">
                  <c:v>4919</c:v>
                </c:pt>
                <c:pt idx="161">
                  <c:v>4920</c:v>
                </c:pt>
                <c:pt idx="162">
                  <c:v>4921</c:v>
                </c:pt>
                <c:pt idx="163">
                  <c:v>4922</c:v>
                </c:pt>
                <c:pt idx="164">
                  <c:v>4923</c:v>
                </c:pt>
                <c:pt idx="165">
                  <c:v>4924</c:v>
                </c:pt>
                <c:pt idx="166">
                  <c:v>4925</c:v>
                </c:pt>
                <c:pt idx="167">
                  <c:v>4926</c:v>
                </c:pt>
                <c:pt idx="168">
                  <c:v>4927</c:v>
                </c:pt>
                <c:pt idx="169">
                  <c:v>4928</c:v>
                </c:pt>
                <c:pt idx="170">
                  <c:v>4929</c:v>
                </c:pt>
                <c:pt idx="171">
                  <c:v>4930</c:v>
                </c:pt>
                <c:pt idx="172">
                  <c:v>4931</c:v>
                </c:pt>
                <c:pt idx="173">
                  <c:v>4932</c:v>
                </c:pt>
                <c:pt idx="174">
                  <c:v>4933</c:v>
                </c:pt>
                <c:pt idx="175">
                  <c:v>4934</c:v>
                </c:pt>
                <c:pt idx="176">
                  <c:v>4935</c:v>
                </c:pt>
                <c:pt idx="177">
                  <c:v>4936</c:v>
                </c:pt>
                <c:pt idx="178">
                  <c:v>4937</c:v>
                </c:pt>
                <c:pt idx="179">
                  <c:v>4938</c:v>
                </c:pt>
                <c:pt idx="180">
                  <c:v>4939</c:v>
                </c:pt>
                <c:pt idx="181">
                  <c:v>4940</c:v>
                </c:pt>
                <c:pt idx="182">
                  <c:v>4941</c:v>
                </c:pt>
                <c:pt idx="183">
                  <c:v>4942</c:v>
                </c:pt>
                <c:pt idx="184">
                  <c:v>4943</c:v>
                </c:pt>
                <c:pt idx="185">
                  <c:v>4944</c:v>
                </c:pt>
                <c:pt idx="186">
                  <c:v>4945</c:v>
                </c:pt>
                <c:pt idx="187">
                  <c:v>4946</c:v>
                </c:pt>
                <c:pt idx="188">
                  <c:v>4947</c:v>
                </c:pt>
                <c:pt idx="189">
                  <c:v>4948</c:v>
                </c:pt>
                <c:pt idx="190">
                  <c:v>4949</c:v>
                </c:pt>
                <c:pt idx="191">
                  <c:v>4950</c:v>
                </c:pt>
                <c:pt idx="192">
                  <c:v>4951</c:v>
                </c:pt>
                <c:pt idx="193">
                  <c:v>4952</c:v>
                </c:pt>
                <c:pt idx="194">
                  <c:v>4953</c:v>
                </c:pt>
                <c:pt idx="195">
                  <c:v>4954</c:v>
                </c:pt>
                <c:pt idx="196">
                  <c:v>4955</c:v>
                </c:pt>
                <c:pt idx="197">
                  <c:v>4956</c:v>
                </c:pt>
                <c:pt idx="198">
                  <c:v>4957</c:v>
                </c:pt>
                <c:pt idx="199">
                  <c:v>4958</c:v>
                </c:pt>
                <c:pt idx="200">
                  <c:v>4959</c:v>
                </c:pt>
                <c:pt idx="201">
                  <c:v>4960</c:v>
                </c:pt>
                <c:pt idx="202">
                  <c:v>4961</c:v>
                </c:pt>
                <c:pt idx="203">
                  <c:v>4962</c:v>
                </c:pt>
                <c:pt idx="204">
                  <c:v>4963</c:v>
                </c:pt>
                <c:pt idx="205">
                  <c:v>4964</c:v>
                </c:pt>
                <c:pt idx="206">
                  <c:v>4965</c:v>
                </c:pt>
                <c:pt idx="207">
                  <c:v>4966</c:v>
                </c:pt>
                <c:pt idx="208">
                  <c:v>4967</c:v>
                </c:pt>
                <c:pt idx="209">
                  <c:v>4968</c:v>
                </c:pt>
                <c:pt idx="210">
                  <c:v>4969</c:v>
                </c:pt>
                <c:pt idx="211">
                  <c:v>4970</c:v>
                </c:pt>
                <c:pt idx="212">
                  <c:v>4971</c:v>
                </c:pt>
                <c:pt idx="213">
                  <c:v>4972</c:v>
                </c:pt>
                <c:pt idx="214">
                  <c:v>4973</c:v>
                </c:pt>
                <c:pt idx="215">
                  <c:v>4974</c:v>
                </c:pt>
                <c:pt idx="216">
                  <c:v>4975</c:v>
                </c:pt>
                <c:pt idx="217">
                  <c:v>4976</c:v>
                </c:pt>
                <c:pt idx="218">
                  <c:v>4977</c:v>
                </c:pt>
                <c:pt idx="219">
                  <c:v>4978</c:v>
                </c:pt>
                <c:pt idx="220">
                  <c:v>4979</c:v>
                </c:pt>
                <c:pt idx="221">
                  <c:v>4980</c:v>
                </c:pt>
                <c:pt idx="222">
                  <c:v>4981</c:v>
                </c:pt>
                <c:pt idx="223">
                  <c:v>4982</c:v>
                </c:pt>
                <c:pt idx="224">
                  <c:v>4983</c:v>
                </c:pt>
                <c:pt idx="225">
                  <c:v>4984</c:v>
                </c:pt>
                <c:pt idx="226">
                  <c:v>4985</c:v>
                </c:pt>
                <c:pt idx="227">
                  <c:v>4986</c:v>
                </c:pt>
                <c:pt idx="228">
                  <c:v>4987</c:v>
                </c:pt>
                <c:pt idx="229">
                  <c:v>4988</c:v>
                </c:pt>
                <c:pt idx="230">
                  <c:v>4989</c:v>
                </c:pt>
                <c:pt idx="231">
                  <c:v>4990</c:v>
                </c:pt>
                <c:pt idx="232">
                  <c:v>4991</c:v>
                </c:pt>
                <c:pt idx="233">
                  <c:v>4992</c:v>
                </c:pt>
                <c:pt idx="234">
                  <c:v>4993</c:v>
                </c:pt>
                <c:pt idx="235">
                  <c:v>4994</c:v>
                </c:pt>
                <c:pt idx="236">
                  <c:v>4995</c:v>
                </c:pt>
                <c:pt idx="237">
                  <c:v>4996</c:v>
                </c:pt>
                <c:pt idx="238">
                  <c:v>4997</c:v>
                </c:pt>
                <c:pt idx="239">
                  <c:v>4998</c:v>
                </c:pt>
                <c:pt idx="240">
                  <c:v>4999</c:v>
                </c:pt>
                <c:pt idx="241">
                  <c:v>5000</c:v>
                </c:pt>
                <c:pt idx="242">
                  <c:v>5001</c:v>
                </c:pt>
                <c:pt idx="243">
                  <c:v>5002</c:v>
                </c:pt>
                <c:pt idx="244">
                  <c:v>5003</c:v>
                </c:pt>
                <c:pt idx="245">
                  <c:v>5004</c:v>
                </c:pt>
                <c:pt idx="246">
                  <c:v>5005</c:v>
                </c:pt>
                <c:pt idx="247">
                  <c:v>5006</c:v>
                </c:pt>
                <c:pt idx="248">
                  <c:v>5007</c:v>
                </c:pt>
                <c:pt idx="249">
                  <c:v>5008</c:v>
                </c:pt>
                <c:pt idx="250">
                  <c:v>5009</c:v>
                </c:pt>
                <c:pt idx="251">
                  <c:v>5010</c:v>
                </c:pt>
                <c:pt idx="252">
                  <c:v>5011</c:v>
                </c:pt>
                <c:pt idx="253">
                  <c:v>5012</c:v>
                </c:pt>
                <c:pt idx="254">
                  <c:v>5013</c:v>
                </c:pt>
                <c:pt idx="255">
                  <c:v>5014</c:v>
                </c:pt>
                <c:pt idx="256">
                  <c:v>5015</c:v>
                </c:pt>
                <c:pt idx="257">
                  <c:v>5016</c:v>
                </c:pt>
                <c:pt idx="258">
                  <c:v>5017</c:v>
                </c:pt>
                <c:pt idx="259">
                  <c:v>5018</c:v>
                </c:pt>
                <c:pt idx="260">
                  <c:v>5019</c:v>
                </c:pt>
                <c:pt idx="261">
                  <c:v>5020</c:v>
                </c:pt>
                <c:pt idx="262">
                  <c:v>5021</c:v>
                </c:pt>
                <c:pt idx="263">
                  <c:v>5022</c:v>
                </c:pt>
                <c:pt idx="264">
                  <c:v>5023</c:v>
                </c:pt>
                <c:pt idx="265">
                  <c:v>5024</c:v>
                </c:pt>
                <c:pt idx="266">
                  <c:v>5025</c:v>
                </c:pt>
                <c:pt idx="267">
                  <c:v>5026</c:v>
                </c:pt>
                <c:pt idx="268">
                  <c:v>5027</c:v>
                </c:pt>
                <c:pt idx="269">
                  <c:v>5028</c:v>
                </c:pt>
                <c:pt idx="270">
                  <c:v>5029</c:v>
                </c:pt>
                <c:pt idx="271">
                  <c:v>5030</c:v>
                </c:pt>
                <c:pt idx="272">
                  <c:v>5031</c:v>
                </c:pt>
                <c:pt idx="273">
                  <c:v>5032</c:v>
                </c:pt>
                <c:pt idx="274">
                  <c:v>5033</c:v>
                </c:pt>
                <c:pt idx="275">
                  <c:v>5034</c:v>
                </c:pt>
                <c:pt idx="276">
                  <c:v>5035</c:v>
                </c:pt>
                <c:pt idx="277">
                  <c:v>5036</c:v>
                </c:pt>
                <c:pt idx="278">
                  <c:v>5037</c:v>
                </c:pt>
                <c:pt idx="279">
                  <c:v>5038</c:v>
                </c:pt>
                <c:pt idx="280">
                  <c:v>5039</c:v>
                </c:pt>
                <c:pt idx="281">
                  <c:v>5040</c:v>
                </c:pt>
                <c:pt idx="282">
                  <c:v>5041</c:v>
                </c:pt>
                <c:pt idx="283">
                  <c:v>5042</c:v>
                </c:pt>
                <c:pt idx="284">
                  <c:v>5043</c:v>
                </c:pt>
                <c:pt idx="285">
                  <c:v>5044</c:v>
                </c:pt>
                <c:pt idx="286">
                  <c:v>5045</c:v>
                </c:pt>
                <c:pt idx="287">
                  <c:v>5046</c:v>
                </c:pt>
                <c:pt idx="288">
                  <c:v>5047</c:v>
                </c:pt>
                <c:pt idx="289">
                  <c:v>5048</c:v>
                </c:pt>
                <c:pt idx="290">
                  <c:v>5049</c:v>
                </c:pt>
                <c:pt idx="291">
                  <c:v>5050</c:v>
                </c:pt>
                <c:pt idx="292">
                  <c:v>5051</c:v>
                </c:pt>
                <c:pt idx="293">
                  <c:v>5052</c:v>
                </c:pt>
                <c:pt idx="294">
                  <c:v>5053</c:v>
                </c:pt>
                <c:pt idx="295">
                  <c:v>5054</c:v>
                </c:pt>
              </c:numCache>
            </c:numRef>
          </c:xVal>
          <c:yVal>
            <c:numRef>
              <c:f>Graph!$C$4234:$C$4527</c:f>
              <c:numCache>
                <c:formatCode>General</c:formatCode>
                <c:ptCount val="29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1D1-4DEE-83B1-697EBAA79E83}"/>
            </c:ext>
          </c:extLst>
        </c:ser>
        <c:ser>
          <c:idx val="3"/>
          <c:order val="3"/>
          <c:tx>
            <c:v>RL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Graph!$A$4233:$A$4528</c:f>
              <c:numCache>
                <c:formatCode>General</c:formatCode>
                <c:ptCount val="296"/>
                <c:pt idx="0">
                  <c:v>4759</c:v>
                </c:pt>
                <c:pt idx="1">
                  <c:v>4760</c:v>
                </c:pt>
                <c:pt idx="2">
                  <c:v>4761</c:v>
                </c:pt>
                <c:pt idx="3">
                  <c:v>4762</c:v>
                </c:pt>
                <c:pt idx="4">
                  <c:v>4763</c:v>
                </c:pt>
                <c:pt idx="5">
                  <c:v>4764</c:v>
                </c:pt>
                <c:pt idx="6">
                  <c:v>4765</c:v>
                </c:pt>
                <c:pt idx="7">
                  <c:v>4766</c:v>
                </c:pt>
                <c:pt idx="8">
                  <c:v>4767</c:v>
                </c:pt>
                <c:pt idx="9">
                  <c:v>4768</c:v>
                </c:pt>
                <c:pt idx="10">
                  <c:v>4769</c:v>
                </c:pt>
                <c:pt idx="11">
                  <c:v>4770</c:v>
                </c:pt>
                <c:pt idx="12">
                  <c:v>4771</c:v>
                </c:pt>
                <c:pt idx="13">
                  <c:v>4772</c:v>
                </c:pt>
                <c:pt idx="14">
                  <c:v>4773</c:v>
                </c:pt>
                <c:pt idx="15">
                  <c:v>4774</c:v>
                </c:pt>
                <c:pt idx="16">
                  <c:v>4775</c:v>
                </c:pt>
                <c:pt idx="17">
                  <c:v>4776</c:v>
                </c:pt>
                <c:pt idx="18">
                  <c:v>4777</c:v>
                </c:pt>
                <c:pt idx="19">
                  <c:v>4778</c:v>
                </c:pt>
                <c:pt idx="20">
                  <c:v>4779</c:v>
                </c:pt>
                <c:pt idx="21">
                  <c:v>4780</c:v>
                </c:pt>
                <c:pt idx="22">
                  <c:v>4781</c:v>
                </c:pt>
                <c:pt idx="23">
                  <c:v>4782</c:v>
                </c:pt>
                <c:pt idx="24">
                  <c:v>4783</c:v>
                </c:pt>
                <c:pt idx="25">
                  <c:v>4784</c:v>
                </c:pt>
                <c:pt idx="26">
                  <c:v>4785</c:v>
                </c:pt>
                <c:pt idx="27">
                  <c:v>4786</c:v>
                </c:pt>
                <c:pt idx="28">
                  <c:v>4787</c:v>
                </c:pt>
                <c:pt idx="29">
                  <c:v>4788</c:v>
                </c:pt>
                <c:pt idx="30">
                  <c:v>4789</c:v>
                </c:pt>
                <c:pt idx="31">
                  <c:v>4790</c:v>
                </c:pt>
                <c:pt idx="32">
                  <c:v>4791</c:v>
                </c:pt>
                <c:pt idx="33">
                  <c:v>4792</c:v>
                </c:pt>
                <c:pt idx="34">
                  <c:v>4793</c:v>
                </c:pt>
                <c:pt idx="35">
                  <c:v>4794</c:v>
                </c:pt>
                <c:pt idx="36">
                  <c:v>4795</c:v>
                </c:pt>
                <c:pt idx="37">
                  <c:v>4796</c:v>
                </c:pt>
                <c:pt idx="38">
                  <c:v>4797</c:v>
                </c:pt>
                <c:pt idx="39">
                  <c:v>4798</c:v>
                </c:pt>
                <c:pt idx="40">
                  <c:v>4799</c:v>
                </c:pt>
                <c:pt idx="41">
                  <c:v>4800</c:v>
                </c:pt>
                <c:pt idx="42">
                  <c:v>4801</c:v>
                </c:pt>
                <c:pt idx="43">
                  <c:v>4802</c:v>
                </c:pt>
                <c:pt idx="44">
                  <c:v>4803</c:v>
                </c:pt>
                <c:pt idx="45">
                  <c:v>4804</c:v>
                </c:pt>
                <c:pt idx="46">
                  <c:v>4805</c:v>
                </c:pt>
                <c:pt idx="47">
                  <c:v>4806</c:v>
                </c:pt>
                <c:pt idx="48">
                  <c:v>4807</c:v>
                </c:pt>
                <c:pt idx="49">
                  <c:v>4808</c:v>
                </c:pt>
                <c:pt idx="50">
                  <c:v>4809</c:v>
                </c:pt>
                <c:pt idx="51">
                  <c:v>4810</c:v>
                </c:pt>
                <c:pt idx="52">
                  <c:v>4811</c:v>
                </c:pt>
                <c:pt idx="53">
                  <c:v>4812</c:v>
                </c:pt>
                <c:pt idx="54">
                  <c:v>4813</c:v>
                </c:pt>
                <c:pt idx="55">
                  <c:v>4814</c:v>
                </c:pt>
                <c:pt idx="56">
                  <c:v>4815</c:v>
                </c:pt>
                <c:pt idx="57">
                  <c:v>4816</c:v>
                </c:pt>
                <c:pt idx="58">
                  <c:v>4817</c:v>
                </c:pt>
                <c:pt idx="59">
                  <c:v>4818</c:v>
                </c:pt>
                <c:pt idx="60">
                  <c:v>4819</c:v>
                </c:pt>
                <c:pt idx="61">
                  <c:v>4820</c:v>
                </c:pt>
                <c:pt idx="62">
                  <c:v>4821</c:v>
                </c:pt>
                <c:pt idx="63">
                  <c:v>4822</c:v>
                </c:pt>
                <c:pt idx="64">
                  <c:v>4823</c:v>
                </c:pt>
                <c:pt idx="65">
                  <c:v>4824</c:v>
                </c:pt>
                <c:pt idx="66">
                  <c:v>4825</c:v>
                </c:pt>
                <c:pt idx="67">
                  <c:v>4826</c:v>
                </c:pt>
                <c:pt idx="68">
                  <c:v>4827</c:v>
                </c:pt>
                <c:pt idx="69">
                  <c:v>4828</c:v>
                </c:pt>
                <c:pt idx="70">
                  <c:v>4829</c:v>
                </c:pt>
                <c:pt idx="71">
                  <c:v>4830</c:v>
                </c:pt>
                <c:pt idx="72">
                  <c:v>4831</c:v>
                </c:pt>
                <c:pt idx="73">
                  <c:v>4832</c:v>
                </c:pt>
                <c:pt idx="74">
                  <c:v>4833</c:v>
                </c:pt>
                <c:pt idx="75">
                  <c:v>4834</c:v>
                </c:pt>
                <c:pt idx="76">
                  <c:v>4835</c:v>
                </c:pt>
                <c:pt idx="77">
                  <c:v>4836</c:v>
                </c:pt>
                <c:pt idx="78">
                  <c:v>4837</c:v>
                </c:pt>
                <c:pt idx="79">
                  <c:v>4838</c:v>
                </c:pt>
                <c:pt idx="80">
                  <c:v>4839</c:v>
                </c:pt>
                <c:pt idx="81">
                  <c:v>4840</c:v>
                </c:pt>
                <c:pt idx="82">
                  <c:v>4841</c:v>
                </c:pt>
                <c:pt idx="83">
                  <c:v>4842</c:v>
                </c:pt>
                <c:pt idx="84">
                  <c:v>4843</c:v>
                </c:pt>
                <c:pt idx="85">
                  <c:v>4844</c:v>
                </c:pt>
                <c:pt idx="86">
                  <c:v>4845</c:v>
                </c:pt>
                <c:pt idx="87">
                  <c:v>4846</c:v>
                </c:pt>
                <c:pt idx="88">
                  <c:v>4847</c:v>
                </c:pt>
                <c:pt idx="89">
                  <c:v>4848</c:v>
                </c:pt>
                <c:pt idx="90">
                  <c:v>4849</c:v>
                </c:pt>
                <c:pt idx="91">
                  <c:v>4850</c:v>
                </c:pt>
                <c:pt idx="92">
                  <c:v>4851</c:v>
                </c:pt>
                <c:pt idx="93">
                  <c:v>4852</c:v>
                </c:pt>
                <c:pt idx="94">
                  <c:v>4853</c:v>
                </c:pt>
                <c:pt idx="95">
                  <c:v>4854</c:v>
                </c:pt>
                <c:pt idx="96">
                  <c:v>4855</c:v>
                </c:pt>
                <c:pt idx="97">
                  <c:v>4856</c:v>
                </c:pt>
                <c:pt idx="98">
                  <c:v>4857</c:v>
                </c:pt>
                <c:pt idx="99">
                  <c:v>4858</c:v>
                </c:pt>
                <c:pt idx="100">
                  <c:v>4859</c:v>
                </c:pt>
                <c:pt idx="101">
                  <c:v>4860</c:v>
                </c:pt>
                <c:pt idx="102">
                  <c:v>4861</c:v>
                </c:pt>
                <c:pt idx="103">
                  <c:v>4862</c:v>
                </c:pt>
                <c:pt idx="104">
                  <c:v>4863</c:v>
                </c:pt>
                <c:pt idx="105">
                  <c:v>4864</c:v>
                </c:pt>
                <c:pt idx="106">
                  <c:v>4865</c:v>
                </c:pt>
                <c:pt idx="107">
                  <c:v>4866</c:v>
                </c:pt>
                <c:pt idx="108">
                  <c:v>4867</c:v>
                </c:pt>
                <c:pt idx="109">
                  <c:v>4868</c:v>
                </c:pt>
                <c:pt idx="110">
                  <c:v>4869</c:v>
                </c:pt>
                <c:pt idx="111">
                  <c:v>4870</c:v>
                </c:pt>
                <c:pt idx="112">
                  <c:v>4871</c:v>
                </c:pt>
                <c:pt idx="113">
                  <c:v>4872</c:v>
                </c:pt>
                <c:pt idx="114">
                  <c:v>4873</c:v>
                </c:pt>
                <c:pt idx="115">
                  <c:v>4874</c:v>
                </c:pt>
                <c:pt idx="116">
                  <c:v>4875</c:v>
                </c:pt>
                <c:pt idx="117">
                  <c:v>4876</c:v>
                </c:pt>
                <c:pt idx="118">
                  <c:v>4877</c:v>
                </c:pt>
                <c:pt idx="119">
                  <c:v>4878</c:v>
                </c:pt>
                <c:pt idx="120">
                  <c:v>4879</c:v>
                </c:pt>
                <c:pt idx="121">
                  <c:v>4880</c:v>
                </c:pt>
                <c:pt idx="122">
                  <c:v>4881</c:v>
                </c:pt>
                <c:pt idx="123">
                  <c:v>4882</c:v>
                </c:pt>
                <c:pt idx="124">
                  <c:v>4883</c:v>
                </c:pt>
                <c:pt idx="125">
                  <c:v>4884</c:v>
                </c:pt>
                <c:pt idx="126">
                  <c:v>4885</c:v>
                </c:pt>
                <c:pt idx="127">
                  <c:v>4886</c:v>
                </c:pt>
                <c:pt idx="128">
                  <c:v>4887</c:v>
                </c:pt>
                <c:pt idx="129">
                  <c:v>4888</c:v>
                </c:pt>
                <c:pt idx="130">
                  <c:v>4889</c:v>
                </c:pt>
                <c:pt idx="131">
                  <c:v>4890</c:v>
                </c:pt>
                <c:pt idx="132">
                  <c:v>4891</c:v>
                </c:pt>
                <c:pt idx="133">
                  <c:v>4892</c:v>
                </c:pt>
                <c:pt idx="134">
                  <c:v>4893</c:v>
                </c:pt>
                <c:pt idx="135">
                  <c:v>4894</c:v>
                </c:pt>
                <c:pt idx="136">
                  <c:v>4895</c:v>
                </c:pt>
                <c:pt idx="137">
                  <c:v>4896</c:v>
                </c:pt>
                <c:pt idx="138">
                  <c:v>4897</c:v>
                </c:pt>
                <c:pt idx="139">
                  <c:v>4898</c:v>
                </c:pt>
                <c:pt idx="140">
                  <c:v>4899</c:v>
                </c:pt>
                <c:pt idx="141">
                  <c:v>4900</c:v>
                </c:pt>
                <c:pt idx="142">
                  <c:v>4901</c:v>
                </c:pt>
                <c:pt idx="143">
                  <c:v>4902</c:v>
                </c:pt>
                <c:pt idx="144">
                  <c:v>4903</c:v>
                </c:pt>
                <c:pt idx="145">
                  <c:v>4904</c:v>
                </c:pt>
                <c:pt idx="146">
                  <c:v>4905</c:v>
                </c:pt>
                <c:pt idx="147">
                  <c:v>4906</c:v>
                </c:pt>
                <c:pt idx="148">
                  <c:v>4907</c:v>
                </c:pt>
                <c:pt idx="149">
                  <c:v>4908</c:v>
                </c:pt>
                <c:pt idx="150">
                  <c:v>4909</c:v>
                </c:pt>
                <c:pt idx="151">
                  <c:v>4910</c:v>
                </c:pt>
                <c:pt idx="152">
                  <c:v>4911</c:v>
                </c:pt>
                <c:pt idx="153">
                  <c:v>4912</c:v>
                </c:pt>
                <c:pt idx="154">
                  <c:v>4913</c:v>
                </c:pt>
                <c:pt idx="155">
                  <c:v>4914</c:v>
                </c:pt>
                <c:pt idx="156">
                  <c:v>4915</c:v>
                </c:pt>
                <c:pt idx="157">
                  <c:v>4916</c:v>
                </c:pt>
                <c:pt idx="158">
                  <c:v>4917</c:v>
                </c:pt>
                <c:pt idx="159">
                  <c:v>4918</c:v>
                </c:pt>
                <c:pt idx="160">
                  <c:v>4919</c:v>
                </c:pt>
                <c:pt idx="161">
                  <c:v>4920</c:v>
                </c:pt>
                <c:pt idx="162">
                  <c:v>4921</c:v>
                </c:pt>
                <c:pt idx="163">
                  <c:v>4922</c:v>
                </c:pt>
                <c:pt idx="164">
                  <c:v>4923</c:v>
                </c:pt>
                <c:pt idx="165">
                  <c:v>4924</c:v>
                </c:pt>
                <c:pt idx="166">
                  <c:v>4925</c:v>
                </c:pt>
                <c:pt idx="167">
                  <c:v>4926</c:v>
                </c:pt>
                <c:pt idx="168">
                  <c:v>4927</c:v>
                </c:pt>
                <c:pt idx="169">
                  <c:v>4928</c:v>
                </c:pt>
                <c:pt idx="170">
                  <c:v>4929</c:v>
                </c:pt>
                <c:pt idx="171">
                  <c:v>4930</c:v>
                </c:pt>
                <c:pt idx="172">
                  <c:v>4931</c:v>
                </c:pt>
                <c:pt idx="173">
                  <c:v>4932</c:v>
                </c:pt>
                <c:pt idx="174">
                  <c:v>4933</c:v>
                </c:pt>
                <c:pt idx="175">
                  <c:v>4934</c:v>
                </c:pt>
                <c:pt idx="176">
                  <c:v>4935</c:v>
                </c:pt>
                <c:pt idx="177">
                  <c:v>4936</c:v>
                </c:pt>
                <c:pt idx="178">
                  <c:v>4937</c:v>
                </c:pt>
                <c:pt idx="179">
                  <c:v>4938</c:v>
                </c:pt>
                <c:pt idx="180">
                  <c:v>4939</c:v>
                </c:pt>
                <c:pt idx="181">
                  <c:v>4940</c:v>
                </c:pt>
                <c:pt idx="182">
                  <c:v>4941</c:v>
                </c:pt>
                <c:pt idx="183">
                  <c:v>4942</c:v>
                </c:pt>
                <c:pt idx="184">
                  <c:v>4943</c:v>
                </c:pt>
                <c:pt idx="185">
                  <c:v>4944</c:v>
                </c:pt>
                <c:pt idx="186">
                  <c:v>4945</c:v>
                </c:pt>
                <c:pt idx="187">
                  <c:v>4946</c:v>
                </c:pt>
                <c:pt idx="188">
                  <c:v>4947</c:v>
                </c:pt>
                <c:pt idx="189">
                  <c:v>4948</c:v>
                </c:pt>
                <c:pt idx="190">
                  <c:v>4949</c:v>
                </c:pt>
                <c:pt idx="191">
                  <c:v>4950</c:v>
                </c:pt>
                <c:pt idx="192">
                  <c:v>4951</c:v>
                </c:pt>
                <c:pt idx="193">
                  <c:v>4952</c:v>
                </c:pt>
                <c:pt idx="194">
                  <c:v>4953</c:v>
                </c:pt>
                <c:pt idx="195">
                  <c:v>4954</c:v>
                </c:pt>
                <c:pt idx="196">
                  <c:v>4955</c:v>
                </c:pt>
                <c:pt idx="197">
                  <c:v>4956</c:v>
                </c:pt>
                <c:pt idx="198">
                  <c:v>4957</c:v>
                </c:pt>
                <c:pt idx="199">
                  <c:v>4958</c:v>
                </c:pt>
                <c:pt idx="200">
                  <c:v>4959</c:v>
                </c:pt>
                <c:pt idx="201">
                  <c:v>4960</c:v>
                </c:pt>
                <c:pt idx="202">
                  <c:v>4961</c:v>
                </c:pt>
                <c:pt idx="203">
                  <c:v>4962</c:v>
                </c:pt>
                <c:pt idx="204">
                  <c:v>4963</c:v>
                </c:pt>
                <c:pt idx="205">
                  <c:v>4964</c:v>
                </c:pt>
                <c:pt idx="206">
                  <c:v>4965</c:v>
                </c:pt>
                <c:pt idx="207">
                  <c:v>4966</c:v>
                </c:pt>
                <c:pt idx="208">
                  <c:v>4967</c:v>
                </c:pt>
                <c:pt idx="209">
                  <c:v>4968</c:v>
                </c:pt>
                <c:pt idx="210">
                  <c:v>4969</c:v>
                </c:pt>
                <c:pt idx="211">
                  <c:v>4970</c:v>
                </c:pt>
                <c:pt idx="212">
                  <c:v>4971</c:v>
                </c:pt>
                <c:pt idx="213">
                  <c:v>4972</c:v>
                </c:pt>
                <c:pt idx="214">
                  <c:v>4973</c:v>
                </c:pt>
                <c:pt idx="215">
                  <c:v>4974</c:v>
                </c:pt>
                <c:pt idx="216">
                  <c:v>4975</c:v>
                </c:pt>
                <c:pt idx="217">
                  <c:v>4976</c:v>
                </c:pt>
                <c:pt idx="218">
                  <c:v>4977</c:v>
                </c:pt>
                <c:pt idx="219">
                  <c:v>4978</c:v>
                </c:pt>
                <c:pt idx="220">
                  <c:v>4979</c:v>
                </c:pt>
                <c:pt idx="221">
                  <c:v>4980</c:v>
                </c:pt>
                <c:pt idx="222">
                  <c:v>4981</c:v>
                </c:pt>
                <c:pt idx="223">
                  <c:v>4982</c:v>
                </c:pt>
                <c:pt idx="224">
                  <c:v>4983</c:v>
                </c:pt>
                <c:pt idx="225">
                  <c:v>4984</c:v>
                </c:pt>
                <c:pt idx="226">
                  <c:v>4985</c:v>
                </c:pt>
                <c:pt idx="227">
                  <c:v>4986</c:v>
                </c:pt>
                <c:pt idx="228">
                  <c:v>4987</c:v>
                </c:pt>
                <c:pt idx="229">
                  <c:v>4988</c:v>
                </c:pt>
                <c:pt idx="230">
                  <c:v>4989</c:v>
                </c:pt>
                <c:pt idx="231">
                  <c:v>4990</c:v>
                </c:pt>
                <c:pt idx="232">
                  <c:v>4991</c:v>
                </c:pt>
                <c:pt idx="233">
                  <c:v>4992</c:v>
                </c:pt>
                <c:pt idx="234">
                  <c:v>4993</c:v>
                </c:pt>
                <c:pt idx="235">
                  <c:v>4994</c:v>
                </c:pt>
                <c:pt idx="236">
                  <c:v>4995</c:v>
                </c:pt>
                <c:pt idx="237">
                  <c:v>4996</c:v>
                </c:pt>
                <c:pt idx="238">
                  <c:v>4997</c:v>
                </c:pt>
                <c:pt idx="239">
                  <c:v>4998</c:v>
                </c:pt>
                <c:pt idx="240">
                  <c:v>4999</c:v>
                </c:pt>
                <c:pt idx="241">
                  <c:v>5000</c:v>
                </c:pt>
                <c:pt idx="242">
                  <c:v>5001</c:v>
                </c:pt>
                <c:pt idx="243">
                  <c:v>5002</c:v>
                </c:pt>
                <c:pt idx="244">
                  <c:v>5003</c:v>
                </c:pt>
                <c:pt idx="245">
                  <c:v>5004</c:v>
                </c:pt>
                <c:pt idx="246">
                  <c:v>5005</c:v>
                </c:pt>
                <c:pt idx="247">
                  <c:v>5006</c:v>
                </c:pt>
                <c:pt idx="248">
                  <c:v>5007</c:v>
                </c:pt>
                <c:pt idx="249">
                  <c:v>5008</c:v>
                </c:pt>
                <c:pt idx="250">
                  <c:v>5009</c:v>
                </c:pt>
                <c:pt idx="251">
                  <c:v>5010</c:v>
                </c:pt>
                <c:pt idx="252">
                  <c:v>5011</c:v>
                </c:pt>
                <c:pt idx="253">
                  <c:v>5012</c:v>
                </c:pt>
                <c:pt idx="254">
                  <c:v>5013</c:v>
                </c:pt>
                <c:pt idx="255">
                  <c:v>5014</c:v>
                </c:pt>
                <c:pt idx="256">
                  <c:v>5015</c:v>
                </c:pt>
                <c:pt idx="257">
                  <c:v>5016</c:v>
                </c:pt>
                <c:pt idx="258">
                  <c:v>5017</c:v>
                </c:pt>
                <c:pt idx="259">
                  <c:v>5018</c:v>
                </c:pt>
                <c:pt idx="260">
                  <c:v>5019</c:v>
                </c:pt>
                <c:pt idx="261">
                  <c:v>5020</c:v>
                </c:pt>
                <c:pt idx="262">
                  <c:v>5021</c:v>
                </c:pt>
                <c:pt idx="263">
                  <c:v>5022</c:v>
                </c:pt>
                <c:pt idx="264">
                  <c:v>5023</c:v>
                </c:pt>
                <c:pt idx="265">
                  <c:v>5024</c:v>
                </c:pt>
                <c:pt idx="266">
                  <c:v>5025</c:v>
                </c:pt>
                <c:pt idx="267">
                  <c:v>5026</c:v>
                </c:pt>
                <c:pt idx="268">
                  <c:v>5027</c:v>
                </c:pt>
                <c:pt idx="269">
                  <c:v>5028</c:v>
                </c:pt>
                <c:pt idx="270">
                  <c:v>5029</c:v>
                </c:pt>
                <c:pt idx="271">
                  <c:v>5030</c:v>
                </c:pt>
                <c:pt idx="272">
                  <c:v>5031</c:v>
                </c:pt>
                <c:pt idx="273">
                  <c:v>5032</c:v>
                </c:pt>
                <c:pt idx="274">
                  <c:v>5033</c:v>
                </c:pt>
                <c:pt idx="275">
                  <c:v>5034</c:v>
                </c:pt>
                <c:pt idx="276">
                  <c:v>5035</c:v>
                </c:pt>
                <c:pt idx="277">
                  <c:v>5036</c:v>
                </c:pt>
                <c:pt idx="278">
                  <c:v>5037</c:v>
                </c:pt>
                <c:pt idx="279">
                  <c:v>5038</c:v>
                </c:pt>
                <c:pt idx="280">
                  <c:v>5039</c:v>
                </c:pt>
                <c:pt idx="281">
                  <c:v>5040</c:v>
                </c:pt>
                <c:pt idx="282">
                  <c:v>5041</c:v>
                </c:pt>
                <c:pt idx="283">
                  <c:v>5042</c:v>
                </c:pt>
                <c:pt idx="284">
                  <c:v>5043</c:v>
                </c:pt>
                <c:pt idx="285">
                  <c:v>5044</c:v>
                </c:pt>
                <c:pt idx="286">
                  <c:v>5045</c:v>
                </c:pt>
                <c:pt idx="287">
                  <c:v>5046</c:v>
                </c:pt>
                <c:pt idx="288">
                  <c:v>5047</c:v>
                </c:pt>
                <c:pt idx="289">
                  <c:v>5048</c:v>
                </c:pt>
                <c:pt idx="290">
                  <c:v>5049</c:v>
                </c:pt>
                <c:pt idx="291">
                  <c:v>5050</c:v>
                </c:pt>
                <c:pt idx="292">
                  <c:v>5051</c:v>
                </c:pt>
                <c:pt idx="293">
                  <c:v>5052</c:v>
                </c:pt>
                <c:pt idx="294">
                  <c:v>5053</c:v>
                </c:pt>
                <c:pt idx="295">
                  <c:v>5054</c:v>
                </c:pt>
              </c:numCache>
            </c:numRef>
          </c:xVal>
          <c:yVal>
            <c:numRef>
              <c:f>Graph!$E$4234:$E$4527</c:f>
              <c:numCache>
                <c:formatCode>General</c:formatCode>
                <c:ptCount val="294"/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1D1-4DEE-83B1-697EBAA79E83}"/>
            </c:ext>
          </c:extLst>
        </c:ser>
        <c:ser>
          <c:idx val="4"/>
          <c:order val="4"/>
          <c:tx>
            <c:v>RRD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Graph!$A$4233:$A$4528</c:f>
              <c:numCache>
                <c:formatCode>General</c:formatCode>
                <c:ptCount val="296"/>
                <c:pt idx="0">
                  <c:v>4759</c:v>
                </c:pt>
                <c:pt idx="1">
                  <c:v>4760</c:v>
                </c:pt>
                <c:pt idx="2">
                  <c:v>4761</c:v>
                </c:pt>
                <c:pt idx="3">
                  <c:v>4762</c:v>
                </c:pt>
                <c:pt idx="4">
                  <c:v>4763</c:v>
                </c:pt>
                <c:pt idx="5">
                  <c:v>4764</c:v>
                </c:pt>
                <c:pt idx="6">
                  <c:v>4765</c:v>
                </c:pt>
                <c:pt idx="7">
                  <c:v>4766</c:v>
                </c:pt>
                <c:pt idx="8">
                  <c:v>4767</c:v>
                </c:pt>
                <c:pt idx="9">
                  <c:v>4768</c:v>
                </c:pt>
                <c:pt idx="10">
                  <c:v>4769</c:v>
                </c:pt>
                <c:pt idx="11">
                  <c:v>4770</c:v>
                </c:pt>
                <c:pt idx="12">
                  <c:v>4771</c:v>
                </c:pt>
                <c:pt idx="13">
                  <c:v>4772</c:v>
                </c:pt>
                <c:pt idx="14">
                  <c:v>4773</c:v>
                </c:pt>
                <c:pt idx="15">
                  <c:v>4774</c:v>
                </c:pt>
                <c:pt idx="16">
                  <c:v>4775</c:v>
                </c:pt>
                <c:pt idx="17">
                  <c:v>4776</c:v>
                </c:pt>
                <c:pt idx="18">
                  <c:v>4777</c:v>
                </c:pt>
                <c:pt idx="19">
                  <c:v>4778</c:v>
                </c:pt>
                <c:pt idx="20">
                  <c:v>4779</c:v>
                </c:pt>
                <c:pt idx="21">
                  <c:v>4780</c:v>
                </c:pt>
                <c:pt idx="22">
                  <c:v>4781</c:v>
                </c:pt>
                <c:pt idx="23">
                  <c:v>4782</c:v>
                </c:pt>
                <c:pt idx="24">
                  <c:v>4783</c:v>
                </c:pt>
                <c:pt idx="25">
                  <c:v>4784</c:v>
                </c:pt>
                <c:pt idx="26">
                  <c:v>4785</c:v>
                </c:pt>
                <c:pt idx="27">
                  <c:v>4786</c:v>
                </c:pt>
                <c:pt idx="28">
                  <c:v>4787</c:v>
                </c:pt>
                <c:pt idx="29">
                  <c:v>4788</c:v>
                </c:pt>
                <c:pt idx="30">
                  <c:v>4789</c:v>
                </c:pt>
                <c:pt idx="31">
                  <c:v>4790</c:v>
                </c:pt>
                <c:pt idx="32">
                  <c:v>4791</c:v>
                </c:pt>
                <c:pt idx="33">
                  <c:v>4792</c:v>
                </c:pt>
                <c:pt idx="34">
                  <c:v>4793</c:v>
                </c:pt>
                <c:pt idx="35">
                  <c:v>4794</c:v>
                </c:pt>
                <c:pt idx="36">
                  <c:v>4795</c:v>
                </c:pt>
                <c:pt idx="37">
                  <c:v>4796</c:v>
                </c:pt>
                <c:pt idx="38">
                  <c:v>4797</c:v>
                </c:pt>
                <c:pt idx="39">
                  <c:v>4798</c:v>
                </c:pt>
                <c:pt idx="40">
                  <c:v>4799</c:v>
                </c:pt>
                <c:pt idx="41">
                  <c:v>4800</c:v>
                </c:pt>
                <c:pt idx="42">
                  <c:v>4801</c:v>
                </c:pt>
                <c:pt idx="43">
                  <c:v>4802</c:v>
                </c:pt>
                <c:pt idx="44">
                  <c:v>4803</c:v>
                </c:pt>
                <c:pt idx="45">
                  <c:v>4804</c:v>
                </c:pt>
                <c:pt idx="46">
                  <c:v>4805</c:v>
                </c:pt>
                <c:pt idx="47">
                  <c:v>4806</c:v>
                </c:pt>
                <c:pt idx="48">
                  <c:v>4807</c:v>
                </c:pt>
                <c:pt idx="49">
                  <c:v>4808</c:v>
                </c:pt>
                <c:pt idx="50">
                  <c:v>4809</c:v>
                </c:pt>
                <c:pt idx="51">
                  <c:v>4810</c:v>
                </c:pt>
                <c:pt idx="52">
                  <c:v>4811</c:v>
                </c:pt>
                <c:pt idx="53">
                  <c:v>4812</c:v>
                </c:pt>
                <c:pt idx="54">
                  <c:v>4813</c:v>
                </c:pt>
                <c:pt idx="55">
                  <c:v>4814</c:v>
                </c:pt>
                <c:pt idx="56">
                  <c:v>4815</c:v>
                </c:pt>
                <c:pt idx="57">
                  <c:v>4816</c:v>
                </c:pt>
                <c:pt idx="58">
                  <c:v>4817</c:v>
                </c:pt>
                <c:pt idx="59">
                  <c:v>4818</c:v>
                </c:pt>
                <c:pt idx="60">
                  <c:v>4819</c:v>
                </c:pt>
                <c:pt idx="61">
                  <c:v>4820</c:v>
                </c:pt>
                <c:pt idx="62">
                  <c:v>4821</c:v>
                </c:pt>
                <c:pt idx="63">
                  <c:v>4822</c:v>
                </c:pt>
                <c:pt idx="64">
                  <c:v>4823</c:v>
                </c:pt>
                <c:pt idx="65">
                  <c:v>4824</c:v>
                </c:pt>
                <c:pt idx="66">
                  <c:v>4825</c:v>
                </c:pt>
                <c:pt idx="67">
                  <c:v>4826</c:v>
                </c:pt>
                <c:pt idx="68">
                  <c:v>4827</c:v>
                </c:pt>
                <c:pt idx="69">
                  <c:v>4828</c:v>
                </c:pt>
                <c:pt idx="70">
                  <c:v>4829</c:v>
                </c:pt>
                <c:pt idx="71">
                  <c:v>4830</c:v>
                </c:pt>
                <c:pt idx="72">
                  <c:v>4831</c:v>
                </c:pt>
                <c:pt idx="73">
                  <c:v>4832</c:v>
                </c:pt>
                <c:pt idx="74">
                  <c:v>4833</c:v>
                </c:pt>
                <c:pt idx="75">
                  <c:v>4834</c:v>
                </c:pt>
                <c:pt idx="76">
                  <c:v>4835</c:v>
                </c:pt>
                <c:pt idx="77">
                  <c:v>4836</c:v>
                </c:pt>
                <c:pt idx="78">
                  <c:v>4837</c:v>
                </c:pt>
                <c:pt idx="79">
                  <c:v>4838</c:v>
                </c:pt>
                <c:pt idx="80">
                  <c:v>4839</c:v>
                </c:pt>
                <c:pt idx="81">
                  <c:v>4840</c:v>
                </c:pt>
                <c:pt idx="82">
                  <c:v>4841</c:v>
                </c:pt>
                <c:pt idx="83">
                  <c:v>4842</c:v>
                </c:pt>
                <c:pt idx="84">
                  <c:v>4843</c:v>
                </c:pt>
                <c:pt idx="85">
                  <c:v>4844</c:v>
                </c:pt>
                <c:pt idx="86">
                  <c:v>4845</c:v>
                </c:pt>
                <c:pt idx="87">
                  <c:v>4846</c:v>
                </c:pt>
                <c:pt idx="88">
                  <c:v>4847</c:v>
                </c:pt>
                <c:pt idx="89">
                  <c:v>4848</c:v>
                </c:pt>
                <c:pt idx="90">
                  <c:v>4849</c:v>
                </c:pt>
                <c:pt idx="91">
                  <c:v>4850</c:v>
                </c:pt>
                <c:pt idx="92">
                  <c:v>4851</c:v>
                </c:pt>
                <c:pt idx="93">
                  <c:v>4852</c:v>
                </c:pt>
                <c:pt idx="94">
                  <c:v>4853</c:v>
                </c:pt>
                <c:pt idx="95">
                  <c:v>4854</c:v>
                </c:pt>
                <c:pt idx="96">
                  <c:v>4855</c:v>
                </c:pt>
                <c:pt idx="97">
                  <c:v>4856</c:v>
                </c:pt>
                <c:pt idx="98">
                  <c:v>4857</c:v>
                </c:pt>
                <c:pt idx="99">
                  <c:v>4858</c:v>
                </c:pt>
                <c:pt idx="100">
                  <c:v>4859</c:v>
                </c:pt>
                <c:pt idx="101">
                  <c:v>4860</c:v>
                </c:pt>
                <c:pt idx="102">
                  <c:v>4861</c:v>
                </c:pt>
                <c:pt idx="103">
                  <c:v>4862</c:v>
                </c:pt>
                <c:pt idx="104">
                  <c:v>4863</c:v>
                </c:pt>
                <c:pt idx="105">
                  <c:v>4864</c:v>
                </c:pt>
                <c:pt idx="106">
                  <c:v>4865</c:v>
                </c:pt>
                <c:pt idx="107">
                  <c:v>4866</c:v>
                </c:pt>
                <c:pt idx="108">
                  <c:v>4867</c:v>
                </c:pt>
                <c:pt idx="109">
                  <c:v>4868</c:v>
                </c:pt>
                <c:pt idx="110">
                  <c:v>4869</c:v>
                </c:pt>
                <c:pt idx="111">
                  <c:v>4870</c:v>
                </c:pt>
                <c:pt idx="112">
                  <c:v>4871</c:v>
                </c:pt>
                <c:pt idx="113">
                  <c:v>4872</c:v>
                </c:pt>
                <c:pt idx="114">
                  <c:v>4873</c:v>
                </c:pt>
                <c:pt idx="115">
                  <c:v>4874</c:v>
                </c:pt>
                <c:pt idx="116">
                  <c:v>4875</c:v>
                </c:pt>
                <c:pt idx="117">
                  <c:v>4876</c:v>
                </c:pt>
                <c:pt idx="118">
                  <c:v>4877</c:v>
                </c:pt>
                <c:pt idx="119">
                  <c:v>4878</c:v>
                </c:pt>
                <c:pt idx="120">
                  <c:v>4879</c:v>
                </c:pt>
                <c:pt idx="121">
                  <c:v>4880</c:v>
                </c:pt>
                <c:pt idx="122">
                  <c:v>4881</c:v>
                </c:pt>
                <c:pt idx="123">
                  <c:v>4882</c:v>
                </c:pt>
                <c:pt idx="124">
                  <c:v>4883</c:v>
                </c:pt>
                <c:pt idx="125">
                  <c:v>4884</c:v>
                </c:pt>
                <c:pt idx="126">
                  <c:v>4885</c:v>
                </c:pt>
                <c:pt idx="127">
                  <c:v>4886</c:v>
                </c:pt>
                <c:pt idx="128">
                  <c:v>4887</c:v>
                </c:pt>
                <c:pt idx="129">
                  <c:v>4888</c:v>
                </c:pt>
                <c:pt idx="130">
                  <c:v>4889</c:v>
                </c:pt>
                <c:pt idx="131">
                  <c:v>4890</c:v>
                </c:pt>
                <c:pt idx="132">
                  <c:v>4891</c:v>
                </c:pt>
                <c:pt idx="133">
                  <c:v>4892</c:v>
                </c:pt>
                <c:pt idx="134">
                  <c:v>4893</c:v>
                </c:pt>
                <c:pt idx="135">
                  <c:v>4894</c:v>
                </c:pt>
                <c:pt idx="136">
                  <c:v>4895</c:v>
                </c:pt>
                <c:pt idx="137">
                  <c:v>4896</c:v>
                </c:pt>
                <c:pt idx="138">
                  <c:v>4897</c:v>
                </c:pt>
                <c:pt idx="139">
                  <c:v>4898</c:v>
                </c:pt>
                <c:pt idx="140">
                  <c:v>4899</c:v>
                </c:pt>
                <c:pt idx="141">
                  <c:v>4900</c:v>
                </c:pt>
                <c:pt idx="142">
                  <c:v>4901</c:v>
                </c:pt>
                <c:pt idx="143">
                  <c:v>4902</c:v>
                </c:pt>
                <c:pt idx="144">
                  <c:v>4903</c:v>
                </c:pt>
                <c:pt idx="145">
                  <c:v>4904</c:v>
                </c:pt>
                <c:pt idx="146">
                  <c:v>4905</c:v>
                </c:pt>
                <c:pt idx="147">
                  <c:v>4906</c:v>
                </c:pt>
                <c:pt idx="148">
                  <c:v>4907</c:v>
                </c:pt>
                <c:pt idx="149">
                  <c:v>4908</c:v>
                </c:pt>
                <c:pt idx="150">
                  <c:v>4909</c:v>
                </c:pt>
                <c:pt idx="151">
                  <c:v>4910</c:v>
                </c:pt>
                <c:pt idx="152">
                  <c:v>4911</c:v>
                </c:pt>
                <c:pt idx="153">
                  <c:v>4912</c:v>
                </c:pt>
                <c:pt idx="154">
                  <c:v>4913</c:v>
                </c:pt>
                <c:pt idx="155">
                  <c:v>4914</c:v>
                </c:pt>
                <c:pt idx="156">
                  <c:v>4915</c:v>
                </c:pt>
                <c:pt idx="157">
                  <c:v>4916</c:v>
                </c:pt>
                <c:pt idx="158">
                  <c:v>4917</c:v>
                </c:pt>
                <c:pt idx="159">
                  <c:v>4918</c:v>
                </c:pt>
                <c:pt idx="160">
                  <c:v>4919</c:v>
                </c:pt>
                <c:pt idx="161">
                  <c:v>4920</c:v>
                </c:pt>
                <c:pt idx="162">
                  <c:v>4921</c:v>
                </c:pt>
                <c:pt idx="163">
                  <c:v>4922</c:v>
                </c:pt>
                <c:pt idx="164">
                  <c:v>4923</c:v>
                </c:pt>
                <c:pt idx="165">
                  <c:v>4924</c:v>
                </c:pt>
                <c:pt idx="166">
                  <c:v>4925</c:v>
                </c:pt>
                <c:pt idx="167">
                  <c:v>4926</c:v>
                </c:pt>
                <c:pt idx="168">
                  <c:v>4927</c:v>
                </c:pt>
                <c:pt idx="169">
                  <c:v>4928</c:v>
                </c:pt>
                <c:pt idx="170">
                  <c:v>4929</c:v>
                </c:pt>
                <c:pt idx="171">
                  <c:v>4930</c:v>
                </c:pt>
                <c:pt idx="172">
                  <c:v>4931</c:v>
                </c:pt>
                <c:pt idx="173">
                  <c:v>4932</c:v>
                </c:pt>
                <c:pt idx="174">
                  <c:v>4933</c:v>
                </c:pt>
                <c:pt idx="175">
                  <c:v>4934</c:v>
                </c:pt>
                <c:pt idx="176">
                  <c:v>4935</c:v>
                </c:pt>
                <c:pt idx="177">
                  <c:v>4936</c:v>
                </c:pt>
                <c:pt idx="178">
                  <c:v>4937</c:v>
                </c:pt>
                <c:pt idx="179">
                  <c:v>4938</c:v>
                </c:pt>
                <c:pt idx="180">
                  <c:v>4939</c:v>
                </c:pt>
                <c:pt idx="181">
                  <c:v>4940</c:v>
                </c:pt>
                <c:pt idx="182">
                  <c:v>4941</c:v>
                </c:pt>
                <c:pt idx="183">
                  <c:v>4942</c:v>
                </c:pt>
                <c:pt idx="184">
                  <c:v>4943</c:v>
                </c:pt>
                <c:pt idx="185">
                  <c:v>4944</c:v>
                </c:pt>
                <c:pt idx="186">
                  <c:v>4945</c:v>
                </c:pt>
                <c:pt idx="187">
                  <c:v>4946</c:v>
                </c:pt>
                <c:pt idx="188">
                  <c:v>4947</c:v>
                </c:pt>
                <c:pt idx="189">
                  <c:v>4948</c:v>
                </c:pt>
                <c:pt idx="190">
                  <c:v>4949</c:v>
                </c:pt>
                <c:pt idx="191">
                  <c:v>4950</c:v>
                </c:pt>
                <c:pt idx="192">
                  <c:v>4951</c:v>
                </c:pt>
                <c:pt idx="193">
                  <c:v>4952</c:v>
                </c:pt>
                <c:pt idx="194">
                  <c:v>4953</c:v>
                </c:pt>
                <c:pt idx="195">
                  <c:v>4954</c:v>
                </c:pt>
                <c:pt idx="196">
                  <c:v>4955</c:v>
                </c:pt>
                <c:pt idx="197">
                  <c:v>4956</c:v>
                </c:pt>
                <c:pt idx="198">
                  <c:v>4957</c:v>
                </c:pt>
                <c:pt idx="199">
                  <c:v>4958</c:v>
                </c:pt>
                <c:pt idx="200">
                  <c:v>4959</c:v>
                </c:pt>
                <c:pt idx="201">
                  <c:v>4960</c:v>
                </c:pt>
                <c:pt idx="202">
                  <c:v>4961</c:v>
                </c:pt>
                <c:pt idx="203">
                  <c:v>4962</c:v>
                </c:pt>
                <c:pt idx="204">
                  <c:v>4963</c:v>
                </c:pt>
                <c:pt idx="205">
                  <c:v>4964</c:v>
                </c:pt>
                <c:pt idx="206">
                  <c:v>4965</c:v>
                </c:pt>
                <c:pt idx="207">
                  <c:v>4966</c:v>
                </c:pt>
                <c:pt idx="208">
                  <c:v>4967</c:v>
                </c:pt>
                <c:pt idx="209">
                  <c:v>4968</c:v>
                </c:pt>
                <c:pt idx="210">
                  <c:v>4969</c:v>
                </c:pt>
                <c:pt idx="211">
                  <c:v>4970</c:v>
                </c:pt>
                <c:pt idx="212">
                  <c:v>4971</c:v>
                </c:pt>
                <c:pt idx="213">
                  <c:v>4972</c:v>
                </c:pt>
                <c:pt idx="214">
                  <c:v>4973</c:v>
                </c:pt>
                <c:pt idx="215">
                  <c:v>4974</c:v>
                </c:pt>
                <c:pt idx="216">
                  <c:v>4975</c:v>
                </c:pt>
                <c:pt idx="217">
                  <c:v>4976</c:v>
                </c:pt>
                <c:pt idx="218">
                  <c:v>4977</c:v>
                </c:pt>
                <c:pt idx="219">
                  <c:v>4978</c:v>
                </c:pt>
                <c:pt idx="220">
                  <c:v>4979</c:v>
                </c:pt>
                <c:pt idx="221">
                  <c:v>4980</c:v>
                </c:pt>
                <c:pt idx="222">
                  <c:v>4981</c:v>
                </c:pt>
                <c:pt idx="223">
                  <c:v>4982</c:v>
                </c:pt>
                <c:pt idx="224">
                  <c:v>4983</c:v>
                </c:pt>
                <c:pt idx="225">
                  <c:v>4984</c:v>
                </c:pt>
                <c:pt idx="226">
                  <c:v>4985</c:v>
                </c:pt>
                <c:pt idx="227">
                  <c:v>4986</c:v>
                </c:pt>
                <c:pt idx="228">
                  <c:v>4987</c:v>
                </c:pt>
                <c:pt idx="229">
                  <c:v>4988</c:v>
                </c:pt>
                <c:pt idx="230">
                  <c:v>4989</c:v>
                </c:pt>
                <c:pt idx="231">
                  <c:v>4990</c:v>
                </c:pt>
                <c:pt idx="232">
                  <c:v>4991</c:v>
                </c:pt>
                <c:pt idx="233">
                  <c:v>4992</c:v>
                </c:pt>
                <c:pt idx="234">
                  <c:v>4993</c:v>
                </c:pt>
                <c:pt idx="235">
                  <c:v>4994</c:v>
                </c:pt>
                <c:pt idx="236">
                  <c:v>4995</c:v>
                </c:pt>
                <c:pt idx="237">
                  <c:v>4996</c:v>
                </c:pt>
                <c:pt idx="238">
                  <c:v>4997</c:v>
                </c:pt>
                <c:pt idx="239">
                  <c:v>4998</c:v>
                </c:pt>
                <c:pt idx="240">
                  <c:v>4999</c:v>
                </c:pt>
                <c:pt idx="241">
                  <c:v>5000</c:v>
                </c:pt>
                <c:pt idx="242">
                  <c:v>5001</c:v>
                </c:pt>
                <c:pt idx="243">
                  <c:v>5002</c:v>
                </c:pt>
                <c:pt idx="244">
                  <c:v>5003</c:v>
                </c:pt>
                <c:pt idx="245">
                  <c:v>5004</c:v>
                </c:pt>
                <c:pt idx="246">
                  <c:v>5005</c:v>
                </c:pt>
                <c:pt idx="247">
                  <c:v>5006</c:v>
                </c:pt>
                <c:pt idx="248">
                  <c:v>5007</c:v>
                </c:pt>
                <c:pt idx="249">
                  <c:v>5008</c:v>
                </c:pt>
                <c:pt idx="250">
                  <c:v>5009</c:v>
                </c:pt>
                <c:pt idx="251">
                  <c:v>5010</c:v>
                </c:pt>
                <c:pt idx="252">
                  <c:v>5011</c:v>
                </c:pt>
                <c:pt idx="253">
                  <c:v>5012</c:v>
                </c:pt>
                <c:pt idx="254">
                  <c:v>5013</c:v>
                </c:pt>
                <c:pt idx="255">
                  <c:v>5014</c:v>
                </c:pt>
                <c:pt idx="256">
                  <c:v>5015</c:v>
                </c:pt>
                <c:pt idx="257">
                  <c:v>5016</c:v>
                </c:pt>
                <c:pt idx="258">
                  <c:v>5017</c:v>
                </c:pt>
                <c:pt idx="259">
                  <c:v>5018</c:v>
                </c:pt>
                <c:pt idx="260">
                  <c:v>5019</c:v>
                </c:pt>
                <c:pt idx="261">
                  <c:v>5020</c:v>
                </c:pt>
                <c:pt idx="262">
                  <c:v>5021</c:v>
                </c:pt>
                <c:pt idx="263">
                  <c:v>5022</c:v>
                </c:pt>
                <c:pt idx="264">
                  <c:v>5023</c:v>
                </c:pt>
                <c:pt idx="265">
                  <c:v>5024</c:v>
                </c:pt>
                <c:pt idx="266">
                  <c:v>5025</c:v>
                </c:pt>
                <c:pt idx="267">
                  <c:v>5026</c:v>
                </c:pt>
                <c:pt idx="268">
                  <c:v>5027</c:v>
                </c:pt>
                <c:pt idx="269">
                  <c:v>5028</c:v>
                </c:pt>
                <c:pt idx="270">
                  <c:v>5029</c:v>
                </c:pt>
                <c:pt idx="271">
                  <c:v>5030</c:v>
                </c:pt>
                <c:pt idx="272">
                  <c:v>5031</c:v>
                </c:pt>
                <c:pt idx="273">
                  <c:v>5032</c:v>
                </c:pt>
                <c:pt idx="274">
                  <c:v>5033</c:v>
                </c:pt>
                <c:pt idx="275">
                  <c:v>5034</c:v>
                </c:pt>
                <c:pt idx="276">
                  <c:v>5035</c:v>
                </c:pt>
                <c:pt idx="277">
                  <c:v>5036</c:v>
                </c:pt>
                <c:pt idx="278">
                  <c:v>5037</c:v>
                </c:pt>
                <c:pt idx="279">
                  <c:v>5038</c:v>
                </c:pt>
                <c:pt idx="280">
                  <c:v>5039</c:v>
                </c:pt>
                <c:pt idx="281">
                  <c:v>5040</c:v>
                </c:pt>
                <c:pt idx="282">
                  <c:v>5041</c:v>
                </c:pt>
                <c:pt idx="283">
                  <c:v>5042</c:v>
                </c:pt>
                <c:pt idx="284">
                  <c:v>5043</c:v>
                </c:pt>
                <c:pt idx="285">
                  <c:v>5044</c:v>
                </c:pt>
                <c:pt idx="286">
                  <c:v>5045</c:v>
                </c:pt>
                <c:pt idx="287">
                  <c:v>5046</c:v>
                </c:pt>
                <c:pt idx="288">
                  <c:v>5047</c:v>
                </c:pt>
                <c:pt idx="289">
                  <c:v>5048</c:v>
                </c:pt>
                <c:pt idx="290">
                  <c:v>5049</c:v>
                </c:pt>
                <c:pt idx="291">
                  <c:v>5050</c:v>
                </c:pt>
                <c:pt idx="292">
                  <c:v>5051</c:v>
                </c:pt>
                <c:pt idx="293">
                  <c:v>5052</c:v>
                </c:pt>
                <c:pt idx="294">
                  <c:v>5053</c:v>
                </c:pt>
                <c:pt idx="295">
                  <c:v>5054</c:v>
                </c:pt>
              </c:numCache>
            </c:numRef>
          </c:xVal>
          <c:yVal>
            <c:numRef>
              <c:f>Graph!$G$4234:$G$4527</c:f>
              <c:numCache>
                <c:formatCode>General</c:formatCode>
                <c:ptCount val="29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1D1-4DEE-83B1-697EBAA79E83}"/>
            </c:ext>
          </c:extLst>
        </c:ser>
        <c:ser>
          <c:idx val="5"/>
          <c:order val="5"/>
          <c:tx>
            <c:v>RLD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Graph!$A$4233:$A$4528</c:f>
              <c:numCache>
                <c:formatCode>General</c:formatCode>
                <c:ptCount val="296"/>
                <c:pt idx="0">
                  <c:v>4759</c:v>
                </c:pt>
                <c:pt idx="1">
                  <c:v>4760</c:v>
                </c:pt>
                <c:pt idx="2">
                  <c:v>4761</c:v>
                </c:pt>
                <c:pt idx="3">
                  <c:v>4762</c:v>
                </c:pt>
                <c:pt idx="4">
                  <c:v>4763</c:v>
                </c:pt>
                <c:pt idx="5">
                  <c:v>4764</c:v>
                </c:pt>
                <c:pt idx="6">
                  <c:v>4765</c:v>
                </c:pt>
                <c:pt idx="7">
                  <c:v>4766</c:v>
                </c:pt>
                <c:pt idx="8">
                  <c:v>4767</c:v>
                </c:pt>
                <c:pt idx="9">
                  <c:v>4768</c:v>
                </c:pt>
                <c:pt idx="10">
                  <c:v>4769</c:v>
                </c:pt>
                <c:pt idx="11">
                  <c:v>4770</c:v>
                </c:pt>
                <c:pt idx="12">
                  <c:v>4771</c:v>
                </c:pt>
                <c:pt idx="13">
                  <c:v>4772</c:v>
                </c:pt>
                <c:pt idx="14">
                  <c:v>4773</c:v>
                </c:pt>
                <c:pt idx="15">
                  <c:v>4774</c:v>
                </c:pt>
                <c:pt idx="16">
                  <c:v>4775</c:v>
                </c:pt>
                <c:pt idx="17">
                  <c:v>4776</c:v>
                </c:pt>
                <c:pt idx="18">
                  <c:v>4777</c:v>
                </c:pt>
                <c:pt idx="19">
                  <c:v>4778</c:v>
                </c:pt>
                <c:pt idx="20">
                  <c:v>4779</c:v>
                </c:pt>
                <c:pt idx="21">
                  <c:v>4780</c:v>
                </c:pt>
                <c:pt idx="22">
                  <c:v>4781</c:v>
                </c:pt>
                <c:pt idx="23">
                  <c:v>4782</c:v>
                </c:pt>
                <c:pt idx="24">
                  <c:v>4783</c:v>
                </c:pt>
                <c:pt idx="25">
                  <c:v>4784</c:v>
                </c:pt>
                <c:pt idx="26">
                  <c:v>4785</c:v>
                </c:pt>
                <c:pt idx="27">
                  <c:v>4786</c:v>
                </c:pt>
                <c:pt idx="28">
                  <c:v>4787</c:v>
                </c:pt>
                <c:pt idx="29">
                  <c:v>4788</c:v>
                </c:pt>
                <c:pt idx="30">
                  <c:v>4789</c:v>
                </c:pt>
                <c:pt idx="31">
                  <c:v>4790</c:v>
                </c:pt>
                <c:pt idx="32">
                  <c:v>4791</c:v>
                </c:pt>
                <c:pt idx="33">
                  <c:v>4792</c:v>
                </c:pt>
                <c:pt idx="34">
                  <c:v>4793</c:v>
                </c:pt>
                <c:pt idx="35">
                  <c:v>4794</c:v>
                </c:pt>
                <c:pt idx="36">
                  <c:v>4795</c:v>
                </c:pt>
                <c:pt idx="37">
                  <c:v>4796</c:v>
                </c:pt>
                <c:pt idx="38">
                  <c:v>4797</c:v>
                </c:pt>
                <c:pt idx="39">
                  <c:v>4798</c:v>
                </c:pt>
                <c:pt idx="40">
                  <c:v>4799</c:v>
                </c:pt>
                <c:pt idx="41">
                  <c:v>4800</c:v>
                </c:pt>
                <c:pt idx="42">
                  <c:v>4801</c:v>
                </c:pt>
                <c:pt idx="43">
                  <c:v>4802</c:v>
                </c:pt>
                <c:pt idx="44">
                  <c:v>4803</c:v>
                </c:pt>
                <c:pt idx="45">
                  <c:v>4804</c:v>
                </c:pt>
                <c:pt idx="46">
                  <c:v>4805</c:v>
                </c:pt>
                <c:pt idx="47">
                  <c:v>4806</c:v>
                </c:pt>
                <c:pt idx="48">
                  <c:v>4807</c:v>
                </c:pt>
                <c:pt idx="49">
                  <c:v>4808</c:v>
                </c:pt>
                <c:pt idx="50">
                  <c:v>4809</c:v>
                </c:pt>
                <c:pt idx="51">
                  <c:v>4810</c:v>
                </c:pt>
                <c:pt idx="52">
                  <c:v>4811</c:v>
                </c:pt>
                <c:pt idx="53">
                  <c:v>4812</c:v>
                </c:pt>
                <c:pt idx="54">
                  <c:v>4813</c:v>
                </c:pt>
                <c:pt idx="55">
                  <c:v>4814</c:v>
                </c:pt>
                <c:pt idx="56">
                  <c:v>4815</c:v>
                </c:pt>
                <c:pt idx="57">
                  <c:v>4816</c:v>
                </c:pt>
                <c:pt idx="58">
                  <c:v>4817</c:v>
                </c:pt>
                <c:pt idx="59">
                  <c:v>4818</c:v>
                </c:pt>
                <c:pt idx="60">
                  <c:v>4819</c:v>
                </c:pt>
                <c:pt idx="61">
                  <c:v>4820</c:v>
                </c:pt>
                <c:pt idx="62">
                  <c:v>4821</c:v>
                </c:pt>
                <c:pt idx="63">
                  <c:v>4822</c:v>
                </c:pt>
                <c:pt idx="64">
                  <c:v>4823</c:v>
                </c:pt>
                <c:pt idx="65">
                  <c:v>4824</c:v>
                </c:pt>
                <c:pt idx="66">
                  <c:v>4825</c:v>
                </c:pt>
                <c:pt idx="67">
                  <c:v>4826</c:v>
                </c:pt>
                <c:pt idx="68">
                  <c:v>4827</c:v>
                </c:pt>
                <c:pt idx="69">
                  <c:v>4828</c:v>
                </c:pt>
                <c:pt idx="70">
                  <c:v>4829</c:v>
                </c:pt>
                <c:pt idx="71">
                  <c:v>4830</c:v>
                </c:pt>
                <c:pt idx="72">
                  <c:v>4831</c:v>
                </c:pt>
                <c:pt idx="73">
                  <c:v>4832</c:v>
                </c:pt>
                <c:pt idx="74">
                  <c:v>4833</c:v>
                </c:pt>
                <c:pt idx="75">
                  <c:v>4834</c:v>
                </c:pt>
                <c:pt idx="76">
                  <c:v>4835</c:v>
                </c:pt>
                <c:pt idx="77">
                  <c:v>4836</c:v>
                </c:pt>
                <c:pt idx="78">
                  <c:v>4837</c:v>
                </c:pt>
                <c:pt idx="79">
                  <c:v>4838</c:v>
                </c:pt>
                <c:pt idx="80">
                  <c:v>4839</c:v>
                </c:pt>
                <c:pt idx="81">
                  <c:v>4840</c:v>
                </c:pt>
                <c:pt idx="82">
                  <c:v>4841</c:v>
                </c:pt>
                <c:pt idx="83">
                  <c:v>4842</c:v>
                </c:pt>
                <c:pt idx="84">
                  <c:v>4843</c:v>
                </c:pt>
                <c:pt idx="85">
                  <c:v>4844</c:v>
                </c:pt>
                <c:pt idx="86">
                  <c:v>4845</c:v>
                </c:pt>
                <c:pt idx="87">
                  <c:v>4846</c:v>
                </c:pt>
                <c:pt idx="88">
                  <c:v>4847</c:v>
                </c:pt>
                <c:pt idx="89">
                  <c:v>4848</c:v>
                </c:pt>
                <c:pt idx="90">
                  <c:v>4849</c:v>
                </c:pt>
                <c:pt idx="91">
                  <c:v>4850</c:v>
                </c:pt>
                <c:pt idx="92">
                  <c:v>4851</c:v>
                </c:pt>
                <c:pt idx="93">
                  <c:v>4852</c:v>
                </c:pt>
                <c:pt idx="94">
                  <c:v>4853</c:v>
                </c:pt>
                <c:pt idx="95">
                  <c:v>4854</c:v>
                </c:pt>
                <c:pt idx="96">
                  <c:v>4855</c:v>
                </c:pt>
                <c:pt idx="97">
                  <c:v>4856</c:v>
                </c:pt>
                <c:pt idx="98">
                  <c:v>4857</c:v>
                </c:pt>
                <c:pt idx="99">
                  <c:v>4858</c:v>
                </c:pt>
                <c:pt idx="100">
                  <c:v>4859</c:v>
                </c:pt>
                <c:pt idx="101">
                  <c:v>4860</c:v>
                </c:pt>
                <c:pt idx="102">
                  <c:v>4861</c:v>
                </c:pt>
                <c:pt idx="103">
                  <c:v>4862</c:v>
                </c:pt>
                <c:pt idx="104">
                  <c:v>4863</c:v>
                </c:pt>
                <c:pt idx="105">
                  <c:v>4864</c:v>
                </c:pt>
                <c:pt idx="106">
                  <c:v>4865</c:v>
                </c:pt>
                <c:pt idx="107">
                  <c:v>4866</c:v>
                </c:pt>
                <c:pt idx="108">
                  <c:v>4867</c:v>
                </c:pt>
                <c:pt idx="109">
                  <c:v>4868</c:v>
                </c:pt>
                <c:pt idx="110">
                  <c:v>4869</c:v>
                </c:pt>
                <c:pt idx="111">
                  <c:v>4870</c:v>
                </c:pt>
                <c:pt idx="112">
                  <c:v>4871</c:v>
                </c:pt>
                <c:pt idx="113">
                  <c:v>4872</c:v>
                </c:pt>
                <c:pt idx="114">
                  <c:v>4873</c:v>
                </c:pt>
                <c:pt idx="115">
                  <c:v>4874</c:v>
                </c:pt>
                <c:pt idx="116">
                  <c:v>4875</c:v>
                </c:pt>
                <c:pt idx="117">
                  <c:v>4876</c:v>
                </c:pt>
                <c:pt idx="118">
                  <c:v>4877</c:v>
                </c:pt>
                <c:pt idx="119">
                  <c:v>4878</c:v>
                </c:pt>
                <c:pt idx="120">
                  <c:v>4879</c:v>
                </c:pt>
                <c:pt idx="121">
                  <c:v>4880</c:v>
                </c:pt>
                <c:pt idx="122">
                  <c:v>4881</c:v>
                </c:pt>
                <c:pt idx="123">
                  <c:v>4882</c:v>
                </c:pt>
                <c:pt idx="124">
                  <c:v>4883</c:v>
                </c:pt>
                <c:pt idx="125">
                  <c:v>4884</c:v>
                </c:pt>
                <c:pt idx="126">
                  <c:v>4885</c:v>
                </c:pt>
                <c:pt idx="127">
                  <c:v>4886</c:v>
                </c:pt>
                <c:pt idx="128">
                  <c:v>4887</c:v>
                </c:pt>
                <c:pt idx="129">
                  <c:v>4888</c:v>
                </c:pt>
                <c:pt idx="130">
                  <c:v>4889</c:v>
                </c:pt>
                <c:pt idx="131">
                  <c:v>4890</c:v>
                </c:pt>
                <c:pt idx="132">
                  <c:v>4891</c:v>
                </c:pt>
                <c:pt idx="133">
                  <c:v>4892</c:v>
                </c:pt>
                <c:pt idx="134">
                  <c:v>4893</c:v>
                </c:pt>
                <c:pt idx="135">
                  <c:v>4894</c:v>
                </c:pt>
                <c:pt idx="136">
                  <c:v>4895</c:v>
                </c:pt>
                <c:pt idx="137">
                  <c:v>4896</c:v>
                </c:pt>
                <c:pt idx="138">
                  <c:v>4897</c:v>
                </c:pt>
                <c:pt idx="139">
                  <c:v>4898</c:v>
                </c:pt>
                <c:pt idx="140">
                  <c:v>4899</c:v>
                </c:pt>
                <c:pt idx="141">
                  <c:v>4900</c:v>
                </c:pt>
                <c:pt idx="142">
                  <c:v>4901</c:v>
                </c:pt>
                <c:pt idx="143">
                  <c:v>4902</c:v>
                </c:pt>
                <c:pt idx="144">
                  <c:v>4903</c:v>
                </c:pt>
                <c:pt idx="145">
                  <c:v>4904</c:v>
                </c:pt>
                <c:pt idx="146">
                  <c:v>4905</c:v>
                </c:pt>
                <c:pt idx="147">
                  <c:v>4906</c:v>
                </c:pt>
                <c:pt idx="148">
                  <c:v>4907</c:v>
                </c:pt>
                <c:pt idx="149">
                  <c:v>4908</c:v>
                </c:pt>
                <c:pt idx="150">
                  <c:v>4909</c:v>
                </c:pt>
                <c:pt idx="151">
                  <c:v>4910</c:v>
                </c:pt>
                <c:pt idx="152">
                  <c:v>4911</c:v>
                </c:pt>
                <c:pt idx="153">
                  <c:v>4912</c:v>
                </c:pt>
                <c:pt idx="154">
                  <c:v>4913</c:v>
                </c:pt>
                <c:pt idx="155">
                  <c:v>4914</c:v>
                </c:pt>
                <c:pt idx="156">
                  <c:v>4915</c:v>
                </c:pt>
                <c:pt idx="157">
                  <c:v>4916</c:v>
                </c:pt>
                <c:pt idx="158">
                  <c:v>4917</c:v>
                </c:pt>
                <c:pt idx="159">
                  <c:v>4918</c:v>
                </c:pt>
                <c:pt idx="160">
                  <c:v>4919</c:v>
                </c:pt>
                <c:pt idx="161">
                  <c:v>4920</c:v>
                </c:pt>
                <c:pt idx="162">
                  <c:v>4921</c:v>
                </c:pt>
                <c:pt idx="163">
                  <c:v>4922</c:v>
                </c:pt>
                <c:pt idx="164">
                  <c:v>4923</c:v>
                </c:pt>
                <c:pt idx="165">
                  <c:v>4924</c:v>
                </c:pt>
                <c:pt idx="166">
                  <c:v>4925</c:v>
                </c:pt>
                <c:pt idx="167">
                  <c:v>4926</c:v>
                </c:pt>
                <c:pt idx="168">
                  <c:v>4927</c:v>
                </c:pt>
                <c:pt idx="169">
                  <c:v>4928</c:v>
                </c:pt>
                <c:pt idx="170">
                  <c:v>4929</c:v>
                </c:pt>
                <c:pt idx="171">
                  <c:v>4930</c:v>
                </c:pt>
                <c:pt idx="172">
                  <c:v>4931</c:v>
                </c:pt>
                <c:pt idx="173">
                  <c:v>4932</c:v>
                </c:pt>
                <c:pt idx="174">
                  <c:v>4933</c:v>
                </c:pt>
                <c:pt idx="175">
                  <c:v>4934</c:v>
                </c:pt>
                <c:pt idx="176">
                  <c:v>4935</c:v>
                </c:pt>
                <c:pt idx="177">
                  <c:v>4936</c:v>
                </c:pt>
                <c:pt idx="178">
                  <c:v>4937</c:v>
                </c:pt>
                <c:pt idx="179">
                  <c:v>4938</c:v>
                </c:pt>
                <c:pt idx="180">
                  <c:v>4939</c:v>
                </c:pt>
                <c:pt idx="181">
                  <c:v>4940</c:v>
                </c:pt>
                <c:pt idx="182">
                  <c:v>4941</c:v>
                </c:pt>
                <c:pt idx="183">
                  <c:v>4942</c:v>
                </c:pt>
                <c:pt idx="184">
                  <c:v>4943</c:v>
                </c:pt>
                <c:pt idx="185">
                  <c:v>4944</c:v>
                </c:pt>
                <c:pt idx="186">
                  <c:v>4945</c:v>
                </c:pt>
                <c:pt idx="187">
                  <c:v>4946</c:v>
                </c:pt>
                <c:pt idx="188">
                  <c:v>4947</c:v>
                </c:pt>
                <c:pt idx="189">
                  <c:v>4948</c:v>
                </c:pt>
                <c:pt idx="190">
                  <c:v>4949</c:v>
                </c:pt>
                <c:pt idx="191">
                  <c:v>4950</c:v>
                </c:pt>
                <c:pt idx="192">
                  <c:v>4951</c:v>
                </c:pt>
                <c:pt idx="193">
                  <c:v>4952</c:v>
                </c:pt>
                <c:pt idx="194">
                  <c:v>4953</c:v>
                </c:pt>
                <c:pt idx="195">
                  <c:v>4954</c:v>
                </c:pt>
                <c:pt idx="196">
                  <c:v>4955</c:v>
                </c:pt>
                <c:pt idx="197">
                  <c:v>4956</c:v>
                </c:pt>
                <c:pt idx="198">
                  <c:v>4957</c:v>
                </c:pt>
                <c:pt idx="199">
                  <c:v>4958</c:v>
                </c:pt>
                <c:pt idx="200">
                  <c:v>4959</c:v>
                </c:pt>
                <c:pt idx="201">
                  <c:v>4960</c:v>
                </c:pt>
                <c:pt idx="202">
                  <c:v>4961</c:v>
                </c:pt>
                <c:pt idx="203">
                  <c:v>4962</c:v>
                </c:pt>
                <c:pt idx="204">
                  <c:v>4963</c:v>
                </c:pt>
                <c:pt idx="205">
                  <c:v>4964</c:v>
                </c:pt>
                <c:pt idx="206">
                  <c:v>4965</c:v>
                </c:pt>
                <c:pt idx="207">
                  <c:v>4966</c:v>
                </c:pt>
                <c:pt idx="208">
                  <c:v>4967</c:v>
                </c:pt>
                <c:pt idx="209">
                  <c:v>4968</c:v>
                </c:pt>
                <c:pt idx="210">
                  <c:v>4969</c:v>
                </c:pt>
                <c:pt idx="211">
                  <c:v>4970</c:v>
                </c:pt>
                <c:pt idx="212">
                  <c:v>4971</c:v>
                </c:pt>
                <c:pt idx="213">
                  <c:v>4972</c:v>
                </c:pt>
                <c:pt idx="214">
                  <c:v>4973</c:v>
                </c:pt>
                <c:pt idx="215">
                  <c:v>4974</c:v>
                </c:pt>
                <c:pt idx="216">
                  <c:v>4975</c:v>
                </c:pt>
                <c:pt idx="217">
                  <c:v>4976</c:v>
                </c:pt>
                <c:pt idx="218">
                  <c:v>4977</c:v>
                </c:pt>
                <c:pt idx="219">
                  <c:v>4978</c:v>
                </c:pt>
                <c:pt idx="220">
                  <c:v>4979</c:v>
                </c:pt>
                <c:pt idx="221">
                  <c:v>4980</c:v>
                </c:pt>
                <c:pt idx="222">
                  <c:v>4981</c:v>
                </c:pt>
                <c:pt idx="223">
                  <c:v>4982</c:v>
                </c:pt>
                <c:pt idx="224">
                  <c:v>4983</c:v>
                </c:pt>
                <c:pt idx="225">
                  <c:v>4984</c:v>
                </c:pt>
                <c:pt idx="226">
                  <c:v>4985</c:v>
                </c:pt>
                <c:pt idx="227">
                  <c:v>4986</c:v>
                </c:pt>
                <c:pt idx="228">
                  <c:v>4987</c:v>
                </c:pt>
                <c:pt idx="229">
                  <c:v>4988</c:v>
                </c:pt>
                <c:pt idx="230">
                  <c:v>4989</c:v>
                </c:pt>
                <c:pt idx="231">
                  <c:v>4990</c:v>
                </c:pt>
                <c:pt idx="232">
                  <c:v>4991</c:v>
                </c:pt>
                <c:pt idx="233">
                  <c:v>4992</c:v>
                </c:pt>
                <c:pt idx="234">
                  <c:v>4993</c:v>
                </c:pt>
                <c:pt idx="235">
                  <c:v>4994</c:v>
                </c:pt>
                <c:pt idx="236">
                  <c:v>4995</c:v>
                </c:pt>
                <c:pt idx="237">
                  <c:v>4996</c:v>
                </c:pt>
                <c:pt idx="238">
                  <c:v>4997</c:v>
                </c:pt>
                <c:pt idx="239">
                  <c:v>4998</c:v>
                </c:pt>
                <c:pt idx="240">
                  <c:v>4999</c:v>
                </c:pt>
                <c:pt idx="241">
                  <c:v>5000</c:v>
                </c:pt>
                <c:pt idx="242">
                  <c:v>5001</c:v>
                </c:pt>
                <c:pt idx="243">
                  <c:v>5002</c:v>
                </c:pt>
                <c:pt idx="244">
                  <c:v>5003</c:v>
                </c:pt>
                <c:pt idx="245">
                  <c:v>5004</c:v>
                </c:pt>
                <c:pt idx="246">
                  <c:v>5005</c:v>
                </c:pt>
                <c:pt idx="247">
                  <c:v>5006</c:v>
                </c:pt>
                <c:pt idx="248">
                  <c:v>5007</c:v>
                </c:pt>
                <c:pt idx="249">
                  <c:v>5008</c:v>
                </c:pt>
                <c:pt idx="250">
                  <c:v>5009</c:v>
                </c:pt>
                <c:pt idx="251">
                  <c:v>5010</c:v>
                </c:pt>
                <c:pt idx="252">
                  <c:v>5011</c:v>
                </c:pt>
                <c:pt idx="253">
                  <c:v>5012</c:v>
                </c:pt>
                <c:pt idx="254">
                  <c:v>5013</c:v>
                </c:pt>
                <c:pt idx="255">
                  <c:v>5014</c:v>
                </c:pt>
                <c:pt idx="256">
                  <c:v>5015</c:v>
                </c:pt>
                <c:pt idx="257">
                  <c:v>5016</c:v>
                </c:pt>
                <c:pt idx="258">
                  <c:v>5017</c:v>
                </c:pt>
                <c:pt idx="259">
                  <c:v>5018</c:v>
                </c:pt>
                <c:pt idx="260">
                  <c:v>5019</c:v>
                </c:pt>
                <c:pt idx="261">
                  <c:v>5020</c:v>
                </c:pt>
                <c:pt idx="262">
                  <c:v>5021</c:v>
                </c:pt>
                <c:pt idx="263">
                  <c:v>5022</c:v>
                </c:pt>
                <c:pt idx="264">
                  <c:v>5023</c:v>
                </c:pt>
                <c:pt idx="265">
                  <c:v>5024</c:v>
                </c:pt>
                <c:pt idx="266">
                  <c:v>5025</c:v>
                </c:pt>
                <c:pt idx="267">
                  <c:v>5026</c:v>
                </c:pt>
                <c:pt idx="268">
                  <c:v>5027</c:v>
                </c:pt>
                <c:pt idx="269">
                  <c:v>5028</c:v>
                </c:pt>
                <c:pt idx="270">
                  <c:v>5029</c:v>
                </c:pt>
                <c:pt idx="271">
                  <c:v>5030</c:v>
                </c:pt>
                <c:pt idx="272">
                  <c:v>5031</c:v>
                </c:pt>
                <c:pt idx="273">
                  <c:v>5032</c:v>
                </c:pt>
                <c:pt idx="274">
                  <c:v>5033</c:v>
                </c:pt>
                <c:pt idx="275">
                  <c:v>5034</c:v>
                </c:pt>
                <c:pt idx="276">
                  <c:v>5035</c:v>
                </c:pt>
                <c:pt idx="277">
                  <c:v>5036</c:v>
                </c:pt>
                <c:pt idx="278">
                  <c:v>5037</c:v>
                </c:pt>
                <c:pt idx="279">
                  <c:v>5038</c:v>
                </c:pt>
                <c:pt idx="280">
                  <c:v>5039</c:v>
                </c:pt>
                <c:pt idx="281">
                  <c:v>5040</c:v>
                </c:pt>
                <c:pt idx="282">
                  <c:v>5041</c:v>
                </c:pt>
                <c:pt idx="283">
                  <c:v>5042</c:v>
                </c:pt>
                <c:pt idx="284">
                  <c:v>5043</c:v>
                </c:pt>
                <c:pt idx="285">
                  <c:v>5044</c:v>
                </c:pt>
                <c:pt idx="286">
                  <c:v>5045</c:v>
                </c:pt>
                <c:pt idx="287">
                  <c:v>5046</c:v>
                </c:pt>
                <c:pt idx="288">
                  <c:v>5047</c:v>
                </c:pt>
                <c:pt idx="289">
                  <c:v>5048</c:v>
                </c:pt>
                <c:pt idx="290">
                  <c:v>5049</c:v>
                </c:pt>
                <c:pt idx="291">
                  <c:v>5050</c:v>
                </c:pt>
                <c:pt idx="292">
                  <c:v>5051</c:v>
                </c:pt>
                <c:pt idx="293">
                  <c:v>5052</c:v>
                </c:pt>
                <c:pt idx="294">
                  <c:v>5053</c:v>
                </c:pt>
                <c:pt idx="295">
                  <c:v>5054</c:v>
                </c:pt>
              </c:numCache>
            </c:numRef>
          </c:xVal>
          <c:yVal>
            <c:numRef>
              <c:f>Graph!$H$4234:$H$4527</c:f>
              <c:numCache>
                <c:formatCode>General</c:formatCode>
                <c:ptCount val="29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1D1-4DEE-83B1-697EBAA79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315471"/>
        <c:axId val="617318351"/>
      </c:scatterChart>
      <c:valAx>
        <c:axId val="617315471"/>
        <c:scaling>
          <c:orientation val="minMax"/>
          <c:max val="5054"/>
          <c:min val="4759"/>
        </c:scaling>
        <c:delete val="0"/>
        <c:axPos val="b"/>
        <c:numFmt formatCode="General" sourceLinked="1"/>
        <c:majorTickMark val="out"/>
        <c:minorTickMark val="none"/>
        <c:tickLblPos val="nextTo"/>
        <c:crossAx val="617318351"/>
        <c:crosses val="autoZero"/>
        <c:crossBetween val="midCat"/>
      </c:valAx>
      <c:valAx>
        <c:axId val="617318351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17315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Pass 19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RR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Graph!$A$4531:$A$4777</c:f>
              <c:numCache>
                <c:formatCode>General</c:formatCode>
                <c:ptCount val="247"/>
                <c:pt idx="0">
                  <c:v>5088</c:v>
                </c:pt>
                <c:pt idx="1">
                  <c:v>5089</c:v>
                </c:pt>
                <c:pt idx="2">
                  <c:v>5090</c:v>
                </c:pt>
                <c:pt idx="3">
                  <c:v>5091</c:v>
                </c:pt>
                <c:pt idx="4">
                  <c:v>5092</c:v>
                </c:pt>
                <c:pt idx="5">
                  <c:v>5093</c:v>
                </c:pt>
                <c:pt idx="6">
                  <c:v>5094</c:v>
                </c:pt>
                <c:pt idx="7">
                  <c:v>5095</c:v>
                </c:pt>
                <c:pt idx="8">
                  <c:v>5096</c:v>
                </c:pt>
                <c:pt idx="9">
                  <c:v>5097</c:v>
                </c:pt>
                <c:pt idx="10">
                  <c:v>5098</c:v>
                </c:pt>
                <c:pt idx="11">
                  <c:v>5099</c:v>
                </c:pt>
                <c:pt idx="12">
                  <c:v>5100</c:v>
                </c:pt>
                <c:pt idx="13">
                  <c:v>5101</c:v>
                </c:pt>
                <c:pt idx="14">
                  <c:v>5102</c:v>
                </c:pt>
                <c:pt idx="15">
                  <c:v>5103</c:v>
                </c:pt>
                <c:pt idx="16">
                  <c:v>5104</c:v>
                </c:pt>
                <c:pt idx="17">
                  <c:v>5105</c:v>
                </c:pt>
                <c:pt idx="18">
                  <c:v>5106</c:v>
                </c:pt>
                <c:pt idx="19">
                  <c:v>5107</c:v>
                </c:pt>
                <c:pt idx="20">
                  <c:v>5108</c:v>
                </c:pt>
                <c:pt idx="21">
                  <c:v>5109</c:v>
                </c:pt>
                <c:pt idx="22">
                  <c:v>5110</c:v>
                </c:pt>
                <c:pt idx="23">
                  <c:v>5111</c:v>
                </c:pt>
                <c:pt idx="24">
                  <c:v>5112</c:v>
                </c:pt>
                <c:pt idx="25">
                  <c:v>5113</c:v>
                </c:pt>
                <c:pt idx="26">
                  <c:v>5114</c:v>
                </c:pt>
                <c:pt idx="27">
                  <c:v>5115</c:v>
                </c:pt>
                <c:pt idx="28">
                  <c:v>5116</c:v>
                </c:pt>
                <c:pt idx="29">
                  <c:v>5117</c:v>
                </c:pt>
                <c:pt idx="30">
                  <c:v>5118</c:v>
                </c:pt>
                <c:pt idx="31">
                  <c:v>5119</c:v>
                </c:pt>
                <c:pt idx="32">
                  <c:v>5120</c:v>
                </c:pt>
                <c:pt idx="33">
                  <c:v>5121</c:v>
                </c:pt>
                <c:pt idx="34">
                  <c:v>5122</c:v>
                </c:pt>
                <c:pt idx="35">
                  <c:v>5123</c:v>
                </c:pt>
                <c:pt idx="36">
                  <c:v>5124</c:v>
                </c:pt>
                <c:pt idx="37">
                  <c:v>5125</c:v>
                </c:pt>
                <c:pt idx="38">
                  <c:v>5126</c:v>
                </c:pt>
                <c:pt idx="39">
                  <c:v>5127</c:v>
                </c:pt>
                <c:pt idx="40">
                  <c:v>5128</c:v>
                </c:pt>
                <c:pt idx="41">
                  <c:v>5129</c:v>
                </c:pt>
                <c:pt idx="42">
                  <c:v>5130</c:v>
                </c:pt>
                <c:pt idx="43">
                  <c:v>5131</c:v>
                </c:pt>
                <c:pt idx="44">
                  <c:v>5132</c:v>
                </c:pt>
                <c:pt idx="45">
                  <c:v>5133</c:v>
                </c:pt>
                <c:pt idx="46">
                  <c:v>5134</c:v>
                </c:pt>
                <c:pt idx="47">
                  <c:v>5135</c:v>
                </c:pt>
                <c:pt idx="48">
                  <c:v>5136</c:v>
                </c:pt>
                <c:pt idx="49">
                  <c:v>5137</c:v>
                </c:pt>
                <c:pt idx="50">
                  <c:v>5138</c:v>
                </c:pt>
                <c:pt idx="51">
                  <c:v>5139</c:v>
                </c:pt>
                <c:pt idx="52">
                  <c:v>5140</c:v>
                </c:pt>
                <c:pt idx="53">
                  <c:v>5141</c:v>
                </c:pt>
                <c:pt idx="54">
                  <c:v>5142</c:v>
                </c:pt>
                <c:pt idx="55">
                  <c:v>5143</c:v>
                </c:pt>
                <c:pt idx="56">
                  <c:v>5144</c:v>
                </c:pt>
                <c:pt idx="57">
                  <c:v>5145</c:v>
                </c:pt>
                <c:pt idx="58">
                  <c:v>5146</c:v>
                </c:pt>
                <c:pt idx="59">
                  <c:v>5147</c:v>
                </c:pt>
                <c:pt idx="60">
                  <c:v>5148</c:v>
                </c:pt>
                <c:pt idx="61">
                  <c:v>5149</c:v>
                </c:pt>
                <c:pt idx="62">
                  <c:v>5150</c:v>
                </c:pt>
                <c:pt idx="63">
                  <c:v>5151</c:v>
                </c:pt>
                <c:pt idx="64">
                  <c:v>5152</c:v>
                </c:pt>
                <c:pt idx="65">
                  <c:v>5153</c:v>
                </c:pt>
                <c:pt idx="66">
                  <c:v>5154</c:v>
                </c:pt>
                <c:pt idx="67">
                  <c:v>5155</c:v>
                </c:pt>
                <c:pt idx="68">
                  <c:v>5156</c:v>
                </c:pt>
                <c:pt idx="69">
                  <c:v>5157</c:v>
                </c:pt>
                <c:pt idx="70">
                  <c:v>5158</c:v>
                </c:pt>
                <c:pt idx="71">
                  <c:v>5159</c:v>
                </c:pt>
                <c:pt idx="72">
                  <c:v>5160</c:v>
                </c:pt>
                <c:pt idx="73">
                  <c:v>5161</c:v>
                </c:pt>
                <c:pt idx="74">
                  <c:v>5162</c:v>
                </c:pt>
                <c:pt idx="75">
                  <c:v>5163</c:v>
                </c:pt>
                <c:pt idx="76">
                  <c:v>5164</c:v>
                </c:pt>
                <c:pt idx="77">
                  <c:v>5165</c:v>
                </c:pt>
                <c:pt idx="78">
                  <c:v>5166</c:v>
                </c:pt>
                <c:pt idx="79">
                  <c:v>5167</c:v>
                </c:pt>
                <c:pt idx="80">
                  <c:v>5168</c:v>
                </c:pt>
                <c:pt idx="81">
                  <c:v>5169</c:v>
                </c:pt>
                <c:pt idx="82">
                  <c:v>5170</c:v>
                </c:pt>
                <c:pt idx="83">
                  <c:v>5171</c:v>
                </c:pt>
                <c:pt idx="84">
                  <c:v>5172</c:v>
                </c:pt>
                <c:pt idx="85">
                  <c:v>5173</c:v>
                </c:pt>
                <c:pt idx="86">
                  <c:v>5174</c:v>
                </c:pt>
                <c:pt idx="87">
                  <c:v>5175</c:v>
                </c:pt>
                <c:pt idx="88">
                  <c:v>5176</c:v>
                </c:pt>
                <c:pt idx="89">
                  <c:v>5177</c:v>
                </c:pt>
                <c:pt idx="90">
                  <c:v>5178</c:v>
                </c:pt>
                <c:pt idx="91">
                  <c:v>5179</c:v>
                </c:pt>
                <c:pt idx="92">
                  <c:v>5180</c:v>
                </c:pt>
                <c:pt idx="93">
                  <c:v>5181</c:v>
                </c:pt>
                <c:pt idx="94">
                  <c:v>5182</c:v>
                </c:pt>
                <c:pt idx="95">
                  <c:v>5183</c:v>
                </c:pt>
                <c:pt idx="96">
                  <c:v>5184</c:v>
                </c:pt>
                <c:pt idx="97">
                  <c:v>5185</c:v>
                </c:pt>
                <c:pt idx="98">
                  <c:v>5186</c:v>
                </c:pt>
                <c:pt idx="99">
                  <c:v>5187</c:v>
                </c:pt>
                <c:pt idx="100">
                  <c:v>5188</c:v>
                </c:pt>
                <c:pt idx="101">
                  <c:v>5189</c:v>
                </c:pt>
                <c:pt idx="102">
                  <c:v>5190</c:v>
                </c:pt>
                <c:pt idx="103">
                  <c:v>5191</c:v>
                </c:pt>
                <c:pt idx="104">
                  <c:v>5192</c:v>
                </c:pt>
                <c:pt idx="105">
                  <c:v>5193</c:v>
                </c:pt>
                <c:pt idx="106">
                  <c:v>5194</c:v>
                </c:pt>
                <c:pt idx="107">
                  <c:v>5195</c:v>
                </c:pt>
                <c:pt idx="108">
                  <c:v>5196</c:v>
                </c:pt>
                <c:pt idx="109">
                  <c:v>5197</c:v>
                </c:pt>
                <c:pt idx="110">
                  <c:v>5198</c:v>
                </c:pt>
                <c:pt idx="111">
                  <c:v>5199</c:v>
                </c:pt>
                <c:pt idx="112">
                  <c:v>5200</c:v>
                </c:pt>
                <c:pt idx="113">
                  <c:v>5201</c:v>
                </c:pt>
                <c:pt idx="114">
                  <c:v>5202</c:v>
                </c:pt>
                <c:pt idx="115">
                  <c:v>5203</c:v>
                </c:pt>
                <c:pt idx="116">
                  <c:v>5204</c:v>
                </c:pt>
                <c:pt idx="117">
                  <c:v>5205</c:v>
                </c:pt>
                <c:pt idx="118">
                  <c:v>5206</c:v>
                </c:pt>
                <c:pt idx="119">
                  <c:v>5207</c:v>
                </c:pt>
                <c:pt idx="120">
                  <c:v>5208</c:v>
                </c:pt>
                <c:pt idx="121">
                  <c:v>5209</c:v>
                </c:pt>
                <c:pt idx="122">
                  <c:v>5210</c:v>
                </c:pt>
                <c:pt idx="123">
                  <c:v>5211</c:v>
                </c:pt>
                <c:pt idx="124">
                  <c:v>5212</c:v>
                </c:pt>
                <c:pt idx="125">
                  <c:v>5213</c:v>
                </c:pt>
                <c:pt idx="126">
                  <c:v>5214</c:v>
                </c:pt>
                <c:pt idx="127">
                  <c:v>5215</c:v>
                </c:pt>
                <c:pt idx="128">
                  <c:v>5216</c:v>
                </c:pt>
                <c:pt idx="129">
                  <c:v>5217</c:v>
                </c:pt>
                <c:pt idx="130">
                  <c:v>5218</c:v>
                </c:pt>
                <c:pt idx="131">
                  <c:v>5219</c:v>
                </c:pt>
                <c:pt idx="132">
                  <c:v>5220</c:v>
                </c:pt>
                <c:pt idx="133">
                  <c:v>5221</c:v>
                </c:pt>
                <c:pt idx="134">
                  <c:v>5222</c:v>
                </c:pt>
                <c:pt idx="135">
                  <c:v>5223</c:v>
                </c:pt>
                <c:pt idx="136">
                  <c:v>5224</c:v>
                </c:pt>
                <c:pt idx="137">
                  <c:v>5225</c:v>
                </c:pt>
                <c:pt idx="138">
                  <c:v>5226</c:v>
                </c:pt>
                <c:pt idx="139">
                  <c:v>5227</c:v>
                </c:pt>
                <c:pt idx="140">
                  <c:v>5228</c:v>
                </c:pt>
                <c:pt idx="141">
                  <c:v>5229</c:v>
                </c:pt>
                <c:pt idx="142">
                  <c:v>5230</c:v>
                </c:pt>
                <c:pt idx="143">
                  <c:v>5231</c:v>
                </c:pt>
                <c:pt idx="144">
                  <c:v>5232</c:v>
                </c:pt>
                <c:pt idx="145">
                  <c:v>5233</c:v>
                </c:pt>
                <c:pt idx="146">
                  <c:v>5234</c:v>
                </c:pt>
                <c:pt idx="147">
                  <c:v>5235</c:v>
                </c:pt>
                <c:pt idx="148">
                  <c:v>5236</c:v>
                </c:pt>
                <c:pt idx="149">
                  <c:v>5237</c:v>
                </c:pt>
                <c:pt idx="150">
                  <c:v>5238</c:v>
                </c:pt>
                <c:pt idx="151">
                  <c:v>5239</c:v>
                </c:pt>
                <c:pt idx="152">
                  <c:v>5240</c:v>
                </c:pt>
                <c:pt idx="153">
                  <c:v>5241</c:v>
                </c:pt>
                <c:pt idx="154">
                  <c:v>5242</c:v>
                </c:pt>
                <c:pt idx="155">
                  <c:v>5243</c:v>
                </c:pt>
                <c:pt idx="156">
                  <c:v>5244</c:v>
                </c:pt>
                <c:pt idx="157">
                  <c:v>5245</c:v>
                </c:pt>
                <c:pt idx="158">
                  <c:v>5246</c:v>
                </c:pt>
                <c:pt idx="159">
                  <c:v>5247</c:v>
                </c:pt>
                <c:pt idx="160">
                  <c:v>5248</c:v>
                </c:pt>
                <c:pt idx="161">
                  <c:v>5249</c:v>
                </c:pt>
                <c:pt idx="162">
                  <c:v>5250</c:v>
                </c:pt>
                <c:pt idx="163">
                  <c:v>5251</c:v>
                </c:pt>
                <c:pt idx="164">
                  <c:v>5252</c:v>
                </c:pt>
                <c:pt idx="165">
                  <c:v>5253</c:v>
                </c:pt>
                <c:pt idx="166">
                  <c:v>5254</c:v>
                </c:pt>
                <c:pt idx="167">
                  <c:v>5255</c:v>
                </c:pt>
                <c:pt idx="168">
                  <c:v>5256</c:v>
                </c:pt>
                <c:pt idx="169">
                  <c:v>5257</c:v>
                </c:pt>
                <c:pt idx="170">
                  <c:v>5258</c:v>
                </c:pt>
                <c:pt idx="171">
                  <c:v>5259</c:v>
                </c:pt>
                <c:pt idx="172">
                  <c:v>5260</c:v>
                </c:pt>
                <c:pt idx="173">
                  <c:v>5261</c:v>
                </c:pt>
                <c:pt idx="174">
                  <c:v>5262</c:v>
                </c:pt>
                <c:pt idx="175">
                  <c:v>5263</c:v>
                </c:pt>
                <c:pt idx="176">
                  <c:v>5264</c:v>
                </c:pt>
                <c:pt idx="177">
                  <c:v>5265</c:v>
                </c:pt>
                <c:pt idx="178">
                  <c:v>5266</c:v>
                </c:pt>
                <c:pt idx="179">
                  <c:v>5267</c:v>
                </c:pt>
                <c:pt idx="180">
                  <c:v>5268</c:v>
                </c:pt>
                <c:pt idx="181">
                  <c:v>5269</c:v>
                </c:pt>
                <c:pt idx="182">
                  <c:v>5270</c:v>
                </c:pt>
                <c:pt idx="183">
                  <c:v>5271</c:v>
                </c:pt>
                <c:pt idx="184">
                  <c:v>5272</c:v>
                </c:pt>
                <c:pt idx="185">
                  <c:v>5273</c:v>
                </c:pt>
                <c:pt idx="186">
                  <c:v>5274</c:v>
                </c:pt>
                <c:pt idx="187">
                  <c:v>5275</c:v>
                </c:pt>
                <c:pt idx="188">
                  <c:v>5276</c:v>
                </c:pt>
                <c:pt idx="189">
                  <c:v>5277</c:v>
                </c:pt>
                <c:pt idx="190">
                  <c:v>5278</c:v>
                </c:pt>
                <c:pt idx="191">
                  <c:v>5279</c:v>
                </c:pt>
                <c:pt idx="192">
                  <c:v>5280</c:v>
                </c:pt>
                <c:pt idx="193">
                  <c:v>5281</c:v>
                </c:pt>
                <c:pt idx="194">
                  <c:v>5282</c:v>
                </c:pt>
                <c:pt idx="195">
                  <c:v>5283</c:v>
                </c:pt>
                <c:pt idx="196">
                  <c:v>5284</c:v>
                </c:pt>
                <c:pt idx="197">
                  <c:v>5285</c:v>
                </c:pt>
                <c:pt idx="198">
                  <c:v>5286</c:v>
                </c:pt>
                <c:pt idx="199">
                  <c:v>5287</c:v>
                </c:pt>
                <c:pt idx="200">
                  <c:v>5288</c:v>
                </c:pt>
                <c:pt idx="201">
                  <c:v>5289</c:v>
                </c:pt>
                <c:pt idx="202">
                  <c:v>5290</c:v>
                </c:pt>
                <c:pt idx="203">
                  <c:v>5291</c:v>
                </c:pt>
                <c:pt idx="204">
                  <c:v>5292</c:v>
                </c:pt>
                <c:pt idx="205">
                  <c:v>5293</c:v>
                </c:pt>
                <c:pt idx="206">
                  <c:v>5294</c:v>
                </c:pt>
                <c:pt idx="207">
                  <c:v>5295</c:v>
                </c:pt>
                <c:pt idx="208">
                  <c:v>5296</c:v>
                </c:pt>
                <c:pt idx="209">
                  <c:v>5297</c:v>
                </c:pt>
                <c:pt idx="210">
                  <c:v>5298</c:v>
                </c:pt>
                <c:pt idx="211">
                  <c:v>5299</c:v>
                </c:pt>
                <c:pt idx="212">
                  <c:v>5300</c:v>
                </c:pt>
                <c:pt idx="213">
                  <c:v>5301</c:v>
                </c:pt>
                <c:pt idx="214">
                  <c:v>5302</c:v>
                </c:pt>
                <c:pt idx="215">
                  <c:v>5303</c:v>
                </c:pt>
                <c:pt idx="216">
                  <c:v>5304</c:v>
                </c:pt>
                <c:pt idx="217">
                  <c:v>5305</c:v>
                </c:pt>
                <c:pt idx="218">
                  <c:v>5306</c:v>
                </c:pt>
                <c:pt idx="219">
                  <c:v>5307</c:v>
                </c:pt>
                <c:pt idx="220">
                  <c:v>5308</c:v>
                </c:pt>
                <c:pt idx="221">
                  <c:v>5309</c:v>
                </c:pt>
                <c:pt idx="222">
                  <c:v>5310</c:v>
                </c:pt>
                <c:pt idx="223">
                  <c:v>5311</c:v>
                </c:pt>
                <c:pt idx="224">
                  <c:v>5312</c:v>
                </c:pt>
                <c:pt idx="225">
                  <c:v>5313</c:v>
                </c:pt>
                <c:pt idx="226">
                  <c:v>5314</c:v>
                </c:pt>
                <c:pt idx="227">
                  <c:v>5315</c:v>
                </c:pt>
                <c:pt idx="228">
                  <c:v>5316</c:v>
                </c:pt>
                <c:pt idx="229">
                  <c:v>5317</c:v>
                </c:pt>
                <c:pt idx="230">
                  <c:v>5318</c:v>
                </c:pt>
                <c:pt idx="231">
                  <c:v>5319</c:v>
                </c:pt>
                <c:pt idx="232">
                  <c:v>5320</c:v>
                </c:pt>
                <c:pt idx="233">
                  <c:v>5321</c:v>
                </c:pt>
                <c:pt idx="234">
                  <c:v>5322</c:v>
                </c:pt>
                <c:pt idx="235">
                  <c:v>5323</c:v>
                </c:pt>
                <c:pt idx="236">
                  <c:v>5324</c:v>
                </c:pt>
                <c:pt idx="237">
                  <c:v>5325</c:v>
                </c:pt>
                <c:pt idx="238">
                  <c:v>5326</c:v>
                </c:pt>
                <c:pt idx="239">
                  <c:v>5327</c:v>
                </c:pt>
                <c:pt idx="240">
                  <c:v>5328</c:v>
                </c:pt>
                <c:pt idx="241">
                  <c:v>5329</c:v>
                </c:pt>
                <c:pt idx="242">
                  <c:v>5330</c:v>
                </c:pt>
                <c:pt idx="243">
                  <c:v>5331</c:v>
                </c:pt>
                <c:pt idx="244">
                  <c:v>5332</c:v>
                </c:pt>
                <c:pt idx="245">
                  <c:v>5333</c:v>
                </c:pt>
                <c:pt idx="246">
                  <c:v>5334</c:v>
                </c:pt>
              </c:numCache>
            </c:numRef>
          </c:xVal>
          <c:yVal>
            <c:numRef>
              <c:f>Graph!$D$4532:$D$4776</c:f>
              <c:numCache>
                <c:formatCode>General</c:formatCode>
                <c:ptCount val="245"/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44-4C7C-AE6B-DF3207545CC1}"/>
            </c:ext>
          </c:extLst>
        </c:ser>
        <c:ser>
          <c:idx val="1"/>
          <c:order val="1"/>
          <c:tx>
            <c:v>FR</c:v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Graph!$A$4531:$A$4777</c:f>
              <c:numCache>
                <c:formatCode>General</c:formatCode>
                <c:ptCount val="247"/>
                <c:pt idx="0">
                  <c:v>5088</c:v>
                </c:pt>
                <c:pt idx="1">
                  <c:v>5089</c:v>
                </c:pt>
                <c:pt idx="2">
                  <c:v>5090</c:v>
                </c:pt>
                <c:pt idx="3">
                  <c:v>5091</c:v>
                </c:pt>
                <c:pt idx="4">
                  <c:v>5092</c:v>
                </c:pt>
                <c:pt idx="5">
                  <c:v>5093</c:v>
                </c:pt>
                <c:pt idx="6">
                  <c:v>5094</c:v>
                </c:pt>
                <c:pt idx="7">
                  <c:v>5095</c:v>
                </c:pt>
                <c:pt idx="8">
                  <c:v>5096</c:v>
                </c:pt>
                <c:pt idx="9">
                  <c:v>5097</c:v>
                </c:pt>
                <c:pt idx="10">
                  <c:v>5098</c:v>
                </c:pt>
                <c:pt idx="11">
                  <c:v>5099</c:v>
                </c:pt>
                <c:pt idx="12">
                  <c:v>5100</c:v>
                </c:pt>
                <c:pt idx="13">
                  <c:v>5101</c:v>
                </c:pt>
                <c:pt idx="14">
                  <c:v>5102</c:v>
                </c:pt>
                <c:pt idx="15">
                  <c:v>5103</c:v>
                </c:pt>
                <c:pt idx="16">
                  <c:v>5104</c:v>
                </c:pt>
                <c:pt idx="17">
                  <c:v>5105</c:v>
                </c:pt>
                <c:pt idx="18">
                  <c:v>5106</c:v>
                </c:pt>
                <c:pt idx="19">
                  <c:v>5107</c:v>
                </c:pt>
                <c:pt idx="20">
                  <c:v>5108</c:v>
                </c:pt>
                <c:pt idx="21">
                  <c:v>5109</c:v>
                </c:pt>
                <c:pt idx="22">
                  <c:v>5110</c:v>
                </c:pt>
                <c:pt idx="23">
                  <c:v>5111</c:v>
                </c:pt>
                <c:pt idx="24">
                  <c:v>5112</c:v>
                </c:pt>
                <c:pt idx="25">
                  <c:v>5113</c:v>
                </c:pt>
                <c:pt idx="26">
                  <c:v>5114</c:v>
                </c:pt>
                <c:pt idx="27">
                  <c:v>5115</c:v>
                </c:pt>
                <c:pt idx="28">
                  <c:v>5116</c:v>
                </c:pt>
                <c:pt idx="29">
                  <c:v>5117</c:v>
                </c:pt>
                <c:pt idx="30">
                  <c:v>5118</c:v>
                </c:pt>
                <c:pt idx="31">
                  <c:v>5119</c:v>
                </c:pt>
                <c:pt idx="32">
                  <c:v>5120</c:v>
                </c:pt>
                <c:pt idx="33">
                  <c:v>5121</c:v>
                </c:pt>
                <c:pt idx="34">
                  <c:v>5122</c:v>
                </c:pt>
                <c:pt idx="35">
                  <c:v>5123</c:v>
                </c:pt>
                <c:pt idx="36">
                  <c:v>5124</c:v>
                </c:pt>
                <c:pt idx="37">
                  <c:v>5125</c:v>
                </c:pt>
                <c:pt idx="38">
                  <c:v>5126</c:v>
                </c:pt>
                <c:pt idx="39">
                  <c:v>5127</c:v>
                </c:pt>
                <c:pt idx="40">
                  <c:v>5128</c:v>
                </c:pt>
                <c:pt idx="41">
                  <c:v>5129</c:v>
                </c:pt>
                <c:pt idx="42">
                  <c:v>5130</c:v>
                </c:pt>
                <c:pt idx="43">
                  <c:v>5131</c:v>
                </c:pt>
                <c:pt idx="44">
                  <c:v>5132</c:v>
                </c:pt>
                <c:pt idx="45">
                  <c:v>5133</c:v>
                </c:pt>
                <c:pt idx="46">
                  <c:v>5134</c:v>
                </c:pt>
                <c:pt idx="47">
                  <c:v>5135</c:v>
                </c:pt>
                <c:pt idx="48">
                  <c:v>5136</c:v>
                </c:pt>
                <c:pt idx="49">
                  <c:v>5137</c:v>
                </c:pt>
                <c:pt idx="50">
                  <c:v>5138</c:v>
                </c:pt>
                <c:pt idx="51">
                  <c:v>5139</c:v>
                </c:pt>
                <c:pt idx="52">
                  <c:v>5140</c:v>
                </c:pt>
                <c:pt idx="53">
                  <c:v>5141</c:v>
                </c:pt>
                <c:pt idx="54">
                  <c:v>5142</c:v>
                </c:pt>
                <c:pt idx="55">
                  <c:v>5143</c:v>
                </c:pt>
                <c:pt idx="56">
                  <c:v>5144</c:v>
                </c:pt>
                <c:pt idx="57">
                  <c:v>5145</c:v>
                </c:pt>
                <c:pt idx="58">
                  <c:v>5146</c:v>
                </c:pt>
                <c:pt idx="59">
                  <c:v>5147</c:v>
                </c:pt>
                <c:pt idx="60">
                  <c:v>5148</c:v>
                </c:pt>
                <c:pt idx="61">
                  <c:v>5149</c:v>
                </c:pt>
                <c:pt idx="62">
                  <c:v>5150</c:v>
                </c:pt>
                <c:pt idx="63">
                  <c:v>5151</c:v>
                </c:pt>
                <c:pt idx="64">
                  <c:v>5152</c:v>
                </c:pt>
                <c:pt idx="65">
                  <c:v>5153</c:v>
                </c:pt>
                <c:pt idx="66">
                  <c:v>5154</c:v>
                </c:pt>
                <c:pt idx="67">
                  <c:v>5155</c:v>
                </c:pt>
                <c:pt idx="68">
                  <c:v>5156</c:v>
                </c:pt>
                <c:pt idx="69">
                  <c:v>5157</c:v>
                </c:pt>
                <c:pt idx="70">
                  <c:v>5158</c:v>
                </c:pt>
                <c:pt idx="71">
                  <c:v>5159</c:v>
                </c:pt>
                <c:pt idx="72">
                  <c:v>5160</c:v>
                </c:pt>
                <c:pt idx="73">
                  <c:v>5161</c:v>
                </c:pt>
                <c:pt idx="74">
                  <c:v>5162</c:v>
                </c:pt>
                <c:pt idx="75">
                  <c:v>5163</c:v>
                </c:pt>
                <c:pt idx="76">
                  <c:v>5164</c:v>
                </c:pt>
                <c:pt idx="77">
                  <c:v>5165</c:v>
                </c:pt>
                <c:pt idx="78">
                  <c:v>5166</c:v>
                </c:pt>
                <c:pt idx="79">
                  <c:v>5167</c:v>
                </c:pt>
                <c:pt idx="80">
                  <c:v>5168</c:v>
                </c:pt>
                <c:pt idx="81">
                  <c:v>5169</c:v>
                </c:pt>
                <c:pt idx="82">
                  <c:v>5170</c:v>
                </c:pt>
                <c:pt idx="83">
                  <c:v>5171</c:v>
                </c:pt>
                <c:pt idx="84">
                  <c:v>5172</c:v>
                </c:pt>
                <c:pt idx="85">
                  <c:v>5173</c:v>
                </c:pt>
                <c:pt idx="86">
                  <c:v>5174</c:v>
                </c:pt>
                <c:pt idx="87">
                  <c:v>5175</c:v>
                </c:pt>
                <c:pt idx="88">
                  <c:v>5176</c:v>
                </c:pt>
                <c:pt idx="89">
                  <c:v>5177</c:v>
                </c:pt>
                <c:pt idx="90">
                  <c:v>5178</c:v>
                </c:pt>
                <c:pt idx="91">
                  <c:v>5179</c:v>
                </c:pt>
                <c:pt idx="92">
                  <c:v>5180</c:v>
                </c:pt>
                <c:pt idx="93">
                  <c:v>5181</c:v>
                </c:pt>
                <c:pt idx="94">
                  <c:v>5182</c:v>
                </c:pt>
                <c:pt idx="95">
                  <c:v>5183</c:v>
                </c:pt>
                <c:pt idx="96">
                  <c:v>5184</c:v>
                </c:pt>
                <c:pt idx="97">
                  <c:v>5185</c:v>
                </c:pt>
                <c:pt idx="98">
                  <c:v>5186</c:v>
                </c:pt>
                <c:pt idx="99">
                  <c:v>5187</c:v>
                </c:pt>
                <c:pt idx="100">
                  <c:v>5188</c:v>
                </c:pt>
                <c:pt idx="101">
                  <c:v>5189</c:v>
                </c:pt>
                <c:pt idx="102">
                  <c:v>5190</c:v>
                </c:pt>
                <c:pt idx="103">
                  <c:v>5191</c:v>
                </c:pt>
                <c:pt idx="104">
                  <c:v>5192</c:v>
                </c:pt>
                <c:pt idx="105">
                  <c:v>5193</c:v>
                </c:pt>
                <c:pt idx="106">
                  <c:v>5194</c:v>
                </c:pt>
                <c:pt idx="107">
                  <c:v>5195</c:v>
                </c:pt>
                <c:pt idx="108">
                  <c:v>5196</c:v>
                </c:pt>
                <c:pt idx="109">
                  <c:v>5197</c:v>
                </c:pt>
                <c:pt idx="110">
                  <c:v>5198</c:v>
                </c:pt>
                <c:pt idx="111">
                  <c:v>5199</c:v>
                </c:pt>
                <c:pt idx="112">
                  <c:v>5200</c:v>
                </c:pt>
                <c:pt idx="113">
                  <c:v>5201</c:v>
                </c:pt>
                <c:pt idx="114">
                  <c:v>5202</c:v>
                </c:pt>
                <c:pt idx="115">
                  <c:v>5203</c:v>
                </c:pt>
                <c:pt idx="116">
                  <c:v>5204</c:v>
                </c:pt>
                <c:pt idx="117">
                  <c:v>5205</c:v>
                </c:pt>
                <c:pt idx="118">
                  <c:v>5206</c:v>
                </c:pt>
                <c:pt idx="119">
                  <c:v>5207</c:v>
                </c:pt>
                <c:pt idx="120">
                  <c:v>5208</c:v>
                </c:pt>
                <c:pt idx="121">
                  <c:v>5209</c:v>
                </c:pt>
                <c:pt idx="122">
                  <c:v>5210</c:v>
                </c:pt>
                <c:pt idx="123">
                  <c:v>5211</c:v>
                </c:pt>
                <c:pt idx="124">
                  <c:v>5212</c:v>
                </c:pt>
                <c:pt idx="125">
                  <c:v>5213</c:v>
                </c:pt>
                <c:pt idx="126">
                  <c:v>5214</c:v>
                </c:pt>
                <c:pt idx="127">
                  <c:v>5215</c:v>
                </c:pt>
                <c:pt idx="128">
                  <c:v>5216</c:v>
                </c:pt>
                <c:pt idx="129">
                  <c:v>5217</c:v>
                </c:pt>
                <c:pt idx="130">
                  <c:v>5218</c:v>
                </c:pt>
                <c:pt idx="131">
                  <c:v>5219</c:v>
                </c:pt>
                <c:pt idx="132">
                  <c:v>5220</c:v>
                </c:pt>
                <c:pt idx="133">
                  <c:v>5221</c:v>
                </c:pt>
                <c:pt idx="134">
                  <c:v>5222</c:v>
                </c:pt>
                <c:pt idx="135">
                  <c:v>5223</c:v>
                </c:pt>
                <c:pt idx="136">
                  <c:v>5224</c:v>
                </c:pt>
                <c:pt idx="137">
                  <c:v>5225</c:v>
                </c:pt>
                <c:pt idx="138">
                  <c:v>5226</c:v>
                </c:pt>
                <c:pt idx="139">
                  <c:v>5227</c:v>
                </c:pt>
                <c:pt idx="140">
                  <c:v>5228</c:v>
                </c:pt>
                <c:pt idx="141">
                  <c:v>5229</c:v>
                </c:pt>
                <c:pt idx="142">
                  <c:v>5230</c:v>
                </c:pt>
                <c:pt idx="143">
                  <c:v>5231</c:v>
                </c:pt>
                <c:pt idx="144">
                  <c:v>5232</c:v>
                </c:pt>
                <c:pt idx="145">
                  <c:v>5233</c:v>
                </c:pt>
                <c:pt idx="146">
                  <c:v>5234</c:v>
                </c:pt>
                <c:pt idx="147">
                  <c:v>5235</c:v>
                </c:pt>
                <c:pt idx="148">
                  <c:v>5236</c:v>
                </c:pt>
                <c:pt idx="149">
                  <c:v>5237</c:v>
                </c:pt>
                <c:pt idx="150">
                  <c:v>5238</c:v>
                </c:pt>
                <c:pt idx="151">
                  <c:v>5239</c:v>
                </c:pt>
                <c:pt idx="152">
                  <c:v>5240</c:v>
                </c:pt>
                <c:pt idx="153">
                  <c:v>5241</c:v>
                </c:pt>
                <c:pt idx="154">
                  <c:v>5242</c:v>
                </c:pt>
                <c:pt idx="155">
                  <c:v>5243</c:v>
                </c:pt>
                <c:pt idx="156">
                  <c:v>5244</c:v>
                </c:pt>
                <c:pt idx="157">
                  <c:v>5245</c:v>
                </c:pt>
                <c:pt idx="158">
                  <c:v>5246</c:v>
                </c:pt>
                <c:pt idx="159">
                  <c:v>5247</c:v>
                </c:pt>
                <c:pt idx="160">
                  <c:v>5248</c:v>
                </c:pt>
                <c:pt idx="161">
                  <c:v>5249</c:v>
                </c:pt>
                <c:pt idx="162">
                  <c:v>5250</c:v>
                </c:pt>
                <c:pt idx="163">
                  <c:v>5251</c:v>
                </c:pt>
                <c:pt idx="164">
                  <c:v>5252</c:v>
                </c:pt>
                <c:pt idx="165">
                  <c:v>5253</c:v>
                </c:pt>
                <c:pt idx="166">
                  <c:v>5254</c:v>
                </c:pt>
                <c:pt idx="167">
                  <c:v>5255</c:v>
                </c:pt>
                <c:pt idx="168">
                  <c:v>5256</c:v>
                </c:pt>
                <c:pt idx="169">
                  <c:v>5257</c:v>
                </c:pt>
                <c:pt idx="170">
                  <c:v>5258</c:v>
                </c:pt>
                <c:pt idx="171">
                  <c:v>5259</c:v>
                </c:pt>
                <c:pt idx="172">
                  <c:v>5260</c:v>
                </c:pt>
                <c:pt idx="173">
                  <c:v>5261</c:v>
                </c:pt>
                <c:pt idx="174">
                  <c:v>5262</c:v>
                </c:pt>
                <c:pt idx="175">
                  <c:v>5263</c:v>
                </c:pt>
                <c:pt idx="176">
                  <c:v>5264</c:v>
                </c:pt>
                <c:pt idx="177">
                  <c:v>5265</c:v>
                </c:pt>
                <c:pt idx="178">
                  <c:v>5266</c:v>
                </c:pt>
                <c:pt idx="179">
                  <c:v>5267</c:v>
                </c:pt>
                <c:pt idx="180">
                  <c:v>5268</c:v>
                </c:pt>
                <c:pt idx="181">
                  <c:v>5269</c:v>
                </c:pt>
                <c:pt idx="182">
                  <c:v>5270</c:v>
                </c:pt>
                <c:pt idx="183">
                  <c:v>5271</c:v>
                </c:pt>
                <c:pt idx="184">
                  <c:v>5272</c:v>
                </c:pt>
                <c:pt idx="185">
                  <c:v>5273</c:v>
                </c:pt>
                <c:pt idx="186">
                  <c:v>5274</c:v>
                </c:pt>
                <c:pt idx="187">
                  <c:v>5275</c:v>
                </c:pt>
                <c:pt idx="188">
                  <c:v>5276</c:v>
                </c:pt>
                <c:pt idx="189">
                  <c:v>5277</c:v>
                </c:pt>
                <c:pt idx="190">
                  <c:v>5278</c:v>
                </c:pt>
                <c:pt idx="191">
                  <c:v>5279</c:v>
                </c:pt>
                <c:pt idx="192">
                  <c:v>5280</c:v>
                </c:pt>
                <c:pt idx="193">
                  <c:v>5281</c:v>
                </c:pt>
                <c:pt idx="194">
                  <c:v>5282</c:v>
                </c:pt>
                <c:pt idx="195">
                  <c:v>5283</c:v>
                </c:pt>
                <c:pt idx="196">
                  <c:v>5284</c:v>
                </c:pt>
                <c:pt idx="197">
                  <c:v>5285</c:v>
                </c:pt>
                <c:pt idx="198">
                  <c:v>5286</c:v>
                </c:pt>
                <c:pt idx="199">
                  <c:v>5287</c:v>
                </c:pt>
                <c:pt idx="200">
                  <c:v>5288</c:v>
                </c:pt>
                <c:pt idx="201">
                  <c:v>5289</c:v>
                </c:pt>
                <c:pt idx="202">
                  <c:v>5290</c:v>
                </c:pt>
                <c:pt idx="203">
                  <c:v>5291</c:v>
                </c:pt>
                <c:pt idx="204">
                  <c:v>5292</c:v>
                </c:pt>
                <c:pt idx="205">
                  <c:v>5293</c:v>
                </c:pt>
                <c:pt idx="206">
                  <c:v>5294</c:v>
                </c:pt>
                <c:pt idx="207">
                  <c:v>5295</c:v>
                </c:pt>
                <c:pt idx="208">
                  <c:v>5296</c:v>
                </c:pt>
                <c:pt idx="209">
                  <c:v>5297</c:v>
                </c:pt>
                <c:pt idx="210">
                  <c:v>5298</c:v>
                </c:pt>
                <c:pt idx="211">
                  <c:v>5299</c:v>
                </c:pt>
                <c:pt idx="212">
                  <c:v>5300</c:v>
                </c:pt>
                <c:pt idx="213">
                  <c:v>5301</c:v>
                </c:pt>
                <c:pt idx="214">
                  <c:v>5302</c:v>
                </c:pt>
                <c:pt idx="215">
                  <c:v>5303</c:v>
                </c:pt>
                <c:pt idx="216">
                  <c:v>5304</c:v>
                </c:pt>
                <c:pt idx="217">
                  <c:v>5305</c:v>
                </c:pt>
                <c:pt idx="218">
                  <c:v>5306</c:v>
                </c:pt>
                <c:pt idx="219">
                  <c:v>5307</c:v>
                </c:pt>
                <c:pt idx="220">
                  <c:v>5308</c:v>
                </c:pt>
                <c:pt idx="221">
                  <c:v>5309</c:v>
                </c:pt>
                <c:pt idx="222">
                  <c:v>5310</c:v>
                </c:pt>
                <c:pt idx="223">
                  <c:v>5311</c:v>
                </c:pt>
                <c:pt idx="224">
                  <c:v>5312</c:v>
                </c:pt>
                <c:pt idx="225">
                  <c:v>5313</c:v>
                </c:pt>
                <c:pt idx="226">
                  <c:v>5314</c:v>
                </c:pt>
                <c:pt idx="227">
                  <c:v>5315</c:v>
                </c:pt>
                <c:pt idx="228">
                  <c:v>5316</c:v>
                </c:pt>
                <c:pt idx="229">
                  <c:v>5317</c:v>
                </c:pt>
                <c:pt idx="230">
                  <c:v>5318</c:v>
                </c:pt>
                <c:pt idx="231">
                  <c:v>5319</c:v>
                </c:pt>
                <c:pt idx="232">
                  <c:v>5320</c:v>
                </c:pt>
                <c:pt idx="233">
                  <c:v>5321</c:v>
                </c:pt>
                <c:pt idx="234">
                  <c:v>5322</c:v>
                </c:pt>
                <c:pt idx="235">
                  <c:v>5323</c:v>
                </c:pt>
                <c:pt idx="236">
                  <c:v>5324</c:v>
                </c:pt>
                <c:pt idx="237">
                  <c:v>5325</c:v>
                </c:pt>
                <c:pt idx="238">
                  <c:v>5326</c:v>
                </c:pt>
                <c:pt idx="239">
                  <c:v>5327</c:v>
                </c:pt>
                <c:pt idx="240">
                  <c:v>5328</c:v>
                </c:pt>
                <c:pt idx="241">
                  <c:v>5329</c:v>
                </c:pt>
                <c:pt idx="242">
                  <c:v>5330</c:v>
                </c:pt>
                <c:pt idx="243">
                  <c:v>5331</c:v>
                </c:pt>
                <c:pt idx="244">
                  <c:v>5332</c:v>
                </c:pt>
                <c:pt idx="245">
                  <c:v>5333</c:v>
                </c:pt>
                <c:pt idx="246">
                  <c:v>5334</c:v>
                </c:pt>
              </c:numCache>
            </c:numRef>
          </c:xVal>
          <c:yVal>
            <c:numRef>
              <c:f>Graph!$B$4532:$B$4776</c:f>
              <c:numCache>
                <c:formatCode>General</c:formatCode>
                <c:ptCount val="24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544-4C7C-AE6B-DF3207545CC1}"/>
            </c:ext>
          </c:extLst>
        </c:ser>
        <c:ser>
          <c:idx val="2"/>
          <c:order val="2"/>
          <c:tx>
            <c:v>FL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Graph!$A$4531:$A$4777</c:f>
              <c:numCache>
                <c:formatCode>General</c:formatCode>
                <c:ptCount val="247"/>
                <c:pt idx="0">
                  <c:v>5088</c:v>
                </c:pt>
                <c:pt idx="1">
                  <c:v>5089</c:v>
                </c:pt>
                <c:pt idx="2">
                  <c:v>5090</c:v>
                </c:pt>
                <c:pt idx="3">
                  <c:v>5091</c:v>
                </c:pt>
                <c:pt idx="4">
                  <c:v>5092</c:v>
                </c:pt>
                <c:pt idx="5">
                  <c:v>5093</c:v>
                </c:pt>
                <c:pt idx="6">
                  <c:v>5094</c:v>
                </c:pt>
                <c:pt idx="7">
                  <c:v>5095</c:v>
                </c:pt>
                <c:pt idx="8">
                  <c:v>5096</c:v>
                </c:pt>
                <c:pt idx="9">
                  <c:v>5097</c:v>
                </c:pt>
                <c:pt idx="10">
                  <c:v>5098</c:v>
                </c:pt>
                <c:pt idx="11">
                  <c:v>5099</c:v>
                </c:pt>
                <c:pt idx="12">
                  <c:v>5100</c:v>
                </c:pt>
                <c:pt idx="13">
                  <c:v>5101</c:v>
                </c:pt>
                <c:pt idx="14">
                  <c:v>5102</c:v>
                </c:pt>
                <c:pt idx="15">
                  <c:v>5103</c:v>
                </c:pt>
                <c:pt idx="16">
                  <c:v>5104</c:v>
                </c:pt>
                <c:pt idx="17">
                  <c:v>5105</c:v>
                </c:pt>
                <c:pt idx="18">
                  <c:v>5106</c:v>
                </c:pt>
                <c:pt idx="19">
                  <c:v>5107</c:v>
                </c:pt>
                <c:pt idx="20">
                  <c:v>5108</c:v>
                </c:pt>
                <c:pt idx="21">
                  <c:v>5109</c:v>
                </c:pt>
                <c:pt idx="22">
                  <c:v>5110</c:v>
                </c:pt>
                <c:pt idx="23">
                  <c:v>5111</c:v>
                </c:pt>
                <c:pt idx="24">
                  <c:v>5112</c:v>
                </c:pt>
                <c:pt idx="25">
                  <c:v>5113</c:v>
                </c:pt>
                <c:pt idx="26">
                  <c:v>5114</c:v>
                </c:pt>
                <c:pt idx="27">
                  <c:v>5115</c:v>
                </c:pt>
                <c:pt idx="28">
                  <c:v>5116</c:v>
                </c:pt>
                <c:pt idx="29">
                  <c:v>5117</c:v>
                </c:pt>
                <c:pt idx="30">
                  <c:v>5118</c:v>
                </c:pt>
                <c:pt idx="31">
                  <c:v>5119</c:v>
                </c:pt>
                <c:pt idx="32">
                  <c:v>5120</c:v>
                </c:pt>
                <c:pt idx="33">
                  <c:v>5121</c:v>
                </c:pt>
                <c:pt idx="34">
                  <c:v>5122</c:v>
                </c:pt>
                <c:pt idx="35">
                  <c:v>5123</c:v>
                </c:pt>
                <c:pt idx="36">
                  <c:v>5124</c:v>
                </c:pt>
                <c:pt idx="37">
                  <c:v>5125</c:v>
                </c:pt>
                <c:pt idx="38">
                  <c:v>5126</c:v>
                </c:pt>
                <c:pt idx="39">
                  <c:v>5127</c:v>
                </c:pt>
                <c:pt idx="40">
                  <c:v>5128</c:v>
                </c:pt>
                <c:pt idx="41">
                  <c:v>5129</c:v>
                </c:pt>
                <c:pt idx="42">
                  <c:v>5130</c:v>
                </c:pt>
                <c:pt idx="43">
                  <c:v>5131</c:v>
                </c:pt>
                <c:pt idx="44">
                  <c:v>5132</c:v>
                </c:pt>
                <c:pt idx="45">
                  <c:v>5133</c:v>
                </c:pt>
                <c:pt idx="46">
                  <c:v>5134</c:v>
                </c:pt>
                <c:pt idx="47">
                  <c:v>5135</c:v>
                </c:pt>
                <c:pt idx="48">
                  <c:v>5136</c:v>
                </c:pt>
                <c:pt idx="49">
                  <c:v>5137</c:v>
                </c:pt>
                <c:pt idx="50">
                  <c:v>5138</c:v>
                </c:pt>
                <c:pt idx="51">
                  <c:v>5139</c:v>
                </c:pt>
                <c:pt idx="52">
                  <c:v>5140</c:v>
                </c:pt>
                <c:pt idx="53">
                  <c:v>5141</c:v>
                </c:pt>
                <c:pt idx="54">
                  <c:v>5142</c:v>
                </c:pt>
                <c:pt idx="55">
                  <c:v>5143</c:v>
                </c:pt>
                <c:pt idx="56">
                  <c:v>5144</c:v>
                </c:pt>
                <c:pt idx="57">
                  <c:v>5145</c:v>
                </c:pt>
                <c:pt idx="58">
                  <c:v>5146</c:v>
                </c:pt>
                <c:pt idx="59">
                  <c:v>5147</c:v>
                </c:pt>
                <c:pt idx="60">
                  <c:v>5148</c:v>
                </c:pt>
                <c:pt idx="61">
                  <c:v>5149</c:v>
                </c:pt>
                <c:pt idx="62">
                  <c:v>5150</c:v>
                </c:pt>
                <c:pt idx="63">
                  <c:v>5151</c:v>
                </c:pt>
                <c:pt idx="64">
                  <c:v>5152</c:v>
                </c:pt>
                <c:pt idx="65">
                  <c:v>5153</c:v>
                </c:pt>
                <c:pt idx="66">
                  <c:v>5154</c:v>
                </c:pt>
                <c:pt idx="67">
                  <c:v>5155</c:v>
                </c:pt>
                <c:pt idx="68">
                  <c:v>5156</c:v>
                </c:pt>
                <c:pt idx="69">
                  <c:v>5157</c:v>
                </c:pt>
                <c:pt idx="70">
                  <c:v>5158</c:v>
                </c:pt>
                <c:pt idx="71">
                  <c:v>5159</c:v>
                </c:pt>
                <c:pt idx="72">
                  <c:v>5160</c:v>
                </c:pt>
                <c:pt idx="73">
                  <c:v>5161</c:v>
                </c:pt>
                <c:pt idx="74">
                  <c:v>5162</c:v>
                </c:pt>
                <c:pt idx="75">
                  <c:v>5163</c:v>
                </c:pt>
                <c:pt idx="76">
                  <c:v>5164</c:v>
                </c:pt>
                <c:pt idx="77">
                  <c:v>5165</c:v>
                </c:pt>
                <c:pt idx="78">
                  <c:v>5166</c:v>
                </c:pt>
                <c:pt idx="79">
                  <c:v>5167</c:v>
                </c:pt>
                <c:pt idx="80">
                  <c:v>5168</c:v>
                </c:pt>
                <c:pt idx="81">
                  <c:v>5169</c:v>
                </c:pt>
                <c:pt idx="82">
                  <c:v>5170</c:v>
                </c:pt>
                <c:pt idx="83">
                  <c:v>5171</c:v>
                </c:pt>
                <c:pt idx="84">
                  <c:v>5172</c:v>
                </c:pt>
                <c:pt idx="85">
                  <c:v>5173</c:v>
                </c:pt>
                <c:pt idx="86">
                  <c:v>5174</c:v>
                </c:pt>
                <c:pt idx="87">
                  <c:v>5175</c:v>
                </c:pt>
                <c:pt idx="88">
                  <c:v>5176</c:v>
                </c:pt>
                <c:pt idx="89">
                  <c:v>5177</c:v>
                </c:pt>
                <c:pt idx="90">
                  <c:v>5178</c:v>
                </c:pt>
                <c:pt idx="91">
                  <c:v>5179</c:v>
                </c:pt>
                <c:pt idx="92">
                  <c:v>5180</c:v>
                </c:pt>
                <c:pt idx="93">
                  <c:v>5181</c:v>
                </c:pt>
                <c:pt idx="94">
                  <c:v>5182</c:v>
                </c:pt>
                <c:pt idx="95">
                  <c:v>5183</c:v>
                </c:pt>
                <c:pt idx="96">
                  <c:v>5184</c:v>
                </c:pt>
                <c:pt idx="97">
                  <c:v>5185</c:v>
                </c:pt>
                <c:pt idx="98">
                  <c:v>5186</c:v>
                </c:pt>
                <c:pt idx="99">
                  <c:v>5187</c:v>
                </c:pt>
                <c:pt idx="100">
                  <c:v>5188</c:v>
                </c:pt>
                <c:pt idx="101">
                  <c:v>5189</c:v>
                </c:pt>
                <c:pt idx="102">
                  <c:v>5190</c:v>
                </c:pt>
                <c:pt idx="103">
                  <c:v>5191</c:v>
                </c:pt>
                <c:pt idx="104">
                  <c:v>5192</c:v>
                </c:pt>
                <c:pt idx="105">
                  <c:v>5193</c:v>
                </c:pt>
                <c:pt idx="106">
                  <c:v>5194</c:v>
                </c:pt>
                <c:pt idx="107">
                  <c:v>5195</c:v>
                </c:pt>
                <c:pt idx="108">
                  <c:v>5196</c:v>
                </c:pt>
                <c:pt idx="109">
                  <c:v>5197</c:v>
                </c:pt>
                <c:pt idx="110">
                  <c:v>5198</c:v>
                </c:pt>
                <c:pt idx="111">
                  <c:v>5199</c:v>
                </c:pt>
                <c:pt idx="112">
                  <c:v>5200</c:v>
                </c:pt>
                <c:pt idx="113">
                  <c:v>5201</c:v>
                </c:pt>
                <c:pt idx="114">
                  <c:v>5202</c:v>
                </c:pt>
                <c:pt idx="115">
                  <c:v>5203</c:v>
                </c:pt>
                <c:pt idx="116">
                  <c:v>5204</c:v>
                </c:pt>
                <c:pt idx="117">
                  <c:v>5205</c:v>
                </c:pt>
                <c:pt idx="118">
                  <c:v>5206</c:v>
                </c:pt>
                <c:pt idx="119">
                  <c:v>5207</c:v>
                </c:pt>
                <c:pt idx="120">
                  <c:v>5208</c:v>
                </c:pt>
                <c:pt idx="121">
                  <c:v>5209</c:v>
                </c:pt>
                <c:pt idx="122">
                  <c:v>5210</c:v>
                </c:pt>
                <c:pt idx="123">
                  <c:v>5211</c:v>
                </c:pt>
                <c:pt idx="124">
                  <c:v>5212</c:v>
                </c:pt>
                <c:pt idx="125">
                  <c:v>5213</c:v>
                </c:pt>
                <c:pt idx="126">
                  <c:v>5214</c:v>
                </c:pt>
                <c:pt idx="127">
                  <c:v>5215</c:v>
                </c:pt>
                <c:pt idx="128">
                  <c:v>5216</c:v>
                </c:pt>
                <c:pt idx="129">
                  <c:v>5217</c:v>
                </c:pt>
                <c:pt idx="130">
                  <c:v>5218</c:v>
                </c:pt>
                <c:pt idx="131">
                  <c:v>5219</c:v>
                </c:pt>
                <c:pt idx="132">
                  <c:v>5220</c:v>
                </c:pt>
                <c:pt idx="133">
                  <c:v>5221</c:v>
                </c:pt>
                <c:pt idx="134">
                  <c:v>5222</c:v>
                </c:pt>
                <c:pt idx="135">
                  <c:v>5223</c:v>
                </c:pt>
                <c:pt idx="136">
                  <c:v>5224</c:v>
                </c:pt>
                <c:pt idx="137">
                  <c:v>5225</c:v>
                </c:pt>
                <c:pt idx="138">
                  <c:v>5226</c:v>
                </c:pt>
                <c:pt idx="139">
                  <c:v>5227</c:v>
                </c:pt>
                <c:pt idx="140">
                  <c:v>5228</c:v>
                </c:pt>
                <c:pt idx="141">
                  <c:v>5229</c:v>
                </c:pt>
                <c:pt idx="142">
                  <c:v>5230</c:v>
                </c:pt>
                <c:pt idx="143">
                  <c:v>5231</c:v>
                </c:pt>
                <c:pt idx="144">
                  <c:v>5232</c:v>
                </c:pt>
                <c:pt idx="145">
                  <c:v>5233</c:v>
                </c:pt>
                <c:pt idx="146">
                  <c:v>5234</c:v>
                </c:pt>
                <c:pt idx="147">
                  <c:v>5235</c:v>
                </c:pt>
                <c:pt idx="148">
                  <c:v>5236</c:v>
                </c:pt>
                <c:pt idx="149">
                  <c:v>5237</c:v>
                </c:pt>
                <c:pt idx="150">
                  <c:v>5238</c:v>
                </c:pt>
                <c:pt idx="151">
                  <c:v>5239</c:v>
                </c:pt>
                <c:pt idx="152">
                  <c:v>5240</c:v>
                </c:pt>
                <c:pt idx="153">
                  <c:v>5241</c:v>
                </c:pt>
                <c:pt idx="154">
                  <c:v>5242</c:v>
                </c:pt>
                <c:pt idx="155">
                  <c:v>5243</c:v>
                </c:pt>
                <c:pt idx="156">
                  <c:v>5244</c:v>
                </c:pt>
                <c:pt idx="157">
                  <c:v>5245</c:v>
                </c:pt>
                <c:pt idx="158">
                  <c:v>5246</c:v>
                </c:pt>
                <c:pt idx="159">
                  <c:v>5247</c:v>
                </c:pt>
                <c:pt idx="160">
                  <c:v>5248</c:v>
                </c:pt>
                <c:pt idx="161">
                  <c:v>5249</c:v>
                </c:pt>
                <c:pt idx="162">
                  <c:v>5250</c:v>
                </c:pt>
                <c:pt idx="163">
                  <c:v>5251</c:v>
                </c:pt>
                <c:pt idx="164">
                  <c:v>5252</c:v>
                </c:pt>
                <c:pt idx="165">
                  <c:v>5253</c:v>
                </c:pt>
                <c:pt idx="166">
                  <c:v>5254</c:v>
                </c:pt>
                <c:pt idx="167">
                  <c:v>5255</c:v>
                </c:pt>
                <c:pt idx="168">
                  <c:v>5256</c:v>
                </c:pt>
                <c:pt idx="169">
                  <c:v>5257</c:v>
                </c:pt>
                <c:pt idx="170">
                  <c:v>5258</c:v>
                </c:pt>
                <c:pt idx="171">
                  <c:v>5259</c:v>
                </c:pt>
                <c:pt idx="172">
                  <c:v>5260</c:v>
                </c:pt>
                <c:pt idx="173">
                  <c:v>5261</c:v>
                </c:pt>
                <c:pt idx="174">
                  <c:v>5262</c:v>
                </c:pt>
                <c:pt idx="175">
                  <c:v>5263</c:v>
                </c:pt>
                <c:pt idx="176">
                  <c:v>5264</c:v>
                </c:pt>
                <c:pt idx="177">
                  <c:v>5265</c:v>
                </c:pt>
                <c:pt idx="178">
                  <c:v>5266</c:v>
                </c:pt>
                <c:pt idx="179">
                  <c:v>5267</c:v>
                </c:pt>
                <c:pt idx="180">
                  <c:v>5268</c:v>
                </c:pt>
                <c:pt idx="181">
                  <c:v>5269</c:v>
                </c:pt>
                <c:pt idx="182">
                  <c:v>5270</c:v>
                </c:pt>
                <c:pt idx="183">
                  <c:v>5271</c:v>
                </c:pt>
                <c:pt idx="184">
                  <c:v>5272</c:v>
                </c:pt>
                <c:pt idx="185">
                  <c:v>5273</c:v>
                </c:pt>
                <c:pt idx="186">
                  <c:v>5274</c:v>
                </c:pt>
                <c:pt idx="187">
                  <c:v>5275</c:v>
                </c:pt>
                <c:pt idx="188">
                  <c:v>5276</c:v>
                </c:pt>
                <c:pt idx="189">
                  <c:v>5277</c:v>
                </c:pt>
                <c:pt idx="190">
                  <c:v>5278</c:v>
                </c:pt>
                <c:pt idx="191">
                  <c:v>5279</c:v>
                </c:pt>
                <c:pt idx="192">
                  <c:v>5280</c:v>
                </c:pt>
                <c:pt idx="193">
                  <c:v>5281</c:v>
                </c:pt>
                <c:pt idx="194">
                  <c:v>5282</c:v>
                </c:pt>
                <c:pt idx="195">
                  <c:v>5283</c:v>
                </c:pt>
                <c:pt idx="196">
                  <c:v>5284</c:v>
                </c:pt>
                <c:pt idx="197">
                  <c:v>5285</c:v>
                </c:pt>
                <c:pt idx="198">
                  <c:v>5286</c:v>
                </c:pt>
                <c:pt idx="199">
                  <c:v>5287</c:v>
                </c:pt>
                <c:pt idx="200">
                  <c:v>5288</c:v>
                </c:pt>
                <c:pt idx="201">
                  <c:v>5289</c:v>
                </c:pt>
                <c:pt idx="202">
                  <c:v>5290</c:v>
                </c:pt>
                <c:pt idx="203">
                  <c:v>5291</c:v>
                </c:pt>
                <c:pt idx="204">
                  <c:v>5292</c:v>
                </c:pt>
                <c:pt idx="205">
                  <c:v>5293</c:v>
                </c:pt>
                <c:pt idx="206">
                  <c:v>5294</c:v>
                </c:pt>
                <c:pt idx="207">
                  <c:v>5295</c:v>
                </c:pt>
                <c:pt idx="208">
                  <c:v>5296</c:v>
                </c:pt>
                <c:pt idx="209">
                  <c:v>5297</c:v>
                </c:pt>
                <c:pt idx="210">
                  <c:v>5298</c:v>
                </c:pt>
                <c:pt idx="211">
                  <c:v>5299</c:v>
                </c:pt>
                <c:pt idx="212">
                  <c:v>5300</c:v>
                </c:pt>
                <c:pt idx="213">
                  <c:v>5301</c:v>
                </c:pt>
                <c:pt idx="214">
                  <c:v>5302</c:v>
                </c:pt>
                <c:pt idx="215">
                  <c:v>5303</c:v>
                </c:pt>
                <c:pt idx="216">
                  <c:v>5304</c:v>
                </c:pt>
                <c:pt idx="217">
                  <c:v>5305</c:v>
                </c:pt>
                <c:pt idx="218">
                  <c:v>5306</c:v>
                </c:pt>
                <c:pt idx="219">
                  <c:v>5307</c:v>
                </c:pt>
                <c:pt idx="220">
                  <c:v>5308</c:v>
                </c:pt>
                <c:pt idx="221">
                  <c:v>5309</c:v>
                </c:pt>
                <c:pt idx="222">
                  <c:v>5310</c:v>
                </c:pt>
                <c:pt idx="223">
                  <c:v>5311</c:v>
                </c:pt>
                <c:pt idx="224">
                  <c:v>5312</c:v>
                </c:pt>
                <c:pt idx="225">
                  <c:v>5313</c:v>
                </c:pt>
                <c:pt idx="226">
                  <c:v>5314</c:v>
                </c:pt>
                <c:pt idx="227">
                  <c:v>5315</c:v>
                </c:pt>
                <c:pt idx="228">
                  <c:v>5316</c:v>
                </c:pt>
                <c:pt idx="229">
                  <c:v>5317</c:v>
                </c:pt>
                <c:pt idx="230">
                  <c:v>5318</c:v>
                </c:pt>
                <c:pt idx="231">
                  <c:v>5319</c:v>
                </c:pt>
                <c:pt idx="232">
                  <c:v>5320</c:v>
                </c:pt>
                <c:pt idx="233">
                  <c:v>5321</c:v>
                </c:pt>
                <c:pt idx="234">
                  <c:v>5322</c:v>
                </c:pt>
                <c:pt idx="235">
                  <c:v>5323</c:v>
                </c:pt>
                <c:pt idx="236">
                  <c:v>5324</c:v>
                </c:pt>
                <c:pt idx="237">
                  <c:v>5325</c:v>
                </c:pt>
                <c:pt idx="238">
                  <c:v>5326</c:v>
                </c:pt>
                <c:pt idx="239">
                  <c:v>5327</c:v>
                </c:pt>
                <c:pt idx="240">
                  <c:v>5328</c:v>
                </c:pt>
                <c:pt idx="241">
                  <c:v>5329</c:v>
                </c:pt>
                <c:pt idx="242">
                  <c:v>5330</c:v>
                </c:pt>
                <c:pt idx="243">
                  <c:v>5331</c:v>
                </c:pt>
                <c:pt idx="244">
                  <c:v>5332</c:v>
                </c:pt>
                <c:pt idx="245">
                  <c:v>5333</c:v>
                </c:pt>
                <c:pt idx="246">
                  <c:v>5334</c:v>
                </c:pt>
              </c:numCache>
            </c:numRef>
          </c:xVal>
          <c:yVal>
            <c:numRef>
              <c:f>Graph!$C$4532:$C$4776</c:f>
              <c:numCache>
                <c:formatCode>General</c:formatCode>
                <c:ptCount val="245"/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544-4C7C-AE6B-DF3207545CC1}"/>
            </c:ext>
          </c:extLst>
        </c:ser>
        <c:ser>
          <c:idx val="3"/>
          <c:order val="3"/>
          <c:tx>
            <c:v>RL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Graph!$A$4531:$A$4777</c:f>
              <c:numCache>
                <c:formatCode>General</c:formatCode>
                <c:ptCount val="247"/>
                <c:pt idx="0">
                  <c:v>5088</c:v>
                </c:pt>
                <c:pt idx="1">
                  <c:v>5089</c:v>
                </c:pt>
                <c:pt idx="2">
                  <c:v>5090</c:v>
                </c:pt>
                <c:pt idx="3">
                  <c:v>5091</c:v>
                </c:pt>
                <c:pt idx="4">
                  <c:v>5092</c:v>
                </c:pt>
                <c:pt idx="5">
                  <c:v>5093</c:v>
                </c:pt>
                <c:pt idx="6">
                  <c:v>5094</c:v>
                </c:pt>
                <c:pt idx="7">
                  <c:v>5095</c:v>
                </c:pt>
                <c:pt idx="8">
                  <c:v>5096</c:v>
                </c:pt>
                <c:pt idx="9">
                  <c:v>5097</c:v>
                </c:pt>
                <c:pt idx="10">
                  <c:v>5098</c:v>
                </c:pt>
                <c:pt idx="11">
                  <c:v>5099</c:v>
                </c:pt>
                <c:pt idx="12">
                  <c:v>5100</c:v>
                </c:pt>
                <c:pt idx="13">
                  <c:v>5101</c:v>
                </c:pt>
                <c:pt idx="14">
                  <c:v>5102</c:v>
                </c:pt>
                <c:pt idx="15">
                  <c:v>5103</c:v>
                </c:pt>
                <c:pt idx="16">
                  <c:v>5104</c:v>
                </c:pt>
                <c:pt idx="17">
                  <c:v>5105</c:v>
                </c:pt>
                <c:pt idx="18">
                  <c:v>5106</c:v>
                </c:pt>
                <c:pt idx="19">
                  <c:v>5107</c:v>
                </c:pt>
                <c:pt idx="20">
                  <c:v>5108</c:v>
                </c:pt>
                <c:pt idx="21">
                  <c:v>5109</c:v>
                </c:pt>
                <c:pt idx="22">
                  <c:v>5110</c:v>
                </c:pt>
                <c:pt idx="23">
                  <c:v>5111</c:v>
                </c:pt>
                <c:pt idx="24">
                  <c:v>5112</c:v>
                </c:pt>
                <c:pt idx="25">
                  <c:v>5113</c:v>
                </c:pt>
                <c:pt idx="26">
                  <c:v>5114</c:v>
                </c:pt>
                <c:pt idx="27">
                  <c:v>5115</c:v>
                </c:pt>
                <c:pt idx="28">
                  <c:v>5116</c:v>
                </c:pt>
                <c:pt idx="29">
                  <c:v>5117</c:v>
                </c:pt>
                <c:pt idx="30">
                  <c:v>5118</c:v>
                </c:pt>
                <c:pt idx="31">
                  <c:v>5119</c:v>
                </c:pt>
                <c:pt idx="32">
                  <c:v>5120</c:v>
                </c:pt>
                <c:pt idx="33">
                  <c:v>5121</c:v>
                </c:pt>
                <c:pt idx="34">
                  <c:v>5122</c:v>
                </c:pt>
                <c:pt idx="35">
                  <c:v>5123</c:v>
                </c:pt>
                <c:pt idx="36">
                  <c:v>5124</c:v>
                </c:pt>
                <c:pt idx="37">
                  <c:v>5125</c:v>
                </c:pt>
                <c:pt idx="38">
                  <c:v>5126</c:v>
                </c:pt>
                <c:pt idx="39">
                  <c:v>5127</c:v>
                </c:pt>
                <c:pt idx="40">
                  <c:v>5128</c:v>
                </c:pt>
                <c:pt idx="41">
                  <c:v>5129</c:v>
                </c:pt>
                <c:pt idx="42">
                  <c:v>5130</c:v>
                </c:pt>
                <c:pt idx="43">
                  <c:v>5131</c:v>
                </c:pt>
                <c:pt idx="44">
                  <c:v>5132</c:v>
                </c:pt>
                <c:pt idx="45">
                  <c:v>5133</c:v>
                </c:pt>
                <c:pt idx="46">
                  <c:v>5134</c:v>
                </c:pt>
                <c:pt idx="47">
                  <c:v>5135</c:v>
                </c:pt>
                <c:pt idx="48">
                  <c:v>5136</c:v>
                </c:pt>
                <c:pt idx="49">
                  <c:v>5137</c:v>
                </c:pt>
                <c:pt idx="50">
                  <c:v>5138</c:v>
                </c:pt>
                <c:pt idx="51">
                  <c:v>5139</c:v>
                </c:pt>
                <c:pt idx="52">
                  <c:v>5140</c:v>
                </c:pt>
                <c:pt idx="53">
                  <c:v>5141</c:v>
                </c:pt>
                <c:pt idx="54">
                  <c:v>5142</c:v>
                </c:pt>
                <c:pt idx="55">
                  <c:v>5143</c:v>
                </c:pt>
                <c:pt idx="56">
                  <c:v>5144</c:v>
                </c:pt>
                <c:pt idx="57">
                  <c:v>5145</c:v>
                </c:pt>
                <c:pt idx="58">
                  <c:v>5146</c:v>
                </c:pt>
                <c:pt idx="59">
                  <c:v>5147</c:v>
                </c:pt>
                <c:pt idx="60">
                  <c:v>5148</c:v>
                </c:pt>
                <c:pt idx="61">
                  <c:v>5149</c:v>
                </c:pt>
                <c:pt idx="62">
                  <c:v>5150</c:v>
                </c:pt>
                <c:pt idx="63">
                  <c:v>5151</c:v>
                </c:pt>
                <c:pt idx="64">
                  <c:v>5152</c:v>
                </c:pt>
                <c:pt idx="65">
                  <c:v>5153</c:v>
                </c:pt>
                <c:pt idx="66">
                  <c:v>5154</c:v>
                </c:pt>
                <c:pt idx="67">
                  <c:v>5155</c:v>
                </c:pt>
                <c:pt idx="68">
                  <c:v>5156</c:v>
                </c:pt>
                <c:pt idx="69">
                  <c:v>5157</c:v>
                </c:pt>
                <c:pt idx="70">
                  <c:v>5158</c:v>
                </c:pt>
                <c:pt idx="71">
                  <c:v>5159</c:v>
                </c:pt>
                <c:pt idx="72">
                  <c:v>5160</c:v>
                </c:pt>
                <c:pt idx="73">
                  <c:v>5161</c:v>
                </c:pt>
                <c:pt idx="74">
                  <c:v>5162</c:v>
                </c:pt>
                <c:pt idx="75">
                  <c:v>5163</c:v>
                </c:pt>
                <c:pt idx="76">
                  <c:v>5164</c:v>
                </c:pt>
                <c:pt idx="77">
                  <c:v>5165</c:v>
                </c:pt>
                <c:pt idx="78">
                  <c:v>5166</c:v>
                </c:pt>
                <c:pt idx="79">
                  <c:v>5167</c:v>
                </c:pt>
                <c:pt idx="80">
                  <c:v>5168</c:v>
                </c:pt>
                <c:pt idx="81">
                  <c:v>5169</c:v>
                </c:pt>
                <c:pt idx="82">
                  <c:v>5170</c:v>
                </c:pt>
                <c:pt idx="83">
                  <c:v>5171</c:v>
                </c:pt>
                <c:pt idx="84">
                  <c:v>5172</c:v>
                </c:pt>
                <c:pt idx="85">
                  <c:v>5173</c:v>
                </c:pt>
                <c:pt idx="86">
                  <c:v>5174</c:v>
                </c:pt>
                <c:pt idx="87">
                  <c:v>5175</c:v>
                </c:pt>
                <c:pt idx="88">
                  <c:v>5176</c:v>
                </c:pt>
                <c:pt idx="89">
                  <c:v>5177</c:v>
                </c:pt>
                <c:pt idx="90">
                  <c:v>5178</c:v>
                </c:pt>
                <c:pt idx="91">
                  <c:v>5179</c:v>
                </c:pt>
                <c:pt idx="92">
                  <c:v>5180</c:v>
                </c:pt>
                <c:pt idx="93">
                  <c:v>5181</c:v>
                </c:pt>
                <c:pt idx="94">
                  <c:v>5182</c:v>
                </c:pt>
                <c:pt idx="95">
                  <c:v>5183</c:v>
                </c:pt>
                <c:pt idx="96">
                  <c:v>5184</c:v>
                </c:pt>
                <c:pt idx="97">
                  <c:v>5185</c:v>
                </c:pt>
                <c:pt idx="98">
                  <c:v>5186</c:v>
                </c:pt>
                <c:pt idx="99">
                  <c:v>5187</c:v>
                </c:pt>
                <c:pt idx="100">
                  <c:v>5188</c:v>
                </c:pt>
                <c:pt idx="101">
                  <c:v>5189</c:v>
                </c:pt>
                <c:pt idx="102">
                  <c:v>5190</c:v>
                </c:pt>
                <c:pt idx="103">
                  <c:v>5191</c:v>
                </c:pt>
                <c:pt idx="104">
                  <c:v>5192</c:v>
                </c:pt>
                <c:pt idx="105">
                  <c:v>5193</c:v>
                </c:pt>
                <c:pt idx="106">
                  <c:v>5194</c:v>
                </c:pt>
                <c:pt idx="107">
                  <c:v>5195</c:v>
                </c:pt>
                <c:pt idx="108">
                  <c:v>5196</c:v>
                </c:pt>
                <c:pt idx="109">
                  <c:v>5197</c:v>
                </c:pt>
                <c:pt idx="110">
                  <c:v>5198</c:v>
                </c:pt>
                <c:pt idx="111">
                  <c:v>5199</c:v>
                </c:pt>
                <c:pt idx="112">
                  <c:v>5200</c:v>
                </c:pt>
                <c:pt idx="113">
                  <c:v>5201</c:v>
                </c:pt>
                <c:pt idx="114">
                  <c:v>5202</c:v>
                </c:pt>
                <c:pt idx="115">
                  <c:v>5203</c:v>
                </c:pt>
                <c:pt idx="116">
                  <c:v>5204</c:v>
                </c:pt>
                <c:pt idx="117">
                  <c:v>5205</c:v>
                </c:pt>
                <c:pt idx="118">
                  <c:v>5206</c:v>
                </c:pt>
                <c:pt idx="119">
                  <c:v>5207</c:v>
                </c:pt>
                <c:pt idx="120">
                  <c:v>5208</c:v>
                </c:pt>
                <c:pt idx="121">
                  <c:v>5209</c:v>
                </c:pt>
                <c:pt idx="122">
                  <c:v>5210</c:v>
                </c:pt>
                <c:pt idx="123">
                  <c:v>5211</c:v>
                </c:pt>
                <c:pt idx="124">
                  <c:v>5212</c:v>
                </c:pt>
                <c:pt idx="125">
                  <c:v>5213</c:v>
                </c:pt>
                <c:pt idx="126">
                  <c:v>5214</c:v>
                </c:pt>
                <c:pt idx="127">
                  <c:v>5215</c:v>
                </c:pt>
                <c:pt idx="128">
                  <c:v>5216</c:v>
                </c:pt>
                <c:pt idx="129">
                  <c:v>5217</c:v>
                </c:pt>
                <c:pt idx="130">
                  <c:v>5218</c:v>
                </c:pt>
                <c:pt idx="131">
                  <c:v>5219</c:v>
                </c:pt>
                <c:pt idx="132">
                  <c:v>5220</c:v>
                </c:pt>
                <c:pt idx="133">
                  <c:v>5221</c:v>
                </c:pt>
                <c:pt idx="134">
                  <c:v>5222</c:v>
                </c:pt>
                <c:pt idx="135">
                  <c:v>5223</c:v>
                </c:pt>
                <c:pt idx="136">
                  <c:v>5224</c:v>
                </c:pt>
                <c:pt idx="137">
                  <c:v>5225</c:v>
                </c:pt>
                <c:pt idx="138">
                  <c:v>5226</c:v>
                </c:pt>
                <c:pt idx="139">
                  <c:v>5227</c:v>
                </c:pt>
                <c:pt idx="140">
                  <c:v>5228</c:v>
                </c:pt>
                <c:pt idx="141">
                  <c:v>5229</c:v>
                </c:pt>
                <c:pt idx="142">
                  <c:v>5230</c:v>
                </c:pt>
                <c:pt idx="143">
                  <c:v>5231</c:v>
                </c:pt>
                <c:pt idx="144">
                  <c:v>5232</c:v>
                </c:pt>
                <c:pt idx="145">
                  <c:v>5233</c:v>
                </c:pt>
                <c:pt idx="146">
                  <c:v>5234</c:v>
                </c:pt>
                <c:pt idx="147">
                  <c:v>5235</c:v>
                </c:pt>
                <c:pt idx="148">
                  <c:v>5236</c:v>
                </c:pt>
                <c:pt idx="149">
                  <c:v>5237</c:v>
                </c:pt>
                <c:pt idx="150">
                  <c:v>5238</c:v>
                </c:pt>
                <c:pt idx="151">
                  <c:v>5239</c:v>
                </c:pt>
                <c:pt idx="152">
                  <c:v>5240</c:v>
                </c:pt>
                <c:pt idx="153">
                  <c:v>5241</c:v>
                </c:pt>
                <c:pt idx="154">
                  <c:v>5242</c:v>
                </c:pt>
                <c:pt idx="155">
                  <c:v>5243</c:v>
                </c:pt>
                <c:pt idx="156">
                  <c:v>5244</c:v>
                </c:pt>
                <c:pt idx="157">
                  <c:v>5245</c:v>
                </c:pt>
                <c:pt idx="158">
                  <c:v>5246</c:v>
                </c:pt>
                <c:pt idx="159">
                  <c:v>5247</c:v>
                </c:pt>
                <c:pt idx="160">
                  <c:v>5248</c:v>
                </c:pt>
                <c:pt idx="161">
                  <c:v>5249</c:v>
                </c:pt>
                <c:pt idx="162">
                  <c:v>5250</c:v>
                </c:pt>
                <c:pt idx="163">
                  <c:v>5251</c:v>
                </c:pt>
                <c:pt idx="164">
                  <c:v>5252</c:v>
                </c:pt>
                <c:pt idx="165">
                  <c:v>5253</c:v>
                </c:pt>
                <c:pt idx="166">
                  <c:v>5254</c:v>
                </c:pt>
                <c:pt idx="167">
                  <c:v>5255</c:v>
                </c:pt>
                <c:pt idx="168">
                  <c:v>5256</c:v>
                </c:pt>
                <c:pt idx="169">
                  <c:v>5257</c:v>
                </c:pt>
                <c:pt idx="170">
                  <c:v>5258</c:v>
                </c:pt>
                <c:pt idx="171">
                  <c:v>5259</c:v>
                </c:pt>
                <c:pt idx="172">
                  <c:v>5260</c:v>
                </c:pt>
                <c:pt idx="173">
                  <c:v>5261</c:v>
                </c:pt>
                <c:pt idx="174">
                  <c:v>5262</c:v>
                </c:pt>
                <c:pt idx="175">
                  <c:v>5263</c:v>
                </c:pt>
                <c:pt idx="176">
                  <c:v>5264</c:v>
                </c:pt>
                <c:pt idx="177">
                  <c:v>5265</c:v>
                </c:pt>
                <c:pt idx="178">
                  <c:v>5266</c:v>
                </c:pt>
                <c:pt idx="179">
                  <c:v>5267</c:v>
                </c:pt>
                <c:pt idx="180">
                  <c:v>5268</c:v>
                </c:pt>
                <c:pt idx="181">
                  <c:v>5269</c:v>
                </c:pt>
                <c:pt idx="182">
                  <c:v>5270</c:v>
                </c:pt>
                <c:pt idx="183">
                  <c:v>5271</c:v>
                </c:pt>
                <c:pt idx="184">
                  <c:v>5272</c:v>
                </c:pt>
                <c:pt idx="185">
                  <c:v>5273</c:v>
                </c:pt>
                <c:pt idx="186">
                  <c:v>5274</c:v>
                </c:pt>
                <c:pt idx="187">
                  <c:v>5275</c:v>
                </c:pt>
                <c:pt idx="188">
                  <c:v>5276</c:v>
                </c:pt>
                <c:pt idx="189">
                  <c:v>5277</c:v>
                </c:pt>
                <c:pt idx="190">
                  <c:v>5278</c:v>
                </c:pt>
                <c:pt idx="191">
                  <c:v>5279</c:v>
                </c:pt>
                <c:pt idx="192">
                  <c:v>5280</c:v>
                </c:pt>
                <c:pt idx="193">
                  <c:v>5281</c:v>
                </c:pt>
                <c:pt idx="194">
                  <c:v>5282</c:v>
                </c:pt>
                <c:pt idx="195">
                  <c:v>5283</c:v>
                </c:pt>
                <c:pt idx="196">
                  <c:v>5284</c:v>
                </c:pt>
                <c:pt idx="197">
                  <c:v>5285</c:v>
                </c:pt>
                <c:pt idx="198">
                  <c:v>5286</c:v>
                </c:pt>
                <c:pt idx="199">
                  <c:v>5287</c:v>
                </c:pt>
                <c:pt idx="200">
                  <c:v>5288</c:v>
                </c:pt>
                <c:pt idx="201">
                  <c:v>5289</c:v>
                </c:pt>
                <c:pt idx="202">
                  <c:v>5290</c:v>
                </c:pt>
                <c:pt idx="203">
                  <c:v>5291</c:v>
                </c:pt>
                <c:pt idx="204">
                  <c:v>5292</c:v>
                </c:pt>
                <c:pt idx="205">
                  <c:v>5293</c:v>
                </c:pt>
                <c:pt idx="206">
                  <c:v>5294</c:v>
                </c:pt>
                <c:pt idx="207">
                  <c:v>5295</c:v>
                </c:pt>
                <c:pt idx="208">
                  <c:v>5296</c:v>
                </c:pt>
                <c:pt idx="209">
                  <c:v>5297</c:v>
                </c:pt>
                <c:pt idx="210">
                  <c:v>5298</c:v>
                </c:pt>
                <c:pt idx="211">
                  <c:v>5299</c:v>
                </c:pt>
                <c:pt idx="212">
                  <c:v>5300</c:v>
                </c:pt>
                <c:pt idx="213">
                  <c:v>5301</c:v>
                </c:pt>
                <c:pt idx="214">
                  <c:v>5302</c:v>
                </c:pt>
                <c:pt idx="215">
                  <c:v>5303</c:v>
                </c:pt>
                <c:pt idx="216">
                  <c:v>5304</c:v>
                </c:pt>
                <c:pt idx="217">
                  <c:v>5305</c:v>
                </c:pt>
                <c:pt idx="218">
                  <c:v>5306</c:v>
                </c:pt>
                <c:pt idx="219">
                  <c:v>5307</c:v>
                </c:pt>
                <c:pt idx="220">
                  <c:v>5308</c:v>
                </c:pt>
                <c:pt idx="221">
                  <c:v>5309</c:v>
                </c:pt>
                <c:pt idx="222">
                  <c:v>5310</c:v>
                </c:pt>
                <c:pt idx="223">
                  <c:v>5311</c:v>
                </c:pt>
                <c:pt idx="224">
                  <c:v>5312</c:v>
                </c:pt>
                <c:pt idx="225">
                  <c:v>5313</c:v>
                </c:pt>
                <c:pt idx="226">
                  <c:v>5314</c:v>
                </c:pt>
                <c:pt idx="227">
                  <c:v>5315</c:v>
                </c:pt>
                <c:pt idx="228">
                  <c:v>5316</c:v>
                </c:pt>
                <c:pt idx="229">
                  <c:v>5317</c:v>
                </c:pt>
                <c:pt idx="230">
                  <c:v>5318</c:v>
                </c:pt>
                <c:pt idx="231">
                  <c:v>5319</c:v>
                </c:pt>
                <c:pt idx="232">
                  <c:v>5320</c:v>
                </c:pt>
                <c:pt idx="233">
                  <c:v>5321</c:v>
                </c:pt>
                <c:pt idx="234">
                  <c:v>5322</c:v>
                </c:pt>
                <c:pt idx="235">
                  <c:v>5323</c:v>
                </c:pt>
                <c:pt idx="236">
                  <c:v>5324</c:v>
                </c:pt>
                <c:pt idx="237">
                  <c:v>5325</c:v>
                </c:pt>
                <c:pt idx="238">
                  <c:v>5326</c:v>
                </c:pt>
                <c:pt idx="239">
                  <c:v>5327</c:v>
                </c:pt>
                <c:pt idx="240">
                  <c:v>5328</c:v>
                </c:pt>
                <c:pt idx="241">
                  <c:v>5329</c:v>
                </c:pt>
                <c:pt idx="242">
                  <c:v>5330</c:v>
                </c:pt>
                <c:pt idx="243">
                  <c:v>5331</c:v>
                </c:pt>
                <c:pt idx="244">
                  <c:v>5332</c:v>
                </c:pt>
                <c:pt idx="245">
                  <c:v>5333</c:v>
                </c:pt>
                <c:pt idx="246">
                  <c:v>5334</c:v>
                </c:pt>
              </c:numCache>
            </c:numRef>
          </c:xVal>
          <c:yVal>
            <c:numRef>
              <c:f>Graph!$E$4532:$E$4776</c:f>
              <c:numCache>
                <c:formatCode>General</c:formatCode>
                <c:ptCount val="245"/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544-4C7C-AE6B-DF3207545CC1}"/>
            </c:ext>
          </c:extLst>
        </c:ser>
        <c:ser>
          <c:idx val="4"/>
          <c:order val="4"/>
          <c:tx>
            <c:v>RRD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Graph!$A$4531:$A$4777</c:f>
              <c:numCache>
                <c:formatCode>General</c:formatCode>
                <c:ptCount val="247"/>
                <c:pt idx="0">
                  <c:v>5088</c:v>
                </c:pt>
                <c:pt idx="1">
                  <c:v>5089</c:v>
                </c:pt>
                <c:pt idx="2">
                  <c:v>5090</c:v>
                </c:pt>
                <c:pt idx="3">
                  <c:v>5091</c:v>
                </c:pt>
                <c:pt idx="4">
                  <c:v>5092</c:v>
                </c:pt>
                <c:pt idx="5">
                  <c:v>5093</c:v>
                </c:pt>
                <c:pt idx="6">
                  <c:v>5094</c:v>
                </c:pt>
                <c:pt idx="7">
                  <c:v>5095</c:v>
                </c:pt>
                <c:pt idx="8">
                  <c:v>5096</c:v>
                </c:pt>
                <c:pt idx="9">
                  <c:v>5097</c:v>
                </c:pt>
                <c:pt idx="10">
                  <c:v>5098</c:v>
                </c:pt>
                <c:pt idx="11">
                  <c:v>5099</c:v>
                </c:pt>
                <c:pt idx="12">
                  <c:v>5100</c:v>
                </c:pt>
                <c:pt idx="13">
                  <c:v>5101</c:v>
                </c:pt>
                <c:pt idx="14">
                  <c:v>5102</c:v>
                </c:pt>
                <c:pt idx="15">
                  <c:v>5103</c:v>
                </c:pt>
                <c:pt idx="16">
                  <c:v>5104</c:v>
                </c:pt>
                <c:pt idx="17">
                  <c:v>5105</c:v>
                </c:pt>
                <c:pt idx="18">
                  <c:v>5106</c:v>
                </c:pt>
                <c:pt idx="19">
                  <c:v>5107</c:v>
                </c:pt>
                <c:pt idx="20">
                  <c:v>5108</c:v>
                </c:pt>
                <c:pt idx="21">
                  <c:v>5109</c:v>
                </c:pt>
                <c:pt idx="22">
                  <c:v>5110</c:v>
                </c:pt>
                <c:pt idx="23">
                  <c:v>5111</c:v>
                </c:pt>
                <c:pt idx="24">
                  <c:v>5112</c:v>
                </c:pt>
                <c:pt idx="25">
                  <c:v>5113</c:v>
                </c:pt>
                <c:pt idx="26">
                  <c:v>5114</c:v>
                </c:pt>
                <c:pt idx="27">
                  <c:v>5115</c:v>
                </c:pt>
                <c:pt idx="28">
                  <c:v>5116</c:v>
                </c:pt>
                <c:pt idx="29">
                  <c:v>5117</c:v>
                </c:pt>
                <c:pt idx="30">
                  <c:v>5118</c:v>
                </c:pt>
                <c:pt idx="31">
                  <c:v>5119</c:v>
                </c:pt>
                <c:pt idx="32">
                  <c:v>5120</c:v>
                </c:pt>
                <c:pt idx="33">
                  <c:v>5121</c:v>
                </c:pt>
                <c:pt idx="34">
                  <c:v>5122</c:v>
                </c:pt>
                <c:pt idx="35">
                  <c:v>5123</c:v>
                </c:pt>
                <c:pt idx="36">
                  <c:v>5124</c:v>
                </c:pt>
                <c:pt idx="37">
                  <c:v>5125</c:v>
                </c:pt>
                <c:pt idx="38">
                  <c:v>5126</c:v>
                </c:pt>
                <c:pt idx="39">
                  <c:v>5127</c:v>
                </c:pt>
                <c:pt idx="40">
                  <c:v>5128</c:v>
                </c:pt>
                <c:pt idx="41">
                  <c:v>5129</c:v>
                </c:pt>
                <c:pt idx="42">
                  <c:v>5130</c:v>
                </c:pt>
                <c:pt idx="43">
                  <c:v>5131</c:v>
                </c:pt>
                <c:pt idx="44">
                  <c:v>5132</c:v>
                </c:pt>
                <c:pt idx="45">
                  <c:v>5133</c:v>
                </c:pt>
                <c:pt idx="46">
                  <c:v>5134</c:v>
                </c:pt>
                <c:pt idx="47">
                  <c:v>5135</c:v>
                </c:pt>
                <c:pt idx="48">
                  <c:v>5136</c:v>
                </c:pt>
                <c:pt idx="49">
                  <c:v>5137</c:v>
                </c:pt>
                <c:pt idx="50">
                  <c:v>5138</c:v>
                </c:pt>
                <c:pt idx="51">
                  <c:v>5139</c:v>
                </c:pt>
                <c:pt idx="52">
                  <c:v>5140</c:v>
                </c:pt>
                <c:pt idx="53">
                  <c:v>5141</c:v>
                </c:pt>
                <c:pt idx="54">
                  <c:v>5142</c:v>
                </c:pt>
                <c:pt idx="55">
                  <c:v>5143</c:v>
                </c:pt>
                <c:pt idx="56">
                  <c:v>5144</c:v>
                </c:pt>
                <c:pt idx="57">
                  <c:v>5145</c:v>
                </c:pt>
                <c:pt idx="58">
                  <c:v>5146</c:v>
                </c:pt>
                <c:pt idx="59">
                  <c:v>5147</c:v>
                </c:pt>
                <c:pt idx="60">
                  <c:v>5148</c:v>
                </c:pt>
                <c:pt idx="61">
                  <c:v>5149</c:v>
                </c:pt>
                <c:pt idx="62">
                  <c:v>5150</c:v>
                </c:pt>
                <c:pt idx="63">
                  <c:v>5151</c:v>
                </c:pt>
                <c:pt idx="64">
                  <c:v>5152</c:v>
                </c:pt>
                <c:pt idx="65">
                  <c:v>5153</c:v>
                </c:pt>
                <c:pt idx="66">
                  <c:v>5154</c:v>
                </c:pt>
                <c:pt idx="67">
                  <c:v>5155</c:v>
                </c:pt>
                <c:pt idx="68">
                  <c:v>5156</c:v>
                </c:pt>
                <c:pt idx="69">
                  <c:v>5157</c:v>
                </c:pt>
                <c:pt idx="70">
                  <c:v>5158</c:v>
                </c:pt>
                <c:pt idx="71">
                  <c:v>5159</c:v>
                </c:pt>
                <c:pt idx="72">
                  <c:v>5160</c:v>
                </c:pt>
                <c:pt idx="73">
                  <c:v>5161</c:v>
                </c:pt>
                <c:pt idx="74">
                  <c:v>5162</c:v>
                </c:pt>
                <c:pt idx="75">
                  <c:v>5163</c:v>
                </c:pt>
                <c:pt idx="76">
                  <c:v>5164</c:v>
                </c:pt>
                <c:pt idx="77">
                  <c:v>5165</c:v>
                </c:pt>
                <c:pt idx="78">
                  <c:v>5166</c:v>
                </c:pt>
                <c:pt idx="79">
                  <c:v>5167</c:v>
                </c:pt>
                <c:pt idx="80">
                  <c:v>5168</c:v>
                </c:pt>
                <c:pt idx="81">
                  <c:v>5169</c:v>
                </c:pt>
                <c:pt idx="82">
                  <c:v>5170</c:v>
                </c:pt>
                <c:pt idx="83">
                  <c:v>5171</c:v>
                </c:pt>
                <c:pt idx="84">
                  <c:v>5172</c:v>
                </c:pt>
                <c:pt idx="85">
                  <c:v>5173</c:v>
                </c:pt>
                <c:pt idx="86">
                  <c:v>5174</c:v>
                </c:pt>
                <c:pt idx="87">
                  <c:v>5175</c:v>
                </c:pt>
                <c:pt idx="88">
                  <c:v>5176</c:v>
                </c:pt>
                <c:pt idx="89">
                  <c:v>5177</c:v>
                </c:pt>
                <c:pt idx="90">
                  <c:v>5178</c:v>
                </c:pt>
                <c:pt idx="91">
                  <c:v>5179</c:v>
                </c:pt>
                <c:pt idx="92">
                  <c:v>5180</c:v>
                </c:pt>
                <c:pt idx="93">
                  <c:v>5181</c:v>
                </c:pt>
                <c:pt idx="94">
                  <c:v>5182</c:v>
                </c:pt>
                <c:pt idx="95">
                  <c:v>5183</c:v>
                </c:pt>
                <c:pt idx="96">
                  <c:v>5184</c:v>
                </c:pt>
                <c:pt idx="97">
                  <c:v>5185</c:v>
                </c:pt>
                <c:pt idx="98">
                  <c:v>5186</c:v>
                </c:pt>
                <c:pt idx="99">
                  <c:v>5187</c:v>
                </c:pt>
                <c:pt idx="100">
                  <c:v>5188</c:v>
                </c:pt>
                <c:pt idx="101">
                  <c:v>5189</c:v>
                </c:pt>
                <c:pt idx="102">
                  <c:v>5190</c:v>
                </c:pt>
                <c:pt idx="103">
                  <c:v>5191</c:v>
                </c:pt>
                <c:pt idx="104">
                  <c:v>5192</c:v>
                </c:pt>
                <c:pt idx="105">
                  <c:v>5193</c:v>
                </c:pt>
                <c:pt idx="106">
                  <c:v>5194</c:v>
                </c:pt>
                <c:pt idx="107">
                  <c:v>5195</c:v>
                </c:pt>
                <c:pt idx="108">
                  <c:v>5196</c:v>
                </c:pt>
                <c:pt idx="109">
                  <c:v>5197</c:v>
                </c:pt>
                <c:pt idx="110">
                  <c:v>5198</c:v>
                </c:pt>
                <c:pt idx="111">
                  <c:v>5199</c:v>
                </c:pt>
                <c:pt idx="112">
                  <c:v>5200</c:v>
                </c:pt>
                <c:pt idx="113">
                  <c:v>5201</c:v>
                </c:pt>
                <c:pt idx="114">
                  <c:v>5202</c:v>
                </c:pt>
                <c:pt idx="115">
                  <c:v>5203</c:v>
                </c:pt>
                <c:pt idx="116">
                  <c:v>5204</c:v>
                </c:pt>
                <c:pt idx="117">
                  <c:v>5205</c:v>
                </c:pt>
                <c:pt idx="118">
                  <c:v>5206</c:v>
                </c:pt>
                <c:pt idx="119">
                  <c:v>5207</c:v>
                </c:pt>
                <c:pt idx="120">
                  <c:v>5208</c:v>
                </c:pt>
                <c:pt idx="121">
                  <c:v>5209</c:v>
                </c:pt>
                <c:pt idx="122">
                  <c:v>5210</c:v>
                </c:pt>
                <c:pt idx="123">
                  <c:v>5211</c:v>
                </c:pt>
                <c:pt idx="124">
                  <c:v>5212</c:v>
                </c:pt>
                <c:pt idx="125">
                  <c:v>5213</c:v>
                </c:pt>
                <c:pt idx="126">
                  <c:v>5214</c:v>
                </c:pt>
                <c:pt idx="127">
                  <c:v>5215</c:v>
                </c:pt>
                <c:pt idx="128">
                  <c:v>5216</c:v>
                </c:pt>
                <c:pt idx="129">
                  <c:v>5217</c:v>
                </c:pt>
                <c:pt idx="130">
                  <c:v>5218</c:v>
                </c:pt>
                <c:pt idx="131">
                  <c:v>5219</c:v>
                </c:pt>
                <c:pt idx="132">
                  <c:v>5220</c:v>
                </c:pt>
                <c:pt idx="133">
                  <c:v>5221</c:v>
                </c:pt>
                <c:pt idx="134">
                  <c:v>5222</c:v>
                </c:pt>
                <c:pt idx="135">
                  <c:v>5223</c:v>
                </c:pt>
                <c:pt idx="136">
                  <c:v>5224</c:v>
                </c:pt>
                <c:pt idx="137">
                  <c:v>5225</c:v>
                </c:pt>
                <c:pt idx="138">
                  <c:v>5226</c:v>
                </c:pt>
                <c:pt idx="139">
                  <c:v>5227</c:v>
                </c:pt>
                <c:pt idx="140">
                  <c:v>5228</c:v>
                </c:pt>
                <c:pt idx="141">
                  <c:v>5229</c:v>
                </c:pt>
                <c:pt idx="142">
                  <c:v>5230</c:v>
                </c:pt>
                <c:pt idx="143">
                  <c:v>5231</c:v>
                </c:pt>
                <c:pt idx="144">
                  <c:v>5232</c:v>
                </c:pt>
                <c:pt idx="145">
                  <c:v>5233</c:v>
                </c:pt>
                <c:pt idx="146">
                  <c:v>5234</c:v>
                </c:pt>
                <c:pt idx="147">
                  <c:v>5235</c:v>
                </c:pt>
                <c:pt idx="148">
                  <c:v>5236</c:v>
                </c:pt>
                <c:pt idx="149">
                  <c:v>5237</c:v>
                </c:pt>
                <c:pt idx="150">
                  <c:v>5238</c:v>
                </c:pt>
                <c:pt idx="151">
                  <c:v>5239</c:v>
                </c:pt>
                <c:pt idx="152">
                  <c:v>5240</c:v>
                </c:pt>
                <c:pt idx="153">
                  <c:v>5241</c:v>
                </c:pt>
                <c:pt idx="154">
                  <c:v>5242</c:v>
                </c:pt>
                <c:pt idx="155">
                  <c:v>5243</c:v>
                </c:pt>
                <c:pt idx="156">
                  <c:v>5244</c:v>
                </c:pt>
                <c:pt idx="157">
                  <c:v>5245</c:v>
                </c:pt>
                <c:pt idx="158">
                  <c:v>5246</c:v>
                </c:pt>
                <c:pt idx="159">
                  <c:v>5247</c:v>
                </c:pt>
                <c:pt idx="160">
                  <c:v>5248</c:v>
                </c:pt>
                <c:pt idx="161">
                  <c:v>5249</c:v>
                </c:pt>
                <c:pt idx="162">
                  <c:v>5250</c:v>
                </c:pt>
                <c:pt idx="163">
                  <c:v>5251</c:v>
                </c:pt>
                <c:pt idx="164">
                  <c:v>5252</c:v>
                </c:pt>
                <c:pt idx="165">
                  <c:v>5253</c:v>
                </c:pt>
                <c:pt idx="166">
                  <c:v>5254</c:v>
                </c:pt>
                <c:pt idx="167">
                  <c:v>5255</c:v>
                </c:pt>
                <c:pt idx="168">
                  <c:v>5256</c:v>
                </c:pt>
                <c:pt idx="169">
                  <c:v>5257</c:v>
                </c:pt>
                <c:pt idx="170">
                  <c:v>5258</c:v>
                </c:pt>
                <c:pt idx="171">
                  <c:v>5259</c:v>
                </c:pt>
                <c:pt idx="172">
                  <c:v>5260</c:v>
                </c:pt>
                <c:pt idx="173">
                  <c:v>5261</c:v>
                </c:pt>
                <c:pt idx="174">
                  <c:v>5262</c:v>
                </c:pt>
                <c:pt idx="175">
                  <c:v>5263</c:v>
                </c:pt>
                <c:pt idx="176">
                  <c:v>5264</c:v>
                </c:pt>
                <c:pt idx="177">
                  <c:v>5265</c:v>
                </c:pt>
                <c:pt idx="178">
                  <c:v>5266</c:v>
                </c:pt>
                <c:pt idx="179">
                  <c:v>5267</c:v>
                </c:pt>
                <c:pt idx="180">
                  <c:v>5268</c:v>
                </c:pt>
                <c:pt idx="181">
                  <c:v>5269</c:v>
                </c:pt>
                <c:pt idx="182">
                  <c:v>5270</c:v>
                </c:pt>
                <c:pt idx="183">
                  <c:v>5271</c:v>
                </c:pt>
                <c:pt idx="184">
                  <c:v>5272</c:v>
                </c:pt>
                <c:pt idx="185">
                  <c:v>5273</c:v>
                </c:pt>
                <c:pt idx="186">
                  <c:v>5274</c:v>
                </c:pt>
                <c:pt idx="187">
                  <c:v>5275</c:v>
                </c:pt>
                <c:pt idx="188">
                  <c:v>5276</c:v>
                </c:pt>
                <c:pt idx="189">
                  <c:v>5277</c:v>
                </c:pt>
                <c:pt idx="190">
                  <c:v>5278</c:v>
                </c:pt>
                <c:pt idx="191">
                  <c:v>5279</c:v>
                </c:pt>
                <c:pt idx="192">
                  <c:v>5280</c:v>
                </c:pt>
                <c:pt idx="193">
                  <c:v>5281</c:v>
                </c:pt>
                <c:pt idx="194">
                  <c:v>5282</c:v>
                </c:pt>
                <c:pt idx="195">
                  <c:v>5283</c:v>
                </c:pt>
                <c:pt idx="196">
                  <c:v>5284</c:v>
                </c:pt>
                <c:pt idx="197">
                  <c:v>5285</c:v>
                </c:pt>
                <c:pt idx="198">
                  <c:v>5286</c:v>
                </c:pt>
                <c:pt idx="199">
                  <c:v>5287</c:v>
                </c:pt>
                <c:pt idx="200">
                  <c:v>5288</c:v>
                </c:pt>
                <c:pt idx="201">
                  <c:v>5289</c:v>
                </c:pt>
                <c:pt idx="202">
                  <c:v>5290</c:v>
                </c:pt>
                <c:pt idx="203">
                  <c:v>5291</c:v>
                </c:pt>
                <c:pt idx="204">
                  <c:v>5292</c:v>
                </c:pt>
                <c:pt idx="205">
                  <c:v>5293</c:v>
                </c:pt>
                <c:pt idx="206">
                  <c:v>5294</c:v>
                </c:pt>
                <c:pt idx="207">
                  <c:v>5295</c:v>
                </c:pt>
                <c:pt idx="208">
                  <c:v>5296</c:v>
                </c:pt>
                <c:pt idx="209">
                  <c:v>5297</c:v>
                </c:pt>
                <c:pt idx="210">
                  <c:v>5298</c:v>
                </c:pt>
                <c:pt idx="211">
                  <c:v>5299</c:v>
                </c:pt>
                <c:pt idx="212">
                  <c:v>5300</c:v>
                </c:pt>
                <c:pt idx="213">
                  <c:v>5301</c:v>
                </c:pt>
                <c:pt idx="214">
                  <c:v>5302</c:v>
                </c:pt>
                <c:pt idx="215">
                  <c:v>5303</c:v>
                </c:pt>
                <c:pt idx="216">
                  <c:v>5304</c:v>
                </c:pt>
                <c:pt idx="217">
                  <c:v>5305</c:v>
                </c:pt>
                <c:pt idx="218">
                  <c:v>5306</c:v>
                </c:pt>
                <c:pt idx="219">
                  <c:v>5307</c:v>
                </c:pt>
                <c:pt idx="220">
                  <c:v>5308</c:v>
                </c:pt>
                <c:pt idx="221">
                  <c:v>5309</c:v>
                </c:pt>
                <c:pt idx="222">
                  <c:v>5310</c:v>
                </c:pt>
                <c:pt idx="223">
                  <c:v>5311</c:v>
                </c:pt>
                <c:pt idx="224">
                  <c:v>5312</c:v>
                </c:pt>
                <c:pt idx="225">
                  <c:v>5313</c:v>
                </c:pt>
                <c:pt idx="226">
                  <c:v>5314</c:v>
                </c:pt>
                <c:pt idx="227">
                  <c:v>5315</c:v>
                </c:pt>
                <c:pt idx="228">
                  <c:v>5316</c:v>
                </c:pt>
                <c:pt idx="229">
                  <c:v>5317</c:v>
                </c:pt>
                <c:pt idx="230">
                  <c:v>5318</c:v>
                </c:pt>
                <c:pt idx="231">
                  <c:v>5319</c:v>
                </c:pt>
                <c:pt idx="232">
                  <c:v>5320</c:v>
                </c:pt>
                <c:pt idx="233">
                  <c:v>5321</c:v>
                </c:pt>
                <c:pt idx="234">
                  <c:v>5322</c:v>
                </c:pt>
                <c:pt idx="235">
                  <c:v>5323</c:v>
                </c:pt>
                <c:pt idx="236">
                  <c:v>5324</c:v>
                </c:pt>
                <c:pt idx="237">
                  <c:v>5325</c:v>
                </c:pt>
                <c:pt idx="238">
                  <c:v>5326</c:v>
                </c:pt>
                <c:pt idx="239">
                  <c:v>5327</c:v>
                </c:pt>
                <c:pt idx="240">
                  <c:v>5328</c:v>
                </c:pt>
                <c:pt idx="241">
                  <c:v>5329</c:v>
                </c:pt>
                <c:pt idx="242">
                  <c:v>5330</c:v>
                </c:pt>
                <c:pt idx="243">
                  <c:v>5331</c:v>
                </c:pt>
                <c:pt idx="244">
                  <c:v>5332</c:v>
                </c:pt>
                <c:pt idx="245">
                  <c:v>5333</c:v>
                </c:pt>
                <c:pt idx="246">
                  <c:v>5334</c:v>
                </c:pt>
              </c:numCache>
            </c:numRef>
          </c:xVal>
          <c:yVal>
            <c:numRef>
              <c:f>Graph!$G$4532:$G$4776</c:f>
              <c:numCache>
                <c:formatCode>General</c:formatCode>
                <c:ptCount val="245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544-4C7C-AE6B-DF3207545CC1}"/>
            </c:ext>
          </c:extLst>
        </c:ser>
        <c:ser>
          <c:idx val="5"/>
          <c:order val="5"/>
          <c:tx>
            <c:v>RLD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Graph!$A$4531:$A$4777</c:f>
              <c:numCache>
                <c:formatCode>General</c:formatCode>
                <c:ptCount val="247"/>
                <c:pt idx="0">
                  <c:v>5088</c:v>
                </c:pt>
                <c:pt idx="1">
                  <c:v>5089</c:v>
                </c:pt>
                <c:pt idx="2">
                  <c:v>5090</c:v>
                </c:pt>
                <c:pt idx="3">
                  <c:v>5091</c:v>
                </c:pt>
                <c:pt idx="4">
                  <c:v>5092</c:v>
                </c:pt>
                <c:pt idx="5">
                  <c:v>5093</c:v>
                </c:pt>
                <c:pt idx="6">
                  <c:v>5094</c:v>
                </c:pt>
                <c:pt idx="7">
                  <c:v>5095</c:v>
                </c:pt>
                <c:pt idx="8">
                  <c:v>5096</c:v>
                </c:pt>
                <c:pt idx="9">
                  <c:v>5097</c:v>
                </c:pt>
                <c:pt idx="10">
                  <c:v>5098</c:v>
                </c:pt>
                <c:pt idx="11">
                  <c:v>5099</c:v>
                </c:pt>
                <c:pt idx="12">
                  <c:v>5100</c:v>
                </c:pt>
                <c:pt idx="13">
                  <c:v>5101</c:v>
                </c:pt>
                <c:pt idx="14">
                  <c:v>5102</c:v>
                </c:pt>
                <c:pt idx="15">
                  <c:v>5103</c:v>
                </c:pt>
                <c:pt idx="16">
                  <c:v>5104</c:v>
                </c:pt>
                <c:pt idx="17">
                  <c:v>5105</c:v>
                </c:pt>
                <c:pt idx="18">
                  <c:v>5106</c:v>
                </c:pt>
                <c:pt idx="19">
                  <c:v>5107</c:v>
                </c:pt>
                <c:pt idx="20">
                  <c:v>5108</c:v>
                </c:pt>
                <c:pt idx="21">
                  <c:v>5109</c:v>
                </c:pt>
                <c:pt idx="22">
                  <c:v>5110</c:v>
                </c:pt>
                <c:pt idx="23">
                  <c:v>5111</c:v>
                </c:pt>
                <c:pt idx="24">
                  <c:v>5112</c:v>
                </c:pt>
                <c:pt idx="25">
                  <c:v>5113</c:v>
                </c:pt>
                <c:pt idx="26">
                  <c:v>5114</c:v>
                </c:pt>
                <c:pt idx="27">
                  <c:v>5115</c:v>
                </c:pt>
                <c:pt idx="28">
                  <c:v>5116</c:v>
                </c:pt>
                <c:pt idx="29">
                  <c:v>5117</c:v>
                </c:pt>
                <c:pt idx="30">
                  <c:v>5118</c:v>
                </c:pt>
                <c:pt idx="31">
                  <c:v>5119</c:v>
                </c:pt>
                <c:pt idx="32">
                  <c:v>5120</c:v>
                </c:pt>
                <c:pt idx="33">
                  <c:v>5121</c:v>
                </c:pt>
                <c:pt idx="34">
                  <c:v>5122</c:v>
                </c:pt>
                <c:pt idx="35">
                  <c:v>5123</c:v>
                </c:pt>
                <c:pt idx="36">
                  <c:v>5124</c:v>
                </c:pt>
                <c:pt idx="37">
                  <c:v>5125</c:v>
                </c:pt>
                <c:pt idx="38">
                  <c:v>5126</c:v>
                </c:pt>
                <c:pt idx="39">
                  <c:v>5127</c:v>
                </c:pt>
                <c:pt idx="40">
                  <c:v>5128</c:v>
                </c:pt>
                <c:pt idx="41">
                  <c:v>5129</c:v>
                </c:pt>
                <c:pt idx="42">
                  <c:v>5130</c:v>
                </c:pt>
                <c:pt idx="43">
                  <c:v>5131</c:v>
                </c:pt>
                <c:pt idx="44">
                  <c:v>5132</c:v>
                </c:pt>
                <c:pt idx="45">
                  <c:v>5133</c:v>
                </c:pt>
                <c:pt idx="46">
                  <c:v>5134</c:v>
                </c:pt>
                <c:pt idx="47">
                  <c:v>5135</c:v>
                </c:pt>
                <c:pt idx="48">
                  <c:v>5136</c:v>
                </c:pt>
                <c:pt idx="49">
                  <c:v>5137</c:v>
                </c:pt>
                <c:pt idx="50">
                  <c:v>5138</c:v>
                </c:pt>
                <c:pt idx="51">
                  <c:v>5139</c:v>
                </c:pt>
                <c:pt idx="52">
                  <c:v>5140</c:v>
                </c:pt>
                <c:pt idx="53">
                  <c:v>5141</c:v>
                </c:pt>
                <c:pt idx="54">
                  <c:v>5142</c:v>
                </c:pt>
                <c:pt idx="55">
                  <c:v>5143</c:v>
                </c:pt>
                <c:pt idx="56">
                  <c:v>5144</c:v>
                </c:pt>
                <c:pt idx="57">
                  <c:v>5145</c:v>
                </c:pt>
                <c:pt idx="58">
                  <c:v>5146</c:v>
                </c:pt>
                <c:pt idx="59">
                  <c:v>5147</c:v>
                </c:pt>
                <c:pt idx="60">
                  <c:v>5148</c:v>
                </c:pt>
                <c:pt idx="61">
                  <c:v>5149</c:v>
                </c:pt>
                <c:pt idx="62">
                  <c:v>5150</c:v>
                </c:pt>
                <c:pt idx="63">
                  <c:v>5151</c:v>
                </c:pt>
                <c:pt idx="64">
                  <c:v>5152</c:v>
                </c:pt>
                <c:pt idx="65">
                  <c:v>5153</c:v>
                </c:pt>
                <c:pt idx="66">
                  <c:v>5154</c:v>
                </c:pt>
                <c:pt idx="67">
                  <c:v>5155</c:v>
                </c:pt>
                <c:pt idx="68">
                  <c:v>5156</c:v>
                </c:pt>
                <c:pt idx="69">
                  <c:v>5157</c:v>
                </c:pt>
                <c:pt idx="70">
                  <c:v>5158</c:v>
                </c:pt>
                <c:pt idx="71">
                  <c:v>5159</c:v>
                </c:pt>
                <c:pt idx="72">
                  <c:v>5160</c:v>
                </c:pt>
                <c:pt idx="73">
                  <c:v>5161</c:v>
                </c:pt>
                <c:pt idx="74">
                  <c:v>5162</c:v>
                </c:pt>
                <c:pt idx="75">
                  <c:v>5163</c:v>
                </c:pt>
                <c:pt idx="76">
                  <c:v>5164</c:v>
                </c:pt>
                <c:pt idx="77">
                  <c:v>5165</c:v>
                </c:pt>
                <c:pt idx="78">
                  <c:v>5166</c:v>
                </c:pt>
                <c:pt idx="79">
                  <c:v>5167</c:v>
                </c:pt>
                <c:pt idx="80">
                  <c:v>5168</c:v>
                </c:pt>
                <c:pt idx="81">
                  <c:v>5169</c:v>
                </c:pt>
                <c:pt idx="82">
                  <c:v>5170</c:v>
                </c:pt>
                <c:pt idx="83">
                  <c:v>5171</c:v>
                </c:pt>
                <c:pt idx="84">
                  <c:v>5172</c:v>
                </c:pt>
                <c:pt idx="85">
                  <c:v>5173</c:v>
                </c:pt>
                <c:pt idx="86">
                  <c:v>5174</c:v>
                </c:pt>
                <c:pt idx="87">
                  <c:v>5175</c:v>
                </c:pt>
                <c:pt idx="88">
                  <c:v>5176</c:v>
                </c:pt>
                <c:pt idx="89">
                  <c:v>5177</c:v>
                </c:pt>
                <c:pt idx="90">
                  <c:v>5178</c:v>
                </c:pt>
                <c:pt idx="91">
                  <c:v>5179</c:v>
                </c:pt>
                <c:pt idx="92">
                  <c:v>5180</c:v>
                </c:pt>
                <c:pt idx="93">
                  <c:v>5181</c:v>
                </c:pt>
                <c:pt idx="94">
                  <c:v>5182</c:v>
                </c:pt>
                <c:pt idx="95">
                  <c:v>5183</c:v>
                </c:pt>
                <c:pt idx="96">
                  <c:v>5184</c:v>
                </c:pt>
                <c:pt idx="97">
                  <c:v>5185</c:v>
                </c:pt>
                <c:pt idx="98">
                  <c:v>5186</c:v>
                </c:pt>
                <c:pt idx="99">
                  <c:v>5187</c:v>
                </c:pt>
                <c:pt idx="100">
                  <c:v>5188</c:v>
                </c:pt>
                <c:pt idx="101">
                  <c:v>5189</c:v>
                </c:pt>
                <c:pt idx="102">
                  <c:v>5190</c:v>
                </c:pt>
                <c:pt idx="103">
                  <c:v>5191</c:v>
                </c:pt>
                <c:pt idx="104">
                  <c:v>5192</c:v>
                </c:pt>
                <c:pt idx="105">
                  <c:v>5193</c:v>
                </c:pt>
                <c:pt idx="106">
                  <c:v>5194</c:v>
                </c:pt>
                <c:pt idx="107">
                  <c:v>5195</c:v>
                </c:pt>
                <c:pt idx="108">
                  <c:v>5196</c:v>
                </c:pt>
                <c:pt idx="109">
                  <c:v>5197</c:v>
                </c:pt>
                <c:pt idx="110">
                  <c:v>5198</c:v>
                </c:pt>
                <c:pt idx="111">
                  <c:v>5199</c:v>
                </c:pt>
                <c:pt idx="112">
                  <c:v>5200</c:v>
                </c:pt>
                <c:pt idx="113">
                  <c:v>5201</c:v>
                </c:pt>
                <c:pt idx="114">
                  <c:v>5202</c:v>
                </c:pt>
                <c:pt idx="115">
                  <c:v>5203</c:v>
                </c:pt>
                <c:pt idx="116">
                  <c:v>5204</c:v>
                </c:pt>
                <c:pt idx="117">
                  <c:v>5205</c:v>
                </c:pt>
                <c:pt idx="118">
                  <c:v>5206</c:v>
                </c:pt>
                <c:pt idx="119">
                  <c:v>5207</c:v>
                </c:pt>
                <c:pt idx="120">
                  <c:v>5208</c:v>
                </c:pt>
                <c:pt idx="121">
                  <c:v>5209</c:v>
                </c:pt>
                <c:pt idx="122">
                  <c:v>5210</c:v>
                </c:pt>
                <c:pt idx="123">
                  <c:v>5211</c:v>
                </c:pt>
                <c:pt idx="124">
                  <c:v>5212</c:v>
                </c:pt>
                <c:pt idx="125">
                  <c:v>5213</c:v>
                </c:pt>
                <c:pt idx="126">
                  <c:v>5214</c:v>
                </c:pt>
                <c:pt idx="127">
                  <c:v>5215</c:v>
                </c:pt>
                <c:pt idx="128">
                  <c:v>5216</c:v>
                </c:pt>
                <c:pt idx="129">
                  <c:v>5217</c:v>
                </c:pt>
                <c:pt idx="130">
                  <c:v>5218</c:v>
                </c:pt>
                <c:pt idx="131">
                  <c:v>5219</c:v>
                </c:pt>
                <c:pt idx="132">
                  <c:v>5220</c:v>
                </c:pt>
                <c:pt idx="133">
                  <c:v>5221</c:v>
                </c:pt>
                <c:pt idx="134">
                  <c:v>5222</c:v>
                </c:pt>
                <c:pt idx="135">
                  <c:v>5223</c:v>
                </c:pt>
                <c:pt idx="136">
                  <c:v>5224</c:v>
                </c:pt>
                <c:pt idx="137">
                  <c:v>5225</c:v>
                </c:pt>
                <c:pt idx="138">
                  <c:v>5226</c:v>
                </c:pt>
                <c:pt idx="139">
                  <c:v>5227</c:v>
                </c:pt>
                <c:pt idx="140">
                  <c:v>5228</c:v>
                </c:pt>
                <c:pt idx="141">
                  <c:v>5229</c:v>
                </c:pt>
                <c:pt idx="142">
                  <c:v>5230</c:v>
                </c:pt>
                <c:pt idx="143">
                  <c:v>5231</c:v>
                </c:pt>
                <c:pt idx="144">
                  <c:v>5232</c:v>
                </c:pt>
                <c:pt idx="145">
                  <c:v>5233</c:v>
                </c:pt>
                <c:pt idx="146">
                  <c:v>5234</c:v>
                </c:pt>
                <c:pt idx="147">
                  <c:v>5235</c:v>
                </c:pt>
                <c:pt idx="148">
                  <c:v>5236</c:v>
                </c:pt>
                <c:pt idx="149">
                  <c:v>5237</c:v>
                </c:pt>
                <c:pt idx="150">
                  <c:v>5238</c:v>
                </c:pt>
                <c:pt idx="151">
                  <c:v>5239</c:v>
                </c:pt>
                <c:pt idx="152">
                  <c:v>5240</c:v>
                </c:pt>
                <c:pt idx="153">
                  <c:v>5241</c:v>
                </c:pt>
                <c:pt idx="154">
                  <c:v>5242</c:v>
                </c:pt>
                <c:pt idx="155">
                  <c:v>5243</c:v>
                </c:pt>
                <c:pt idx="156">
                  <c:v>5244</c:v>
                </c:pt>
                <c:pt idx="157">
                  <c:v>5245</c:v>
                </c:pt>
                <c:pt idx="158">
                  <c:v>5246</c:v>
                </c:pt>
                <c:pt idx="159">
                  <c:v>5247</c:v>
                </c:pt>
                <c:pt idx="160">
                  <c:v>5248</c:v>
                </c:pt>
                <c:pt idx="161">
                  <c:v>5249</c:v>
                </c:pt>
                <c:pt idx="162">
                  <c:v>5250</c:v>
                </c:pt>
                <c:pt idx="163">
                  <c:v>5251</c:v>
                </c:pt>
                <c:pt idx="164">
                  <c:v>5252</c:v>
                </c:pt>
                <c:pt idx="165">
                  <c:v>5253</c:v>
                </c:pt>
                <c:pt idx="166">
                  <c:v>5254</c:v>
                </c:pt>
                <c:pt idx="167">
                  <c:v>5255</c:v>
                </c:pt>
                <c:pt idx="168">
                  <c:v>5256</c:v>
                </c:pt>
                <c:pt idx="169">
                  <c:v>5257</c:v>
                </c:pt>
                <c:pt idx="170">
                  <c:v>5258</c:v>
                </c:pt>
                <c:pt idx="171">
                  <c:v>5259</c:v>
                </c:pt>
                <c:pt idx="172">
                  <c:v>5260</c:v>
                </c:pt>
                <c:pt idx="173">
                  <c:v>5261</c:v>
                </c:pt>
                <c:pt idx="174">
                  <c:v>5262</c:v>
                </c:pt>
                <c:pt idx="175">
                  <c:v>5263</c:v>
                </c:pt>
                <c:pt idx="176">
                  <c:v>5264</c:v>
                </c:pt>
                <c:pt idx="177">
                  <c:v>5265</c:v>
                </c:pt>
                <c:pt idx="178">
                  <c:v>5266</c:v>
                </c:pt>
                <c:pt idx="179">
                  <c:v>5267</c:v>
                </c:pt>
                <c:pt idx="180">
                  <c:v>5268</c:v>
                </c:pt>
                <c:pt idx="181">
                  <c:v>5269</c:v>
                </c:pt>
                <c:pt idx="182">
                  <c:v>5270</c:v>
                </c:pt>
                <c:pt idx="183">
                  <c:v>5271</c:v>
                </c:pt>
                <c:pt idx="184">
                  <c:v>5272</c:v>
                </c:pt>
                <c:pt idx="185">
                  <c:v>5273</c:v>
                </c:pt>
                <c:pt idx="186">
                  <c:v>5274</c:v>
                </c:pt>
                <c:pt idx="187">
                  <c:v>5275</c:v>
                </c:pt>
                <c:pt idx="188">
                  <c:v>5276</c:v>
                </c:pt>
                <c:pt idx="189">
                  <c:v>5277</c:v>
                </c:pt>
                <c:pt idx="190">
                  <c:v>5278</c:v>
                </c:pt>
                <c:pt idx="191">
                  <c:v>5279</c:v>
                </c:pt>
                <c:pt idx="192">
                  <c:v>5280</c:v>
                </c:pt>
                <c:pt idx="193">
                  <c:v>5281</c:v>
                </c:pt>
                <c:pt idx="194">
                  <c:v>5282</c:v>
                </c:pt>
                <c:pt idx="195">
                  <c:v>5283</c:v>
                </c:pt>
                <c:pt idx="196">
                  <c:v>5284</c:v>
                </c:pt>
                <c:pt idx="197">
                  <c:v>5285</c:v>
                </c:pt>
                <c:pt idx="198">
                  <c:v>5286</c:v>
                </c:pt>
                <c:pt idx="199">
                  <c:v>5287</c:v>
                </c:pt>
                <c:pt idx="200">
                  <c:v>5288</c:v>
                </c:pt>
                <c:pt idx="201">
                  <c:v>5289</c:v>
                </c:pt>
                <c:pt idx="202">
                  <c:v>5290</c:v>
                </c:pt>
                <c:pt idx="203">
                  <c:v>5291</c:v>
                </c:pt>
                <c:pt idx="204">
                  <c:v>5292</c:v>
                </c:pt>
                <c:pt idx="205">
                  <c:v>5293</c:v>
                </c:pt>
                <c:pt idx="206">
                  <c:v>5294</c:v>
                </c:pt>
                <c:pt idx="207">
                  <c:v>5295</c:v>
                </c:pt>
                <c:pt idx="208">
                  <c:v>5296</c:v>
                </c:pt>
                <c:pt idx="209">
                  <c:v>5297</c:v>
                </c:pt>
                <c:pt idx="210">
                  <c:v>5298</c:v>
                </c:pt>
                <c:pt idx="211">
                  <c:v>5299</c:v>
                </c:pt>
                <c:pt idx="212">
                  <c:v>5300</c:v>
                </c:pt>
                <c:pt idx="213">
                  <c:v>5301</c:v>
                </c:pt>
                <c:pt idx="214">
                  <c:v>5302</c:v>
                </c:pt>
                <c:pt idx="215">
                  <c:v>5303</c:v>
                </c:pt>
                <c:pt idx="216">
                  <c:v>5304</c:v>
                </c:pt>
                <c:pt idx="217">
                  <c:v>5305</c:v>
                </c:pt>
                <c:pt idx="218">
                  <c:v>5306</c:v>
                </c:pt>
                <c:pt idx="219">
                  <c:v>5307</c:v>
                </c:pt>
                <c:pt idx="220">
                  <c:v>5308</c:v>
                </c:pt>
                <c:pt idx="221">
                  <c:v>5309</c:v>
                </c:pt>
                <c:pt idx="222">
                  <c:v>5310</c:v>
                </c:pt>
                <c:pt idx="223">
                  <c:v>5311</c:v>
                </c:pt>
                <c:pt idx="224">
                  <c:v>5312</c:v>
                </c:pt>
                <c:pt idx="225">
                  <c:v>5313</c:v>
                </c:pt>
                <c:pt idx="226">
                  <c:v>5314</c:v>
                </c:pt>
                <c:pt idx="227">
                  <c:v>5315</c:v>
                </c:pt>
                <c:pt idx="228">
                  <c:v>5316</c:v>
                </c:pt>
                <c:pt idx="229">
                  <c:v>5317</c:v>
                </c:pt>
                <c:pt idx="230">
                  <c:v>5318</c:v>
                </c:pt>
                <c:pt idx="231">
                  <c:v>5319</c:v>
                </c:pt>
                <c:pt idx="232">
                  <c:v>5320</c:v>
                </c:pt>
                <c:pt idx="233">
                  <c:v>5321</c:v>
                </c:pt>
                <c:pt idx="234">
                  <c:v>5322</c:v>
                </c:pt>
                <c:pt idx="235">
                  <c:v>5323</c:v>
                </c:pt>
                <c:pt idx="236">
                  <c:v>5324</c:v>
                </c:pt>
                <c:pt idx="237">
                  <c:v>5325</c:v>
                </c:pt>
                <c:pt idx="238">
                  <c:v>5326</c:v>
                </c:pt>
                <c:pt idx="239">
                  <c:v>5327</c:v>
                </c:pt>
                <c:pt idx="240">
                  <c:v>5328</c:v>
                </c:pt>
                <c:pt idx="241">
                  <c:v>5329</c:v>
                </c:pt>
                <c:pt idx="242">
                  <c:v>5330</c:v>
                </c:pt>
                <c:pt idx="243">
                  <c:v>5331</c:v>
                </c:pt>
                <c:pt idx="244">
                  <c:v>5332</c:v>
                </c:pt>
                <c:pt idx="245">
                  <c:v>5333</c:v>
                </c:pt>
                <c:pt idx="246">
                  <c:v>5334</c:v>
                </c:pt>
              </c:numCache>
            </c:numRef>
          </c:xVal>
          <c:yVal>
            <c:numRef>
              <c:f>Graph!$H$4532:$H$4776</c:f>
              <c:numCache>
                <c:formatCode>General</c:formatCode>
                <c:ptCount val="245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544-4C7C-AE6B-DF3207545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334671"/>
        <c:axId val="617323151"/>
      </c:scatterChart>
      <c:valAx>
        <c:axId val="617334671"/>
        <c:scaling>
          <c:orientation val="minMax"/>
          <c:max val="5334"/>
          <c:min val="5088"/>
        </c:scaling>
        <c:delete val="0"/>
        <c:axPos val="b"/>
        <c:numFmt formatCode="General" sourceLinked="1"/>
        <c:majorTickMark val="out"/>
        <c:minorTickMark val="none"/>
        <c:tickLblPos val="nextTo"/>
        <c:crossAx val="617323151"/>
        <c:crosses val="autoZero"/>
        <c:crossBetween val="midCat"/>
      </c:valAx>
      <c:valAx>
        <c:axId val="617323151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17334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Pass 20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RR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Graph!$A$4780:$A$5068</c:f>
              <c:numCache>
                <c:formatCode>General</c:formatCode>
                <c:ptCount val="289"/>
                <c:pt idx="0">
                  <c:v>5365</c:v>
                </c:pt>
                <c:pt idx="1">
                  <c:v>5366</c:v>
                </c:pt>
                <c:pt idx="2">
                  <c:v>5367</c:v>
                </c:pt>
                <c:pt idx="3">
                  <c:v>5368</c:v>
                </c:pt>
                <c:pt idx="4">
                  <c:v>5369</c:v>
                </c:pt>
                <c:pt idx="5">
                  <c:v>5370</c:v>
                </c:pt>
                <c:pt idx="6">
                  <c:v>5371</c:v>
                </c:pt>
                <c:pt idx="7">
                  <c:v>5372</c:v>
                </c:pt>
                <c:pt idx="8">
                  <c:v>5373</c:v>
                </c:pt>
                <c:pt idx="9">
                  <c:v>5374</c:v>
                </c:pt>
                <c:pt idx="10">
                  <c:v>5375</c:v>
                </c:pt>
                <c:pt idx="11">
                  <c:v>5376</c:v>
                </c:pt>
                <c:pt idx="12">
                  <c:v>5377</c:v>
                </c:pt>
                <c:pt idx="13">
                  <c:v>5378</c:v>
                </c:pt>
                <c:pt idx="14">
                  <c:v>5379</c:v>
                </c:pt>
                <c:pt idx="15">
                  <c:v>5380</c:v>
                </c:pt>
                <c:pt idx="16">
                  <c:v>5381</c:v>
                </c:pt>
                <c:pt idx="17">
                  <c:v>5382</c:v>
                </c:pt>
                <c:pt idx="18">
                  <c:v>5383</c:v>
                </c:pt>
                <c:pt idx="19">
                  <c:v>5384</c:v>
                </c:pt>
                <c:pt idx="20">
                  <c:v>5385</c:v>
                </c:pt>
                <c:pt idx="21">
                  <c:v>5386</c:v>
                </c:pt>
                <c:pt idx="22">
                  <c:v>5387</c:v>
                </c:pt>
                <c:pt idx="23">
                  <c:v>5388</c:v>
                </c:pt>
                <c:pt idx="24">
                  <c:v>5389</c:v>
                </c:pt>
                <c:pt idx="25">
                  <c:v>5390</c:v>
                </c:pt>
                <c:pt idx="26">
                  <c:v>5391</c:v>
                </c:pt>
                <c:pt idx="27">
                  <c:v>5392</c:v>
                </c:pt>
                <c:pt idx="28">
                  <c:v>5393</c:v>
                </c:pt>
                <c:pt idx="29">
                  <c:v>5394</c:v>
                </c:pt>
                <c:pt idx="30">
                  <c:v>5395</c:v>
                </c:pt>
                <c:pt idx="31">
                  <c:v>5396</c:v>
                </c:pt>
                <c:pt idx="32">
                  <c:v>5397</c:v>
                </c:pt>
                <c:pt idx="33">
                  <c:v>5398</c:v>
                </c:pt>
                <c:pt idx="34">
                  <c:v>5399</c:v>
                </c:pt>
                <c:pt idx="35">
                  <c:v>5400</c:v>
                </c:pt>
                <c:pt idx="36">
                  <c:v>5401</c:v>
                </c:pt>
                <c:pt idx="37">
                  <c:v>5402</c:v>
                </c:pt>
                <c:pt idx="38">
                  <c:v>5403</c:v>
                </c:pt>
                <c:pt idx="39">
                  <c:v>5404</c:v>
                </c:pt>
                <c:pt idx="40">
                  <c:v>5405</c:v>
                </c:pt>
                <c:pt idx="41">
                  <c:v>5406</c:v>
                </c:pt>
                <c:pt idx="42">
                  <c:v>5407</c:v>
                </c:pt>
                <c:pt idx="43">
                  <c:v>5408</c:v>
                </c:pt>
                <c:pt idx="44">
                  <c:v>5409</c:v>
                </c:pt>
                <c:pt idx="45">
                  <c:v>5410</c:v>
                </c:pt>
                <c:pt idx="46">
                  <c:v>5411</c:v>
                </c:pt>
                <c:pt idx="47">
                  <c:v>5412</c:v>
                </c:pt>
                <c:pt idx="48">
                  <c:v>5413</c:v>
                </c:pt>
                <c:pt idx="49">
                  <c:v>5414</c:v>
                </c:pt>
                <c:pt idx="50">
                  <c:v>5415</c:v>
                </c:pt>
                <c:pt idx="51">
                  <c:v>5416</c:v>
                </c:pt>
                <c:pt idx="52">
                  <c:v>5417</c:v>
                </c:pt>
                <c:pt idx="53">
                  <c:v>5418</c:v>
                </c:pt>
                <c:pt idx="54">
                  <c:v>5419</c:v>
                </c:pt>
                <c:pt idx="55">
                  <c:v>5420</c:v>
                </c:pt>
                <c:pt idx="56">
                  <c:v>5421</c:v>
                </c:pt>
                <c:pt idx="57">
                  <c:v>5422</c:v>
                </c:pt>
                <c:pt idx="58">
                  <c:v>5423</c:v>
                </c:pt>
                <c:pt idx="59">
                  <c:v>5424</c:v>
                </c:pt>
                <c:pt idx="60">
                  <c:v>5425</c:v>
                </c:pt>
                <c:pt idx="61">
                  <c:v>5426</c:v>
                </c:pt>
                <c:pt idx="62">
                  <c:v>5427</c:v>
                </c:pt>
                <c:pt idx="63">
                  <c:v>5428</c:v>
                </c:pt>
                <c:pt idx="64">
                  <c:v>5429</c:v>
                </c:pt>
                <c:pt idx="65">
                  <c:v>5430</c:v>
                </c:pt>
                <c:pt idx="66">
                  <c:v>5431</c:v>
                </c:pt>
                <c:pt idx="67">
                  <c:v>5432</c:v>
                </c:pt>
                <c:pt idx="68">
                  <c:v>5433</c:v>
                </c:pt>
                <c:pt idx="69">
                  <c:v>5434</c:v>
                </c:pt>
                <c:pt idx="70">
                  <c:v>5435</c:v>
                </c:pt>
                <c:pt idx="71">
                  <c:v>5436</c:v>
                </c:pt>
                <c:pt idx="72">
                  <c:v>5437</c:v>
                </c:pt>
                <c:pt idx="73">
                  <c:v>5438</c:v>
                </c:pt>
                <c:pt idx="74">
                  <c:v>5439</c:v>
                </c:pt>
                <c:pt idx="75">
                  <c:v>5440</c:v>
                </c:pt>
                <c:pt idx="76">
                  <c:v>5441</c:v>
                </c:pt>
                <c:pt idx="77">
                  <c:v>5442</c:v>
                </c:pt>
                <c:pt idx="78">
                  <c:v>5443</c:v>
                </c:pt>
                <c:pt idx="79">
                  <c:v>5444</c:v>
                </c:pt>
                <c:pt idx="80">
                  <c:v>5445</c:v>
                </c:pt>
                <c:pt idx="81">
                  <c:v>5446</c:v>
                </c:pt>
                <c:pt idx="82">
                  <c:v>5447</c:v>
                </c:pt>
                <c:pt idx="83">
                  <c:v>5448</c:v>
                </c:pt>
                <c:pt idx="84">
                  <c:v>5449</c:v>
                </c:pt>
                <c:pt idx="85">
                  <c:v>5450</c:v>
                </c:pt>
                <c:pt idx="86">
                  <c:v>5451</c:v>
                </c:pt>
                <c:pt idx="87">
                  <c:v>5452</c:v>
                </c:pt>
                <c:pt idx="88">
                  <c:v>5453</c:v>
                </c:pt>
                <c:pt idx="89">
                  <c:v>5454</c:v>
                </c:pt>
                <c:pt idx="90">
                  <c:v>5455</c:v>
                </c:pt>
                <c:pt idx="91">
                  <c:v>5456</c:v>
                </c:pt>
                <c:pt idx="92">
                  <c:v>5457</c:v>
                </c:pt>
                <c:pt idx="93">
                  <c:v>5458</c:v>
                </c:pt>
                <c:pt idx="94">
                  <c:v>5459</c:v>
                </c:pt>
                <c:pt idx="95">
                  <c:v>5460</c:v>
                </c:pt>
                <c:pt idx="96">
                  <c:v>5461</c:v>
                </c:pt>
                <c:pt idx="97">
                  <c:v>5462</c:v>
                </c:pt>
                <c:pt idx="98">
                  <c:v>5463</c:v>
                </c:pt>
                <c:pt idx="99">
                  <c:v>5464</c:v>
                </c:pt>
                <c:pt idx="100">
                  <c:v>5465</c:v>
                </c:pt>
                <c:pt idx="101">
                  <c:v>5466</c:v>
                </c:pt>
                <c:pt idx="102">
                  <c:v>5467</c:v>
                </c:pt>
                <c:pt idx="103">
                  <c:v>5468</c:v>
                </c:pt>
                <c:pt idx="104">
                  <c:v>5469</c:v>
                </c:pt>
                <c:pt idx="105">
                  <c:v>5470</c:v>
                </c:pt>
                <c:pt idx="106">
                  <c:v>5471</c:v>
                </c:pt>
                <c:pt idx="107">
                  <c:v>5472</c:v>
                </c:pt>
                <c:pt idx="108">
                  <c:v>5473</c:v>
                </c:pt>
                <c:pt idx="109">
                  <c:v>5474</c:v>
                </c:pt>
                <c:pt idx="110">
                  <c:v>5475</c:v>
                </c:pt>
                <c:pt idx="111">
                  <c:v>5476</c:v>
                </c:pt>
                <c:pt idx="112">
                  <c:v>5477</c:v>
                </c:pt>
                <c:pt idx="113">
                  <c:v>5478</c:v>
                </c:pt>
                <c:pt idx="114">
                  <c:v>5479</c:v>
                </c:pt>
                <c:pt idx="115">
                  <c:v>5480</c:v>
                </c:pt>
                <c:pt idx="116">
                  <c:v>5481</c:v>
                </c:pt>
                <c:pt idx="117">
                  <c:v>5482</c:v>
                </c:pt>
                <c:pt idx="118">
                  <c:v>5483</c:v>
                </c:pt>
                <c:pt idx="119">
                  <c:v>5484</c:v>
                </c:pt>
                <c:pt idx="120">
                  <c:v>5485</c:v>
                </c:pt>
                <c:pt idx="121">
                  <c:v>5486</c:v>
                </c:pt>
                <c:pt idx="122">
                  <c:v>5487</c:v>
                </c:pt>
                <c:pt idx="123">
                  <c:v>5488</c:v>
                </c:pt>
                <c:pt idx="124">
                  <c:v>5489</c:v>
                </c:pt>
                <c:pt idx="125">
                  <c:v>5490</c:v>
                </c:pt>
                <c:pt idx="126">
                  <c:v>5491</c:v>
                </c:pt>
                <c:pt idx="127">
                  <c:v>5492</c:v>
                </c:pt>
                <c:pt idx="128">
                  <c:v>5493</c:v>
                </c:pt>
                <c:pt idx="129">
                  <c:v>5494</c:v>
                </c:pt>
                <c:pt idx="130">
                  <c:v>5495</c:v>
                </c:pt>
                <c:pt idx="131">
                  <c:v>5496</c:v>
                </c:pt>
                <c:pt idx="132">
                  <c:v>5497</c:v>
                </c:pt>
                <c:pt idx="133">
                  <c:v>5498</c:v>
                </c:pt>
                <c:pt idx="134">
                  <c:v>5499</c:v>
                </c:pt>
                <c:pt idx="135">
                  <c:v>5500</c:v>
                </c:pt>
                <c:pt idx="136">
                  <c:v>5501</c:v>
                </c:pt>
                <c:pt idx="137">
                  <c:v>5502</c:v>
                </c:pt>
                <c:pt idx="138">
                  <c:v>5503</c:v>
                </c:pt>
                <c:pt idx="139">
                  <c:v>5504</c:v>
                </c:pt>
                <c:pt idx="140">
                  <c:v>5505</c:v>
                </c:pt>
                <c:pt idx="141">
                  <c:v>5506</c:v>
                </c:pt>
                <c:pt idx="142">
                  <c:v>5507</c:v>
                </c:pt>
                <c:pt idx="143">
                  <c:v>5508</c:v>
                </c:pt>
                <c:pt idx="144">
                  <c:v>5509</c:v>
                </c:pt>
                <c:pt idx="145">
                  <c:v>5510</c:v>
                </c:pt>
                <c:pt idx="146">
                  <c:v>5511</c:v>
                </c:pt>
                <c:pt idx="147">
                  <c:v>5512</c:v>
                </c:pt>
                <c:pt idx="148">
                  <c:v>5513</c:v>
                </c:pt>
                <c:pt idx="149">
                  <c:v>5514</c:v>
                </c:pt>
                <c:pt idx="150">
                  <c:v>5515</c:v>
                </c:pt>
                <c:pt idx="151">
                  <c:v>5516</c:v>
                </c:pt>
                <c:pt idx="152">
                  <c:v>5517</c:v>
                </c:pt>
                <c:pt idx="153">
                  <c:v>5518</c:v>
                </c:pt>
                <c:pt idx="154">
                  <c:v>5519</c:v>
                </c:pt>
                <c:pt idx="155">
                  <c:v>5520</c:v>
                </c:pt>
                <c:pt idx="156">
                  <c:v>5521</c:v>
                </c:pt>
                <c:pt idx="157">
                  <c:v>5522</c:v>
                </c:pt>
                <c:pt idx="158">
                  <c:v>5523</c:v>
                </c:pt>
                <c:pt idx="159">
                  <c:v>5524</c:v>
                </c:pt>
                <c:pt idx="160">
                  <c:v>5525</c:v>
                </c:pt>
                <c:pt idx="161">
                  <c:v>5526</c:v>
                </c:pt>
                <c:pt idx="162">
                  <c:v>5527</c:v>
                </c:pt>
                <c:pt idx="163">
                  <c:v>5528</c:v>
                </c:pt>
                <c:pt idx="164">
                  <c:v>5529</c:v>
                </c:pt>
                <c:pt idx="165">
                  <c:v>5530</c:v>
                </c:pt>
                <c:pt idx="166">
                  <c:v>5531</c:v>
                </c:pt>
                <c:pt idx="167">
                  <c:v>5532</c:v>
                </c:pt>
                <c:pt idx="168">
                  <c:v>5533</c:v>
                </c:pt>
                <c:pt idx="169">
                  <c:v>5534</c:v>
                </c:pt>
                <c:pt idx="170">
                  <c:v>5535</c:v>
                </c:pt>
                <c:pt idx="171">
                  <c:v>5536</c:v>
                </c:pt>
                <c:pt idx="172">
                  <c:v>5537</c:v>
                </c:pt>
                <c:pt idx="173">
                  <c:v>5538</c:v>
                </c:pt>
                <c:pt idx="174">
                  <c:v>5539</c:v>
                </c:pt>
                <c:pt idx="175">
                  <c:v>5540</c:v>
                </c:pt>
                <c:pt idx="176">
                  <c:v>5541</c:v>
                </c:pt>
                <c:pt idx="177">
                  <c:v>5542</c:v>
                </c:pt>
                <c:pt idx="178">
                  <c:v>5543</c:v>
                </c:pt>
                <c:pt idx="179">
                  <c:v>5544</c:v>
                </c:pt>
                <c:pt idx="180">
                  <c:v>5545</c:v>
                </c:pt>
                <c:pt idx="181">
                  <c:v>5546</c:v>
                </c:pt>
                <c:pt idx="182">
                  <c:v>5547</c:v>
                </c:pt>
                <c:pt idx="183">
                  <c:v>5548</c:v>
                </c:pt>
                <c:pt idx="184">
                  <c:v>5549</c:v>
                </c:pt>
                <c:pt idx="185">
                  <c:v>5550</c:v>
                </c:pt>
                <c:pt idx="186">
                  <c:v>5551</c:v>
                </c:pt>
                <c:pt idx="187">
                  <c:v>5552</c:v>
                </c:pt>
                <c:pt idx="188">
                  <c:v>5553</c:v>
                </c:pt>
                <c:pt idx="189">
                  <c:v>5554</c:v>
                </c:pt>
                <c:pt idx="190">
                  <c:v>5555</c:v>
                </c:pt>
                <c:pt idx="191">
                  <c:v>5556</c:v>
                </c:pt>
                <c:pt idx="192">
                  <c:v>5557</c:v>
                </c:pt>
                <c:pt idx="193">
                  <c:v>5558</c:v>
                </c:pt>
                <c:pt idx="194">
                  <c:v>5559</c:v>
                </c:pt>
                <c:pt idx="195">
                  <c:v>5560</c:v>
                </c:pt>
                <c:pt idx="196">
                  <c:v>5561</c:v>
                </c:pt>
                <c:pt idx="197">
                  <c:v>5562</c:v>
                </c:pt>
                <c:pt idx="198">
                  <c:v>5563</c:v>
                </c:pt>
                <c:pt idx="199">
                  <c:v>5564</c:v>
                </c:pt>
                <c:pt idx="200">
                  <c:v>5565</c:v>
                </c:pt>
                <c:pt idx="201">
                  <c:v>5566</c:v>
                </c:pt>
                <c:pt idx="202">
                  <c:v>5567</c:v>
                </c:pt>
                <c:pt idx="203">
                  <c:v>5568</c:v>
                </c:pt>
                <c:pt idx="204">
                  <c:v>5569</c:v>
                </c:pt>
                <c:pt idx="205">
                  <c:v>5570</c:v>
                </c:pt>
                <c:pt idx="206">
                  <c:v>5571</c:v>
                </c:pt>
                <c:pt idx="207">
                  <c:v>5572</c:v>
                </c:pt>
                <c:pt idx="208">
                  <c:v>5573</c:v>
                </c:pt>
                <c:pt idx="209">
                  <c:v>5574</c:v>
                </c:pt>
                <c:pt idx="210">
                  <c:v>5575</c:v>
                </c:pt>
                <c:pt idx="211">
                  <c:v>5576</c:v>
                </c:pt>
                <c:pt idx="212">
                  <c:v>5577</c:v>
                </c:pt>
                <c:pt idx="213">
                  <c:v>5578</c:v>
                </c:pt>
                <c:pt idx="214">
                  <c:v>5579</c:v>
                </c:pt>
                <c:pt idx="215">
                  <c:v>5580</c:v>
                </c:pt>
                <c:pt idx="216">
                  <c:v>5581</c:v>
                </c:pt>
                <c:pt idx="217">
                  <c:v>5582</c:v>
                </c:pt>
                <c:pt idx="218">
                  <c:v>5583</c:v>
                </c:pt>
                <c:pt idx="219">
                  <c:v>5584</c:v>
                </c:pt>
                <c:pt idx="220">
                  <c:v>5585</c:v>
                </c:pt>
                <c:pt idx="221">
                  <c:v>5586</c:v>
                </c:pt>
                <c:pt idx="222">
                  <c:v>5587</c:v>
                </c:pt>
                <c:pt idx="223">
                  <c:v>5588</c:v>
                </c:pt>
                <c:pt idx="224">
                  <c:v>5589</c:v>
                </c:pt>
                <c:pt idx="225">
                  <c:v>5590</c:v>
                </c:pt>
                <c:pt idx="226">
                  <c:v>5591</c:v>
                </c:pt>
                <c:pt idx="227">
                  <c:v>5592</c:v>
                </c:pt>
                <c:pt idx="228">
                  <c:v>5593</c:v>
                </c:pt>
                <c:pt idx="229">
                  <c:v>5594</c:v>
                </c:pt>
                <c:pt idx="230">
                  <c:v>5595</c:v>
                </c:pt>
                <c:pt idx="231">
                  <c:v>5596</c:v>
                </c:pt>
                <c:pt idx="232">
                  <c:v>5597</c:v>
                </c:pt>
                <c:pt idx="233">
                  <c:v>5598</c:v>
                </c:pt>
                <c:pt idx="234">
                  <c:v>5599</c:v>
                </c:pt>
                <c:pt idx="235">
                  <c:v>5600</c:v>
                </c:pt>
                <c:pt idx="236">
                  <c:v>5601</c:v>
                </c:pt>
                <c:pt idx="237">
                  <c:v>5602</c:v>
                </c:pt>
                <c:pt idx="238">
                  <c:v>5603</c:v>
                </c:pt>
                <c:pt idx="239">
                  <c:v>5604</c:v>
                </c:pt>
                <c:pt idx="240">
                  <c:v>5605</c:v>
                </c:pt>
                <c:pt idx="241">
                  <c:v>5606</c:v>
                </c:pt>
                <c:pt idx="242">
                  <c:v>5607</c:v>
                </c:pt>
                <c:pt idx="243">
                  <c:v>5608</c:v>
                </c:pt>
                <c:pt idx="244">
                  <c:v>5609</c:v>
                </c:pt>
                <c:pt idx="245">
                  <c:v>5610</c:v>
                </c:pt>
                <c:pt idx="246">
                  <c:v>5611</c:v>
                </c:pt>
                <c:pt idx="247">
                  <c:v>5612</c:v>
                </c:pt>
                <c:pt idx="248">
                  <c:v>5613</c:v>
                </c:pt>
                <c:pt idx="249">
                  <c:v>5614</c:v>
                </c:pt>
                <c:pt idx="250">
                  <c:v>5615</c:v>
                </c:pt>
                <c:pt idx="251">
                  <c:v>5616</c:v>
                </c:pt>
                <c:pt idx="252">
                  <c:v>5617</c:v>
                </c:pt>
                <c:pt idx="253">
                  <c:v>5618</c:v>
                </c:pt>
                <c:pt idx="254">
                  <c:v>5619</c:v>
                </c:pt>
                <c:pt idx="255">
                  <c:v>5620</c:v>
                </c:pt>
                <c:pt idx="256">
                  <c:v>5621</c:v>
                </c:pt>
                <c:pt idx="257">
                  <c:v>5622</c:v>
                </c:pt>
                <c:pt idx="258">
                  <c:v>5623</c:v>
                </c:pt>
                <c:pt idx="259">
                  <c:v>5624</c:v>
                </c:pt>
                <c:pt idx="260">
                  <c:v>5625</c:v>
                </c:pt>
                <c:pt idx="261">
                  <c:v>5626</c:v>
                </c:pt>
                <c:pt idx="262">
                  <c:v>5627</c:v>
                </c:pt>
                <c:pt idx="263">
                  <c:v>5628</c:v>
                </c:pt>
                <c:pt idx="264">
                  <c:v>5629</c:v>
                </c:pt>
                <c:pt idx="265">
                  <c:v>5630</c:v>
                </c:pt>
                <c:pt idx="266">
                  <c:v>5631</c:v>
                </c:pt>
                <c:pt idx="267">
                  <c:v>5632</c:v>
                </c:pt>
                <c:pt idx="268">
                  <c:v>5633</c:v>
                </c:pt>
                <c:pt idx="269">
                  <c:v>5634</c:v>
                </c:pt>
                <c:pt idx="270">
                  <c:v>5635</c:v>
                </c:pt>
                <c:pt idx="271">
                  <c:v>5636</c:v>
                </c:pt>
                <c:pt idx="272">
                  <c:v>5637</c:v>
                </c:pt>
                <c:pt idx="273">
                  <c:v>5638</c:v>
                </c:pt>
                <c:pt idx="274">
                  <c:v>5639</c:v>
                </c:pt>
                <c:pt idx="275">
                  <c:v>5640</c:v>
                </c:pt>
                <c:pt idx="276">
                  <c:v>5641</c:v>
                </c:pt>
                <c:pt idx="277">
                  <c:v>5642</c:v>
                </c:pt>
                <c:pt idx="278">
                  <c:v>5643</c:v>
                </c:pt>
                <c:pt idx="279">
                  <c:v>5644</c:v>
                </c:pt>
                <c:pt idx="280">
                  <c:v>5645</c:v>
                </c:pt>
                <c:pt idx="281">
                  <c:v>5646</c:v>
                </c:pt>
                <c:pt idx="282">
                  <c:v>5647</c:v>
                </c:pt>
                <c:pt idx="283">
                  <c:v>5648</c:v>
                </c:pt>
                <c:pt idx="284">
                  <c:v>5649</c:v>
                </c:pt>
                <c:pt idx="285">
                  <c:v>5650</c:v>
                </c:pt>
                <c:pt idx="286">
                  <c:v>5651</c:v>
                </c:pt>
                <c:pt idx="287">
                  <c:v>5652</c:v>
                </c:pt>
                <c:pt idx="288">
                  <c:v>5653</c:v>
                </c:pt>
              </c:numCache>
            </c:numRef>
          </c:xVal>
          <c:yVal>
            <c:numRef>
              <c:f>Graph!$D$4781:$D$5067</c:f>
              <c:numCache>
                <c:formatCode>General</c:formatCode>
                <c:ptCount val="287"/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74-4D9F-B61B-30DE299C165F}"/>
            </c:ext>
          </c:extLst>
        </c:ser>
        <c:ser>
          <c:idx val="1"/>
          <c:order val="1"/>
          <c:tx>
            <c:v>FR</c:v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Graph!$A$4780:$A$5068</c:f>
              <c:numCache>
                <c:formatCode>General</c:formatCode>
                <c:ptCount val="289"/>
                <c:pt idx="0">
                  <c:v>5365</c:v>
                </c:pt>
                <c:pt idx="1">
                  <c:v>5366</c:v>
                </c:pt>
                <c:pt idx="2">
                  <c:v>5367</c:v>
                </c:pt>
                <c:pt idx="3">
                  <c:v>5368</c:v>
                </c:pt>
                <c:pt idx="4">
                  <c:v>5369</c:v>
                </c:pt>
                <c:pt idx="5">
                  <c:v>5370</c:v>
                </c:pt>
                <c:pt idx="6">
                  <c:v>5371</c:v>
                </c:pt>
                <c:pt idx="7">
                  <c:v>5372</c:v>
                </c:pt>
                <c:pt idx="8">
                  <c:v>5373</c:v>
                </c:pt>
                <c:pt idx="9">
                  <c:v>5374</c:v>
                </c:pt>
                <c:pt idx="10">
                  <c:v>5375</c:v>
                </c:pt>
                <c:pt idx="11">
                  <c:v>5376</c:v>
                </c:pt>
                <c:pt idx="12">
                  <c:v>5377</c:v>
                </c:pt>
                <c:pt idx="13">
                  <c:v>5378</c:v>
                </c:pt>
                <c:pt idx="14">
                  <c:v>5379</c:v>
                </c:pt>
                <c:pt idx="15">
                  <c:v>5380</c:v>
                </c:pt>
                <c:pt idx="16">
                  <c:v>5381</c:v>
                </c:pt>
                <c:pt idx="17">
                  <c:v>5382</c:v>
                </c:pt>
                <c:pt idx="18">
                  <c:v>5383</c:v>
                </c:pt>
                <c:pt idx="19">
                  <c:v>5384</c:v>
                </c:pt>
                <c:pt idx="20">
                  <c:v>5385</c:v>
                </c:pt>
                <c:pt idx="21">
                  <c:v>5386</c:v>
                </c:pt>
                <c:pt idx="22">
                  <c:v>5387</c:v>
                </c:pt>
                <c:pt idx="23">
                  <c:v>5388</c:v>
                </c:pt>
                <c:pt idx="24">
                  <c:v>5389</c:v>
                </c:pt>
                <c:pt idx="25">
                  <c:v>5390</c:v>
                </c:pt>
                <c:pt idx="26">
                  <c:v>5391</c:v>
                </c:pt>
                <c:pt idx="27">
                  <c:v>5392</c:v>
                </c:pt>
                <c:pt idx="28">
                  <c:v>5393</c:v>
                </c:pt>
                <c:pt idx="29">
                  <c:v>5394</c:v>
                </c:pt>
                <c:pt idx="30">
                  <c:v>5395</c:v>
                </c:pt>
                <c:pt idx="31">
                  <c:v>5396</c:v>
                </c:pt>
                <c:pt idx="32">
                  <c:v>5397</c:v>
                </c:pt>
                <c:pt idx="33">
                  <c:v>5398</c:v>
                </c:pt>
                <c:pt idx="34">
                  <c:v>5399</c:v>
                </c:pt>
                <c:pt idx="35">
                  <c:v>5400</c:v>
                </c:pt>
                <c:pt idx="36">
                  <c:v>5401</c:v>
                </c:pt>
                <c:pt idx="37">
                  <c:v>5402</c:v>
                </c:pt>
                <c:pt idx="38">
                  <c:v>5403</c:v>
                </c:pt>
                <c:pt idx="39">
                  <c:v>5404</c:v>
                </c:pt>
                <c:pt idx="40">
                  <c:v>5405</c:v>
                </c:pt>
                <c:pt idx="41">
                  <c:v>5406</c:v>
                </c:pt>
                <c:pt idx="42">
                  <c:v>5407</c:v>
                </c:pt>
                <c:pt idx="43">
                  <c:v>5408</c:v>
                </c:pt>
                <c:pt idx="44">
                  <c:v>5409</c:v>
                </c:pt>
                <c:pt idx="45">
                  <c:v>5410</c:v>
                </c:pt>
                <c:pt idx="46">
                  <c:v>5411</c:v>
                </c:pt>
                <c:pt idx="47">
                  <c:v>5412</c:v>
                </c:pt>
                <c:pt idx="48">
                  <c:v>5413</c:v>
                </c:pt>
                <c:pt idx="49">
                  <c:v>5414</c:v>
                </c:pt>
                <c:pt idx="50">
                  <c:v>5415</c:v>
                </c:pt>
                <c:pt idx="51">
                  <c:v>5416</c:v>
                </c:pt>
                <c:pt idx="52">
                  <c:v>5417</c:v>
                </c:pt>
                <c:pt idx="53">
                  <c:v>5418</c:v>
                </c:pt>
                <c:pt idx="54">
                  <c:v>5419</c:v>
                </c:pt>
                <c:pt idx="55">
                  <c:v>5420</c:v>
                </c:pt>
                <c:pt idx="56">
                  <c:v>5421</c:v>
                </c:pt>
                <c:pt idx="57">
                  <c:v>5422</c:v>
                </c:pt>
                <c:pt idx="58">
                  <c:v>5423</c:v>
                </c:pt>
                <c:pt idx="59">
                  <c:v>5424</c:v>
                </c:pt>
                <c:pt idx="60">
                  <c:v>5425</c:v>
                </c:pt>
                <c:pt idx="61">
                  <c:v>5426</c:v>
                </c:pt>
                <c:pt idx="62">
                  <c:v>5427</c:v>
                </c:pt>
                <c:pt idx="63">
                  <c:v>5428</c:v>
                </c:pt>
                <c:pt idx="64">
                  <c:v>5429</c:v>
                </c:pt>
                <c:pt idx="65">
                  <c:v>5430</c:v>
                </c:pt>
                <c:pt idx="66">
                  <c:v>5431</c:v>
                </c:pt>
                <c:pt idx="67">
                  <c:v>5432</c:v>
                </c:pt>
                <c:pt idx="68">
                  <c:v>5433</c:v>
                </c:pt>
                <c:pt idx="69">
                  <c:v>5434</c:v>
                </c:pt>
                <c:pt idx="70">
                  <c:v>5435</c:v>
                </c:pt>
                <c:pt idx="71">
                  <c:v>5436</c:v>
                </c:pt>
                <c:pt idx="72">
                  <c:v>5437</c:v>
                </c:pt>
                <c:pt idx="73">
                  <c:v>5438</c:v>
                </c:pt>
                <c:pt idx="74">
                  <c:v>5439</c:v>
                </c:pt>
                <c:pt idx="75">
                  <c:v>5440</c:v>
                </c:pt>
                <c:pt idx="76">
                  <c:v>5441</c:v>
                </c:pt>
                <c:pt idx="77">
                  <c:v>5442</c:v>
                </c:pt>
                <c:pt idx="78">
                  <c:v>5443</c:v>
                </c:pt>
                <c:pt idx="79">
                  <c:v>5444</c:v>
                </c:pt>
                <c:pt idx="80">
                  <c:v>5445</c:v>
                </c:pt>
                <c:pt idx="81">
                  <c:v>5446</c:v>
                </c:pt>
                <c:pt idx="82">
                  <c:v>5447</c:v>
                </c:pt>
                <c:pt idx="83">
                  <c:v>5448</c:v>
                </c:pt>
                <c:pt idx="84">
                  <c:v>5449</c:v>
                </c:pt>
                <c:pt idx="85">
                  <c:v>5450</c:v>
                </c:pt>
                <c:pt idx="86">
                  <c:v>5451</c:v>
                </c:pt>
                <c:pt idx="87">
                  <c:v>5452</c:v>
                </c:pt>
                <c:pt idx="88">
                  <c:v>5453</c:v>
                </c:pt>
                <c:pt idx="89">
                  <c:v>5454</c:v>
                </c:pt>
                <c:pt idx="90">
                  <c:v>5455</c:v>
                </c:pt>
                <c:pt idx="91">
                  <c:v>5456</c:v>
                </c:pt>
                <c:pt idx="92">
                  <c:v>5457</c:v>
                </c:pt>
                <c:pt idx="93">
                  <c:v>5458</c:v>
                </c:pt>
                <c:pt idx="94">
                  <c:v>5459</c:v>
                </c:pt>
                <c:pt idx="95">
                  <c:v>5460</c:v>
                </c:pt>
                <c:pt idx="96">
                  <c:v>5461</c:v>
                </c:pt>
                <c:pt idx="97">
                  <c:v>5462</c:v>
                </c:pt>
                <c:pt idx="98">
                  <c:v>5463</c:v>
                </c:pt>
                <c:pt idx="99">
                  <c:v>5464</c:v>
                </c:pt>
                <c:pt idx="100">
                  <c:v>5465</c:v>
                </c:pt>
                <c:pt idx="101">
                  <c:v>5466</c:v>
                </c:pt>
                <c:pt idx="102">
                  <c:v>5467</c:v>
                </c:pt>
                <c:pt idx="103">
                  <c:v>5468</c:v>
                </c:pt>
                <c:pt idx="104">
                  <c:v>5469</c:v>
                </c:pt>
                <c:pt idx="105">
                  <c:v>5470</c:v>
                </c:pt>
                <c:pt idx="106">
                  <c:v>5471</c:v>
                </c:pt>
                <c:pt idx="107">
                  <c:v>5472</c:v>
                </c:pt>
                <c:pt idx="108">
                  <c:v>5473</c:v>
                </c:pt>
                <c:pt idx="109">
                  <c:v>5474</c:v>
                </c:pt>
                <c:pt idx="110">
                  <c:v>5475</c:v>
                </c:pt>
                <c:pt idx="111">
                  <c:v>5476</c:v>
                </c:pt>
                <c:pt idx="112">
                  <c:v>5477</c:v>
                </c:pt>
                <c:pt idx="113">
                  <c:v>5478</c:v>
                </c:pt>
                <c:pt idx="114">
                  <c:v>5479</c:v>
                </c:pt>
                <c:pt idx="115">
                  <c:v>5480</c:v>
                </c:pt>
                <c:pt idx="116">
                  <c:v>5481</c:v>
                </c:pt>
                <c:pt idx="117">
                  <c:v>5482</c:v>
                </c:pt>
                <c:pt idx="118">
                  <c:v>5483</c:v>
                </c:pt>
                <c:pt idx="119">
                  <c:v>5484</c:v>
                </c:pt>
                <c:pt idx="120">
                  <c:v>5485</c:v>
                </c:pt>
                <c:pt idx="121">
                  <c:v>5486</c:v>
                </c:pt>
                <c:pt idx="122">
                  <c:v>5487</c:v>
                </c:pt>
                <c:pt idx="123">
                  <c:v>5488</c:v>
                </c:pt>
                <c:pt idx="124">
                  <c:v>5489</c:v>
                </c:pt>
                <c:pt idx="125">
                  <c:v>5490</c:v>
                </c:pt>
                <c:pt idx="126">
                  <c:v>5491</c:v>
                </c:pt>
                <c:pt idx="127">
                  <c:v>5492</c:v>
                </c:pt>
                <c:pt idx="128">
                  <c:v>5493</c:v>
                </c:pt>
                <c:pt idx="129">
                  <c:v>5494</c:v>
                </c:pt>
                <c:pt idx="130">
                  <c:v>5495</c:v>
                </c:pt>
                <c:pt idx="131">
                  <c:v>5496</c:v>
                </c:pt>
                <c:pt idx="132">
                  <c:v>5497</c:v>
                </c:pt>
                <c:pt idx="133">
                  <c:v>5498</c:v>
                </c:pt>
                <c:pt idx="134">
                  <c:v>5499</c:v>
                </c:pt>
                <c:pt idx="135">
                  <c:v>5500</c:v>
                </c:pt>
                <c:pt idx="136">
                  <c:v>5501</c:v>
                </c:pt>
                <c:pt idx="137">
                  <c:v>5502</c:v>
                </c:pt>
                <c:pt idx="138">
                  <c:v>5503</c:v>
                </c:pt>
                <c:pt idx="139">
                  <c:v>5504</c:v>
                </c:pt>
                <c:pt idx="140">
                  <c:v>5505</c:v>
                </c:pt>
                <c:pt idx="141">
                  <c:v>5506</c:v>
                </c:pt>
                <c:pt idx="142">
                  <c:v>5507</c:v>
                </c:pt>
                <c:pt idx="143">
                  <c:v>5508</c:v>
                </c:pt>
                <c:pt idx="144">
                  <c:v>5509</c:v>
                </c:pt>
                <c:pt idx="145">
                  <c:v>5510</c:v>
                </c:pt>
                <c:pt idx="146">
                  <c:v>5511</c:v>
                </c:pt>
                <c:pt idx="147">
                  <c:v>5512</c:v>
                </c:pt>
                <c:pt idx="148">
                  <c:v>5513</c:v>
                </c:pt>
                <c:pt idx="149">
                  <c:v>5514</c:v>
                </c:pt>
                <c:pt idx="150">
                  <c:v>5515</c:v>
                </c:pt>
                <c:pt idx="151">
                  <c:v>5516</c:v>
                </c:pt>
                <c:pt idx="152">
                  <c:v>5517</c:v>
                </c:pt>
                <c:pt idx="153">
                  <c:v>5518</c:v>
                </c:pt>
                <c:pt idx="154">
                  <c:v>5519</c:v>
                </c:pt>
                <c:pt idx="155">
                  <c:v>5520</c:v>
                </c:pt>
                <c:pt idx="156">
                  <c:v>5521</c:v>
                </c:pt>
                <c:pt idx="157">
                  <c:v>5522</c:v>
                </c:pt>
                <c:pt idx="158">
                  <c:v>5523</c:v>
                </c:pt>
                <c:pt idx="159">
                  <c:v>5524</c:v>
                </c:pt>
                <c:pt idx="160">
                  <c:v>5525</c:v>
                </c:pt>
                <c:pt idx="161">
                  <c:v>5526</c:v>
                </c:pt>
                <c:pt idx="162">
                  <c:v>5527</c:v>
                </c:pt>
                <c:pt idx="163">
                  <c:v>5528</c:v>
                </c:pt>
                <c:pt idx="164">
                  <c:v>5529</c:v>
                </c:pt>
                <c:pt idx="165">
                  <c:v>5530</c:v>
                </c:pt>
                <c:pt idx="166">
                  <c:v>5531</c:v>
                </c:pt>
                <c:pt idx="167">
                  <c:v>5532</c:v>
                </c:pt>
                <c:pt idx="168">
                  <c:v>5533</c:v>
                </c:pt>
                <c:pt idx="169">
                  <c:v>5534</c:v>
                </c:pt>
                <c:pt idx="170">
                  <c:v>5535</c:v>
                </c:pt>
                <c:pt idx="171">
                  <c:v>5536</c:v>
                </c:pt>
                <c:pt idx="172">
                  <c:v>5537</c:v>
                </c:pt>
                <c:pt idx="173">
                  <c:v>5538</c:v>
                </c:pt>
                <c:pt idx="174">
                  <c:v>5539</c:v>
                </c:pt>
                <c:pt idx="175">
                  <c:v>5540</c:v>
                </c:pt>
                <c:pt idx="176">
                  <c:v>5541</c:v>
                </c:pt>
                <c:pt idx="177">
                  <c:v>5542</c:v>
                </c:pt>
                <c:pt idx="178">
                  <c:v>5543</c:v>
                </c:pt>
                <c:pt idx="179">
                  <c:v>5544</c:v>
                </c:pt>
                <c:pt idx="180">
                  <c:v>5545</c:v>
                </c:pt>
                <c:pt idx="181">
                  <c:v>5546</c:v>
                </c:pt>
                <c:pt idx="182">
                  <c:v>5547</c:v>
                </c:pt>
                <c:pt idx="183">
                  <c:v>5548</c:v>
                </c:pt>
                <c:pt idx="184">
                  <c:v>5549</c:v>
                </c:pt>
                <c:pt idx="185">
                  <c:v>5550</c:v>
                </c:pt>
                <c:pt idx="186">
                  <c:v>5551</c:v>
                </c:pt>
                <c:pt idx="187">
                  <c:v>5552</c:v>
                </c:pt>
                <c:pt idx="188">
                  <c:v>5553</c:v>
                </c:pt>
                <c:pt idx="189">
                  <c:v>5554</c:v>
                </c:pt>
                <c:pt idx="190">
                  <c:v>5555</c:v>
                </c:pt>
                <c:pt idx="191">
                  <c:v>5556</c:v>
                </c:pt>
                <c:pt idx="192">
                  <c:v>5557</c:v>
                </c:pt>
                <c:pt idx="193">
                  <c:v>5558</c:v>
                </c:pt>
                <c:pt idx="194">
                  <c:v>5559</c:v>
                </c:pt>
                <c:pt idx="195">
                  <c:v>5560</c:v>
                </c:pt>
                <c:pt idx="196">
                  <c:v>5561</c:v>
                </c:pt>
                <c:pt idx="197">
                  <c:v>5562</c:v>
                </c:pt>
                <c:pt idx="198">
                  <c:v>5563</c:v>
                </c:pt>
                <c:pt idx="199">
                  <c:v>5564</c:v>
                </c:pt>
                <c:pt idx="200">
                  <c:v>5565</c:v>
                </c:pt>
                <c:pt idx="201">
                  <c:v>5566</c:v>
                </c:pt>
                <c:pt idx="202">
                  <c:v>5567</c:v>
                </c:pt>
                <c:pt idx="203">
                  <c:v>5568</c:v>
                </c:pt>
                <c:pt idx="204">
                  <c:v>5569</c:v>
                </c:pt>
                <c:pt idx="205">
                  <c:v>5570</c:v>
                </c:pt>
                <c:pt idx="206">
                  <c:v>5571</c:v>
                </c:pt>
                <c:pt idx="207">
                  <c:v>5572</c:v>
                </c:pt>
                <c:pt idx="208">
                  <c:v>5573</c:v>
                </c:pt>
                <c:pt idx="209">
                  <c:v>5574</c:v>
                </c:pt>
                <c:pt idx="210">
                  <c:v>5575</c:v>
                </c:pt>
                <c:pt idx="211">
                  <c:v>5576</c:v>
                </c:pt>
                <c:pt idx="212">
                  <c:v>5577</c:v>
                </c:pt>
                <c:pt idx="213">
                  <c:v>5578</c:v>
                </c:pt>
                <c:pt idx="214">
                  <c:v>5579</c:v>
                </c:pt>
                <c:pt idx="215">
                  <c:v>5580</c:v>
                </c:pt>
                <c:pt idx="216">
                  <c:v>5581</c:v>
                </c:pt>
                <c:pt idx="217">
                  <c:v>5582</c:v>
                </c:pt>
                <c:pt idx="218">
                  <c:v>5583</c:v>
                </c:pt>
                <c:pt idx="219">
                  <c:v>5584</c:v>
                </c:pt>
                <c:pt idx="220">
                  <c:v>5585</c:v>
                </c:pt>
                <c:pt idx="221">
                  <c:v>5586</c:v>
                </c:pt>
                <c:pt idx="222">
                  <c:v>5587</c:v>
                </c:pt>
                <c:pt idx="223">
                  <c:v>5588</c:v>
                </c:pt>
                <c:pt idx="224">
                  <c:v>5589</c:v>
                </c:pt>
                <c:pt idx="225">
                  <c:v>5590</c:v>
                </c:pt>
                <c:pt idx="226">
                  <c:v>5591</c:v>
                </c:pt>
                <c:pt idx="227">
                  <c:v>5592</c:v>
                </c:pt>
                <c:pt idx="228">
                  <c:v>5593</c:v>
                </c:pt>
                <c:pt idx="229">
                  <c:v>5594</c:v>
                </c:pt>
                <c:pt idx="230">
                  <c:v>5595</c:v>
                </c:pt>
                <c:pt idx="231">
                  <c:v>5596</c:v>
                </c:pt>
                <c:pt idx="232">
                  <c:v>5597</c:v>
                </c:pt>
                <c:pt idx="233">
                  <c:v>5598</c:v>
                </c:pt>
                <c:pt idx="234">
                  <c:v>5599</c:v>
                </c:pt>
                <c:pt idx="235">
                  <c:v>5600</c:v>
                </c:pt>
                <c:pt idx="236">
                  <c:v>5601</c:v>
                </c:pt>
                <c:pt idx="237">
                  <c:v>5602</c:v>
                </c:pt>
                <c:pt idx="238">
                  <c:v>5603</c:v>
                </c:pt>
                <c:pt idx="239">
                  <c:v>5604</c:v>
                </c:pt>
                <c:pt idx="240">
                  <c:v>5605</c:v>
                </c:pt>
                <c:pt idx="241">
                  <c:v>5606</c:v>
                </c:pt>
                <c:pt idx="242">
                  <c:v>5607</c:v>
                </c:pt>
                <c:pt idx="243">
                  <c:v>5608</c:v>
                </c:pt>
                <c:pt idx="244">
                  <c:v>5609</c:v>
                </c:pt>
                <c:pt idx="245">
                  <c:v>5610</c:v>
                </c:pt>
                <c:pt idx="246">
                  <c:v>5611</c:v>
                </c:pt>
                <c:pt idx="247">
                  <c:v>5612</c:v>
                </c:pt>
                <c:pt idx="248">
                  <c:v>5613</c:v>
                </c:pt>
                <c:pt idx="249">
                  <c:v>5614</c:v>
                </c:pt>
                <c:pt idx="250">
                  <c:v>5615</c:v>
                </c:pt>
                <c:pt idx="251">
                  <c:v>5616</c:v>
                </c:pt>
                <c:pt idx="252">
                  <c:v>5617</c:v>
                </c:pt>
                <c:pt idx="253">
                  <c:v>5618</c:v>
                </c:pt>
                <c:pt idx="254">
                  <c:v>5619</c:v>
                </c:pt>
                <c:pt idx="255">
                  <c:v>5620</c:v>
                </c:pt>
                <c:pt idx="256">
                  <c:v>5621</c:v>
                </c:pt>
                <c:pt idx="257">
                  <c:v>5622</c:v>
                </c:pt>
                <c:pt idx="258">
                  <c:v>5623</c:v>
                </c:pt>
                <c:pt idx="259">
                  <c:v>5624</c:v>
                </c:pt>
                <c:pt idx="260">
                  <c:v>5625</c:v>
                </c:pt>
                <c:pt idx="261">
                  <c:v>5626</c:v>
                </c:pt>
                <c:pt idx="262">
                  <c:v>5627</c:v>
                </c:pt>
                <c:pt idx="263">
                  <c:v>5628</c:v>
                </c:pt>
                <c:pt idx="264">
                  <c:v>5629</c:v>
                </c:pt>
                <c:pt idx="265">
                  <c:v>5630</c:v>
                </c:pt>
                <c:pt idx="266">
                  <c:v>5631</c:v>
                </c:pt>
                <c:pt idx="267">
                  <c:v>5632</c:v>
                </c:pt>
                <c:pt idx="268">
                  <c:v>5633</c:v>
                </c:pt>
                <c:pt idx="269">
                  <c:v>5634</c:v>
                </c:pt>
                <c:pt idx="270">
                  <c:v>5635</c:v>
                </c:pt>
                <c:pt idx="271">
                  <c:v>5636</c:v>
                </c:pt>
                <c:pt idx="272">
                  <c:v>5637</c:v>
                </c:pt>
                <c:pt idx="273">
                  <c:v>5638</c:v>
                </c:pt>
                <c:pt idx="274">
                  <c:v>5639</c:v>
                </c:pt>
                <c:pt idx="275">
                  <c:v>5640</c:v>
                </c:pt>
                <c:pt idx="276">
                  <c:v>5641</c:v>
                </c:pt>
                <c:pt idx="277">
                  <c:v>5642</c:v>
                </c:pt>
                <c:pt idx="278">
                  <c:v>5643</c:v>
                </c:pt>
                <c:pt idx="279">
                  <c:v>5644</c:v>
                </c:pt>
                <c:pt idx="280">
                  <c:v>5645</c:v>
                </c:pt>
                <c:pt idx="281">
                  <c:v>5646</c:v>
                </c:pt>
                <c:pt idx="282">
                  <c:v>5647</c:v>
                </c:pt>
                <c:pt idx="283">
                  <c:v>5648</c:v>
                </c:pt>
                <c:pt idx="284">
                  <c:v>5649</c:v>
                </c:pt>
                <c:pt idx="285">
                  <c:v>5650</c:v>
                </c:pt>
                <c:pt idx="286">
                  <c:v>5651</c:v>
                </c:pt>
                <c:pt idx="287">
                  <c:v>5652</c:v>
                </c:pt>
                <c:pt idx="288">
                  <c:v>5653</c:v>
                </c:pt>
              </c:numCache>
            </c:numRef>
          </c:xVal>
          <c:yVal>
            <c:numRef>
              <c:f>Graph!$B$4781:$B$5067</c:f>
              <c:numCache>
                <c:formatCode>General</c:formatCode>
                <c:ptCount val="28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974-4D9F-B61B-30DE299C165F}"/>
            </c:ext>
          </c:extLst>
        </c:ser>
        <c:ser>
          <c:idx val="2"/>
          <c:order val="2"/>
          <c:tx>
            <c:v>FL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Graph!$A$4780:$A$5068</c:f>
              <c:numCache>
                <c:formatCode>General</c:formatCode>
                <c:ptCount val="289"/>
                <c:pt idx="0">
                  <c:v>5365</c:v>
                </c:pt>
                <c:pt idx="1">
                  <c:v>5366</c:v>
                </c:pt>
                <c:pt idx="2">
                  <c:v>5367</c:v>
                </c:pt>
                <c:pt idx="3">
                  <c:v>5368</c:v>
                </c:pt>
                <c:pt idx="4">
                  <c:v>5369</c:v>
                </c:pt>
                <c:pt idx="5">
                  <c:v>5370</c:v>
                </c:pt>
                <c:pt idx="6">
                  <c:v>5371</c:v>
                </c:pt>
                <c:pt idx="7">
                  <c:v>5372</c:v>
                </c:pt>
                <c:pt idx="8">
                  <c:v>5373</c:v>
                </c:pt>
                <c:pt idx="9">
                  <c:v>5374</c:v>
                </c:pt>
                <c:pt idx="10">
                  <c:v>5375</c:v>
                </c:pt>
                <c:pt idx="11">
                  <c:v>5376</c:v>
                </c:pt>
                <c:pt idx="12">
                  <c:v>5377</c:v>
                </c:pt>
                <c:pt idx="13">
                  <c:v>5378</c:v>
                </c:pt>
                <c:pt idx="14">
                  <c:v>5379</c:v>
                </c:pt>
                <c:pt idx="15">
                  <c:v>5380</c:v>
                </c:pt>
                <c:pt idx="16">
                  <c:v>5381</c:v>
                </c:pt>
                <c:pt idx="17">
                  <c:v>5382</c:v>
                </c:pt>
                <c:pt idx="18">
                  <c:v>5383</c:v>
                </c:pt>
                <c:pt idx="19">
                  <c:v>5384</c:v>
                </c:pt>
                <c:pt idx="20">
                  <c:v>5385</c:v>
                </c:pt>
                <c:pt idx="21">
                  <c:v>5386</c:v>
                </c:pt>
                <c:pt idx="22">
                  <c:v>5387</c:v>
                </c:pt>
                <c:pt idx="23">
                  <c:v>5388</c:v>
                </c:pt>
                <c:pt idx="24">
                  <c:v>5389</c:v>
                </c:pt>
                <c:pt idx="25">
                  <c:v>5390</c:v>
                </c:pt>
                <c:pt idx="26">
                  <c:v>5391</c:v>
                </c:pt>
                <c:pt idx="27">
                  <c:v>5392</c:v>
                </c:pt>
                <c:pt idx="28">
                  <c:v>5393</c:v>
                </c:pt>
                <c:pt idx="29">
                  <c:v>5394</c:v>
                </c:pt>
                <c:pt idx="30">
                  <c:v>5395</c:v>
                </c:pt>
                <c:pt idx="31">
                  <c:v>5396</c:v>
                </c:pt>
                <c:pt idx="32">
                  <c:v>5397</c:v>
                </c:pt>
                <c:pt idx="33">
                  <c:v>5398</c:v>
                </c:pt>
                <c:pt idx="34">
                  <c:v>5399</c:v>
                </c:pt>
                <c:pt idx="35">
                  <c:v>5400</c:v>
                </c:pt>
                <c:pt idx="36">
                  <c:v>5401</c:v>
                </c:pt>
                <c:pt idx="37">
                  <c:v>5402</c:v>
                </c:pt>
                <c:pt idx="38">
                  <c:v>5403</c:v>
                </c:pt>
                <c:pt idx="39">
                  <c:v>5404</c:v>
                </c:pt>
                <c:pt idx="40">
                  <c:v>5405</c:v>
                </c:pt>
                <c:pt idx="41">
                  <c:v>5406</c:v>
                </c:pt>
                <c:pt idx="42">
                  <c:v>5407</c:v>
                </c:pt>
                <c:pt idx="43">
                  <c:v>5408</c:v>
                </c:pt>
                <c:pt idx="44">
                  <c:v>5409</c:v>
                </c:pt>
                <c:pt idx="45">
                  <c:v>5410</c:v>
                </c:pt>
                <c:pt idx="46">
                  <c:v>5411</c:v>
                </c:pt>
                <c:pt idx="47">
                  <c:v>5412</c:v>
                </c:pt>
                <c:pt idx="48">
                  <c:v>5413</c:v>
                </c:pt>
                <c:pt idx="49">
                  <c:v>5414</c:v>
                </c:pt>
                <c:pt idx="50">
                  <c:v>5415</c:v>
                </c:pt>
                <c:pt idx="51">
                  <c:v>5416</c:v>
                </c:pt>
                <c:pt idx="52">
                  <c:v>5417</c:v>
                </c:pt>
                <c:pt idx="53">
                  <c:v>5418</c:v>
                </c:pt>
                <c:pt idx="54">
                  <c:v>5419</c:v>
                </c:pt>
                <c:pt idx="55">
                  <c:v>5420</c:v>
                </c:pt>
                <c:pt idx="56">
                  <c:v>5421</c:v>
                </c:pt>
                <c:pt idx="57">
                  <c:v>5422</c:v>
                </c:pt>
                <c:pt idx="58">
                  <c:v>5423</c:v>
                </c:pt>
                <c:pt idx="59">
                  <c:v>5424</c:v>
                </c:pt>
                <c:pt idx="60">
                  <c:v>5425</c:v>
                </c:pt>
                <c:pt idx="61">
                  <c:v>5426</c:v>
                </c:pt>
                <c:pt idx="62">
                  <c:v>5427</c:v>
                </c:pt>
                <c:pt idx="63">
                  <c:v>5428</c:v>
                </c:pt>
                <c:pt idx="64">
                  <c:v>5429</c:v>
                </c:pt>
                <c:pt idx="65">
                  <c:v>5430</c:v>
                </c:pt>
                <c:pt idx="66">
                  <c:v>5431</c:v>
                </c:pt>
                <c:pt idx="67">
                  <c:v>5432</c:v>
                </c:pt>
                <c:pt idx="68">
                  <c:v>5433</c:v>
                </c:pt>
                <c:pt idx="69">
                  <c:v>5434</c:v>
                </c:pt>
                <c:pt idx="70">
                  <c:v>5435</c:v>
                </c:pt>
                <c:pt idx="71">
                  <c:v>5436</c:v>
                </c:pt>
                <c:pt idx="72">
                  <c:v>5437</c:v>
                </c:pt>
                <c:pt idx="73">
                  <c:v>5438</c:v>
                </c:pt>
                <c:pt idx="74">
                  <c:v>5439</c:v>
                </c:pt>
                <c:pt idx="75">
                  <c:v>5440</c:v>
                </c:pt>
                <c:pt idx="76">
                  <c:v>5441</c:v>
                </c:pt>
                <c:pt idx="77">
                  <c:v>5442</c:v>
                </c:pt>
                <c:pt idx="78">
                  <c:v>5443</c:v>
                </c:pt>
                <c:pt idx="79">
                  <c:v>5444</c:v>
                </c:pt>
                <c:pt idx="80">
                  <c:v>5445</c:v>
                </c:pt>
                <c:pt idx="81">
                  <c:v>5446</c:v>
                </c:pt>
                <c:pt idx="82">
                  <c:v>5447</c:v>
                </c:pt>
                <c:pt idx="83">
                  <c:v>5448</c:v>
                </c:pt>
                <c:pt idx="84">
                  <c:v>5449</c:v>
                </c:pt>
                <c:pt idx="85">
                  <c:v>5450</c:v>
                </c:pt>
                <c:pt idx="86">
                  <c:v>5451</c:v>
                </c:pt>
                <c:pt idx="87">
                  <c:v>5452</c:v>
                </c:pt>
                <c:pt idx="88">
                  <c:v>5453</c:v>
                </c:pt>
                <c:pt idx="89">
                  <c:v>5454</c:v>
                </c:pt>
                <c:pt idx="90">
                  <c:v>5455</c:v>
                </c:pt>
                <c:pt idx="91">
                  <c:v>5456</c:v>
                </c:pt>
                <c:pt idx="92">
                  <c:v>5457</c:v>
                </c:pt>
                <c:pt idx="93">
                  <c:v>5458</c:v>
                </c:pt>
                <c:pt idx="94">
                  <c:v>5459</c:v>
                </c:pt>
                <c:pt idx="95">
                  <c:v>5460</c:v>
                </c:pt>
                <c:pt idx="96">
                  <c:v>5461</c:v>
                </c:pt>
                <c:pt idx="97">
                  <c:v>5462</c:v>
                </c:pt>
                <c:pt idx="98">
                  <c:v>5463</c:v>
                </c:pt>
                <c:pt idx="99">
                  <c:v>5464</c:v>
                </c:pt>
                <c:pt idx="100">
                  <c:v>5465</c:v>
                </c:pt>
                <c:pt idx="101">
                  <c:v>5466</c:v>
                </c:pt>
                <c:pt idx="102">
                  <c:v>5467</c:v>
                </c:pt>
                <c:pt idx="103">
                  <c:v>5468</c:v>
                </c:pt>
                <c:pt idx="104">
                  <c:v>5469</c:v>
                </c:pt>
                <c:pt idx="105">
                  <c:v>5470</c:v>
                </c:pt>
                <c:pt idx="106">
                  <c:v>5471</c:v>
                </c:pt>
                <c:pt idx="107">
                  <c:v>5472</c:v>
                </c:pt>
                <c:pt idx="108">
                  <c:v>5473</c:v>
                </c:pt>
                <c:pt idx="109">
                  <c:v>5474</c:v>
                </c:pt>
                <c:pt idx="110">
                  <c:v>5475</c:v>
                </c:pt>
                <c:pt idx="111">
                  <c:v>5476</c:v>
                </c:pt>
                <c:pt idx="112">
                  <c:v>5477</c:v>
                </c:pt>
                <c:pt idx="113">
                  <c:v>5478</c:v>
                </c:pt>
                <c:pt idx="114">
                  <c:v>5479</c:v>
                </c:pt>
                <c:pt idx="115">
                  <c:v>5480</c:v>
                </c:pt>
                <c:pt idx="116">
                  <c:v>5481</c:v>
                </c:pt>
                <c:pt idx="117">
                  <c:v>5482</c:v>
                </c:pt>
                <c:pt idx="118">
                  <c:v>5483</c:v>
                </c:pt>
                <c:pt idx="119">
                  <c:v>5484</c:v>
                </c:pt>
                <c:pt idx="120">
                  <c:v>5485</c:v>
                </c:pt>
                <c:pt idx="121">
                  <c:v>5486</c:v>
                </c:pt>
                <c:pt idx="122">
                  <c:v>5487</c:v>
                </c:pt>
                <c:pt idx="123">
                  <c:v>5488</c:v>
                </c:pt>
                <c:pt idx="124">
                  <c:v>5489</c:v>
                </c:pt>
                <c:pt idx="125">
                  <c:v>5490</c:v>
                </c:pt>
                <c:pt idx="126">
                  <c:v>5491</c:v>
                </c:pt>
                <c:pt idx="127">
                  <c:v>5492</c:v>
                </c:pt>
                <c:pt idx="128">
                  <c:v>5493</c:v>
                </c:pt>
                <c:pt idx="129">
                  <c:v>5494</c:v>
                </c:pt>
                <c:pt idx="130">
                  <c:v>5495</c:v>
                </c:pt>
                <c:pt idx="131">
                  <c:v>5496</c:v>
                </c:pt>
                <c:pt idx="132">
                  <c:v>5497</c:v>
                </c:pt>
                <c:pt idx="133">
                  <c:v>5498</c:v>
                </c:pt>
                <c:pt idx="134">
                  <c:v>5499</c:v>
                </c:pt>
                <c:pt idx="135">
                  <c:v>5500</c:v>
                </c:pt>
                <c:pt idx="136">
                  <c:v>5501</c:v>
                </c:pt>
                <c:pt idx="137">
                  <c:v>5502</c:v>
                </c:pt>
                <c:pt idx="138">
                  <c:v>5503</c:v>
                </c:pt>
                <c:pt idx="139">
                  <c:v>5504</c:v>
                </c:pt>
                <c:pt idx="140">
                  <c:v>5505</c:v>
                </c:pt>
                <c:pt idx="141">
                  <c:v>5506</c:v>
                </c:pt>
                <c:pt idx="142">
                  <c:v>5507</c:v>
                </c:pt>
                <c:pt idx="143">
                  <c:v>5508</c:v>
                </c:pt>
                <c:pt idx="144">
                  <c:v>5509</c:v>
                </c:pt>
                <c:pt idx="145">
                  <c:v>5510</c:v>
                </c:pt>
                <c:pt idx="146">
                  <c:v>5511</c:v>
                </c:pt>
                <c:pt idx="147">
                  <c:v>5512</c:v>
                </c:pt>
                <c:pt idx="148">
                  <c:v>5513</c:v>
                </c:pt>
                <c:pt idx="149">
                  <c:v>5514</c:v>
                </c:pt>
                <c:pt idx="150">
                  <c:v>5515</c:v>
                </c:pt>
                <c:pt idx="151">
                  <c:v>5516</c:v>
                </c:pt>
                <c:pt idx="152">
                  <c:v>5517</c:v>
                </c:pt>
                <c:pt idx="153">
                  <c:v>5518</c:v>
                </c:pt>
                <c:pt idx="154">
                  <c:v>5519</c:v>
                </c:pt>
                <c:pt idx="155">
                  <c:v>5520</c:v>
                </c:pt>
                <c:pt idx="156">
                  <c:v>5521</c:v>
                </c:pt>
                <c:pt idx="157">
                  <c:v>5522</c:v>
                </c:pt>
                <c:pt idx="158">
                  <c:v>5523</c:v>
                </c:pt>
                <c:pt idx="159">
                  <c:v>5524</c:v>
                </c:pt>
                <c:pt idx="160">
                  <c:v>5525</c:v>
                </c:pt>
                <c:pt idx="161">
                  <c:v>5526</c:v>
                </c:pt>
                <c:pt idx="162">
                  <c:v>5527</c:v>
                </c:pt>
                <c:pt idx="163">
                  <c:v>5528</c:v>
                </c:pt>
                <c:pt idx="164">
                  <c:v>5529</c:v>
                </c:pt>
                <c:pt idx="165">
                  <c:v>5530</c:v>
                </c:pt>
                <c:pt idx="166">
                  <c:v>5531</c:v>
                </c:pt>
                <c:pt idx="167">
                  <c:v>5532</c:v>
                </c:pt>
                <c:pt idx="168">
                  <c:v>5533</c:v>
                </c:pt>
                <c:pt idx="169">
                  <c:v>5534</c:v>
                </c:pt>
                <c:pt idx="170">
                  <c:v>5535</c:v>
                </c:pt>
                <c:pt idx="171">
                  <c:v>5536</c:v>
                </c:pt>
                <c:pt idx="172">
                  <c:v>5537</c:v>
                </c:pt>
                <c:pt idx="173">
                  <c:v>5538</c:v>
                </c:pt>
                <c:pt idx="174">
                  <c:v>5539</c:v>
                </c:pt>
                <c:pt idx="175">
                  <c:v>5540</c:v>
                </c:pt>
                <c:pt idx="176">
                  <c:v>5541</c:v>
                </c:pt>
                <c:pt idx="177">
                  <c:v>5542</c:v>
                </c:pt>
                <c:pt idx="178">
                  <c:v>5543</c:v>
                </c:pt>
                <c:pt idx="179">
                  <c:v>5544</c:v>
                </c:pt>
                <c:pt idx="180">
                  <c:v>5545</c:v>
                </c:pt>
                <c:pt idx="181">
                  <c:v>5546</c:v>
                </c:pt>
                <c:pt idx="182">
                  <c:v>5547</c:v>
                </c:pt>
                <c:pt idx="183">
                  <c:v>5548</c:v>
                </c:pt>
                <c:pt idx="184">
                  <c:v>5549</c:v>
                </c:pt>
                <c:pt idx="185">
                  <c:v>5550</c:v>
                </c:pt>
                <c:pt idx="186">
                  <c:v>5551</c:v>
                </c:pt>
                <c:pt idx="187">
                  <c:v>5552</c:v>
                </c:pt>
                <c:pt idx="188">
                  <c:v>5553</c:v>
                </c:pt>
                <c:pt idx="189">
                  <c:v>5554</c:v>
                </c:pt>
                <c:pt idx="190">
                  <c:v>5555</c:v>
                </c:pt>
                <c:pt idx="191">
                  <c:v>5556</c:v>
                </c:pt>
                <c:pt idx="192">
                  <c:v>5557</c:v>
                </c:pt>
                <c:pt idx="193">
                  <c:v>5558</c:v>
                </c:pt>
                <c:pt idx="194">
                  <c:v>5559</c:v>
                </c:pt>
                <c:pt idx="195">
                  <c:v>5560</c:v>
                </c:pt>
                <c:pt idx="196">
                  <c:v>5561</c:v>
                </c:pt>
                <c:pt idx="197">
                  <c:v>5562</c:v>
                </c:pt>
                <c:pt idx="198">
                  <c:v>5563</c:v>
                </c:pt>
                <c:pt idx="199">
                  <c:v>5564</c:v>
                </c:pt>
                <c:pt idx="200">
                  <c:v>5565</c:v>
                </c:pt>
                <c:pt idx="201">
                  <c:v>5566</c:v>
                </c:pt>
                <c:pt idx="202">
                  <c:v>5567</c:v>
                </c:pt>
                <c:pt idx="203">
                  <c:v>5568</c:v>
                </c:pt>
                <c:pt idx="204">
                  <c:v>5569</c:v>
                </c:pt>
                <c:pt idx="205">
                  <c:v>5570</c:v>
                </c:pt>
                <c:pt idx="206">
                  <c:v>5571</c:v>
                </c:pt>
                <c:pt idx="207">
                  <c:v>5572</c:v>
                </c:pt>
                <c:pt idx="208">
                  <c:v>5573</c:v>
                </c:pt>
                <c:pt idx="209">
                  <c:v>5574</c:v>
                </c:pt>
                <c:pt idx="210">
                  <c:v>5575</c:v>
                </c:pt>
                <c:pt idx="211">
                  <c:v>5576</c:v>
                </c:pt>
                <c:pt idx="212">
                  <c:v>5577</c:v>
                </c:pt>
                <c:pt idx="213">
                  <c:v>5578</c:v>
                </c:pt>
                <c:pt idx="214">
                  <c:v>5579</c:v>
                </c:pt>
                <c:pt idx="215">
                  <c:v>5580</c:v>
                </c:pt>
                <c:pt idx="216">
                  <c:v>5581</c:v>
                </c:pt>
                <c:pt idx="217">
                  <c:v>5582</c:v>
                </c:pt>
                <c:pt idx="218">
                  <c:v>5583</c:v>
                </c:pt>
                <c:pt idx="219">
                  <c:v>5584</c:v>
                </c:pt>
                <c:pt idx="220">
                  <c:v>5585</c:v>
                </c:pt>
                <c:pt idx="221">
                  <c:v>5586</c:v>
                </c:pt>
                <c:pt idx="222">
                  <c:v>5587</c:v>
                </c:pt>
                <c:pt idx="223">
                  <c:v>5588</c:v>
                </c:pt>
                <c:pt idx="224">
                  <c:v>5589</c:v>
                </c:pt>
                <c:pt idx="225">
                  <c:v>5590</c:v>
                </c:pt>
                <c:pt idx="226">
                  <c:v>5591</c:v>
                </c:pt>
                <c:pt idx="227">
                  <c:v>5592</c:v>
                </c:pt>
                <c:pt idx="228">
                  <c:v>5593</c:v>
                </c:pt>
                <c:pt idx="229">
                  <c:v>5594</c:v>
                </c:pt>
                <c:pt idx="230">
                  <c:v>5595</c:v>
                </c:pt>
                <c:pt idx="231">
                  <c:v>5596</c:v>
                </c:pt>
                <c:pt idx="232">
                  <c:v>5597</c:v>
                </c:pt>
                <c:pt idx="233">
                  <c:v>5598</c:v>
                </c:pt>
                <c:pt idx="234">
                  <c:v>5599</c:v>
                </c:pt>
                <c:pt idx="235">
                  <c:v>5600</c:v>
                </c:pt>
                <c:pt idx="236">
                  <c:v>5601</c:v>
                </c:pt>
                <c:pt idx="237">
                  <c:v>5602</c:v>
                </c:pt>
                <c:pt idx="238">
                  <c:v>5603</c:v>
                </c:pt>
                <c:pt idx="239">
                  <c:v>5604</c:v>
                </c:pt>
                <c:pt idx="240">
                  <c:v>5605</c:v>
                </c:pt>
                <c:pt idx="241">
                  <c:v>5606</c:v>
                </c:pt>
                <c:pt idx="242">
                  <c:v>5607</c:v>
                </c:pt>
                <c:pt idx="243">
                  <c:v>5608</c:v>
                </c:pt>
                <c:pt idx="244">
                  <c:v>5609</c:v>
                </c:pt>
                <c:pt idx="245">
                  <c:v>5610</c:v>
                </c:pt>
                <c:pt idx="246">
                  <c:v>5611</c:v>
                </c:pt>
                <c:pt idx="247">
                  <c:v>5612</c:v>
                </c:pt>
                <c:pt idx="248">
                  <c:v>5613</c:v>
                </c:pt>
                <c:pt idx="249">
                  <c:v>5614</c:v>
                </c:pt>
                <c:pt idx="250">
                  <c:v>5615</c:v>
                </c:pt>
                <c:pt idx="251">
                  <c:v>5616</c:v>
                </c:pt>
                <c:pt idx="252">
                  <c:v>5617</c:v>
                </c:pt>
                <c:pt idx="253">
                  <c:v>5618</c:v>
                </c:pt>
                <c:pt idx="254">
                  <c:v>5619</c:v>
                </c:pt>
                <c:pt idx="255">
                  <c:v>5620</c:v>
                </c:pt>
                <c:pt idx="256">
                  <c:v>5621</c:v>
                </c:pt>
                <c:pt idx="257">
                  <c:v>5622</c:v>
                </c:pt>
                <c:pt idx="258">
                  <c:v>5623</c:v>
                </c:pt>
                <c:pt idx="259">
                  <c:v>5624</c:v>
                </c:pt>
                <c:pt idx="260">
                  <c:v>5625</c:v>
                </c:pt>
                <c:pt idx="261">
                  <c:v>5626</c:v>
                </c:pt>
                <c:pt idx="262">
                  <c:v>5627</c:v>
                </c:pt>
                <c:pt idx="263">
                  <c:v>5628</c:v>
                </c:pt>
                <c:pt idx="264">
                  <c:v>5629</c:v>
                </c:pt>
                <c:pt idx="265">
                  <c:v>5630</c:v>
                </c:pt>
                <c:pt idx="266">
                  <c:v>5631</c:v>
                </c:pt>
                <c:pt idx="267">
                  <c:v>5632</c:v>
                </c:pt>
                <c:pt idx="268">
                  <c:v>5633</c:v>
                </c:pt>
                <c:pt idx="269">
                  <c:v>5634</c:v>
                </c:pt>
                <c:pt idx="270">
                  <c:v>5635</c:v>
                </c:pt>
                <c:pt idx="271">
                  <c:v>5636</c:v>
                </c:pt>
                <c:pt idx="272">
                  <c:v>5637</c:v>
                </c:pt>
                <c:pt idx="273">
                  <c:v>5638</c:v>
                </c:pt>
                <c:pt idx="274">
                  <c:v>5639</c:v>
                </c:pt>
                <c:pt idx="275">
                  <c:v>5640</c:v>
                </c:pt>
                <c:pt idx="276">
                  <c:v>5641</c:v>
                </c:pt>
                <c:pt idx="277">
                  <c:v>5642</c:v>
                </c:pt>
                <c:pt idx="278">
                  <c:v>5643</c:v>
                </c:pt>
                <c:pt idx="279">
                  <c:v>5644</c:v>
                </c:pt>
                <c:pt idx="280">
                  <c:v>5645</c:v>
                </c:pt>
                <c:pt idx="281">
                  <c:v>5646</c:v>
                </c:pt>
                <c:pt idx="282">
                  <c:v>5647</c:v>
                </c:pt>
                <c:pt idx="283">
                  <c:v>5648</c:v>
                </c:pt>
                <c:pt idx="284">
                  <c:v>5649</c:v>
                </c:pt>
                <c:pt idx="285">
                  <c:v>5650</c:v>
                </c:pt>
                <c:pt idx="286">
                  <c:v>5651</c:v>
                </c:pt>
                <c:pt idx="287">
                  <c:v>5652</c:v>
                </c:pt>
                <c:pt idx="288">
                  <c:v>5653</c:v>
                </c:pt>
              </c:numCache>
            </c:numRef>
          </c:xVal>
          <c:yVal>
            <c:numRef>
              <c:f>Graph!$C$4781:$C$5067</c:f>
              <c:numCache>
                <c:formatCode>General</c:formatCode>
                <c:ptCount val="287"/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974-4D9F-B61B-30DE299C165F}"/>
            </c:ext>
          </c:extLst>
        </c:ser>
        <c:ser>
          <c:idx val="3"/>
          <c:order val="3"/>
          <c:tx>
            <c:v>RL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Graph!$A$4780:$A$5068</c:f>
              <c:numCache>
                <c:formatCode>General</c:formatCode>
                <c:ptCount val="289"/>
                <c:pt idx="0">
                  <c:v>5365</c:v>
                </c:pt>
                <c:pt idx="1">
                  <c:v>5366</c:v>
                </c:pt>
                <c:pt idx="2">
                  <c:v>5367</c:v>
                </c:pt>
                <c:pt idx="3">
                  <c:v>5368</c:v>
                </c:pt>
                <c:pt idx="4">
                  <c:v>5369</c:v>
                </c:pt>
                <c:pt idx="5">
                  <c:v>5370</c:v>
                </c:pt>
                <c:pt idx="6">
                  <c:v>5371</c:v>
                </c:pt>
                <c:pt idx="7">
                  <c:v>5372</c:v>
                </c:pt>
                <c:pt idx="8">
                  <c:v>5373</c:v>
                </c:pt>
                <c:pt idx="9">
                  <c:v>5374</c:v>
                </c:pt>
                <c:pt idx="10">
                  <c:v>5375</c:v>
                </c:pt>
                <c:pt idx="11">
                  <c:v>5376</c:v>
                </c:pt>
                <c:pt idx="12">
                  <c:v>5377</c:v>
                </c:pt>
                <c:pt idx="13">
                  <c:v>5378</c:v>
                </c:pt>
                <c:pt idx="14">
                  <c:v>5379</c:v>
                </c:pt>
                <c:pt idx="15">
                  <c:v>5380</c:v>
                </c:pt>
                <c:pt idx="16">
                  <c:v>5381</c:v>
                </c:pt>
                <c:pt idx="17">
                  <c:v>5382</c:v>
                </c:pt>
                <c:pt idx="18">
                  <c:v>5383</c:v>
                </c:pt>
                <c:pt idx="19">
                  <c:v>5384</c:v>
                </c:pt>
                <c:pt idx="20">
                  <c:v>5385</c:v>
                </c:pt>
                <c:pt idx="21">
                  <c:v>5386</c:v>
                </c:pt>
                <c:pt idx="22">
                  <c:v>5387</c:v>
                </c:pt>
                <c:pt idx="23">
                  <c:v>5388</c:v>
                </c:pt>
                <c:pt idx="24">
                  <c:v>5389</c:v>
                </c:pt>
                <c:pt idx="25">
                  <c:v>5390</c:v>
                </c:pt>
                <c:pt idx="26">
                  <c:v>5391</c:v>
                </c:pt>
                <c:pt idx="27">
                  <c:v>5392</c:v>
                </c:pt>
                <c:pt idx="28">
                  <c:v>5393</c:v>
                </c:pt>
                <c:pt idx="29">
                  <c:v>5394</c:v>
                </c:pt>
                <c:pt idx="30">
                  <c:v>5395</c:v>
                </c:pt>
                <c:pt idx="31">
                  <c:v>5396</c:v>
                </c:pt>
                <c:pt idx="32">
                  <c:v>5397</c:v>
                </c:pt>
                <c:pt idx="33">
                  <c:v>5398</c:v>
                </c:pt>
                <c:pt idx="34">
                  <c:v>5399</c:v>
                </c:pt>
                <c:pt idx="35">
                  <c:v>5400</c:v>
                </c:pt>
                <c:pt idx="36">
                  <c:v>5401</c:v>
                </c:pt>
                <c:pt idx="37">
                  <c:v>5402</c:v>
                </c:pt>
                <c:pt idx="38">
                  <c:v>5403</c:v>
                </c:pt>
                <c:pt idx="39">
                  <c:v>5404</c:v>
                </c:pt>
                <c:pt idx="40">
                  <c:v>5405</c:v>
                </c:pt>
                <c:pt idx="41">
                  <c:v>5406</c:v>
                </c:pt>
                <c:pt idx="42">
                  <c:v>5407</c:v>
                </c:pt>
                <c:pt idx="43">
                  <c:v>5408</c:v>
                </c:pt>
                <c:pt idx="44">
                  <c:v>5409</c:v>
                </c:pt>
                <c:pt idx="45">
                  <c:v>5410</c:v>
                </c:pt>
                <c:pt idx="46">
                  <c:v>5411</c:v>
                </c:pt>
                <c:pt idx="47">
                  <c:v>5412</c:v>
                </c:pt>
                <c:pt idx="48">
                  <c:v>5413</c:v>
                </c:pt>
                <c:pt idx="49">
                  <c:v>5414</c:v>
                </c:pt>
                <c:pt idx="50">
                  <c:v>5415</c:v>
                </c:pt>
                <c:pt idx="51">
                  <c:v>5416</c:v>
                </c:pt>
                <c:pt idx="52">
                  <c:v>5417</c:v>
                </c:pt>
                <c:pt idx="53">
                  <c:v>5418</c:v>
                </c:pt>
                <c:pt idx="54">
                  <c:v>5419</c:v>
                </c:pt>
                <c:pt idx="55">
                  <c:v>5420</c:v>
                </c:pt>
                <c:pt idx="56">
                  <c:v>5421</c:v>
                </c:pt>
                <c:pt idx="57">
                  <c:v>5422</c:v>
                </c:pt>
                <c:pt idx="58">
                  <c:v>5423</c:v>
                </c:pt>
                <c:pt idx="59">
                  <c:v>5424</c:v>
                </c:pt>
                <c:pt idx="60">
                  <c:v>5425</c:v>
                </c:pt>
                <c:pt idx="61">
                  <c:v>5426</c:v>
                </c:pt>
                <c:pt idx="62">
                  <c:v>5427</c:v>
                </c:pt>
                <c:pt idx="63">
                  <c:v>5428</c:v>
                </c:pt>
                <c:pt idx="64">
                  <c:v>5429</c:v>
                </c:pt>
                <c:pt idx="65">
                  <c:v>5430</c:v>
                </c:pt>
                <c:pt idx="66">
                  <c:v>5431</c:v>
                </c:pt>
                <c:pt idx="67">
                  <c:v>5432</c:v>
                </c:pt>
                <c:pt idx="68">
                  <c:v>5433</c:v>
                </c:pt>
                <c:pt idx="69">
                  <c:v>5434</c:v>
                </c:pt>
                <c:pt idx="70">
                  <c:v>5435</c:v>
                </c:pt>
                <c:pt idx="71">
                  <c:v>5436</c:v>
                </c:pt>
                <c:pt idx="72">
                  <c:v>5437</c:v>
                </c:pt>
                <c:pt idx="73">
                  <c:v>5438</c:v>
                </c:pt>
                <c:pt idx="74">
                  <c:v>5439</c:v>
                </c:pt>
                <c:pt idx="75">
                  <c:v>5440</c:v>
                </c:pt>
                <c:pt idx="76">
                  <c:v>5441</c:v>
                </c:pt>
                <c:pt idx="77">
                  <c:v>5442</c:v>
                </c:pt>
                <c:pt idx="78">
                  <c:v>5443</c:v>
                </c:pt>
                <c:pt idx="79">
                  <c:v>5444</c:v>
                </c:pt>
                <c:pt idx="80">
                  <c:v>5445</c:v>
                </c:pt>
                <c:pt idx="81">
                  <c:v>5446</c:v>
                </c:pt>
                <c:pt idx="82">
                  <c:v>5447</c:v>
                </c:pt>
                <c:pt idx="83">
                  <c:v>5448</c:v>
                </c:pt>
                <c:pt idx="84">
                  <c:v>5449</c:v>
                </c:pt>
                <c:pt idx="85">
                  <c:v>5450</c:v>
                </c:pt>
                <c:pt idx="86">
                  <c:v>5451</c:v>
                </c:pt>
                <c:pt idx="87">
                  <c:v>5452</c:v>
                </c:pt>
                <c:pt idx="88">
                  <c:v>5453</c:v>
                </c:pt>
                <c:pt idx="89">
                  <c:v>5454</c:v>
                </c:pt>
                <c:pt idx="90">
                  <c:v>5455</c:v>
                </c:pt>
                <c:pt idx="91">
                  <c:v>5456</c:v>
                </c:pt>
                <c:pt idx="92">
                  <c:v>5457</c:v>
                </c:pt>
                <c:pt idx="93">
                  <c:v>5458</c:v>
                </c:pt>
                <c:pt idx="94">
                  <c:v>5459</c:v>
                </c:pt>
                <c:pt idx="95">
                  <c:v>5460</c:v>
                </c:pt>
                <c:pt idx="96">
                  <c:v>5461</c:v>
                </c:pt>
                <c:pt idx="97">
                  <c:v>5462</c:v>
                </c:pt>
                <c:pt idx="98">
                  <c:v>5463</c:v>
                </c:pt>
                <c:pt idx="99">
                  <c:v>5464</c:v>
                </c:pt>
                <c:pt idx="100">
                  <c:v>5465</c:v>
                </c:pt>
                <c:pt idx="101">
                  <c:v>5466</c:v>
                </c:pt>
                <c:pt idx="102">
                  <c:v>5467</c:v>
                </c:pt>
                <c:pt idx="103">
                  <c:v>5468</c:v>
                </c:pt>
                <c:pt idx="104">
                  <c:v>5469</c:v>
                </c:pt>
                <c:pt idx="105">
                  <c:v>5470</c:v>
                </c:pt>
                <c:pt idx="106">
                  <c:v>5471</c:v>
                </c:pt>
                <c:pt idx="107">
                  <c:v>5472</c:v>
                </c:pt>
                <c:pt idx="108">
                  <c:v>5473</c:v>
                </c:pt>
                <c:pt idx="109">
                  <c:v>5474</c:v>
                </c:pt>
                <c:pt idx="110">
                  <c:v>5475</c:v>
                </c:pt>
                <c:pt idx="111">
                  <c:v>5476</c:v>
                </c:pt>
                <c:pt idx="112">
                  <c:v>5477</c:v>
                </c:pt>
                <c:pt idx="113">
                  <c:v>5478</c:v>
                </c:pt>
                <c:pt idx="114">
                  <c:v>5479</c:v>
                </c:pt>
                <c:pt idx="115">
                  <c:v>5480</c:v>
                </c:pt>
                <c:pt idx="116">
                  <c:v>5481</c:v>
                </c:pt>
                <c:pt idx="117">
                  <c:v>5482</c:v>
                </c:pt>
                <c:pt idx="118">
                  <c:v>5483</c:v>
                </c:pt>
                <c:pt idx="119">
                  <c:v>5484</c:v>
                </c:pt>
                <c:pt idx="120">
                  <c:v>5485</c:v>
                </c:pt>
                <c:pt idx="121">
                  <c:v>5486</c:v>
                </c:pt>
                <c:pt idx="122">
                  <c:v>5487</c:v>
                </c:pt>
                <c:pt idx="123">
                  <c:v>5488</c:v>
                </c:pt>
                <c:pt idx="124">
                  <c:v>5489</c:v>
                </c:pt>
                <c:pt idx="125">
                  <c:v>5490</c:v>
                </c:pt>
                <c:pt idx="126">
                  <c:v>5491</c:v>
                </c:pt>
                <c:pt idx="127">
                  <c:v>5492</c:v>
                </c:pt>
                <c:pt idx="128">
                  <c:v>5493</c:v>
                </c:pt>
                <c:pt idx="129">
                  <c:v>5494</c:v>
                </c:pt>
                <c:pt idx="130">
                  <c:v>5495</c:v>
                </c:pt>
                <c:pt idx="131">
                  <c:v>5496</c:v>
                </c:pt>
                <c:pt idx="132">
                  <c:v>5497</c:v>
                </c:pt>
                <c:pt idx="133">
                  <c:v>5498</c:v>
                </c:pt>
                <c:pt idx="134">
                  <c:v>5499</c:v>
                </c:pt>
                <c:pt idx="135">
                  <c:v>5500</c:v>
                </c:pt>
                <c:pt idx="136">
                  <c:v>5501</c:v>
                </c:pt>
                <c:pt idx="137">
                  <c:v>5502</c:v>
                </c:pt>
                <c:pt idx="138">
                  <c:v>5503</c:v>
                </c:pt>
                <c:pt idx="139">
                  <c:v>5504</c:v>
                </c:pt>
                <c:pt idx="140">
                  <c:v>5505</c:v>
                </c:pt>
                <c:pt idx="141">
                  <c:v>5506</c:v>
                </c:pt>
                <c:pt idx="142">
                  <c:v>5507</c:v>
                </c:pt>
                <c:pt idx="143">
                  <c:v>5508</c:v>
                </c:pt>
                <c:pt idx="144">
                  <c:v>5509</c:v>
                </c:pt>
                <c:pt idx="145">
                  <c:v>5510</c:v>
                </c:pt>
                <c:pt idx="146">
                  <c:v>5511</c:v>
                </c:pt>
                <c:pt idx="147">
                  <c:v>5512</c:v>
                </c:pt>
                <c:pt idx="148">
                  <c:v>5513</c:v>
                </c:pt>
                <c:pt idx="149">
                  <c:v>5514</c:v>
                </c:pt>
                <c:pt idx="150">
                  <c:v>5515</c:v>
                </c:pt>
                <c:pt idx="151">
                  <c:v>5516</c:v>
                </c:pt>
                <c:pt idx="152">
                  <c:v>5517</c:v>
                </c:pt>
                <c:pt idx="153">
                  <c:v>5518</c:v>
                </c:pt>
                <c:pt idx="154">
                  <c:v>5519</c:v>
                </c:pt>
                <c:pt idx="155">
                  <c:v>5520</c:v>
                </c:pt>
                <c:pt idx="156">
                  <c:v>5521</c:v>
                </c:pt>
                <c:pt idx="157">
                  <c:v>5522</c:v>
                </c:pt>
                <c:pt idx="158">
                  <c:v>5523</c:v>
                </c:pt>
                <c:pt idx="159">
                  <c:v>5524</c:v>
                </c:pt>
                <c:pt idx="160">
                  <c:v>5525</c:v>
                </c:pt>
                <c:pt idx="161">
                  <c:v>5526</c:v>
                </c:pt>
                <c:pt idx="162">
                  <c:v>5527</c:v>
                </c:pt>
                <c:pt idx="163">
                  <c:v>5528</c:v>
                </c:pt>
                <c:pt idx="164">
                  <c:v>5529</c:v>
                </c:pt>
                <c:pt idx="165">
                  <c:v>5530</c:v>
                </c:pt>
                <c:pt idx="166">
                  <c:v>5531</c:v>
                </c:pt>
                <c:pt idx="167">
                  <c:v>5532</c:v>
                </c:pt>
                <c:pt idx="168">
                  <c:v>5533</c:v>
                </c:pt>
                <c:pt idx="169">
                  <c:v>5534</c:v>
                </c:pt>
                <c:pt idx="170">
                  <c:v>5535</c:v>
                </c:pt>
                <c:pt idx="171">
                  <c:v>5536</c:v>
                </c:pt>
                <c:pt idx="172">
                  <c:v>5537</c:v>
                </c:pt>
                <c:pt idx="173">
                  <c:v>5538</c:v>
                </c:pt>
                <c:pt idx="174">
                  <c:v>5539</c:v>
                </c:pt>
                <c:pt idx="175">
                  <c:v>5540</c:v>
                </c:pt>
                <c:pt idx="176">
                  <c:v>5541</c:v>
                </c:pt>
                <c:pt idx="177">
                  <c:v>5542</c:v>
                </c:pt>
                <c:pt idx="178">
                  <c:v>5543</c:v>
                </c:pt>
                <c:pt idx="179">
                  <c:v>5544</c:v>
                </c:pt>
                <c:pt idx="180">
                  <c:v>5545</c:v>
                </c:pt>
                <c:pt idx="181">
                  <c:v>5546</c:v>
                </c:pt>
                <c:pt idx="182">
                  <c:v>5547</c:v>
                </c:pt>
                <c:pt idx="183">
                  <c:v>5548</c:v>
                </c:pt>
                <c:pt idx="184">
                  <c:v>5549</c:v>
                </c:pt>
                <c:pt idx="185">
                  <c:v>5550</c:v>
                </c:pt>
                <c:pt idx="186">
                  <c:v>5551</c:v>
                </c:pt>
                <c:pt idx="187">
                  <c:v>5552</c:v>
                </c:pt>
                <c:pt idx="188">
                  <c:v>5553</c:v>
                </c:pt>
                <c:pt idx="189">
                  <c:v>5554</c:v>
                </c:pt>
                <c:pt idx="190">
                  <c:v>5555</c:v>
                </c:pt>
                <c:pt idx="191">
                  <c:v>5556</c:v>
                </c:pt>
                <c:pt idx="192">
                  <c:v>5557</c:v>
                </c:pt>
                <c:pt idx="193">
                  <c:v>5558</c:v>
                </c:pt>
                <c:pt idx="194">
                  <c:v>5559</c:v>
                </c:pt>
                <c:pt idx="195">
                  <c:v>5560</c:v>
                </c:pt>
                <c:pt idx="196">
                  <c:v>5561</c:v>
                </c:pt>
                <c:pt idx="197">
                  <c:v>5562</c:v>
                </c:pt>
                <c:pt idx="198">
                  <c:v>5563</c:v>
                </c:pt>
                <c:pt idx="199">
                  <c:v>5564</c:v>
                </c:pt>
                <c:pt idx="200">
                  <c:v>5565</c:v>
                </c:pt>
                <c:pt idx="201">
                  <c:v>5566</c:v>
                </c:pt>
                <c:pt idx="202">
                  <c:v>5567</c:v>
                </c:pt>
                <c:pt idx="203">
                  <c:v>5568</c:v>
                </c:pt>
                <c:pt idx="204">
                  <c:v>5569</c:v>
                </c:pt>
                <c:pt idx="205">
                  <c:v>5570</c:v>
                </c:pt>
                <c:pt idx="206">
                  <c:v>5571</c:v>
                </c:pt>
                <c:pt idx="207">
                  <c:v>5572</c:v>
                </c:pt>
                <c:pt idx="208">
                  <c:v>5573</c:v>
                </c:pt>
                <c:pt idx="209">
                  <c:v>5574</c:v>
                </c:pt>
                <c:pt idx="210">
                  <c:v>5575</c:v>
                </c:pt>
                <c:pt idx="211">
                  <c:v>5576</c:v>
                </c:pt>
                <c:pt idx="212">
                  <c:v>5577</c:v>
                </c:pt>
                <c:pt idx="213">
                  <c:v>5578</c:v>
                </c:pt>
                <c:pt idx="214">
                  <c:v>5579</c:v>
                </c:pt>
                <c:pt idx="215">
                  <c:v>5580</c:v>
                </c:pt>
                <c:pt idx="216">
                  <c:v>5581</c:v>
                </c:pt>
                <c:pt idx="217">
                  <c:v>5582</c:v>
                </c:pt>
                <c:pt idx="218">
                  <c:v>5583</c:v>
                </c:pt>
                <c:pt idx="219">
                  <c:v>5584</c:v>
                </c:pt>
                <c:pt idx="220">
                  <c:v>5585</c:v>
                </c:pt>
                <c:pt idx="221">
                  <c:v>5586</c:v>
                </c:pt>
                <c:pt idx="222">
                  <c:v>5587</c:v>
                </c:pt>
                <c:pt idx="223">
                  <c:v>5588</c:v>
                </c:pt>
                <c:pt idx="224">
                  <c:v>5589</c:v>
                </c:pt>
                <c:pt idx="225">
                  <c:v>5590</c:v>
                </c:pt>
                <c:pt idx="226">
                  <c:v>5591</c:v>
                </c:pt>
                <c:pt idx="227">
                  <c:v>5592</c:v>
                </c:pt>
                <c:pt idx="228">
                  <c:v>5593</c:v>
                </c:pt>
                <c:pt idx="229">
                  <c:v>5594</c:v>
                </c:pt>
                <c:pt idx="230">
                  <c:v>5595</c:v>
                </c:pt>
                <c:pt idx="231">
                  <c:v>5596</c:v>
                </c:pt>
                <c:pt idx="232">
                  <c:v>5597</c:v>
                </c:pt>
                <c:pt idx="233">
                  <c:v>5598</c:v>
                </c:pt>
                <c:pt idx="234">
                  <c:v>5599</c:v>
                </c:pt>
                <c:pt idx="235">
                  <c:v>5600</c:v>
                </c:pt>
                <c:pt idx="236">
                  <c:v>5601</c:v>
                </c:pt>
                <c:pt idx="237">
                  <c:v>5602</c:v>
                </c:pt>
                <c:pt idx="238">
                  <c:v>5603</c:v>
                </c:pt>
                <c:pt idx="239">
                  <c:v>5604</c:v>
                </c:pt>
                <c:pt idx="240">
                  <c:v>5605</c:v>
                </c:pt>
                <c:pt idx="241">
                  <c:v>5606</c:v>
                </c:pt>
                <c:pt idx="242">
                  <c:v>5607</c:v>
                </c:pt>
                <c:pt idx="243">
                  <c:v>5608</c:v>
                </c:pt>
                <c:pt idx="244">
                  <c:v>5609</c:v>
                </c:pt>
                <c:pt idx="245">
                  <c:v>5610</c:v>
                </c:pt>
                <c:pt idx="246">
                  <c:v>5611</c:v>
                </c:pt>
                <c:pt idx="247">
                  <c:v>5612</c:v>
                </c:pt>
                <c:pt idx="248">
                  <c:v>5613</c:v>
                </c:pt>
                <c:pt idx="249">
                  <c:v>5614</c:v>
                </c:pt>
                <c:pt idx="250">
                  <c:v>5615</c:v>
                </c:pt>
                <c:pt idx="251">
                  <c:v>5616</c:v>
                </c:pt>
                <c:pt idx="252">
                  <c:v>5617</c:v>
                </c:pt>
                <c:pt idx="253">
                  <c:v>5618</c:v>
                </c:pt>
                <c:pt idx="254">
                  <c:v>5619</c:v>
                </c:pt>
                <c:pt idx="255">
                  <c:v>5620</c:v>
                </c:pt>
                <c:pt idx="256">
                  <c:v>5621</c:v>
                </c:pt>
                <c:pt idx="257">
                  <c:v>5622</c:v>
                </c:pt>
                <c:pt idx="258">
                  <c:v>5623</c:v>
                </c:pt>
                <c:pt idx="259">
                  <c:v>5624</c:v>
                </c:pt>
                <c:pt idx="260">
                  <c:v>5625</c:v>
                </c:pt>
                <c:pt idx="261">
                  <c:v>5626</c:v>
                </c:pt>
                <c:pt idx="262">
                  <c:v>5627</c:v>
                </c:pt>
                <c:pt idx="263">
                  <c:v>5628</c:v>
                </c:pt>
                <c:pt idx="264">
                  <c:v>5629</c:v>
                </c:pt>
                <c:pt idx="265">
                  <c:v>5630</c:v>
                </c:pt>
                <c:pt idx="266">
                  <c:v>5631</c:v>
                </c:pt>
                <c:pt idx="267">
                  <c:v>5632</c:v>
                </c:pt>
                <c:pt idx="268">
                  <c:v>5633</c:v>
                </c:pt>
                <c:pt idx="269">
                  <c:v>5634</c:v>
                </c:pt>
                <c:pt idx="270">
                  <c:v>5635</c:v>
                </c:pt>
                <c:pt idx="271">
                  <c:v>5636</c:v>
                </c:pt>
                <c:pt idx="272">
                  <c:v>5637</c:v>
                </c:pt>
                <c:pt idx="273">
                  <c:v>5638</c:v>
                </c:pt>
                <c:pt idx="274">
                  <c:v>5639</c:v>
                </c:pt>
                <c:pt idx="275">
                  <c:v>5640</c:v>
                </c:pt>
                <c:pt idx="276">
                  <c:v>5641</c:v>
                </c:pt>
                <c:pt idx="277">
                  <c:v>5642</c:v>
                </c:pt>
                <c:pt idx="278">
                  <c:v>5643</c:v>
                </c:pt>
                <c:pt idx="279">
                  <c:v>5644</c:v>
                </c:pt>
                <c:pt idx="280">
                  <c:v>5645</c:v>
                </c:pt>
                <c:pt idx="281">
                  <c:v>5646</c:v>
                </c:pt>
                <c:pt idx="282">
                  <c:v>5647</c:v>
                </c:pt>
                <c:pt idx="283">
                  <c:v>5648</c:v>
                </c:pt>
                <c:pt idx="284">
                  <c:v>5649</c:v>
                </c:pt>
                <c:pt idx="285">
                  <c:v>5650</c:v>
                </c:pt>
                <c:pt idx="286">
                  <c:v>5651</c:v>
                </c:pt>
                <c:pt idx="287">
                  <c:v>5652</c:v>
                </c:pt>
                <c:pt idx="288">
                  <c:v>5653</c:v>
                </c:pt>
              </c:numCache>
            </c:numRef>
          </c:xVal>
          <c:yVal>
            <c:numRef>
              <c:f>Graph!$E$4781:$E$5067</c:f>
              <c:numCache>
                <c:formatCode>General</c:formatCode>
                <c:ptCount val="287"/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974-4D9F-B61B-30DE299C165F}"/>
            </c:ext>
          </c:extLst>
        </c:ser>
        <c:ser>
          <c:idx val="4"/>
          <c:order val="4"/>
          <c:tx>
            <c:v>RRD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Graph!$A$4780:$A$5068</c:f>
              <c:numCache>
                <c:formatCode>General</c:formatCode>
                <c:ptCount val="289"/>
                <c:pt idx="0">
                  <c:v>5365</c:v>
                </c:pt>
                <c:pt idx="1">
                  <c:v>5366</c:v>
                </c:pt>
                <c:pt idx="2">
                  <c:v>5367</c:v>
                </c:pt>
                <c:pt idx="3">
                  <c:v>5368</c:v>
                </c:pt>
                <c:pt idx="4">
                  <c:v>5369</c:v>
                </c:pt>
                <c:pt idx="5">
                  <c:v>5370</c:v>
                </c:pt>
                <c:pt idx="6">
                  <c:v>5371</c:v>
                </c:pt>
                <c:pt idx="7">
                  <c:v>5372</c:v>
                </c:pt>
                <c:pt idx="8">
                  <c:v>5373</c:v>
                </c:pt>
                <c:pt idx="9">
                  <c:v>5374</c:v>
                </c:pt>
                <c:pt idx="10">
                  <c:v>5375</c:v>
                </c:pt>
                <c:pt idx="11">
                  <c:v>5376</c:v>
                </c:pt>
                <c:pt idx="12">
                  <c:v>5377</c:v>
                </c:pt>
                <c:pt idx="13">
                  <c:v>5378</c:v>
                </c:pt>
                <c:pt idx="14">
                  <c:v>5379</c:v>
                </c:pt>
                <c:pt idx="15">
                  <c:v>5380</c:v>
                </c:pt>
                <c:pt idx="16">
                  <c:v>5381</c:v>
                </c:pt>
                <c:pt idx="17">
                  <c:v>5382</c:v>
                </c:pt>
                <c:pt idx="18">
                  <c:v>5383</c:v>
                </c:pt>
                <c:pt idx="19">
                  <c:v>5384</c:v>
                </c:pt>
                <c:pt idx="20">
                  <c:v>5385</c:v>
                </c:pt>
                <c:pt idx="21">
                  <c:v>5386</c:v>
                </c:pt>
                <c:pt idx="22">
                  <c:v>5387</c:v>
                </c:pt>
                <c:pt idx="23">
                  <c:v>5388</c:v>
                </c:pt>
                <c:pt idx="24">
                  <c:v>5389</c:v>
                </c:pt>
                <c:pt idx="25">
                  <c:v>5390</c:v>
                </c:pt>
                <c:pt idx="26">
                  <c:v>5391</c:v>
                </c:pt>
                <c:pt idx="27">
                  <c:v>5392</c:v>
                </c:pt>
                <c:pt idx="28">
                  <c:v>5393</c:v>
                </c:pt>
                <c:pt idx="29">
                  <c:v>5394</c:v>
                </c:pt>
                <c:pt idx="30">
                  <c:v>5395</c:v>
                </c:pt>
                <c:pt idx="31">
                  <c:v>5396</c:v>
                </c:pt>
                <c:pt idx="32">
                  <c:v>5397</c:v>
                </c:pt>
                <c:pt idx="33">
                  <c:v>5398</c:v>
                </c:pt>
                <c:pt idx="34">
                  <c:v>5399</c:v>
                </c:pt>
                <c:pt idx="35">
                  <c:v>5400</c:v>
                </c:pt>
                <c:pt idx="36">
                  <c:v>5401</c:v>
                </c:pt>
                <c:pt idx="37">
                  <c:v>5402</c:v>
                </c:pt>
                <c:pt idx="38">
                  <c:v>5403</c:v>
                </c:pt>
                <c:pt idx="39">
                  <c:v>5404</c:v>
                </c:pt>
                <c:pt idx="40">
                  <c:v>5405</c:v>
                </c:pt>
                <c:pt idx="41">
                  <c:v>5406</c:v>
                </c:pt>
                <c:pt idx="42">
                  <c:v>5407</c:v>
                </c:pt>
                <c:pt idx="43">
                  <c:v>5408</c:v>
                </c:pt>
                <c:pt idx="44">
                  <c:v>5409</c:v>
                </c:pt>
                <c:pt idx="45">
                  <c:v>5410</c:v>
                </c:pt>
                <c:pt idx="46">
                  <c:v>5411</c:v>
                </c:pt>
                <c:pt idx="47">
                  <c:v>5412</c:v>
                </c:pt>
                <c:pt idx="48">
                  <c:v>5413</c:v>
                </c:pt>
                <c:pt idx="49">
                  <c:v>5414</c:v>
                </c:pt>
                <c:pt idx="50">
                  <c:v>5415</c:v>
                </c:pt>
                <c:pt idx="51">
                  <c:v>5416</c:v>
                </c:pt>
                <c:pt idx="52">
                  <c:v>5417</c:v>
                </c:pt>
                <c:pt idx="53">
                  <c:v>5418</c:v>
                </c:pt>
                <c:pt idx="54">
                  <c:v>5419</c:v>
                </c:pt>
                <c:pt idx="55">
                  <c:v>5420</c:v>
                </c:pt>
                <c:pt idx="56">
                  <c:v>5421</c:v>
                </c:pt>
                <c:pt idx="57">
                  <c:v>5422</c:v>
                </c:pt>
                <c:pt idx="58">
                  <c:v>5423</c:v>
                </c:pt>
                <c:pt idx="59">
                  <c:v>5424</c:v>
                </c:pt>
                <c:pt idx="60">
                  <c:v>5425</c:v>
                </c:pt>
                <c:pt idx="61">
                  <c:v>5426</c:v>
                </c:pt>
                <c:pt idx="62">
                  <c:v>5427</c:v>
                </c:pt>
                <c:pt idx="63">
                  <c:v>5428</c:v>
                </c:pt>
                <c:pt idx="64">
                  <c:v>5429</c:v>
                </c:pt>
                <c:pt idx="65">
                  <c:v>5430</c:v>
                </c:pt>
                <c:pt idx="66">
                  <c:v>5431</c:v>
                </c:pt>
                <c:pt idx="67">
                  <c:v>5432</c:v>
                </c:pt>
                <c:pt idx="68">
                  <c:v>5433</c:v>
                </c:pt>
                <c:pt idx="69">
                  <c:v>5434</c:v>
                </c:pt>
                <c:pt idx="70">
                  <c:v>5435</c:v>
                </c:pt>
                <c:pt idx="71">
                  <c:v>5436</c:v>
                </c:pt>
                <c:pt idx="72">
                  <c:v>5437</c:v>
                </c:pt>
                <c:pt idx="73">
                  <c:v>5438</c:v>
                </c:pt>
                <c:pt idx="74">
                  <c:v>5439</c:v>
                </c:pt>
                <c:pt idx="75">
                  <c:v>5440</c:v>
                </c:pt>
                <c:pt idx="76">
                  <c:v>5441</c:v>
                </c:pt>
                <c:pt idx="77">
                  <c:v>5442</c:v>
                </c:pt>
                <c:pt idx="78">
                  <c:v>5443</c:v>
                </c:pt>
                <c:pt idx="79">
                  <c:v>5444</c:v>
                </c:pt>
                <c:pt idx="80">
                  <c:v>5445</c:v>
                </c:pt>
                <c:pt idx="81">
                  <c:v>5446</c:v>
                </c:pt>
                <c:pt idx="82">
                  <c:v>5447</c:v>
                </c:pt>
                <c:pt idx="83">
                  <c:v>5448</c:v>
                </c:pt>
                <c:pt idx="84">
                  <c:v>5449</c:v>
                </c:pt>
                <c:pt idx="85">
                  <c:v>5450</c:v>
                </c:pt>
                <c:pt idx="86">
                  <c:v>5451</c:v>
                </c:pt>
                <c:pt idx="87">
                  <c:v>5452</c:v>
                </c:pt>
                <c:pt idx="88">
                  <c:v>5453</c:v>
                </c:pt>
                <c:pt idx="89">
                  <c:v>5454</c:v>
                </c:pt>
                <c:pt idx="90">
                  <c:v>5455</c:v>
                </c:pt>
                <c:pt idx="91">
                  <c:v>5456</c:v>
                </c:pt>
                <c:pt idx="92">
                  <c:v>5457</c:v>
                </c:pt>
                <c:pt idx="93">
                  <c:v>5458</c:v>
                </c:pt>
                <c:pt idx="94">
                  <c:v>5459</c:v>
                </c:pt>
                <c:pt idx="95">
                  <c:v>5460</c:v>
                </c:pt>
                <c:pt idx="96">
                  <c:v>5461</c:v>
                </c:pt>
                <c:pt idx="97">
                  <c:v>5462</c:v>
                </c:pt>
                <c:pt idx="98">
                  <c:v>5463</c:v>
                </c:pt>
                <c:pt idx="99">
                  <c:v>5464</c:v>
                </c:pt>
                <c:pt idx="100">
                  <c:v>5465</c:v>
                </c:pt>
                <c:pt idx="101">
                  <c:v>5466</c:v>
                </c:pt>
                <c:pt idx="102">
                  <c:v>5467</c:v>
                </c:pt>
                <c:pt idx="103">
                  <c:v>5468</c:v>
                </c:pt>
                <c:pt idx="104">
                  <c:v>5469</c:v>
                </c:pt>
                <c:pt idx="105">
                  <c:v>5470</c:v>
                </c:pt>
                <c:pt idx="106">
                  <c:v>5471</c:v>
                </c:pt>
                <c:pt idx="107">
                  <c:v>5472</c:v>
                </c:pt>
                <c:pt idx="108">
                  <c:v>5473</c:v>
                </c:pt>
                <c:pt idx="109">
                  <c:v>5474</c:v>
                </c:pt>
                <c:pt idx="110">
                  <c:v>5475</c:v>
                </c:pt>
                <c:pt idx="111">
                  <c:v>5476</c:v>
                </c:pt>
                <c:pt idx="112">
                  <c:v>5477</c:v>
                </c:pt>
                <c:pt idx="113">
                  <c:v>5478</c:v>
                </c:pt>
                <c:pt idx="114">
                  <c:v>5479</c:v>
                </c:pt>
                <c:pt idx="115">
                  <c:v>5480</c:v>
                </c:pt>
                <c:pt idx="116">
                  <c:v>5481</c:v>
                </c:pt>
                <c:pt idx="117">
                  <c:v>5482</c:v>
                </c:pt>
                <c:pt idx="118">
                  <c:v>5483</c:v>
                </c:pt>
                <c:pt idx="119">
                  <c:v>5484</c:v>
                </c:pt>
                <c:pt idx="120">
                  <c:v>5485</c:v>
                </c:pt>
                <c:pt idx="121">
                  <c:v>5486</c:v>
                </c:pt>
                <c:pt idx="122">
                  <c:v>5487</c:v>
                </c:pt>
                <c:pt idx="123">
                  <c:v>5488</c:v>
                </c:pt>
                <c:pt idx="124">
                  <c:v>5489</c:v>
                </c:pt>
                <c:pt idx="125">
                  <c:v>5490</c:v>
                </c:pt>
                <c:pt idx="126">
                  <c:v>5491</c:v>
                </c:pt>
                <c:pt idx="127">
                  <c:v>5492</c:v>
                </c:pt>
                <c:pt idx="128">
                  <c:v>5493</c:v>
                </c:pt>
                <c:pt idx="129">
                  <c:v>5494</c:v>
                </c:pt>
                <c:pt idx="130">
                  <c:v>5495</c:v>
                </c:pt>
                <c:pt idx="131">
                  <c:v>5496</c:v>
                </c:pt>
                <c:pt idx="132">
                  <c:v>5497</c:v>
                </c:pt>
                <c:pt idx="133">
                  <c:v>5498</c:v>
                </c:pt>
                <c:pt idx="134">
                  <c:v>5499</c:v>
                </c:pt>
                <c:pt idx="135">
                  <c:v>5500</c:v>
                </c:pt>
                <c:pt idx="136">
                  <c:v>5501</c:v>
                </c:pt>
                <c:pt idx="137">
                  <c:v>5502</c:v>
                </c:pt>
                <c:pt idx="138">
                  <c:v>5503</c:v>
                </c:pt>
                <c:pt idx="139">
                  <c:v>5504</c:v>
                </c:pt>
                <c:pt idx="140">
                  <c:v>5505</c:v>
                </c:pt>
                <c:pt idx="141">
                  <c:v>5506</c:v>
                </c:pt>
                <c:pt idx="142">
                  <c:v>5507</c:v>
                </c:pt>
                <c:pt idx="143">
                  <c:v>5508</c:v>
                </c:pt>
                <c:pt idx="144">
                  <c:v>5509</c:v>
                </c:pt>
                <c:pt idx="145">
                  <c:v>5510</c:v>
                </c:pt>
                <c:pt idx="146">
                  <c:v>5511</c:v>
                </c:pt>
                <c:pt idx="147">
                  <c:v>5512</c:v>
                </c:pt>
                <c:pt idx="148">
                  <c:v>5513</c:v>
                </c:pt>
                <c:pt idx="149">
                  <c:v>5514</c:v>
                </c:pt>
                <c:pt idx="150">
                  <c:v>5515</c:v>
                </c:pt>
                <c:pt idx="151">
                  <c:v>5516</c:v>
                </c:pt>
                <c:pt idx="152">
                  <c:v>5517</c:v>
                </c:pt>
                <c:pt idx="153">
                  <c:v>5518</c:v>
                </c:pt>
                <c:pt idx="154">
                  <c:v>5519</c:v>
                </c:pt>
                <c:pt idx="155">
                  <c:v>5520</c:v>
                </c:pt>
                <c:pt idx="156">
                  <c:v>5521</c:v>
                </c:pt>
                <c:pt idx="157">
                  <c:v>5522</c:v>
                </c:pt>
                <c:pt idx="158">
                  <c:v>5523</c:v>
                </c:pt>
                <c:pt idx="159">
                  <c:v>5524</c:v>
                </c:pt>
                <c:pt idx="160">
                  <c:v>5525</c:v>
                </c:pt>
                <c:pt idx="161">
                  <c:v>5526</c:v>
                </c:pt>
                <c:pt idx="162">
                  <c:v>5527</c:v>
                </c:pt>
                <c:pt idx="163">
                  <c:v>5528</c:v>
                </c:pt>
                <c:pt idx="164">
                  <c:v>5529</c:v>
                </c:pt>
                <c:pt idx="165">
                  <c:v>5530</c:v>
                </c:pt>
                <c:pt idx="166">
                  <c:v>5531</c:v>
                </c:pt>
                <c:pt idx="167">
                  <c:v>5532</c:v>
                </c:pt>
                <c:pt idx="168">
                  <c:v>5533</c:v>
                </c:pt>
                <c:pt idx="169">
                  <c:v>5534</c:v>
                </c:pt>
                <c:pt idx="170">
                  <c:v>5535</c:v>
                </c:pt>
                <c:pt idx="171">
                  <c:v>5536</c:v>
                </c:pt>
                <c:pt idx="172">
                  <c:v>5537</c:v>
                </c:pt>
                <c:pt idx="173">
                  <c:v>5538</c:v>
                </c:pt>
                <c:pt idx="174">
                  <c:v>5539</c:v>
                </c:pt>
                <c:pt idx="175">
                  <c:v>5540</c:v>
                </c:pt>
                <c:pt idx="176">
                  <c:v>5541</c:v>
                </c:pt>
                <c:pt idx="177">
                  <c:v>5542</c:v>
                </c:pt>
                <c:pt idx="178">
                  <c:v>5543</c:v>
                </c:pt>
                <c:pt idx="179">
                  <c:v>5544</c:v>
                </c:pt>
                <c:pt idx="180">
                  <c:v>5545</c:v>
                </c:pt>
                <c:pt idx="181">
                  <c:v>5546</c:v>
                </c:pt>
                <c:pt idx="182">
                  <c:v>5547</c:v>
                </c:pt>
                <c:pt idx="183">
                  <c:v>5548</c:v>
                </c:pt>
                <c:pt idx="184">
                  <c:v>5549</c:v>
                </c:pt>
                <c:pt idx="185">
                  <c:v>5550</c:v>
                </c:pt>
                <c:pt idx="186">
                  <c:v>5551</c:v>
                </c:pt>
                <c:pt idx="187">
                  <c:v>5552</c:v>
                </c:pt>
                <c:pt idx="188">
                  <c:v>5553</c:v>
                </c:pt>
                <c:pt idx="189">
                  <c:v>5554</c:v>
                </c:pt>
                <c:pt idx="190">
                  <c:v>5555</c:v>
                </c:pt>
                <c:pt idx="191">
                  <c:v>5556</c:v>
                </c:pt>
                <c:pt idx="192">
                  <c:v>5557</c:v>
                </c:pt>
                <c:pt idx="193">
                  <c:v>5558</c:v>
                </c:pt>
                <c:pt idx="194">
                  <c:v>5559</c:v>
                </c:pt>
                <c:pt idx="195">
                  <c:v>5560</c:v>
                </c:pt>
                <c:pt idx="196">
                  <c:v>5561</c:v>
                </c:pt>
                <c:pt idx="197">
                  <c:v>5562</c:v>
                </c:pt>
                <c:pt idx="198">
                  <c:v>5563</c:v>
                </c:pt>
                <c:pt idx="199">
                  <c:v>5564</c:v>
                </c:pt>
                <c:pt idx="200">
                  <c:v>5565</c:v>
                </c:pt>
                <c:pt idx="201">
                  <c:v>5566</c:v>
                </c:pt>
                <c:pt idx="202">
                  <c:v>5567</c:v>
                </c:pt>
                <c:pt idx="203">
                  <c:v>5568</c:v>
                </c:pt>
                <c:pt idx="204">
                  <c:v>5569</c:v>
                </c:pt>
                <c:pt idx="205">
                  <c:v>5570</c:v>
                </c:pt>
                <c:pt idx="206">
                  <c:v>5571</c:v>
                </c:pt>
                <c:pt idx="207">
                  <c:v>5572</c:v>
                </c:pt>
                <c:pt idx="208">
                  <c:v>5573</c:v>
                </c:pt>
                <c:pt idx="209">
                  <c:v>5574</c:v>
                </c:pt>
                <c:pt idx="210">
                  <c:v>5575</c:v>
                </c:pt>
                <c:pt idx="211">
                  <c:v>5576</c:v>
                </c:pt>
                <c:pt idx="212">
                  <c:v>5577</c:v>
                </c:pt>
                <c:pt idx="213">
                  <c:v>5578</c:v>
                </c:pt>
                <c:pt idx="214">
                  <c:v>5579</c:v>
                </c:pt>
                <c:pt idx="215">
                  <c:v>5580</c:v>
                </c:pt>
                <c:pt idx="216">
                  <c:v>5581</c:v>
                </c:pt>
                <c:pt idx="217">
                  <c:v>5582</c:v>
                </c:pt>
                <c:pt idx="218">
                  <c:v>5583</c:v>
                </c:pt>
                <c:pt idx="219">
                  <c:v>5584</c:v>
                </c:pt>
                <c:pt idx="220">
                  <c:v>5585</c:v>
                </c:pt>
                <c:pt idx="221">
                  <c:v>5586</c:v>
                </c:pt>
                <c:pt idx="222">
                  <c:v>5587</c:v>
                </c:pt>
                <c:pt idx="223">
                  <c:v>5588</c:v>
                </c:pt>
                <c:pt idx="224">
                  <c:v>5589</c:v>
                </c:pt>
                <c:pt idx="225">
                  <c:v>5590</c:v>
                </c:pt>
                <c:pt idx="226">
                  <c:v>5591</c:v>
                </c:pt>
                <c:pt idx="227">
                  <c:v>5592</c:v>
                </c:pt>
                <c:pt idx="228">
                  <c:v>5593</c:v>
                </c:pt>
                <c:pt idx="229">
                  <c:v>5594</c:v>
                </c:pt>
                <c:pt idx="230">
                  <c:v>5595</c:v>
                </c:pt>
                <c:pt idx="231">
                  <c:v>5596</c:v>
                </c:pt>
                <c:pt idx="232">
                  <c:v>5597</c:v>
                </c:pt>
                <c:pt idx="233">
                  <c:v>5598</c:v>
                </c:pt>
                <c:pt idx="234">
                  <c:v>5599</c:v>
                </c:pt>
                <c:pt idx="235">
                  <c:v>5600</c:v>
                </c:pt>
                <c:pt idx="236">
                  <c:v>5601</c:v>
                </c:pt>
                <c:pt idx="237">
                  <c:v>5602</c:v>
                </c:pt>
                <c:pt idx="238">
                  <c:v>5603</c:v>
                </c:pt>
                <c:pt idx="239">
                  <c:v>5604</c:v>
                </c:pt>
                <c:pt idx="240">
                  <c:v>5605</c:v>
                </c:pt>
                <c:pt idx="241">
                  <c:v>5606</c:v>
                </c:pt>
                <c:pt idx="242">
                  <c:v>5607</c:v>
                </c:pt>
                <c:pt idx="243">
                  <c:v>5608</c:v>
                </c:pt>
                <c:pt idx="244">
                  <c:v>5609</c:v>
                </c:pt>
                <c:pt idx="245">
                  <c:v>5610</c:v>
                </c:pt>
                <c:pt idx="246">
                  <c:v>5611</c:v>
                </c:pt>
                <c:pt idx="247">
                  <c:v>5612</c:v>
                </c:pt>
                <c:pt idx="248">
                  <c:v>5613</c:v>
                </c:pt>
                <c:pt idx="249">
                  <c:v>5614</c:v>
                </c:pt>
                <c:pt idx="250">
                  <c:v>5615</c:v>
                </c:pt>
                <c:pt idx="251">
                  <c:v>5616</c:v>
                </c:pt>
                <c:pt idx="252">
                  <c:v>5617</c:v>
                </c:pt>
                <c:pt idx="253">
                  <c:v>5618</c:v>
                </c:pt>
                <c:pt idx="254">
                  <c:v>5619</c:v>
                </c:pt>
                <c:pt idx="255">
                  <c:v>5620</c:v>
                </c:pt>
                <c:pt idx="256">
                  <c:v>5621</c:v>
                </c:pt>
                <c:pt idx="257">
                  <c:v>5622</c:v>
                </c:pt>
                <c:pt idx="258">
                  <c:v>5623</c:v>
                </c:pt>
                <c:pt idx="259">
                  <c:v>5624</c:v>
                </c:pt>
                <c:pt idx="260">
                  <c:v>5625</c:v>
                </c:pt>
                <c:pt idx="261">
                  <c:v>5626</c:v>
                </c:pt>
                <c:pt idx="262">
                  <c:v>5627</c:v>
                </c:pt>
                <c:pt idx="263">
                  <c:v>5628</c:v>
                </c:pt>
                <c:pt idx="264">
                  <c:v>5629</c:v>
                </c:pt>
                <c:pt idx="265">
                  <c:v>5630</c:v>
                </c:pt>
                <c:pt idx="266">
                  <c:v>5631</c:v>
                </c:pt>
                <c:pt idx="267">
                  <c:v>5632</c:v>
                </c:pt>
                <c:pt idx="268">
                  <c:v>5633</c:v>
                </c:pt>
                <c:pt idx="269">
                  <c:v>5634</c:v>
                </c:pt>
                <c:pt idx="270">
                  <c:v>5635</c:v>
                </c:pt>
                <c:pt idx="271">
                  <c:v>5636</c:v>
                </c:pt>
                <c:pt idx="272">
                  <c:v>5637</c:v>
                </c:pt>
                <c:pt idx="273">
                  <c:v>5638</c:v>
                </c:pt>
                <c:pt idx="274">
                  <c:v>5639</c:v>
                </c:pt>
                <c:pt idx="275">
                  <c:v>5640</c:v>
                </c:pt>
                <c:pt idx="276">
                  <c:v>5641</c:v>
                </c:pt>
                <c:pt idx="277">
                  <c:v>5642</c:v>
                </c:pt>
                <c:pt idx="278">
                  <c:v>5643</c:v>
                </c:pt>
                <c:pt idx="279">
                  <c:v>5644</c:v>
                </c:pt>
                <c:pt idx="280">
                  <c:v>5645</c:v>
                </c:pt>
                <c:pt idx="281">
                  <c:v>5646</c:v>
                </c:pt>
                <c:pt idx="282">
                  <c:v>5647</c:v>
                </c:pt>
                <c:pt idx="283">
                  <c:v>5648</c:v>
                </c:pt>
                <c:pt idx="284">
                  <c:v>5649</c:v>
                </c:pt>
                <c:pt idx="285">
                  <c:v>5650</c:v>
                </c:pt>
                <c:pt idx="286">
                  <c:v>5651</c:v>
                </c:pt>
                <c:pt idx="287">
                  <c:v>5652</c:v>
                </c:pt>
                <c:pt idx="288">
                  <c:v>5653</c:v>
                </c:pt>
              </c:numCache>
            </c:numRef>
          </c:xVal>
          <c:yVal>
            <c:numRef>
              <c:f>Graph!$G$4781:$G$5067</c:f>
              <c:numCache>
                <c:formatCode>General</c:formatCode>
                <c:ptCount val="28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974-4D9F-B61B-30DE299C165F}"/>
            </c:ext>
          </c:extLst>
        </c:ser>
        <c:ser>
          <c:idx val="5"/>
          <c:order val="5"/>
          <c:tx>
            <c:v>RLD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Graph!$A$4780:$A$5068</c:f>
              <c:numCache>
                <c:formatCode>General</c:formatCode>
                <c:ptCount val="289"/>
                <c:pt idx="0">
                  <c:v>5365</c:v>
                </c:pt>
                <c:pt idx="1">
                  <c:v>5366</c:v>
                </c:pt>
                <c:pt idx="2">
                  <c:v>5367</c:v>
                </c:pt>
                <c:pt idx="3">
                  <c:v>5368</c:v>
                </c:pt>
                <c:pt idx="4">
                  <c:v>5369</c:v>
                </c:pt>
                <c:pt idx="5">
                  <c:v>5370</c:v>
                </c:pt>
                <c:pt idx="6">
                  <c:v>5371</c:v>
                </c:pt>
                <c:pt idx="7">
                  <c:v>5372</c:v>
                </c:pt>
                <c:pt idx="8">
                  <c:v>5373</c:v>
                </c:pt>
                <c:pt idx="9">
                  <c:v>5374</c:v>
                </c:pt>
                <c:pt idx="10">
                  <c:v>5375</c:v>
                </c:pt>
                <c:pt idx="11">
                  <c:v>5376</c:v>
                </c:pt>
                <c:pt idx="12">
                  <c:v>5377</c:v>
                </c:pt>
                <c:pt idx="13">
                  <c:v>5378</c:v>
                </c:pt>
                <c:pt idx="14">
                  <c:v>5379</c:v>
                </c:pt>
                <c:pt idx="15">
                  <c:v>5380</c:v>
                </c:pt>
                <c:pt idx="16">
                  <c:v>5381</c:v>
                </c:pt>
                <c:pt idx="17">
                  <c:v>5382</c:v>
                </c:pt>
                <c:pt idx="18">
                  <c:v>5383</c:v>
                </c:pt>
                <c:pt idx="19">
                  <c:v>5384</c:v>
                </c:pt>
                <c:pt idx="20">
                  <c:v>5385</c:v>
                </c:pt>
                <c:pt idx="21">
                  <c:v>5386</c:v>
                </c:pt>
                <c:pt idx="22">
                  <c:v>5387</c:v>
                </c:pt>
                <c:pt idx="23">
                  <c:v>5388</c:v>
                </c:pt>
                <c:pt idx="24">
                  <c:v>5389</c:v>
                </c:pt>
                <c:pt idx="25">
                  <c:v>5390</c:v>
                </c:pt>
                <c:pt idx="26">
                  <c:v>5391</c:v>
                </c:pt>
                <c:pt idx="27">
                  <c:v>5392</c:v>
                </c:pt>
                <c:pt idx="28">
                  <c:v>5393</c:v>
                </c:pt>
                <c:pt idx="29">
                  <c:v>5394</c:v>
                </c:pt>
                <c:pt idx="30">
                  <c:v>5395</c:v>
                </c:pt>
                <c:pt idx="31">
                  <c:v>5396</c:v>
                </c:pt>
                <c:pt idx="32">
                  <c:v>5397</c:v>
                </c:pt>
                <c:pt idx="33">
                  <c:v>5398</c:v>
                </c:pt>
                <c:pt idx="34">
                  <c:v>5399</c:v>
                </c:pt>
                <c:pt idx="35">
                  <c:v>5400</c:v>
                </c:pt>
                <c:pt idx="36">
                  <c:v>5401</c:v>
                </c:pt>
                <c:pt idx="37">
                  <c:v>5402</c:v>
                </c:pt>
                <c:pt idx="38">
                  <c:v>5403</c:v>
                </c:pt>
                <c:pt idx="39">
                  <c:v>5404</c:v>
                </c:pt>
                <c:pt idx="40">
                  <c:v>5405</c:v>
                </c:pt>
                <c:pt idx="41">
                  <c:v>5406</c:v>
                </c:pt>
                <c:pt idx="42">
                  <c:v>5407</c:v>
                </c:pt>
                <c:pt idx="43">
                  <c:v>5408</c:v>
                </c:pt>
                <c:pt idx="44">
                  <c:v>5409</c:v>
                </c:pt>
                <c:pt idx="45">
                  <c:v>5410</c:v>
                </c:pt>
                <c:pt idx="46">
                  <c:v>5411</c:v>
                </c:pt>
                <c:pt idx="47">
                  <c:v>5412</c:v>
                </c:pt>
                <c:pt idx="48">
                  <c:v>5413</c:v>
                </c:pt>
                <c:pt idx="49">
                  <c:v>5414</c:v>
                </c:pt>
                <c:pt idx="50">
                  <c:v>5415</c:v>
                </c:pt>
                <c:pt idx="51">
                  <c:v>5416</c:v>
                </c:pt>
                <c:pt idx="52">
                  <c:v>5417</c:v>
                </c:pt>
                <c:pt idx="53">
                  <c:v>5418</c:v>
                </c:pt>
                <c:pt idx="54">
                  <c:v>5419</c:v>
                </c:pt>
                <c:pt idx="55">
                  <c:v>5420</c:v>
                </c:pt>
                <c:pt idx="56">
                  <c:v>5421</c:v>
                </c:pt>
                <c:pt idx="57">
                  <c:v>5422</c:v>
                </c:pt>
                <c:pt idx="58">
                  <c:v>5423</c:v>
                </c:pt>
                <c:pt idx="59">
                  <c:v>5424</c:v>
                </c:pt>
                <c:pt idx="60">
                  <c:v>5425</c:v>
                </c:pt>
                <c:pt idx="61">
                  <c:v>5426</c:v>
                </c:pt>
                <c:pt idx="62">
                  <c:v>5427</c:v>
                </c:pt>
                <c:pt idx="63">
                  <c:v>5428</c:v>
                </c:pt>
                <c:pt idx="64">
                  <c:v>5429</c:v>
                </c:pt>
                <c:pt idx="65">
                  <c:v>5430</c:v>
                </c:pt>
                <c:pt idx="66">
                  <c:v>5431</c:v>
                </c:pt>
                <c:pt idx="67">
                  <c:v>5432</c:v>
                </c:pt>
                <c:pt idx="68">
                  <c:v>5433</c:v>
                </c:pt>
                <c:pt idx="69">
                  <c:v>5434</c:v>
                </c:pt>
                <c:pt idx="70">
                  <c:v>5435</c:v>
                </c:pt>
                <c:pt idx="71">
                  <c:v>5436</c:v>
                </c:pt>
                <c:pt idx="72">
                  <c:v>5437</c:v>
                </c:pt>
                <c:pt idx="73">
                  <c:v>5438</c:v>
                </c:pt>
                <c:pt idx="74">
                  <c:v>5439</c:v>
                </c:pt>
                <c:pt idx="75">
                  <c:v>5440</c:v>
                </c:pt>
                <c:pt idx="76">
                  <c:v>5441</c:v>
                </c:pt>
                <c:pt idx="77">
                  <c:v>5442</c:v>
                </c:pt>
                <c:pt idx="78">
                  <c:v>5443</c:v>
                </c:pt>
                <c:pt idx="79">
                  <c:v>5444</c:v>
                </c:pt>
                <c:pt idx="80">
                  <c:v>5445</c:v>
                </c:pt>
                <c:pt idx="81">
                  <c:v>5446</c:v>
                </c:pt>
                <c:pt idx="82">
                  <c:v>5447</c:v>
                </c:pt>
                <c:pt idx="83">
                  <c:v>5448</c:v>
                </c:pt>
                <c:pt idx="84">
                  <c:v>5449</c:v>
                </c:pt>
                <c:pt idx="85">
                  <c:v>5450</c:v>
                </c:pt>
                <c:pt idx="86">
                  <c:v>5451</c:v>
                </c:pt>
                <c:pt idx="87">
                  <c:v>5452</c:v>
                </c:pt>
                <c:pt idx="88">
                  <c:v>5453</c:v>
                </c:pt>
                <c:pt idx="89">
                  <c:v>5454</c:v>
                </c:pt>
                <c:pt idx="90">
                  <c:v>5455</c:v>
                </c:pt>
                <c:pt idx="91">
                  <c:v>5456</c:v>
                </c:pt>
                <c:pt idx="92">
                  <c:v>5457</c:v>
                </c:pt>
                <c:pt idx="93">
                  <c:v>5458</c:v>
                </c:pt>
                <c:pt idx="94">
                  <c:v>5459</c:v>
                </c:pt>
                <c:pt idx="95">
                  <c:v>5460</c:v>
                </c:pt>
                <c:pt idx="96">
                  <c:v>5461</c:v>
                </c:pt>
                <c:pt idx="97">
                  <c:v>5462</c:v>
                </c:pt>
                <c:pt idx="98">
                  <c:v>5463</c:v>
                </c:pt>
                <c:pt idx="99">
                  <c:v>5464</c:v>
                </c:pt>
                <c:pt idx="100">
                  <c:v>5465</c:v>
                </c:pt>
                <c:pt idx="101">
                  <c:v>5466</c:v>
                </c:pt>
                <c:pt idx="102">
                  <c:v>5467</c:v>
                </c:pt>
                <c:pt idx="103">
                  <c:v>5468</c:v>
                </c:pt>
                <c:pt idx="104">
                  <c:v>5469</c:v>
                </c:pt>
                <c:pt idx="105">
                  <c:v>5470</c:v>
                </c:pt>
                <c:pt idx="106">
                  <c:v>5471</c:v>
                </c:pt>
                <c:pt idx="107">
                  <c:v>5472</c:v>
                </c:pt>
                <c:pt idx="108">
                  <c:v>5473</c:v>
                </c:pt>
                <c:pt idx="109">
                  <c:v>5474</c:v>
                </c:pt>
                <c:pt idx="110">
                  <c:v>5475</c:v>
                </c:pt>
                <c:pt idx="111">
                  <c:v>5476</c:v>
                </c:pt>
                <c:pt idx="112">
                  <c:v>5477</c:v>
                </c:pt>
                <c:pt idx="113">
                  <c:v>5478</c:v>
                </c:pt>
                <c:pt idx="114">
                  <c:v>5479</c:v>
                </c:pt>
                <c:pt idx="115">
                  <c:v>5480</c:v>
                </c:pt>
                <c:pt idx="116">
                  <c:v>5481</c:v>
                </c:pt>
                <c:pt idx="117">
                  <c:v>5482</c:v>
                </c:pt>
                <c:pt idx="118">
                  <c:v>5483</c:v>
                </c:pt>
                <c:pt idx="119">
                  <c:v>5484</c:v>
                </c:pt>
                <c:pt idx="120">
                  <c:v>5485</c:v>
                </c:pt>
                <c:pt idx="121">
                  <c:v>5486</c:v>
                </c:pt>
                <c:pt idx="122">
                  <c:v>5487</c:v>
                </c:pt>
                <c:pt idx="123">
                  <c:v>5488</c:v>
                </c:pt>
                <c:pt idx="124">
                  <c:v>5489</c:v>
                </c:pt>
                <c:pt idx="125">
                  <c:v>5490</c:v>
                </c:pt>
                <c:pt idx="126">
                  <c:v>5491</c:v>
                </c:pt>
                <c:pt idx="127">
                  <c:v>5492</c:v>
                </c:pt>
                <c:pt idx="128">
                  <c:v>5493</c:v>
                </c:pt>
                <c:pt idx="129">
                  <c:v>5494</c:v>
                </c:pt>
                <c:pt idx="130">
                  <c:v>5495</c:v>
                </c:pt>
                <c:pt idx="131">
                  <c:v>5496</c:v>
                </c:pt>
                <c:pt idx="132">
                  <c:v>5497</c:v>
                </c:pt>
                <c:pt idx="133">
                  <c:v>5498</c:v>
                </c:pt>
                <c:pt idx="134">
                  <c:v>5499</c:v>
                </c:pt>
                <c:pt idx="135">
                  <c:v>5500</c:v>
                </c:pt>
                <c:pt idx="136">
                  <c:v>5501</c:v>
                </c:pt>
                <c:pt idx="137">
                  <c:v>5502</c:v>
                </c:pt>
                <c:pt idx="138">
                  <c:v>5503</c:v>
                </c:pt>
                <c:pt idx="139">
                  <c:v>5504</c:v>
                </c:pt>
                <c:pt idx="140">
                  <c:v>5505</c:v>
                </c:pt>
                <c:pt idx="141">
                  <c:v>5506</c:v>
                </c:pt>
                <c:pt idx="142">
                  <c:v>5507</c:v>
                </c:pt>
                <c:pt idx="143">
                  <c:v>5508</c:v>
                </c:pt>
                <c:pt idx="144">
                  <c:v>5509</c:v>
                </c:pt>
                <c:pt idx="145">
                  <c:v>5510</c:v>
                </c:pt>
                <c:pt idx="146">
                  <c:v>5511</c:v>
                </c:pt>
                <c:pt idx="147">
                  <c:v>5512</c:v>
                </c:pt>
                <c:pt idx="148">
                  <c:v>5513</c:v>
                </c:pt>
                <c:pt idx="149">
                  <c:v>5514</c:v>
                </c:pt>
                <c:pt idx="150">
                  <c:v>5515</c:v>
                </c:pt>
                <c:pt idx="151">
                  <c:v>5516</c:v>
                </c:pt>
                <c:pt idx="152">
                  <c:v>5517</c:v>
                </c:pt>
                <c:pt idx="153">
                  <c:v>5518</c:v>
                </c:pt>
                <c:pt idx="154">
                  <c:v>5519</c:v>
                </c:pt>
                <c:pt idx="155">
                  <c:v>5520</c:v>
                </c:pt>
                <c:pt idx="156">
                  <c:v>5521</c:v>
                </c:pt>
                <c:pt idx="157">
                  <c:v>5522</c:v>
                </c:pt>
                <c:pt idx="158">
                  <c:v>5523</c:v>
                </c:pt>
                <c:pt idx="159">
                  <c:v>5524</c:v>
                </c:pt>
                <c:pt idx="160">
                  <c:v>5525</c:v>
                </c:pt>
                <c:pt idx="161">
                  <c:v>5526</c:v>
                </c:pt>
                <c:pt idx="162">
                  <c:v>5527</c:v>
                </c:pt>
                <c:pt idx="163">
                  <c:v>5528</c:v>
                </c:pt>
                <c:pt idx="164">
                  <c:v>5529</c:v>
                </c:pt>
                <c:pt idx="165">
                  <c:v>5530</c:v>
                </c:pt>
                <c:pt idx="166">
                  <c:v>5531</c:v>
                </c:pt>
                <c:pt idx="167">
                  <c:v>5532</c:v>
                </c:pt>
                <c:pt idx="168">
                  <c:v>5533</c:v>
                </c:pt>
                <c:pt idx="169">
                  <c:v>5534</c:v>
                </c:pt>
                <c:pt idx="170">
                  <c:v>5535</c:v>
                </c:pt>
                <c:pt idx="171">
                  <c:v>5536</c:v>
                </c:pt>
                <c:pt idx="172">
                  <c:v>5537</c:v>
                </c:pt>
                <c:pt idx="173">
                  <c:v>5538</c:v>
                </c:pt>
                <c:pt idx="174">
                  <c:v>5539</c:v>
                </c:pt>
                <c:pt idx="175">
                  <c:v>5540</c:v>
                </c:pt>
                <c:pt idx="176">
                  <c:v>5541</c:v>
                </c:pt>
                <c:pt idx="177">
                  <c:v>5542</c:v>
                </c:pt>
                <c:pt idx="178">
                  <c:v>5543</c:v>
                </c:pt>
                <c:pt idx="179">
                  <c:v>5544</c:v>
                </c:pt>
                <c:pt idx="180">
                  <c:v>5545</c:v>
                </c:pt>
                <c:pt idx="181">
                  <c:v>5546</c:v>
                </c:pt>
                <c:pt idx="182">
                  <c:v>5547</c:v>
                </c:pt>
                <c:pt idx="183">
                  <c:v>5548</c:v>
                </c:pt>
                <c:pt idx="184">
                  <c:v>5549</c:v>
                </c:pt>
                <c:pt idx="185">
                  <c:v>5550</c:v>
                </c:pt>
                <c:pt idx="186">
                  <c:v>5551</c:v>
                </c:pt>
                <c:pt idx="187">
                  <c:v>5552</c:v>
                </c:pt>
                <c:pt idx="188">
                  <c:v>5553</c:v>
                </c:pt>
                <c:pt idx="189">
                  <c:v>5554</c:v>
                </c:pt>
                <c:pt idx="190">
                  <c:v>5555</c:v>
                </c:pt>
                <c:pt idx="191">
                  <c:v>5556</c:v>
                </c:pt>
                <c:pt idx="192">
                  <c:v>5557</c:v>
                </c:pt>
                <c:pt idx="193">
                  <c:v>5558</c:v>
                </c:pt>
                <c:pt idx="194">
                  <c:v>5559</c:v>
                </c:pt>
                <c:pt idx="195">
                  <c:v>5560</c:v>
                </c:pt>
                <c:pt idx="196">
                  <c:v>5561</c:v>
                </c:pt>
                <c:pt idx="197">
                  <c:v>5562</c:v>
                </c:pt>
                <c:pt idx="198">
                  <c:v>5563</c:v>
                </c:pt>
                <c:pt idx="199">
                  <c:v>5564</c:v>
                </c:pt>
                <c:pt idx="200">
                  <c:v>5565</c:v>
                </c:pt>
                <c:pt idx="201">
                  <c:v>5566</c:v>
                </c:pt>
                <c:pt idx="202">
                  <c:v>5567</c:v>
                </c:pt>
                <c:pt idx="203">
                  <c:v>5568</c:v>
                </c:pt>
                <c:pt idx="204">
                  <c:v>5569</c:v>
                </c:pt>
                <c:pt idx="205">
                  <c:v>5570</c:v>
                </c:pt>
                <c:pt idx="206">
                  <c:v>5571</c:v>
                </c:pt>
                <c:pt idx="207">
                  <c:v>5572</c:v>
                </c:pt>
                <c:pt idx="208">
                  <c:v>5573</c:v>
                </c:pt>
                <c:pt idx="209">
                  <c:v>5574</c:v>
                </c:pt>
                <c:pt idx="210">
                  <c:v>5575</c:v>
                </c:pt>
                <c:pt idx="211">
                  <c:v>5576</c:v>
                </c:pt>
                <c:pt idx="212">
                  <c:v>5577</c:v>
                </c:pt>
                <c:pt idx="213">
                  <c:v>5578</c:v>
                </c:pt>
                <c:pt idx="214">
                  <c:v>5579</c:v>
                </c:pt>
                <c:pt idx="215">
                  <c:v>5580</c:v>
                </c:pt>
                <c:pt idx="216">
                  <c:v>5581</c:v>
                </c:pt>
                <c:pt idx="217">
                  <c:v>5582</c:v>
                </c:pt>
                <c:pt idx="218">
                  <c:v>5583</c:v>
                </c:pt>
                <c:pt idx="219">
                  <c:v>5584</c:v>
                </c:pt>
                <c:pt idx="220">
                  <c:v>5585</c:v>
                </c:pt>
                <c:pt idx="221">
                  <c:v>5586</c:v>
                </c:pt>
                <c:pt idx="222">
                  <c:v>5587</c:v>
                </c:pt>
                <c:pt idx="223">
                  <c:v>5588</c:v>
                </c:pt>
                <c:pt idx="224">
                  <c:v>5589</c:v>
                </c:pt>
                <c:pt idx="225">
                  <c:v>5590</c:v>
                </c:pt>
                <c:pt idx="226">
                  <c:v>5591</c:v>
                </c:pt>
                <c:pt idx="227">
                  <c:v>5592</c:v>
                </c:pt>
                <c:pt idx="228">
                  <c:v>5593</c:v>
                </c:pt>
                <c:pt idx="229">
                  <c:v>5594</c:v>
                </c:pt>
                <c:pt idx="230">
                  <c:v>5595</c:v>
                </c:pt>
                <c:pt idx="231">
                  <c:v>5596</c:v>
                </c:pt>
                <c:pt idx="232">
                  <c:v>5597</c:v>
                </c:pt>
                <c:pt idx="233">
                  <c:v>5598</c:v>
                </c:pt>
                <c:pt idx="234">
                  <c:v>5599</c:v>
                </c:pt>
                <c:pt idx="235">
                  <c:v>5600</c:v>
                </c:pt>
                <c:pt idx="236">
                  <c:v>5601</c:v>
                </c:pt>
                <c:pt idx="237">
                  <c:v>5602</c:v>
                </c:pt>
                <c:pt idx="238">
                  <c:v>5603</c:v>
                </c:pt>
                <c:pt idx="239">
                  <c:v>5604</c:v>
                </c:pt>
                <c:pt idx="240">
                  <c:v>5605</c:v>
                </c:pt>
                <c:pt idx="241">
                  <c:v>5606</c:v>
                </c:pt>
                <c:pt idx="242">
                  <c:v>5607</c:v>
                </c:pt>
                <c:pt idx="243">
                  <c:v>5608</c:v>
                </c:pt>
                <c:pt idx="244">
                  <c:v>5609</c:v>
                </c:pt>
                <c:pt idx="245">
                  <c:v>5610</c:v>
                </c:pt>
                <c:pt idx="246">
                  <c:v>5611</c:v>
                </c:pt>
                <c:pt idx="247">
                  <c:v>5612</c:v>
                </c:pt>
                <c:pt idx="248">
                  <c:v>5613</c:v>
                </c:pt>
                <c:pt idx="249">
                  <c:v>5614</c:v>
                </c:pt>
                <c:pt idx="250">
                  <c:v>5615</c:v>
                </c:pt>
                <c:pt idx="251">
                  <c:v>5616</c:v>
                </c:pt>
                <c:pt idx="252">
                  <c:v>5617</c:v>
                </c:pt>
                <c:pt idx="253">
                  <c:v>5618</c:v>
                </c:pt>
                <c:pt idx="254">
                  <c:v>5619</c:v>
                </c:pt>
                <c:pt idx="255">
                  <c:v>5620</c:v>
                </c:pt>
                <c:pt idx="256">
                  <c:v>5621</c:v>
                </c:pt>
                <c:pt idx="257">
                  <c:v>5622</c:v>
                </c:pt>
                <c:pt idx="258">
                  <c:v>5623</c:v>
                </c:pt>
                <c:pt idx="259">
                  <c:v>5624</c:v>
                </c:pt>
                <c:pt idx="260">
                  <c:v>5625</c:v>
                </c:pt>
                <c:pt idx="261">
                  <c:v>5626</c:v>
                </c:pt>
                <c:pt idx="262">
                  <c:v>5627</c:v>
                </c:pt>
                <c:pt idx="263">
                  <c:v>5628</c:v>
                </c:pt>
                <c:pt idx="264">
                  <c:v>5629</c:v>
                </c:pt>
                <c:pt idx="265">
                  <c:v>5630</c:v>
                </c:pt>
                <c:pt idx="266">
                  <c:v>5631</c:v>
                </c:pt>
                <c:pt idx="267">
                  <c:v>5632</c:v>
                </c:pt>
                <c:pt idx="268">
                  <c:v>5633</c:v>
                </c:pt>
                <c:pt idx="269">
                  <c:v>5634</c:v>
                </c:pt>
                <c:pt idx="270">
                  <c:v>5635</c:v>
                </c:pt>
                <c:pt idx="271">
                  <c:v>5636</c:v>
                </c:pt>
                <c:pt idx="272">
                  <c:v>5637</c:v>
                </c:pt>
                <c:pt idx="273">
                  <c:v>5638</c:v>
                </c:pt>
                <c:pt idx="274">
                  <c:v>5639</c:v>
                </c:pt>
                <c:pt idx="275">
                  <c:v>5640</c:v>
                </c:pt>
                <c:pt idx="276">
                  <c:v>5641</c:v>
                </c:pt>
                <c:pt idx="277">
                  <c:v>5642</c:v>
                </c:pt>
                <c:pt idx="278">
                  <c:v>5643</c:v>
                </c:pt>
                <c:pt idx="279">
                  <c:v>5644</c:v>
                </c:pt>
                <c:pt idx="280">
                  <c:v>5645</c:v>
                </c:pt>
                <c:pt idx="281">
                  <c:v>5646</c:v>
                </c:pt>
                <c:pt idx="282">
                  <c:v>5647</c:v>
                </c:pt>
                <c:pt idx="283">
                  <c:v>5648</c:v>
                </c:pt>
                <c:pt idx="284">
                  <c:v>5649</c:v>
                </c:pt>
                <c:pt idx="285">
                  <c:v>5650</c:v>
                </c:pt>
                <c:pt idx="286">
                  <c:v>5651</c:v>
                </c:pt>
                <c:pt idx="287">
                  <c:v>5652</c:v>
                </c:pt>
                <c:pt idx="288">
                  <c:v>5653</c:v>
                </c:pt>
              </c:numCache>
            </c:numRef>
          </c:xVal>
          <c:yVal>
            <c:numRef>
              <c:f>Graph!$H$4781:$H$5067</c:f>
              <c:numCache>
                <c:formatCode>General</c:formatCode>
                <c:ptCount val="28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974-4D9F-B61B-30DE299C1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326031"/>
        <c:axId val="617330831"/>
      </c:scatterChart>
      <c:valAx>
        <c:axId val="617326031"/>
        <c:scaling>
          <c:orientation val="minMax"/>
          <c:max val="5653"/>
          <c:min val="5365"/>
        </c:scaling>
        <c:delete val="0"/>
        <c:axPos val="b"/>
        <c:numFmt formatCode="General" sourceLinked="1"/>
        <c:majorTickMark val="out"/>
        <c:minorTickMark val="none"/>
        <c:tickLblPos val="nextTo"/>
        <c:crossAx val="617330831"/>
        <c:crosses val="autoZero"/>
        <c:crossBetween val="midCat"/>
      </c:valAx>
      <c:valAx>
        <c:axId val="617330831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17326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Pass 21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RR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Graph!$A$5071:$A$5277</c:f>
              <c:numCache>
                <c:formatCode>General</c:formatCode>
                <c:ptCount val="207"/>
                <c:pt idx="0">
                  <c:v>5689</c:v>
                </c:pt>
                <c:pt idx="1">
                  <c:v>5690</c:v>
                </c:pt>
                <c:pt idx="2">
                  <c:v>5691</c:v>
                </c:pt>
                <c:pt idx="3">
                  <c:v>5692</c:v>
                </c:pt>
                <c:pt idx="4">
                  <c:v>5693</c:v>
                </c:pt>
                <c:pt idx="5">
                  <c:v>5694</c:v>
                </c:pt>
                <c:pt idx="6">
                  <c:v>5695</c:v>
                </c:pt>
                <c:pt idx="7">
                  <c:v>5696</c:v>
                </c:pt>
                <c:pt idx="8">
                  <c:v>5697</c:v>
                </c:pt>
                <c:pt idx="9">
                  <c:v>5698</c:v>
                </c:pt>
                <c:pt idx="10">
                  <c:v>5699</c:v>
                </c:pt>
                <c:pt idx="11">
                  <c:v>5700</c:v>
                </c:pt>
                <c:pt idx="12">
                  <c:v>5701</c:v>
                </c:pt>
                <c:pt idx="13">
                  <c:v>5702</c:v>
                </c:pt>
                <c:pt idx="14">
                  <c:v>5703</c:v>
                </c:pt>
                <c:pt idx="15">
                  <c:v>5704</c:v>
                </c:pt>
                <c:pt idx="16">
                  <c:v>5705</c:v>
                </c:pt>
                <c:pt idx="17">
                  <c:v>5706</c:v>
                </c:pt>
                <c:pt idx="18">
                  <c:v>5707</c:v>
                </c:pt>
                <c:pt idx="19">
                  <c:v>5708</c:v>
                </c:pt>
                <c:pt idx="20">
                  <c:v>5709</c:v>
                </c:pt>
                <c:pt idx="21">
                  <c:v>5710</c:v>
                </c:pt>
                <c:pt idx="22">
                  <c:v>5711</c:v>
                </c:pt>
                <c:pt idx="23">
                  <c:v>5712</c:v>
                </c:pt>
                <c:pt idx="24">
                  <c:v>5713</c:v>
                </c:pt>
                <c:pt idx="25">
                  <c:v>5714</c:v>
                </c:pt>
                <c:pt idx="26">
                  <c:v>5715</c:v>
                </c:pt>
                <c:pt idx="27">
                  <c:v>5716</c:v>
                </c:pt>
                <c:pt idx="28">
                  <c:v>5717</c:v>
                </c:pt>
                <c:pt idx="29">
                  <c:v>5718</c:v>
                </c:pt>
                <c:pt idx="30">
                  <c:v>5719</c:v>
                </c:pt>
                <c:pt idx="31">
                  <c:v>5720</c:v>
                </c:pt>
                <c:pt idx="32">
                  <c:v>5721</c:v>
                </c:pt>
                <c:pt idx="33">
                  <c:v>5722</c:v>
                </c:pt>
                <c:pt idx="34">
                  <c:v>5723</c:v>
                </c:pt>
                <c:pt idx="35">
                  <c:v>5724</c:v>
                </c:pt>
                <c:pt idx="36">
                  <c:v>5725</c:v>
                </c:pt>
                <c:pt idx="37">
                  <c:v>5726</c:v>
                </c:pt>
                <c:pt idx="38">
                  <c:v>5727</c:v>
                </c:pt>
                <c:pt idx="39">
                  <c:v>5728</c:v>
                </c:pt>
                <c:pt idx="40">
                  <c:v>5729</c:v>
                </c:pt>
                <c:pt idx="41">
                  <c:v>5730</c:v>
                </c:pt>
                <c:pt idx="42">
                  <c:v>5731</c:v>
                </c:pt>
                <c:pt idx="43">
                  <c:v>5732</c:v>
                </c:pt>
                <c:pt idx="44">
                  <c:v>5733</c:v>
                </c:pt>
                <c:pt idx="45">
                  <c:v>5734</c:v>
                </c:pt>
                <c:pt idx="46">
                  <c:v>5735</c:v>
                </c:pt>
                <c:pt idx="47">
                  <c:v>5736</c:v>
                </c:pt>
                <c:pt idx="48">
                  <c:v>5737</c:v>
                </c:pt>
                <c:pt idx="49">
                  <c:v>5738</c:v>
                </c:pt>
                <c:pt idx="50">
                  <c:v>5739</c:v>
                </c:pt>
                <c:pt idx="51">
                  <c:v>5740</c:v>
                </c:pt>
                <c:pt idx="52">
                  <c:v>5741</c:v>
                </c:pt>
                <c:pt idx="53">
                  <c:v>5742</c:v>
                </c:pt>
                <c:pt idx="54">
                  <c:v>5743</c:v>
                </c:pt>
                <c:pt idx="55">
                  <c:v>5744</c:v>
                </c:pt>
                <c:pt idx="56">
                  <c:v>5745</c:v>
                </c:pt>
                <c:pt idx="57">
                  <c:v>5746</c:v>
                </c:pt>
                <c:pt idx="58">
                  <c:v>5747</c:v>
                </c:pt>
                <c:pt idx="59">
                  <c:v>5748</c:v>
                </c:pt>
                <c:pt idx="60">
                  <c:v>5749</c:v>
                </c:pt>
                <c:pt idx="61">
                  <c:v>5750</c:v>
                </c:pt>
                <c:pt idx="62">
                  <c:v>5751</c:v>
                </c:pt>
                <c:pt idx="63">
                  <c:v>5752</c:v>
                </c:pt>
                <c:pt idx="64">
                  <c:v>5753</c:v>
                </c:pt>
                <c:pt idx="65">
                  <c:v>5754</c:v>
                </c:pt>
                <c:pt idx="66">
                  <c:v>5755</c:v>
                </c:pt>
                <c:pt idx="67">
                  <c:v>5756</c:v>
                </c:pt>
                <c:pt idx="68">
                  <c:v>5757</c:v>
                </c:pt>
                <c:pt idx="69">
                  <c:v>5758</c:v>
                </c:pt>
                <c:pt idx="70">
                  <c:v>5759</c:v>
                </c:pt>
                <c:pt idx="71">
                  <c:v>5760</c:v>
                </c:pt>
                <c:pt idx="72">
                  <c:v>5761</c:v>
                </c:pt>
                <c:pt idx="73">
                  <c:v>5762</c:v>
                </c:pt>
                <c:pt idx="74">
                  <c:v>5763</c:v>
                </c:pt>
                <c:pt idx="75">
                  <c:v>5764</c:v>
                </c:pt>
                <c:pt idx="76">
                  <c:v>5765</c:v>
                </c:pt>
                <c:pt idx="77">
                  <c:v>5766</c:v>
                </c:pt>
                <c:pt idx="78">
                  <c:v>5767</c:v>
                </c:pt>
                <c:pt idx="79">
                  <c:v>5768</c:v>
                </c:pt>
                <c:pt idx="80">
                  <c:v>5769</c:v>
                </c:pt>
                <c:pt idx="81">
                  <c:v>5770</c:v>
                </c:pt>
                <c:pt idx="82">
                  <c:v>5771</c:v>
                </c:pt>
                <c:pt idx="83">
                  <c:v>5772</c:v>
                </c:pt>
                <c:pt idx="84">
                  <c:v>5773</c:v>
                </c:pt>
                <c:pt idx="85">
                  <c:v>5774</c:v>
                </c:pt>
                <c:pt idx="86">
                  <c:v>5775</c:v>
                </c:pt>
                <c:pt idx="87">
                  <c:v>5776</c:v>
                </c:pt>
                <c:pt idx="88">
                  <c:v>5777</c:v>
                </c:pt>
                <c:pt idx="89">
                  <c:v>5778</c:v>
                </c:pt>
                <c:pt idx="90">
                  <c:v>5779</c:v>
                </c:pt>
                <c:pt idx="91">
                  <c:v>5780</c:v>
                </c:pt>
                <c:pt idx="92">
                  <c:v>5781</c:v>
                </c:pt>
                <c:pt idx="93">
                  <c:v>5782</c:v>
                </c:pt>
                <c:pt idx="94">
                  <c:v>5783</c:v>
                </c:pt>
                <c:pt idx="95">
                  <c:v>5784</c:v>
                </c:pt>
                <c:pt idx="96">
                  <c:v>5785</c:v>
                </c:pt>
                <c:pt idx="97">
                  <c:v>5786</c:v>
                </c:pt>
                <c:pt idx="98">
                  <c:v>5787</c:v>
                </c:pt>
                <c:pt idx="99">
                  <c:v>5788</c:v>
                </c:pt>
                <c:pt idx="100">
                  <c:v>5789</c:v>
                </c:pt>
                <c:pt idx="101">
                  <c:v>5790</c:v>
                </c:pt>
                <c:pt idx="102">
                  <c:v>5791</c:v>
                </c:pt>
                <c:pt idx="103">
                  <c:v>5792</c:v>
                </c:pt>
                <c:pt idx="104">
                  <c:v>5793</c:v>
                </c:pt>
                <c:pt idx="105">
                  <c:v>5794</c:v>
                </c:pt>
                <c:pt idx="106">
                  <c:v>5795</c:v>
                </c:pt>
                <c:pt idx="107">
                  <c:v>5796</c:v>
                </c:pt>
                <c:pt idx="108">
                  <c:v>5797</c:v>
                </c:pt>
                <c:pt idx="109">
                  <c:v>5798</c:v>
                </c:pt>
                <c:pt idx="110">
                  <c:v>5799</c:v>
                </c:pt>
                <c:pt idx="111">
                  <c:v>5800</c:v>
                </c:pt>
                <c:pt idx="112">
                  <c:v>5801</c:v>
                </c:pt>
                <c:pt idx="113">
                  <c:v>5802</c:v>
                </c:pt>
                <c:pt idx="114">
                  <c:v>5803</c:v>
                </c:pt>
                <c:pt idx="115">
                  <c:v>5804</c:v>
                </c:pt>
                <c:pt idx="116">
                  <c:v>5805</c:v>
                </c:pt>
                <c:pt idx="117">
                  <c:v>5806</c:v>
                </c:pt>
                <c:pt idx="118">
                  <c:v>5807</c:v>
                </c:pt>
                <c:pt idx="119">
                  <c:v>5808</c:v>
                </c:pt>
                <c:pt idx="120">
                  <c:v>5809</c:v>
                </c:pt>
                <c:pt idx="121">
                  <c:v>5810</c:v>
                </c:pt>
                <c:pt idx="122">
                  <c:v>5811</c:v>
                </c:pt>
                <c:pt idx="123">
                  <c:v>5812</c:v>
                </c:pt>
                <c:pt idx="124">
                  <c:v>5813</c:v>
                </c:pt>
                <c:pt idx="125">
                  <c:v>5814</c:v>
                </c:pt>
                <c:pt idx="126">
                  <c:v>5815</c:v>
                </c:pt>
                <c:pt idx="127">
                  <c:v>5816</c:v>
                </c:pt>
                <c:pt idx="128">
                  <c:v>5817</c:v>
                </c:pt>
                <c:pt idx="129">
                  <c:v>5818</c:v>
                </c:pt>
                <c:pt idx="130">
                  <c:v>5819</c:v>
                </c:pt>
                <c:pt idx="131">
                  <c:v>5820</c:v>
                </c:pt>
                <c:pt idx="132">
                  <c:v>5821</c:v>
                </c:pt>
                <c:pt idx="133">
                  <c:v>5822</c:v>
                </c:pt>
                <c:pt idx="134">
                  <c:v>5823</c:v>
                </c:pt>
                <c:pt idx="135">
                  <c:v>5824</c:v>
                </c:pt>
                <c:pt idx="136">
                  <c:v>5825</c:v>
                </c:pt>
                <c:pt idx="137">
                  <c:v>5826</c:v>
                </c:pt>
                <c:pt idx="138">
                  <c:v>5827</c:v>
                </c:pt>
                <c:pt idx="139">
                  <c:v>5828</c:v>
                </c:pt>
                <c:pt idx="140">
                  <c:v>5829</c:v>
                </c:pt>
                <c:pt idx="141">
                  <c:v>5830</c:v>
                </c:pt>
                <c:pt idx="142">
                  <c:v>5831</c:v>
                </c:pt>
                <c:pt idx="143">
                  <c:v>5832</c:v>
                </c:pt>
                <c:pt idx="144">
                  <c:v>5833</c:v>
                </c:pt>
                <c:pt idx="145">
                  <c:v>5834</c:v>
                </c:pt>
                <c:pt idx="146">
                  <c:v>5835</c:v>
                </c:pt>
                <c:pt idx="147">
                  <c:v>5836</c:v>
                </c:pt>
                <c:pt idx="148">
                  <c:v>5837</c:v>
                </c:pt>
                <c:pt idx="149">
                  <c:v>5838</c:v>
                </c:pt>
                <c:pt idx="150">
                  <c:v>5839</c:v>
                </c:pt>
                <c:pt idx="151">
                  <c:v>5840</c:v>
                </c:pt>
                <c:pt idx="152">
                  <c:v>5841</c:v>
                </c:pt>
                <c:pt idx="153">
                  <c:v>5842</c:v>
                </c:pt>
                <c:pt idx="154">
                  <c:v>5843</c:v>
                </c:pt>
                <c:pt idx="155">
                  <c:v>5844</c:v>
                </c:pt>
                <c:pt idx="156">
                  <c:v>5845</c:v>
                </c:pt>
                <c:pt idx="157">
                  <c:v>5846</c:v>
                </c:pt>
                <c:pt idx="158">
                  <c:v>5847</c:v>
                </c:pt>
                <c:pt idx="159">
                  <c:v>5848</c:v>
                </c:pt>
                <c:pt idx="160">
                  <c:v>5849</c:v>
                </c:pt>
                <c:pt idx="161">
                  <c:v>5850</c:v>
                </c:pt>
                <c:pt idx="162">
                  <c:v>5851</c:v>
                </c:pt>
                <c:pt idx="163">
                  <c:v>5852</c:v>
                </c:pt>
                <c:pt idx="164">
                  <c:v>5853</c:v>
                </c:pt>
                <c:pt idx="165">
                  <c:v>5854</c:v>
                </c:pt>
                <c:pt idx="166">
                  <c:v>5855</c:v>
                </c:pt>
                <c:pt idx="167">
                  <c:v>5856</c:v>
                </c:pt>
                <c:pt idx="168">
                  <c:v>5857</c:v>
                </c:pt>
                <c:pt idx="169">
                  <c:v>5858</c:v>
                </c:pt>
                <c:pt idx="170">
                  <c:v>5859</c:v>
                </c:pt>
                <c:pt idx="171">
                  <c:v>5860</c:v>
                </c:pt>
                <c:pt idx="172">
                  <c:v>5861</c:v>
                </c:pt>
                <c:pt idx="173">
                  <c:v>5862</c:v>
                </c:pt>
                <c:pt idx="174">
                  <c:v>5863</c:v>
                </c:pt>
                <c:pt idx="175">
                  <c:v>5864</c:v>
                </c:pt>
                <c:pt idx="176">
                  <c:v>5865</c:v>
                </c:pt>
                <c:pt idx="177">
                  <c:v>5866</c:v>
                </c:pt>
                <c:pt idx="178">
                  <c:v>5867</c:v>
                </c:pt>
                <c:pt idx="179">
                  <c:v>5868</c:v>
                </c:pt>
                <c:pt idx="180">
                  <c:v>5869</c:v>
                </c:pt>
                <c:pt idx="181">
                  <c:v>5870</c:v>
                </c:pt>
                <c:pt idx="182">
                  <c:v>5871</c:v>
                </c:pt>
                <c:pt idx="183">
                  <c:v>5872</c:v>
                </c:pt>
                <c:pt idx="184">
                  <c:v>5873</c:v>
                </c:pt>
                <c:pt idx="185">
                  <c:v>5874</c:v>
                </c:pt>
                <c:pt idx="186">
                  <c:v>5875</c:v>
                </c:pt>
                <c:pt idx="187">
                  <c:v>5876</c:v>
                </c:pt>
                <c:pt idx="188">
                  <c:v>5877</c:v>
                </c:pt>
                <c:pt idx="189">
                  <c:v>5878</c:v>
                </c:pt>
                <c:pt idx="190">
                  <c:v>5879</c:v>
                </c:pt>
                <c:pt idx="191">
                  <c:v>5880</c:v>
                </c:pt>
                <c:pt idx="192">
                  <c:v>5881</c:v>
                </c:pt>
                <c:pt idx="193">
                  <c:v>5882</c:v>
                </c:pt>
                <c:pt idx="194">
                  <c:v>5883</c:v>
                </c:pt>
                <c:pt idx="195">
                  <c:v>5884</c:v>
                </c:pt>
                <c:pt idx="196">
                  <c:v>5885</c:v>
                </c:pt>
                <c:pt idx="197">
                  <c:v>5886</c:v>
                </c:pt>
                <c:pt idx="198">
                  <c:v>5887</c:v>
                </c:pt>
                <c:pt idx="199">
                  <c:v>5888</c:v>
                </c:pt>
                <c:pt idx="200">
                  <c:v>5889</c:v>
                </c:pt>
                <c:pt idx="201">
                  <c:v>5890</c:v>
                </c:pt>
                <c:pt idx="202">
                  <c:v>5891</c:v>
                </c:pt>
                <c:pt idx="203">
                  <c:v>5892</c:v>
                </c:pt>
                <c:pt idx="204">
                  <c:v>5893</c:v>
                </c:pt>
                <c:pt idx="205">
                  <c:v>5894</c:v>
                </c:pt>
                <c:pt idx="206">
                  <c:v>5895</c:v>
                </c:pt>
              </c:numCache>
            </c:numRef>
          </c:xVal>
          <c:yVal>
            <c:numRef>
              <c:f>Graph!$D$5072:$D$5276</c:f>
              <c:numCache>
                <c:formatCode>General</c:formatCode>
                <c:ptCount val="205"/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C9-4852-B731-69845410957B}"/>
            </c:ext>
          </c:extLst>
        </c:ser>
        <c:ser>
          <c:idx val="1"/>
          <c:order val="1"/>
          <c:tx>
            <c:v>FR</c:v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Graph!$A$5071:$A$5277</c:f>
              <c:numCache>
                <c:formatCode>General</c:formatCode>
                <c:ptCount val="207"/>
                <c:pt idx="0">
                  <c:v>5689</c:v>
                </c:pt>
                <c:pt idx="1">
                  <c:v>5690</c:v>
                </c:pt>
                <c:pt idx="2">
                  <c:v>5691</c:v>
                </c:pt>
                <c:pt idx="3">
                  <c:v>5692</c:v>
                </c:pt>
                <c:pt idx="4">
                  <c:v>5693</c:v>
                </c:pt>
                <c:pt idx="5">
                  <c:v>5694</c:v>
                </c:pt>
                <c:pt idx="6">
                  <c:v>5695</c:v>
                </c:pt>
                <c:pt idx="7">
                  <c:v>5696</c:v>
                </c:pt>
                <c:pt idx="8">
                  <c:v>5697</c:v>
                </c:pt>
                <c:pt idx="9">
                  <c:v>5698</c:v>
                </c:pt>
                <c:pt idx="10">
                  <c:v>5699</c:v>
                </c:pt>
                <c:pt idx="11">
                  <c:v>5700</c:v>
                </c:pt>
                <c:pt idx="12">
                  <c:v>5701</c:v>
                </c:pt>
                <c:pt idx="13">
                  <c:v>5702</c:v>
                </c:pt>
                <c:pt idx="14">
                  <c:v>5703</c:v>
                </c:pt>
                <c:pt idx="15">
                  <c:v>5704</c:v>
                </c:pt>
                <c:pt idx="16">
                  <c:v>5705</c:v>
                </c:pt>
                <c:pt idx="17">
                  <c:v>5706</c:v>
                </c:pt>
                <c:pt idx="18">
                  <c:v>5707</c:v>
                </c:pt>
                <c:pt idx="19">
                  <c:v>5708</c:v>
                </c:pt>
                <c:pt idx="20">
                  <c:v>5709</c:v>
                </c:pt>
                <c:pt idx="21">
                  <c:v>5710</c:v>
                </c:pt>
                <c:pt idx="22">
                  <c:v>5711</c:v>
                </c:pt>
                <c:pt idx="23">
                  <c:v>5712</c:v>
                </c:pt>
                <c:pt idx="24">
                  <c:v>5713</c:v>
                </c:pt>
                <c:pt idx="25">
                  <c:v>5714</c:v>
                </c:pt>
                <c:pt idx="26">
                  <c:v>5715</c:v>
                </c:pt>
                <c:pt idx="27">
                  <c:v>5716</c:v>
                </c:pt>
                <c:pt idx="28">
                  <c:v>5717</c:v>
                </c:pt>
                <c:pt idx="29">
                  <c:v>5718</c:v>
                </c:pt>
                <c:pt idx="30">
                  <c:v>5719</c:v>
                </c:pt>
                <c:pt idx="31">
                  <c:v>5720</c:v>
                </c:pt>
                <c:pt idx="32">
                  <c:v>5721</c:v>
                </c:pt>
                <c:pt idx="33">
                  <c:v>5722</c:v>
                </c:pt>
                <c:pt idx="34">
                  <c:v>5723</c:v>
                </c:pt>
                <c:pt idx="35">
                  <c:v>5724</c:v>
                </c:pt>
                <c:pt idx="36">
                  <c:v>5725</c:v>
                </c:pt>
                <c:pt idx="37">
                  <c:v>5726</c:v>
                </c:pt>
                <c:pt idx="38">
                  <c:v>5727</c:v>
                </c:pt>
                <c:pt idx="39">
                  <c:v>5728</c:v>
                </c:pt>
                <c:pt idx="40">
                  <c:v>5729</c:v>
                </c:pt>
                <c:pt idx="41">
                  <c:v>5730</c:v>
                </c:pt>
                <c:pt idx="42">
                  <c:v>5731</c:v>
                </c:pt>
                <c:pt idx="43">
                  <c:v>5732</c:v>
                </c:pt>
                <c:pt idx="44">
                  <c:v>5733</c:v>
                </c:pt>
                <c:pt idx="45">
                  <c:v>5734</c:v>
                </c:pt>
                <c:pt idx="46">
                  <c:v>5735</c:v>
                </c:pt>
                <c:pt idx="47">
                  <c:v>5736</c:v>
                </c:pt>
                <c:pt idx="48">
                  <c:v>5737</c:v>
                </c:pt>
                <c:pt idx="49">
                  <c:v>5738</c:v>
                </c:pt>
                <c:pt idx="50">
                  <c:v>5739</c:v>
                </c:pt>
                <c:pt idx="51">
                  <c:v>5740</c:v>
                </c:pt>
                <c:pt idx="52">
                  <c:v>5741</c:v>
                </c:pt>
                <c:pt idx="53">
                  <c:v>5742</c:v>
                </c:pt>
                <c:pt idx="54">
                  <c:v>5743</c:v>
                </c:pt>
                <c:pt idx="55">
                  <c:v>5744</c:v>
                </c:pt>
                <c:pt idx="56">
                  <c:v>5745</c:v>
                </c:pt>
                <c:pt idx="57">
                  <c:v>5746</c:v>
                </c:pt>
                <c:pt idx="58">
                  <c:v>5747</c:v>
                </c:pt>
                <c:pt idx="59">
                  <c:v>5748</c:v>
                </c:pt>
                <c:pt idx="60">
                  <c:v>5749</c:v>
                </c:pt>
                <c:pt idx="61">
                  <c:v>5750</c:v>
                </c:pt>
                <c:pt idx="62">
                  <c:v>5751</c:v>
                </c:pt>
                <c:pt idx="63">
                  <c:v>5752</c:v>
                </c:pt>
                <c:pt idx="64">
                  <c:v>5753</c:v>
                </c:pt>
                <c:pt idx="65">
                  <c:v>5754</c:v>
                </c:pt>
                <c:pt idx="66">
                  <c:v>5755</c:v>
                </c:pt>
                <c:pt idx="67">
                  <c:v>5756</c:v>
                </c:pt>
                <c:pt idx="68">
                  <c:v>5757</c:v>
                </c:pt>
                <c:pt idx="69">
                  <c:v>5758</c:v>
                </c:pt>
                <c:pt idx="70">
                  <c:v>5759</c:v>
                </c:pt>
                <c:pt idx="71">
                  <c:v>5760</c:v>
                </c:pt>
                <c:pt idx="72">
                  <c:v>5761</c:v>
                </c:pt>
                <c:pt idx="73">
                  <c:v>5762</c:v>
                </c:pt>
                <c:pt idx="74">
                  <c:v>5763</c:v>
                </c:pt>
                <c:pt idx="75">
                  <c:v>5764</c:v>
                </c:pt>
                <c:pt idx="76">
                  <c:v>5765</c:v>
                </c:pt>
                <c:pt idx="77">
                  <c:v>5766</c:v>
                </c:pt>
                <c:pt idx="78">
                  <c:v>5767</c:v>
                </c:pt>
                <c:pt idx="79">
                  <c:v>5768</c:v>
                </c:pt>
                <c:pt idx="80">
                  <c:v>5769</c:v>
                </c:pt>
                <c:pt idx="81">
                  <c:v>5770</c:v>
                </c:pt>
                <c:pt idx="82">
                  <c:v>5771</c:v>
                </c:pt>
                <c:pt idx="83">
                  <c:v>5772</c:v>
                </c:pt>
                <c:pt idx="84">
                  <c:v>5773</c:v>
                </c:pt>
                <c:pt idx="85">
                  <c:v>5774</c:v>
                </c:pt>
                <c:pt idx="86">
                  <c:v>5775</c:v>
                </c:pt>
                <c:pt idx="87">
                  <c:v>5776</c:v>
                </c:pt>
                <c:pt idx="88">
                  <c:v>5777</c:v>
                </c:pt>
                <c:pt idx="89">
                  <c:v>5778</c:v>
                </c:pt>
                <c:pt idx="90">
                  <c:v>5779</c:v>
                </c:pt>
                <c:pt idx="91">
                  <c:v>5780</c:v>
                </c:pt>
                <c:pt idx="92">
                  <c:v>5781</c:v>
                </c:pt>
                <c:pt idx="93">
                  <c:v>5782</c:v>
                </c:pt>
                <c:pt idx="94">
                  <c:v>5783</c:v>
                </c:pt>
                <c:pt idx="95">
                  <c:v>5784</c:v>
                </c:pt>
                <c:pt idx="96">
                  <c:v>5785</c:v>
                </c:pt>
                <c:pt idx="97">
                  <c:v>5786</c:v>
                </c:pt>
                <c:pt idx="98">
                  <c:v>5787</c:v>
                </c:pt>
                <c:pt idx="99">
                  <c:v>5788</c:v>
                </c:pt>
                <c:pt idx="100">
                  <c:v>5789</c:v>
                </c:pt>
                <c:pt idx="101">
                  <c:v>5790</c:v>
                </c:pt>
                <c:pt idx="102">
                  <c:v>5791</c:v>
                </c:pt>
                <c:pt idx="103">
                  <c:v>5792</c:v>
                </c:pt>
                <c:pt idx="104">
                  <c:v>5793</c:v>
                </c:pt>
                <c:pt idx="105">
                  <c:v>5794</c:v>
                </c:pt>
                <c:pt idx="106">
                  <c:v>5795</c:v>
                </c:pt>
                <c:pt idx="107">
                  <c:v>5796</c:v>
                </c:pt>
                <c:pt idx="108">
                  <c:v>5797</c:v>
                </c:pt>
                <c:pt idx="109">
                  <c:v>5798</c:v>
                </c:pt>
                <c:pt idx="110">
                  <c:v>5799</c:v>
                </c:pt>
                <c:pt idx="111">
                  <c:v>5800</c:v>
                </c:pt>
                <c:pt idx="112">
                  <c:v>5801</c:v>
                </c:pt>
                <c:pt idx="113">
                  <c:v>5802</c:v>
                </c:pt>
                <c:pt idx="114">
                  <c:v>5803</c:v>
                </c:pt>
                <c:pt idx="115">
                  <c:v>5804</c:v>
                </c:pt>
                <c:pt idx="116">
                  <c:v>5805</c:v>
                </c:pt>
                <c:pt idx="117">
                  <c:v>5806</c:v>
                </c:pt>
                <c:pt idx="118">
                  <c:v>5807</c:v>
                </c:pt>
                <c:pt idx="119">
                  <c:v>5808</c:v>
                </c:pt>
                <c:pt idx="120">
                  <c:v>5809</c:v>
                </c:pt>
                <c:pt idx="121">
                  <c:v>5810</c:v>
                </c:pt>
                <c:pt idx="122">
                  <c:v>5811</c:v>
                </c:pt>
                <c:pt idx="123">
                  <c:v>5812</c:v>
                </c:pt>
                <c:pt idx="124">
                  <c:v>5813</c:v>
                </c:pt>
                <c:pt idx="125">
                  <c:v>5814</c:v>
                </c:pt>
                <c:pt idx="126">
                  <c:v>5815</c:v>
                </c:pt>
                <c:pt idx="127">
                  <c:v>5816</c:v>
                </c:pt>
                <c:pt idx="128">
                  <c:v>5817</c:v>
                </c:pt>
                <c:pt idx="129">
                  <c:v>5818</c:v>
                </c:pt>
                <c:pt idx="130">
                  <c:v>5819</c:v>
                </c:pt>
                <c:pt idx="131">
                  <c:v>5820</c:v>
                </c:pt>
                <c:pt idx="132">
                  <c:v>5821</c:v>
                </c:pt>
                <c:pt idx="133">
                  <c:v>5822</c:v>
                </c:pt>
                <c:pt idx="134">
                  <c:v>5823</c:v>
                </c:pt>
                <c:pt idx="135">
                  <c:v>5824</c:v>
                </c:pt>
                <c:pt idx="136">
                  <c:v>5825</c:v>
                </c:pt>
                <c:pt idx="137">
                  <c:v>5826</c:v>
                </c:pt>
                <c:pt idx="138">
                  <c:v>5827</c:v>
                </c:pt>
                <c:pt idx="139">
                  <c:v>5828</c:v>
                </c:pt>
                <c:pt idx="140">
                  <c:v>5829</c:v>
                </c:pt>
                <c:pt idx="141">
                  <c:v>5830</c:v>
                </c:pt>
                <c:pt idx="142">
                  <c:v>5831</c:v>
                </c:pt>
                <c:pt idx="143">
                  <c:v>5832</c:v>
                </c:pt>
                <c:pt idx="144">
                  <c:v>5833</c:v>
                </c:pt>
                <c:pt idx="145">
                  <c:v>5834</c:v>
                </c:pt>
                <c:pt idx="146">
                  <c:v>5835</c:v>
                </c:pt>
                <c:pt idx="147">
                  <c:v>5836</c:v>
                </c:pt>
                <c:pt idx="148">
                  <c:v>5837</c:v>
                </c:pt>
                <c:pt idx="149">
                  <c:v>5838</c:v>
                </c:pt>
                <c:pt idx="150">
                  <c:v>5839</c:v>
                </c:pt>
                <c:pt idx="151">
                  <c:v>5840</c:v>
                </c:pt>
                <c:pt idx="152">
                  <c:v>5841</c:v>
                </c:pt>
                <c:pt idx="153">
                  <c:v>5842</c:v>
                </c:pt>
                <c:pt idx="154">
                  <c:v>5843</c:v>
                </c:pt>
                <c:pt idx="155">
                  <c:v>5844</c:v>
                </c:pt>
                <c:pt idx="156">
                  <c:v>5845</c:v>
                </c:pt>
                <c:pt idx="157">
                  <c:v>5846</c:v>
                </c:pt>
                <c:pt idx="158">
                  <c:v>5847</c:v>
                </c:pt>
                <c:pt idx="159">
                  <c:v>5848</c:v>
                </c:pt>
                <c:pt idx="160">
                  <c:v>5849</c:v>
                </c:pt>
                <c:pt idx="161">
                  <c:v>5850</c:v>
                </c:pt>
                <c:pt idx="162">
                  <c:v>5851</c:v>
                </c:pt>
                <c:pt idx="163">
                  <c:v>5852</c:v>
                </c:pt>
                <c:pt idx="164">
                  <c:v>5853</c:v>
                </c:pt>
                <c:pt idx="165">
                  <c:v>5854</c:v>
                </c:pt>
                <c:pt idx="166">
                  <c:v>5855</c:v>
                </c:pt>
                <c:pt idx="167">
                  <c:v>5856</c:v>
                </c:pt>
                <c:pt idx="168">
                  <c:v>5857</c:v>
                </c:pt>
                <c:pt idx="169">
                  <c:v>5858</c:v>
                </c:pt>
                <c:pt idx="170">
                  <c:v>5859</c:v>
                </c:pt>
                <c:pt idx="171">
                  <c:v>5860</c:v>
                </c:pt>
                <c:pt idx="172">
                  <c:v>5861</c:v>
                </c:pt>
                <c:pt idx="173">
                  <c:v>5862</c:v>
                </c:pt>
                <c:pt idx="174">
                  <c:v>5863</c:v>
                </c:pt>
                <c:pt idx="175">
                  <c:v>5864</c:v>
                </c:pt>
                <c:pt idx="176">
                  <c:v>5865</c:v>
                </c:pt>
                <c:pt idx="177">
                  <c:v>5866</c:v>
                </c:pt>
                <c:pt idx="178">
                  <c:v>5867</c:v>
                </c:pt>
                <c:pt idx="179">
                  <c:v>5868</c:v>
                </c:pt>
                <c:pt idx="180">
                  <c:v>5869</c:v>
                </c:pt>
                <c:pt idx="181">
                  <c:v>5870</c:v>
                </c:pt>
                <c:pt idx="182">
                  <c:v>5871</c:v>
                </c:pt>
                <c:pt idx="183">
                  <c:v>5872</c:v>
                </c:pt>
                <c:pt idx="184">
                  <c:v>5873</c:v>
                </c:pt>
                <c:pt idx="185">
                  <c:v>5874</c:v>
                </c:pt>
                <c:pt idx="186">
                  <c:v>5875</c:v>
                </c:pt>
                <c:pt idx="187">
                  <c:v>5876</c:v>
                </c:pt>
                <c:pt idx="188">
                  <c:v>5877</c:v>
                </c:pt>
                <c:pt idx="189">
                  <c:v>5878</c:v>
                </c:pt>
                <c:pt idx="190">
                  <c:v>5879</c:v>
                </c:pt>
                <c:pt idx="191">
                  <c:v>5880</c:v>
                </c:pt>
                <c:pt idx="192">
                  <c:v>5881</c:v>
                </c:pt>
                <c:pt idx="193">
                  <c:v>5882</c:v>
                </c:pt>
                <c:pt idx="194">
                  <c:v>5883</c:v>
                </c:pt>
                <c:pt idx="195">
                  <c:v>5884</c:v>
                </c:pt>
                <c:pt idx="196">
                  <c:v>5885</c:v>
                </c:pt>
                <c:pt idx="197">
                  <c:v>5886</c:v>
                </c:pt>
                <c:pt idx="198">
                  <c:v>5887</c:v>
                </c:pt>
                <c:pt idx="199">
                  <c:v>5888</c:v>
                </c:pt>
                <c:pt idx="200">
                  <c:v>5889</c:v>
                </c:pt>
                <c:pt idx="201">
                  <c:v>5890</c:v>
                </c:pt>
                <c:pt idx="202">
                  <c:v>5891</c:v>
                </c:pt>
                <c:pt idx="203">
                  <c:v>5892</c:v>
                </c:pt>
                <c:pt idx="204">
                  <c:v>5893</c:v>
                </c:pt>
                <c:pt idx="205">
                  <c:v>5894</c:v>
                </c:pt>
                <c:pt idx="206">
                  <c:v>5895</c:v>
                </c:pt>
              </c:numCache>
            </c:numRef>
          </c:xVal>
          <c:yVal>
            <c:numRef>
              <c:f>Graph!$B$5072:$B$5276</c:f>
              <c:numCache>
                <c:formatCode>General</c:formatCode>
                <c:ptCount val="20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DC9-4852-B731-69845410957B}"/>
            </c:ext>
          </c:extLst>
        </c:ser>
        <c:ser>
          <c:idx val="2"/>
          <c:order val="2"/>
          <c:tx>
            <c:v>FL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Graph!$A$5071:$A$5277</c:f>
              <c:numCache>
                <c:formatCode>General</c:formatCode>
                <c:ptCount val="207"/>
                <c:pt idx="0">
                  <c:v>5689</c:v>
                </c:pt>
                <c:pt idx="1">
                  <c:v>5690</c:v>
                </c:pt>
                <c:pt idx="2">
                  <c:v>5691</c:v>
                </c:pt>
                <c:pt idx="3">
                  <c:v>5692</c:v>
                </c:pt>
                <c:pt idx="4">
                  <c:v>5693</c:v>
                </c:pt>
                <c:pt idx="5">
                  <c:v>5694</c:v>
                </c:pt>
                <c:pt idx="6">
                  <c:v>5695</c:v>
                </c:pt>
                <c:pt idx="7">
                  <c:v>5696</c:v>
                </c:pt>
                <c:pt idx="8">
                  <c:v>5697</c:v>
                </c:pt>
                <c:pt idx="9">
                  <c:v>5698</c:v>
                </c:pt>
                <c:pt idx="10">
                  <c:v>5699</c:v>
                </c:pt>
                <c:pt idx="11">
                  <c:v>5700</c:v>
                </c:pt>
                <c:pt idx="12">
                  <c:v>5701</c:v>
                </c:pt>
                <c:pt idx="13">
                  <c:v>5702</c:v>
                </c:pt>
                <c:pt idx="14">
                  <c:v>5703</c:v>
                </c:pt>
                <c:pt idx="15">
                  <c:v>5704</c:v>
                </c:pt>
                <c:pt idx="16">
                  <c:v>5705</c:v>
                </c:pt>
                <c:pt idx="17">
                  <c:v>5706</c:v>
                </c:pt>
                <c:pt idx="18">
                  <c:v>5707</c:v>
                </c:pt>
                <c:pt idx="19">
                  <c:v>5708</c:v>
                </c:pt>
                <c:pt idx="20">
                  <c:v>5709</c:v>
                </c:pt>
                <c:pt idx="21">
                  <c:v>5710</c:v>
                </c:pt>
                <c:pt idx="22">
                  <c:v>5711</c:v>
                </c:pt>
                <c:pt idx="23">
                  <c:v>5712</c:v>
                </c:pt>
                <c:pt idx="24">
                  <c:v>5713</c:v>
                </c:pt>
                <c:pt idx="25">
                  <c:v>5714</c:v>
                </c:pt>
                <c:pt idx="26">
                  <c:v>5715</c:v>
                </c:pt>
                <c:pt idx="27">
                  <c:v>5716</c:v>
                </c:pt>
                <c:pt idx="28">
                  <c:v>5717</c:v>
                </c:pt>
                <c:pt idx="29">
                  <c:v>5718</c:v>
                </c:pt>
                <c:pt idx="30">
                  <c:v>5719</c:v>
                </c:pt>
                <c:pt idx="31">
                  <c:v>5720</c:v>
                </c:pt>
                <c:pt idx="32">
                  <c:v>5721</c:v>
                </c:pt>
                <c:pt idx="33">
                  <c:v>5722</c:v>
                </c:pt>
                <c:pt idx="34">
                  <c:v>5723</c:v>
                </c:pt>
                <c:pt idx="35">
                  <c:v>5724</c:v>
                </c:pt>
                <c:pt idx="36">
                  <c:v>5725</c:v>
                </c:pt>
                <c:pt idx="37">
                  <c:v>5726</c:v>
                </c:pt>
                <c:pt idx="38">
                  <c:v>5727</c:v>
                </c:pt>
                <c:pt idx="39">
                  <c:v>5728</c:v>
                </c:pt>
                <c:pt idx="40">
                  <c:v>5729</c:v>
                </c:pt>
                <c:pt idx="41">
                  <c:v>5730</c:v>
                </c:pt>
                <c:pt idx="42">
                  <c:v>5731</c:v>
                </c:pt>
                <c:pt idx="43">
                  <c:v>5732</c:v>
                </c:pt>
                <c:pt idx="44">
                  <c:v>5733</c:v>
                </c:pt>
                <c:pt idx="45">
                  <c:v>5734</c:v>
                </c:pt>
                <c:pt idx="46">
                  <c:v>5735</c:v>
                </c:pt>
                <c:pt idx="47">
                  <c:v>5736</c:v>
                </c:pt>
                <c:pt idx="48">
                  <c:v>5737</c:v>
                </c:pt>
                <c:pt idx="49">
                  <c:v>5738</c:v>
                </c:pt>
                <c:pt idx="50">
                  <c:v>5739</c:v>
                </c:pt>
                <c:pt idx="51">
                  <c:v>5740</c:v>
                </c:pt>
                <c:pt idx="52">
                  <c:v>5741</c:v>
                </c:pt>
                <c:pt idx="53">
                  <c:v>5742</c:v>
                </c:pt>
                <c:pt idx="54">
                  <c:v>5743</c:v>
                </c:pt>
                <c:pt idx="55">
                  <c:v>5744</c:v>
                </c:pt>
                <c:pt idx="56">
                  <c:v>5745</c:v>
                </c:pt>
                <c:pt idx="57">
                  <c:v>5746</c:v>
                </c:pt>
                <c:pt idx="58">
                  <c:v>5747</c:v>
                </c:pt>
                <c:pt idx="59">
                  <c:v>5748</c:v>
                </c:pt>
                <c:pt idx="60">
                  <c:v>5749</c:v>
                </c:pt>
                <c:pt idx="61">
                  <c:v>5750</c:v>
                </c:pt>
                <c:pt idx="62">
                  <c:v>5751</c:v>
                </c:pt>
                <c:pt idx="63">
                  <c:v>5752</c:v>
                </c:pt>
                <c:pt idx="64">
                  <c:v>5753</c:v>
                </c:pt>
                <c:pt idx="65">
                  <c:v>5754</c:v>
                </c:pt>
                <c:pt idx="66">
                  <c:v>5755</c:v>
                </c:pt>
                <c:pt idx="67">
                  <c:v>5756</c:v>
                </c:pt>
                <c:pt idx="68">
                  <c:v>5757</c:v>
                </c:pt>
                <c:pt idx="69">
                  <c:v>5758</c:v>
                </c:pt>
                <c:pt idx="70">
                  <c:v>5759</c:v>
                </c:pt>
                <c:pt idx="71">
                  <c:v>5760</c:v>
                </c:pt>
                <c:pt idx="72">
                  <c:v>5761</c:v>
                </c:pt>
                <c:pt idx="73">
                  <c:v>5762</c:v>
                </c:pt>
                <c:pt idx="74">
                  <c:v>5763</c:v>
                </c:pt>
                <c:pt idx="75">
                  <c:v>5764</c:v>
                </c:pt>
                <c:pt idx="76">
                  <c:v>5765</c:v>
                </c:pt>
                <c:pt idx="77">
                  <c:v>5766</c:v>
                </c:pt>
                <c:pt idx="78">
                  <c:v>5767</c:v>
                </c:pt>
                <c:pt idx="79">
                  <c:v>5768</c:v>
                </c:pt>
                <c:pt idx="80">
                  <c:v>5769</c:v>
                </c:pt>
                <c:pt idx="81">
                  <c:v>5770</c:v>
                </c:pt>
                <c:pt idx="82">
                  <c:v>5771</c:v>
                </c:pt>
                <c:pt idx="83">
                  <c:v>5772</c:v>
                </c:pt>
                <c:pt idx="84">
                  <c:v>5773</c:v>
                </c:pt>
                <c:pt idx="85">
                  <c:v>5774</c:v>
                </c:pt>
                <c:pt idx="86">
                  <c:v>5775</c:v>
                </c:pt>
                <c:pt idx="87">
                  <c:v>5776</c:v>
                </c:pt>
                <c:pt idx="88">
                  <c:v>5777</c:v>
                </c:pt>
                <c:pt idx="89">
                  <c:v>5778</c:v>
                </c:pt>
                <c:pt idx="90">
                  <c:v>5779</c:v>
                </c:pt>
                <c:pt idx="91">
                  <c:v>5780</c:v>
                </c:pt>
                <c:pt idx="92">
                  <c:v>5781</c:v>
                </c:pt>
                <c:pt idx="93">
                  <c:v>5782</c:v>
                </c:pt>
                <c:pt idx="94">
                  <c:v>5783</c:v>
                </c:pt>
                <c:pt idx="95">
                  <c:v>5784</c:v>
                </c:pt>
                <c:pt idx="96">
                  <c:v>5785</c:v>
                </c:pt>
                <c:pt idx="97">
                  <c:v>5786</c:v>
                </c:pt>
                <c:pt idx="98">
                  <c:v>5787</c:v>
                </c:pt>
                <c:pt idx="99">
                  <c:v>5788</c:v>
                </c:pt>
                <c:pt idx="100">
                  <c:v>5789</c:v>
                </c:pt>
                <c:pt idx="101">
                  <c:v>5790</c:v>
                </c:pt>
                <c:pt idx="102">
                  <c:v>5791</c:v>
                </c:pt>
                <c:pt idx="103">
                  <c:v>5792</c:v>
                </c:pt>
                <c:pt idx="104">
                  <c:v>5793</c:v>
                </c:pt>
                <c:pt idx="105">
                  <c:v>5794</c:v>
                </c:pt>
                <c:pt idx="106">
                  <c:v>5795</c:v>
                </c:pt>
                <c:pt idx="107">
                  <c:v>5796</c:v>
                </c:pt>
                <c:pt idx="108">
                  <c:v>5797</c:v>
                </c:pt>
                <c:pt idx="109">
                  <c:v>5798</c:v>
                </c:pt>
                <c:pt idx="110">
                  <c:v>5799</c:v>
                </c:pt>
                <c:pt idx="111">
                  <c:v>5800</c:v>
                </c:pt>
                <c:pt idx="112">
                  <c:v>5801</c:v>
                </c:pt>
                <c:pt idx="113">
                  <c:v>5802</c:v>
                </c:pt>
                <c:pt idx="114">
                  <c:v>5803</c:v>
                </c:pt>
                <c:pt idx="115">
                  <c:v>5804</c:v>
                </c:pt>
                <c:pt idx="116">
                  <c:v>5805</c:v>
                </c:pt>
                <c:pt idx="117">
                  <c:v>5806</c:v>
                </c:pt>
                <c:pt idx="118">
                  <c:v>5807</c:v>
                </c:pt>
                <c:pt idx="119">
                  <c:v>5808</c:v>
                </c:pt>
                <c:pt idx="120">
                  <c:v>5809</c:v>
                </c:pt>
                <c:pt idx="121">
                  <c:v>5810</c:v>
                </c:pt>
                <c:pt idx="122">
                  <c:v>5811</c:v>
                </c:pt>
                <c:pt idx="123">
                  <c:v>5812</c:v>
                </c:pt>
                <c:pt idx="124">
                  <c:v>5813</c:v>
                </c:pt>
                <c:pt idx="125">
                  <c:v>5814</c:v>
                </c:pt>
                <c:pt idx="126">
                  <c:v>5815</c:v>
                </c:pt>
                <c:pt idx="127">
                  <c:v>5816</c:v>
                </c:pt>
                <c:pt idx="128">
                  <c:v>5817</c:v>
                </c:pt>
                <c:pt idx="129">
                  <c:v>5818</c:v>
                </c:pt>
                <c:pt idx="130">
                  <c:v>5819</c:v>
                </c:pt>
                <c:pt idx="131">
                  <c:v>5820</c:v>
                </c:pt>
                <c:pt idx="132">
                  <c:v>5821</c:v>
                </c:pt>
                <c:pt idx="133">
                  <c:v>5822</c:v>
                </c:pt>
                <c:pt idx="134">
                  <c:v>5823</c:v>
                </c:pt>
                <c:pt idx="135">
                  <c:v>5824</c:v>
                </c:pt>
                <c:pt idx="136">
                  <c:v>5825</c:v>
                </c:pt>
                <c:pt idx="137">
                  <c:v>5826</c:v>
                </c:pt>
                <c:pt idx="138">
                  <c:v>5827</c:v>
                </c:pt>
                <c:pt idx="139">
                  <c:v>5828</c:v>
                </c:pt>
                <c:pt idx="140">
                  <c:v>5829</c:v>
                </c:pt>
                <c:pt idx="141">
                  <c:v>5830</c:v>
                </c:pt>
                <c:pt idx="142">
                  <c:v>5831</c:v>
                </c:pt>
                <c:pt idx="143">
                  <c:v>5832</c:v>
                </c:pt>
                <c:pt idx="144">
                  <c:v>5833</c:v>
                </c:pt>
                <c:pt idx="145">
                  <c:v>5834</c:v>
                </c:pt>
                <c:pt idx="146">
                  <c:v>5835</c:v>
                </c:pt>
                <c:pt idx="147">
                  <c:v>5836</c:v>
                </c:pt>
                <c:pt idx="148">
                  <c:v>5837</c:v>
                </c:pt>
                <c:pt idx="149">
                  <c:v>5838</c:v>
                </c:pt>
                <c:pt idx="150">
                  <c:v>5839</c:v>
                </c:pt>
                <c:pt idx="151">
                  <c:v>5840</c:v>
                </c:pt>
                <c:pt idx="152">
                  <c:v>5841</c:v>
                </c:pt>
                <c:pt idx="153">
                  <c:v>5842</c:v>
                </c:pt>
                <c:pt idx="154">
                  <c:v>5843</c:v>
                </c:pt>
                <c:pt idx="155">
                  <c:v>5844</c:v>
                </c:pt>
                <c:pt idx="156">
                  <c:v>5845</c:v>
                </c:pt>
                <c:pt idx="157">
                  <c:v>5846</c:v>
                </c:pt>
                <c:pt idx="158">
                  <c:v>5847</c:v>
                </c:pt>
                <c:pt idx="159">
                  <c:v>5848</c:v>
                </c:pt>
                <c:pt idx="160">
                  <c:v>5849</c:v>
                </c:pt>
                <c:pt idx="161">
                  <c:v>5850</c:v>
                </c:pt>
                <c:pt idx="162">
                  <c:v>5851</c:v>
                </c:pt>
                <c:pt idx="163">
                  <c:v>5852</c:v>
                </c:pt>
                <c:pt idx="164">
                  <c:v>5853</c:v>
                </c:pt>
                <c:pt idx="165">
                  <c:v>5854</c:v>
                </c:pt>
                <c:pt idx="166">
                  <c:v>5855</c:v>
                </c:pt>
                <c:pt idx="167">
                  <c:v>5856</c:v>
                </c:pt>
                <c:pt idx="168">
                  <c:v>5857</c:v>
                </c:pt>
                <c:pt idx="169">
                  <c:v>5858</c:v>
                </c:pt>
                <c:pt idx="170">
                  <c:v>5859</c:v>
                </c:pt>
                <c:pt idx="171">
                  <c:v>5860</c:v>
                </c:pt>
                <c:pt idx="172">
                  <c:v>5861</c:v>
                </c:pt>
                <c:pt idx="173">
                  <c:v>5862</c:v>
                </c:pt>
                <c:pt idx="174">
                  <c:v>5863</c:v>
                </c:pt>
                <c:pt idx="175">
                  <c:v>5864</c:v>
                </c:pt>
                <c:pt idx="176">
                  <c:v>5865</c:v>
                </c:pt>
                <c:pt idx="177">
                  <c:v>5866</c:v>
                </c:pt>
                <c:pt idx="178">
                  <c:v>5867</c:v>
                </c:pt>
                <c:pt idx="179">
                  <c:v>5868</c:v>
                </c:pt>
                <c:pt idx="180">
                  <c:v>5869</c:v>
                </c:pt>
                <c:pt idx="181">
                  <c:v>5870</c:v>
                </c:pt>
                <c:pt idx="182">
                  <c:v>5871</c:v>
                </c:pt>
                <c:pt idx="183">
                  <c:v>5872</c:v>
                </c:pt>
                <c:pt idx="184">
                  <c:v>5873</c:v>
                </c:pt>
                <c:pt idx="185">
                  <c:v>5874</c:v>
                </c:pt>
                <c:pt idx="186">
                  <c:v>5875</c:v>
                </c:pt>
                <c:pt idx="187">
                  <c:v>5876</c:v>
                </c:pt>
                <c:pt idx="188">
                  <c:v>5877</c:v>
                </c:pt>
                <c:pt idx="189">
                  <c:v>5878</c:v>
                </c:pt>
                <c:pt idx="190">
                  <c:v>5879</c:v>
                </c:pt>
                <c:pt idx="191">
                  <c:v>5880</c:v>
                </c:pt>
                <c:pt idx="192">
                  <c:v>5881</c:v>
                </c:pt>
                <c:pt idx="193">
                  <c:v>5882</c:v>
                </c:pt>
                <c:pt idx="194">
                  <c:v>5883</c:v>
                </c:pt>
                <c:pt idx="195">
                  <c:v>5884</c:v>
                </c:pt>
                <c:pt idx="196">
                  <c:v>5885</c:v>
                </c:pt>
                <c:pt idx="197">
                  <c:v>5886</c:v>
                </c:pt>
                <c:pt idx="198">
                  <c:v>5887</c:v>
                </c:pt>
                <c:pt idx="199">
                  <c:v>5888</c:v>
                </c:pt>
                <c:pt idx="200">
                  <c:v>5889</c:v>
                </c:pt>
                <c:pt idx="201">
                  <c:v>5890</c:v>
                </c:pt>
                <c:pt idx="202">
                  <c:v>5891</c:v>
                </c:pt>
                <c:pt idx="203">
                  <c:v>5892</c:v>
                </c:pt>
                <c:pt idx="204">
                  <c:v>5893</c:v>
                </c:pt>
                <c:pt idx="205">
                  <c:v>5894</c:v>
                </c:pt>
                <c:pt idx="206">
                  <c:v>5895</c:v>
                </c:pt>
              </c:numCache>
            </c:numRef>
          </c:xVal>
          <c:yVal>
            <c:numRef>
              <c:f>Graph!$C$5072:$C$5276</c:f>
              <c:numCache>
                <c:formatCode>General</c:formatCode>
                <c:ptCount val="205"/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DC9-4852-B731-69845410957B}"/>
            </c:ext>
          </c:extLst>
        </c:ser>
        <c:ser>
          <c:idx val="3"/>
          <c:order val="3"/>
          <c:tx>
            <c:v>RL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Graph!$A$5071:$A$5277</c:f>
              <c:numCache>
                <c:formatCode>General</c:formatCode>
                <c:ptCount val="207"/>
                <c:pt idx="0">
                  <c:v>5689</c:v>
                </c:pt>
                <c:pt idx="1">
                  <c:v>5690</c:v>
                </c:pt>
                <c:pt idx="2">
                  <c:v>5691</c:v>
                </c:pt>
                <c:pt idx="3">
                  <c:v>5692</c:v>
                </c:pt>
                <c:pt idx="4">
                  <c:v>5693</c:v>
                </c:pt>
                <c:pt idx="5">
                  <c:v>5694</c:v>
                </c:pt>
                <c:pt idx="6">
                  <c:v>5695</c:v>
                </c:pt>
                <c:pt idx="7">
                  <c:v>5696</c:v>
                </c:pt>
                <c:pt idx="8">
                  <c:v>5697</c:v>
                </c:pt>
                <c:pt idx="9">
                  <c:v>5698</c:v>
                </c:pt>
                <c:pt idx="10">
                  <c:v>5699</c:v>
                </c:pt>
                <c:pt idx="11">
                  <c:v>5700</c:v>
                </c:pt>
                <c:pt idx="12">
                  <c:v>5701</c:v>
                </c:pt>
                <c:pt idx="13">
                  <c:v>5702</c:v>
                </c:pt>
                <c:pt idx="14">
                  <c:v>5703</c:v>
                </c:pt>
                <c:pt idx="15">
                  <c:v>5704</c:v>
                </c:pt>
                <c:pt idx="16">
                  <c:v>5705</c:v>
                </c:pt>
                <c:pt idx="17">
                  <c:v>5706</c:v>
                </c:pt>
                <c:pt idx="18">
                  <c:v>5707</c:v>
                </c:pt>
                <c:pt idx="19">
                  <c:v>5708</c:v>
                </c:pt>
                <c:pt idx="20">
                  <c:v>5709</c:v>
                </c:pt>
                <c:pt idx="21">
                  <c:v>5710</c:v>
                </c:pt>
                <c:pt idx="22">
                  <c:v>5711</c:v>
                </c:pt>
                <c:pt idx="23">
                  <c:v>5712</c:v>
                </c:pt>
                <c:pt idx="24">
                  <c:v>5713</c:v>
                </c:pt>
                <c:pt idx="25">
                  <c:v>5714</c:v>
                </c:pt>
                <c:pt idx="26">
                  <c:v>5715</c:v>
                </c:pt>
                <c:pt idx="27">
                  <c:v>5716</c:v>
                </c:pt>
                <c:pt idx="28">
                  <c:v>5717</c:v>
                </c:pt>
                <c:pt idx="29">
                  <c:v>5718</c:v>
                </c:pt>
                <c:pt idx="30">
                  <c:v>5719</c:v>
                </c:pt>
                <c:pt idx="31">
                  <c:v>5720</c:v>
                </c:pt>
                <c:pt idx="32">
                  <c:v>5721</c:v>
                </c:pt>
                <c:pt idx="33">
                  <c:v>5722</c:v>
                </c:pt>
                <c:pt idx="34">
                  <c:v>5723</c:v>
                </c:pt>
                <c:pt idx="35">
                  <c:v>5724</c:v>
                </c:pt>
                <c:pt idx="36">
                  <c:v>5725</c:v>
                </c:pt>
                <c:pt idx="37">
                  <c:v>5726</c:v>
                </c:pt>
                <c:pt idx="38">
                  <c:v>5727</c:v>
                </c:pt>
                <c:pt idx="39">
                  <c:v>5728</c:v>
                </c:pt>
                <c:pt idx="40">
                  <c:v>5729</c:v>
                </c:pt>
                <c:pt idx="41">
                  <c:v>5730</c:v>
                </c:pt>
                <c:pt idx="42">
                  <c:v>5731</c:v>
                </c:pt>
                <c:pt idx="43">
                  <c:v>5732</c:v>
                </c:pt>
                <c:pt idx="44">
                  <c:v>5733</c:v>
                </c:pt>
                <c:pt idx="45">
                  <c:v>5734</c:v>
                </c:pt>
                <c:pt idx="46">
                  <c:v>5735</c:v>
                </c:pt>
                <c:pt idx="47">
                  <c:v>5736</c:v>
                </c:pt>
                <c:pt idx="48">
                  <c:v>5737</c:v>
                </c:pt>
                <c:pt idx="49">
                  <c:v>5738</c:v>
                </c:pt>
                <c:pt idx="50">
                  <c:v>5739</c:v>
                </c:pt>
                <c:pt idx="51">
                  <c:v>5740</c:v>
                </c:pt>
                <c:pt idx="52">
                  <c:v>5741</c:v>
                </c:pt>
                <c:pt idx="53">
                  <c:v>5742</c:v>
                </c:pt>
                <c:pt idx="54">
                  <c:v>5743</c:v>
                </c:pt>
                <c:pt idx="55">
                  <c:v>5744</c:v>
                </c:pt>
                <c:pt idx="56">
                  <c:v>5745</c:v>
                </c:pt>
                <c:pt idx="57">
                  <c:v>5746</c:v>
                </c:pt>
                <c:pt idx="58">
                  <c:v>5747</c:v>
                </c:pt>
                <c:pt idx="59">
                  <c:v>5748</c:v>
                </c:pt>
                <c:pt idx="60">
                  <c:v>5749</c:v>
                </c:pt>
                <c:pt idx="61">
                  <c:v>5750</c:v>
                </c:pt>
                <c:pt idx="62">
                  <c:v>5751</c:v>
                </c:pt>
                <c:pt idx="63">
                  <c:v>5752</c:v>
                </c:pt>
                <c:pt idx="64">
                  <c:v>5753</c:v>
                </c:pt>
                <c:pt idx="65">
                  <c:v>5754</c:v>
                </c:pt>
                <c:pt idx="66">
                  <c:v>5755</c:v>
                </c:pt>
                <c:pt idx="67">
                  <c:v>5756</c:v>
                </c:pt>
                <c:pt idx="68">
                  <c:v>5757</c:v>
                </c:pt>
                <c:pt idx="69">
                  <c:v>5758</c:v>
                </c:pt>
                <c:pt idx="70">
                  <c:v>5759</c:v>
                </c:pt>
                <c:pt idx="71">
                  <c:v>5760</c:v>
                </c:pt>
                <c:pt idx="72">
                  <c:v>5761</c:v>
                </c:pt>
                <c:pt idx="73">
                  <c:v>5762</c:v>
                </c:pt>
                <c:pt idx="74">
                  <c:v>5763</c:v>
                </c:pt>
                <c:pt idx="75">
                  <c:v>5764</c:v>
                </c:pt>
                <c:pt idx="76">
                  <c:v>5765</c:v>
                </c:pt>
                <c:pt idx="77">
                  <c:v>5766</c:v>
                </c:pt>
                <c:pt idx="78">
                  <c:v>5767</c:v>
                </c:pt>
                <c:pt idx="79">
                  <c:v>5768</c:v>
                </c:pt>
                <c:pt idx="80">
                  <c:v>5769</c:v>
                </c:pt>
                <c:pt idx="81">
                  <c:v>5770</c:v>
                </c:pt>
                <c:pt idx="82">
                  <c:v>5771</c:v>
                </c:pt>
                <c:pt idx="83">
                  <c:v>5772</c:v>
                </c:pt>
                <c:pt idx="84">
                  <c:v>5773</c:v>
                </c:pt>
                <c:pt idx="85">
                  <c:v>5774</c:v>
                </c:pt>
                <c:pt idx="86">
                  <c:v>5775</c:v>
                </c:pt>
                <c:pt idx="87">
                  <c:v>5776</c:v>
                </c:pt>
                <c:pt idx="88">
                  <c:v>5777</c:v>
                </c:pt>
                <c:pt idx="89">
                  <c:v>5778</c:v>
                </c:pt>
                <c:pt idx="90">
                  <c:v>5779</c:v>
                </c:pt>
                <c:pt idx="91">
                  <c:v>5780</c:v>
                </c:pt>
                <c:pt idx="92">
                  <c:v>5781</c:v>
                </c:pt>
                <c:pt idx="93">
                  <c:v>5782</c:v>
                </c:pt>
                <c:pt idx="94">
                  <c:v>5783</c:v>
                </c:pt>
                <c:pt idx="95">
                  <c:v>5784</c:v>
                </c:pt>
                <c:pt idx="96">
                  <c:v>5785</c:v>
                </c:pt>
                <c:pt idx="97">
                  <c:v>5786</c:v>
                </c:pt>
                <c:pt idx="98">
                  <c:v>5787</c:v>
                </c:pt>
                <c:pt idx="99">
                  <c:v>5788</c:v>
                </c:pt>
                <c:pt idx="100">
                  <c:v>5789</c:v>
                </c:pt>
                <c:pt idx="101">
                  <c:v>5790</c:v>
                </c:pt>
                <c:pt idx="102">
                  <c:v>5791</c:v>
                </c:pt>
                <c:pt idx="103">
                  <c:v>5792</c:v>
                </c:pt>
                <c:pt idx="104">
                  <c:v>5793</c:v>
                </c:pt>
                <c:pt idx="105">
                  <c:v>5794</c:v>
                </c:pt>
                <c:pt idx="106">
                  <c:v>5795</c:v>
                </c:pt>
                <c:pt idx="107">
                  <c:v>5796</c:v>
                </c:pt>
                <c:pt idx="108">
                  <c:v>5797</c:v>
                </c:pt>
                <c:pt idx="109">
                  <c:v>5798</c:v>
                </c:pt>
                <c:pt idx="110">
                  <c:v>5799</c:v>
                </c:pt>
                <c:pt idx="111">
                  <c:v>5800</c:v>
                </c:pt>
                <c:pt idx="112">
                  <c:v>5801</c:v>
                </c:pt>
                <c:pt idx="113">
                  <c:v>5802</c:v>
                </c:pt>
                <c:pt idx="114">
                  <c:v>5803</c:v>
                </c:pt>
                <c:pt idx="115">
                  <c:v>5804</c:v>
                </c:pt>
                <c:pt idx="116">
                  <c:v>5805</c:v>
                </c:pt>
                <c:pt idx="117">
                  <c:v>5806</c:v>
                </c:pt>
                <c:pt idx="118">
                  <c:v>5807</c:v>
                </c:pt>
                <c:pt idx="119">
                  <c:v>5808</c:v>
                </c:pt>
                <c:pt idx="120">
                  <c:v>5809</c:v>
                </c:pt>
                <c:pt idx="121">
                  <c:v>5810</c:v>
                </c:pt>
                <c:pt idx="122">
                  <c:v>5811</c:v>
                </c:pt>
                <c:pt idx="123">
                  <c:v>5812</c:v>
                </c:pt>
                <c:pt idx="124">
                  <c:v>5813</c:v>
                </c:pt>
                <c:pt idx="125">
                  <c:v>5814</c:v>
                </c:pt>
                <c:pt idx="126">
                  <c:v>5815</c:v>
                </c:pt>
                <c:pt idx="127">
                  <c:v>5816</c:v>
                </c:pt>
                <c:pt idx="128">
                  <c:v>5817</c:v>
                </c:pt>
                <c:pt idx="129">
                  <c:v>5818</c:v>
                </c:pt>
                <c:pt idx="130">
                  <c:v>5819</c:v>
                </c:pt>
                <c:pt idx="131">
                  <c:v>5820</c:v>
                </c:pt>
                <c:pt idx="132">
                  <c:v>5821</c:v>
                </c:pt>
                <c:pt idx="133">
                  <c:v>5822</c:v>
                </c:pt>
                <c:pt idx="134">
                  <c:v>5823</c:v>
                </c:pt>
                <c:pt idx="135">
                  <c:v>5824</c:v>
                </c:pt>
                <c:pt idx="136">
                  <c:v>5825</c:v>
                </c:pt>
                <c:pt idx="137">
                  <c:v>5826</c:v>
                </c:pt>
                <c:pt idx="138">
                  <c:v>5827</c:v>
                </c:pt>
                <c:pt idx="139">
                  <c:v>5828</c:v>
                </c:pt>
                <c:pt idx="140">
                  <c:v>5829</c:v>
                </c:pt>
                <c:pt idx="141">
                  <c:v>5830</c:v>
                </c:pt>
                <c:pt idx="142">
                  <c:v>5831</c:v>
                </c:pt>
                <c:pt idx="143">
                  <c:v>5832</c:v>
                </c:pt>
                <c:pt idx="144">
                  <c:v>5833</c:v>
                </c:pt>
                <c:pt idx="145">
                  <c:v>5834</c:v>
                </c:pt>
                <c:pt idx="146">
                  <c:v>5835</c:v>
                </c:pt>
                <c:pt idx="147">
                  <c:v>5836</c:v>
                </c:pt>
                <c:pt idx="148">
                  <c:v>5837</c:v>
                </c:pt>
                <c:pt idx="149">
                  <c:v>5838</c:v>
                </c:pt>
                <c:pt idx="150">
                  <c:v>5839</c:v>
                </c:pt>
                <c:pt idx="151">
                  <c:v>5840</c:v>
                </c:pt>
                <c:pt idx="152">
                  <c:v>5841</c:v>
                </c:pt>
                <c:pt idx="153">
                  <c:v>5842</c:v>
                </c:pt>
                <c:pt idx="154">
                  <c:v>5843</c:v>
                </c:pt>
                <c:pt idx="155">
                  <c:v>5844</c:v>
                </c:pt>
                <c:pt idx="156">
                  <c:v>5845</c:v>
                </c:pt>
                <c:pt idx="157">
                  <c:v>5846</c:v>
                </c:pt>
                <c:pt idx="158">
                  <c:v>5847</c:v>
                </c:pt>
                <c:pt idx="159">
                  <c:v>5848</c:v>
                </c:pt>
                <c:pt idx="160">
                  <c:v>5849</c:v>
                </c:pt>
                <c:pt idx="161">
                  <c:v>5850</c:v>
                </c:pt>
                <c:pt idx="162">
                  <c:v>5851</c:v>
                </c:pt>
                <c:pt idx="163">
                  <c:v>5852</c:v>
                </c:pt>
                <c:pt idx="164">
                  <c:v>5853</c:v>
                </c:pt>
                <c:pt idx="165">
                  <c:v>5854</c:v>
                </c:pt>
                <c:pt idx="166">
                  <c:v>5855</c:v>
                </c:pt>
                <c:pt idx="167">
                  <c:v>5856</c:v>
                </c:pt>
                <c:pt idx="168">
                  <c:v>5857</c:v>
                </c:pt>
                <c:pt idx="169">
                  <c:v>5858</c:v>
                </c:pt>
                <c:pt idx="170">
                  <c:v>5859</c:v>
                </c:pt>
                <c:pt idx="171">
                  <c:v>5860</c:v>
                </c:pt>
                <c:pt idx="172">
                  <c:v>5861</c:v>
                </c:pt>
                <c:pt idx="173">
                  <c:v>5862</c:v>
                </c:pt>
                <c:pt idx="174">
                  <c:v>5863</c:v>
                </c:pt>
                <c:pt idx="175">
                  <c:v>5864</c:v>
                </c:pt>
                <c:pt idx="176">
                  <c:v>5865</c:v>
                </c:pt>
                <c:pt idx="177">
                  <c:v>5866</c:v>
                </c:pt>
                <c:pt idx="178">
                  <c:v>5867</c:v>
                </c:pt>
                <c:pt idx="179">
                  <c:v>5868</c:v>
                </c:pt>
                <c:pt idx="180">
                  <c:v>5869</c:v>
                </c:pt>
                <c:pt idx="181">
                  <c:v>5870</c:v>
                </c:pt>
                <c:pt idx="182">
                  <c:v>5871</c:v>
                </c:pt>
                <c:pt idx="183">
                  <c:v>5872</c:v>
                </c:pt>
                <c:pt idx="184">
                  <c:v>5873</c:v>
                </c:pt>
                <c:pt idx="185">
                  <c:v>5874</c:v>
                </c:pt>
                <c:pt idx="186">
                  <c:v>5875</c:v>
                </c:pt>
                <c:pt idx="187">
                  <c:v>5876</c:v>
                </c:pt>
                <c:pt idx="188">
                  <c:v>5877</c:v>
                </c:pt>
                <c:pt idx="189">
                  <c:v>5878</c:v>
                </c:pt>
                <c:pt idx="190">
                  <c:v>5879</c:v>
                </c:pt>
                <c:pt idx="191">
                  <c:v>5880</c:v>
                </c:pt>
                <c:pt idx="192">
                  <c:v>5881</c:v>
                </c:pt>
                <c:pt idx="193">
                  <c:v>5882</c:v>
                </c:pt>
                <c:pt idx="194">
                  <c:v>5883</c:v>
                </c:pt>
                <c:pt idx="195">
                  <c:v>5884</c:v>
                </c:pt>
                <c:pt idx="196">
                  <c:v>5885</c:v>
                </c:pt>
                <c:pt idx="197">
                  <c:v>5886</c:v>
                </c:pt>
                <c:pt idx="198">
                  <c:v>5887</c:v>
                </c:pt>
                <c:pt idx="199">
                  <c:v>5888</c:v>
                </c:pt>
                <c:pt idx="200">
                  <c:v>5889</c:v>
                </c:pt>
                <c:pt idx="201">
                  <c:v>5890</c:v>
                </c:pt>
                <c:pt idx="202">
                  <c:v>5891</c:v>
                </c:pt>
                <c:pt idx="203">
                  <c:v>5892</c:v>
                </c:pt>
                <c:pt idx="204">
                  <c:v>5893</c:v>
                </c:pt>
                <c:pt idx="205">
                  <c:v>5894</c:v>
                </c:pt>
                <c:pt idx="206">
                  <c:v>5895</c:v>
                </c:pt>
              </c:numCache>
            </c:numRef>
          </c:xVal>
          <c:yVal>
            <c:numRef>
              <c:f>Graph!$E$5072:$E$5276</c:f>
              <c:numCache>
                <c:formatCode>General</c:formatCode>
                <c:ptCount val="205"/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203">
                  <c:v>4</c:v>
                </c:pt>
                <c:pt idx="204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DC9-4852-B731-69845410957B}"/>
            </c:ext>
          </c:extLst>
        </c:ser>
        <c:ser>
          <c:idx val="4"/>
          <c:order val="4"/>
          <c:tx>
            <c:v>RRD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Graph!$A$5071:$A$5277</c:f>
              <c:numCache>
                <c:formatCode>General</c:formatCode>
                <c:ptCount val="207"/>
                <c:pt idx="0">
                  <c:v>5689</c:v>
                </c:pt>
                <c:pt idx="1">
                  <c:v>5690</c:v>
                </c:pt>
                <c:pt idx="2">
                  <c:v>5691</c:v>
                </c:pt>
                <c:pt idx="3">
                  <c:v>5692</c:v>
                </c:pt>
                <c:pt idx="4">
                  <c:v>5693</c:v>
                </c:pt>
                <c:pt idx="5">
                  <c:v>5694</c:v>
                </c:pt>
                <c:pt idx="6">
                  <c:v>5695</c:v>
                </c:pt>
                <c:pt idx="7">
                  <c:v>5696</c:v>
                </c:pt>
                <c:pt idx="8">
                  <c:v>5697</c:v>
                </c:pt>
                <c:pt idx="9">
                  <c:v>5698</c:v>
                </c:pt>
                <c:pt idx="10">
                  <c:v>5699</c:v>
                </c:pt>
                <c:pt idx="11">
                  <c:v>5700</c:v>
                </c:pt>
                <c:pt idx="12">
                  <c:v>5701</c:v>
                </c:pt>
                <c:pt idx="13">
                  <c:v>5702</c:v>
                </c:pt>
                <c:pt idx="14">
                  <c:v>5703</c:v>
                </c:pt>
                <c:pt idx="15">
                  <c:v>5704</c:v>
                </c:pt>
                <c:pt idx="16">
                  <c:v>5705</c:v>
                </c:pt>
                <c:pt idx="17">
                  <c:v>5706</c:v>
                </c:pt>
                <c:pt idx="18">
                  <c:v>5707</c:v>
                </c:pt>
                <c:pt idx="19">
                  <c:v>5708</c:v>
                </c:pt>
                <c:pt idx="20">
                  <c:v>5709</c:v>
                </c:pt>
                <c:pt idx="21">
                  <c:v>5710</c:v>
                </c:pt>
                <c:pt idx="22">
                  <c:v>5711</c:v>
                </c:pt>
                <c:pt idx="23">
                  <c:v>5712</c:v>
                </c:pt>
                <c:pt idx="24">
                  <c:v>5713</c:v>
                </c:pt>
                <c:pt idx="25">
                  <c:v>5714</c:v>
                </c:pt>
                <c:pt idx="26">
                  <c:v>5715</c:v>
                </c:pt>
                <c:pt idx="27">
                  <c:v>5716</c:v>
                </c:pt>
                <c:pt idx="28">
                  <c:v>5717</c:v>
                </c:pt>
                <c:pt idx="29">
                  <c:v>5718</c:v>
                </c:pt>
                <c:pt idx="30">
                  <c:v>5719</c:v>
                </c:pt>
                <c:pt idx="31">
                  <c:v>5720</c:v>
                </c:pt>
                <c:pt idx="32">
                  <c:v>5721</c:v>
                </c:pt>
                <c:pt idx="33">
                  <c:v>5722</c:v>
                </c:pt>
                <c:pt idx="34">
                  <c:v>5723</c:v>
                </c:pt>
                <c:pt idx="35">
                  <c:v>5724</c:v>
                </c:pt>
                <c:pt idx="36">
                  <c:v>5725</c:v>
                </c:pt>
                <c:pt idx="37">
                  <c:v>5726</c:v>
                </c:pt>
                <c:pt idx="38">
                  <c:v>5727</c:v>
                </c:pt>
                <c:pt idx="39">
                  <c:v>5728</c:v>
                </c:pt>
                <c:pt idx="40">
                  <c:v>5729</c:v>
                </c:pt>
                <c:pt idx="41">
                  <c:v>5730</c:v>
                </c:pt>
                <c:pt idx="42">
                  <c:v>5731</c:v>
                </c:pt>
                <c:pt idx="43">
                  <c:v>5732</c:v>
                </c:pt>
                <c:pt idx="44">
                  <c:v>5733</c:v>
                </c:pt>
                <c:pt idx="45">
                  <c:v>5734</c:v>
                </c:pt>
                <c:pt idx="46">
                  <c:v>5735</c:v>
                </c:pt>
                <c:pt idx="47">
                  <c:v>5736</c:v>
                </c:pt>
                <c:pt idx="48">
                  <c:v>5737</c:v>
                </c:pt>
                <c:pt idx="49">
                  <c:v>5738</c:v>
                </c:pt>
                <c:pt idx="50">
                  <c:v>5739</c:v>
                </c:pt>
                <c:pt idx="51">
                  <c:v>5740</c:v>
                </c:pt>
                <c:pt idx="52">
                  <c:v>5741</c:v>
                </c:pt>
                <c:pt idx="53">
                  <c:v>5742</c:v>
                </c:pt>
                <c:pt idx="54">
                  <c:v>5743</c:v>
                </c:pt>
                <c:pt idx="55">
                  <c:v>5744</c:v>
                </c:pt>
                <c:pt idx="56">
                  <c:v>5745</c:v>
                </c:pt>
                <c:pt idx="57">
                  <c:v>5746</c:v>
                </c:pt>
                <c:pt idx="58">
                  <c:v>5747</c:v>
                </c:pt>
                <c:pt idx="59">
                  <c:v>5748</c:v>
                </c:pt>
                <c:pt idx="60">
                  <c:v>5749</c:v>
                </c:pt>
                <c:pt idx="61">
                  <c:v>5750</c:v>
                </c:pt>
                <c:pt idx="62">
                  <c:v>5751</c:v>
                </c:pt>
                <c:pt idx="63">
                  <c:v>5752</c:v>
                </c:pt>
                <c:pt idx="64">
                  <c:v>5753</c:v>
                </c:pt>
                <c:pt idx="65">
                  <c:v>5754</c:v>
                </c:pt>
                <c:pt idx="66">
                  <c:v>5755</c:v>
                </c:pt>
                <c:pt idx="67">
                  <c:v>5756</c:v>
                </c:pt>
                <c:pt idx="68">
                  <c:v>5757</c:v>
                </c:pt>
                <c:pt idx="69">
                  <c:v>5758</c:v>
                </c:pt>
                <c:pt idx="70">
                  <c:v>5759</c:v>
                </c:pt>
                <c:pt idx="71">
                  <c:v>5760</c:v>
                </c:pt>
                <c:pt idx="72">
                  <c:v>5761</c:v>
                </c:pt>
                <c:pt idx="73">
                  <c:v>5762</c:v>
                </c:pt>
                <c:pt idx="74">
                  <c:v>5763</c:v>
                </c:pt>
                <c:pt idx="75">
                  <c:v>5764</c:v>
                </c:pt>
                <c:pt idx="76">
                  <c:v>5765</c:v>
                </c:pt>
                <c:pt idx="77">
                  <c:v>5766</c:v>
                </c:pt>
                <c:pt idx="78">
                  <c:v>5767</c:v>
                </c:pt>
                <c:pt idx="79">
                  <c:v>5768</c:v>
                </c:pt>
                <c:pt idx="80">
                  <c:v>5769</c:v>
                </c:pt>
                <c:pt idx="81">
                  <c:v>5770</c:v>
                </c:pt>
                <c:pt idx="82">
                  <c:v>5771</c:v>
                </c:pt>
                <c:pt idx="83">
                  <c:v>5772</c:v>
                </c:pt>
                <c:pt idx="84">
                  <c:v>5773</c:v>
                </c:pt>
                <c:pt idx="85">
                  <c:v>5774</c:v>
                </c:pt>
                <c:pt idx="86">
                  <c:v>5775</c:v>
                </c:pt>
                <c:pt idx="87">
                  <c:v>5776</c:v>
                </c:pt>
                <c:pt idx="88">
                  <c:v>5777</c:v>
                </c:pt>
                <c:pt idx="89">
                  <c:v>5778</c:v>
                </c:pt>
                <c:pt idx="90">
                  <c:v>5779</c:v>
                </c:pt>
                <c:pt idx="91">
                  <c:v>5780</c:v>
                </c:pt>
                <c:pt idx="92">
                  <c:v>5781</c:v>
                </c:pt>
                <c:pt idx="93">
                  <c:v>5782</c:v>
                </c:pt>
                <c:pt idx="94">
                  <c:v>5783</c:v>
                </c:pt>
                <c:pt idx="95">
                  <c:v>5784</c:v>
                </c:pt>
                <c:pt idx="96">
                  <c:v>5785</c:v>
                </c:pt>
                <c:pt idx="97">
                  <c:v>5786</c:v>
                </c:pt>
                <c:pt idx="98">
                  <c:v>5787</c:v>
                </c:pt>
                <c:pt idx="99">
                  <c:v>5788</c:v>
                </c:pt>
                <c:pt idx="100">
                  <c:v>5789</c:v>
                </c:pt>
                <c:pt idx="101">
                  <c:v>5790</c:v>
                </c:pt>
                <c:pt idx="102">
                  <c:v>5791</c:v>
                </c:pt>
                <c:pt idx="103">
                  <c:v>5792</c:v>
                </c:pt>
                <c:pt idx="104">
                  <c:v>5793</c:v>
                </c:pt>
                <c:pt idx="105">
                  <c:v>5794</c:v>
                </c:pt>
                <c:pt idx="106">
                  <c:v>5795</c:v>
                </c:pt>
                <c:pt idx="107">
                  <c:v>5796</c:v>
                </c:pt>
                <c:pt idx="108">
                  <c:v>5797</c:v>
                </c:pt>
                <c:pt idx="109">
                  <c:v>5798</c:v>
                </c:pt>
                <c:pt idx="110">
                  <c:v>5799</c:v>
                </c:pt>
                <c:pt idx="111">
                  <c:v>5800</c:v>
                </c:pt>
                <c:pt idx="112">
                  <c:v>5801</c:v>
                </c:pt>
                <c:pt idx="113">
                  <c:v>5802</c:v>
                </c:pt>
                <c:pt idx="114">
                  <c:v>5803</c:v>
                </c:pt>
                <c:pt idx="115">
                  <c:v>5804</c:v>
                </c:pt>
                <c:pt idx="116">
                  <c:v>5805</c:v>
                </c:pt>
                <c:pt idx="117">
                  <c:v>5806</c:v>
                </c:pt>
                <c:pt idx="118">
                  <c:v>5807</c:v>
                </c:pt>
                <c:pt idx="119">
                  <c:v>5808</c:v>
                </c:pt>
                <c:pt idx="120">
                  <c:v>5809</c:v>
                </c:pt>
                <c:pt idx="121">
                  <c:v>5810</c:v>
                </c:pt>
                <c:pt idx="122">
                  <c:v>5811</c:v>
                </c:pt>
                <c:pt idx="123">
                  <c:v>5812</c:v>
                </c:pt>
                <c:pt idx="124">
                  <c:v>5813</c:v>
                </c:pt>
                <c:pt idx="125">
                  <c:v>5814</c:v>
                </c:pt>
                <c:pt idx="126">
                  <c:v>5815</c:v>
                </c:pt>
                <c:pt idx="127">
                  <c:v>5816</c:v>
                </c:pt>
                <c:pt idx="128">
                  <c:v>5817</c:v>
                </c:pt>
                <c:pt idx="129">
                  <c:v>5818</c:v>
                </c:pt>
                <c:pt idx="130">
                  <c:v>5819</c:v>
                </c:pt>
                <c:pt idx="131">
                  <c:v>5820</c:v>
                </c:pt>
                <c:pt idx="132">
                  <c:v>5821</c:v>
                </c:pt>
                <c:pt idx="133">
                  <c:v>5822</c:v>
                </c:pt>
                <c:pt idx="134">
                  <c:v>5823</c:v>
                </c:pt>
                <c:pt idx="135">
                  <c:v>5824</c:v>
                </c:pt>
                <c:pt idx="136">
                  <c:v>5825</c:v>
                </c:pt>
                <c:pt idx="137">
                  <c:v>5826</c:v>
                </c:pt>
                <c:pt idx="138">
                  <c:v>5827</c:v>
                </c:pt>
                <c:pt idx="139">
                  <c:v>5828</c:v>
                </c:pt>
                <c:pt idx="140">
                  <c:v>5829</c:v>
                </c:pt>
                <c:pt idx="141">
                  <c:v>5830</c:v>
                </c:pt>
                <c:pt idx="142">
                  <c:v>5831</c:v>
                </c:pt>
                <c:pt idx="143">
                  <c:v>5832</c:v>
                </c:pt>
                <c:pt idx="144">
                  <c:v>5833</c:v>
                </c:pt>
                <c:pt idx="145">
                  <c:v>5834</c:v>
                </c:pt>
                <c:pt idx="146">
                  <c:v>5835</c:v>
                </c:pt>
                <c:pt idx="147">
                  <c:v>5836</c:v>
                </c:pt>
                <c:pt idx="148">
                  <c:v>5837</c:v>
                </c:pt>
                <c:pt idx="149">
                  <c:v>5838</c:v>
                </c:pt>
                <c:pt idx="150">
                  <c:v>5839</c:v>
                </c:pt>
                <c:pt idx="151">
                  <c:v>5840</c:v>
                </c:pt>
                <c:pt idx="152">
                  <c:v>5841</c:v>
                </c:pt>
                <c:pt idx="153">
                  <c:v>5842</c:v>
                </c:pt>
                <c:pt idx="154">
                  <c:v>5843</c:v>
                </c:pt>
                <c:pt idx="155">
                  <c:v>5844</c:v>
                </c:pt>
                <c:pt idx="156">
                  <c:v>5845</c:v>
                </c:pt>
                <c:pt idx="157">
                  <c:v>5846</c:v>
                </c:pt>
                <c:pt idx="158">
                  <c:v>5847</c:v>
                </c:pt>
                <c:pt idx="159">
                  <c:v>5848</c:v>
                </c:pt>
                <c:pt idx="160">
                  <c:v>5849</c:v>
                </c:pt>
                <c:pt idx="161">
                  <c:v>5850</c:v>
                </c:pt>
                <c:pt idx="162">
                  <c:v>5851</c:v>
                </c:pt>
                <c:pt idx="163">
                  <c:v>5852</c:v>
                </c:pt>
                <c:pt idx="164">
                  <c:v>5853</c:v>
                </c:pt>
                <c:pt idx="165">
                  <c:v>5854</c:v>
                </c:pt>
                <c:pt idx="166">
                  <c:v>5855</c:v>
                </c:pt>
                <c:pt idx="167">
                  <c:v>5856</c:v>
                </c:pt>
                <c:pt idx="168">
                  <c:v>5857</c:v>
                </c:pt>
                <c:pt idx="169">
                  <c:v>5858</c:v>
                </c:pt>
                <c:pt idx="170">
                  <c:v>5859</c:v>
                </c:pt>
                <c:pt idx="171">
                  <c:v>5860</c:v>
                </c:pt>
                <c:pt idx="172">
                  <c:v>5861</c:v>
                </c:pt>
                <c:pt idx="173">
                  <c:v>5862</c:v>
                </c:pt>
                <c:pt idx="174">
                  <c:v>5863</c:v>
                </c:pt>
                <c:pt idx="175">
                  <c:v>5864</c:v>
                </c:pt>
                <c:pt idx="176">
                  <c:v>5865</c:v>
                </c:pt>
                <c:pt idx="177">
                  <c:v>5866</c:v>
                </c:pt>
                <c:pt idx="178">
                  <c:v>5867</c:v>
                </c:pt>
                <c:pt idx="179">
                  <c:v>5868</c:v>
                </c:pt>
                <c:pt idx="180">
                  <c:v>5869</c:v>
                </c:pt>
                <c:pt idx="181">
                  <c:v>5870</c:v>
                </c:pt>
                <c:pt idx="182">
                  <c:v>5871</c:v>
                </c:pt>
                <c:pt idx="183">
                  <c:v>5872</c:v>
                </c:pt>
                <c:pt idx="184">
                  <c:v>5873</c:v>
                </c:pt>
                <c:pt idx="185">
                  <c:v>5874</c:v>
                </c:pt>
                <c:pt idx="186">
                  <c:v>5875</c:v>
                </c:pt>
                <c:pt idx="187">
                  <c:v>5876</c:v>
                </c:pt>
                <c:pt idx="188">
                  <c:v>5877</c:v>
                </c:pt>
                <c:pt idx="189">
                  <c:v>5878</c:v>
                </c:pt>
                <c:pt idx="190">
                  <c:v>5879</c:v>
                </c:pt>
                <c:pt idx="191">
                  <c:v>5880</c:v>
                </c:pt>
                <c:pt idx="192">
                  <c:v>5881</c:v>
                </c:pt>
                <c:pt idx="193">
                  <c:v>5882</c:v>
                </c:pt>
                <c:pt idx="194">
                  <c:v>5883</c:v>
                </c:pt>
                <c:pt idx="195">
                  <c:v>5884</c:v>
                </c:pt>
                <c:pt idx="196">
                  <c:v>5885</c:v>
                </c:pt>
                <c:pt idx="197">
                  <c:v>5886</c:v>
                </c:pt>
                <c:pt idx="198">
                  <c:v>5887</c:v>
                </c:pt>
                <c:pt idx="199">
                  <c:v>5888</c:v>
                </c:pt>
                <c:pt idx="200">
                  <c:v>5889</c:v>
                </c:pt>
                <c:pt idx="201">
                  <c:v>5890</c:v>
                </c:pt>
                <c:pt idx="202">
                  <c:v>5891</c:v>
                </c:pt>
                <c:pt idx="203">
                  <c:v>5892</c:v>
                </c:pt>
                <c:pt idx="204">
                  <c:v>5893</c:v>
                </c:pt>
                <c:pt idx="205">
                  <c:v>5894</c:v>
                </c:pt>
                <c:pt idx="206">
                  <c:v>5895</c:v>
                </c:pt>
              </c:numCache>
            </c:numRef>
          </c:xVal>
          <c:yVal>
            <c:numRef>
              <c:f>Graph!$G$5072:$G$5276</c:f>
              <c:numCache>
                <c:formatCode>General</c:formatCode>
                <c:ptCount val="205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DC9-4852-B731-69845410957B}"/>
            </c:ext>
          </c:extLst>
        </c:ser>
        <c:ser>
          <c:idx val="5"/>
          <c:order val="5"/>
          <c:tx>
            <c:v>RLD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Graph!$A$5071:$A$5277</c:f>
              <c:numCache>
                <c:formatCode>General</c:formatCode>
                <c:ptCount val="207"/>
                <c:pt idx="0">
                  <c:v>5689</c:v>
                </c:pt>
                <c:pt idx="1">
                  <c:v>5690</c:v>
                </c:pt>
                <c:pt idx="2">
                  <c:v>5691</c:v>
                </c:pt>
                <c:pt idx="3">
                  <c:v>5692</c:v>
                </c:pt>
                <c:pt idx="4">
                  <c:v>5693</c:v>
                </c:pt>
                <c:pt idx="5">
                  <c:v>5694</c:v>
                </c:pt>
                <c:pt idx="6">
                  <c:v>5695</c:v>
                </c:pt>
                <c:pt idx="7">
                  <c:v>5696</c:v>
                </c:pt>
                <c:pt idx="8">
                  <c:v>5697</c:v>
                </c:pt>
                <c:pt idx="9">
                  <c:v>5698</c:v>
                </c:pt>
                <c:pt idx="10">
                  <c:v>5699</c:v>
                </c:pt>
                <c:pt idx="11">
                  <c:v>5700</c:v>
                </c:pt>
                <c:pt idx="12">
                  <c:v>5701</c:v>
                </c:pt>
                <c:pt idx="13">
                  <c:v>5702</c:v>
                </c:pt>
                <c:pt idx="14">
                  <c:v>5703</c:v>
                </c:pt>
                <c:pt idx="15">
                  <c:v>5704</c:v>
                </c:pt>
                <c:pt idx="16">
                  <c:v>5705</c:v>
                </c:pt>
                <c:pt idx="17">
                  <c:v>5706</c:v>
                </c:pt>
                <c:pt idx="18">
                  <c:v>5707</c:v>
                </c:pt>
                <c:pt idx="19">
                  <c:v>5708</c:v>
                </c:pt>
                <c:pt idx="20">
                  <c:v>5709</c:v>
                </c:pt>
                <c:pt idx="21">
                  <c:v>5710</c:v>
                </c:pt>
                <c:pt idx="22">
                  <c:v>5711</c:v>
                </c:pt>
                <c:pt idx="23">
                  <c:v>5712</c:v>
                </c:pt>
                <c:pt idx="24">
                  <c:v>5713</c:v>
                </c:pt>
                <c:pt idx="25">
                  <c:v>5714</c:v>
                </c:pt>
                <c:pt idx="26">
                  <c:v>5715</c:v>
                </c:pt>
                <c:pt idx="27">
                  <c:v>5716</c:v>
                </c:pt>
                <c:pt idx="28">
                  <c:v>5717</c:v>
                </c:pt>
                <c:pt idx="29">
                  <c:v>5718</c:v>
                </c:pt>
                <c:pt idx="30">
                  <c:v>5719</c:v>
                </c:pt>
                <c:pt idx="31">
                  <c:v>5720</c:v>
                </c:pt>
                <c:pt idx="32">
                  <c:v>5721</c:v>
                </c:pt>
                <c:pt idx="33">
                  <c:v>5722</c:v>
                </c:pt>
                <c:pt idx="34">
                  <c:v>5723</c:v>
                </c:pt>
                <c:pt idx="35">
                  <c:v>5724</c:v>
                </c:pt>
                <c:pt idx="36">
                  <c:v>5725</c:v>
                </c:pt>
                <c:pt idx="37">
                  <c:v>5726</c:v>
                </c:pt>
                <c:pt idx="38">
                  <c:v>5727</c:v>
                </c:pt>
                <c:pt idx="39">
                  <c:v>5728</c:v>
                </c:pt>
                <c:pt idx="40">
                  <c:v>5729</c:v>
                </c:pt>
                <c:pt idx="41">
                  <c:v>5730</c:v>
                </c:pt>
                <c:pt idx="42">
                  <c:v>5731</c:v>
                </c:pt>
                <c:pt idx="43">
                  <c:v>5732</c:v>
                </c:pt>
                <c:pt idx="44">
                  <c:v>5733</c:v>
                </c:pt>
                <c:pt idx="45">
                  <c:v>5734</c:v>
                </c:pt>
                <c:pt idx="46">
                  <c:v>5735</c:v>
                </c:pt>
                <c:pt idx="47">
                  <c:v>5736</c:v>
                </c:pt>
                <c:pt idx="48">
                  <c:v>5737</c:v>
                </c:pt>
                <c:pt idx="49">
                  <c:v>5738</c:v>
                </c:pt>
                <c:pt idx="50">
                  <c:v>5739</c:v>
                </c:pt>
                <c:pt idx="51">
                  <c:v>5740</c:v>
                </c:pt>
                <c:pt idx="52">
                  <c:v>5741</c:v>
                </c:pt>
                <c:pt idx="53">
                  <c:v>5742</c:v>
                </c:pt>
                <c:pt idx="54">
                  <c:v>5743</c:v>
                </c:pt>
                <c:pt idx="55">
                  <c:v>5744</c:v>
                </c:pt>
                <c:pt idx="56">
                  <c:v>5745</c:v>
                </c:pt>
                <c:pt idx="57">
                  <c:v>5746</c:v>
                </c:pt>
                <c:pt idx="58">
                  <c:v>5747</c:v>
                </c:pt>
                <c:pt idx="59">
                  <c:v>5748</c:v>
                </c:pt>
                <c:pt idx="60">
                  <c:v>5749</c:v>
                </c:pt>
                <c:pt idx="61">
                  <c:v>5750</c:v>
                </c:pt>
                <c:pt idx="62">
                  <c:v>5751</c:v>
                </c:pt>
                <c:pt idx="63">
                  <c:v>5752</c:v>
                </c:pt>
                <c:pt idx="64">
                  <c:v>5753</c:v>
                </c:pt>
                <c:pt idx="65">
                  <c:v>5754</c:v>
                </c:pt>
                <c:pt idx="66">
                  <c:v>5755</c:v>
                </c:pt>
                <c:pt idx="67">
                  <c:v>5756</c:v>
                </c:pt>
                <c:pt idx="68">
                  <c:v>5757</c:v>
                </c:pt>
                <c:pt idx="69">
                  <c:v>5758</c:v>
                </c:pt>
                <c:pt idx="70">
                  <c:v>5759</c:v>
                </c:pt>
                <c:pt idx="71">
                  <c:v>5760</c:v>
                </c:pt>
                <c:pt idx="72">
                  <c:v>5761</c:v>
                </c:pt>
                <c:pt idx="73">
                  <c:v>5762</c:v>
                </c:pt>
                <c:pt idx="74">
                  <c:v>5763</c:v>
                </c:pt>
                <c:pt idx="75">
                  <c:v>5764</c:v>
                </c:pt>
                <c:pt idx="76">
                  <c:v>5765</c:v>
                </c:pt>
                <c:pt idx="77">
                  <c:v>5766</c:v>
                </c:pt>
                <c:pt idx="78">
                  <c:v>5767</c:v>
                </c:pt>
                <c:pt idx="79">
                  <c:v>5768</c:v>
                </c:pt>
                <c:pt idx="80">
                  <c:v>5769</c:v>
                </c:pt>
                <c:pt idx="81">
                  <c:v>5770</c:v>
                </c:pt>
                <c:pt idx="82">
                  <c:v>5771</c:v>
                </c:pt>
                <c:pt idx="83">
                  <c:v>5772</c:v>
                </c:pt>
                <c:pt idx="84">
                  <c:v>5773</c:v>
                </c:pt>
                <c:pt idx="85">
                  <c:v>5774</c:v>
                </c:pt>
                <c:pt idx="86">
                  <c:v>5775</c:v>
                </c:pt>
                <c:pt idx="87">
                  <c:v>5776</c:v>
                </c:pt>
                <c:pt idx="88">
                  <c:v>5777</c:v>
                </c:pt>
                <c:pt idx="89">
                  <c:v>5778</c:v>
                </c:pt>
                <c:pt idx="90">
                  <c:v>5779</c:v>
                </c:pt>
                <c:pt idx="91">
                  <c:v>5780</c:v>
                </c:pt>
                <c:pt idx="92">
                  <c:v>5781</c:v>
                </c:pt>
                <c:pt idx="93">
                  <c:v>5782</c:v>
                </c:pt>
                <c:pt idx="94">
                  <c:v>5783</c:v>
                </c:pt>
                <c:pt idx="95">
                  <c:v>5784</c:v>
                </c:pt>
                <c:pt idx="96">
                  <c:v>5785</c:v>
                </c:pt>
                <c:pt idx="97">
                  <c:v>5786</c:v>
                </c:pt>
                <c:pt idx="98">
                  <c:v>5787</c:v>
                </c:pt>
                <c:pt idx="99">
                  <c:v>5788</c:v>
                </c:pt>
                <c:pt idx="100">
                  <c:v>5789</c:v>
                </c:pt>
                <c:pt idx="101">
                  <c:v>5790</c:v>
                </c:pt>
                <c:pt idx="102">
                  <c:v>5791</c:v>
                </c:pt>
                <c:pt idx="103">
                  <c:v>5792</c:v>
                </c:pt>
                <c:pt idx="104">
                  <c:v>5793</c:v>
                </c:pt>
                <c:pt idx="105">
                  <c:v>5794</c:v>
                </c:pt>
                <c:pt idx="106">
                  <c:v>5795</c:v>
                </c:pt>
                <c:pt idx="107">
                  <c:v>5796</c:v>
                </c:pt>
                <c:pt idx="108">
                  <c:v>5797</c:v>
                </c:pt>
                <c:pt idx="109">
                  <c:v>5798</c:v>
                </c:pt>
                <c:pt idx="110">
                  <c:v>5799</c:v>
                </c:pt>
                <c:pt idx="111">
                  <c:v>5800</c:v>
                </c:pt>
                <c:pt idx="112">
                  <c:v>5801</c:v>
                </c:pt>
                <c:pt idx="113">
                  <c:v>5802</c:v>
                </c:pt>
                <c:pt idx="114">
                  <c:v>5803</c:v>
                </c:pt>
                <c:pt idx="115">
                  <c:v>5804</c:v>
                </c:pt>
                <c:pt idx="116">
                  <c:v>5805</c:v>
                </c:pt>
                <c:pt idx="117">
                  <c:v>5806</c:v>
                </c:pt>
                <c:pt idx="118">
                  <c:v>5807</c:v>
                </c:pt>
                <c:pt idx="119">
                  <c:v>5808</c:v>
                </c:pt>
                <c:pt idx="120">
                  <c:v>5809</c:v>
                </c:pt>
                <c:pt idx="121">
                  <c:v>5810</c:v>
                </c:pt>
                <c:pt idx="122">
                  <c:v>5811</c:v>
                </c:pt>
                <c:pt idx="123">
                  <c:v>5812</c:v>
                </c:pt>
                <c:pt idx="124">
                  <c:v>5813</c:v>
                </c:pt>
                <c:pt idx="125">
                  <c:v>5814</c:v>
                </c:pt>
                <c:pt idx="126">
                  <c:v>5815</c:v>
                </c:pt>
                <c:pt idx="127">
                  <c:v>5816</c:v>
                </c:pt>
                <c:pt idx="128">
                  <c:v>5817</c:v>
                </c:pt>
                <c:pt idx="129">
                  <c:v>5818</c:v>
                </c:pt>
                <c:pt idx="130">
                  <c:v>5819</c:v>
                </c:pt>
                <c:pt idx="131">
                  <c:v>5820</c:v>
                </c:pt>
                <c:pt idx="132">
                  <c:v>5821</c:v>
                </c:pt>
                <c:pt idx="133">
                  <c:v>5822</c:v>
                </c:pt>
                <c:pt idx="134">
                  <c:v>5823</c:v>
                </c:pt>
                <c:pt idx="135">
                  <c:v>5824</c:v>
                </c:pt>
                <c:pt idx="136">
                  <c:v>5825</c:v>
                </c:pt>
                <c:pt idx="137">
                  <c:v>5826</c:v>
                </c:pt>
                <c:pt idx="138">
                  <c:v>5827</c:v>
                </c:pt>
                <c:pt idx="139">
                  <c:v>5828</c:v>
                </c:pt>
                <c:pt idx="140">
                  <c:v>5829</c:v>
                </c:pt>
                <c:pt idx="141">
                  <c:v>5830</c:v>
                </c:pt>
                <c:pt idx="142">
                  <c:v>5831</c:v>
                </c:pt>
                <c:pt idx="143">
                  <c:v>5832</c:v>
                </c:pt>
                <c:pt idx="144">
                  <c:v>5833</c:v>
                </c:pt>
                <c:pt idx="145">
                  <c:v>5834</c:v>
                </c:pt>
                <c:pt idx="146">
                  <c:v>5835</c:v>
                </c:pt>
                <c:pt idx="147">
                  <c:v>5836</c:v>
                </c:pt>
                <c:pt idx="148">
                  <c:v>5837</c:v>
                </c:pt>
                <c:pt idx="149">
                  <c:v>5838</c:v>
                </c:pt>
                <c:pt idx="150">
                  <c:v>5839</c:v>
                </c:pt>
                <c:pt idx="151">
                  <c:v>5840</c:v>
                </c:pt>
                <c:pt idx="152">
                  <c:v>5841</c:v>
                </c:pt>
                <c:pt idx="153">
                  <c:v>5842</c:v>
                </c:pt>
                <c:pt idx="154">
                  <c:v>5843</c:v>
                </c:pt>
                <c:pt idx="155">
                  <c:v>5844</c:v>
                </c:pt>
                <c:pt idx="156">
                  <c:v>5845</c:v>
                </c:pt>
                <c:pt idx="157">
                  <c:v>5846</c:v>
                </c:pt>
                <c:pt idx="158">
                  <c:v>5847</c:v>
                </c:pt>
                <c:pt idx="159">
                  <c:v>5848</c:v>
                </c:pt>
                <c:pt idx="160">
                  <c:v>5849</c:v>
                </c:pt>
                <c:pt idx="161">
                  <c:v>5850</c:v>
                </c:pt>
                <c:pt idx="162">
                  <c:v>5851</c:v>
                </c:pt>
                <c:pt idx="163">
                  <c:v>5852</c:v>
                </c:pt>
                <c:pt idx="164">
                  <c:v>5853</c:v>
                </c:pt>
                <c:pt idx="165">
                  <c:v>5854</c:v>
                </c:pt>
                <c:pt idx="166">
                  <c:v>5855</c:v>
                </c:pt>
                <c:pt idx="167">
                  <c:v>5856</c:v>
                </c:pt>
                <c:pt idx="168">
                  <c:v>5857</c:v>
                </c:pt>
                <c:pt idx="169">
                  <c:v>5858</c:v>
                </c:pt>
                <c:pt idx="170">
                  <c:v>5859</c:v>
                </c:pt>
                <c:pt idx="171">
                  <c:v>5860</c:v>
                </c:pt>
                <c:pt idx="172">
                  <c:v>5861</c:v>
                </c:pt>
                <c:pt idx="173">
                  <c:v>5862</c:v>
                </c:pt>
                <c:pt idx="174">
                  <c:v>5863</c:v>
                </c:pt>
                <c:pt idx="175">
                  <c:v>5864</c:v>
                </c:pt>
                <c:pt idx="176">
                  <c:v>5865</c:v>
                </c:pt>
                <c:pt idx="177">
                  <c:v>5866</c:v>
                </c:pt>
                <c:pt idx="178">
                  <c:v>5867</c:v>
                </c:pt>
                <c:pt idx="179">
                  <c:v>5868</c:v>
                </c:pt>
                <c:pt idx="180">
                  <c:v>5869</c:v>
                </c:pt>
                <c:pt idx="181">
                  <c:v>5870</c:v>
                </c:pt>
                <c:pt idx="182">
                  <c:v>5871</c:v>
                </c:pt>
                <c:pt idx="183">
                  <c:v>5872</c:v>
                </c:pt>
                <c:pt idx="184">
                  <c:v>5873</c:v>
                </c:pt>
                <c:pt idx="185">
                  <c:v>5874</c:v>
                </c:pt>
                <c:pt idx="186">
                  <c:v>5875</c:v>
                </c:pt>
                <c:pt idx="187">
                  <c:v>5876</c:v>
                </c:pt>
                <c:pt idx="188">
                  <c:v>5877</c:v>
                </c:pt>
                <c:pt idx="189">
                  <c:v>5878</c:v>
                </c:pt>
                <c:pt idx="190">
                  <c:v>5879</c:v>
                </c:pt>
                <c:pt idx="191">
                  <c:v>5880</c:v>
                </c:pt>
                <c:pt idx="192">
                  <c:v>5881</c:v>
                </c:pt>
                <c:pt idx="193">
                  <c:v>5882</c:v>
                </c:pt>
                <c:pt idx="194">
                  <c:v>5883</c:v>
                </c:pt>
                <c:pt idx="195">
                  <c:v>5884</c:v>
                </c:pt>
                <c:pt idx="196">
                  <c:v>5885</c:v>
                </c:pt>
                <c:pt idx="197">
                  <c:v>5886</c:v>
                </c:pt>
                <c:pt idx="198">
                  <c:v>5887</c:v>
                </c:pt>
                <c:pt idx="199">
                  <c:v>5888</c:v>
                </c:pt>
                <c:pt idx="200">
                  <c:v>5889</c:v>
                </c:pt>
                <c:pt idx="201">
                  <c:v>5890</c:v>
                </c:pt>
                <c:pt idx="202">
                  <c:v>5891</c:v>
                </c:pt>
                <c:pt idx="203">
                  <c:v>5892</c:v>
                </c:pt>
                <c:pt idx="204">
                  <c:v>5893</c:v>
                </c:pt>
                <c:pt idx="205">
                  <c:v>5894</c:v>
                </c:pt>
                <c:pt idx="206">
                  <c:v>5895</c:v>
                </c:pt>
              </c:numCache>
            </c:numRef>
          </c:xVal>
          <c:yVal>
            <c:numRef>
              <c:f>Graph!$H$5072:$H$5276</c:f>
              <c:numCache>
                <c:formatCode>General</c:formatCode>
                <c:ptCount val="205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DC9-4852-B731-698454109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326031"/>
        <c:axId val="617328431"/>
      </c:scatterChart>
      <c:valAx>
        <c:axId val="617326031"/>
        <c:scaling>
          <c:orientation val="minMax"/>
          <c:max val="5895"/>
          <c:min val="5689"/>
        </c:scaling>
        <c:delete val="0"/>
        <c:axPos val="b"/>
        <c:numFmt formatCode="General" sourceLinked="1"/>
        <c:majorTickMark val="out"/>
        <c:minorTickMark val="none"/>
        <c:tickLblPos val="nextTo"/>
        <c:crossAx val="617328431"/>
        <c:crosses val="autoZero"/>
        <c:crossBetween val="midCat"/>
      </c:valAx>
      <c:valAx>
        <c:axId val="617328431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17326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Pass 22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RR</c:v>
          </c:tx>
          <c:spPr>
            <a:ln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Graph!$A$5280:$A$5539</c:f>
              <c:numCache>
                <c:formatCode>General</c:formatCode>
                <c:ptCount val="260"/>
                <c:pt idx="0">
                  <c:v>5927</c:v>
                </c:pt>
                <c:pt idx="1">
                  <c:v>5928</c:v>
                </c:pt>
                <c:pt idx="2">
                  <c:v>5929</c:v>
                </c:pt>
                <c:pt idx="3">
                  <c:v>5930</c:v>
                </c:pt>
                <c:pt idx="4">
                  <c:v>5931</c:v>
                </c:pt>
                <c:pt idx="5">
                  <c:v>5932</c:v>
                </c:pt>
                <c:pt idx="6">
                  <c:v>5933</c:v>
                </c:pt>
                <c:pt idx="7">
                  <c:v>5934</c:v>
                </c:pt>
                <c:pt idx="8">
                  <c:v>5935</c:v>
                </c:pt>
                <c:pt idx="9">
                  <c:v>5936</c:v>
                </c:pt>
                <c:pt idx="10">
                  <c:v>5937</c:v>
                </c:pt>
                <c:pt idx="11">
                  <c:v>5938</c:v>
                </c:pt>
                <c:pt idx="12">
                  <c:v>5939</c:v>
                </c:pt>
                <c:pt idx="13">
                  <c:v>5940</c:v>
                </c:pt>
                <c:pt idx="14">
                  <c:v>5941</c:v>
                </c:pt>
                <c:pt idx="15">
                  <c:v>5942</c:v>
                </c:pt>
                <c:pt idx="16">
                  <c:v>5943</c:v>
                </c:pt>
                <c:pt idx="17">
                  <c:v>5944</c:v>
                </c:pt>
                <c:pt idx="18">
                  <c:v>5945</c:v>
                </c:pt>
                <c:pt idx="19">
                  <c:v>5946</c:v>
                </c:pt>
                <c:pt idx="20">
                  <c:v>5947</c:v>
                </c:pt>
                <c:pt idx="21">
                  <c:v>5948</c:v>
                </c:pt>
                <c:pt idx="22">
                  <c:v>5949</c:v>
                </c:pt>
                <c:pt idx="23">
                  <c:v>5950</c:v>
                </c:pt>
                <c:pt idx="24">
                  <c:v>5951</c:v>
                </c:pt>
                <c:pt idx="25">
                  <c:v>5952</c:v>
                </c:pt>
                <c:pt idx="26">
                  <c:v>5953</c:v>
                </c:pt>
                <c:pt idx="27">
                  <c:v>5954</c:v>
                </c:pt>
                <c:pt idx="28">
                  <c:v>5955</c:v>
                </c:pt>
                <c:pt idx="29">
                  <c:v>5956</c:v>
                </c:pt>
                <c:pt idx="30">
                  <c:v>5957</c:v>
                </c:pt>
                <c:pt idx="31">
                  <c:v>5958</c:v>
                </c:pt>
                <c:pt idx="32">
                  <c:v>5959</c:v>
                </c:pt>
                <c:pt idx="33">
                  <c:v>5960</c:v>
                </c:pt>
                <c:pt idx="34">
                  <c:v>5961</c:v>
                </c:pt>
                <c:pt idx="35">
                  <c:v>5962</c:v>
                </c:pt>
                <c:pt idx="36">
                  <c:v>5963</c:v>
                </c:pt>
                <c:pt idx="37">
                  <c:v>5964</c:v>
                </c:pt>
                <c:pt idx="38">
                  <c:v>5965</c:v>
                </c:pt>
                <c:pt idx="39">
                  <c:v>5966</c:v>
                </c:pt>
                <c:pt idx="40">
                  <c:v>5967</c:v>
                </c:pt>
                <c:pt idx="41">
                  <c:v>5968</c:v>
                </c:pt>
                <c:pt idx="42">
                  <c:v>5969</c:v>
                </c:pt>
                <c:pt idx="43">
                  <c:v>5970</c:v>
                </c:pt>
                <c:pt idx="44">
                  <c:v>5971</c:v>
                </c:pt>
                <c:pt idx="45">
                  <c:v>5972</c:v>
                </c:pt>
                <c:pt idx="46">
                  <c:v>5973</c:v>
                </c:pt>
                <c:pt idx="47">
                  <c:v>5974</c:v>
                </c:pt>
                <c:pt idx="48">
                  <c:v>5975</c:v>
                </c:pt>
                <c:pt idx="49">
                  <c:v>5976</c:v>
                </c:pt>
                <c:pt idx="50">
                  <c:v>5977</c:v>
                </c:pt>
                <c:pt idx="51">
                  <c:v>5978</c:v>
                </c:pt>
                <c:pt idx="52">
                  <c:v>5979</c:v>
                </c:pt>
                <c:pt idx="53">
                  <c:v>5980</c:v>
                </c:pt>
                <c:pt idx="54">
                  <c:v>5981</c:v>
                </c:pt>
                <c:pt idx="55">
                  <c:v>5982</c:v>
                </c:pt>
                <c:pt idx="56">
                  <c:v>5983</c:v>
                </c:pt>
                <c:pt idx="57">
                  <c:v>5984</c:v>
                </c:pt>
                <c:pt idx="58">
                  <c:v>5985</c:v>
                </c:pt>
                <c:pt idx="59">
                  <c:v>5986</c:v>
                </c:pt>
                <c:pt idx="60">
                  <c:v>5987</c:v>
                </c:pt>
                <c:pt idx="61">
                  <c:v>5988</c:v>
                </c:pt>
                <c:pt idx="62">
                  <c:v>5989</c:v>
                </c:pt>
                <c:pt idx="63">
                  <c:v>5990</c:v>
                </c:pt>
                <c:pt idx="64">
                  <c:v>5991</c:v>
                </c:pt>
                <c:pt idx="65">
                  <c:v>5992</c:v>
                </c:pt>
                <c:pt idx="66">
                  <c:v>5993</c:v>
                </c:pt>
                <c:pt idx="67">
                  <c:v>5994</c:v>
                </c:pt>
                <c:pt idx="68">
                  <c:v>5995</c:v>
                </c:pt>
                <c:pt idx="69">
                  <c:v>5996</c:v>
                </c:pt>
                <c:pt idx="70">
                  <c:v>5997</c:v>
                </c:pt>
                <c:pt idx="71">
                  <c:v>5998</c:v>
                </c:pt>
                <c:pt idx="72">
                  <c:v>5999</c:v>
                </c:pt>
                <c:pt idx="73">
                  <c:v>6000</c:v>
                </c:pt>
                <c:pt idx="74">
                  <c:v>6001</c:v>
                </c:pt>
                <c:pt idx="75">
                  <c:v>6002</c:v>
                </c:pt>
                <c:pt idx="76">
                  <c:v>6003</c:v>
                </c:pt>
                <c:pt idx="77">
                  <c:v>6004</c:v>
                </c:pt>
                <c:pt idx="78">
                  <c:v>6005</c:v>
                </c:pt>
                <c:pt idx="79">
                  <c:v>6006</c:v>
                </c:pt>
                <c:pt idx="80">
                  <c:v>6007</c:v>
                </c:pt>
                <c:pt idx="81">
                  <c:v>6008</c:v>
                </c:pt>
                <c:pt idx="82">
                  <c:v>6009</c:v>
                </c:pt>
                <c:pt idx="83">
                  <c:v>6010</c:v>
                </c:pt>
                <c:pt idx="84">
                  <c:v>6011</c:v>
                </c:pt>
                <c:pt idx="85">
                  <c:v>6012</c:v>
                </c:pt>
                <c:pt idx="86">
                  <c:v>6013</c:v>
                </c:pt>
                <c:pt idx="87">
                  <c:v>6014</c:v>
                </c:pt>
                <c:pt idx="88">
                  <c:v>6015</c:v>
                </c:pt>
                <c:pt idx="89">
                  <c:v>6016</c:v>
                </c:pt>
                <c:pt idx="90">
                  <c:v>6017</c:v>
                </c:pt>
                <c:pt idx="91">
                  <c:v>6018</c:v>
                </c:pt>
                <c:pt idx="92">
                  <c:v>6019</c:v>
                </c:pt>
                <c:pt idx="93">
                  <c:v>6020</c:v>
                </c:pt>
                <c:pt idx="94">
                  <c:v>6021</c:v>
                </c:pt>
                <c:pt idx="95">
                  <c:v>6022</c:v>
                </c:pt>
                <c:pt idx="96">
                  <c:v>6023</c:v>
                </c:pt>
                <c:pt idx="97">
                  <c:v>6024</c:v>
                </c:pt>
                <c:pt idx="98">
                  <c:v>6025</c:v>
                </c:pt>
                <c:pt idx="99">
                  <c:v>6026</c:v>
                </c:pt>
                <c:pt idx="100">
                  <c:v>6027</c:v>
                </c:pt>
                <c:pt idx="101">
                  <c:v>6028</c:v>
                </c:pt>
                <c:pt idx="102">
                  <c:v>6029</c:v>
                </c:pt>
                <c:pt idx="103">
                  <c:v>6030</c:v>
                </c:pt>
                <c:pt idx="104">
                  <c:v>6031</c:v>
                </c:pt>
                <c:pt idx="105">
                  <c:v>6032</c:v>
                </c:pt>
                <c:pt idx="106">
                  <c:v>6033</c:v>
                </c:pt>
                <c:pt idx="107">
                  <c:v>6034</c:v>
                </c:pt>
                <c:pt idx="108">
                  <c:v>6035</c:v>
                </c:pt>
                <c:pt idx="109">
                  <c:v>6036</c:v>
                </c:pt>
                <c:pt idx="110">
                  <c:v>6037</c:v>
                </c:pt>
                <c:pt idx="111">
                  <c:v>6038</c:v>
                </c:pt>
                <c:pt idx="112">
                  <c:v>6039</c:v>
                </c:pt>
                <c:pt idx="113">
                  <c:v>6040</c:v>
                </c:pt>
                <c:pt idx="114">
                  <c:v>6041</c:v>
                </c:pt>
                <c:pt idx="115">
                  <c:v>6042</c:v>
                </c:pt>
                <c:pt idx="116">
                  <c:v>6043</c:v>
                </c:pt>
                <c:pt idx="117">
                  <c:v>6044</c:v>
                </c:pt>
                <c:pt idx="118">
                  <c:v>6045</c:v>
                </c:pt>
                <c:pt idx="119">
                  <c:v>6046</c:v>
                </c:pt>
                <c:pt idx="120">
                  <c:v>6047</c:v>
                </c:pt>
                <c:pt idx="121">
                  <c:v>6048</c:v>
                </c:pt>
                <c:pt idx="122">
                  <c:v>6049</c:v>
                </c:pt>
                <c:pt idx="123">
                  <c:v>6050</c:v>
                </c:pt>
                <c:pt idx="124">
                  <c:v>6051</c:v>
                </c:pt>
                <c:pt idx="125">
                  <c:v>6052</c:v>
                </c:pt>
                <c:pt idx="126">
                  <c:v>6053</c:v>
                </c:pt>
                <c:pt idx="127">
                  <c:v>6054</c:v>
                </c:pt>
                <c:pt idx="128">
                  <c:v>6055</c:v>
                </c:pt>
                <c:pt idx="129">
                  <c:v>6056</c:v>
                </c:pt>
                <c:pt idx="130">
                  <c:v>6057</c:v>
                </c:pt>
                <c:pt idx="131">
                  <c:v>6058</c:v>
                </c:pt>
                <c:pt idx="132">
                  <c:v>6059</c:v>
                </c:pt>
                <c:pt idx="133">
                  <c:v>6060</c:v>
                </c:pt>
                <c:pt idx="134">
                  <c:v>6061</c:v>
                </c:pt>
                <c:pt idx="135">
                  <c:v>6062</c:v>
                </c:pt>
                <c:pt idx="136">
                  <c:v>6063</c:v>
                </c:pt>
                <c:pt idx="137">
                  <c:v>6064</c:v>
                </c:pt>
                <c:pt idx="138">
                  <c:v>6065</c:v>
                </c:pt>
                <c:pt idx="139">
                  <c:v>6066</c:v>
                </c:pt>
                <c:pt idx="140">
                  <c:v>6067</c:v>
                </c:pt>
                <c:pt idx="141">
                  <c:v>6068</c:v>
                </c:pt>
                <c:pt idx="142">
                  <c:v>6069</c:v>
                </c:pt>
                <c:pt idx="143">
                  <c:v>6070</c:v>
                </c:pt>
                <c:pt idx="144">
                  <c:v>6071</c:v>
                </c:pt>
                <c:pt idx="145">
                  <c:v>6072</c:v>
                </c:pt>
                <c:pt idx="146">
                  <c:v>6073</c:v>
                </c:pt>
                <c:pt idx="147">
                  <c:v>6074</c:v>
                </c:pt>
                <c:pt idx="148">
                  <c:v>6075</c:v>
                </c:pt>
                <c:pt idx="149">
                  <c:v>6076</c:v>
                </c:pt>
                <c:pt idx="150">
                  <c:v>6077</c:v>
                </c:pt>
                <c:pt idx="151">
                  <c:v>6078</c:v>
                </c:pt>
                <c:pt idx="152">
                  <c:v>6079</c:v>
                </c:pt>
                <c:pt idx="153">
                  <c:v>6080</c:v>
                </c:pt>
                <c:pt idx="154">
                  <c:v>6081</c:v>
                </c:pt>
                <c:pt idx="155">
                  <c:v>6082</c:v>
                </c:pt>
                <c:pt idx="156">
                  <c:v>6083</c:v>
                </c:pt>
                <c:pt idx="157">
                  <c:v>6084</c:v>
                </c:pt>
                <c:pt idx="158">
                  <c:v>6085</c:v>
                </c:pt>
                <c:pt idx="159">
                  <c:v>6086</c:v>
                </c:pt>
                <c:pt idx="160">
                  <c:v>6087</c:v>
                </c:pt>
                <c:pt idx="161">
                  <c:v>6088</c:v>
                </c:pt>
                <c:pt idx="162">
                  <c:v>6089</c:v>
                </c:pt>
                <c:pt idx="163">
                  <c:v>6090</c:v>
                </c:pt>
                <c:pt idx="164">
                  <c:v>6091</c:v>
                </c:pt>
                <c:pt idx="165">
                  <c:v>6092</c:v>
                </c:pt>
                <c:pt idx="166">
                  <c:v>6093</c:v>
                </c:pt>
                <c:pt idx="167">
                  <c:v>6094</c:v>
                </c:pt>
                <c:pt idx="168">
                  <c:v>6095</c:v>
                </c:pt>
                <c:pt idx="169">
                  <c:v>6096</c:v>
                </c:pt>
                <c:pt idx="170">
                  <c:v>6097</c:v>
                </c:pt>
                <c:pt idx="171">
                  <c:v>6098</c:v>
                </c:pt>
                <c:pt idx="172">
                  <c:v>6099</c:v>
                </c:pt>
                <c:pt idx="173">
                  <c:v>6100</c:v>
                </c:pt>
                <c:pt idx="174">
                  <c:v>6101</c:v>
                </c:pt>
                <c:pt idx="175">
                  <c:v>6102</c:v>
                </c:pt>
                <c:pt idx="176">
                  <c:v>6103</c:v>
                </c:pt>
                <c:pt idx="177">
                  <c:v>6104</c:v>
                </c:pt>
                <c:pt idx="178">
                  <c:v>6105</c:v>
                </c:pt>
                <c:pt idx="179">
                  <c:v>6106</c:v>
                </c:pt>
                <c:pt idx="180">
                  <c:v>6107</c:v>
                </c:pt>
                <c:pt idx="181">
                  <c:v>6108</c:v>
                </c:pt>
                <c:pt idx="182">
                  <c:v>6109</c:v>
                </c:pt>
                <c:pt idx="183">
                  <c:v>6110</c:v>
                </c:pt>
                <c:pt idx="184">
                  <c:v>6111</c:v>
                </c:pt>
                <c:pt idx="185">
                  <c:v>6112</c:v>
                </c:pt>
                <c:pt idx="186">
                  <c:v>6113</c:v>
                </c:pt>
                <c:pt idx="187">
                  <c:v>6114</c:v>
                </c:pt>
                <c:pt idx="188">
                  <c:v>6115</c:v>
                </c:pt>
                <c:pt idx="189">
                  <c:v>6116</c:v>
                </c:pt>
                <c:pt idx="190">
                  <c:v>6117</c:v>
                </c:pt>
                <c:pt idx="191">
                  <c:v>6118</c:v>
                </c:pt>
                <c:pt idx="192">
                  <c:v>6119</c:v>
                </c:pt>
                <c:pt idx="193">
                  <c:v>6120</c:v>
                </c:pt>
                <c:pt idx="194">
                  <c:v>6121</c:v>
                </c:pt>
                <c:pt idx="195">
                  <c:v>6122</c:v>
                </c:pt>
                <c:pt idx="196">
                  <c:v>6123</c:v>
                </c:pt>
                <c:pt idx="197">
                  <c:v>6124</c:v>
                </c:pt>
                <c:pt idx="198">
                  <c:v>6125</c:v>
                </c:pt>
                <c:pt idx="199">
                  <c:v>6126</c:v>
                </c:pt>
                <c:pt idx="200">
                  <c:v>6127</c:v>
                </c:pt>
                <c:pt idx="201">
                  <c:v>6128</c:v>
                </c:pt>
                <c:pt idx="202">
                  <c:v>6129</c:v>
                </c:pt>
                <c:pt idx="203">
                  <c:v>6130</c:v>
                </c:pt>
                <c:pt idx="204">
                  <c:v>6131</c:v>
                </c:pt>
                <c:pt idx="205">
                  <c:v>6132</c:v>
                </c:pt>
                <c:pt idx="206">
                  <c:v>6133</c:v>
                </c:pt>
                <c:pt idx="207">
                  <c:v>6134</c:v>
                </c:pt>
                <c:pt idx="208">
                  <c:v>6135</c:v>
                </c:pt>
                <c:pt idx="209">
                  <c:v>6136</c:v>
                </c:pt>
                <c:pt idx="210">
                  <c:v>6137</c:v>
                </c:pt>
                <c:pt idx="211">
                  <c:v>6138</c:v>
                </c:pt>
                <c:pt idx="212">
                  <c:v>6139</c:v>
                </c:pt>
                <c:pt idx="213">
                  <c:v>6140</c:v>
                </c:pt>
                <c:pt idx="214">
                  <c:v>6141</c:v>
                </c:pt>
                <c:pt idx="215">
                  <c:v>6142</c:v>
                </c:pt>
                <c:pt idx="216">
                  <c:v>6143</c:v>
                </c:pt>
                <c:pt idx="217">
                  <c:v>6144</c:v>
                </c:pt>
                <c:pt idx="218">
                  <c:v>6145</c:v>
                </c:pt>
                <c:pt idx="219">
                  <c:v>6146</c:v>
                </c:pt>
                <c:pt idx="220">
                  <c:v>6147</c:v>
                </c:pt>
                <c:pt idx="221">
                  <c:v>6148</c:v>
                </c:pt>
                <c:pt idx="222">
                  <c:v>6149</c:v>
                </c:pt>
                <c:pt idx="223">
                  <c:v>6150</c:v>
                </c:pt>
                <c:pt idx="224">
                  <c:v>6151</c:v>
                </c:pt>
                <c:pt idx="225">
                  <c:v>6152</c:v>
                </c:pt>
                <c:pt idx="226">
                  <c:v>6153</c:v>
                </c:pt>
                <c:pt idx="227">
                  <c:v>6154</c:v>
                </c:pt>
                <c:pt idx="228">
                  <c:v>6155</c:v>
                </c:pt>
                <c:pt idx="229">
                  <c:v>6156</c:v>
                </c:pt>
                <c:pt idx="230">
                  <c:v>6157</c:v>
                </c:pt>
                <c:pt idx="231">
                  <c:v>6158</c:v>
                </c:pt>
                <c:pt idx="232">
                  <c:v>6159</c:v>
                </c:pt>
                <c:pt idx="233">
                  <c:v>6160</c:v>
                </c:pt>
                <c:pt idx="234">
                  <c:v>6161</c:v>
                </c:pt>
                <c:pt idx="235">
                  <c:v>6162</c:v>
                </c:pt>
                <c:pt idx="236">
                  <c:v>6163</c:v>
                </c:pt>
                <c:pt idx="237">
                  <c:v>6164</c:v>
                </c:pt>
                <c:pt idx="238">
                  <c:v>6165</c:v>
                </c:pt>
                <c:pt idx="239">
                  <c:v>6166</c:v>
                </c:pt>
                <c:pt idx="240">
                  <c:v>6167</c:v>
                </c:pt>
                <c:pt idx="241">
                  <c:v>6168</c:v>
                </c:pt>
                <c:pt idx="242">
                  <c:v>6169</c:v>
                </c:pt>
                <c:pt idx="243">
                  <c:v>6170</c:v>
                </c:pt>
                <c:pt idx="244">
                  <c:v>6171</c:v>
                </c:pt>
                <c:pt idx="245">
                  <c:v>6172</c:v>
                </c:pt>
                <c:pt idx="246">
                  <c:v>6173</c:v>
                </c:pt>
                <c:pt idx="247">
                  <c:v>6174</c:v>
                </c:pt>
                <c:pt idx="248">
                  <c:v>6175</c:v>
                </c:pt>
                <c:pt idx="249">
                  <c:v>6176</c:v>
                </c:pt>
                <c:pt idx="250">
                  <c:v>6177</c:v>
                </c:pt>
                <c:pt idx="251">
                  <c:v>6178</c:v>
                </c:pt>
                <c:pt idx="252">
                  <c:v>6179</c:v>
                </c:pt>
                <c:pt idx="253">
                  <c:v>6180</c:v>
                </c:pt>
                <c:pt idx="254">
                  <c:v>6181</c:v>
                </c:pt>
                <c:pt idx="255">
                  <c:v>6182</c:v>
                </c:pt>
                <c:pt idx="256">
                  <c:v>6183</c:v>
                </c:pt>
                <c:pt idx="257">
                  <c:v>6184</c:v>
                </c:pt>
                <c:pt idx="258">
                  <c:v>6185</c:v>
                </c:pt>
                <c:pt idx="259">
                  <c:v>6186</c:v>
                </c:pt>
              </c:numCache>
            </c:numRef>
          </c:xVal>
          <c:yVal>
            <c:numRef>
              <c:f>Graph!$D$5281:$D$5538</c:f>
              <c:numCache>
                <c:formatCode>General</c:formatCode>
                <c:ptCount val="258"/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16-4A1C-B343-771795C43CF7}"/>
            </c:ext>
          </c:extLst>
        </c:ser>
        <c:ser>
          <c:idx val="1"/>
          <c:order val="1"/>
          <c:tx>
            <c:v>FR</c:v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Graph!$A$5280:$A$5539</c:f>
              <c:numCache>
                <c:formatCode>General</c:formatCode>
                <c:ptCount val="260"/>
                <c:pt idx="0">
                  <c:v>5927</c:v>
                </c:pt>
                <c:pt idx="1">
                  <c:v>5928</c:v>
                </c:pt>
                <c:pt idx="2">
                  <c:v>5929</c:v>
                </c:pt>
                <c:pt idx="3">
                  <c:v>5930</c:v>
                </c:pt>
                <c:pt idx="4">
                  <c:v>5931</c:v>
                </c:pt>
                <c:pt idx="5">
                  <c:v>5932</c:v>
                </c:pt>
                <c:pt idx="6">
                  <c:v>5933</c:v>
                </c:pt>
                <c:pt idx="7">
                  <c:v>5934</c:v>
                </c:pt>
                <c:pt idx="8">
                  <c:v>5935</c:v>
                </c:pt>
                <c:pt idx="9">
                  <c:v>5936</c:v>
                </c:pt>
                <c:pt idx="10">
                  <c:v>5937</c:v>
                </c:pt>
                <c:pt idx="11">
                  <c:v>5938</c:v>
                </c:pt>
                <c:pt idx="12">
                  <c:v>5939</c:v>
                </c:pt>
                <c:pt idx="13">
                  <c:v>5940</c:v>
                </c:pt>
                <c:pt idx="14">
                  <c:v>5941</c:v>
                </c:pt>
                <c:pt idx="15">
                  <c:v>5942</c:v>
                </c:pt>
                <c:pt idx="16">
                  <c:v>5943</c:v>
                </c:pt>
                <c:pt idx="17">
                  <c:v>5944</c:v>
                </c:pt>
                <c:pt idx="18">
                  <c:v>5945</c:v>
                </c:pt>
                <c:pt idx="19">
                  <c:v>5946</c:v>
                </c:pt>
                <c:pt idx="20">
                  <c:v>5947</c:v>
                </c:pt>
                <c:pt idx="21">
                  <c:v>5948</c:v>
                </c:pt>
                <c:pt idx="22">
                  <c:v>5949</c:v>
                </c:pt>
                <c:pt idx="23">
                  <c:v>5950</c:v>
                </c:pt>
                <c:pt idx="24">
                  <c:v>5951</c:v>
                </c:pt>
                <c:pt idx="25">
                  <c:v>5952</c:v>
                </c:pt>
                <c:pt idx="26">
                  <c:v>5953</c:v>
                </c:pt>
                <c:pt idx="27">
                  <c:v>5954</c:v>
                </c:pt>
                <c:pt idx="28">
                  <c:v>5955</c:v>
                </c:pt>
                <c:pt idx="29">
                  <c:v>5956</c:v>
                </c:pt>
                <c:pt idx="30">
                  <c:v>5957</c:v>
                </c:pt>
                <c:pt idx="31">
                  <c:v>5958</c:v>
                </c:pt>
                <c:pt idx="32">
                  <c:v>5959</c:v>
                </c:pt>
                <c:pt idx="33">
                  <c:v>5960</c:v>
                </c:pt>
                <c:pt idx="34">
                  <c:v>5961</c:v>
                </c:pt>
                <c:pt idx="35">
                  <c:v>5962</c:v>
                </c:pt>
                <c:pt idx="36">
                  <c:v>5963</c:v>
                </c:pt>
                <c:pt idx="37">
                  <c:v>5964</c:v>
                </c:pt>
                <c:pt idx="38">
                  <c:v>5965</c:v>
                </c:pt>
                <c:pt idx="39">
                  <c:v>5966</c:v>
                </c:pt>
                <c:pt idx="40">
                  <c:v>5967</c:v>
                </c:pt>
                <c:pt idx="41">
                  <c:v>5968</c:v>
                </c:pt>
                <c:pt idx="42">
                  <c:v>5969</c:v>
                </c:pt>
                <c:pt idx="43">
                  <c:v>5970</c:v>
                </c:pt>
                <c:pt idx="44">
                  <c:v>5971</c:v>
                </c:pt>
                <c:pt idx="45">
                  <c:v>5972</c:v>
                </c:pt>
                <c:pt idx="46">
                  <c:v>5973</c:v>
                </c:pt>
                <c:pt idx="47">
                  <c:v>5974</c:v>
                </c:pt>
                <c:pt idx="48">
                  <c:v>5975</c:v>
                </c:pt>
                <c:pt idx="49">
                  <c:v>5976</c:v>
                </c:pt>
                <c:pt idx="50">
                  <c:v>5977</c:v>
                </c:pt>
                <c:pt idx="51">
                  <c:v>5978</c:v>
                </c:pt>
                <c:pt idx="52">
                  <c:v>5979</c:v>
                </c:pt>
                <c:pt idx="53">
                  <c:v>5980</c:v>
                </c:pt>
                <c:pt idx="54">
                  <c:v>5981</c:v>
                </c:pt>
                <c:pt idx="55">
                  <c:v>5982</c:v>
                </c:pt>
                <c:pt idx="56">
                  <c:v>5983</c:v>
                </c:pt>
                <c:pt idx="57">
                  <c:v>5984</c:v>
                </c:pt>
                <c:pt idx="58">
                  <c:v>5985</c:v>
                </c:pt>
                <c:pt idx="59">
                  <c:v>5986</c:v>
                </c:pt>
                <c:pt idx="60">
                  <c:v>5987</c:v>
                </c:pt>
                <c:pt idx="61">
                  <c:v>5988</c:v>
                </c:pt>
                <c:pt idx="62">
                  <c:v>5989</c:v>
                </c:pt>
                <c:pt idx="63">
                  <c:v>5990</c:v>
                </c:pt>
                <c:pt idx="64">
                  <c:v>5991</c:v>
                </c:pt>
                <c:pt idx="65">
                  <c:v>5992</c:v>
                </c:pt>
                <c:pt idx="66">
                  <c:v>5993</c:v>
                </c:pt>
                <c:pt idx="67">
                  <c:v>5994</c:v>
                </c:pt>
                <c:pt idx="68">
                  <c:v>5995</c:v>
                </c:pt>
                <c:pt idx="69">
                  <c:v>5996</c:v>
                </c:pt>
                <c:pt idx="70">
                  <c:v>5997</c:v>
                </c:pt>
                <c:pt idx="71">
                  <c:v>5998</c:v>
                </c:pt>
                <c:pt idx="72">
                  <c:v>5999</c:v>
                </c:pt>
                <c:pt idx="73">
                  <c:v>6000</c:v>
                </c:pt>
                <c:pt idx="74">
                  <c:v>6001</c:v>
                </c:pt>
                <c:pt idx="75">
                  <c:v>6002</c:v>
                </c:pt>
                <c:pt idx="76">
                  <c:v>6003</c:v>
                </c:pt>
                <c:pt idx="77">
                  <c:v>6004</c:v>
                </c:pt>
                <c:pt idx="78">
                  <c:v>6005</c:v>
                </c:pt>
                <c:pt idx="79">
                  <c:v>6006</c:v>
                </c:pt>
                <c:pt idx="80">
                  <c:v>6007</c:v>
                </c:pt>
                <c:pt idx="81">
                  <c:v>6008</c:v>
                </c:pt>
                <c:pt idx="82">
                  <c:v>6009</c:v>
                </c:pt>
                <c:pt idx="83">
                  <c:v>6010</c:v>
                </c:pt>
                <c:pt idx="84">
                  <c:v>6011</c:v>
                </c:pt>
                <c:pt idx="85">
                  <c:v>6012</c:v>
                </c:pt>
                <c:pt idx="86">
                  <c:v>6013</c:v>
                </c:pt>
                <c:pt idx="87">
                  <c:v>6014</c:v>
                </c:pt>
                <c:pt idx="88">
                  <c:v>6015</c:v>
                </c:pt>
                <c:pt idx="89">
                  <c:v>6016</c:v>
                </c:pt>
                <c:pt idx="90">
                  <c:v>6017</c:v>
                </c:pt>
                <c:pt idx="91">
                  <c:v>6018</c:v>
                </c:pt>
                <c:pt idx="92">
                  <c:v>6019</c:v>
                </c:pt>
                <c:pt idx="93">
                  <c:v>6020</c:v>
                </c:pt>
                <c:pt idx="94">
                  <c:v>6021</c:v>
                </c:pt>
                <c:pt idx="95">
                  <c:v>6022</c:v>
                </c:pt>
                <c:pt idx="96">
                  <c:v>6023</c:v>
                </c:pt>
                <c:pt idx="97">
                  <c:v>6024</c:v>
                </c:pt>
                <c:pt idx="98">
                  <c:v>6025</c:v>
                </c:pt>
                <c:pt idx="99">
                  <c:v>6026</c:v>
                </c:pt>
                <c:pt idx="100">
                  <c:v>6027</c:v>
                </c:pt>
                <c:pt idx="101">
                  <c:v>6028</c:v>
                </c:pt>
                <c:pt idx="102">
                  <c:v>6029</c:v>
                </c:pt>
                <c:pt idx="103">
                  <c:v>6030</c:v>
                </c:pt>
                <c:pt idx="104">
                  <c:v>6031</c:v>
                </c:pt>
                <c:pt idx="105">
                  <c:v>6032</c:v>
                </c:pt>
                <c:pt idx="106">
                  <c:v>6033</c:v>
                </c:pt>
                <c:pt idx="107">
                  <c:v>6034</c:v>
                </c:pt>
                <c:pt idx="108">
                  <c:v>6035</c:v>
                </c:pt>
                <c:pt idx="109">
                  <c:v>6036</c:v>
                </c:pt>
                <c:pt idx="110">
                  <c:v>6037</c:v>
                </c:pt>
                <c:pt idx="111">
                  <c:v>6038</c:v>
                </c:pt>
                <c:pt idx="112">
                  <c:v>6039</c:v>
                </c:pt>
                <c:pt idx="113">
                  <c:v>6040</c:v>
                </c:pt>
                <c:pt idx="114">
                  <c:v>6041</c:v>
                </c:pt>
                <c:pt idx="115">
                  <c:v>6042</c:v>
                </c:pt>
                <c:pt idx="116">
                  <c:v>6043</c:v>
                </c:pt>
                <c:pt idx="117">
                  <c:v>6044</c:v>
                </c:pt>
                <c:pt idx="118">
                  <c:v>6045</c:v>
                </c:pt>
                <c:pt idx="119">
                  <c:v>6046</c:v>
                </c:pt>
                <c:pt idx="120">
                  <c:v>6047</c:v>
                </c:pt>
                <c:pt idx="121">
                  <c:v>6048</c:v>
                </c:pt>
                <c:pt idx="122">
                  <c:v>6049</c:v>
                </c:pt>
                <c:pt idx="123">
                  <c:v>6050</c:v>
                </c:pt>
                <c:pt idx="124">
                  <c:v>6051</c:v>
                </c:pt>
                <c:pt idx="125">
                  <c:v>6052</c:v>
                </c:pt>
                <c:pt idx="126">
                  <c:v>6053</c:v>
                </c:pt>
                <c:pt idx="127">
                  <c:v>6054</c:v>
                </c:pt>
                <c:pt idx="128">
                  <c:v>6055</c:v>
                </c:pt>
                <c:pt idx="129">
                  <c:v>6056</c:v>
                </c:pt>
                <c:pt idx="130">
                  <c:v>6057</c:v>
                </c:pt>
                <c:pt idx="131">
                  <c:v>6058</c:v>
                </c:pt>
                <c:pt idx="132">
                  <c:v>6059</c:v>
                </c:pt>
                <c:pt idx="133">
                  <c:v>6060</c:v>
                </c:pt>
                <c:pt idx="134">
                  <c:v>6061</c:v>
                </c:pt>
                <c:pt idx="135">
                  <c:v>6062</c:v>
                </c:pt>
                <c:pt idx="136">
                  <c:v>6063</c:v>
                </c:pt>
                <c:pt idx="137">
                  <c:v>6064</c:v>
                </c:pt>
                <c:pt idx="138">
                  <c:v>6065</c:v>
                </c:pt>
                <c:pt idx="139">
                  <c:v>6066</c:v>
                </c:pt>
                <c:pt idx="140">
                  <c:v>6067</c:v>
                </c:pt>
                <c:pt idx="141">
                  <c:v>6068</c:v>
                </c:pt>
                <c:pt idx="142">
                  <c:v>6069</c:v>
                </c:pt>
                <c:pt idx="143">
                  <c:v>6070</c:v>
                </c:pt>
                <c:pt idx="144">
                  <c:v>6071</c:v>
                </c:pt>
                <c:pt idx="145">
                  <c:v>6072</c:v>
                </c:pt>
                <c:pt idx="146">
                  <c:v>6073</c:v>
                </c:pt>
                <c:pt idx="147">
                  <c:v>6074</c:v>
                </c:pt>
                <c:pt idx="148">
                  <c:v>6075</c:v>
                </c:pt>
                <c:pt idx="149">
                  <c:v>6076</c:v>
                </c:pt>
                <c:pt idx="150">
                  <c:v>6077</c:v>
                </c:pt>
                <c:pt idx="151">
                  <c:v>6078</c:v>
                </c:pt>
                <c:pt idx="152">
                  <c:v>6079</c:v>
                </c:pt>
                <c:pt idx="153">
                  <c:v>6080</c:v>
                </c:pt>
                <c:pt idx="154">
                  <c:v>6081</c:v>
                </c:pt>
                <c:pt idx="155">
                  <c:v>6082</c:v>
                </c:pt>
                <c:pt idx="156">
                  <c:v>6083</c:v>
                </c:pt>
                <c:pt idx="157">
                  <c:v>6084</c:v>
                </c:pt>
                <c:pt idx="158">
                  <c:v>6085</c:v>
                </c:pt>
                <c:pt idx="159">
                  <c:v>6086</c:v>
                </c:pt>
                <c:pt idx="160">
                  <c:v>6087</c:v>
                </c:pt>
                <c:pt idx="161">
                  <c:v>6088</c:v>
                </c:pt>
                <c:pt idx="162">
                  <c:v>6089</c:v>
                </c:pt>
                <c:pt idx="163">
                  <c:v>6090</c:v>
                </c:pt>
                <c:pt idx="164">
                  <c:v>6091</c:v>
                </c:pt>
                <c:pt idx="165">
                  <c:v>6092</c:v>
                </c:pt>
                <c:pt idx="166">
                  <c:v>6093</c:v>
                </c:pt>
                <c:pt idx="167">
                  <c:v>6094</c:v>
                </c:pt>
                <c:pt idx="168">
                  <c:v>6095</c:v>
                </c:pt>
                <c:pt idx="169">
                  <c:v>6096</c:v>
                </c:pt>
                <c:pt idx="170">
                  <c:v>6097</c:v>
                </c:pt>
                <c:pt idx="171">
                  <c:v>6098</c:v>
                </c:pt>
                <c:pt idx="172">
                  <c:v>6099</c:v>
                </c:pt>
                <c:pt idx="173">
                  <c:v>6100</c:v>
                </c:pt>
                <c:pt idx="174">
                  <c:v>6101</c:v>
                </c:pt>
                <c:pt idx="175">
                  <c:v>6102</c:v>
                </c:pt>
                <c:pt idx="176">
                  <c:v>6103</c:v>
                </c:pt>
                <c:pt idx="177">
                  <c:v>6104</c:v>
                </c:pt>
                <c:pt idx="178">
                  <c:v>6105</c:v>
                </c:pt>
                <c:pt idx="179">
                  <c:v>6106</c:v>
                </c:pt>
                <c:pt idx="180">
                  <c:v>6107</c:v>
                </c:pt>
                <c:pt idx="181">
                  <c:v>6108</c:v>
                </c:pt>
                <c:pt idx="182">
                  <c:v>6109</c:v>
                </c:pt>
                <c:pt idx="183">
                  <c:v>6110</c:v>
                </c:pt>
                <c:pt idx="184">
                  <c:v>6111</c:v>
                </c:pt>
                <c:pt idx="185">
                  <c:v>6112</c:v>
                </c:pt>
                <c:pt idx="186">
                  <c:v>6113</c:v>
                </c:pt>
                <c:pt idx="187">
                  <c:v>6114</c:v>
                </c:pt>
                <c:pt idx="188">
                  <c:v>6115</c:v>
                </c:pt>
                <c:pt idx="189">
                  <c:v>6116</c:v>
                </c:pt>
                <c:pt idx="190">
                  <c:v>6117</c:v>
                </c:pt>
                <c:pt idx="191">
                  <c:v>6118</c:v>
                </c:pt>
                <c:pt idx="192">
                  <c:v>6119</c:v>
                </c:pt>
                <c:pt idx="193">
                  <c:v>6120</c:v>
                </c:pt>
                <c:pt idx="194">
                  <c:v>6121</c:v>
                </c:pt>
                <c:pt idx="195">
                  <c:v>6122</c:v>
                </c:pt>
                <c:pt idx="196">
                  <c:v>6123</c:v>
                </c:pt>
                <c:pt idx="197">
                  <c:v>6124</c:v>
                </c:pt>
                <c:pt idx="198">
                  <c:v>6125</c:v>
                </c:pt>
                <c:pt idx="199">
                  <c:v>6126</c:v>
                </c:pt>
                <c:pt idx="200">
                  <c:v>6127</c:v>
                </c:pt>
                <c:pt idx="201">
                  <c:v>6128</c:v>
                </c:pt>
                <c:pt idx="202">
                  <c:v>6129</c:v>
                </c:pt>
                <c:pt idx="203">
                  <c:v>6130</c:v>
                </c:pt>
                <c:pt idx="204">
                  <c:v>6131</c:v>
                </c:pt>
                <c:pt idx="205">
                  <c:v>6132</c:v>
                </c:pt>
                <c:pt idx="206">
                  <c:v>6133</c:v>
                </c:pt>
                <c:pt idx="207">
                  <c:v>6134</c:v>
                </c:pt>
                <c:pt idx="208">
                  <c:v>6135</c:v>
                </c:pt>
                <c:pt idx="209">
                  <c:v>6136</c:v>
                </c:pt>
                <c:pt idx="210">
                  <c:v>6137</c:v>
                </c:pt>
                <c:pt idx="211">
                  <c:v>6138</c:v>
                </c:pt>
                <c:pt idx="212">
                  <c:v>6139</c:v>
                </c:pt>
                <c:pt idx="213">
                  <c:v>6140</c:v>
                </c:pt>
                <c:pt idx="214">
                  <c:v>6141</c:v>
                </c:pt>
                <c:pt idx="215">
                  <c:v>6142</c:v>
                </c:pt>
                <c:pt idx="216">
                  <c:v>6143</c:v>
                </c:pt>
                <c:pt idx="217">
                  <c:v>6144</c:v>
                </c:pt>
                <c:pt idx="218">
                  <c:v>6145</c:v>
                </c:pt>
                <c:pt idx="219">
                  <c:v>6146</c:v>
                </c:pt>
                <c:pt idx="220">
                  <c:v>6147</c:v>
                </c:pt>
                <c:pt idx="221">
                  <c:v>6148</c:v>
                </c:pt>
                <c:pt idx="222">
                  <c:v>6149</c:v>
                </c:pt>
                <c:pt idx="223">
                  <c:v>6150</c:v>
                </c:pt>
                <c:pt idx="224">
                  <c:v>6151</c:v>
                </c:pt>
                <c:pt idx="225">
                  <c:v>6152</c:v>
                </c:pt>
                <c:pt idx="226">
                  <c:v>6153</c:v>
                </c:pt>
                <c:pt idx="227">
                  <c:v>6154</c:v>
                </c:pt>
                <c:pt idx="228">
                  <c:v>6155</c:v>
                </c:pt>
                <c:pt idx="229">
                  <c:v>6156</c:v>
                </c:pt>
                <c:pt idx="230">
                  <c:v>6157</c:v>
                </c:pt>
                <c:pt idx="231">
                  <c:v>6158</c:v>
                </c:pt>
                <c:pt idx="232">
                  <c:v>6159</c:v>
                </c:pt>
                <c:pt idx="233">
                  <c:v>6160</c:v>
                </c:pt>
                <c:pt idx="234">
                  <c:v>6161</c:v>
                </c:pt>
                <c:pt idx="235">
                  <c:v>6162</c:v>
                </c:pt>
                <c:pt idx="236">
                  <c:v>6163</c:v>
                </c:pt>
                <c:pt idx="237">
                  <c:v>6164</c:v>
                </c:pt>
                <c:pt idx="238">
                  <c:v>6165</c:v>
                </c:pt>
                <c:pt idx="239">
                  <c:v>6166</c:v>
                </c:pt>
                <c:pt idx="240">
                  <c:v>6167</c:v>
                </c:pt>
                <c:pt idx="241">
                  <c:v>6168</c:v>
                </c:pt>
                <c:pt idx="242">
                  <c:v>6169</c:v>
                </c:pt>
                <c:pt idx="243">
                  <c:v>6170</c:v>
                </c:pt>
                <c:pt idx="244">
                  <c:v>6171</c:v>
                </c:pt>
                <c:pt idx="245">
                  <c:v>6172</c:v>
                </c:pt>
                <c:pt idx="246">
                  <c:v>6173</c:v>
                </c:pt>
                <c:pt idx="247">
                  <c:v>6174</c:v>
                </c:pt>
                <c:pt idx="248">
                  <c:v>6175</c:v>
                </c:pt>
                <c:pt idx="249">
                  <c:v>6176</c:v>
                </c:pt>
                <c:pt idx="250">
                  <c:v>6177</c:v>
                </c:pt>
                <c:pt idx="251">
                  <c:v>6178</c:v>
                </c:pt>
                <c:pt idx="252">
                  <c:v>6179</c:v>
                </c:pt>
                <c:pt idx="253">
                  <c:v>6180</c:v>
                </c:pt>
                <c:pt idx="254">
                  <c:v>6181</c:v>
                </c:pt>
                <c:pt idx="255">
                  <c:v>6182</c:v>
                </c:pt>
                <c:pt idx="256">
                  <c:v>6183</c:v>
                </c:pt>
                <c:pt idx="257">
                  <c:v>6184</c:v>
                </c:pt>
                <c:pt idx="258">
                  <c:v>6185</c:v>
                </c:pt>
                <c:pt idx="259">
                  <c:v>6186</c:v>
                </c:pt>
              </c:numCache>
            </c:numRef>
          </c:xVal>
          <c:yVal>
            <c:numRef>
              <c:f>Graph!$B$5281:$B$5538</c:f>
              <c:numCache>
                <c:formatCode>General</c:formatCode>
                <c:ptCount val="25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016-4A1C-B343-771795C43CF7}"/>
            </c:ext>
          </c:extLst>
        </c:ser>
        <c:ser>
          <c:idx val="2"/>
          <c:order val="2"/>
          <c:tx>
            <c:v>FL</c:v>
          </c:tx>
          <c:spPr>
            <a:ln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Graph!$A$5280:$A$5539</c:f>
              <c:numCache>
                <c:formatCode>General</c:formatCode>
                <c:ptCount val="260"/>
                <c:pt idx="0">
                  <c:v>5927</c:v>
                </c:pt>
                <c:pt idx="1">
                  <c:v>5928</c:v>
                </c:pt>
                <c:pt idx="2">
                  <c:v>5929</c:v>
                </c:pt>
                <c:pt idx="3">
                  <c:v>5930</c:v>
                </c:pt>
                <c:pt idx="4">
                  <c:v>5931</c:v>
                </c:pt>
                <c:pt idx="5">
                  <c:v>5932</c:v>
                </c:pt>
                <c:pt idx="6">
                  <c:v>5933</c:v>
                </c:pt>
                <c:pt idx="7">
                  <c:v>5934</c:v>
                </c:pt>
                <c:pt idx="8">
                  <c:v>5935</c:v>
                </c:pt>
                <c:pt idx="9">
                  <c:v>5936</c:v>
                </c:pt>
                <c:pt idx="10">
                  <c:v>5937</c:v>
                </c:pt>
                <c:pt idx="11">
                  <c:v>5938</c:v>
                </c:pt>
                <c:pt idx="12">
                  <c:v>5939</c:v>
                </c:pt>
                <c:pt idx="13">
                  <c:v>5940</c:v>
                </c:pt>
                <c:pt idx="14">
                  <c:v>5941</c:v>
                </c:pt>
                <c:pt idx="15">
                  <c:v>5942</c:v>
                </c:pt>
                <c:pt idx="16">
                  <c:v>5943</c:v>
                </c:pt>
                <c:pt idx="17">
                  <c:v>5944</c:v>
                </c:pt>
                <c:pt idx="18">
                  <c:v>5945</c:v>
                </c:pt>
                <c:pt idx="19">
                  <c:v>5946</c:v>
                </c:pt>
                <c:pt idx="20">
                  <c:v>5947</c:v>
                </c:pt>
                <c:pt idx="21">
                  <c:v>5948</c:v>
                </c:pt>
                <c:pt idx="22">
                  <c:v>5949</c:v>
                </c:pt>
                <c:pt idx="23">
                  <c:v>5950</c:v>
                </c:pt>
                <c:pt idx="24">
                  <c:v>5951</c:v>
                </c:pt>
                <c:pt idx="25">
                  <c:v>5952</c:v>
                </c:pt>
                <c:pt idx="26">
                  <c:v>5953</c:v>
                </c:pt>
                <c:pt idx="27">
                  <c:v>5954</c:v>
                </c:pt>
                <c:pt idx="28">
                  <c:v>5955</c:v>
                </c:pt>
                <c:pt idx="29">
                  <c:v>5956</c:v>
                </c:pt>
                <c:pt idx="30">
                  <c:v>5957</c:v>
                </c:pt>
                <c:pt idx="31">
                  <c:v>5958</c:v>
                </c:pt>
                <c:pt idx="32">
                  <c:v>5959</c:v>
                </c:pt>
                <c:pt idx="33">
                  <c:v>5960</c:v>
                </c:pt>
                <c:pt idx="34">
                  <c:v>5961</c:v>
                </c:pt>
                <c:pt idx="35">
                  <c:v>5962</c:v>
                </c:pt>
                <c:pt idx="36">
                  <c:v>5963</c:v>
                </c:pt>
                <c:pt idx="37">
                  <c:v>5964</c:v>
                </c:pt>
                <c:pt idx="38">
                  <c:v>5965</c:v>
                </c:pt>
                <c:pt idx="39">
                  <c:v>5966</c:v>
                </c:pt>
                <c:pt idx="40">
                  <c:v>5967</c:v>
                </c:pt>
                <c:pt idx="41">
                  <c:v>5968</c:v>
                </c:pt>
                <c:pt idx="42">
                  <c:v>5969</c:v>
                </c:pt>
                <c:pt idx="43">
                  <c:v>5970</c:v>
                </c:pt>
                <c:pt idx="44">
                  <c:v>5971</c:v>
                </c:pt>
                <c:pt idx="45">
                  <c:v>5972</c:v>
                </c:pt>
                <c:pt idx="46">
                  <c:v>5973</c:v>
                </c:pt>
                <c:pt idx="47">
                  <c:v>5974</c:v>
                </c:pt>
                <c:pt idx="48">
                  <c:v>5975</c:v>
                </c:pt>
                <c:pt idx="49">
                  <c:v>5976</c:v>
                </c:pt>
                <c:pt idx="50">
                  <c:v>5977</c:v>
                </c:pt>
                <c:pt idx="51">
                  <c:v>5978</c:v>
                </c:pt>
                <c:pt idx="52">
                  <c:v>5979</c:v>
                </c:pt>
                <c:pt idx="53">
                  <c:v>5980</c:v>
                </c:pt>
                <c:pt idx="54">
                  <c:v>5981</c:v>
                </c:pt>
                <c:pt idx="55">
                  <c:v>5982</c:v>
                </c:pt>
                <c:pt idx="56">
                  <c:v>5983</c:v>
                </c:pt>
                <c:pt idx="57">
                  <c:v>5984</c:v>
                </c:pt>
                <c:pt idx="58">
                  <c:v>5985</c:v>
                </c:pt>
                <c:pt idx="59">
                  <c:v>5986</c:v>
                </c:pt>
                <c:pt idx="60">
                  <c:v>5987</c:v>
                </c:pt>
                <c:pt idx="61">
                  <c:v>5988</c:v>
                </c:pt>
                <c:pt idx="62">
                  <c:v>5989</c:v>
                </c:pt>
                <c:pt idx="63">
                  <c:v>5990</c:v>
                </c:pt>
                <c:pt idx="64">
                  <c:v>5991</c:v>
                </c:pt>
                <c:pt idx="65">
                  <c:v>5992</c:v>
                </c:pt>
                <c:pt idx="66">
                  <c:v>5993</c:v>
                </c:pt>
                <c:pt idx="67">
                  <c:v>5994</c:v>
                </c:pt>
                <c:pt idx="68">
                  <c:v>5995</c:v>
                </c:pt>
                <c:pt idx="69">
                  <c:v>5996</c:v>
                </c:pt>
                <c:pt idx="70">
                  <c:v>5997</c:v>
                </c:pt>
                <c:pt idx="71">
                  <c:v>5998</c:v>
                </c:pt>
                <c:pt idx="72">
                  <c:v>5999</c:v>
                </c:pt>
                <c:pt idx="73">
                  <c:v>6000</c:v>
                </c:pt>
                <c:pt idx="74">
                  <c:v>6001</c:v>
                </c:pt>
                <c:pt idx="75">
                  <c:v>6002</c:v>
                </c:pt>
                <c:pt idx="76">
                  <c:v>6003</c:v>
                </c:pt>
                <c:pt idx="77">
                  <c:v>6004</c:v>
                </c:pt>
                <c:pt idx="78">
                  <c:v>6005</c:v>
                </c:pt>
                <c:pt idx="79">
                  <c:v>6006</c:v>
                </c:pt>
                <c:pt idx="80">
                  <c:v>6007</c:v>
                </c:pt>
                <c:pt idx="81">
                  <c:v>6008</c:v>
                </c:pt>
                <c:pt idx="82">
                  <c:v>6009</c:v>
                </c:pt>
                <c:pt idx="83">
                  <c:v>6010</c:v>
                </c:pt>
                <c:pt idx="84">
                  <c:v>6011</c:v>
                </c:pt>
                <c:pt idx="85">
                  <c:v>6012</c:v>
                </c:pt>
                <c:pt idx="86">
                  <c:v>6013</c:v>
                </c:pt>
                <c:pt idx="87">
                  <c:v>6014</c:v>
                </c:pt>
                <c:pt idx="88">
                  <c:v>6015</c:v>
                </c:pt>
                <c:pt idx="89">
                  <c:v>6016</c:v>
                </c:pt>
                <c:pt idx="90">
                  <c:v>6017</c:v>
                </c:pt>
                <c:pt idx="91">
                  <c:v>6018</c:v>
                </c:pt>
                <c:pt idx="92">
                  <c:v>6019</c:v>
                </c:pt>
                <c:pt idx="93">
                  <c:v>6020</c:v>
                </c:pt>
                <c:pt idx="94">
                  <c:v>6021</c:v>
                </c:pt>
                <c:pt idx="95">
                  <c:v>6022</c:v>
                </c:pt>
                <c:pt idx="96">
                  <c:v>6023</c:v>
                </c:pt>
                <c:pt idx="97">
                  <c:v>6024</c:v>
                </c:pt>
                <c:pt idx="98">
                  <c:v>6025</c:v>
                </c:pt>
                <c:pt idx="99">
                  <c:v>6026</c:v>
                </c:pt>
                <c:pt idx="100">
                  <c:v>6027</c:v>
                </c:pt>
                <c:pt idx="101">
                  <c:v>6028</c:v>
                </c:pt>
                <c:pt idx="102">
                  <c:v>6029</c:v>
                </c:pt>
                <c:pt idx="103">
                  <c:v>6030</c:v>
                </c:pt>
                <c:pt idx="104">
                  <c:v>6031</c:v>
                </c:pt>
                <c:pt idx="105">
                  <c:v>6032</c:v>
                </c:pt>
                <c:pt idx="106">
                  <c:v>6033</c:v>
                </c:pt>
                <c:pt idx="107">
                  <c:v>6034</c:v>
                </c:pt>
                <c:pt idx="108">
                  <c:v>6035</c:v>
                </c:pt>
                <c:pt idx="109">
                  <c:v>6036</c:v>
                </c:pt>
                <c:pt idx="110">
                  <c:v>6037</c:v>
                </c:pt>
                <c:pt idx="111">
                  <c:v>6038</c:v>
                </c:pt>
                <c:pt idx="112">
                  <c:v>6039</c:v>
                </c:pt>
                <c:pt idx="113">
                  <c:v>6040</c:v>
                </c:pt>
                <c:pt idx="114">
                  <c:v>6041</c:v>
                </c:pt>
                <c:pt idx="115">
                  <c:v>6042</c:v>
                </c:pt>
                <c:pt idx="116">
                  <c:v>6043</c:v>
                </c:pt>
                <c:pt idx="117">
                  <c:v>6044</c:v>
                </c:pt>
                <c:pt idx="118">
                  <c:v>6045</c:v>
                </c:pt>
                <c:pt idx="119">
                  <c:v>6046</c:v>
                </c:pt>
                <c:pt idx="120">
                  <c:v>6047</c:v>
                </c:pt>
                <c:pt idx="121">
                  <c:v>6048</c:v>
                </c:pt>
                <c:pt idx="122">
                  <c:v>6049</c:v>
                </c:pt>
                <c:pt idx="123">
                  <c:v>6050</c:v>
                </c:pt>
                <c:pt idx="124">
                  <c:v>6051</c:v>
                </c:pt>
                <c:pt idx="125">
                  <c:v>6052</c:v>
                </c:pt>
                <c:pt idx="126">
                  <c:v>6053</c:v>
                </c:pt>
                <c:pt idx="127">
                  <c:v>6054</c:v>
                </c:pt>
                <c:pt idx="128">
                  <c:v>6055</c:v>
                </c:pt>
                <c:pt idx="129">
                  <c:v>6056</c:v>
                </c:pt>
                <c:pt idx="130">
                  <c:v>6057</c:v>
                </c:pt>
                <c:pt idx="131">
                  <c:v>6058</c:v>
                </c:pt>
                <c:pt idx="132">
                  <c:v>6059</c:v>
                </c:pt>
                <c:pt idx="133">
                  <c:v>6060</c:v>
                </c:pt>
                <c:pt idx="134">
                  <c:v>6061</c:v>
                </c:pt>
                <c:pt idx="135">
                  <c:v>6062</c:v>
                </c:pt>
                <c:pt idx="136">
                  <c:v>6063</c:v>
                </c:pt>
                <c:pt idx="137">
                  <c:v>6064</c:v>
                </c:pt>
                <c:pt idx="138">
                  <c:v>6065</c:v>
                </c:pt>
                <c:pt idx="139">
                  <c:v>6066</c:v>
                </c:pt>
                <c:pt idx="140">
                  <c:v>6067</c:v>
                </c:pt>
                <c:pt idx="141">
                  <c:v>6068</c:v>
                </c:pt>
                <c:pt idx="142">
                  <c:v>6069</c:v>
                </c:pt>
                <c:pt idx="143">
                  <c:v>6070</c:v>
                </c:pt>
                <c:pt idx="144">
                  <c:v>6071</c:v>
                </c:pt>
                <c:pt idx="145">
                  <c:v>6072</c:v>
                </c:pt>
                <c:pt idx="146">
                  <c:v>6073</c:v>
                </c:pt>
                <c:pt idx="147">
                  <c:v>6074</c:v>
                </c:pt>
                <c:pt idx="148">
                  <c:v>6075</c:v>
                </c:pt>
                <c:pt idx="149">
                  <c:v>6076</c:v>
                </c:pt>
                <c:pt idx="150">
                  <c:v>6077</c:v>
                </c:pt>
                <c:pt idx="151">
                  <c:v>6078</c:v>
                </c:pt>
                <c:pt idx="152">
                  <c:v>6079</c:v>
                </c:pt>
                <c:pt idx="153">
                  <c:v>6080</c:v>
                </c:pt>
                <c:pt idx="154">
                  <c:v>6081</c:v>
                </c:pt>
                <c:pt idx="155">
                  <c:v>6082</c:v>
                </c:pt>
                <c:pt idx="156">
                  <c:v>6083</c:v>
                </c:pt>
                <c:pt idx="157">
                  <c:v>6084</c:v>
                </c:pt>
                <c:pt idx="158">
                  <c:v>6085</c:v>
                </c:pt>
                <c:pt idx="159">
                  <c:v>6086</c:v>
                </c:pt>
                <c:pt idx="160">
                  <c:v>6087</c:v>
                </c:pt>
                <c:pt idx="161">
                  <c:v>6088</c:v>
                </c:pt>
                <c:pt idx="162">
                  <c:v>6089</c:v>
                </c:pt>
                <c:pt idx="163">
                  <c:v>6090</c:v>
                </c:pt>
                <c:pt idx="164">
                  <c:v>6091</c:v>
                </c:pt>
                <c:pt idx="165">
                  <c:v>6092</c:v>
                </c:pt>
                <c:pt idx="166">
                  <c:v>6093</c:v>
                </c:pt>
                <c:pt idx="167">
                  <c:v>6094</c:v>
                </c:pt>
                <c:pt idx="168">
                  <c:v>6095</c:v>
                </c:pt>
                <c:pt idx="169">
                  <c:v>6096</c:v>
                </c:pt>
                <c:pt idx="170">
                  <c:v>6097</c:v>
                </c:pt>
                <c:pt idx="171">
                  <c:v>6098</c:v>
                </c:pt>
                <c:pt idx="172">
                  <c:v>6099</c:v>
                </c:pt>
                <c:pt idx="173">
                  <c:v>6100</c:v>
                </c:pt>
                <c:pt idx="174">
                  <c:v>6101</c:v>
                </c:pt>
                <c:pt idx="175">
                  <c:v>6102</c:v>
                </c:pt>
                <c:pt idx="176">
                  <c:v>6103</c:v>
                </c:pt>
                <c:pt idx="177">
                  <c:v>6104</c:v>
                </c:pt>
                <c:pt idx="178">
                  <c:v>6105</c:v>
                </c:pt>
                <c:pt idx="179">
                  <c:v>6106</c:v>
                </c:pt>
                <c:pt idx="180">
                  <c:v>6107</c:v>
                </c:pt>
                <c:pt idx="181">
                  <c:v>6108</c:v>
                </c:pt>
                <c:pt idx="182">
                  <c:v>6109</c:v>
                </c:pt>
                <c:pt idx="183">
                  <c:v>6110</c:v>
                </c:pt>
                <c:pt idx="184">
                  <c:v>6111</c:v>
                </c:pt>
                <c:pt idx="185">
                  <c:v>6112</c:v>
                </c:pt>
                <c:pt idx="186">
                  <c:v>6113</c:v>
                </c:pt>
                <c:pt idx="187">
                  <c:v>6114</c:v>
                </c:pt>
                <c:pt idx="188">
                  <c:v>6115</c:v>
                </c:pt>
                <c:pt idx="189">
                  <c:v>6116</c:v>
                </c:pt>
                <c:pt idx="190">
                  <c:v>6117</c:v>
                </c:pt>
                <c:pt idx="191">
                  <c:v>6118</c:v>
                </c:pt>
                <c:pt idx="192">
                  <c:v>6119</c:v>
                </c:pt>
                <c:pt idx="193">
                  <c:v>6120</c:v>
                </c:pt>
                <c:pt idx="194">
                  <c:v>6121</c:v>
                </c:pt>
                <c:pt idx="195">
                  <c:v>6122</c:v>
                </c:pt>
                <c:pt idx="196">
                  <c:v>6123</c:v>
                </c:pt>
                <c:pt idx="197">
                  <c:v>6124</c:v>
                </c:pt>
                <c:pt idx="198">
                  <c:v>6125</c:v>
                </c:pt>
                <c:pt idx="199">
                  <c:v>6126</c:v>
                </c:pt>
                <c:pt idx="200">
                  <c:v>6127</c:v>
                </c:pt>
                <c:pt idx="201">
                  <c:v>6128</c:v>
                </c:pt>
                <c:pt idx="202">
                  <c:v>6129</c:v>
                </c:pt>
                <c:pt idx="203">
                  <c:v>6130</c:v>
                </c:pt>
                <c:pt idx="204">
                  <c:v>6131</c:v>
                </c:pt>
                <c:pt idx="205">
                  <c:v>6132</c:v>
                </c:pt>
                <c:pt idx="206">
                  <c:v>6133</c:v>
                </c:pt>
                <c:pt idx="207">
                  <c:v>6134</c:v>
                </c:pt>
                <c:pt idx="208">
                  <c:v>6135</c:v>
                </c:pt>
                <c:pt idx="209">
                  <c:v>6136</c:v>
                </c:pt>
                <c:pt idx="210">
                  <c:v>6137</c:v>
                </c:pt>
                <c:pt idx="211">
                  <c:v>6138</c:v>
                </c:pt>
                <c:pt idx="212">
                  <c:v>6139</c:v>
                </c:pt>
                <c:pt idx="213">
                  <c:v>6140</c:v>
                </c:pt>
                <c:pt idx="214">
                  <c:v>6141</c:v>
                </c:pt>
                <c:pt idx="215">
                  <c:v>6142</c:v>
                </c:pt>
                <c:pt idx="216">
                  <c:v>6143</c:v>
                </c:pt>
                <c:pt idx="217">
                  <c:v>6144</c:v>
                </c:pt>
                <c:pt idx="218">
                  <c:v>6145</c:v>
                </c:pt>
                <c:pt idx="219">
                  <c:v>6146</c:v>
                </c:pt>
                <c:pt idx="220">
                  <c:v>6147</c:v>
                </c:pt>
                <c:pt idx="221">
                  <c:v>6148</c:v>
                </c:pt>
                <c:pt idx="222">
                  <c:v>6149</c:v>
                </c:pt>
                <c:pt idx="223">
                  <c:v>6150</c:v>
                </c:pt>
                <c:pt idx="224">
                  <c:v>6151</c:v>
                </c:pt>
                <c:pt idx="225">
                  <c:v>6152</c:v>
                </c:pt>
                <c:pt idx="226">
                  <c:v>6153</c:v>
                </c:pt>
                <c:pt idx="227">
                  <c:v>6154</c:v>
                </c:pt>
                <c:pt idx="228">
                  <c:v>6155</c:v>
                </c:pt>
                <c:pt idx="229">
                  <c:v>6156</c:v>
                </c:pt>
                <c:pt idx="230">
                  <c:v>6157</c:v>
                </c:pt>
                <c:pt idx="231">
                  <c:v>6158</c:v>
                </c:pt>
                <c:pt idx="232">
                  <c:v>6159</c:v>
                </c:pt>
                <c:pt idx="233">
                  <c:v>6160</c:v>
                </c:pt>
                <c:pt idx="234">
                  <c:v>6161</c:v>
                </c:pt>
                <c:pt idx="235">
                  <c:v>6162</c:v>
                </c:pt>
                <c:pt idx="236">
                  <c:v>6163</c:v>
                </c:pt>
                <c:pt idx="237">
                  <c:v>6164</c:v>
                </c:pt>
                <c:pt idx="238">
                  <c:v>6165</c:v>
                </c:pt>
                <c:pt idx="239">
                  <c:v>6166</c:v>
                </c:pt>
                <c:pt idx="240">
                  <c:v>6167</c:v>
                </c:pt>
                <c:pt idx="241">
                  <c:v>6168</c:v>
                </c:pt>
                <c:pt idx="242">
                  <c:v>6169</c:v>
                </c:pt>
                <c:pt idx="243">
                  <c:v>6170</c:v>
                </c:pt>
                <c:pt idx="244">
                  <c:v>6171</c:v>
                </c:pt>
                <c:pt idx="245">
                  <c:v>6172</c:v>
                </c:pt>
                <c:pt idx="246">
                  <c:v>6173</c:v>
                </c:pt>
                <c:pt idx="247">
                  <c:v>6174</c:v>
                </c:pt>
                <c:pt idx="248">
                  <c:v>6175</c:v>
                </c:pt>
                <c:pt idx="249">
                  <c:v>6176</c:v>
                </c:pt>
                <c:pt idx="250">
                  <c:v>6177</c:v>
                </c:pt>
                <c:pt idx="251">
                  <c:v>6178</c:v>
                </c:pt>
                <c:pt idx="252">
                  <c:v>6179</c:v>
                </c:pt>
                <c:pt idx="253">
                  <c:v>6180</c:v>
                </c:pt>
                <c:pt idx="254">
                  <c:v>6181</c:v>
                </c:pt>
                <c:pt idx="255">
                  <c:v>6182</c:v>
                </c:pt>
                <c:pt idx="256">
                  <c:v>6183</c:v>
                </c:pt>
                <c:pt idx="257">
                  <c:v>6184</c:v>
                </c:pt>
                <c:pt idx="258">
                  <c:v>6185</c:v>
                </c:pt>
                <c:pt idx="259">
                  <c:v>6186</c:v>
                </c:pt>
              </c:numCache>
            </c:numRef>
          </c:xVal>
          <c:yVal>
            <c:numRef>
              <c:f>Graph!$C$5281:$C$5538</c:f>
              <c:numCache>
                <c:formatCode>General</c:formatCode>
                <c:ptCount val="258"/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016-4A1C-B343-771795C43CF7}"/>
            </c:ext>
          </c:extLst>
        </c:ser>
        <c:ser>
          <c:idx val="3"/>
          <c:order val="3"/>
          <c:tx>
            <c:v>RL</c:v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Graph!$A$5280:$A$5539</c:f>
              <c:numCache>
                <c:formatCode>General</c:formatCode>
                <c:ptCount val="260"/>
                <c:pt idx="0">
                  <c:v>5927</c:v>
                </c:pt>
                <c:pt idx="1">
                  <c:v>5928</c:v>
                </c:pt>
                <c:pt idx="2">
                  <c:v>5929</c:v>
                </c:pt>
                <c:pt idx="3">
                  <c:v>5930</c:v>
                </c:pt>
                <c:pt idx="4">
                  <c:v>5931</c:v>
                </c:pt>
                <c:pt idx="5">
                  <c:v>5932</c:v>
                </c:pt>
                <c:pt idx="6">
                  <c:v>5933</c:v>
                </c:pt>
                <c:pt idx="7">
                  <c:v>5934</c:v>
                </c:pt>
                <c:pt idx="8">
                  <c:v>5935</c:v>
                </c:pt>
                <c:pt idx="9">
                  <c:v>5936</c:v>
                </c:pt>
                <c:pt idx="10">
                  <c:v>5937</c:v>
                </c:pt>
                <c:pt idx="11">
                  <c:v>5938</c:v>
                </c:pt>
                <c:pt idx="12">
                  <c:v>5939</c:v>
                </c:pt>
                <c:pt idx="13">
                  <c:v>5940</c:v>
                </c:pt>
                <c:pt idx="14">
                  <c:v>5941</c:v>
                </c:pt>
                <c:pt idx="15">
                  <c:v>5942</c:v>
                </c:pt>
                <c:pt idx="16">
                  <c:v>5943</c:v>
                </c:pt>
                <c:pt idx="17">
                  <c:v>5944</c:v>
                </c:pt>
                <c:pt idx="18">
                  <c:v>5945</c:v>
                </c:pt>
                <c:pt idx="19">
                  <c:v>5946</c:v>
                </c:pt>
                <c:pt idx="20">
                  <c:v>5947</c:v>
                </c:pt>
                <c:pt idx="21">
                  <c:v>5948</c:v>
                </c:pt>
                <c:pt idx="22">
                  <c:v>5949</c:v>
                </c:pt>
                <c:pt idx="23">
                  <c:v>5950</c:v>
                </c:pt>
                <c:pt idx="24">
                  <c:v>5951</c:v>
                </c:pt>
                <c:pt idx="25">
                  <c:v>5952</c:v>
                </c:pt>
                <c:pt idx="26">
                  <c:v>5953</c:v>
                </c:pt>
                <c:pt idx="27">
                  <c:v>5954</c:v>
                </c:pt>
                <c:pt idx="28">
                  <c:v>5955</c:v>
                </c:pt>
                <c:pt idx="29">
                  <c:v>5956</c:v>
                </c:pt>
                <c:pt idx="30">
                  <c:v>5957</c:v>
                </c:pt>
                <c:pt idx="31">
                  <c:v>5958</c:v>
                </c:pt>
                <c:pt idx="32">
                  <c:v>5959</c:v>
                </c:pt>
                <c:pt idx="33">
                  <c:v>5960</c:v>
                </c:pt>
                <c:pt idx="34">
                  <c:v>5961</c:v>
                </c:pt>
                <c:pt idx="35">
                  <c:v>5962</c:v>
                </c:pt>
                <c:pt idx="36">
                  <c:v>5963</c:v>
                </c:pt>
                <c:pt idx="37">
                  <c:v>5964</c:v>
                </c:pt>
                <c:pt idx="38">
                  <c:v>5965</c:v>
                </c:pt>
                <c:pt idx="39">
                  <c:v>5966</c:v>
                </c:pt>
                <c:pt idx="40">
                  <c:v>5967</c:v>
                </c:pt>
                <c:pt idx="41">
                  <c:v>5968</c:v>
                </c:pt>
                <c:pt idx="42">
                  <c:v>5969</c:v>
                </c:pt>
                <c:pt idx="43">
                  <c:v>5970</c:v>
                </c:pt>
                <c:pt idx="44">
                  <c:v>5971</c:v>
                </c:pt>
                <c:pt idx="45">
                  <c:v>5972</c:v>
                </c:pt>
                <c:pt idx="46">
                  <c:v>5973</c:v>
                </c:pt>
                <c:pt idx="47">
                  <c:v>5974</c:v>
                </c:pt>
                <c:pt idx="48">
                  <c:v>5975</c:v>
                </c:pt>
                <c:pt idx="49">
                  <c:v>5976</c:v>
                </c:pt>
                <c:pt idx="50">
                  <c:v>5977</c:v>
                </c:pt>
                <c:pt idx="51">
                  <c:v>5978</c:v>
                </c:pt>
                <c:pt idx="52">
                  <c:v>5979</c:v>
                </c:pt>
                <c:pt idx="53">
                  <c:v>5980</c:v>
                </c:pt>
                <c:pt idx="54">
                  <c:v>5981</c:v>
                </c:pt>
                <c:pt idx="55">
                  <c:v>5982</c:v>
                </c:pt>
                <c:pt idx="56">
                  <c:v>5983</c:v>
                </c:pt>
                <c:pt idx="57">
                  <c:v>5984</c:v>
                </c:pt>
                <c:pt idx="58">
                  <c:v>5985</c:v>
                </c:pt>
                <c:pt idx="59">
                  <c:v>5986</c:v>
                </c:pt>
                <c:pt idx="60">
                  <c:v>5987</c:v>
                </c:pt>
                <c:pt idx="61">
                  <c:v>5988</c:v>
                </c:pt>
                <c:pt idx="62">
                  <c:v>5989</c:v>
                </c:pt>
                <c:pt idx="63">
                  <c:v>5990</c:v>
                </c:pt>
                <c:pt idx="64">
                  <c:v>5991</c:v>
                </c:pt>
                <c:pt idx="65">
                  <c:v>5992</c:v>
                </c:pt>
                <c:pt idx="66">
                  <c:v>5993</c:v>
                </c:pt>
                <c:pt idx="67">
                  <c:v>5994</c:v>
                </c:pt>
                <c:pt idx="68">
                  <c:v>5995</c:v>
                </c:pt>
                <c:pt idx="69">
                  <c:v>5996</c:v>
                </c:pt>
                <c:pt idx="70">
                  <c:v>5997</c:v>
                </c:pt>
                <c:pt idx="71">
                  <c:v>5998</c:v>
                </c:pt>
                <c:pt idx="72">
                  <c:v>5999</c:v>
                </c:pt>
                <c:pt idx="73">
                  <c:v>6000</c:v>
                </c:pt>
                <c:pt idx="74">
                  <c:v>6001</c:v>
                </c:pt>
                <c:pt idx="75">
                  <c:v>6002</c:v>
                </c:pt>
                <c:pt idx="76">
                  <c:v>6003</c:v>
                </c:pt>
                <c:pt idx="77">
                  <c:v>6004</c:v>
                </c:pt>
                <c:pt idx="78">
                  <c:v>6005</c:v>
                </c:pt>
                <c:pt idx="79">
                  <c:v>6006</c:v>
                </c:pt>
                <c:pt idx="80">
                  <c:v>6007</c:v>
                </c:pt>
                <c:pt idx="81">
                  <c:v>6008</c:v>
                </c:pt>
                <c:pt idx="82">
                  <c:v>6009</c:v>
                </c:pt>
                <c:pt idx="83">
                  <c:v>6010</c:v>
                </c:pt>
                <c:pt idx="84">
                  <c:v>6011</c:v>
                </c:pt>
                <c:pt idx="85">
                  <c:v>6012</c:v>
                </c:pt>
                <c:pt idx="86">
                  <c:v>6013</c:v>
                </c:pt>
                <c:pt idx="87">
                  <c:v>6014</c:v>
                </c:pt>
                <c:pt idx="88">
                  <c:v>6015</c:v>
                </c:pt>
                <c:pt idx="89">
                  <c:v>6016</c:v>
                </c:pt>
                <c:pt idx="90">
                  <c:v>6017</c:v>
                </c:pt>
                <c:pt idx="91">
                  <c:v>6018</c:v>
                </c:pt>
                <c:pt idx="92">
                  <c:v>6019</c:v>
                </c:pt>
                <c:pt idx="93">
                  <c:v>6020</c:v>
                </c:pt>
                <c:pt idx="94">
                  <c:v>6021</c:v>
                </c:pt>
                <c:pt idx="95">
                  <c:v>6022</c:v>
                </c:pt>
                <c:pt idx="96">
                  <c:v>6023</c:v>
                </c:pt>
                <c:pt idx="97">
                  <c:v>6024</c:v>
                </c:pt>
                <c:pt idx="98">
                  <c:v>6025</c:v>
                </c:pt>
                <c:pt idx="99">
                  <c:v>6026</c:v>
                </c:pt>
                <c:pt idx="100">
                  <c:v>6027</c:v>
                </c:pt>
                <c:pt idx="101">
                  <c:v>6028</c:v>
                </c:pt>
                <c:pt idx="102">
                  <c:v>6029</c:v>
                </c:pt>
                <c:pt idx="103">
                  <c:v>6030</c:v>
                </c:pt>
                <c:pt idx="104">
                  <c:v>6031</c:v>
                </c:pt>
                <c:pt idx="105">
                  <c:v>6032</c:v>
                </c:pt>
                <c:pt idx="106">
                  <c:v>6033</c:v>
                </c:pt>
                <c:pt idx="107">
                  <c:v>6034</c:v>
                </c:pt>
                <c:pt idx="108">
                  <c:v>6035</c:v>
                </c:pt>
                <c:pt idx="109">
                  <c:v>6036</c:v>
                </c:pt>
                <c:pt idx="110">
                  <c:v>6037</c:v>
                </c:pt>
                <c:pt idx="111">
                  <c:v>6038</c:v>
                </c:pt>
                <c:pt idx="112">
                  <c:v>6039</c:v>
                </c:pt>
                <c:pt idx="113">
                  <c:v>6040</c:v>
                </c:pt>
                <c:pt idx="114">
                  <c:v>6041</c:v>
                </c:pt>
                <c:pt idx="115">
                  <c:v>6042</c:v>
                </c:pt>
                <c:pt idx="116">
                  <c:v>6043</c:v>
                </c:pt>
                <c:pt idx="117">
                  <c:v>6044</c:v>
                </c:pt>
                <c:pt idx="118">
                  <c:v>6045</c:v>
                </c:pt>
                <c:pt idx="119">
                  <c:v>6046</c:v>
                </c:pt>
                <c:pt idx="120">
                  <c:v>6047</c:v>
                </c:pt>
                <c:pt idx="121">
                  <c:v>6048</c:v>
                </c:pt>
                <c:pt idx="122">
                  <c:v>6049</c:v>
                </c:pt>
                <c:pt idx="123">
                  <c:v>6050</c:v>
                </c:pt>
                <c:pt idx="124">
                  <c:v>6051</c:v>
                </c:pt>
                <c:pt idx="125">
                  <c:v>6052</c:v>
                </c:pt>
                <c:pt idx="126">
                  <c:v>6053</c:v>
                </c:pt>
                <c:pt idx="127">
                  <c:v>6054</c:v>
                </c:pt>
                <c:pt idx="128">
                  <c:v>6055</c:v>
                </c:pt>
                <c:pt idx="129">
                  <c:v>6056</c:v>
                </c:pt>
                <c:pt idx="130">
                  <c:v>6057</c:v>
                </c:pt>
                <c:pt idx="131">
                  <c:v>6058</c:v>
                </c:pt>
                <c:pt idx="132">
                  <c:v>6059</c:v>
                </c:pt>
                <c:pt idx="133">
                  <c:v>6060</c:v>
                </c:pt>
                <c:pt idx="134">
                  <c:v>6061</c:v>
                </c:pt>
                <c:pt idx="135">
                  <c:v>6062</c:v>
                </c:pt>
                <c:pt idx="136">
                  <c:v>6063</c:v>
                </c:pt>
                <c:pt idx="137">
                  <c:v>6064</c:v>
                </c:pt>
                <c:pt idx="138">
                  <c:v>6065</c:v>
                </c:pt>
                <c:pt idx="139">
                  <c:v>6066</c:v>
                </c:pt>
                <c:pt idx="140">
                  <c:v>6067</c:v>
                </c:pt>
                <c:pt idx="141">
                  <c:v>6068</c:v>
                </c:pt>
                <c:pt idx="142">
                  <c:v>6069</c:v>
                </c:pt>
                <c:pt idx="143">
                  <c:v>6070</c:v>
                </c:pt>
                <c:pt idx="144">
                  <c:v>6071</c:v>
                </c:pt>
                <c:pt idx="145">
                  <c:v>6072</c:v>
                </c:pt>
                <c:pt idx="146">
                  <c:v>6073</c:v>
                </c:pt>
                <c:pt idx="147">
                  <c:v>6074</c:v>
                </c:pt>
                <c:pt idx="148">
                  <c:v>6075</c:v>
                </c:pt>
                <c:pt idx="149">
                  <c:v>6076</c:v>
                </c:pt>
                <c:pt idx="150">
                  <c:v>6077</c:v>
                </c:pt>
                <c:pt idx="151">
                  <c:v>6078</c:v>
                </c:pt>
                <c:pt idx="152">
                  <c:v>6079</c:v>
                </c:pt>
                <c:pt idx="153">
                  <c:v>6080</c:v>
                </c:pt>
                <c:pt idx="154">
                  <c:v>6081</c:v>
                </c:pt>
                <c:pt idx="155">
                  <c:v>6082</c:v>
                </c:pt>
                <c:pt idx="156">
                  <c:v>6083</c:v>
                </c:pt>
                <c:pt idx="157">
                  <c:v>6084</c:v>
                </c:pt>
                <c:pt idx="158">
                  <c:v>6085</c:v>
                </c:pt>
                <c:pt idx="159">
                  <c:v>6086</c:v>
                </c:pt>
                <c:pt idx="160">
                  <c:v>6087</c:v>
                </c:pt>
                <c:pt idx="161">
                  <c:v>6088</c:v>
                </c:pt>
                <c:pt idx="162">
                  <c:v>6089</c:v>
                </c:pt>
                <c:pt idx="163">
                  <c:v>6090</c:v>
                </c:pt>
                <c:pt idx="164">
                  <c:v>6091</c:v>
                </c:pt>
                <c:pt idx="165">
                  <c:v>6092</c:v>
                </c:pt>
                <c:pt idx="166">
                  <c:v>6093</c:v>
                </c:pt>
                <c:pt idx="167">
                  <c:v>6094</c:v>
                </c:pt>
                <c:pt idx="168">
                  <c:v>6095</c:v>
                </c:pt>
                <c:pt idx="169">
                  <c:v>6096</c:v>
                </c:pt>
                <c:pt idx="170">
                  <c:v>6097</c:v>
                </c:pt>
                <c:pt idx="171">
                  <c:v>6098</c:v>
                </c:pt>
                <c:pt idx="172">
                  <c:v>6099</c:v>
                </c:pt>
                <c:pt idx="173">
                  <c:v>6100</c:v>
                </c:pt>
                <c:pt idx="174">
                  <c:v>6101</c:v>
                </c:pt>
                <c:pt idx="175">
                  <c:v>6102</c:v>
                </c:pt>
                <c:pt idx="176">
                  <c:v>6103</c:v>
                </c:pt>
                <c:pt idx="177">
                  <c:v>6104</c:v>
                </c:pt>
                <c:pt idx="178">
                  <c:v>6105</c:v>
                </c:pt>
                <c:pt idx="179">
                  <c:v>6106</c:v>
                </c:pt>
                <c:pt idx="180">
                  <c:v>6107</c:v>
                </c:pt>
                <c:pt idx="181">
                  <c:v>6108</c:v>
                </c:pt>
                <c:pt idx="182">
                  <c:v>6109</c:v>
                </c:pt>
                <c:pt idx="183">
                  <c:v>6110</c:v>
                </c:pt>
                <c:pt idx="184">
                  <c:v>6111</c:v>
                </c:pt>
                <c:pt idx="185">
                  <c:v>6112</c:v>
                </c:pt>
                <c:pt idx="186">
                  <c:v>6113</c:v>
                </c:pt>
                <c:pt idx="187">
                  <c:v>6114</c:v>
                </c:pt>
                <c:pt idx="188">
                  <c:v>6115</c:v>
                </c:pt>
                <c:pt idx="189">
                  <c:v>6116</c:v>
                </c:pt>
                <c:pt idx="190">
                  <c:v>6117</c:v>
                </c:pt>
                <c:pt idx="191">
                  <c:v>6118</c:v>
                </c:pt>
                <c:pt idx="192">
                  <c:v>6119</c:v>
                </c:pt>
                <c:pt idx="193">
                  <c:v>6120</c:v>
                </c:pt>
                <c:pt idx="194">
                  <c:v>6121</c:v>
                </c:pt>
                <c:pt idx="195">
                  <c:v>6122</c:v>
                </c:pt>
                <c:pt idx="196">
                  <c:v>6123</c:v>
                </c:pt>
                <c:pt idx="197">
                  <c:v>6124</c:v>
                </c:pt>
                <c:pt idx="198">
                  <c:v>6125</c:v>
                </c:pt>
                <c:pt idx="199">
                  <c:v>6126</c:v>
                </c:pt>
                <c:pt idx="200">
                  <c:v>6127</c:v>
                </c:pt>
                <c:pt idx="201">
                  <c:v>6128</c:v>
                </c:pt>
                <c:pt idx="202">
                  <c:v>6129</c:v>
                </c:pt>
                <c:pt idx="203">
                  <c:v>6130</c:v>
                </c:pt>
                <c:pt idx="204">
                  <c:v>6131</c:v>
                </c:pt>
                <c:pt idx="205">
                  <c:v>6132</c:v>
                </c:pt>
                <c:pt idx="206">
                  <c:v>6133</c:v>
                </c:pt>
                <c:pt idx="207">
                  <c:v>6134</c:v>
                </c:pt>
                <c:pt idx="208">
                  <c:v>6135</c:v>
                </c:pt>
                <c:pt idx="209">
                  <c:v>6136</c:v>
                </c:pt>
                <c:pt idx="210">
                  <c:v>6137</c:v>
                </c:pt>
                <c:pt idx="211">
                  <c:v>6138</c:v>
                </c:pt>
                <c:pt idx="212">
                  <c:v>6139</c:v>
                </c:pt>
                <c:pt idx="213">
                  <c:v>6140</c:v>
                </c:pt>
                <c:pt idx="214">
                  <c:v>6141</c:v>
                </c:pt>
                <c:pt idx="215">
                  <c:v>6142</c:v>
                </c:pt>
                <c:pt idx="216">
                  <c:v>6143</c:v>
                </c:pt>
                <c:pt idx="217">
                  <c:v>6144</c:v>
                </c:pt>
                <c:pt idx="218">
                  <c:v>6145</c:v>
                </c:pt>
                <c:pt idx="219">
                  <c:v>6146</c:v>
                </c:pt>
                <c:pt idx="220">
                  <c:v>6147</c:v>
                </c:pt>
                <c:pt idx="221">
                  <c:v>6148</c:v>
                </c:pt>
                <c:pt idx="222">
                  <c:v>6149</c:v>
                </c:pt>
                <c:pt idx="223">
                  <c:v>6150</c:v>
                </c:pt>
                <c:pt idx="224">
                  <c:v>6151</c:v>
                </c:pt>
                <c:pt idx="225">
                  <c:v>6152</c:v>
                </c:pt>
                <c:pt idx="226">
                  <c:v>6153</c:v>
                </c:pt>
                <c:pt idx="227">
                  <c:v>6154</c:v>
                </c:pt>
                <c:pt idx="228">
                  <c:v>6155</c:v>
                </c:pt>
                <c:pt idx="229">
                  <c:v>6156</c:v>
                </c:pt>
                <c:pt idx="230">
                  <c:v>6157</c:v>
                </c:pt>
                <c:pt idx="231">
                  <c:v>6158</c:v>
                </c:pt>
                <c:pt idx="232">
                  <c:v>6159</c:v>
                </c:pt>
                <c:pt idx="233">
                  <c:v>6160</c:v>
                </c:pt>
                <c:pt idx="234">
                  <c:v>6161</c:v>
                </c:pt>
                <c:pt idx="235">
                  <c:v>6162</c:v>
                </c:pt>
                <c:pt idx="236">
                  <c:v>6163</c:v>
                </c:pt>
                <c:pt idx="237">
                  <c:v>6164</c:v>
                </c:pt>
                <c:pt idx="238">
                  <c:v>6165</c:v>
                </c:pt>
                <c:pt idx="239">
                  <c:v>6166</c:v>
                </c:pt>
                <c:pt idx="240">
                  <c:v>6167</c:v>
                </c:pt>
                <c:pt idx="241">
                  <c:v>6168</c:v>
                </c:pt>
                <c:pt idx="242">
                  <c:v>6169</c:v>
                </c:pt>
                <c:pt idx="243">
                  <c:v>6170</c:v>
                </c:pt>
                <c:pt idx="244">
                  <c:v>6171</c:v>
                </c:pt>
                <c:pt idx="245">
                  <c:v>6172</c:v>
                </c:pt>
                <c:pt idx="246">
                  <c:v>6173</c:v>
                </c:pt>
                <c:pt idx="247">
                  <c:v>6174</c:v>
                </c:pt>
                <c:pt idx="248">
                  <c:v>6175</c:v>
                </c:pt>
                <c:pt idx="249">
                  <c:v>6176</c:v>
                </c:pt>
                <c:pt idx="250">
                  <c:v>6177</c:v>
                </c:pt>
                <c:pt idx="251">
                  <c:v>6178</c:v>
                </c:pt>
                <c:pt idx="252">
                  <c:v>6179</c:v>
                </c:pt>
                <c:pt idx="253">
                  <c:v>6180</c:v>
                </c:pt>
                <c:pt idx="254">
                  <c:v>6181</c:v>
                </c:pt>
                <c:pt idx="255">
                  <c:v>6182</c:v>
                </c:pt>
                <c:pt idx="256">
                  <c:v>6183</c:v>
                </c:pt>
                <c:pt idx="257">
                  <c:v>6184</c:v>
                </c:pt>
                <c:pt idx="258">
                  <c:v>6185</c:v>
                </c:pt>
                <c:pt idx="259">
                  <c:v>6186</c:v>
                </c:pt>
              </c:numCache>
            </c:numRef>
          </c:xVal>
          <c:yVal>
            <c:numRef>
              <c:f>Graph!$E$5281:$E$5538</c:f>
              <c:numCache>
                <c:formatCode>General</c:formatCode>
                <c:ptCount val="258"/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56">
                  <c:v>4</c:v>
                </c:pt>
                <c:pt idx="257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016-4A1C-B343-771795C43CF7}"/>
            </c:ext>
          </c:extLst>
        </c:ser>
        <c:ser>
          <c:idx val="4"/>
          <c:order val="4"/>
          <c:tx>
            <c:v>RRD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Graph!$A$5280:$A$5539</c:f>
              <c:numCache>
                <c:formatCode>General</c:formatCode>
                <c:ptCount val="260"/>
                <c:pt idx="0">
                  <c:v>5927</c:v>
                </c:pt>
                <c:pt idx="1">
                  <c:v>5928</c:v>
                </c:pt>
                <c:pt idx="2">
                  <c:v>5929</c:v>
                </c:pt>
                <c:pt idx="3">
                  <c:v>5930</c:v>
                </c:pt>
                <c:pt idx="4">
                  <c:v>5931</c:v>
                </c:pt>
                <c:pt idx="5">
                  <c:v>5932</c:v>
                </c:pt>
                <c:pt idx="6">
                  <c:v>5933</c:v>
                </c:pt>
                <c:pt idx="7">
                  <c:v>5934</c:v>
                </c:pt>
                <c:pt idx="8">
                  <c:v>5935</c:v>
                </c:pt>
                <c:pt idx="9">
                  <c:v>5936</c:v>
                </c:pt>
                <c:pt idx="10">
                  <c:v>5937</c:v>
                </c:pt>
                <c:pt idx="11">
                  <c:v>5938</c:v>
                </c:pt>
                <c:pt idx="12">
                  <c:v>5939</c:v>
                </c:pt>
                <c:pt idx="13">
                  <c:v>5940</c:v>
                </c:pt>
                <c:pt idx="14">
                  <c:v>5941</c:v>
                </c:pt>
                <c:pt idx="15">
                  <c:v>5942</c:v>
                </c:pt>
                <c:pt idx="16">
                  <c:v>5943</c:v>
                </c:pt>
                <c:pt idx="17">
                  <c:v>5944</c:v>
                </c:pt>
                <c:pt idx="18">
                  <c:v>5945</c:v>
                </c:pt>
                <c:pt idx="19">
                  <c:v>5946</c:v>
                </c:pt>
                <c:pt idx="20">
                  <c:v>5947</c:v>
                </c:pt>
                <c:pt idx="21">
                  <c:v>5948</c:v>
                </c:pt>
                <c:pt idx="22">
                  <c:v>5949</c:v>
                </c:pt>
                <c:pt idx="23">
                  <c:v>5950</c:v>
                </c:pt>
                <c:pt idx="24">
                  <c:v>5951</c:v>
                </c:pt>
                <c:pt idx="25">
                  <c:v>5952</c:v>
                </c:pt>
                <c:pt idx="26">
                  <c:v>5953</c:v>
                </c:pt>
                <c:pt idx="27">
                  <c:v>5954</c:v>
                </c:pt>
                <c:pt idx="28">
                  <c:v>5955</c:v>
                </c:pt>
                <c:pt idx="29">
                  <c:v>5956</c:v>
                </c:pt>
                <c:pt idx="30">
                  <c:v>5957</c:v>
                </c:pt>
                <c:pt idx="31">
                  <c:v>5958</c:v>
                </c:pt>
                <c:pt idx="32">
                  <c:v>5959</c:v>
                </c:pt>
                <c:pt idx="33">
                  <c:v>5960</c:v>
                </c:pt>
                <c:pt idx="34">
                  <c:v>5961</c:v>
                </c:pt>
                <c:pt idx="35">
                  <c:v>5962</c:v>
                </c:pt>
                <c:pt idx="36">
                  <c:v>5963</c:v>
                </c:pt>
                <c:pt idx="37">
                  <c:v>5964</c:v>
                </c:pt>
                <c:pt idx="38">
                  <c:v>5965</c:v>
                </c:pt>
                <c:pt idx="39">
                  <c:v>5966</c:v>
                </c:pt>
                <c:pt idx="40">
                  <c:v>5967</c:v>
                </c:pt>
                <c:pt idx="41">
                  <c:v>5968</c:v>
                </c:pt>
                <c:pt idx="42">
                  <c:v>5969</c:v>
                </c:pt>
                <c:pt idx="43">
                  <c:v>5970</c:v>
                </c:pt>
                <c:pt idx="44">
                  <c:v>5971</c:v>
                </c:pt>
                <c:pt idx="45">
                  <c:v>5972</c:v>
                </c:pt>
                <c:pt idx="46">
                  <c:v>5973</c:v>
                </c:pt>
                <c:pt idx="47">
                  <c:v>5974</c:v>
                </c:pt>
                <c:pt idx="48">
                  <c:v>5975</c:v>
                </c:pt>
                <c:pt idx="49">
                  <c:v>5976</c:v>
                </c:pt>
                <c:pt idx="50">
                  <c:v>5977</c:v>
                </c:pt>
                <c:pt idx="51">
                  <c:v>5978</c:v>
                </c:pt>
                <c:pt idx="52">
                  <c:v>5979</c:v>
                </c:pt>
                <c:pt idx="53">
                  <c:v>5980</c:v>
                </c:pt>
                <c:pt idx="54">
                  <c:v>5981</c:v>
                </c:pt>
                <c:pt idx="55">
                  <c:v>5982</c:v>
                </c:pt>
                <c:pt idx="56">
                  <c:v>5983</c:v>
                </c:pt>
                <c:pt idx="57">
                  <c:v>5984</c:v>
                </c:pt>
                <c:pt idx="58">
                  <c:v>5985</c:v>
                </c:pt>
                <c:pt idx="59">
                  <c:v>5986</c:v>
                </c:pt>
                <c:pt idx="60">
                  <c:v>5987</c:v>
                </c:pt>
                <c:pt idx="61">
                  <c:v>5988</c:v>
                </c:pt>
                <c:pt idx="62">
                  <c:v>5989</c:v>
                </c:pt>
                <c:pt idx="63">
                  <c:v>5990</c:v>
                </c:pt>
                <c:pt idx="64">
                  <c:v>5991</c:v>
                </c:pt>
                <c:pt idx="65">
                  <c:v>5992</c:v>
                </c:pt>
                <c:pt idx="66">
                  <c:v>5993</c:v>
                </c:pt>
                <c:pt idx="67">
                  <c:v>5994</c:v>
                </c:pt>
                <c:pt idx="68">
                  <c:v>5995</c:v>
                </c:pt>
                <c:pt idx="69">
                  <c:v>5996</c:v>
                </c:pt>
                <c:pt idx="70">
                  <c:v>5997</c:v>
                </c:pt>
                <c:pt idx="71">
                  <c:v>5998</c:v>
                </c:pt>
                <c:pt idx="72">
                  <c:v>5999</c:v>
                </c:pt>
                <c:pt idx="73">
                  <c:v>6000</c:v>
                </c:pt>
                <c:pt idx="74">
                  <c:v>6001</c:v>
                </c:pt>
                <c:pt idx="75">
                  <c:v>6002</c:v>
                </c:pt>
                <c:pt idx="76">
                  <c:v>6003</c:v>
                </c:pt>
                <c:pt idx="77">
                  <c:v>6004</c:v>
                </c:pt>
                <c:pt idx="78">
                  <c:v>6005</c:v>
                </c:pt>
                <c:pt idx="79">
                  <c:v>6006</c:v>
                </c:pt>
                <c:pt idx="80">
                  <c:v>6007</c:v>
                </c:pt>
                <c:pt idx="81">
                  <c:v>6008</c:v>
                </c:pt>
                <c:pt idx="82">
                  <c:v>6009</c:v>
                </c:pt>
                <c:pt idx="83">
                  <c:v>6010</c:v>
                </c:pt>
                <c:pt idx="84">
                  <c:v>6011</c:v>
                </c:pt>
                <c:pt idx="85">
                  <c:v>6012</c:v>
                </c:pt>
                <c:pt idx="86">
                  <c:v>6013</c:v>
                </c:pt>
                <c:pt idx="87">
                  <c:v>6014</c:v>
                </c:pt>
                <c:pt idx="88">
                  <c:v>6015</c:v>
                </c:pt>
                <c:pt idx="89">
                  <c:v>6016</c:v>
                </c:pt>
                <c:pt idx="90">
                  <c:v>6017</c:v>
                </c:pt>
                <c:pt idx="91">
                  <c:v>6018</c:v>
                </c:pt>
                <c:pt idx="92">
                  <c:v>6019</c:v>
                </c:pt>
                <c:pt idx="93">
                  <c:v>6020</c:v>
                </c:pt>
                <c:pt idx="94">
                  <c:v>6021</c:v>
                </c:pt>
                <c:pt idx="95">
                  <c:v>6022</c:v>
                </c:pt>
                <c:pt idx="96">
                  <c:v>6023</c:v>
                </c:pt>
                <c:pt idx="97">
                  <c:v>6024</c:v>
                </c:pt>
                <c:pt idx="98">
                  <c:v>6025</c:v>
                </c:pt>
                <c:pt idx="99">
                  <c:v>6026</c:v>
                </c:pt>
                <c:pt idx="100">
                  <c:v>6027</c:v>
                </c:pt>
                <c:pt idx="101">
                  <c:v>6028</c:v>
                </c:pt>
                <c:pt idx="102">
                  <c:v>6029</c:v>
                </c:pt>
                <c:pt idx="103">
                  <c:v>6030</c:v>
                </c:pt>
                <c:pt idx="104">
                  <c:v>6031</c:v>
                </c:pt>
                <c:pt idx="105">
                  <c:v>6032</c:v>
                </c:pt>
                <c:pt idx="106">
                  <c:v>6033</c:v>
                </c:pt>
                <c:pt idx="107">
                  <c:v>6034</c:v>
                </c:pt>
                <c:pt idx="108">
                  <c:v>6035</c:v>
                </c:pt>
                <c:pt idx="109">
                  <c:v>6036</c:v>
                </c:pt>
                <c:pt idx="110">
                  <c:v>6037</c:v>
                </c:pt>
                <c:pt idx="111">
                  <c:v>6038</c:v>
                </c:pt>
                <c:pt idx="112">
                  <c:v>6039</c:v>
                </c:pt>
                <c:pt idx="113">
                  <c:v>6040</c:v>
                </c:pt>
                <c:pt idx="114">
                  <c:v>6041</c:v>
                </c:pt>
                <c:pt idx="115">
                  <c:v>6042</c:v>
                </c:pt>
                <c:pt idx="116">
                  <c:v>6043</c:v>
                </c:pt>
                <c:pt idx="117">
                  <c:v>6044</c:v>
                </c:pt>
                <c:pt idx="118">
                  <c:v>6045</c:v>
                </c:pt>
                <c:pt idx="119">
                  <c:v>6046</c:v>
                </c:pt>
                <c:pt idx="120">
                  <c:v>6047</c:v>
                </c:pt>
                <c:pt idx="121">
                  <c:v>6048</c:v>
                </c:pt>
                <c:pt idx="122">
                  <c:v>6049</c:v>
                </c:pt>
                <c:pt idx="123">
                  <c:v>6050</c:v>
                </c:pt>
                <c:pt idx="124">
                  <c:v>6051</c:v>
                </c:pt>
                <c:pt idx="125">
                  <c:v>6052</c:v>
                </c:pt>
                <c:pt idx="126">
                  <c:v>6053</c:v>
                </c:pt>
                <c:pt idx="127">
                  <c:v>6054</c:v>
                </c:pt>
                <c:pt idx="128">
                  <c:v>6055</c:v>
                </c:pt>
                <c:pt idx="129">
                  <c:v>6056</c:v>
                </c:pt>
                <c:pt idx="130">
                  <c:v>6057</c:v>
                </c:pt>
                <c:pt idx="131">
                  <c:v>6058</c:v>
                </c:pt>
                <c:pt idx="132">
                  <c:v>6059</c:v>
                </c:pt>
                <c:pt idx="133">
                  <c:v>6060</c:v>
                </c:pt>
                <c:pt idx="134">
                  <c:v>6061</c:v>
                </c:pt>
                <c:pt idx="135">
                  <c:v>6062</c:v>
                </c:pt>
                <c:pt idx="136">
                  <c:v>6063</c:v>
                </c:pt>
                <c:pt idx="137">
                  <c:v>6064</c:v>
                </c:pt>
                <c:pt idx="138">
                  <c:v>6065</c:v>
                </c:pt>
                <c:pt idx="139">
                  <c:v>6066</c:v>
                </c:pt>
                <c:pt idx="140">
                  <c:v>6067</c:v>
                </c:pt>
                <c:pt idx="141">
                  <c:v>6068</c:v>
                </c:pt>
                <c:pt idx="142">
                  <c:v>6069</c:v>
                </c:pt>
                <c:pt idx="143">
                  <c:v>6070</c:v>
                </c:pt>
                <c:pt idx="144">
                  <c:v>6071</c:v>
                </c:pt>
                <c:pt idx="145">
                  <c:v>6072</c:v>
                </c:pt>
                <c:pt idx="146">
                  <c:v>6073</c:v>
                </c:pt>
                <c:pt idx="147">
                  <c:v>6074</c:v>
                </c:pt>
                <c:pt idx="148">
                  <c:v>6075</c:v>
                </c:pt>
                <c:pt idx="149">
                  <c:v>6076</c:v>
                </c:pt>
                <c:pt idx="150">
                  <c:v>6077</c:v>
                </c:pt>
                <c:pt idx="151">
                  <c:v>6078</c:v>
                </c:pt>
                <c:pt idx="152">
                  <c:v>6079</c:v>
                </c:pt>
                <c:pt idx="153">
                  <c:v>6080</c:v>
                </c:pt>
                <c:pt idx="154">
                  <c:v>6081</c:v>
                </c:pt>
                <c:pt idx="155">
                  <c:v>6082</c:v>
                </c:pt>
                <c:pt idx="156">
                  <c:v>6083</c:v>
                </c:pt>
                <c:pt idx="157">
                  <c:v>6084</c:v>
                </c:pt>
                <c:pt idx="158">
                  <c:v>6085</c:v>
                </c:pt>
                <c:pt idx="159">
                  <c:v>6086</c:v>
                </c:pt>
                <c:pt idx="160">
                  <c:v>6087</c:v>
                </c:pt>
                <c:pt idx="161">
                  <c:v>6088</c:v>
                </c:pt>
                <c:pt idx="162">
                  <c:v>6089</c:v>
                </c:pt>
                <c:pt idx="163">
                  <c:v>6090</c:v>
                </c:pt>
                <c:pt idx="164">
                  <c:v>6091</c:v>
                </c:pt>
                <c:pt idx="165">
                  <c:v>6092</c:v>
                </c:pt>
                <c:pt idx="166">
                  <c:v>6093</c:v>
                </c:pt>
                <c:pt idx="167">
                  <c:v>6094</c:v>
                </c:pt>
                <c:pt idx="168">
                  <c:v>6095</c:v>
                </c:pt>
                <c:pt idx="169">
                  <c:v>6096</c:v>
                </c:pt>
                <c:pt idx="170">
                  <c:v>6097</c:v>
                </c:pt>
                <c:pt idx="171">
                  <c:v>6098</c:v>
                </c:pt>
                <c:pt idx="172">
                  <c:v>6099</c:v>
                </c:pt>
                <c:pt idx="173">
                  <c:v>6100</c:v>
                </c:pt>
                <c:pt idx="174">
                  <c:v>6101</c:v>
                </c:pt>
                <c:pt idx="175">
                  <c:v>6102</c:v>
                </c:pt>
                <c:pt idx="176">
                  <c:v>6103</c:v>
                </c:pt>
                <c:pt idx="177">
                  <c:v>6104</c:v>
                </c:pt>
                <c:pt idx="178">
                  <c:v>6105</c:v>
                </c:pt>
                <c:pt idx="179">
                  <c:v>6106</c:v>
                </c:pt>
                <c:pt idx="180">
                  <c:v>6107</c:v>
                </c:pt>
                <c:pt idx="181">
                  <c:v>6108</c:v>
                </c:pt>
                <c:pt idx="182">
                  <c:v>6109</c:v>
                </c:pt>
                <c:pt idx="183">
                  <c:v>6110</c:v>
                </c:pt>
                <c:pt idx="184">
                  <c:v>6111</c:v>
                </c:pt>
                <c:pt idx="185">
                  <c:v>6112</c:v>
                </c:pt>
                <c:pt idx="186">
                  <c:v>6113</c:v>
                </c:pt>
                <c:pt idx="187">
                  <c:v>6114</c:v>
                </c:pt>
                <c:pt idx="188">
                  <c:v>6115</c:v>
                </c:pt>
                <c:pt idx="189">
                  <c:v>6116</c:v>
                </c:pt>
                <c:pt idx="190">
                  <c:v>6117</c:v>
                </c:pt>
                <c:pt idx="191">
                  <c:v>6118</c:v>
                </c:pt>
                <c:pt idx="192">
                  <c:v>6119</c:v>
                </c:pt>
                <c:pt idx="193">
                  <c:v>6120</c:v>
                </c:pt>
                <c:pt idx="194">
                  <c:v>6121</c:v>
                </c:pt>
                <c:pt idx="195">
                  <c:v>6122</c:v>
                </c:pt>
                <c:pt idx="196">
                  <c:v>6123</c:v>
                </c:pt>
                <c:pt idx="197">
                  <c:v>6124</c:v>
                </c:pt>
                <c:pt idx="198">
                  <c:v>6125</c:v>
                </c:pt>
                <c:pt idx="199">
                  <c:v>6126</c:v>
                </c:pt>
                <c:pt idx="200">
                  <c:v>6127</c:v>
                </c:pt>
                <c:pt idx="201">
                  <c:v>6128</c:v>
                </c:pt>
                <c:pt idx="202">
                  <c:v>6129</c:v>
                </c:pt>
                <c:pt idx="203">
                  <c:v>6130</c:v>
                </c:pt>
                <c:pt idx="204">
                  <c:v>6131</c:v>
                </c:pt>
                <c:pt idx="205">
                  <c:v>6132</c:v>
                </c:pt>
                <c:pt idx="206">
                  <c:v>6133</c:v>
                </c:pt>
                <c:pt idx="207">
                  <c:v>6134</c:v>
                </c:pt>
                <c:pt idx="208">
                  <c:v>6135</c:v>
                </c:pt>
                <c:pt idx="209">
                  <c:v>6136</c:v>
                </c:pt>
                <c:pt idx="210">
                  <c:v>6137</c:v>
                </c:pt>
                <c:pt idx="211">
                  <c:v>6138</c:v>
                </c:pt>
                <c:pt idx="212">
                  <c:v>6139</c:v>
                </c:pt>
                <c:pt idx="213">
                  <c:v>6140</c:v>
                </c:pt>
                <c:pt idx="214">
                  <c:v>6141</c:v>
                </c:pt>
                <c:pt idx="215">
                  <c:v>6142</c:v>
                </c:pt>
                <c:pt idx="216">
                  <c:v>6143</c:v>
                </c:pt>
                <c:pt idx="217">
                  <c:v>6144</c:v>
                </c:pt>
                <c:pt idx="218">
                  <c:v>6145</c:v>
                </c:pt>
                <c:pt idx="219">
                  <c:v>6146</c:v>
                </c:pt>
                <c:pt idx="220">
                  <c:v>6147</c:v>
                </c:pt>
                <c:pt idx="221">
                  <c:v>6148</c:v>
                </c:pt>
                <c:pt idx="222">
                  <c:v>6149</c:v>
                </c:pt>
                <c:pt idx="223">
                  <c:v>6150</c:v>
                </c:pt>
                <c:pt idx="224">
                  <c:v>6151</c:v>
                </c:pt>
                <c:pt idx="225">
                  <c:v>6152</c:v>
                </c:pt>
                <c:pt idx="226">
                  <c:v>6153</c:v>
                </c:pt>
                <c:pt idx="227">
                  <c:v>6154</c:v>
                </c:pt>
                <c:pt idx="228">
                  <c:v>6155</c:v>
                </c:pt>
                <c:pt idx="229">
                  <c:v>6156</c:v>
                </c:pt>
                <c:pt idx="230">
                  <c:v>6157</c:v>
                </c:pt>
                <c:pt idx="231">
                  <c:v>6158</c:v>
                </c:pt>
                <c:pt idx="232">
                  <c:v>6159</c:v>
                </c:pt>
                <c:pt idx="233">
                  <c:v>6160</c:v>
                </c:pt>
                <c:pt idx="234">
                  <c:v>6161</c:v>
                </c:pt>
                <c:pt idx="235">
                  <c:v>6162</c:v>
                </c:pt>
                <c:pt idx="236">
                  <c:v>6163</c:v>
                </c:pt>
                <c:pt idx="237">
                  <c:v>6164</c:v>
                </c:pt>
                <c:pt idx="238">
                  <c:v>6165</c:v>
                </c:pt>
                <c:pt idx="239">
                  <c:v>6166</c:v>
                </c:pt>
                <c:pt idx="240">
                  <c:v>6167</c:v>
                </c:pt>
                <c:pt idx="241">
                  <c:v>6168</c:v>
                </c:pt>
                <c:pt idx="242">
                  <c:v>6169</c:v>
                </c:pt>
                <c:pt idx="243">
                  <c:v>6170</c:v>
                </c:pt>
                <c:pt idx="244">
                  <c:v>6171</c:v>
                </c:pt>
                <c:pt idx="245">
                  <c:v>6172</c:v>
                </c:pt>
                <c:pt idx="246">
                  <c:v>6173</c:v>
                </c:pt>
                <c:pt idx="247">
                  <c:v>6174</c:v>
                </c:pt>
                <c:pt idx="248">
                  <c:v>6175</c:v>
                </c:pt>
                <c:pt idx="249">
                  <c:v>6176</c:v>
                </c:pt>
                <c:pt idx="250">
                  <c:v>6177</c:v>
                </c:pt>
                <c:pt idx="251">
                  <c:v>6178</c:v>
                </c:pt>
                <c:pt idx="252">
                  <c:v>6179</c:v>
                </c:pt>
                <c:pt idx="253">
                  <c:v>6180</c:v>
                </c:pt>
                <c:pt idx="254">
                  <c:v>6181</c:v>
                </c:pt>
                <c:pt idx="255">
                  <c:v>6182</c:v>
                </c:pt>
                <c:pt idx="256">
                  <c:v>6183</c:v>
                </c:pt>
                <c:pt idx="257">
                  <c:v>6184</c:v>
                </c:pt>
                <c:pt idx="258">
                  <c:v>6185</c:v>
                </c:pt>
                <c:pt idx="259">
                  <c:v>6186</c:v>
                </c:pt>
              </c:numCache>
            </c:numRef>
          </c:xVal>
          <c:yVal>
            <c:numRef>
              <c:f>Graph!$G$5281:$G$5538</c:f>
              <c:numCache>
                <c:formatCode>General</c:formatCode>
                <c:ptCount val="258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016-4A1C-B343-771795C43CF7}"/>
            </c:ext>
          </c:extLst>
        </c:ser>
        <c:ser>
          <c:idx val="5"/>
          <c:order val="5"/>
          <c:tx>
            <c:v>RLD</c:v>
          </c:tx>
          <c:spPr>
            <a:ln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Graph!$A$5280:$A$5539</c:f>
              <c:numCache>
                <c:formatCode>General</c:formatCode>
                <c:ptCount val="260"/>
                <c:pt idx="0">
                  <c:v>5927</c:v>
                </c:pt>
                <c:pt idx="1">
                  <c:v>5928</c:v>
                </c:pt>
                <c:pt idx="2">
                  <c:v>5929</c:v>
                </c:pt>
                <c:pt idx="3">
                  <c:v>5930</c:v>
                </c:pt>
                <c:pt idx="4">
                  <c:v>5931</c:v>
                </c:pt>
                <c:pt idx="5">
                  <c:v>5932</c:v>
                </c:pt>
                <c:pt idx="6">
                  <c:v>5933</c:v>
                </c:pt>
                <c:pt idx="7">
                  <c:v>5934</c:v>
                </c:pt>
                <c:pt idx="8">
                  <c:v>5935</c:v>
                </c:pt>
                <c:pt idx="9">
                  <c:v>5936</c:v>
                </c:pt>
                <c:pt idx="10">
                  <c:v>5937</c:v>
                </c:pt>
                <c:pt idx="11">
                  <c:v>5938</c:v>
                </c:pt>
                <c:pt idx="12">
                  <c:v>5939</c:v>
                </c:pt>
                <c:pt idx="13">
                  <c:v>5940</c:v>
                </c:pt>
                <c:pt idx="14">
                  <c:v>5941</c:v>
                </c:pt>
                <c:pt idx="15">
                  <c:v>5942</c:v>
                </c:pt>
                <c:pt idx="16">
                  <c:v>5943</c:v>
                </c:pt>
                <c:pt idx="17">
                  <c:v>5944</c:v>
                </c:pt>
                <c:pt idx="18">
                  <c:v>5945</c:v>
                </c:pt>
                <c:pt idx="19">
                  <c:v>5946</c:v>
                </c:pt>
                <c:pt idx="20">
                  <c:v>5947</c:v>
                </c:pt>
                <c:pt idx="21">
                  <c:v>5948</c:v>
                </c:pt>
                <c:pt idx="22">
                  <c:v>5949</c:v>
                </c:pt>
                <c:pt idx="23">
                  <c:v>5950</c:v>
                </c:pt>
                <c:pt idx="24">
                  <c:v>5951</c:v>
                </c:pt>
                <c:pt idx="25">
                  <c:v>5952</c:v>
                </c:pt>
                <c:pt idx="26">
                  <c:v>5953</c:v>
                </c:pt>
                <c:pt idx="27">
                  <c:v>5954</c:v>
                </c:pt>
                <c:pt idx="28">
                  <c:v>5955</c:v>
                </c:pt>
                <c:pt idx="29">
                  <c:v>5956</c:v>
                </c:pt>
                <c:pt idx="30">
                  <c:v>5957</c:v>
                </c:pt>
                <c:pt idx="31">
                  <c:v>5958</c:v>
                </c:pt>
                <c:pt idx="32">
                  <c:v>5959</c:v>
                </c:pt>
                <c:pt idx="33">
                  <c:v>5960</c:v>
                </c:pt>
                <c:pt idx="34">
                  <c:v>5961</c:v>
                </c:pt>
                <c:pt idx="35">
                  <c:v>5962</c:v>
                </c:pt>
                <c:pt idx="36">
                  <c:v>5963</c:v>
                </c:pt>
                <c:pt idx="37">
                  <c:v>5964</c:v>
                </c:pt>
                <c:pt idx="38">
                  <c:v>5965</c:v>
                </c:pt>
                <c:pt idx="39">
                  <c:v>5966</c:v>
                </c:pt>
                <c:pt idx="40">
                  <c:v>5967</c:v>
                </c:pt>
                <c:pt idx="41">
                  <c:v>5968</c:v>
                </c:pt>
                <c:pt idx="42">
                  <c:v>5969</c:v>
                </c:pt>
                <c:pt idx="43">
                  <c:v>5970</c:v>
                </c:pt>
                <c:pt idx="44">
                  <c:v>5971</c:v>
                </c:pt>
                <c:pt idx="45">
                  <c:v>5972</c:v>
                </c:pt>
                <c:pt idx="46">
                  <c:v>5973</c:v>
                </c:pt>
                <c:pt idx="47">
                  <c:v>5974</c:v>
                </c:pt>
                <c:pt idx="48">
                  <c:v>5975</c:v>
                </c:pt>
                <c:pt idx="49">
                  <c:v>5976</c:v>
                </c:pt>
                <c:pt idx="50">
                  <c:v>5977</c:v>
                </c:pt>
                <c:pt idx="51">
                  <c:v>5978</c:v>
                </c:pt>
                <c:pt idx="52">
                  <c:v>5979</c:v>
                </c:pt>
                <c:pt idx="53">
                  <c:v>5980</c:v>
                </c:pt>
                <c:pt idx="54">
                  <c:v>5981</c:v>
                </c:pt>
                <c:pt idx="55">
                  <c:v>5982</c:v>
                </c:pt>
                <c:pt idx="56">
                  <c:v>5983</c:v>
                </c:pt>
                <c:pt idx="57">
                  <c:v>5984</c:v>
                </c:pt>
                <c:pt idx="58">
                  <c:v>5985</c:v>
                </c:pt>
                <c:pt idx="59">
                  <c:v>5986</c:v>
                </c:pt>
                <c:pt idx="60">
                  <c:v>5987</c:v>
                </c:pt>
                <c:pt idx="61">
                  <c:v>5988</c:v>
                </c:pt>
                <c:pt idx="62">
                  <c:v>5989</c:v>
                </c:pt>
                <c:pt idx="63">
                  <c:v>5990</c:v>
                </c:pt>
                <c:pt idx="64">
                  <c:v>5991</c:v>
                </c:pt>
                <c:pt idx="65">
                  <c:v>5992</c:v>
                </c:pt>
                <c:pt idx="66">
                  <c:v>5993</c:v>
                </c:pt>
                <c:pt idx="67">
                  <c:v>5994</c:v>
                </c:pt>
                <c:pt idx="68">
                  <c:v>5995</c:v>
                </c:pt>
                <c:pt idx="69">
                  <c:v>5996</c:v>
                </c:pt>
                <c:pt idx="70">
                  <c:v>5997</c:v>
                </c:pt>
                <c:pt idx="71">
                  <c:v>5998</c:v>
                </c:pt>
                <c:pt idx="72">
                  <c:v>5999</c:v>
                </c:pt>
                <c:pt idx="73">
                  <c:v>6000</c:v>
                </c:pt>
                <c:pt idx="74">
                  <c:v>6001</c:v>
                </c:pt>
                <c:pt idx="75">
                  <c:v>6002</c:v>
                </c:pt>
                <c:pt idx="76">
                  <c:v>6003</c:v>
                </c:pt>
                <c:pt idx="77">
                  <c:v>6004</c:v>
                </c:pt>
                <c:pt idx="78">
                  <c:v>6005</c:v>
                </c:pt>
                <c:pt idx="79">
                  <c:v>6006</c:v>
                </c:pt>
                <c:pt idx="80">
                  <c:v>6007</c:v>
                </c:pt>
                <c:pt idx="81">
                  <c:v>6008</c:v>
                </c:pt>
                <c:pt idx="82">
                  <c:v>6009</c:v>
                </c:pt>
                <c:pt idx="83">
                  <c:v>6010</c:v>
                </c:pt>
                <c:pt idx="84">
                  <c:v>6011</c:v>
                </c:pt>
                <c:pt idx="85">
                  <c:v>6012</c:v>
                </c:pt>
                <c:pt idx="86">
                  <c:v>6013</c:v>
                </c:pt>
                <c:pt idx="87">
                  <c:v>6014</c:v>
                </c:pt>
                <c:pt idx="88">
                  <c:v>6015</c:v>
                </c:pt>
                <c:pt idx="89">
                  <c:v>6016</c:v>
                </c:pt>
                <c:pt idx="90">
                  <c:v>6017</c:v>
                </c:pt>
                <c:pt idx="91">
                  <c:v>6018</c:v>
                </c:pt>
                <c:pt idx="92">
                  <c:v>6019</c:v>
                </c:pt>
                <c:pt idx="93">
                  <c:v>6020</c:v>
                </c:pt>
                <c:pt idx="94">
                  <c:v>6021</c:v>
                </c:pt>
                <c:pt idx="95">
                  <c:v>6022</c:v>
                </c:pt>
                <c:pt idx="96">
                  <c:v>6023</c:v>
                </c:pt>
                <c:pt idx="97">
                  <c:v>6024</c:v>
                </c:pt>
                <c:pt idx="98">
                  <c:v>6025</c:v>
                </c:pt>
                <c:pt idx="99">
                  <c:v>6026</c:v>
                </c:pt>
                <c:pt idx="100">
                  <c:v>6027</c:v>
                </c:pt>
                <c:pt idx="101">
                  <c:v>6028</c:v>
                </c:pt>
                <c:pt idx="102">
                  <c:v>6029</c:v>
                </c:pt>
                <c:pt idx="103">
                  <c:v>6030</c:v>
                </c:pt>
                <c:pt idx="104">
                  <c:v>6031</c:v>
                </c:pt>
                <c:pt idx="105">
                  <c:v>6032</c:v>
                </c:pt>
                <c:pt idx="106">
                  <c:v>6033</c:v>
                </c:pt>
                <c:pt idx="107">
                  <c:v>6034</c:v>
                </c:pt>
                <c:pt idx="108">
                  <c:v>6035</c:v>
                </c:pt>
                <c:pt idx="109">
                  <c:v>6036</c:v>
                </c:pt>
                <c:pt idx="110">
                  <c:v>6037</c:v>
                </c:pt>
                <c:pt idx="111">
                  <c:v>6038</c:v>
                </c:pt>
                <c:pt idx="112">
                  <c:v>6039</c:v>
                </c:pt>
                <c:pt idx="113">
                  <c:v>6040</c:v>
                </c:pt>
                <c:pt idx="114">
                  <c:v>6041</c:v>
                </c:pt>
                <c:pt idx="115">
                  <c:v>6042</c:v>
                </c:pt>
                <c:pt idx="116">
                  <c:v>6043</c:v>
                </c:pt>
                <c:pt idx="117">
                  <c:v>6044</c:v>
                </c:pt>
                <c:pt idx="118">
                  <c:v>6045</c:v>
                </c:pt>
                <c:pt idx="119">
                  <c:v>6046</c:v>
                </c:pt>
                <c:pt idx="120">
                  <c:v>6047</c:v>
                </c:pt>
                <c:pt idx="121">
                  <c:v>6048</c:v>
                </c:pt>
                <c:pt idx="122">
                  <c:v>6049</c:v>
                </c:pt>
                <c:pt idx="123">
                  <c:v>6050</c:v>
                </c:pt>
                <c:pt idx="124">
                  <c:v>6051</c:v>
                </c:pt>
                <c:pt idx="125">
                  <c:v>6052</c:v>
                </c:pt>
                <c:pt idx="126">
                  <c:v>6053</c:v>
                </c:pt>
                <c:pt idx="127">
                  <c:v>6054</c:v>
                </c:pt>
                <c:pt idx="128">
                  <c:v>6055</c:v>
                </c:pt>
                <c:pt idx="129">
                  <c:v>6056</c:v>
                </c:pt>
                <c:pt idx="130">
                  <c:v>6057</c:v>
                </c:pt>
                <c:pt idx="131">
                  <c:v>6058</c:v>
                </c:pt>
                <c:pt idx="132">
                  <c:v>6059</c:v>
                </c:pt>
                <c:pt idx="133">
                  <c:v>6060</c:v>
                </c:pt>
                <c:pt idx="134">
                  <c:v>6061</c:v>
                </c:pt>
                <c:pt idx="135">
                  <c:v>6062</c:v>
                </c:pt>
                <c:pt idx="136">
                  <c:v>6063</c:v>
                </c:pt>
                <c:pt idx="137">
                  <c:v>6064</c:v>
                </c:pt>
                <c:pt idx="138">
                  <c:v>6065</c:v>
                </c:pt>
                <c:pt idx="139">
                  <c:v>6066</c:v>
                </c:pt>
                <c:pt idx="140">
                  <c:v>6067</c:v>
                </c:pt>
                <c:pt idx="141">
                  <c:v>6068</c:v>
                </c:pt>
                <c:pt idx="142">
                  <c:v>6069</c:v>
                </c:pt>
                <c:pt idx="143">
                  <c:v>6070</c:v>
                </c:pt>
                <c:pt idx="144">
                  <c:v>6071</c:v>
                </c:pt>
                <c:pt idx="145">
                  <c:v>6072</c:v>
                </c:pt>
                <c:pt idx="146">
                  <c:v>6073</c:v>
                </c:pt>
                <c:pt idx="147">
                  <c:v>6074</c:v>
                </c:pt>
                <c:pt idx="148">
                  <c:v>6075</c:v>
                </c:pt>
                <c:pt idx="149">
                  <c:v>6076</c:v>
                </c:pt>
                <c:pt idx="150">
                  <c:v>6077</c:v>
                </c:pt>
                <c:pt idx="151">
                  <c:v>6078</c:v>
                </c:pt>
                <c:pt idx="152">
                  <c:v>6079</c:v>
                </c:pt>
                <c:pt idx="153">
                  <c:v>6080</c:v>
                </c:pt>
                <c:pt idx="154">
                  <c:v>6081</c:v>
                </c:pt>
                <c:pt idx="155">
                  <c:v>6082</c:v>
                </c:pt>
                <c:pt idx="156">
                  <c:v>6083</c:v>
                </c:pt>
                <c:pt idx="157">
                  <c:v>6084</c:v>
                </c:pt>
                <c:pt idx="158">
                  <c:v>6085</c:v>
                </c:pt>
                <c:pt idx="159">
                  <c:v>6086</c:v>
                </c:pt>
                <c:pt idx="160">
                  <c:v>6087</c:v>
                </c:pt>
                <c:pt idx="161">
                  <c:v>6088</c:v>
                </c:pt>
                <c:pt idx="162">
                  <c:v>6089</c:v>
                </c:pt>
                <c:pt idx="163">
                  <c:v>6090</c:v>
                </c:pt>
                <c:pt idx="164">
                  <c:v>6091</c:v>
                </c:pt>
                <c:pt idx="165">
                  <c:v>6092</c:v>
                </c:pt>
                <c:pt idx="166">
                  <c:v>6093</c:v>
                </c:pt>
                <c:pt idx="167">
                  <c:v>6094</c:v>
                </c:pt>
                <c:pt idx="168">
                  <c:v>6095</c:v>
                </c:pt>
                <c:pt idx="169">
                  <c:v>6096</c:v>
                </c:pt>
                <c:pt idx="170">
                  <c:v>6097</c:v>
                </c:pt>
                <c:pt idx="171">
                  <c:v>6098</c:v>
                </c:pt>
                <c:pt idx="172">
                  <c:v>6099</c:v>
                </c:pt>
                <c:pt idx="173">
                  <c:v>6100</c:v>
                </c:pt>
                <c:pt idx="174">
                  <c:v>6101</c:v>
                </c:pt>
                <c:pt idx="175">
                  <c:v>6102</c:v>
                </c:pt>
                <c:pt idx="176">
                  <c:v>6103</c:v>
                </c:pt>
                <c:pt idx="177">
                  <c:v>6104</c:v>
                </c:pt>
                <c:pt idx="178">
                  <c:v>6105</c:v>
                </c:pt>
                <c:pt idx="179">
                  <c:v>6106</c:v>
                </c:pt>
                <c:pt idx="180">
                  <c:v>6107</c:v>
                </c:pt>
                <c:pt idx="181">
                  <c:v>6108</c:v>
                </c:pt>
                <c:pt idx="182">
                  <c:v>6109</c:v>
                </c:pt>
                <c:pt idx="183">
                  <c:v>6110</c:v>
                </c:pt>
                <c:pt idx="184">
                  <c:v>6111</c:v>
                </c:pt>
                <c:pt idx="185">
                  <c:v>6112</c:v>
                </c:pt>
                <c:pt idx="186">
                  <c:v>6113</c:v>
                </c:pt>
                <c:pt idx="187">
                  <c:v>6114</c:v>
                </c:pt>
                <c:pt idx="188">
                  <c:v>6115</c:v>
                </c:pt>
                <c:pt idx="189">
                  <c:v>6116</c:v>
                </c:pt>
                <c:pt idx="190">
                  <c:v>6117</c:v>
                </c:pt>
                <c:pt idx="191">
                  <c:v>6118</c:v>
                </c:pt>
                <c:pt idx="192">
                  <c:v>6119</c:v>
                </c:pt>
                <c:pt idx="193">
                  <c:v>6120</c:v>
                </c:pt>
                <c:pt idx="194">
                  <c:v>6121</c:v>
                </c:pt>
                <c:pt idx="195">
                  <c:v>6122</c:v>
                </c:pt>
                <c:pt idx="196">
                  <c:v>6123</c:v>
                </c:pt>
                <c:pt idx="197">
                  <c:v>6124</c:v>
                </c:pt>
                <c:pt idx="198">
                  <c:v>6125</c:v>
                </c:pt>
                <c:pt idx="199">
                  <c:v>6126</c:v>
                </c:pt>
                <c:pt idx="200">
                  <c:v>6127</c:v>
                </c:pt>
                <c:pt idx="201">
                  <c:v>6128</c:v>
                </c:pt>
                <c:pt idx="202">
                  <c:v>6129</c:v>
                </c:pt>
                <c:pt idx="203">
                  <c:v>6130</c:v>
                </c:pt>
                <c:pt idx="204">
                  <c:v>6131</c:v>
                </c:pt>
                <c:pt idx="205">
                  <c:v>6132</c:v>
                </c:pt>
                <c:pt idx="206">
                  <c:v>6133</c:v>
                </c:pt>
                <c:pt idx="207">
                  <c:v>6134</c:v>
                </c:pt>
                <c:pt idx="208">
                  <c:v>6135</c:v>
                </c:pt>
                <c:pt idx="209">
                  <c:v>6136</c:v>
                </c:pt>
                <c:pt idx="210">
                  <c:v>6137</c:v>
                </c:pt>
                <c:pt idx="211">
                  <c:v>6138</c:v>
                </c:pt>
                <c:pt idx="212">
                  <c:v>6139</c:v>
                </c:pt>
                <c:pt idx="213">
                  <c:v>6140</c:v>
                </c:pt>
                <c:pt idx="214">
                  <c:v>6141</c:v>
                </c:pt>
                <c:pt idx="215">
                  <c:v>6142</c:v>
                </c:pt>
                <c:pt idx="216">
                  <c:v>6143</c:v>
                </c:pt>
                <c:pt idx="217">
                  <c:v>6144</c:v>
                </c:pt>
                <c:pt idx="218">
                  <c:v>6145</c:v>
                </c:pt>
                <c:pt idx="219">
                  <c:v>6146</c:v>
                </c:pt>
                <c:pt idx="220">
                  <c:v>6147</c:v>
                </c:pt>
                <c:pt idx="221">
                  <c:v>6148</c:v>
                </c:pt>
                <c:pt idx="222">
                  <c:v>6149</c:v>
                </c:pt>
                <c:pt idx="223">
                  <c:v>6150</c:v>
                </c:pt>
                <c:pt idx="224">
                  <c:v>6151</c:v>
                </c:pt>
                <c:pt idx="225">
                  <c:v>6152</c:v>
                </c:pt>
                <c:pt idx="226">
                  <c:v>6153</c:v>
                </c:pt>
                <c:pt idx="227">
                  <c:v>6154</c:v>
                </c:pt>
                <c:pt idx="228">
                  <c:v>6155</c:v>
                </c:pt>
                <c:pt idx="229">
                  <c:v>6156</c:v>
                </c:pt>
                <c:pt idx="230">
                  <c:v>6157</c:v>
                </c:pt>
                <c:pt idx="231">
                  <c:v>6158</c:v>
                </c:pt>
                <c:pt idx="232">
                  <c:v>6159</c:v>
                </c:pt>
                <c:pt idx="233">
                  <c:v>6160</c:v>
                </c:pt>
                <c:pt idx="234">
                  <c:v>6161</c:v>
                </c:pt>
                <c:pt idx="235">
                  <c:v>6162</c:v>
                </c:pt>
                <c:pt idx="236">
                  <c:v>6163</c:v>
                </c:pt>
                <c:pt idx="237">
                  <c:v>6164</c:v>
                </c:pt>
                <c:pt idx="238">
                  <c:v>6165</c:v>
                </c:pt>
                <c:pt idx="239">
                  <c:v>6166</c:v>
                </c:pt>
                <c:pt idx="240">
                  <c:v>6167</c:v>
                </c:pt>
                <c:pt idx="241">
                  <c:v>6168</c:v>
                </c:pt>
                <c:pt idx="242">
                  <c:v>6169</c:v>
                </c:pt>
                <c:pt idx="243">
                  <c:v>6170</c:v>
                </c:pt>
                <c:pt idx="244">
                  <c:v>6171</c:v>
                </c:pt>
                <c:pt idx="245">
                  <c:v>6172</c:v>
                </c:pt>
                <c:pt idx="246">
                  <c:v>6173</c:v>
                </c:pt>
                <c:pt idx="247">
                  <c:v>6174</c:v>
                </c:pt>
                <c:pt idx="248">
                  <c:v>6175</c:v>
                </c:pt>
                <c:pt idx="249">
                  <c:v>6176</c:v>
                </c:pt>
                <c:pt idx="250">
                  <c:v>6177</c:v>
                </c:pt>
                <c:pt idx="251">
                  <c:v>6178</c:v>
                </c:pt>
                <c:pt idx="252">
                  <c:v>6179</c:v>
                </c:pt>
                <c:pt idx="253">
                  <c:v>6180</c:v>
                </c:pt>
                <c:pt idx="254">
                  <c:v>6181</c:v>
                </c:pt>
                <c:pt idx="255">
                  <c:v>6182</c:v>
                </c:pt>
                <c:pt idx="256">
                  <c:v>6183</c:v>
                </c:pt>
                <c:pt idx="257">
                  <c:v>6184</c:v>
                </c:pt>
                <c:pt idx="258">
                  <c:v>6185</c:v>
                </c:pt>
                <c:pt idx="259">
                  <c:v>6186</c:v>
                </c:pt>
              </c:numCache>
            </c:numRef>
          </c:xVal>
          <c:yVal>
            <c:numRef>
              <c:f>Graph!$H$5281:$H$5538</c:f>
              <c:numCache>
                <c:formatCode>General</c:formatCode>
                <c:ptCount val="258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016-4A1C-B343-771795C43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341871"/>
        <c:axId val="617340431"/>
      </c:scatterChart>
      <c:valAx>
        <c:axId val="617341871"/>
        <c:scaling>
          <c:orientation val="minMax"/>
          <c:max val="6186"/>
          <c:min val="5927"/>
        </c:scaling>
        <c:delete val="0"/>
        <c:axPos val="b"/>
        <c:numFmt formatCode="General" sourceLinked="1"/>
        <c:majorTickMark val="out"/>
        <c:minorTickMark val="none"/>
        <c:tickLblPos val="nextTo"/>
        <c:crossAx val="617340431"/>
        <c:crosses val="autoZero"/>
        <c:crossBetween val="midCat"/>
      </c:valAx>
      <c:valAx>
        <c:axId val="617340431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17341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14</xdr:col>
      <xdr:colOff>304800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60B873-F8F8-EA93-84FE-0F54E7BD8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288</xdr:row>
      <xdr:rowOff>0</xdr:rowOff>
    </xdr:from>
    <xdr:to>
      <xdr:col>14</xdr:col>
      <xdr:colOff>304800</xdr:colOff>
      <xdr:row>302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1D7F7C-1937-5B30-1C34-FA78CCB239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533</xdr:row>
      <xdr:rowOff>0</xdr:rowOff>
    </xdr:from>
    <xdr:to>
      <xdr:col>14</xdr:col>
      <xdr:colOff>304800</xdr:colOff>
      <xdr:row>547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2C5DDF-1064-5A0C-9FDE-4287E19A96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739</xdr:row>
      <xdr:rowOff>0</xdr:rowOff>
    </xdr:from>
    <xdr:to>
      <xdr:col>14</xdr:col>
      <xdr:colOff>304800</xdr:colOff>
      <xdr:row>753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D55A80E-D359-4E83-A434-78DEB53B43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913</xdr:row>
      <xdr:rowOff>0</xdr:rowOff>
    </xdr:from>
    <xdr:to>
      <xdr:col>14</xdr:col>
      <xdr:colOff>304800</xdr:colOff>
      <xdr:row>927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4034A58-57CF-D614-A155-98D48706AF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0</xdr:colOff>
      <xdr:row>1096</xdr:row>
      <xdr:rowOff>0</xdr:rowOff>
    </xdr:from>
    <xdr:to>
      <xdr:col>14</xdr:col>
      <xdr:colOff>304800</xdr:colOff>
      <xdr:row>1110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2D94900-A13A-E9F2-E8B2-1C37F25D0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0</xdr:colOff>
      <xdr:row>1329</xdr:row>
      <xdr:rowOff>0</xdr:rowOff>
    </xdr:from>
    <xdr:to>
      <xdr:col>14</xdr:col>
      <xdr:colOff>304800</xdr:colOff>
      <xdr:row>1343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83F5B59-37AD-3156-842B-5656F7D7EC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0</xdr:colOff>
      <xdr:row>1532</xdr:row>
      <xdr:rowOff>0</xdr:rowOff>
    </xdr:from>
    <xdr:to>
      <xdr:col>14</xdr:col>
      <xdr:colOff>304800</xdr:colOff>
      <xdr:row>1546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8C83A5C-98AD-F1FF-5CE5-0BE644817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0</xdr:colOff>
      <xdr:row>1773</xdr:row>
      <xdr:rowOff>0</xdr:rowOff>
    </xdr:from>
    <xdr:to>
      <xdr:col>14</xdr:col>
      <xdr:colOff>304800</xdr:colOff>
      <xdr:row>1787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539720A-0CC2-500B-33CD-7808615C65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0</xdr:colOff>
      <xdr:row>1948</xdr:row>
      <xdr:rowOff>0</xdr:rowOff>
    </xdr:from>
    <xdr:to>
      <xdr:col>14</xdr:col>
      <xdr:colOff>304800</xdr:colOff>
      <xdr:row>1962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59295FE-99A1-C3CD-AAD6-B8B8B0BD42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0</xdr:colOff>
      <xdr:row>2175</xdr:row>
      <xdr:rowOff>0</xdr:rowOff>
    </xdr:from>
    <xdr:to>
      <xdr:col>14</xdr:col>
      <xdr:colOff>304800</xdr:colOff>
      <xdr:row>2189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2B9004E-88F0-3A20-EA0C-A6874590D6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0</xdr:colOff>
      <xdr:row>2515</xdr:row>
      <xdr:rowOff>0</xdr:rowOff>
    </xdr:from>
    <xdr:to>
      <xdr:col>14</xdr:col>
      <xdr:colOff>304800</xdr:colOff>
      <xdr:row>2529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76CE65F-4806-1C4E-B305-DB4F6885DC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0</xdr:colOff>
      <xdr:row>2814</xdr:row>
      <xdr:rowOff>0</xdr:rowOff>
    </xdr:from>
    <xdr:to>
      <xdr:col>14</xdr:col>
      <xdr:colOff>304800</xdr:colOff>
      <xdr:row>2828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2FCE10D-BD02-EB9A-5C92-C0A4FD47A6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0</xdr:colOff>
      <xdr:row>3108</xdr:row>
      <xdr:rowOff>0</xdr:rowOff>
    </xdr:from>
    <xdr:to>
      <xdr:col>14</xdr:col>
      <xdr:colOff>304800</xdr:colOff>
      <xdr:row>3122</xdr:row>
      <xdr:rowOff>76200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F79BBAD-5237-8F01-7EC2-62155217B8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0</xdr:colOff>
      <xdr:row>3347</xdr:row>
      <xdr:rowOff>0</xdr:rowOff>
    </xdr:from>
    <xdr:to>
      <xdr:col>14</xdr:col>
      <xdr:colOff>304800</xdr:colOff>
      <xdr:row>3361</xdr:row>
      <xdr:rowOff>76200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688CBB89-5F7E-B87A-7F57-ED51D8CDF7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0</xdr:colOff>
      <xdr:row>3648</xdr:row>
      <xdr:rowOff>0</xdr:rowOff>
    </xdr:from>
    <xdr:to>
      <xdr:col>14</xdr:col>
      <xdr:colOff>304800</xdr:colOff>
      <xdr:row>3662</xdr:row>
      <xdr:rowOff>76200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25B0371F-323E-F4B4-81C6-73A16799EF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</xdr:col>
      <xdr:colOff>0</xdr:colOff>
      <xdr:row>3940</xdr:row>
      <xdr:rowOff>0</xdr:rowOff>
    </xdr:from>
    <xdr:to>
      <xdr:col>14</xdr:col>
      <xdr:colOff>304800</xdr:colOff>
      <xdr:row>3954</xdr:row>
      <xdr:rowOff>76200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8F25036C-BAD7-7E83-B2CD-97596BD88C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</xdr:col>
      <xdr:colOff>0</xdr:colOff>
      <xdr:row>4232</xdr:row>
      <xdr:rowOff>0</xdr:rowOff>
    </xdr:from>
    <xdr:to>
      <xdr:col>14</xdr:col>
      <xdr:colOff>304800</xdr:colOff>
      <xdr:row>4246</xdr:row>
      <xdr:rowOff>76200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9EC88973-F292-FA1A-D908-AD7D368280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</xdr:col>
      <xdr:colOff>0</xdr:colOff>
      <xdr:row>4530</xdr:row>
      <xdr:rowOff>0</xdr:rowOff>
    </xdr:from>
    <xdr:to>
      <xdr:col>14</xdr:col>
      <xdr:colOff>304800</xdr:colOff>
      <xdr:row>4544</xdr:row>
      <xdr:rowOff>76200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70F8F91F-0A11-D004-C460-832D9B49E0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</xdr:col>
      <xdr:colOff>0</xdr:colOff>
      <xdr:row>4779</xdr:row>
      <xdr:rowOff>0</xdr:rowOff>
    </xdr:from>
    <xdr:to>
      <xdr:col>14</xdr:col>
      <xdr:colOff>304800</xdr:colOff>
      <xdr:row>4793</xdr:row>
      <xdr:rowOff>76200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C48C5211-72BB-C7CD-9A4C-00BC77CE2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</xdr:col>
      <xdr:colOff>0</xdr:colOff>
      <xdr:row>5070</xdr:row>
      <xdr:rowOff>0</xdr:rowOff>
    </xdr:from>
    <xdr:to>
      <xdr:col>14</xdr:col>
      <xdr:colOff>304800</xdr:colOff>
      <xdr:row>5084</xdr:row>
      <xdr:rowOff>76200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95A74686-C760-74E8-D8D5-D6C7A59DC7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0</xdr:colOff>
      <xdr:row>5279</xdr:row>
      <xdr:rowOff>0</xdr:rowOff>
    </xdr:from>
    <xdr:to>
      <xdr:col>14</xdr:col>
      <xdr:colOff>304800</xdr:colOff>
      <xdr:row>5293</xdr:row>
      <xdr:rowOff>76200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6D07722-1DAA-05BB-85AD-983CF13121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BC4EC-E15E-465E-9F2B-7B1A87EBACB1}">
  <dimension ref="A1:BH6195"/>
  <sheetViews>
    <sheetView topLeftCell="A2465" workbookViewId="0">
      <selection activeCell="W1" sqref="W1:X1048576"/>
    </sheetView>
  </sheetViews>
  <sheetFormatPr defaultRowHeight="15" x14ac:dyDescent="0.25"/>
  <cols>
    <col min="1" max="1" width="5" bestFit="1" customWidth="1"/>
    <col min="2" max="2" width="11" bestFit="1" customWidth="1"/>
    <col min="3" max="3" width="10" bestFit="1" customWidth="1"/>
    <col min="4" max="4" width="11" bestFit="1" customWidth="1"/>
    <col min="5" max="5" width="9" bestFit="1" customWidth="1"/>
    <col min="6" max="6" width="11" bestFit="1" customWidth="1"/>
    <col min="7" max="7" width="10" bestFit="1" customWidth="1"/>
    <col min="8" max="8" width="11" bestFit="1" customWidth="1"/>
    <col min="9" max="9" width="10" bestFit="1" customWidth="1"/>
    <col min="10" max="10" width="11.28515625" bestFit="1" customWidth="1"/>
    <col min="11" max="11" width="11.140625" bestFit="1" customWidth="1"/>
    <col min="12" max="12" width="5.28515625" bestFit="1" customWidth="1"/>
    <col min="13" max="14" width="5.140625" bestFit="1" customWidth="1"/>
    <col min="15" max="15" width="5" bestFit="1" customWidth="1"/>
    <col min="57" max="57" width="11" bestFit="1" customWidth="1"/>
    <col min="58" max="58" width="10" bestFit="1" customWidth="1"/>
    <col min="59" max="59" width="11" bestFit="1" customWidth="1"/>
    <col min="60" max="60" width="10" bestFit="1" customWidth="1"/>
  </cols>
  <sheetData>
    <row r="1" spans="1:60" x14ac:dyDescent="0.25">
      <c r="A1">
        <v>200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BE1" t="s">
        <v>10</v>
      </c>
      <c r="BF1" t="s">
        <v>11</v>
      </c>
      <c r="BG1" t="s">
        <v>12</v>
      </c>
      <c r="BH1" t="s">
        <v>13</v>
      </c>
    </row>
    <row r="2" spans="1:60" x14ac:dyDescent="0.25">
      <c r="A2">
        <v>1</v>
      </c>
    </row>
    <row r="3" spans="1:60" x14ac:dyDescent="0.25">
      <c r="A3">
        <v>2</v>
      </c>
      <c r="J3">
        <v>39.563229</v>
      </c>
      <c r="K3">
        <v>14.100903000000001</v>
      </c>
    </row>
    <row r="4" spans="1:60" x14ac:dyDescent="0.25">
      <c r="A4">
        <v>3</v>
      </c>
      <c r="B4">
        <v>31.401012000000001</v>
      </c>
      <c r="C4">
        <v>9.9978429999999996</v>
      </c>
    </row>
    <row r="5" spans="1:60" x14ac:dyDescent="0.25">
      <c r="A5">
        <v>4</v>
      </c>
      <c r="B5">
        <v>31.409241000000002</v>
      </c>
      <c r="C5">
        <v>10.011331999999999</v>
      </c>
    </row>
    <row r="6" spans="1:60" x14ac:dyDescent="0.25">
      <c r="A6">
        <v>5</v>
      </c>
      <c r="B6">
        <v>31.393563999999998</v>
      </c>
      <c r="C6">
        <v>10.018050000000001</v>
      </c>
    </row>
    <row r="7" spans="1:60" x14ac:dyDescent="0.25">
      <c r="A7">
        <v>6</v>
      </c>
      <c r="B7">
        <v>31.407730000000001</v>
      </c>
      <c r="C7">
        <v>10.013415</v>
      </c>
      <c r="H7">
        <v>21.314267999999998</v>
      </c>
      <c r="I7">
        <v>8.9700340000000001</v>
      </c>
    </row>
    <row r="8" spans="1:60" x14ac:dyDescent="0.25">
      <c r="A8">
        <v>7</v>
      </c>
      <c r="B8">
        <v>31.398981000000006</v>
      </c>
      <c r="C8">
        <v>10.010915000000001</v>
      </c>
      <c r="H8">
        <v>21.369315999999998</v>
      </c>
      <c r="I8">
        <v>8.9009750000000007</v>
      </c>
    </row>
    <row r="9" spans="1:60" x14ac:dyDescent="0.25">
      <c r="A9">
        <v>8</v>
      </c>
      <c r="B9">
        <v>31.422001000000002</v>
      </c>
      <c r="C9">
        <v>9.9954470000000004</v>
      </c>
      <c r="H9">
        <v>21.371713999999997</v>
      </c>
      <c r="I9">
        <v>8.9518579999999996</v>
      </c>
    </row>
    <row r="10" spans="1:60" x14ac:dyDescent="0.25">
      <c r="A10">
        <v>9</v>
      </c>
      <c r="B10">
        <v>31.418928000000001</v>
      </c>
      <c r="C10">
        <v>9.9838330000000006</v>
      </c>
      <c r="H10">
        <v>21.363849999999999</v>
      </c>
      <c r="I10">
        <v>8.9825330000000001</v>
      </c>
    </row>
    <row r="11" spans="1:60" x14ac:dyDescent="0.25">
      <c r="A11">
        <v>10</v>
      </c>
      <c r="B11">
        <v>31.399712000000001</v>
      </c>
      <c r="C11">
        <v>9.9465959999999995</v>
      </c>
      <c r="H11">
        <v>21.340309000000005</v>
      </c>
      <c r="I11">
        <v>8.9516500000000008</v>
      </c>
    </row>
    <row r="12" spans="1:60" x14ac:dyDescent="0.25">
      <c r="A12">
        <v>11</v>
      </c>
      <c r="B12">
        <v>31.391428000000005</v>
      </c>
      <c r="C12">
        <v>9.9996139999999993</v>
      </c>
      <c r="H12">
        <v>21.377962000000004</v>
      </c>
      <c r="I12">
        <v>8.9253490000000006</v>
      </c>
    </row>
    <row r="13" spans="1:60" x14ac:dyDescent="0.25">
      <c r="A13">
        <v>12</v>
      </c>
      <c r="B13">
        <v>31.369658999999999</v>
      </c>
      <c r="C13">
        <v>9.9963850000000001</v>
      </c>
      <c r="H13">
        <v>21.366816999999998</v>
      </c>
      <c r="I13">
        <v>8.9376929999999994</v>
      </c>
    </row>
    <row r="14" spans="1:60" x14ac:dyDescent="0.25">
      <c r="A14">
        <v>13</v>
      </c>
      <c r="B14">
        <v>31.381014000000008</v>
      </c>
      <c r="C14">
        <v>10.056225</v>
      </c>
      <c r="H14">
        <v>21.392908000000006</v>
      </c>
      <c r="I14">
        <v>8.9710760000000001</v>
      </c>
    </row>
    <row r="15" spans="1:60" x14ac:dyDescent="0.25">
      <c r="A15">
        <v>14</v>
      </c>
      <c r="B15">
        <v>31.359296999999998</v>
      </c>
      <c r="C15">
        <v>10.084244999999999</v>
      </c>
      <c r="H15">
        <v>21.416240999999999</v>
      </c>
      <c r="I15">
        <v>9.0064910000000005</v>
      </c>
    </row>
    <row r="16" spans="1:60" x14ac:dyDescent="0.25">
      <c r="A16">
        <v>15</v>
      </c>
      <c r="B16">
        <v>31.350964000000005</v>
      </c>
      <c r="C16">
        <v>10.078412</v>
      </c>
      <c r="H16">
        <v>21.354994000000005</v>
      </c>
      <c r="I16">
        <v>8.9629519999999996</v>
      </c>
    </row>
    <row r="17" spans="1:9" x14ac:dyDescent="0.25">
      <c r="A17">
        <v>16</v>
      </c>
      <c r="B17">
        <v>31.343826000000007</v>
      </c>
      <c r="C17">
        <v>10.054349999999999</v>
      </c>
      <c r="H17">
        <v>21.366089000000002</v>
      </c>
      <c r="I17">
        <v>8.8872260000000001</v>
      </c>
    </row>
    <row r="18" spans="1:9" x14ac:dyDescent="0.25">
      <c r="A18">
        <v>17</v>
      </c>
      <c r="B18">
        <v>31.401012000000001</v>
      </c>
      <c r="C18">
        <v>9.9978429999999996</v>
      </c>
      <c r="H18">
        <v>21.320778000000004</v>
      </c>
      <c r="I18">
        <v>8.8539469999999998</v>
      </c>
    </row>
    <row r="19" spans="1:9" x14ac:dyDescent="0.25">
      <c r="A19">
        <v>18</v>
      </c>
      <c r="H19">
        <v>21.314267999999998</v>
      </c>
      <c r="I19">
        <v>8.9700340000000001</v>
      </c>
    </row>
    <row r="20" spans="1:9" x14ac:dyDescent="0.25">
      <c r="A20">
        <v>19</v>
      </c>
      <c r="F20">
        <v>30.054315000000003</v>
      </c>
      <c r="G20">
        <v>11.699676999999999</v>
      </c>
      <c r="H20">
        <v>21.314267999999998</v>
      </c>
      <c r="I20">
        <v>8.9700340000000001</v>
      </c>
    </row>
    <row r="21" spans="1:9" x14ac:dyDescent="0.25">
      <c r="A21">
        <v>20</v>
      </c>
      <c r="F21">
        <v>30.052908000000002</v>
      </c>
      <c r="G21">
        <v>11.695667</v>
      </c>
    </row>
    <row r="22" spans="1:9" x14ac:dyDescent="0.25">
      <c r="A22">
        <v>21</v>
      </c>
      <c r="D22">
        <v>43.391197000000005</v>
      </c>
      <c r="E22">
        <v>8.627084</v>
      </c>
      <c r="F22">
        <v>30.051084000000003</v>
      </c>
      <c r="G22">
        <v>11.692803</v>
      </c>
    </row>
    <row r="23" spans="1:9" x14ac:dyDescent="0.25">
      <c r="A23">
        <v>22</v>
      </c>
      <c r="D23">
        <v>43.441921000000001</v>
      </c>
      <c r="E23">
        <v>8.5484939999999998</v>
      </c>
      <c r="F23">
        <v>30.061241000000003</v>
      </c>
      <c r="G23">
        <v>11.696761</v>
      </c>
    </row>
    <row r="24" spans="1:9" x14ac:dyDescent="0.25">
      <c r="A24">
        <v>23</v>
      </c>
      <c r="D24">
        <v>43.417759000000004</v>
      </c>
      <c r="E24">
        <v>8.5321420000000003</v>
      </c>
      <c r="F24">
        <v>30.056814000000003</v>
      </c>
      <c r="G24">
        <v>11.716395</v>
      </c>
    </row>
    <row r="25" spans="1:9" x14ac:dyDescent="0.25">
      <c r="A25">
        <v>24</v>
      </c>
      <c r="D25">
        <v>43.390362000000003</v>
      </c>
      <c r="E25">
        <v>8.5344320000000007</v>
      </c>
      <c r="F25">
        <v>30.061294000000004</v>
      </c>
      <c r="G25">
        <v>11.730874</v>
      </c>
    </row>
    <row r="26" spans="1:9" x14ac:dyDescent="0.25">
      <c r="A26">
        <v>25</v>
      </c>
      <c r="D26">
        <v>43.444786000000001</v>
      </c>
      <c r="E26">
        <v>8.5825030000000009</v>
      </c>
      <c r="F26">
        <v>30.025722000000002</v>
      </c>
      <c r="G26">
        <v>11.777746</v>
      </c>
    </row>
    <row r="27" spans="1:9" x14ac:dyDescent="0.25">
      <c r="A27">
        <v>26</v>
      </c>
      <c r="D27">
        <v>43.398384</v>
      </c>
      <c r="E27">
        <v>8.5524009999999997</v>
      </c>
      <c r="F27">
        <v>30.013846999999998</v>
      </c>
      <c r="G27">
        <v>11.715094000000001</v>
      </c>
    </row>
    <row r="28" spans="1:9" x14ac:dyDescent="0.25">
      <c r="A28">
        <v>27</v>
      </c>
      <c r="D28">
        <v>43.408954999999999</v>
      </c>
      <c r="E28">
        <v>8.5763049999999996</v>
      </c>
      <c r="F28">
        <v>30.028118000000006</v>
      </c>
      <c r="G28">
        <v>11.735716999999999</v>
      </c>
    </row>
    <row r="29" spans="1:9" x14ac:dyDescent="0.25">
      <c r="A29">
        <v>28</v>
      </c>
      <c r="D29">
        <v>43.431766000000003</v>
      </c>
      <c r="E29">
        <v>8.5860970000000005</v>
      </c>
      <c r="F29">
        <v>30.069260999999997</v>
      </c>
      <c r="G29">
        <v>11.696814</v>
      </c>
    </row>
    <row r="30" spans="1:9" x14ac:dyDescent="0.25">
      <c r="A30">
        <v>29</v>
      </c>
      <c r="D30">
        <v>43.428070000000005</v>
      </c>
      <c r="E30">
        <v>8.5881799999999995</v>
      </c>
      <c r="F30">
        <v>30.054315000000003</v>
      </c>
      <c r="G30">
        <v>11.699676999999999</v>
      </c>
    </row>
    <row r="31" spans="1:9" x14ac:dyDescent="0.25">
      <c r="A31">
        <v>30</v>
      </c>
      <c r="D31">
        <v>43.454159000000004</v>
      </c>
      <c r="E31">
        <v>8.58094</v>
      </c>
      <c r="F31">
        <v>30.054315000000003</v>
      </c>
      <c r="G31">
        <v>11.699676999999999</v>
      </c>
    </row>
    <row r="32" spans="1:9" x14ac:dyDescent="0.25">
      <c r="A32">
        <v>31</v>
      </c>
      <c r="D32">
        <v>43.469162000000004</v>
      </c>
      <c r="E32">
        <v>8.6043249999999993</v>
      </c>
    </row>
    <row r="33" spans="1:9" x14ac:dyDescent="0.25">
      <c r="A33">
        <v>32</v>
      </c>
      <c r="D33">
        <v>43.526813000000004</v>
      </c>
      <c r="E33">
        <v>8.645937</v>
      </c>
    </row>
    <row r="34" spans="1:9" x14ac:dyDescent="0.25">
      <c r="A34">
        <v>33</v>
      </c>
      <c r="D34">
        <v>43.391197000000005</v>
      </c>
      <c r="E34">
        <v>8.6486970000000003</v>
      </c>
    </row>
    <row r="35" spans="1:9" x14ac:dyDescent="0.25">
      <c r="A35">
        <v>34</v>
      </c>
      <c r="B35">
        <v>54.855522000000001</v>
      </c>
      <c r="C35">
        <v>9.0143020000000007</v>
      </c>
    </row>
    <row r="36" spans="1:9" x14ac:dyDescent="0.25">
      <c r="A36">
        <v>35</v>
      </c>
      <c r="B36">
        <v>54.873176000000001</v>
      </c>
      <c r="C36">
        <v>8.9964910000000007</v>
      </c>
      <c r="H36">
        <v>43.524521</v>
      </c>
      <c r="I36">
        <v>7.5866199999999999</v>
      </c>
    </row>
    <row r="37" spans="1:9" x14ac:dyDescent="0.25">
      <c r="A37">
        <v>36</v>
      </c>
      <c r="B37">
        <v>54.857502000000004</v>
      </c>
      <c r="C37">
        <v>9.0209170000000007</v>
      </c>
      <c r="H37">
        <v>43.481140000000003</v>
      </c>
      <c r="I37">
        <v>7.6492719999999998</v>
      </c>
    </row>
    <row r="38" spans="1:9" x14ac:dyDescent="0.25">
      <c r="A38">
        <v>37</v>
      </c>
      <c r="B38">
        <v>54.835419000000002</v>
      </c>
      <c r="C38">
        <v>9.0333120000000005</v>
      </c>
      <c r="H38">
        <v>43.453171000000005</v>
      </c>
      <c r="I38">
        <v>7.6599490000000001</v>
      </c>
    </row>
    <row r="39" spans="1:9" x14ac:dyDescent="0.25">
      <c r="A39">
        <v>38</v>
      </c>
      <c r="B39">
        <v>54.817139000000005</v>
      </c>
      <c r="C39">
        <v>9.0123759999999997</v>
      </c>
      <c r="H39">
        <v>43.487022000000003</v>
      </c>
      <c r="I39">
        <v>7.6757299999999997</v>
      </c>
    </row>
    <row r="40" spans="1:9" x14ac:dyDescent="0.25">
      <c r="A40">
        <v>39</v>
      </c>
      <c r="B40">
        <v>54.830627</v>
      </c>
      <c r="C40">
        <v>8.9997720000000001</v>
      </c>
      <c r="H40">
        <v>43.513221999999999</v>
      </c>
      <c r="I40">
        <v>7.6738020000000002</v>
      </c>
    </row>
    <row r="41" spans="1:9" x14ac:dyDescent="0.25">
      <c r="A41">
        <v>40</v>
      </c>
      <c r="B41">
        <v>54.834949000000002</v>
      </c>
      <c r="C41">
        <v>9.0337289999999992</v>
      </c>
      <c r="H41">
        <v>43.502749999999999</v>
      </c>
      <c r="I41">
        <v>7.6434389999999999</v>
      </c>
    </row>
    <row r="42" spans="1:9" x14ac:dyDescent="0.25">
      <c r="A42">
        <v>41</v>
      </c>
      <c r="B42">
        <v>54.834793000000005</v>
      </c>
      <c r="C42">
        <v>9.0916949999999996</v>
      </c>
      <c r="H42">
        <v>43.514576000000005</v>
      </c>
      <c r="I42">
        <v>7.6581260000000002</v>
      </c>
    </row>
    <row r="43" spans="1:9" x14ac:dyDescent="0.25">
      <c r="A43">
        <v>42</v>
      </c>
      <c r="B43">
        <v>54.867241</v>
      </c>
      <c r="C43">
        <v>9.0848709999999997</v>
      </c>
      <c r="H43">
        <v>43.500252000000003</v>
      </c>
      <c r="I43">
        <v>7.6022429999999996</v>
      </c>
    </row>
    <row r="44" spans="1:9" x14ac:dyDescent="0.25">
      <c r="A44">
        <v>43</v>
      </c>
      <c r="B44">
        <v>54.888489</v>
      </c>
      <c r="C44">
        <v>9.0193010000000005</v>
      </c>
      <c r="H44">
        <v>43.470722000000002</v>
      </c>
      <c r="I44">
        <v>7.6522940000000004</v>
      </c>
    </row>
    <row r="45" spans="1:9" x14ac:dyDescent="0.25">
      <c r="A45">
        <v>44</v>
      </c>
      <c r="B45">
        <v>54.895465999999999</v>
      </c>
      <c r="C45">
        <v>9.039301</v>
      </c>
      <c r="H45">
        <v>43.505669000000005</v>
      </c>
      <c r="I45">
        <v>7.6849480000000003</v>
      </c>
    </row>
    <row r="46" spans="1:9" x14ac:dyDescent="0.25">
      <c r="A46">
        <v>45</v>
      </c>
      <c r="B46">
        <v>54.855522000000001</v>
      </c>
      <c r="C46">
        <v>9.0143020000000007</v>
      </c>
      <c r="H46">
        <v>43.528010999999999</v>
      </c>
      <c r="I46">
        <v>7.6502100000000004</v>
      </c>
    </row>
    <row r="47" spans="1:9" x14ac:dyDescent="0.25">
      <c r="A47">
        <v>46</v>
      </c>
      <c r="F47">
        <v>53.302009000000005</v>
      </c>
      <c r="G47">
        <v>10.620777</v>
      </c>
      <c r="H47">
        <v>43.590248000000003</v>
      </c>
      <c r="I47">
        <v>7.6307840000000002</v>
      </c>
    </row>
    <row r="48" spans="1:9" x14ac:dyDescent="0.25">
      <c r="A48">
        <v>47</v>
      </c>
      <c r="F48">
        <v>53.308520999999999</v>
      </c>
      <c r="G48">
        <v>10.596404</v>
      </c>
      <c r="H48">
        <v>43.524521</v>
      </c>
      <c r="I48">
        <v>7.5866199999999999</v>
      </c>
    </row>
    <row r="49" spans="1:7" x14ac:dyDescent="0.25">
      <c r="A49">
        <v>48</v>
      </c>
      <c r="F49">
        <v>53.319721000000001</v>
      </c>
      <c r="G49">
        <v>10.571666</v>
      </c>
    </row>
    <row r="50" spans="1:7" x14ac:dyDescent="0.25">
      <c r="A50">
        <v>49</v>
      </c>
      <c r="D50">
        <v>69.393174000000002</v>
      </c>
      <c r="E50">
        <v>8.4330040000000004</v>
      </c>
      <c r="F50">
        <v>53.337112000000005</v>
      </c>
      <c r="G50">
        <v>10.592758</v>
      </c>
    </row>
    <row r="51" spans="1:7" x14ac:dyDescent="0.25">
      <c r="A51">
        <v>50</v>
      </c>
      <c r="D51">
        <v>69.084452000000013</v>
      </c>
      <c r="E51">
        <v>8.5429480000000009</v>
      </c>
      <c r="F51">
        <v>53.374821000000004</v>
      </c>
      <c r="G51">
        <v>10.613695</v>
      </c>
    </row>
    <row r="52" spans="1:7" x14ac:dyDescent="0.25">
      <c r="A52">
        <v>51</v>
      </c>
      <c r="D52">
        <v>69.110511000000002</v>
      </c>
      <c r="E52">
        <v>8.5900160000000003</v>
      </c>
      <c r="F52">
        <v>53.388309</v>
      </c>
      <c r="G52">
        <v>10.639422</v>
      </c>
    </row>
    <row r="53" spans="1:7" x14ac:dyDescent="0.25">
      <c r="A53">
        <v>52</v>
      </c>
      <c r="D53">
        <v>69.124803000000014</v>
      </c>
      <c r="E53">
        <v>8.6035000000000004</v>
      </c>
      <c r="F53">
        <v>53.352634000000002</v>
      </c>
      <c r="G53">
        <v>10.669055999999999</v>
      </c>
    </row>
    <row r="54" spans="1:7" x14ac:dyDescent="0.25">
      <c r="A54">
        <v>53</v>
      </c>
      <c r="D54">
        <v>69.135813000000013</v>
      </c>
      <c r="E54">
        <v>8.5634010000000007</v>
      </c>
      <c r="F54">
        <v>53.327530000000003</v>
      </c>
      <c r="G54">
        <v>10.674785</v>
      </c>
    </row>
    <row r="55" spans="1:7" x14ac:dyDescent="0.25">
      <c r="A55">
        <v>54</v>
      </c>
      <c r="D55">
        <v>69.126066000000009</v>
      </c>
      <c r="E55">
        <v>8.5564319999999991</v>
      </c>
      <c r="F55">
        <v>53.345188</v>
      </c>
      <c r="G55">
        <v>10.673014999999999</v>
      </c>
    </row>
    <row r="56" spans="1:7" x14ac:dyDescent="0.25">
      <c r="A56">
        <v>55</v>
      </c>
      <c r="D56">
        <v>69.139550000000014</v>
      </c>
      <c r="E56">
        <v>8.5507760000000008</v>
      </c>
      <c r="F56">
        <v>53.363047999999999</v>
      </c>
      <c r="G56">
        <v>10.633850000000001</v>
      </c>
    </row>
    <row r="57" spans="1:7" x14ac:dyDescent="0.25">
      <c r="A57">
        <v>56</v>
      </c>
      <c r="D57">
        <v>69.07723</v>
      </c>
      <c r="E57">
        <v>8.5657750000000004</v>
      </c>
      <c r="F57">
        <v>53.302009000000005</v>
      </c>
      <c r="G57">
        <v>10.620777</v>
      </c>
    </row>
    <row r="58" spans="1:7" x14ac:dyDescent="0.25">
      <c r="A58">
        <v>57</v>
      </c>
      <c r="D58">
        <v>69.088997000000006</v>
      </c>
      <c r="E58">
        <v>8.5811790000000006</v>
      </c>
      <c r="F58">
        <v>53.302009000000005</v>
      </c>
      <c r="G58">
        <v>10.620777</v>
      </c>
    </row>
    <row r="59" spans="1:7" x14ac:dyDescent="0.25">
      <c r="A59">
        <v>58</v>
      </c>
      <c r="D59">
        <v>69.111370000000008</v>
      </c>
      <c r="E59">
        <v>8.5927439999999997</v>
      </c>
    </row>
    <row r="60" spans="1:7" x14ac:dyDescent="0.25">
      <c r="A60">
        <v>59</v>
      </c>
      <c r="D60">
        <v>69.117279000000011</v>
      </c>
      <c r="E60">
        <v>8.5665840000000006</v>
      </c>
    </row>
    <row r="61" spans="1:7" x14ac:dyDescent="0.25">
      <c r="A61">
        <v>60</v>
      </c>
      <c r="D61">
        <v>69.084452000000013</v>
      </c>
      <c r="E61">
        <v>8.5429480000000009</v>
      </c>
    </row>
    <row r="62" spans="1:7" x14ac:dyDescent="0.25">
      <c r="A62">
        <v>61</v>
      </c>
      <c r="D62">
        <v>69.084452000000013</v>
      </c>
      <c r="E62">
        <v>8.5429480000000009</v>
      </c>
    </row>
    <row r="63" spans="1:7" x14ac:dyDescent="0.25">
      <c r="A63">
        <v>62</v>
      </c>
    </row>
    <row r="64" spans="1:7" x14ac:dyDescent="0.25">
      <c r="A64">
        <v>63</v>
      </c>
      <c r="B64">
        <v>76.178332000000012</v>
      </c>
      <c r="C64">
        <v>9.4053290000000001</v>
      </c>
    </row>
    <row r="65" spans="1:9" x14ac:dyDescent="0.25">
      <c r="A65">
        <v>64</v>
      </c>
      <c r="B65">
        <v>76.157172000000003</v>
      </c>
      <c r="C65">
        <v>9.4053290000000001</v>
      </c>
      <c r="H65">
        <v>69.569326000000004</v>
      </c>
      <c r="I65">
        <v>7.7226369999999998</v>
      </c>
    </row>
    <row r="66" spans="1:9" x14ac:dyDescent="0.25">
      <c r="A66">
        <v>65</v>
      </c>
      <c r="B66">
        <v>76.190908000000007</v>
      </c>
      <c r="C66">
        <v>9.4153789999999997</v>
      </c>
      <c r="H66">
        <v>69.610082000000006</v>
      </c>
      <c r="I66">
        <v>7.7627860000000002</v>
      </c>
    </row>
    <row r="67" spans="1:9" x14ac:dyDescent="0.25">
      <c r="A67">
        <v>66</v>
      </c>
      <c r="B67">
        <v>76.169949000000003</v>
      </c>
      <c r="C67">
        <v>9.3868950000000009</v>
      </c>
      <c r="H67">
        <v>69.566195000000008</v>
      </c>
      <c r="I67">
        <v>7.7616240000000003</v>
      </c>
    </row>
    <row r="68" spans="1:9" x14ac:dyDescent="0.25">
      <c r="A68">
        <v>67</v>
      </c>
      <c r="B68">
        <v>76.139597000000009</v>
      </c>
      <c r="C68">
        <v>9.4037629999999996</v>
      </c>
      <c r="H68">
        <v>69.556953000000007</v>
      </c>
      <c r="I68">
        <v>7.746524</v>
      </c>
    </row>
    <row r="69" spans="1:9" x14ac:dyDescent="0.25">
      <c r="A69">
        <v>68</v>
      </c>
      <c r="B69">
        <v>76.115356000000006</v>
      </c>
      <c r="C69">
        <v>9.4141159999999999</v>
      </c>
      <c r="H69">
        <v>69.527005000000003</v>
      </c>
      <c r="I69">
        <v>7.7168789999999996</v>
      </c>
    </row>
    <row r="70" spans="1:9" x14ac:dyDescent="0.25">
      <c r="A70">
        <v>69</v>
      </c>
      <c r="B70">
        <v>76.061318</v>
      </c>
      <c r="C70">
        <v>9.4144179999999995</v>
      </c>
      <c r="H70">
        <v>69.516198000000003</v>
      </c>
      <c r="I70">
        <v>7.7332929999999998</v>
      </c>
    </row>
    <row r="71" spans="1:9" x14ac:dyDescent="0.25">
      <c r="A71">
        <v>70</v>
      </c>
      <c r="B71">
        <v>76.075156000000007</v>
      </c>
      <c r="C71">
        <v>9.4324480000000008</v>
      </c>
      <c r="H71">
        <v>69.507915000000011</v>
      </c>
      <c r="I71">
        <v>7.7053649999999996</v>
      </c>
    </row>
    <row r="72" spans="1:9" x14ac:dyDescent="0.25">
      <c r="A72">
        <v>71</v>
      </c>
      <c r="B72">
        <v>76.157172000000003</v>
      </c>
      <c r="C72">
        <v>9.4053290000000001</v>
      </c>
      <c r="H72">
        <v>69.534378000000004</v>
      </c>
      <c r="I72">
        <v>7.7319789999999999</v>
      </c>
    </row>
    <row r="73" spans="1:9" x14ac:dyDescent="0.25">
      <c r="A73">
        <v>72</v>
      </c>
      <c r="B73">
        <v>76.157172000000003</v>
      </c>
      <c r="C73">
        <v>9.4053290000000001</v>
      </c>
      <c r="H73">
        <v>69.538217000000003</v>
      </c>
      <c r="I73">
        <v>7.666175</v>
      </c>
    </row>
    <row r="74" spans="1:9" x14ac:dyDescent="0.25">
      <c r="A74">
        <v>73</v>
      </c>
      <c r="F74">
        <v>75.164647000000002</v>
      </c>
      <c r="G74">
        <v>10.578855000000001</v>
      </c>
      <c r="H74">
        <v>69.558418000000003</v>
      </c>
      <c r="I74">
        <v>7.6379950000000001</v>
      </c>
    </row>
    <row r="75" spans="1:9" x14ac:dyDescent="0.25">
      <c r="A75">
        <v>74</v>
      </c>
      <c r="F75">
        <v>75.154395000000008</v>
      </c>
      <c r="G75">
        <v>10.639557999999999</v>
      </c>
      <c r="H75">
        <v>69.569326000000004</v>
      </c>
      <c r="I75">
        <v>7.7226369999999998</v>
      </c>
    </row>
    <row r="76" spans="1:9" x14ac:dyDescent="0.25">
      <c r="A76">
        <v>75</v>
      </c>
      <c r="F76">
        <v>75.117882000000009</v>
      </c>
      <c r="G76">
        <v>10.626984</v>
      </c>
      <c r="H76">
        <v>69.569326000000004</v>
      </c>
      <c r="I76">
        <v>7.7226369999999998</v>
      </c>
    </row>
    <row r="77" spans="1:9" x14ac:dyDescent="0.25">
      <c r="A77">
        <v>76</v>
      </c>
      <c r="F77">
        <v>75.108892000000012</v>
      </c>
      <c r="G77">
        <v>10.662537</v>
      </c>
    </row>
    <row r="78" spans="1:9" x14ac:dyDescent="0.25">
      <c r="A78">
        <v>77</v>
      </c>
      <c r="D78">
        <v>87.064242000000007</v>
      </c>
      <c r="E78">
        <v>9.2027129999999993</v>
      </c>
      <c r="F78">
        <v>75.115104000000002</v>
      </c>
      <c r="G78">
        <v>10.677839000000001</v>
      </c>
    </row>
    <row r="79" spans="1:9" x14ac:dyDescent="0.25">
      <c r="A79">
        <v>78</v>
      </c>
      <c r="D79">
        <v>87.00752700000001</v>
      </c>
      <c r="E79">
        <v>9.1514019999999991</v>
      </c>
      <c r="F79">
        <v>75.126467000000005</v>
      </c>
      <c r="G79">
        <v>10.688898999999999</v>
      </c>
    </row>
    <row r="80" spans="1:9" x14ac:dyDescent="0.25">
      <c r="A80">
        <v>79</v>
      </c>
      <c r="D80">
        <v>87.040153000000004</v>
      </c>
      <c r="E80">
        <v>9.2116509999999998</v>
      </c>
      <c r="F80">
        <v>75.106569000000007</v>
      </c>
      <c r="G80">
        <v>10.687939999999999</v>
      </c>
    </row>
    <row r="81" spans="1:9" x14ac:dyDescent="0.25">
      <c r="A81">
        <v>80</v>
      </c>
      <c r="D81">
        <v>87.047223000000002</v>
      </c>
      <c r="E81">
        <v>9.1934199999999997</v>
      </c>
      <c r="F81">
        <v>75.102326000000005</v>
      </c>
      <c r="G81">
        <v>10.659507</v>
      </c>
    </row>
    <row r="82" spans="1:9" x14ac:dyDescent="0.25">
      <c r="A82">
        <v>81</v>
      </c>
      <c r="D82">
        <v>87.079340999999999</v>
      </c>
      <c r="E82">
        <v>9.1624619999999997</v>
      </c>
      <c r="F82">
        <v>75.143183000000008</v>
      </c>
      <c r="G82">
        <v>10.613348</v>
      </c>
    </row>
    <row r="83" spans="1:9" x14ac:dyDescent="0.25">
      <c r="A83">
        <v>82</v>
      </c>
      <c r="D83">
        <v>87.062826999999999</v>
      </c>
      <c r="E83">
        <v>9.1720570000000006</v>
      </c>
      <c r="F83">
        <v>75.164647000000002</v>
      </c>
      <c r="G83">
        <v>10.578855000000001</v>
      </c>
    </row>
    <row r="84" spans="1:9" x14ac:dyDescent="0.25">
      <c r="A84">
        <v>83</v>
      </c>
      <c r="D84">
        <v>87.075907999999998</v>
      </c>
      <c r="E84">
        <v>9.1654920000000004</v>
      </c>
      <c r="F84">
        <v>75.164647000000002</v>
      </c>
      <c r="G84">
        <v>10.578855000000001</v>
      </c>
    </row>
    <row r="85" spans="1:9" x14ac:dyDescent="0.25">
      <c r="A85">
        <v>84</v>
      </c>
      <c r="D85">
        <v>87.052627000000001</v>
      </c>
      <c r="E85">
        <v>9.142614</v>
      </c>
    </row>
    <row r="86" spans="1:9" x14ac:dyDescent="0.25">
      <c r="A86">
        <v>85</v>
      </c>
      <c r="D86">
        <v>87.040860000000009</v>
      </c>
      <c r="E86">
        <v>9.1381200000000007</v>
      </c>
    </row>
    <row r="87" spans="1:9" x14ac:dyDescent="0.25">
      <c r="A87">
        <v>86</v>
      </c>
      <c r="D87">
        <v>87.075151000000005</v>
      </c>
      <c r="E87">
        <v>9.1967029999999994</v>
      </c>
    </row>
    <row r="88" spans="1:9" x14ac:dyDescent="0.25">
      <c r="A88">
        <v>87</v>
      </c>
      <c r="D88">
        <v>87.099997999999999</v>
      </c>
      <c r="E88">
        <v>9.2156920000000007</v>
      </c>
    </row>
    <row r="89" spans="1:9" x14ac:dyDescent="0.25">
      <c r="A89">
        <v>88</v>
      </c>
      <c r="D89">
        <v>87.064242000000007</v>
      </c>
      <c r="E89">
        <v>9.2027129999999993</v>
      </c>
    </row>
    <row r="90" spans="1:9" x14ac:dyDescent="0.25">
      <c r="A90">
        <v>89</v>
      </c>
      <c r="B90">
        <v>97.491942000000009</v>
      </c>
      <c r="C90">
        <v>10.58239</v>
      </c>
    </row>
    <row r="91" spans="1:9" x14ac:dyDescent="0.25">
      <c r="A91">
        <v>90</v>
      </c>
      <c r="B91">
        <v>97.466994</v>
      </c>
      <c r="C91">
        <v>10.573399999999999</v>
      </c>
      <c r="H91">
        <v>88.325845000000001</v>
      </c>
      <c r="I91">
        <v>7.5708760000000002</v>
      </c>
    </row>
    <row r="92" spans="1:9" x14ac:dyDescent="0.25">
      <c r="A92">
        <v>91</v>
      </c>
      <c r="B92">
        <v>97.472144000000014</v>
      </c>
      <c r="C92">
        <v>10.564916</v>
      </c>
      <c r="H92">
        <v>88.33761100000001</v>
      </c>
      <c r="I92">
        <v>7.5312320000000001</v>
      </c>
    </row>
    <row r="93" spans="1:9" x14ac:dyDescent="0.25">
      <c r="A93">
        <v>92</v>
      </c>
      <c r="B93">
        <v>97.493457000000006</v>
      </c>
      <c r="C93">
        <v>10.560775</v>
      </c>
      <c r="H93">
        <v>88.32104600000001</v>
      </c>
      <c r="I93">
        <v>7.6212780000000002</v>
      </c>
    </row>
    <row r="94" spans="1:9" x14ac:dyDescent="0.25">
      <c r="A94">
        <v>93</v>
      </c>
      <c r="B94">
        <v>97.476792000000003</v>
      </c>
      <c r="C94">
        <v>10.538451999999999</v>
      </c>
      <c r="H94">
        <v>88.308370000000011</v>
      </c>
      <c r="I94">
        <v>7.6229449999999996</v>
      </c>
    </row>
    <row r="95" spans="1:9" x14ac:dyDescent="0.25">
      <c r="A95">
        <v>94</v>
      </c>
      <c r="B95">
        <v>97.490780999999998</v>
      </c>
      <c r="C95">
        <v>10.578905000000001</v>
      </c>
      <c r="H95">
        <v>88.274787000000003</v>
      </c>
      <c r="I95">
        <v>7.5583010000000002</v>
      </c>
    </row>
    <row r="96" spans="1:9" x14ac:dyDescent="0.25">
      <c r="A96">
        <v>95</v>
      </c>
      <c r="B96">
        <v>97.505174000000011</v>
      </c>
      <c r="C96">
        <v>10.568804</v>
      </c>
      <c r="H96">
        <v>88.293069000000003</v>
      </c>
      <c r="I96">
        <v>7.5515340000000002</v>
      </c>
    </row>
    <row r="97" spans="1:9" x14ac:dyDescent="0.25">
      <c r="A97">
        <v>96</v>
      </c>
      <c r="B97">
        <v>97.491487000000006</v>
      </c>
      <c r="C97">
        <v>10.587137</v>
      </c>
      <c r="H97">
        <v>88.283069000000012</v>
      </c>
      <c r="I97">
        <v>7.5637049999999997</v>
      </c>
    </row>
    <row r="98" spans="1:9" x14ac:dyDescent="0.25">
      <c r="A98">
        <v>97</v>
      </c>
      <c r="B98">
        <v>97.501739000000001</v>
      </c>
      <c r="C98">
        <v>10.589663</v>
      </c>
      <c r="H98">
        <v>88.275394000000006</v>
      </c>
      <c r="I98">
        <v>7.5187080000000002</v>
      </c>
    </row>
    <row r="99" spans="1:9" x14ac:dyDescent="0.25">
      <c r="A99">
        <v>98</v>
      </c>
      <c r="B99">
        <v>97.491942000000009</v>
      </c>
      <c r="C99">
        <v>10.58239</v>
      </c>
      <c r="H99">
        <v>88.284230000000008</v>
      </c>
      <c r="I99">
        <v>7.4834569999999996</v>
      </c>
    </row>
    <row r="100" spans="1:9" x14ac:dyDescent="0.25">
      <c r="A100">
        <v>99</v>
      </c>
      <c r="B100">
        <v>97.491942000000009</v>
      </c>
      <c r="C100">
        <v>10.58239</v>
      </c>
      <c r="F100">
        <v>95.421897000000001</v>
      </c>
      <c r="G100">
        <v>10.646023</v>
      </c>
      <c r="H100">
        <v>88.324935000000011</v>
      </c>
      <c r="I100">
        <v>7.4999200000000004</v>
      </c>
    </row>
    <row r="101" spans="1:9" x14ac:dyDescent="0.25">
      <c r="A101">
        <v>100</v>
      </c>
      <c r="F101">
        <v>95.493459000000001</v>
      </c>
      <c r="G101">
        <v>10.685010999999999</v>
      </c>
      <c r="H101">
        <v>88.325845000000001</v>
      </c>
      <c r="I101">
        <v>7.5708760000000002</v>
      </c>
    </row>
    <row r="102" spans="1:9" x14ac:dyDescent="0.25">
      <c r="A102">
        <v>101</v>
      </c>
      <c r="F102">
        <v>95.504823000000002</v>
      </c>
      <c r="G102">
        <v>10.695313000000001</v>
      </c>
      <c r="H102">
        <v>88.325845000000001</v>
      </c>
      <c r="I102">
        <v>7.5708760000000002</v>
      </c>
    </row>
    <row r="103" spans="1:9" x14ac:dyDescent="0.25">
      <c r="A103">
        <v>102</v>
      </c>
      <c r="D103">
        <v>110.73015900000001</v>
      </c>
      <c r="E103">
        <v>9.4467909999999993</v>
      </c>
      <c r="F103">
        <v>95.473863000000009</v>
      </c>
      <c r="G103">
        <v>10.684809</v>
      </c>
    </row>
    <row r="104" spans="1:9" x14ac:dyDescent="0.25">
      <c r="A104">
        <v>103</v>
      </c>
      <c r="D104">
        <v>110.69657000000001</v>
      </c>
      <c r="E104">
        <v>9.3842689999999997</v>
      </c>
      <c r="F104">
        <v>95.445533000000012</v>
      </c>
      <c r="G104">
        <v>10.700313</v>
      </c>
    </row>
    <row r="105" spans="1:9" x14ac:dyDescent="0.25">
      <c r="A105">
        <v>104</v>
      </c>
      <c r="D105">
        <v>110.742831</v>
      </c>
      <c r="E105">
        <v>9.4259830000000004</v>
      </c>
      <c r="F105">
        <v>95.46467100000001</v>
      </c>
      <c r="G105">
        <v>10.731574</v>
      </c>
    </row>
    <row r="106" spans="1:9" x14ac:dyDescent="0.25">
      <c r="A106">
        <v>105</v>
      </c>
      <c r="D106">
        <v>110.69520900000001</v>
      </c>
      <c r="E106">
        <v>9.4397719999999996</v>
      </c>
      <c r="F106">
        <v>95.434926000000004</v>
      </c>
      <c r="G106">
        <v>10.786167000000001</v>
      </c>
    </row>
    <row r="107" spans="1:9" x14ac:dyDescent="0.25">
      <c r="A107">
        <v>106</v>
      </c>
      <c r="D107">
        <v>110.726417</v>
      </c>
      <c r="E107">
        <v>9.4569919999999996</v>
      </c>
      <c r="F107">
        <v>95.463965000000002</v>
      </c>
      <c r="G107">
        <v>10.756472</v>
      </c>
    </row>
    <row r="108" spans="1:9" x14ac:dyDescent="0.25">
      <c r="A108">
        <v>107</v>
      </c>
      <c r="D108">
        <v>110.77727400000001</v>
      </c>
      <c r="E108">
        <v>9.4489619999999999</v>
      </c>
      <c r="F108">
        <v>95.515981000000011</v>
      </c>
      <c r="G108">
        <v>10.7744</v>
      </c>
    </row>
    <row r="109" spans="1:9" x14ac:dyDescent="0.25">
      <c r="A109">
        <v>108</v>
      </c>
      <c r="D109">
        <v>110.776065</v>
      </c>
      <c r="E109">
        <v>9.4444180000000006</v>
      </c>
      <c r="F109">
        <v>95.421897000000001</v>
      </c>
      <c r="G109">
        <v>10.646023</v>
      </c>
    </row>
    <row r="110" spans="1:9" x14ac:dyDescent="0.25">
      <c r="A110">
        <v>109</v>
      </c>
      <c r="D110">
        <v>110.755458</v>
      </c>
      <c r="E110">
        <v>9.4212869999999995</v>
      </c>
    </row>
    <row r="111" spans="1:9" x14ac:dyDescent="0.25">
      <c r="A111">
        <v>110</v>
      </c>
      <c r="D111">
        <v>110.72576100000001</v>
      </c>
      <c r="E111">
        <v>9.4371449999999992</v>
      </c>
    </row>
    <row r="112" spans="1:9" x14ac:dyDescent="0.25">
      <c r="A112">
        <v>111</v>
      </c>
      <c r="D112">
        <v>110.733386</v>
      </c>
      <c r="E112">
        <v>9.4204799999999995</v>
      </c>
    </row>
    <row r="113" spans="1:9" x14ac:dyDescent="0.25">
      <c r="A113">
        <v>112</v>
      </c>
      <c r="D113">
        <v>110.867068</v>
      </c>
      <c r="E113">
        <v>9.4584569999999992</v>
      </c>
    </row>
    <row r="114" spans="1:9" x14ac:dyDescent="0.25">
      <c r="A114">
        <v>113</v>
      </c>
      <c r="D114">
        <v>110.73015900000001</v>
      </c>
      <c r="E114">
        <v>9.4467909999999993</v>
      </c>
    </row>
    <row r="115" spans="1:9" x14ac:dyDescent="0.25">
      <c r="A115">
        <v>114</v>
      </c>
      <c r="B115">
        <v>121.705657</v>
      </c>
      <c r="C115">
        <v>10.183016</v>
      </c>
    </row>
    <row r="116" spans="1:9" x14ac:dyDescent="0.25">
      <c r="A116">
        <v>115</v>
      </c>
      <c r="B116">
        <v>121.69429700000001</v>
      </c>
      <c r="C116">
        <v>10.187965</v>
      </c>
    </row>
    <row r="117" spans="1:9" x14ac:dyDescent="0.25">
      <c r="A117">
        <v>116</v>
      </c>
      <c r="B117">
        <v>121.67540700000001</v>
      </c>
      <c r="C117">
        <v>10.167764999999999</v>
      </c>
    </row>
    <row r="118" spans="1:9" x14ac:dyDescent="0.25">
      <c r="A118">
        <v>117</v>
      </c>
      <c r="B118">
        <v>121.655002</v>
      </c>
      <c r="C118">
        <v>10.213722000000001</v>
      </c>
    </row>
    <row r="119" spans="1:9" x14ac:dyDescent="0.25">
      <c r="A119">
        <v>118</v>
      </c>
      <c r="B119">
        <v>121.66045700000001</v>
      </c>
      <c r="C119">
        <v>10.194580999999999</v>
      </c>
      <c r="H119">
        <v>113.22613800000001</v>
      </c>
      <c r="I119">
        <v>7.8864159999999996</v>
      </c>
    </row>
    <row r="120" spans="1:9" x14ac:dyDescent="0.25">
      <c r="A120">
        <v>119</v>
      </c>
      <c r="B120">
        <v>121.65379200000001</v>
      </c>
      <c r="C120">
        <v>10.178673</v>
      </c>
      <c r="H120">
        <v>113.25209700000001</v>
      </c>
      <c r="I120">
        <v>7.8803559999999999</v>
      </c>
    </row>
    <row r="121" spans="1:9" x14ac:dyDescent="0.25">
      <c r="A121">
        <v>120</v>
      </c>
      <c r="B121">
        <v>121.66040700000001</v>
      </c>
      <c r="C121">
        <v>10.171956</v>
      </c>
      <c r="H121">
        <v>113.246543</v>
      </c>
      <c r="I121">
        <v>7.8662650000000003</v>
      </c>
    </row>
    <row r="122" spans="1:9" x14ac:dyDescent="0.25">
      <c r="A122">
        <v>121</v>
      </c>
      <c r="B122">
        <v>121.68692300000001</v>
      </c>
      <c r="C122">
        <v>10.174229</v>
      </c>
      <c r="H122">
        <v>113.263362</v>
      </c>
      <c r="I122">
        <v>7.8632860000000004</v>
      </c>
    </row>
    <row r="123" spans="1:9" x14ac:dyDescent="0.25">
      <c r="A123">
        <v>122</v>
      </c>
      <c r="B123">
        <v>121.69287800000001</v>
      </c>
      <c r="C123">
        <v>10.17933</v>
      </c>
      <c r="H123">
        <v>113.25179600000001</v>
      </c>
      <c r="I123">
        <v>7.8182879999999999</v>
      </c>
    </row>
    <row r="124" spans="1:9" x14ac:dyDescent="0.25">
      <c r="A124">
        <v>123</v>
      </c>
      <c r="B124">
        <v>121.717624</v>
      </c>
      <c r="C124">
        <v>10.140140000000001</v>
      </c>
      <c r="F124">
        <v>118.86565300000001</v>
      </c>
      <c r="G124">
        <v>10.936159</v>
      </c>
      <c r="H124">
        <v>113.23947100000001</v>
      </c>
      <c r="I124">
        <v>7.8298540000000001</v>
      </c>
    </row>
    <row r="125" spans="1:9" x14ac:dyDescent="0.25">
      <c r="A125">
        <v>124</v>
      </c>
      <c r="B125">
        <v>121.705657</v>
      </c>
      <c r="C125">
        <v>10.183016</v>
      </c>
      <c r="F125">
        <v>118.84509600000001</v>
      </c>
      <c r="G125">
        <v>10.881970000000001</v>
      </c>
      <c r="H125">
        <v>113.234725</v>
      </c>
      <c r="I125">
        <v>7.8470750000000002</v>
      </c>
    </row>
    <row r="126" spans="1:9" x14ac:dyDescent="0.25">
      <c r="A126">
        <v>125</v>
      </c>
      <c r="F126">
        <v>118.86100300000001</v>
      </c>
      <c r="G126">
        <v>10.914242</v>
      </c>
      <c r="H126">
        <v>113.22487900000002</v>
      </c>
      <c r="I126">
        <v>7.8432360000000001</v>
      </c>
    </row>
    <row r="127" spans="1:9" x14ac:dyDescent="0.25">
      <c r="A127">
        <v>126</v>
      </c>
      <c r="F127">
        <v>118.866153</v>
      </c>
      <c r="G127">
        <v>10.923079</v>
      </c>
      <c r="H127">
        <v>113.21321400000001</v>
      </c>
      <c r="I127">
        <v>7.8449030000000004</v>
      </c>
    </row>
    <row r="128" spans="1:9" x14ac:dyDescent="0.25">
      <c r="A128">
        <v>127</v>
      </c>
      <c r="F128">
        <v>118.907264</v>
      </c>
      <c r="G128">
        <v>10.933937999999999</v>
      </c>
      <c r="H128">
        <v>113.22613800000001</v>
      </c>
      <c r="I128">
        <v>7.8864159999999996</v>
      </c>
    </row>
    <row r="129" spans="1:9" x14ac:dyDescent="0.25">
      <c r="A129">
        <v>128</v>
      </c>
      <c r="F129">
        <v>118.920749</v>
      </c>
      <c r="G129">
        <v>10.929442</v>
      </c>
    </row>
    <row r="130" spans="1:9" x14ac:dyDescent="0.25">
      <c r="A130">
        <v>129</v>
      </c>
      <c r="D130">
        <v>133.243754</v>
      </c>
      <c r="E130">
        <v>8.0884260000000001</v>
      </c>
      <c r="F130">
        <v>118.89751700000001</v>
      </c>
      <c r="G130">
        <v>10.918231</v>
      </c>
    </row>
    <row r="131" spans="1:9" x14ac:dyDescent="0.25">
      <c r="A131">
        <v>130</v>
      </c>
      <c r="D131">
        <v>133.30719300000001</v>
      </c>
      <c r="E131">
        <v>8.0137830000000001</v>
      </c>
      <c r="F131">
        <v>118.879436</v>
      </c>
      <c r="G131">
        <v>10.938230000000001</v>
      </c>
    </row>
    <row r="132" spans="1:9" x14ac:dyDescent="0.25">
      <c r="A132">
        <v>131</v>
      </c>
      <c r="D132">
        <v>133.28153500000002</v>
      </c>
      <c r="E132">
        <v>8.0009049999999995</v>
      </c>
      <c r="F132">
        <v>118.93978800000001</v>
      </c>
      <c r="G132">
        <v>10.955501999999999</v>
      </c>
    </row>
    <row r="133" spans="1:9" x14ac:dyDescent="0.25">
      <c r="A133">
        <v>132</v>
      </c>
      <c r="D133">
        <v>133.33613099999999</v>
      </c>
      <c r="E133">
        <v>8.0452460000000006</v>
      </c>
      <c r="F133">
        <v>118.86565300000001</v>
      </c>
      <c r="G133">
        <v>10.936159</v>
      </c>
    </row>
    <row r="134" spans="1:9" x14ac:dyDescent="0.25">
      <c r="A134">
        <v>133</v>
      </c>
      <c r="D134">
        <v>133.28865300000001</v>
      </c>
      <c r="E134">
        <v>8.0291859999999993</v>
      </c>
      <c r="F134">
        <v>118.86565300000001</v>
      </c>
      <c r="G134">
        <v>10.936159</v>
      </c>
    </row>
    <row r="135" spans="1:9" x14ac:dyDescent="0.25">
      <c r="A135">
        <v>134</v>
      </c>
      <c r="D135">
        <v>133.32754</v>
      </c>
      <c r="E135">
        <v>8.0624680000000009</v>
      </c>
    </row>
    <row r="136" spans="1:9" x14ac:dyDescent="0.25">
      <c r="A136">
        <v>135</v>
      </c>
      <c r="D136">
        <v>133.32350500000001</v>
      </c>
      <c r="E136">
        <v>8.0577199999999998</v>
      </c>
    </row>
    <row r="137" spans="1:9" x14ac:dyDescent="0.25">
      <c r="A137">
        <v>136</v>
      </c>
      <c r="D137">
        <v>133.32329899999999</v>
      </c>
      <c r="E137">
        <v>8.0384279999999997</v>
      </c>
    </row>
    <row r="138" spans="1:9" x14ac:dyDescent="0.25">
      <c r="A138">
        <v>137</v>
      </c>
      <c r="D138">
        <v>133.32329899999999</v>
      </c>
      <c r="E138">
        <v>8.0384279999999997</v>
      </c>
    </row>
    <row r="139" spans="1:9" x14ac:dyDescent="0.25">
      <c r="A139">
        <v>138</v>
      </c>
      <c r="B139">
        <v>151.29101400000002</v>
      </c>
      <c r="C139">
        <v>10.042551</v>
      </c>
      <c r="D139">
        <v>133.32329899999999</v>
      </c>
      <c r="E139">
        <v>8.0384279999999997</v>
      </c>
    </row>
    <row r="140" spans="1:9" x14ac:dyDescent="0.25">
      <c r="A140">
        <v>139</v>
      </c>
      <c r="B140">
        <v>151.29101400000002</v>
      </c>
      <c r="C140">
        <v>10.042551</v>
      </c>
      <c r="D140">
        <v>133.243754</v>
      </c>
      <c r="E140">
        <v>8.0884260000000001</v>
      </c>
    </row>
    <row r="141" spans="1:9" x14ac:dyDescent="0.25">
      <c r="A141">
        <v>140</v>
      </c>
      <c r="B141">
        <v>151.29101400000002</v>
      </c>
      <c r="C141">
        <v>10.042551</v>
      </c>
      <c r="D141">
        <v>133.243754</v>
      </c>
      <c r="E141">
        <v>8.0884260000000001</v>
      </c>
    </row>
    <row r="142" spans="1:9" x14ac:dyDescent="0.25">
      <c r="A142">
        <v>141</v>
      </c>
      <c r="B142">
        <v>151.29101400000002</v>
      </c>
      <c r="C142">
        <v>10.042551</v>
      </c>
    </row>
    <row r="143" spans="1:9" x14ac:dyDescent="0.25">
      <c r="A143">
        <v>142</v>
      </c>
      <c r="B143">
        <v>151.29101400000002</v>
      </c>
      <c r="C143">
        <v>10.042551</v>
      </c>
    </row>
    <row r="144" spans="1:9" x14ac:dyDescent="0.25">
      <c r="A144">
        <v>143</v>
      </c>
      <c r="B144">
        <v>151.29101400000002</v>
      </c>
      <c r="C144">
        <v>10.042551</v>
      </c>
      <c r="H144">
        <v>134.915896</v>
      </c>
      <c r="I144">
        <v>6.5908759999999997</v>
      </c>
    </row>
    <row r="145" spans="1:9" x14ac:dyDescent="0.25">
      <c r="A145">
        <v>144</v>
      </c>
      <c r="B145">
        <v>151.29101400000002</v>
      </c>
      <c r="C145">
        <v>10.042551</v>
      </c>
      <c r="H145">
        <v>134.92887400000001</v>
      </c>
      <c r="I145">
        <v>6.5037589999999996</v>
      </c>
    </row>
    <row r="146" spans="1:9" x14ac:dyDescent="0.25">
      <c r="A146">
        <v>145</v>
      </c>
      <c r="B146">
        <v>151.29101400000002</v>
      </c>
      <c r="C146">
        <v>10.042551</v>
      </c>
      <c r="H146">
        <v>134.968715</v>
      </c>
      <c r="I146">
        <v>6.5817860000000001</v>
      </c>
    </row>
    <row r="147" spans="1:9" x14ac:dyDescent="0.25">
      <c r="A147">
        <v>146</v>
      </c>
      <c r="B147">
        <v>151.29101400000002</v>
      </c>
      <c r="C147">
        <v>10.042551</v>
      </c>
      <c r="H147">
        <v>134.96624299999999</v>
      </c>
      <c r="I147">
        <v>6.5322930000000001</v>
      </c>
    </row>
    <row r="148" spans="1:9" x14ac:dyDescent="0.25">
      <c r="A148">
        <v>147</v>
      </c>
      <c r="B148">
        <v>151.29101400000002</v>
      </c>
      <c r="C148">
        <v>10.042551</v>
      </c>
      <c r="H148">
        <v>134.952403</v>
      </c>
      <c r="I148">
        <v>6.5293140000000003</v>
      </c>
    </row>
    <row r="149" spans="1:9" x14ac:dyDescent="0.25">
      <c r="A149">
        <v>148</v>
      </c>
      <c r="B149">
        <v>151.29101400000002</v>
      </c>
      <c r="C149">
        <v>10.042551</v>
      </c>
      <c r="F149">
        <v>150.21062699999999</v>
      </c>
      <c r="G149">
        <v>10.911554000000001</v>
      </c>
      <c r="H149">
        <v>134.91221200000001</v>
      </c>
      <c r="I149">
        <v>6.5128500000000003</v>
      </c>
    </row>
    <row r="150" spans="1:9" x14ac:dyDescent="0.25">
      <c r="A150">
        <v>149</v>
      </c>
      <c r="B150">
        <v>151.29101400000002</v>
      </c>
      <c r="C150">
        <v>10.042551</v>
      </c>
      <c r="F150">
        <v>150.21062699999999</v>
      </c>
      <c r="G150">
        <v>10.911554000000001</v>
      </c>
      <c r="H150">
        <v>134.928065</v>
      </c>
      <c r="I150">
        <v>6.5189089999999998</v>
      </c>
    </row>
    <row r="151" spans="1:9" x14ac:dyDescent="0.25">
      <c r="A151">
        <v>150</v>
      </c>
      <c r="F151">
        <v>150.21062699999999</v>
      </c>
      <c r="G151">
        <v>10.911554000000001</v>
      </c>
      <c r="H151">
        <v>134.89933300000001</v>
      </c>
      <c r="I151">
        <v>6.5684529999999999</v>
      </c>
    </row>
    <row r="152" spans="1:9" x14ac:dyDescent="0.25">
      <c r="A152">
        <v>151</v>
      </c>
      <c r="F152">
        <v>150.21062699999999</v>
      </c>
      <c r="G152">
        <v>10.911554000000001</v>
      </c>
      <c r="H152">
        <v>134.882915</v>
      </c>
      <c r="I152">
        <v>6.5716850000000004</v>
      </c>
    </row>
    <row r="153" spans="1:9" x14ac:dyDescent="0.25">
      <c r="A153">
        <v>152</v>
      </c>
      <c r="F153">
        <v>150.21062699999999</v>
      </c>
      <c r="G153">
        <v>10.911554000000001</v>
      </c>
      <c r="H153">
        <v>134.92715000000001</v>
      </c>
      <c r="I153">
        <v>6.5689580000000003</v>
      </c>
    </row>
    <row r="154" spans="1:9" x14ac:dyDescent="0.25">
      <c r="A154">
        <v>153</v>
      </c>
      <c r="F154">
        <v>150.21062699999999</v>
      </c>
      <c r="G154">
        <v>10.911554000000001</v>
      </c>
      <c r="H154">
        <v>134.90745800000002</v>
      </c>
      <c r="I154">
        <v>6.6159249999999998</v>
      </c>
    </row>
    <row r="155" spans="1:9" x14ac:dyDescent="0.25">
      <c r="A155">
        <v>154</v>
      </c>
      <c r="D155">
        <v>160.73573099999999</v>
      </c>
      <c r="E155">
        <v>8.73461</v>
      </c>
      <c r="F155">
        <v>150.21062699999999</v>
      </c>
      <c r="G155">
        <v>10.911554000000001</v>
      </c>
      <c r="H155">
        <v>134.915896</v>
      </c>
      <c r="I155">
        <v>6.5908759999999997</v>
      </c>
    </row>
    <row r="156" spans="1:9" x14ac:dyDescent="0.25">
      <c r="A156">
        <v>155</v>
      </c>
      <c r="D156">
        <v>160.66293999999999</v>
      </c>
      <c r="E156">
        <v>8.7241529999999994</v>
      </c>
      <c r="F156">
        <v>150.21062699999999</v>
      </c>
      <c r="G156">
        <v>10.911554000000001</v>
      </c>
    </row>
    <row r="157" spans="1:9" x14ac:dyDescent="0.25">
      <c r="A157">
        <v>156</v>
      </c>
      <c r="D157">
        <v>160.70165700000001</v>
      </c>
      <c r="E157">
        <v>8.7495039999999999</v>
      </c>
      <c r="F157">
        <v>150.21062699999999</v>
      </c>
      <c r="G157">
        <v>10.911554000000001</v>
      </c>
    </row>
    <row r="158" spans="1:9" x14ac:dyDescent="0.25">
      <c r="A158">
        <v>157</v>
      </c>
      <c r="D158">
        <v>160.713798</v>
      </c>
      <c r="E158">
        <v>8.7406290000000002</v>
      </c>
      <c r="F158">
        <v>150.21062699999999</v>
      </c>
      <c r="G158">
        <v>10.911554000000001</v>
      </c>
    </row>
    <row r="159" spans="1:9" x14ac:dyDescent="0.25">
      <c r="A159">
        <v>158</v>
      </c>
      <c r="D159">
        <v>160.672989</v>
      </c>
      <c r="E159">
        <v>8.7009430000000005</v>
      </c>
      <c r="F159">
        <v>150.21062699999999</v>
      </c>
      <c r="G159">
        <v>10.911554000000001</v>
      </c>
    </row>
    <row r="160" spans="1:9" x14ac:dyDescent="0.25">
      <c r="A160">
        <v>159</v>
      </c>
      <c r="D160">
        <v>160.71721500000001</v>
      </c>
      <c r="E160">
        <v>8.6988009999999996</v>
      </c>
      <c r="F160">
        <v>150.21062699999999</v>
      </c>
      <c r="G160">
        <v>10.911554000000001</v>
      </c>
    </row>
    <row r="161" spans="1:9" x14ac:dyDescent="0.25">
      <c r="A161">
        <v>160</v>
      </c>
      <c r="D161">
        <v>160.66554200000002</v>
      </c>
      <c r="E161">
        <v>8.6837529999999994</v>
      </c>
    </row>
    <row r="162" spans="1:9" x14ac:dyDescent="0.25">
      <c r="A162">
        <v>161</v>
      </c>
      <c r="D162">
        <v>160.62555</v>
      </c>
      <c r="E162">
        <v>8.6688589999999994</v>
      </c>
    </row>
    <row r="163" spans="1:9" x14ac:dyDescent="0.25">
      <c r="A163">
        <v>162</v>
      </c>
      <c r="D163">
        <v>160.583876</v>
      </c>
      <c r="E163">
        <v>8.692323</v>
      </c>
    </row>
    <row r="164" spans="1:9" x14ac:dyDescent="0.25">
      <c r="A164">
        <v>163</v>
      </c>
      <c r="D164">
        <v>160.656463</v>
      </c>
      <c r="E164">
        <v>8.7245609999999996</v>
      </c>
    </row>
    <row r="165" spans="1:9" x14ac:dyDescent="0.25">
      <c r="A165">
        <v>164</v>
      </c>
      <c r="D165">
        <v>160.60371700000002</v>
      </c>
      <c r="E165">
        <v>8.7264479999999995</v>
      </c>
    </row>
    <row r="166" spans="1:9" x14ac:dyDescent="0.25">
      <c r="A166">
        <v>165</v>
      </c>
      <c r="B166">
        <v>168.99508299999999</v>
      </c>
      <c r="C166">
        <v>10.089684</v>
      </c>
      <c r="D166">
        <v>160.73573099999999</v>
      </c>
      <c r="E166">
        <v>8.73461</v>
      </c>
    </row>
    <row r="167" spans="1:9" x14ac:dyDescent="0.25">
      <c r="A167">
        <v>166</v>
      </c>
      <c r="B167">
        <v>168.95861100000002</v>
      </c>
      <c r="C167">
        <v>10.096978999999999</v>
      </c>
      <c r="D167">
        <v>160.73573099999999</v>
      </c>
      <c r="E167">
        <v>8.73461</v>
      </c>
    </row>
    <row r="168" spans="1:9" x14ac:dyDescent="0.25">
      <c r="A168">
        <v>167</v>
      </c>
      <c r="B168">
        <v>169.01196899999999</v>
      </c>
      <c r="C168">
        <v>10.096163000000001</v>
      </c>
    </row>
    <row r="169" spans="1:9" x14ac:dyDescent="0.25">
      <c r="A169">
        <v>168</v>
      </c>
      <c r="B169">
        <v>169.02094499999998</v>
      </c>
      <c r="C169">
        <v>10.103253</v>
      </c>
      <c r="H169">
        <v>162.22878800000001</v>
      </c>
      <c r="I169">
        <v>6.8734149999999996</v>
      </c>
    </row>
    <row r="170" spans="1:9" x14ac:dyDescent="0.25">
      <c r="A170">
        <v>169</v>
      </c>
      <c r="B170">
        <v>169.02767800000001</v>
      </c>
      <c r="C170">
        <v>10.098305999999999</v>
      </c>
      <c r="H170">
        <v>162.22878800000001</v>
      </c>
      <c r="I170">
        <v>6.8734149999999996</v>
      </c>
    </row>
    <row r="171" spans="1:9" x14ac:dyDescent="0.25">
      <c r="A171">
        <v>170</v>
      </c>
      <c r="B171">
        <v>169.05282599999998</v>
      </c>
      <c r="C171">
        <v>10.086266999999999</v>
      </c>
      <c r="H171">
        <v>162.248223</v>
      </c>
      <c r="I171">
        <v>6.9288119999999997</v>
      </c>
    </row>
    <row r="172" spans="1:9" x14ac:dyDescent="0.25">
      <c r="A172">
        <v>171</v>
      </c>
      <c r="B172">
        <v>169.01966899999999</v>
      </c>
      <c r="C172">
        <v>10.097235</v>
      </c>
      <c r="H172">
        <v>162.22715600000001</v>
      </c>
      <c r="I172">
        <v>6.9402379999999999</v>
      </c>
    </row>
    <row r="173" spans="1:9" x14ac:dyDescent="0.25">
      <c r="A173">
        <v>172</v>
      </c>
      <c r="B173">
        <v>169.006968</v>
      </c>
      <c r="C173">
        <v>10.096315000000001</v>
      </c>
      <c r="H173">
        <v>162.23893900000002</v>
      </c>
      <c r="I173">
        <v>6.9155499999999996</v>
      </c>
    </row>
    <row r="174" spans="1:9" x14ac:dyDescent="0.25">
      <c r="A174">
        <v>173</v>
      </c>
      <c r="B174">
        <v>169.0136</v>
      </c>
      <c r="C174">
        <v>10.083104000000001</v>
      </c>
      <c r="H174">
        <v>162.23154299999999</v>
      </c>
      <c r="I174">
        <v>6.9113160000000002</v>
      </c>
    </row>
    <row r="175" spans="1:9" x14ac:dyDescent="0.25">
      <c r="A175">
        <v>174</v>
      </c>
      <c r="B175">
        <v>168.99049200000002</v>
      </c>
      <c r="C175">
        <v>10.116465</v>
      </c>
      <c r="H175">
        <v>162.20226300000002</v>
      </c>
      <c r="I175">
        <v>6.9255990000000001</v>
      </c>
    </row>
    <row r="176" spans="1:9" x14ac:dyDescent="0.25">
      <c r="A176">
        <v>175</v>
      </c>
      <c r="B176">
        <v>168.99508299999999</v>
      </c>
      <c r="C176">
        <v>10.089684</v>
      </c>
      <c r="H176">
        <v>162.18905100000001</v>
      </c>
      <c r="I176">
        <v>6.8671920000000002</v>
      </c>
    </row>
    <row r="177" spans="1:9" x14ac:dyDescent="0.25">
      <c r="A177">
        <v>176</v>
      </c>
      <c r="B177">
        <v>168.98513600000001</v>
      </c>
      <c r="C177">
        <v>10.117535999999999</v>
      </c>
      <c r="F177">
        <v>167.01274100000001</v>
      </c>
      <c r="G177">
        <v>9.8346359999999997</v>
      </c>
      <c r="H177">
        <v>162.22389100000001</v>
      </c>
      <c r="I177">
        <v>6.8293429999999997</v>
      </c>
    </row>
    <row r="178" spans="1:9" x14ac:dyDescent="0.25">
      <c r="A178">
        <v>177</v>
      </c>
      <c r="F178">
        <v>166.98555199999998</v>
      </c>
      <c r="G178">
        <v>9.8293309999999998</v>
      </c>
      <c r="H178">
        <v>162.21771899999999</v>
      </c>
      <c r="I178">
        <v>6.7816999999999998</v>
      </c>
    </row>
    <row r="179" spans="1:9" x14ac:dyDescent="0.25">
      <c r="A179">
        <v>178</v>
      </c>
      <c r="F179">
        <v>166.99075500000001</v>
      </c>
      <c r="G179">
        <v>9.8487650000000002</v>
      </c>
      <c r="H179">
        <v>162.26536199999998</v>
      </c>
      <c r="I179">
        <v>6.8135300000000001</v>
      </c>
    </row>
    <row r="180" spans="1:9" x14ac:dyDescent="0.25">
      <c r="A180">
        <v>179</v>
      </c>
      <c r="F180">
        <v>166.966679</v>
      </c>
      <c r="G180">
        <v>9.8836560000000002</v>
      </c>
      <c r="H180">
        <v>162.22878800000001</v>
      </c>
      <c r="I180">
        <v>6.8734149999999996</v>
      </c>
    </row>
    <row r="181" spans="1:9" x14ac:dyDescent="0.25">
      <c r="A181">
        <v>180</v>
      </c>
      <c r="F181">
        <v>166.96876900000001</v>
      </c>
      <c r="G181">
        <v>9.8680470000000007</v>
      </c>
      <c r="H181">
        <v>162.22878800000001</v>
      </c>
      <c r="I181">
        <v>6.8734149999999996</v>
      </c>
    </row>
    <row r="182" spans="1:9" x14ac:dyDescent="0.25">
      <c r="A182">
        <v>181</v>
      </c>
      <c r="D182">
        <v>182.24686600000001</v>
      </c>
      <c r="E182">
        <v>8.6249389999999995</v>
      </c>
      <c r="F182">
        <v>166.96821</v>
      </c>
      <c r="G182">
        <v>9.8623329999999996</v>
      </c>
    </row>
    <row r="183" spans="1:9" x14ac:dyDescent="0.25">
      <c r="A183">
        <v>182</v>
      </c>
      <c r="D183">
        <v>182.20886400000001</v>
      </c>
      <c r="E183">
        <v>8.6426909999999992</v>
      </c>
      <c r="F183">
        <v>166.95004900000001</v>
      </c>
      <c r="G183">
        <v>9.8742699999999992</v>
      </c>
    </row>
    <row r="184" spans="1:9" x14ac:dyDescent="0.25">
      <c r="A184">
        <v>183</v>
      </c>
      <c r="D184">
        <v>182.21008499999999</v>
      </c>
      <c r="E184">
        <v>8.6726320000000001</v>
      </c>
      <c r="F184">
        <v>166.98958199999998</v>
      </c>
      <c r="G184">
        <v>9.8439200000000007</v>
      </c>
    </row>
    <row r="185" spans="1:9" x14ac:dyDescent="0.25">
      <c r="A185">
        <v>184</v>
      </c>
      <c r="D185">
        <v>182.216566</v>
      </c>
      <c r="E185">
        <v>8.6735509999999998</v>
      </c>
      <c r="F185">
        <v>166.98412300000001</v>
      </c>
      <c r="G185">
        <v>9.8026020000000003</v>
      </c>
    </row>
    <row r="186" spans="1:9" x14ac:dyDescent="0.25">
      <c r="A186">
        <v>185</v>
      </c>
      <c r="D186">
        <v>182.243548</v>
      </c>
      <c r="E186">
        <v>8.6568710000000006</v>
      </c>
      <c r="F186">
        <v>167.01274100000001</v>
      </c>
      <c r="G186">
        <v>9.8346359999999997</v>
      </c>
    </row>
    <row r="187" spans="1:9" x14ac:dyDescent="0.25">
      <c r="A187">
        <v>186</v>
      </c>
      <c r="D187">
        <v>182.22824700000001</v>
      </c>
      <c r="E187">
        <v>8.6357529999999993</v>
      </c>
    </row>
    <row r="188" spans="1:9" x14ac:dyDescent="0.25">
      <c r="A188">
        <v>187</v>
      </c>
      <c r="D188">
        <v>182.22457299999999</v>
      </c>
      <c r="E188">
        <v>8.6388130000000007</v>
      </c>
    </row>
    <row r="189" spans="1:9" x14ac:dyDescent="0.25">
      <c r="A189">
        <v>188</v>
      </c>
      <c r="D189">
        <v>182.21365600000001</v>
      </c>
      <c r="E189">
        <v>8.6388130000000007</v>
      </c>
    </row>
    <row r="190" spans="1:9" x14ac:dyDescent="0.25">
      <c r="A190">
        <v>189</v>
      </c>
      <c r="D190">
        <v>182.20156700000001</v>
      </c>
      <c r="E190">
        <v>8.6467700000000001</v>
      </c>
    </row>
    <row r="191" spans="1:9" x14ac:dyDescent="0.25">
      <c r="A191">
        <v>190</v>
      </c>
      <c r="D191">
        <v>182.25038699999999</v>
      </c>
      <c r="E191">
        <v>8.6380479999999995</v>
      </c>
    </row>
    <row r="192" spans="1:9" x14ac:dyDescent="0.25">
      <c r="A192">
        <v>191</v>
      </c>
      <c r="B192">
        <v>191.939131</v>
      </c>
      <c r="C192">
        <v>9.8047950000000004</v>
      </c>
      <c r="D192">
        <v>182.23773399999999</v>
      </c>
      <c r="E192">
        <v>8.5680630000000004</v>
      </c>
    </row>
    <row r="193" spans="1:9" x14ac:dyDescent="0.25">
      <c r="A193">
        <v>192</v>
      </c>
      <c r="B193">
        <v>191.927401</v>
      </c>
      <c r="C193">
        <v>9.7868390000000005</v>
      </c>
      <c r="D193">
        <v>182.24686600000001</v>
      </c>
      <c r="E193">
        <v>8.6249389999999995</v>
      </c>
    </row>
    <row r="194" spans="1:9" x14ac:dyDescent="0.25">
      <c r="A194">
        <v>193</v>
      </c>
      <c r="B194">
        <v>191.94168300000001</v>
      </c>
      <c r="C194">
        <v>9.8225979999999993</v>
      </c>
    </row>
    <row r="195" spans="1:9" x14ac:dyDescent="0.25">
      <c r="A195">
        <v>194</v>
      </c>
      <c r="B195">
        <v>191.92796200000001</v>
      </c>
      <c r="C195">
        <v>9.8267799999999994</v>
      </c>
    </row>
    <row r="196" spans="1:9" x14ac:dyDescent="0.25">
      <c r="A196">
        <v>195</v>
      </c>
      <c r="B196">
        <v>191.92286100000001</v>
      </c>
      <c r="C196">
        <v>9.8033669999999997</v>
      </c>
    </row>
    <row r="197" spans="1:9" x14ac:dyDescent="0.25">
      <c r="A197">
        <v>196</v>
      </c>
      <c r="B197">
        <v>191.913985</v>
      </c>
      <c r="C197">
        <v>9.8384099999999997</v>
      </c>
      <c r="H197">
        <v>185.007158</v>
      </c>
      <c r="I197">
        <v>6.6308639999999999</v>
      </c>
    </row>
    <row r="198" spans="1:9" x14ac:dyDescent="0.25">
      <c r="A198">
        <v>197</v>
      </c>
      <c r="B198">
        <v>191.90786600000001</v>
      </c>
      <c r="C198">
        <v>9.8358089999999994</v>
      </c>
      <c r="H198">
        <v>185.11530099999999</v>
      </c>
      <c r="I198">
        <v>6.6479520000000001</v>
      </c>
    </row>
    <row r="199" spans="1:9" x14ac:dyDescent="0.25">
      <c r="A199">
        <v>198</v>
      </c>
      <c r="B199">
        <v>191.91424000000001</v>
      </c>
      <c r="C199">
        <v>9.8284640000000003</v>
      </c>
      <c r="H199">
        <v>185.060362</v>
      </c>
      <c r="I199">
        <v>6.6592250000000002</v>
      </c>
    </row>
    <row r="200" spans="1:9" x14ac:dyDescent="0.25">
      <c r="A200">
        <v>199</v>
      </c>
      <c r="B200">
        <v>191.93928399999999</v>
      </c>
      <c r="C200">
        <v>9.8156090000000003</v>
      </c>
      <c r="H200">
        <v>185.03501</v>
      </c>
      <c r="I200">
        <v>6.6970739999999997</v>
      </c>
    </row>
    <row r="201" spans="1:9" x14ac:dyDescent="0.25">
      <c r="A201">
        <v>200</v>
      </c>
      <c r="B201">
        <v>191.95902799999999</v>
      </c>
      <c r="C201">
        <v>9.8216289999999997</v>
      </c>
      <c r="H201">
        <v>185.06301300000001</v>
      </c>
      <c r="I201">
        <v>6.6842709999999999</v>
      </c>
    </row>
    <row r="202" spans="1:9" x14ac:dyDescent="0.25">
      <c r="A202">
        <v>201</v>
      </c>
      <c r="B202">
        <v>191.939131</v>
      </c>
      <c r="C202">
        <v>9.8047950000000004</v>
      </c>
      <c r="F202">
        <v>189.59972199999999</v>
      </c>
      <c r="G202">
        <v>9.9655269999999998</v>
      </c>
      <c r="H202">
        <v>185.07142899999999</v>
      </c>
      <c r="I202">
        <v>6.686261</v>
      </c>
    </row>
    <row r="203" spans="1:9" x14ac:dyDescent="0.25">
      <c r="A203">
        <v>202</v>
      </c>
      <c r="B203">
        <v>191.939131</v>
      </c>
      <c r="C203">
        <v>9.8047950000000004</v>
      </c>
      <c r="F203">
        <v>189.58074400000001</v>
      </c>
      <c r="G203">
        <v>9.9445099999999993</v>
      </c>
      <c r="H203">
        <v>185.04449700000001</v>
      </c>
      <c r="I203">
        <v>6.7171219999999998</v>
      </c>
    </row>
    <row r="204" spans="1:9" x14ac:dyDescent="0.25">
      <c r="A204">
        <v>203</v>
      </c>
      <c r="F204">
        <v>189.61216899999999</v>
      </c>
      <c r="G204">
        <v>10.013833</v>
      </c>
      <c r="H204">
        <v>184.97951</v>
      </c>
      <c r="I204">
        <v>6.7393619999999999</v>
      </c>
    </row>
    <row r="205" spans="1:9" x14ac:dyDescent="0.25">
      <c r="A205">
        <v>204</v>
      </c>
      <c r="F205">
        <v>189.63583599999998</v>
      </c>
      <c r="G205">
        <v>10.05362</v>
      </c>
      <c r="H205">
        <v>185.00802400000001</v>
      </c>
      <c r="I205">
        <v>6.6887090000000002</v>
      </c>
    </row>
    <row r="206" spans="1:9" x14ac:dyDescent="0.25">
      <c r="A206">
        <v>205</v>
      </c>
      <c r="F206">
        <v>189.66353800000002</v>
      </c>
      <c r="G206">
        <v>10.066015999999999</v>
      </c>
      <c r="H206">
        <v>185.007158</v>
      </c>
      <c r="I206">
        <v>6.6308639999999999</v>
      </c>
    </row>
    <row r="207" spans="1:9" x14ac:dyDescent="0.25">
      <c r="A207">
        <v>206</v>
      </c>
      <c r="D207">
        <v>205.33909399999999</v>
      </c>
      <c r="E207">
        <v>7.711557</v>
      </c>
      <c r="F207">
        <v>189.64945800000001</v>
      </c>
      <c r="G207">
        <v>10.042857</v>
      </c>
    </row>
    <row r="208" spans="1:9" x14ac:dyDescent="0.25">
      <c r="A208">
        <v>207</v>
      </c>
      <c r="D208">
        <v>205.25401099999999</v>
      </c>
      <c r="E208">
        <v>7.7327269999999997</v>
      </c>
      <c r="F208">
        <v>189.61604499999999</v>
      </c>
      <c r="G208">
        <v>10.003121</v>
      </c>
    </row>
    <row r="209" spans="1:9" x14ac:dyDescent="0.25">
      <c r="A209">
        <v>208</v>
      </c>
      <c r="D209">
        <v>205.25401099999999</v>
      </c>
      <c r="E209">
        <v>7.7327269999999997</v>
      </c>
      <c r="F209">
        <v>189.659659</v>
      </c>
      <c r="G209">
        <v>10.019036</v>
      </c>
    </row>
    <row r="210" spans="1:9" x14ac:dyDescent="0.25">
      <c r="A210">
        <v>209</v>
      </c>
      <c r="D210">
        <v>205.33868999999999</v>
      </c>
      <c r="E210">
        <v>7.7274209999999997</v>
      </c>
      <c r="F210">
        <v>189.57860399999998</v>
      </c>
      <c r="G210">
        <v>10.047653</v>
      </c>
    </row>
    <row r="211" spans="1:9" x14ac:dyDescent="0.25">
      <c r="A211">
        <v>210</v>
      </c>
      <c r="D211">
        <v>205.370779</v>
      </c>
      <c r="E211">
        <v>7.731706</v>
      </c>
      <c r="F211">
        <v>189.59972199999999</v>
      </c>
      <c r="G211">
        <v>9.9655269999999998</v>
      </c>
    </row>
    <row r="212" spans="1:9" x14ac:dyDescent="0.25">
      <c r="A212">
        <v>211</v>
      </c>
      <c r="D212">
        <v>205.37582600000002</v>
      </c>
      <c r="E212">
        <v>7.7104860000000004</v>
      </c>
    </row>
    <row r="213" spans="1:9" x14ac:dyDescent="0.25">
      <c r="A213">
        <v>212</v>
      </c>
      <c r="D213">
        <v>205.37368599999999</v>
      </c>
      <c r="E213">
        <v>7.7047730000000003</v>
      </c>
    </row>
    <row r="214" spans="1:9" x14ac:dyDescent="0.25">
      <c r="A214">
        <v>213</v>
      </c>
      <c r="D214">
        <v>205.36618300000001</v>
      </c>
      <c r="E214">
        <v>7.7044160000000002</v>
      </c>
    </row>
    <row r="215" spans="1:9" x14ac:dyDescent="0.25">
      <c r="A215">
        <v>214</v>
      </c>
      <c r="D215">
        <v>205.37062299999999</v>
      </c>
      <c r="E215">
        <v>7.702172</v>
      </c>
    </row>
    <row r="216" spans="1:9" x14ac:dyDescent="0.25">
      <c r="A216">
        <v>215</v>
      </c>
      <c r="D216">
        <v>205.39214900000002</v>
      </c>
      <c r="E216">
        <v>7.7287470000000003</v>
      </c>
    </row>
    <row r="217" spans="1:9" x14ac:dyDescent="0.25">
      <c r="A217">
        <v>216</v>
      </c>
      <c r="D217">
        <v>205.41244699999999</v>
      </c>
      <c r="E217">
        <v>7.8019470000000002</v>
      </c>
    </row>
    <row r="218" spans="1:9" x14ac:dyDescent="0.25">
      <c r="A218">
        <v>217</v>
      </c>
      <c r="B218">
        <v>214.82637299999999</v>
      </c>
      <c r="C218">
        <v>10.201468</v>
      </c>
      <c r="D218">
        <v>205.33909399999999</v>
      </c>
      <c r="E218">
        <v>7.711557</v>
      </c>
    </row>
    <row r="219" spans="1:9" x14ac:dyDescent="0.25">
      <c r="A219">
        <v>218</v>
      </c>
      <c r="B219">
        <v>214.83513500000001</v>
      </c>
      <c r="C219">
        <v>10.198066000000001</v>
      </c>
    </row>
    <row r="220" spans="1:9" x14ac:dyDescent="0.25">
      <c r="A220">
        <v>219</v>
      </c>
      <c r="B220">
        <v>214.932862</v>
      </c>
      <c r="C220">
        <v>10.16147</v>
      </c>
    </row>
    <row r="221" spans="1:9" x14ac:dyDescent="0.25">
      <c r="A221">
        <v>220</v>
      </c>
      <c r="B221">
        <v>214.84497999999999</v>
      </c>
      <c r="C221">
        <v>10.176005</v>
      </c>
    </row>
    <row r="222" spans="1:9" x14ac:dyDescent="0.25">
      <c r="A222">
        <v>221</v>
      </c>
      <c r="B222">
        <v>214.86451500000001</v>
      </c>
      <c r="C222">
        <v>10.196932</v>
      </c>
    </row>
    <row r="223" spans="1:9" x14ac:dyDescent="0.25">
      <c r="A223">
        <v>222</v>
      </c>
      <c r="B223">
        <v>214.81106399999999</v>
      </c>
      <c r="C223">
        <v>10.167862</v>
      </c>
      <c r="H223">
        <v>208.847857</v>
      </c>
      <c r="I223">
        <v>5.9764080000000002</v>
      </c>
    </row>
    <row r="224" spans="1:9" x14ac:dyDescent="0.25">
      <c r="A224">
        <v>223</v>
      </c>
      <c r="B224">
        <v>214.793024</v>
      </c>
      <c r="C224">
        <v>10.19018</v>
      </c>
      <c r="H224">
        <v>208.84387800000002</v>
      </c>
      <c r="I224">
        <v>5.9257559999999998</v>
      </c>
    </row>
    <row r="225" spans="1:9" x14ac:dyDescent="0.25">
      <c r="A225">
        <v>224</v>
      </c>
      <c r="B225">
        <v>214.61648700000001</v>
      </c>
      <c r="C225">
        <v>10.147141</v>
      </c>
      <c r="H225">
        <v>208.87290400000001</v>
      </c>
      <c r="I225">
        <v>5.9674820000000004</v>
      </c>
    </row>
    <row r="226" spans="1:9" x14ac:dyDescent="0.25">
      <c r="A226">
        <v>225</v>
      </c>
      <c r="B226">
        <v>214.82637299999999</v>
      </c>
      <c r="C226">
        <v>10.201468</v>
      </c>
      <c r="H226">
        <v>208.882338</v>
      </c>
      <c r="I226">
        <v>5.9186649999999998</v>
      </c>
    </row>
    <row r="227" spans="1:9" x14ac:dyDescent="0.25">
      <c r="A227">
        <v>226</v>
      </c>
      <c r="B227">
        <v>214.82637299999999</v>
      </c>
      <c r="C227">
        <v>10.201468</v>
      </c>
      <c r="F227">
        <v>213.35789399999999</v>
      </c>
      <c r="G227">
        <v>10.509029</v>
      </c>
      <c r="H227">
        <v>208.849131</v>
      </c>
      <c r="I227">
        <v>5.9120340000000002</v>
      </c>
    </row>
    <row r="228" spans="1:9" x14ac:dyDescent="0.25">
      <c r="A228">
        <v>227</v>
      </c>
      <c r="F228">
        <v>213.363203</v>
      </c>
      <c r="G228">
        <v>10.587529999999999</v>
      </c>
      <c r="H228">
        <v>208.863978</v>
      </c>
      <c r="I228">
        <v>5.9275919999999998</v>
      </c>
    </row>
    <row r="229" spans="1:9" x14ac:dyDescent="0.25">
      <c r="A229">
        <v>228</v>
      </c>
      <c r="F229">
        <v>213.28872200000001</v>
      </c>
      <c r="G229">
        <v>10.615672999999999</v>
      </c>
      <c r="H229">
        <v>208.84147899999999</v>
      </c>
      <c r="I229">
        <v>6.0384869999999999</v>
      </c>
    </row>
    <row r="230" spans="1:9" x14ac:dyDescent="0.25">
      <c r="A230">
        <v>229</v>
      </c>
      <c r="F230">
        <v>213.23099400000001</v>
      </c>
      <c r="G230">
        <v>10.604384</v>
      </c>
      <c r="H230">
        <v>208.835409</v>
      </c>
      <c r="I230">
        <v>5.9821210000000002</v>
      </c>
    </row>
    <row r="231" spans="1:9" x14ac:dyDescent="0.25">
      <c r="A231">
        <v>230</v>
      </c>
      <c r="F231">
        <v>213.25753900000001</v>
      </c>
      <c r="G231">
        <v>10.597375</v>
      </c>
      <c r="H231">
        <v>208.847857</v>
      </c>
      <c r="I231">
        <v>5.9764080000000002</v>
      </c>
    </row>
    <row r="232" spans="1:9" x14ac:dyDescent="0.25">
      <c r="A232">
        <v>231</v>
      </c>
      <c r="D232">
        <v>226.22576599999999</v>
      </c>
      <c r="E232">
        <v>9.1456999999999997</v>
      </c>
      <c r="F232">
        <v>213.23980699999998</v>
      </c>
      <c r="G232">
        <v>10.649125</v>
      </c>
    </row>
    <row r="233" spans="1:9" x14ac:dyDescent="0.25">
      <c r="A233">
        <v>232</v>
      </c>
      <c r="D233">
        <v>226.197676</v>
      </c>
      <c r="E233">
        <v>9.1701820000000005</v>
      </c>
      <c r="F233">
        <v>213.22125199999999</v>
      </c>
      <c r="G233">
        <v>10.652887</v>
      </c>
    </row>
    <row r="234" spans="1:9" x14ac:dyDescent="0.25">
      <c r="A234">
        <v>233</v>
      </c>
      <c r="D234">
        <v>226.202573</v>
      </c>
      <c r="E234">
        <v>9.1223510000000001</v>
      </c>
      <c r="F234">
        <v>213.16532699999999</v>
      </c>
      <c r="G234">
        <v>10.537893</v>
      </c>
    </row>
    <row r="235" spans="1:9" x14ac:dyDescent="0.25">
      <c r="A235">
        <v>234</v>
      </c>
      <c r="D235">
        <v>226.27220800000001</v>
      </c>
      <c r="E235">
        <v>9.171678</v>
      </c>
      <c r="F235">
        <v>213.35789399999999</v>
      </c>
      <c r="G235">
        <v>10.509029</v>
      </c>
    </row>
    <row r="236" spans="1:9" x14ac:dyDescent="0.25">
      <c r="A236">
        <v>235</v>
      </c>
      <c r="D236">
        <v>226.260662</v>
      </c>
      <c r="E236">
        <v>9.1759559999999993</v>
      </c>
      <c r="F236">
        <v>213.35789399999999</v>
      </c>
      <c r="G236">
        <v>10.509029</v>
      </c>
    </row>
    <row r="237" spans="1:9" x14ac:dyDescent="0.25">
      <c r="A237">
        <v>236</v>
      </c>
      <c r="D237">
        <v>226.19463400000001</v>
      </c>
      <c r="E237">
        <v>9.1347210000000008</v>
      </c>
    </row>
    <row r="238" spans="1:9" x14ac:dyDescent="0.25">
      <c r="A238">
        <v>237</v>
      </c>
      <c r="D238">
        <v>226.18994599999999</v>
      </c>
      <c r="E238">
        <v>9.1161650000000005</v>
      </c>
    </row>
    <row r="239" spans="1:9" x14ac:dyDescent="0.25">
      <c r="A239">
        <v>238</v>
      </c>
      <c r="D239">
        <v>226.100876</v>
      </c>
      <c r="E239">
        <v>9.0740540000000003</v>
      </c>
    </row>
    <row r="240" spans="1:9" x14ac:dyDescent="0.25">
      <c r="A240">
        <v>239</v>
      </c>
      <c r="D240">
        <v>226.15860699999999</v>
      </c>
      <c r="E240">
        <v>9.0983300000000007</v>
      </c>
    </row>
    <row r="241" spans="1:9" x14ac:dyDescent="0.25">
      <c r="A241">
        <v>240</v>
      </c>
      <c r="D241">
        <v>226.150668</v>
      </c>
      <c r="E241">
        <v>9.1071449999999992</v>
      </c>
    </row>
    <row r="242" spans="1:9" x14ac:dyDescent="0.25">
      <c r="A242">
        <v>241</v>
      </c>
      <c r="B242">
        <v>235.349614</v>
      </c>
      <c r="C242">
        <v>10.000603</v>
      </c>
      <c r="D242">
        <v>226.19283100000001</v>
      </c>
      <c r="E242">
        <v>9.0669920000000008</v>
      </c>
    </row>
    <row r="243" spans="1:9" x14ac:dyDescent="0.25">
      <c r="A243">
        <v>242</v>
      </c>
      <c r="B243">
        <v>235.35100399999999</v>
      </c>
      <c r="C243">
        <v>9.9741610000000005</v>
      </c>
      <c r="D243">
        <v>226.22576599999999</v>
      </c>
      <c r="E243">
        <v>9.1456999999999997</v>
      </c>
    </row>
    <row r="244" spans="1:9" x14ac:dyDescent="0.25">
      <c r="A244">
        <v>243</v>
      </c>
      <c r="B244">
        <v>235.336624</v>
      </c>
      <c r="C244">
        <v>9.9996229999999997</v>
      </c>
      <c r="D244">
        <v>226.22576599999999</v>
      </c>
      <c r="E244">
        <v>9.1456999999999997</v>
      </c>
    </row>
    <row r="245" spans="1:9" x14ac:dyDescent="0.25">
      <c r="A245">
        <v>244</v>
      </c>
      <c r="B245">
        <v>235.36559099999999</v>
      </c>
      <c r="C245">
        <v>9.9903969999999997</v>
      </c>
    </row>
    <row r="246" spans="1:9" x14ac:dyDescent="0.25">
      <c r="A246">
        <v>245</v>
      </c>
      <c r="B246">
        <v>235.404505</v>
      </c>
      <c r="C246">
        <v>9.9944690000000005</v>
      </c>
    </row>
    <row r="247" spans="1:9" x14ac:dyDescent="0.25">
      <c r="A247">
        <v>246</v>
      </c>
      <c r="B247">
        <v>235.34095400000001</v>
      </c>
      <c r="C247">
        <v>9.9632850000000008</v>
      </c>
      <c r="H247">
        <v>228.730118</v>
      </c>
      <c r="I247">
        <v>6.8972619999999996</v>
      </c>
    </row>
    <row r="248" spans="1:9" x14ac:dyDescent="0.25">
      <c r="A248">
        <v>247</v>
      </c>
      <c r="B248">
        <v>235.37120899999999</v>
      </c>
      <c r="C248">
        <v>9.984057</v>
      </c>
      <c r="H248">
        <v>228.679608</v>
      </c>
      <c r="I248">
        <v>6.9843200000000003</v>
      </c>
    </row>
    <row r="249" spans="1:9" x14ac:dyDescent="0.25">
      <c r="A249">
        <v>248</v>
      </c>
      <c r="B249">
        <v>235.40429900000001</v>
      </c>
      <c r="C249">
        <v>9.9757069999999999</v>
      </c>
      <c r="H249">
        <v>228.63130999999998</v>
      </c>
      <c r="I249">
        <v>7.0060190000000002</v>
      </c>
    </row>
    <row r="250" spans="1:9" x14ac:dyDescent="0.25">
      <c r="A250">
        <v>249</v>
      </c>
      <c r="B250">
        <v>235.346262</v>
      </c>
      <c r="C250">
        <v>10.003591999999999</v>
      </c>
      <c r="H250">
        <v>228.60697999999999</v>
      </c>
      <c r="I250">
        <v>6.9969989999999997</v>
      </c>
    </row>
    <row r="251" spans="1:9" x14ac:dyDescent="0.25">
      <c r="A251">
        <v>250</v>
      </c>
      <c r="B251">
        <v>235.325749</v>
      </c>
      <c r="C251">
        <v>10.027302000000001</v>
      </c>
      <c r="H251">
        <v>228.60425000000001</v>
      </c>
      <c r="I251">
        <v>6.9655060000000004</v>
      </c>
    </row>
    <row r="252" spans="1:9" x14ac:dyDescent="0.25">
      <c r="A252">
        <v>251</v>
      </c>
      <c r="B252">
        <v>235.198384</v>
      </c>
      <c r="C252">
        <v>9.9796250000000004</v>
      </c>
      <c r="H252">
        <v>228.577292</v>
      </c>
      <c r="I252">
        <v>6.9421059999999999</v>
      </c>
    </row>
    <row r="253" spans="1:9" x14ac:dyDescent="0.25">
      <c r="A253">
        <v>252</v>
      </c>
      <c r="B253">
        <v>235.349614</v>
      </c>
      <c r="C253">
        <v>10.000603</v>
      </c>
      <c r="F253">
        <v>233.51192699999999</v>
      </c>
      <c r="G253">
        <v>10.530367999999999</v>
      </c>
      <c r="H253">
        <v>228.554047</v>
      </c>
      <c r="I253">
        <v>6.9596819999999999</v>
      </c>
    </row>
    <row r="254" spans="1:9" x14ac:dyDescent="0.25">
      <c r="A254">
        <v>253</v>
      </c>
      <c r="F254">
        <v>233.53202899999999</v>
      </c>
      <c r="G254">
        <v>10.465681</v>
      </c>
      <c r="H254">
        <v>228.57878500000001</v>
      </c>
      <c r="I254">
        <v>6.9483420000000002</v>
      </c>
    </row>
    <row r="255" spans="1:9" x14ac:dyDescent="0.25">
      <c r="A255">
        <v>254</v>
      </c>
      <c r="F255">
        <v>233.53991500000001</v>
      </c>
      <c r="G255">
        <v>10.487793</v>
      </c>
      <c r="H255">
        <v>228.59265199999999</v>
      </c>
      <c r="I255">
        <v>6.8675220000000001</v>
      </c>
    </row>
    <row r="256" spans="1:9" x14ac:dyDescent="0.25">
      <c r="A256">
        <v>255</v>
      </c>
      <c r="F256">
        <v>233.530327</v>
      </c>
      <c r="G256">
        <v>10.513719999999999</v>
      </c>
      <c r="H256">
        <v>228.629299</v>
      </c>
      <c r="I256">
        <v>6.8190189999999999</v>
      </c>
    </row>
    <row r="257" spans="1:9" x14ac:dyDescent="0.25">
      <c r="A257">
        <v>256</v>
      </c>
      <c r="F257">
        <v>233.54027600000001</v>
      </c>
      <c r="G257">
        <v>10.527379</v>
      </c>
      <c r="H257">
        <v>228.730118</v>
      </c>
      <c r="I257">
        <v>6.8972619999999996</v>
      </c>
    </row>
    <row r="258" spans="1:9" x14ac:dyDescent="0.25">
      <c r="A258">
        <v>257</v>
      </c>
      <c r="D258">
        <v>249.04177100000001</v>
      </c>
      <c r="E258">
        <v>9.0496230000000004</v>
      </c>
      <c r="F258">
        <v>233.49981500000001</v>
      </c>
      <c r="G258">
        <v>10.502844</v>
      </c>
    </row>
    <row r="259" spans="1:9" x14ac:dyDescent="0.25">
      <c r="A259">
        <v>258</v>
      </c>
      <c r="D259">
        <v>249.04177100000001</v>
      </c>
      <c r="E259">
        <v>9.0496230000000004</v>
      </c>
      <c r="F259">
        <v>233.535483</v>
      </c>
      <c r="G259">
        <v>10.494494</v>
      </c>
    </row>
    <row r="260" spans="1:9" x14ac:dyDescent="0.25">
      <c r="A260">
        <v>259</v>
      </c>
      <c r="D260">
        <v>249.104241</v>
      </c>
      <c r="E260">
        <v>9.0271489999999996</v>
      </c>
      <c r="F260">
        <v>233.50507199999998</v>
      </c>
      <c r="G260">
        <v>10.551862</v>
      </c>
    </row>
    <row r="261" spans="1:9" x14ac:dyDescent="0.25">
      <c r="A261">
        <v>260</v>
      </c>
      <c r="D261">
        <v>249.078419</v>
      </c>
      <c r="E261">
        <v>9.040756</v>
      </c>
      <c r="F261">
        <v>233.47476399999999</v>
      </c>
      <c r="G261">
        <v>10.550935000000001</v>
      </c>
    </row>
    <row r="262" spans="1:9" x14ac:dyDescent="0.25">
      <c r="A262">
        <v>261</v>
      </c>
      <c r="D262">
        <v>249.082234</v>
      </c>
      <c r="E262">
        <v>8.984883</v>
      </c>
      <c r="F262">
        <v>233.51192699999999</v>
      </c>
      <c r="G262">
        <v>10.530367999999999</v>
      </c>
    </row>
    <row r="263" spans="1:9" x14ac:dyDescent="0.25">
      <c r="A263">
        <v>262</v>
      </c>
      <c r="D263">
        <v>249.118573</v>
      </c>
      <c r="E263">
        <v>9.0115309999999997</v>
      </c>
      <c r="F263">
        <v>233.51192699999999</v>
      </c>
      <c r="G263">
        <v>10.530367999999999</v>
      </c>
    </row>
    <row r="264" spans="1:9" x14ac:dyDescent="0.25">
      <c r="A264">
        <v>263</v>
      </c>
      <c r="D264">
        <v>249.123211</v>
      </c>
      <c r="E264">
        <v>9.0125109999999999</v>
      </c>
      <c r="F264">
        <v>233.51192699999999</v>
      </c>
      <c r="G264">
        <v>10.530367999999999</v>
      </c>
    </row>
    <row r="265" spans="1:9" x14ac:dyDescent="0.25">
      <c r="A265">
        <v>264</v>
      </c>
      <c r="D265">
        <v>249.123211</v>
      </c>
      <c r="E265">
        <v>8.982977</v>
      </c>
    </row>
    <row r="266" spans="1:9" x14ac:dyDescent="0.25">
      <c r="A266">
        <v>265</v>
      </c>
      <c r="D266">
        <v>249.07816300000002</v>
      </c>
      <c r="E266">
        <v>8.9702970000000004</v>
      </c>
    </row>
    <row r="267" spans="1:9" x14ac:dyDescent="0.25">
      <c r="A267">
        <v>266</v>
      </c>
      <c r="D267">
        <v>249.04177100000001</v>
      </c>
      <c r="E267">
        <v>9.0496230000000004</v>
      </c>
    </row>
    <row r="268" spans="1:9" x14ac:dyDescent="0.25">
      <c r="A268">
        <v>267</v>
      </c>
      <c r="D268">
        <v>249.061924</v>
      </c>
      <c r="E268">
        <v>9.00014</v>
      </c>
    </row>
    <row r="269" spans="1:9" x14ac:dyDescent="0.25">
      <c r="A269">
        <v>268</v>
      </c>
      <c r="D269">
        <v>249.075222</v>
      </c>
      <c r="E269">
        <v>9.0293659999999996</v>
      </c>
    </row>
    <row r="270" spans="1:9" x14ac:dyDescent="0.25">
      <c r="A270">
        <v>269</v>
      </c>
      <c r="B270">
        <v>259.56131399999998</v>
      </c>
      <c r="C270">
        <v>9.8069019999999991</v>
      </c>
      <c r="D270">
        <v>249.19815499999999</v>
      </c>
      <c r="E270">
        <v>9.0242109999999993</v>
      </c>
    </row>
    <row r="271" spans="1:9" x14ac:dyDescent="0.25">
      <c r="A271">
        <v>270</v>
      </c>
      <c r="B271">
        <v>259.625023</v>
      </c>
      <c r="C271">
        <v>9.7420600000000004</v>
      </c>
      <c r="D271">
        <v>249.04177100000001</v>
      </c>
      <c r="E271">
        <v>9.0496230000000004</v>
      </c>
    </row>
    <row r="272" spans="1:9" x14ac:dyDescent="0.25">
      <c r="A272">
        <v>271</v>
      </c>
      <c r="B272">
        <v>259.61461300000002</v>
      </c>
      <c r="C272">
        <v>9.7814899999999998</v>
      </c>
    </row>
    <row r="273" spans="1:11" x14ac:dyDescent="0.25">
      <c r="A273">
        <v>272</v>
      </c>
      <c r="B273">
        <v>259.58023100000003</v>
      </c>
      <c r="C273">
        <v>9.7739650000000005</v>
      </c>
      <c r="H273">
        <v>250.48880800000001</v>
      </c>
      <c r="I273">
        <v>6.7387649999999999</v>
      </c>
    </row>
    <row r="274" spans="1:11" x14ac:dyDescent="0.25">
      <c r="A274">
        <v>273</v>
      </c>
      <c r="B274">
        <v>259.582089</v>
      </c>
      <c r="C274">
        <v>9.7902529999999999</v>
      </c>
      <c r="H274">
        <v>250.487831</v>
      </c>
      <c r="I274">
        <v>6.7637130000000001</v>
      </c>
    </row>
    <row r="275" spans="1:11" x14ac:dyDescent="0.25">
      <c r="A275">
        <v>274</v>
      </c>
      <c r="B275">
        <v>259.59837399999998</v>
      </c>
      <c r="C275">
        <v>9.7796859999999999</v>
      </c>
      <c r="H275">
        <v>250.50916699999999</v>
      </c>
      <c r="I275">
        <v>6.7243849999999998</v>
      </c>
    </row>
    <row r="276" spans="1:11" x14ac:dyDescent="0.25">
      <c r="A276">
        <v>275</v>
      </c>
      <c r="B276">
        <v>259.58466399999998</v>
      </c>
      <c r="C276">
        <v>9.7952519999999996</v>
      </c>
      <c r="H276">
        <v>250.51035300000001</v>
      </c>
      <c r="I276">
        <v>6.7368069999999998</v>
      </c>
    </row>
    <row r="277" spans="1:11" x14ac:dyDescent="0.25">
      <c r="A277">
        <v>276</v>
      </c>
      <c r="B277">
        <v>259.58152000000001</v>
      </c>
      <c r="C277">
        <v>9.7793770000000002</v>
      </c>
      <c r="H277">
        <v>250.486695</v>
      </c>
      <c r="I277">
        <v>6.7509300000000003</v>
      </c>
    </row>
    <row r="278" spans="1:11" x14ac:dyDescent="0.25">
      <c r="A278">
        <v>277</v>
      </c>
      <c r="B278">
        <v>259.57749999999999</v>
      </c>
      <c r="C278">
        <v>9.7838609999999999</v>
      </c>
      <c r="H278">
        <v>250.458191</v>
      </c>
      <c r="I278">
        <v>6.7728359999999999</v>
      </c>
    </row>
    <row r="279" spans="1:11" x14ac:dyDescent="0.25">
      <c r="A279">
        <v>278</v>
      </c>
      <c r="B279">
        <v>259.58667400000002</v>
      </c>
      <c r="C279">
        <v>9.7888099999999998</v>
      </c>
      <c r="H279">
        <v>250.49823800000001</v>
      </c>
      <c r="I279">
        <v>6.7645369999999998</v>
      </c>
    </row>
    <row r="280" spans="1:11" x14ac:dyDescent="0.25">
      <c r="A280">
        <v>279</v>
      </c>
      <c r="B280">
        <v>259.56064600000002</v>
      </c>
      <c r="C280">
        <v>9.7700999999999993</v>
      </c>
      <c r="H280">
        <v>250.47246999999999</v>
      </c>
      <c r="I280">
        <v>6.7788149999999998</v>
      </c>
    </row>
    <row r="281" spans="1:11" x14ac:dyDescent="0.25">
      <c r="A281">
        <v>280</v>
      </c>
      <c r="B281">
        <v>259.58466399999998</v>
      </c>
      <c r="C281">
        <v>9.8044790000000006</v>
      </c>
      <c r="H281">
        <v>250.46267699999999</v>
      </c>
      <c r="I281">
        <v>6.775156</v>
      </c>
    </row>
    <row r="282" spans="1:11" x14ac:dyDescent="0.25">
      <c r="A282">
        <v>281</v>
      </c>
      <c r="B282">
        <v>259.598839</v>
      </c>
      <c r="C282">
        <v>9.8253540000000008</v>
      </c>
      <c r="F282">
        <v>256.941868</v>
      </c>
      <c r="G282">
        <v>10.642321000000001</v>
      </c>
      <c r="H282">
        <v>250.45303799999999</v>
      </c>
      <c r="I282">
        <v>6.7574240000000003</v>
      </c>
    </row>
    <row r="283" spans="1:11" x14ac:dyDescent="0.25">
      <c r="A283">
        <v>282</v>
      </c>
      <c r="B283">
        <v>259.56131399999998</v>
      </c>
      <c r="C283">
        <v>9.8069019999999991</v>
      </c>
      <c r="F283">
        <v>256.99171100000001</v>
      </c>
      <c r="G283">
        <v>10.610518000000001</v>
      </c>
      <c r="H283">
        <v>250.46030500000001</v>
      </c>
      <c r="I283">
        <v>6.7958759999999998</v>
      </c>
    </row>
    <row r="284" spans="1:11" x14ac:dyDescent="0.25">
      <c r="A284">
        <v>283</v>
      </c>
      <c r="F284">
        <v>256.97583800000001</v>
      </c>
      <c r="G284">
        <v>10.639950000000001</v>
      </c>
      <c r="H284">
        <v>250.44030800000002</v>
      </c>
      <c r="I284">
        <v>6.765619</v>
      </c>
    </row>
    <row r="285" spans="1:11" x14ac:dyDescent="0.25">
      <c r="A285">
        <v>284</v>
      </c>
      <c r="D285">
        <v>270.01148599999999</v>
      </c>
      <c r="E285">
        <v>9.0922990000000006</v>
      </c>
      <c r="F285">
        <v>256.941868</v>
      </c>
      <c r="G285">
        <v>10.642321000000001</v>
      </c>
      <c r="H285">
        <v>250.48880800000001</v>
      </c>
      <c r="I285">
        <v>6.7387649999999999</v>
      </c>
      <c r="J285">
        <v>235.85937899999999</v>
      </c>
      <c r="K285">
        <v>14.217441000000001</v>
      </c>
    </row>
    <row r="286" spans="1:11" x14ac:dyDescent="0.25">
      <c r="A286">
        <v>285</v>
      </c>
    </row>
    <row r="287" spans="1:11" x14ac:dyDescent="0.25">
      <c r="A287">
        <v>286</v>
      </c>
    </row>
    <row r="288" spans="1:11" x14ac:dyDescent="0.25">
      <c r="A288">
        <v>287</v>
      </c>
    </row>
    <row r="289" spans="1:1" x14ac:dyDescent="0.25">
      <c r="A289">
        <v>288</v>
      </c>
    </row>
    <row r="290" spans="1:1" x14ac:dyDescent="0.25">
      <c r="A290">
        <v>289</v>
      </c>
    </row>
    <row r="291" spans="1:1" x14ac:dyDescent="0.25">
      <c r="A291">
        <v>290</v>
      </c>
    </row>
    <row r="292" spans="1:1" x14ac:dyDescent="0.25">
      <c r="A292">
        <v>291</v>
      </c>
    </row>
    <row r="293" spans="1:1" x14ac:dyDescent="0.25">
      <c r="A293">
        <v>292</v>
      </c>
    </row>
    <row r="294" spans="1:1" x14ac:dyDescent="0.25">
      <c r="A294">
        <v>293</v>
      </c>
    </row>
    <row r="295" spans="1:1" x14ac:dyDescent="0.25">
      <c r="A295">
        <v>294</v>
      </c>
    </row>
    <row r="296" spans="1:1" x14ac:dyDescent="0.25">
      <c r="A296">
        <v>295</v>
      </c>
    </row>
    <row r="297" spans="1:1" x14ac:dyDescent="0.25">
      <c r="A297">
        <v>296</v>
      </c>
    </row>
    <row r="298" spans="1:1" x14ac:dyDescent="0.25">
      <c r="A298">
        <v>297</v>
      </c>
    </row>
    <row r="299" spans="1:1" x14ac:dyDescent="0.25">
      <c r="A299">
        <v>298</v>
      </c>
    </row>
    <row r="300" spans="1:1" x14ac:dyDescent="0.25">
      <c r="A300">
        <v>299</v>
      </c>
    </row>
    <row r="301" spans="1:1" x14ac:dyDescent="0.25">
      <c r="A301">
        <v>300</v>
      </c>
    </row>
    <row r="302" spans="1:1" x14ac:dyDescent="0.25">
      <c r="A302">
        <v>301</v>
      </c>
    </row>
    <row r="303" spans="1:1" x14ac:dyDescent="0.25">
      <c r="A303">
        <v>302</v>
      </c>
    </row>
    <row r="304" spans="1:1" x14ac:dyDescent="0.25">
      <c r="A304">
        <v>303</v>
      </c>
    </row>
    <row r="305" spans="1:11" x14ac:dyDescent="0.25">
      <c r="A305">
        <v>304</v>
      </c>
    </row>
    <row r="306" spans="1:11" x14ac:dyDescent="0.25">
      <c r="A306">
        <v>305</v>
      </c>
    </row>
    <row r="307" spans="1:11" x14ac:dyDescent="0.25">
      <c r="A307">
        <v>306</v>
      </c>
    </row>
    <row r="308" spans="1:11" x14ac:dyDescent="0.25">
      <c r="A308">
        <v>307</v>
      </c>
    </row>
    <row r="309" spans="1:11" x14ac:dyDescent="0.25">
      <c r="A309">
        <v>308</v>
      </c>
    </row>
    <row r="310" spans="1:11" x14ac:dyDescent="0.25">
      <c r="A310">
        <v>309</v>
      </c>
    </row>
    <row r="311" spans="1:11" x14ac:dyDescent="0.25">
      <c r="A311">
        <v>310</v>
      </c>
    </row>
    <row r="312" spans="1:11" x14ac:dyDescent="0.25">
      <c r="A312">
        <v>311</v>
      </c>
    </row>
    <row r="313" spans="1:11" x14ac:dyDescent="0.25">
      <c r="A313">
        <v>312</v>
      </c>
    </row>
    <row r="314" spans="1:11" x14ac:dyDescent="0.25">
      <c r="A314">
        <v>313</v>
      </c>
    </row>
    <row r="315" spans="1:11" x14ac:dyDescent="0.25">
      <c r="A315">
        <v>314</v>
      </c>
    </row>
    <row r="316" spans="1:11" x14ac:dyDescent="0.25">
      <c r="A316">
        <v>315</v>
      </c>
    </row>
    <row r="317" spans="1:11" x14ac:dyDescent="0.25">
      <c r="A317">
        <v>316</v>
      </c>
    </row>
    <row r="318" spans="1:11" x14ac:dyDescent="0.25">
      <c r="A318">
        <v>317</v>
      </c>
    </row>
    <row r="319" spans="1:11" x14ac:dyDescent="0.25">
      <c r="A319">
        <v>318</v>
      </c>
    </row>
    <row r="320" spans="1:11" x14ac:dyDescent="0.25">
      <c r="A320">
        <v>319</v>
      </c>
      <c r="J320">
        <v>38.171168999999999</v>
      </c>
      <c r="K320">
        <v>14.144442</v>
      </c>
    </row>
    <row r="321" spans="1:7" x14ac:dyDescent="0.25">
      <c r="A321">
        <v>320</v>
      </c>
      <c r="B321">
        <v>31.809221000000001</v>
      </c>
      <c r="C321">
        <v>8.6851020000000005</v>
      </c>
    </row>
    <row r="322" spans="1:7" x14ac:dyDescent="0.25">
      <c r="A322">
        <v>321</v>
      </c>
      <c r="B322">
        <v>31.795884999999998</v>
      </c>
      <c r="C322">
        <v>8.6804140000000007</v>
      </c>
    </row>
    <row r="323" spans="1:7" x14ac:dyDescent="0.25">
      <c r="A323">
        <v>322</v>
      </c>
      <c r="B323">
        <v>31.791460000000001</v>
      </c>
      <c r="C323">
        <v>8.6691649999999996</v>
      </c>
    </row>
    <row r="324" spans="1:7" x14ac:dyDescent="0.25">
      <c r="A324">
        <v>323</v>
      </c>
      <c r="B324">
        <v>31.756409000000005</v>
      </c>
      <c r="C324">
        <v>8.6504159999999999</v>
      </c>
    </row>
    <row r="325" spans="1:7" x14ac:dyDescent="0.25">
      <c r="A325">
        <v>324</v>
      </c>
      <c r="B325">
        <v>31.753233000000002</v>
      </c>
      <c r="C325">
        <v>8.6536449999999991</v>
      </c>
    </row>
    <row r="326" spans="1:7" x14ac:dyDescent="0.25">
      <c r="A326">
        <v>325</v>
      </c>
      <c r="B326">
        <v>31.765888000000004</v>
      </c>
      <c r="C326">
        <v>8.6495829999999998</v>
      </c>
    </row>
    <row r="327" spans="1:7" x14ac:dyDescent="0.25">
      <c r="A327">
        <v>326</v>
      </c>
      <c r="B327">
        <v>31.760992000000002</v>
      </c>
      <c r="C327">
        <v>8.6552600000000002</v>
      </c>
    </row>
    <row r="328" spans="1:7" x14ac:dyDescent="0.25">
      <c r="A328">
        <v>327</v>
      </c>
      <c r="B328">
        <v>31.766098</v>
      </c>
      <c r="C328">
        <v>8.6564569999999996</v>
      </c>
    </row>
    <row r="329" spans="1:7" x14ac:dyDescent="0.25">
      <c r="A329">
        <v>328</v>
      </c>
      <c r="B329">
        <v>31.757868000000002</v>
      </c>
      <c r="C329">
        <v>8.6425509999999992</v>
      </c>
    </row>
    <row r="330" spans="1:7" x14ac:dyDescent="0.25">
      <c r="A330">
        <v>329</v>
      </c>
      <c r="B330">
        <v>31.782293000000003</v>
      </c>
      <c r="C330">
        <v>8.6352080000000004</v>
      </c>
      <c r="D330">
        <v>39.164860000000004</v>
      </c>
      <c r="E330">
        <v>6.5804239999999998</v>
      </c>
    </row>
    <row r="331" spans="1:7" x14ac:dyDescent="0.25">
      <c r="A331">
        <v>330</v>
      </c>
      <c r="B331">
        <v>31.809221000000001</v>
      </c>
      <c r="C331">
        <v>8.6851020000000005</v>
      </c>
      <c r="D331">
        <v>39.156219</v>
      </c>
      <c r="E331">
        <v>6.583132</v>
      </c>
    </row>
    <row r="332" spans="1:7" x14ac:dyDescent="0.25">
      <c r="A332">
        <v>331</v>
      </c>
      <c r="B332">
        <v>31.809221000000001</v>
      </c>
      <c r="C332">
        <v>8.6851020000000005</v>
      </c>
      <c r="D332">
        <v>39.158352000000001</v>
      </c>
      <c r="E332">
        <v>6.5762049999999999</v>
      </c>
    </row>
    <row r="333" spans="1:7" x14ac:dyDescent="0.25">
      <c r="A333">
        <v>332</v>
      </c>
      <c r="D333">
        <v>39.194965000000003</v>
      </c>
      <c r="E333">
        <v>6.5623519999999997</v>
      </c>
    </row>
    <row r="334" spans="1:7" x14ac:dyDescent="0.25">
      <c r="A334">
        <v>333</v>
      </c>
      <c r="D334">
        <v>39.18309</v>
      </c>
      <c r="E334">
        <v>6.5481860000000003</v>
      </c>
    </row>
    <row r="335" spans="1:7" x14ac:dyDescent="0.25">
      <c r="A335">
        <v>334</v>
      </c>
      <c r="D335">
        <v>39.209598</v>
      </c>
      <c r="E335">
        <v>6.593496</v>
      </c>
    </row>
    <row r="336" spans="1:7" x14ac:dyDescent="0.25">
      <c r="A336">
        <v>335</v>
      </c>
      <c r="D336">
        <v>39.185486000000004</v>
      </c>
      <c r="E336">
        <v>6.5749560000000002</v>
      </c>
      <c r="F336">
        <v>34.14076</v>
      </c>
      <c r="G336">
        <v>10.947948</v>
      </c>
    </row>
    <row r="337" spans="1:9" x14ac:dyDescent="0.25">
      <c r="A337">
        <v>336</v>
      </c>
      <c r="D337">
        <v>39.165123000000001</v>
      </c>
      <c r="E337">
        <v>6.5629249999999999</v>
      </c>
      <c r="F337">
        <v>34.205496000000004</v>
      </c>
      <c r="G337">
        <v>10.984873</v>
      </c>
    </row>
    <row r="338" spans="1:9" x14ac:dyDescent="0.25">
      <c r="A338">
        <v>337</v>
      </c>
      <c r="D338">
        <v>39.180744000000004</v>
      </c>
      <c r="E338">
        <v>6.6305779999999999</v>
      </c>
      <c r="F338">
        <v>34.190445000000004</v>
      </c>
      <c r="G338">
        <v>10.986487</v>
      </c>
    </row>
    <row r="339" spans="1:9" x14ac:dyDescent="0.25">
      <c r="A339">
        <v>338</v>
      </c>
      <c r="D339">
        <v>39.164860000000004</v>
      </c>
      <c r="E339">
        <v>6.5804239999999998</v>
      </c>
      <c r="F339">
        <v>34.174194</v>
      </c>
      <c r="G339">
        <v>11.036327999999999</v>
      </c>
      <c r="H339">
        <v>37.162887000000005</v>
      </c>
      <c r="I339">
        <v>6.4840749999999998</v>
      </c>
    </row>
    <row r="340" spans="1:9" x14ac:dyDescent="0.25">
      <c r="A340">
        <v>339</v>
      </c>
      <c r="F340">
        <v>34.175289000000006</v>
      </c>
      <c r="G340">
        <v>11.04987</v>
      </c>
      <c r="H340">
        <v>37.144089000000001</v>
      </c>
      <c r="I340">
        <v>6.5621960000000001</v>
      </c>
    </row>
    <row r="341" spans="1:9" x14ac:dyDescent="0.25">
      <c r="A341">
        <v>340</v>
      </c>
      <c r="F341">
        <v>34.177530000000004</v>
      </c>
      <c r="G341">
        <v>10.981904</v>
      </c>
      <c r="H341">
        <v>37.167469000000004</v>
      </c>
      <c r="I341">
        <v>6.5434989999999997</v>
      </c>
    </row>
    <row r="342" spans="1:9" x14ac:dyDescent="0.25">
      <c r="A342">
        <v>341</v>
      </c>
      <c r="F342">
        <v>34.170027000000005</v>
      </c>
      <c r="G342">
        <v>10.972165</v>
      </c>
      <c r="H342">
        <v>37.171116000000005</v>
      </c>
      <c r="I342">
        <v>6.5312080000000003</v>
      </c>
    </row>
    <row r="343" spans="1:9" x14ac:dyDescent="0.25">
      <c r="A343">
        <v>342</v>
      </c>
      <c r="F343">
        <v>34.191383000000002</v>
      </c>
      <c r="G343">
        <v>10.961489</v>
      </c>
      <c r="H343">
        <v>37.149033000000003</v>
      </c>
      <c r="I343">
        <v>6.5656850000000002</v>
      </c>
    </row>
    <row r="344" spans="1:9" x14ac:dyDescent="0.25">
      <c r="A344">
        <v>343</v>
      </c>
      <c r="F344">
        <v>34.14076</v>
      </c>
      <c r="G344">
        <v>10.947948</v>
      </c>
      <c r="H344">
        <v>37.125702000000004</v>
      </c>
      <c r="I344">
        <v>6.5747989999999996</v>
      </c>
    </row>
    <row r="345" spans="1:9" x14ac:dyDescent="0.25">
      <c r="A345">
        <v>344</v>
      </c>
      <c r="F345">
        <v>34.14076</v>
      </c>
      <c r="G345">
        <v>10.947948</v>
      </c>
      <c r="H345">
        <v>37.132159999999999</v>
      </c>
      <c r="I345">
        <v>6.5441760000000002</v>
      </c>
    </row>
    <row r="346" spans="1:9" x14ac:dyDescent="0.25">
      <c r="A346">
        <v>345</v>
      </c>
      <c r="H346">
        <v>37.162887000000005</v>
      </c>
      <c r="I346">
        <v>6.4840749999999998</v>
      </c>
    </row>
    <row r="347" spans="1:9" x14ac:dyDescent="0.25">
      <c r="A347">
        <v>346</v>
      </c>
      <c r="H347">
        <v>37.162887000000005</v>
      </c>
      <c r="I347">
        <v>6.4840749999999998</v>
      </c>
    </row>
    <row r="348" spans="1:9" x14ac:dyDescent="0.25">
      <c r="A348">
        <v>347</v>
      </c>
      <c r="B348">
        <v>57.555790000000002</v>
      </c>
      <c r="C348">
        <v>7.9068110000000003</v>
      </c>
    </row>
    <row r="349" spans="1:9" x14ac:dyDescent="0.25">
      <c r="A349">
        <v>348</v>
      </c>
      <c r="B349">
        <v>57.558552000000006</v>
      </c>
      <c r="C349">
        <v>7.9257160000000004</v>
      </c>
    </row>
    <row r="350" spans="1:9" x14ac:dyDescent="0.25">
      <c r="A350">
        <v>349</v>
      </c>
      <c r="B350">
        <v>57.567146000000001</v>
      </c>
      <c r="C350">
        <v>7.9376420000000003</v>
      </c>
    </row>
    <row r="351" spans="1:9" x14ac:dyDescent="0.25">
      <c r="A351">
        <v>350</v>
      </c>
      <c r="B351">
        <v>57.564697000000002</v>
      </c>
      <c r="C351">
        <v>7.9141019999999997</v>
      </c>
    </row>
    <row r="352" spans="1:9" x14ac:dyDescent="0.25">
      <c r="A352">
        <v>351</v>
      </c>
      <c r="B352">
        <v>57.553032000000002</v>
      </c>
      <c r="C352">
        <v>7.9124359999999996</v>
      </c>
    </row>
    <row r="353" spans="1:9" x14ac:dyDescent="0.25">
      <c r="A353">
        <v>352</v>
      </c>
      <c r="B353">
        <v>57.576572000000006</v>
      </c>
      <c r="C353">
        <v>7.9071230000000003</v>
      </c>
    </row>
    <row r="354" spans="1:9" x14ac:dyDescent="0.25">
      <c r="A354">
        <v>353</v>
      </c>
      <c r="B354">
        <v>57.574383000000005</v>
      </c>
      <c r="C354">
        <v>7.9234770000000001</v>
      </c>
      <c r="D354">
        <v>63.484478000000003</v>
      </c>
      <c r="E354">
        <v>6.5194900000000002</v>
      </c>
    </row>
    <row r="355" spans="1:9" x14ac:dyDescent="0.25">
      <c r="A355">
        <v>354</v>
      </c>
      <c r="B355">
        <v>57.561104</v>
      </c>
      <c r="C355">
        <v>7.9525889999999997</v>
      </c>
      <c r="D355">
        <v>63.539577000000001</v>
      </c>
      <c r="E355">
        <v>6.5440199999999997</v>
      </c>
    </row>
    <row r="356" spans="1:9" x14ac:dyDescent="0.25">
      <c r="A356">
        <v>355</v>
      </c>
      <c r="B356">
        <v>57.555790000000002</v>
      </c>
      <c r="C356">
        <v>7.9068110000000003</v>
      </c>
      <c r="D356">
        <v>63.553229999999999</v>
      </c>
      <c r="E356">
        <v>6.528708</v>
      </c>
    </row>
    <row r="357" spans="1:9" x14ac:dyDescent="0.25">
      <c r="A357">
        <v>356</v>
      </c>
      <c r="D357">
        <v>63.540728999999999</v>
      </c>
      <c r="E357">
        <v>6.5279790000000002</v>
      </c>
    </row>
    <row r="358" spans="1:9" x14ac:dyDescent="0.25">
      <c r="A358">
        <v>357</v>
      </c>
      <c r="D358">
        <v>63.551144000000001</v>
      </c>
      <c r="E358">
        <v>6.5224070000000003</v>
      </c>
    </row>
    <row r="359" spans="1:9" x14ac:dyDescent="0.25">
      <c r="A359">
        <v>358</v>
      </c>
      <c r="D359">
        <v>63.548386000000001</v>
      </c>
      <c r="E359">
        <v>6.5093870000000003</v>
      </c>
    </row>
    <row r="360" spans="1:9" x14ac:dyDescent="0.25">
      <c r="A360">
        <v>359</v>
      </c>
      <c r="D360">
        <v>63.605411000000004</v>
      </c>
      <c r="E360">
        <v>6.4986579999999998</v>
      </c>
    </row>
    <row r="361" spans="1:9" x14ac:dyDescent="0.25">
      <c r="A361">
        <v>360</v>
      </c>
      <c r="D361">
        <v>63.530048000000001</v>
      </c>
      <c r="E361">
        <v>6.5796429999999999</v>
      </c>
      <c r="F361">
        <v>61.265800000000006</v>
      </c>
      <c r="G361">
        <v>10.153093999999999</v>
      </c>
    </row>
    <row r="362" spans="1:9" x14ac:dyDescent="0.25">
      <c r="A362">
        <v>361</v>
      </c>
      <c r="D362">
        <v>63.484478000000003</v>
      </c>
      <c r="E362">
        <v>6.5194900000000002</v>
      </c>
      <c r="F362">
        <v>61.246681000000002</v>
      </c>
      <c r="G362">
        <v>10.108409999999999</v>
      </c>
    </row>
    <row r="363" spans="1:9" x14ac:dyDescent="0.25">
      <c r="A363">
        <v>362</v>
      </c>
      <c r="F363">
        <v>61.263248000000004</v>
      </c>
      <c r="G363">
        <v>10.121066000000001</v>
      </c>
      <c r="H363">
        <v>62.898109000000005</v>
      </c>
      <c r="I363">
        <v>5.7266680000000001</v>
      </c>
    </row>
    <row r="364" spans="1:9" x14ac:dyDescent="0.25">
      <c r="A364">
        <v>363</v>
      </c>
      <c r="F364">
        <v>61.333088000000004</v>
      </c>
      <c r="G364">
        <v>10.159656999999999</v>
      </c>
      <c r="H364">
        <v>62.940655</v>
      </c>
      <c r="I364">
        <v>5.7451049999999997</v>
      </c>
    </row>
    <row r="365" spans="1:9" x14ac:dyDescent="0.25">
      <c r="A365">
        <v>364</v>
      </c>
      <c r="F365">
        <v>61.359386000000001</v>
      </c>
      <c r="G365">
        <v>10.190853000000001</v>
      </c>
      <c r="H365">
        <v>62.899146999999999</v>
      </c>
      <c r="I365">
        <v>5.7543230000000003</v>
      </c>
    </row>
    <row r="366" spans="1:9" x14ac:dyDescent="0.25">
      <c r="A366">
        <v>365</v>
      </c>
      <c r="F366">
        <v>61.293243000000004</v>
      </c>
      <c r="G366">
        <v>10.147209999999999</v>
      </c>
      <c r="H366">
        <v>62.882061</v>
      </c>
      <c r="I366">
        <v>5.7583339999999996</v>
      </c>
    </row>
    <row r="367" spans="1:9" x14ac:dyDescent="0.25">
      <c r="A367">
        <v>366</v>
      </c>
      <c r="F367">
        <v>61.302624000000002</v>
      </c>
      <c r="G367">
        <v>10.139813999999999</v>
      </c>
      <c r="H367">
        <v>62.908832000000004</v>
      </c>
      <c r="I367">
        <v>5.7233869999999998</v>
      </c>
    </row>
    <row r="368" spans="1:9" x14ac:dyDescent="0.25">
      <c r="A368">
        <v>367</v>
      </c>
      <c r="F368">
        <v>61.265800000000006</v>
      </c>
      <c r="G368">
        <v>10.153093999999999</v>
      </c>
      <c r="H368">
        <v>62.909458000000001</v>
      </c>
      <c r="I368">
        <v>5.734845</v>
      </c>
    </row>
    <row r="369" spans="1:9" x14ac:dyDescent="0.25">
      <c r="A369">
        <v>368</v>
      </c>
      <c r="F369">
        <v>61.265800000000006</v>
      </c>
      <c r="G369">
        <v>10.153093999999999</v>
      </c>
      <c r="H369">
        <v>62.921074000000004</v>
      </c>
      <c r="I369">
        <v>5.7496879999999999</v>
      </c>
    </row>
    <row r="370" spans="1:9" x14ac:dyDescent="0.25">
      <c r="A370">
        <v>369</v>
      </c>
      <c r="H370">
        <v>62.905453000000001</v>
      </c>
      <c r="I370">
        <v>5.7557289999999997</v>
      </c>
    </row>
    <row r="371" spans="1:9" x14ac:dyDescent="0.25">
      <c r="A371">
        <v>370</v>
      </c>
      <c r="B371">
        <v>79.311658000000008</v>
      </c>
      <c r="C371">
        <v>8.5467860000000009</v>
      </c>
    </row>
    <row r="372" spans="1:9" x14ac:dyDescent="0.25">
      <c r="A372">
        <v>371</v>
      </c>
      <c r="B372">
        <v>79.269842000000011</v>
      </c>
      <c r="C372">
        <v>8.5564319999999991</v>
      </c>
    </row>
    <row r="373" spans="1:9" x14ac:dyDescent="0.25">
      <c r="A373">
        <v>372</v>
      </c>
      <c r="B373">
        <v>79.294639000000004</v>
      </c>
      <c r="C373">
        <v>8.5566840000000006</v>
      </c>
    </row>
    <row r="374" spans="1:9" x14ac:dyDescent="0.25">
      <c r="A374">
        <v>373</v>
      </c>
      <c r="B374">
        <v>79.304032000000007</v>
      </c>
      <c r="C374">
        <v>8.5547149999999998</v>
      </c>
    </row>
    <row r="375" spans="1:9" x14ac:dyDescent="0.25">
      <c r="A375">
        <v>374</v>
      </c>
      <c r="B375">
        <v>79.267064000000005</v>
      </c>
      <c r="C375">
        <v>8.564311</v>
      </c>
    </row>
    <row r="376" spans="1:9" x14ac:dyDescent="0.25">
      <c r="A376">
        <v>375</v>
      </c>
      <c r="B376">
        <v>79.250752000000006</v>
      </c>
      <c r="C376">
        <v>8.564311</v>
      </c>
    </row>
    <row r="377" spans="1:9" x14ac:dyDescent="0.25">
      <c r="A377">
        <v>376</v>
      </c>
      <c r="B377">
        <v>79.221410000000006</v>
      </c>
      <c r="C377">
        <v>8.595269</v>
      </c>
      <c r="D377">
        <v>84.520432999999997</v>
      </c>
      <c r="E377">
        <v>7.2050869999999998</v>
      </c>
    </row>
    <row r="378" spans="1:9" x14ac:dyDescent="0.25">
      <c r="A378">
        <v>377</v>
      </c>
      <c r="B378">
        <v>79.265195000000006</v>
      </c>
      <c r="C378">
        <v>8.6542560000000002</v>
      </c>
      <c r="D378">
        <v>84.565379000000007</v>
      </c>
      <c r="E378">
        <v>7.239681</v>
      </c>
    </row>
    <row r="379" spans="1:9" x14ac:dyDescent="0.25">
      <c r="A379">
        <v>378</v>
      </c>
      <c r="B379">
        <v>79.311658000000008</v>
      </c>
      <c r="C379">
        <v>8.5677959999999995</v>
      </c>
      <c r="D379">
        <v>84.542855000000003</v>
      </c>
      <c r="E379">
        <v>7.2253379999999998</v>
      </c>
    </row>
    <row r="380" spans="1:9" x14ac:dyDescent="0.25">
      <c r="A380">
        <v>379</v>
      </c>
      <c r="D380">
        <v>84.526795000000007</v>
      </c>
      <c r="E380">
        <v>7.2119559999999998</v>
      </c>
    </row>
    <row r="381" spans="1:9" x14ac:dyDescent="0.25">
      <c r="A381">
        <v>380</v>
      </c>
      <c r="D381">
        <v>84.531644</v>
      </c>
      <c r="E381">
        <v>7.22342</v>
      </c>
    </row>
    <row r="382" spans="1:9" x14ac:dyDescent="0.25">
      <c r="A382">
        <v>381</v>
      </c>
      <c r="D382">
        <v>84.53689700000001</v>
      </c>
      <c r="E382">
        <v>7.2208439999999996</v>
      </c>
    </row>
    <row r="383" spans="1:9" x14ac:dyDescent="0.25">
      <c r="A383">
        <v>382</v>
      </c>
      <c r="D383">
        <v>84.549824999999998</v>
      </c>
      <c r="E383">
        <v>7.226197</v>
      </c>
    </row>
    <row r="384" spans="1:9" x14ac:dyDescent="0.25">
      <c r="A384">
        <v>383</v>
      </c>
      <c r="D384">
        <v>84.568561000000003</v>
      </c>
      <c r="E384">
        <v>7.2221570000000002</v>
      </c>
      <c r="F384">
        <v>82.736079000000004</v>
      </c>
      <c r="G384">
        <v>10.317857999999999</v>
      </c>
    </row>
    <row r="385" spans="1:9" x14ac:dyDescent="0.25">
      <c r="A385">
        <v>384</v>
      </c>
      <c r="D385">
        <v>84.520432999999997</v>
      </c>
      <c r="E385">
        <v>7.2050869999999998</v>
      </c>
      <c r="F385">
        <v>82.668507000000005</v>
      </c>
      <c r="G385">
        <v>10.325837</v>
      </c>
      <c r="H385">
        <v>84.602952000000002</v>
      </c>
      <c r="I385">
        <v>6.111809</v>
      </c>
    </row>
    <row r="386" spans="1:9" x14ac:dyDescent="0.25">
      <c r="A386">
        <v>385</v>
      </c>
      <c r="F386">
        <v>82.656891000000002</v>
      </c>
      <c r="G386">
        <v>10.333361999999999</v>
      </c>
      <c r="H386">
        <v>84.704614000000007</v>
      </c>
      <c r="I386">
        <v>6.0356519999999998</v>
      </c>
    </row>
    <row r="387" spans="1:9" x14ac:dyDescent="0.25">
      <c r="A387">
        <v>386</v>
      </c>
      <c r="F387">
        <v>82.641638999999998</v>
      </c>
      <c r="G387">
        <v>10.325685999999999</v>
      </c>
      <c r="H387">
        <v>84.660122999999999</v>
      </c>
      <c r="I387">
        <v>6.0660540000000003</v>
      </c>
    </row>
    <row r="388" spans="1:9" x14ac:dyDescent="0.25">
      <c r="A388">
        <v>387</v>
      </c>
      <c r="F388">
        <v>82.651033000000012</v>
      </c>
      <c r="G388">
        <v>10.328362</v>
      </c>
      <c r="H388">
        <v>84.650224000000009</v>
      </c>
      <c r="I388">
        <v>6.0591860000000004</v>
      </c>
    </row>
    <row r="389" spans="1:9" x14ac:dyDescent="0.25">
      <c r="A389">
        <v>388</v>
      </c>
      <c r="F389">
        <v>82.640023000000014</v>
      </c>
      <c r="G389">
        <v>10.376592</v>
      </c>
      <c r="H389">
        <v>84.604419000000007</v>
      </c>
      <c r="I389">
        <v>6.0696899999999996</v>
      </c>
    </row>
    <row r="390" spans="1:9" x14ac:dyDescent="0.25">
      <c r="A390">
        <v>389</v>
      </c>
      <c r="F390">
        <v>82.668962000000008</v>
      </c>
      <c r="G390">
        <v>10.380481</v>
      </c>
      <c r="H390">
        <v>84.618508000000006</v>
      </c>
      <c r="I390">
        <v>6.0685799999999999</v>
      </c>
    </row>
    <row r="391" spans="1:9" x14ac:dyDescent="0.25">
      <c r="A391">
        <v>390</v>
      </c>
      <c r="F391">
        <v>82.706534000000005</v>
      </c>
      <c r="G391">
        <v>10.345179999999999</v>
      </c>
      <c r="H391">
        <v>84.611539000000008</v>
      </c>
      <c r="I391">
        <v>6.0620649999999996</v>
      </c>
    </row>
    <row r="392" spans="1:9" x14ac:dyDescent="0.25">
      <c r="A392">
        <v>391</v>
      </c>
      <c r="F392">
        <v>82.736079000000004</v>
      </c>
      <c r="G392">
        <v>10.338917</v>
      </c>
      <c r="H392">
        <v>84.626388000000006</v>
      </c>
      <c r="I392">
        <v>6.0384799999999998</v>
      </c>
    </row>
    <row r="393" spans="1:9" x14ac:dyDescent="0.25">
      <c r="A393">
        <v>392</v>
      </c>
      <c r="H393">
        <v>84.616387000000003</v>
      </c>
      <c r="I393">
        <v>6.0284300000000002</v>
      </c>
    </row>
    <row r="394" spans="1:9" x14ac:dyDescent="0.25">
      <c r="A394">
        <v>393</v>
      </c>
      <c r="B394">
        <v>102.800307</v>
      </c>
      <c r="C394">
        <v>8.3284129999999994</v>
      </c>
      <c r="H394">
        <v>84.602952000000002</v>
      </c>
      <c r="I394">
        <v>6.111809</v>
      </c>
    </row>
    <row r="395" spans="1:9" x14ac:dyDescent="0.25">
      <c r="A395">
        <v>394</v>
      </c>
      <c r="B395">
        <v>102.85667000000001</v>
      </c>
      <c r="C395">
        <v>8.3993199999999995</v>
      </c>
    </row>
    <row r="396" spans="1:9" x14ac:dyDescent="0.25">
      <c r="A396">
        <v>395</v>
      </c>
      <c r="B396">
        <v>102.841266</v>
      </c>
      <c r="C396">
        <v>8.373462</v>
      </c>
    </row>
    <row r="397" spans="1:9" x14ac:dyDescent="0.25">
      <c r="A397">
        <v>396</v>
      </c>
      <c r="B397">
        <v>102.814448</v>
      </c>
      <c r="C397">
        <v>8.3727049999999998</v>
      </c>
    </row>
    <row r="398" spans="1:9" x14ac:dyDescent="0.25">
      <c r="A398">
        <v>397</v>
      </c>
      <c r="B398">
        <v>102.796874</v>
      </c>
      <c r="C398">
        <v>8.3485139999999998</v>
      </c>
    </row>
    <row r="399" spans="1:9" x14ac:dyDescent="0.25">
      <c r="A399">
        <v>398</v>
      </c>
      <c r="B399">
        <v>102.77930000000001</v>
      </c>
      <c r="C399">
        <v>8.3736130000000006</v>
      </c>
    </row>
    <row r="400" spans="1:9" x14ac:dyDescent="0.25">
      <c r="A400">
        <v>399</v>
      </c>
      <c r="B400">
        <v>102.81161800000001</v>
      </c>
      <c r="C400">
        <v>8.364725</v>
      </c>
      <c r="D400">
        <v>109.16629700000001</v>
      </c>
      <c r="E400">
        <v>6.3894209999999996</v>
      </c>
    </row>
    <row r="401" spans="1:9" x14ac:dyDescent="0.25">
      <c r="A401">
        <v>400</v>
      </c>
      <c r="B401">
        <v>102.805511</v>
      </c>
      <c r="C401">
        <v>8.3594720000000002</v>
      </c>
      <c r="D401">
        <v>109.15341900000001</v>
      </c>
      <c r="E401">
        <v>6.3675540000000002</v>
      </c>
    </row>
    <row r="402" spans="1:9" x14ac:dyDescent="0.25">
      <c r="A402">
        <v>401</v>
      </c>
      <c r="B402">
        <v>102.800307</v>
      </c>
      <c r="C402">
        <v>8.3284129999999994</v>
      </c>
      <c r="D402">
        <v>109.14488500000002</v>
      </c>
      <c r="E402">
        <v>6.3501810000000001</v>
      </c>
    </row>
    <row r="403" spans="1:9" x14ac:dyDescent="0.25">
      <c r="A403">
        <v>402</v>
      </c>
      <c r="D403">
        <v>109.157004</v>
      </c>
      <c r="E403">
        <v>6.3547770000000003</v>
      </c>
    </row>
    <row r="404" spans="1:9" x14ac:dyDescent="0.25">
      <c r="A404">
        <v>403</v>
      </c>
      <c r="D404">
        <v>109.153571</v>
      </c>
      <c r="E404">
        <v>6.3500800000000002</v>
      </c>
    </row>
    <row r="405" spans="1:9" x14ac:dyDescent="0.25">
      <c r="A405">
        <v>404</v>
      </c>
      <c r="D405">
        <v>109.157207</v>
      </c>
      <c r="E405">
        <v>6.3403330000000002</v>
      </c>
    </row>
    <row r="406" spans="1:9" x14ac:dyDescent="0.25">
      <c r="A406">
        <v>405</v>
      </c>
      <c r="D406">
        <v>109.163467</v>
      </c>
      <c r="E406">
        <v>6.3074560000000002</v>
      </c>
    </row>
    <row r="407" spans="1:9" x14ac:dyDescent="0.25">
      <c r="A407">
        <v>406</v>
      </c>
      <c r="D407">
        <v>109.112865</v>
      </c>
      <c r="E407">
        <v>6.3568480000000003</v>
      </c>
      <c r="F407">
        <v>107.39118500000001</v>
      </c>
      <c r="G407">
        <v>9.6613249999999997</v>
      </c>
    </row>
    <row r="408" spans="1:9" x14ac:dyDescent="0.25">
      <c r="A408">
        <v>407</v>
      </c>
      <c r="D408">
        <v>109.16629700000001</v>
      </c>
      <c r="E408">
        <v>6.3894209999999996</v>
      </c>
      <c r="F408">
        <v>107.455173</v>
      </c>
      <c r="G408">
        <v>9.6150660000000006</v>
      </c>
    </row>
    <row r="409" spans="1:9" x14ac:dyDescent="0.25">
      <c r="A409">
        <v>408</v>
      </c>
      <c r="F409">
        <v>107.445525</v>
      </c>
      <c r="G409">
        <v>9.6445070000000008</v>
      </c>
      <c r="H409">
        <v>109.572993</v>
      </c>
      <c r="I409">
        <v>4.895912</v>
      </c>
    </row>
    <row r="410" spans="1:9" x14ac:dyDescent="0.25">
      <c r="A410">
        <v>409</v>
      </c>
      <c r="F410">
        <v>107.403155</v>
      </c>
      <c r="G410">
        <v>9.6500129999999995</v>
      </c>
      <c r="H410">
        <v>109.61445500000001</v>
      </c>
      <c r="I410">
        <v>4.9066689999999999</v>
      </c>
    </row>
    <row r="411" spans="1:9" x14ac:dyDescent="0.25">
      <c r="A411">
        <v>410</v>
      </c>
      <c r="F411">
        <v>107.396083</v>
      </c>
      <c r="G411">
        <v>9.6482449999999993</v>
      </c>
      <c r="H411">
        <v>109.612182</v>
      </c>
      <c r="I411">
        <v>4.910558</v>
      </c>
    </row>
    <row r="412" spans="1:9" x14ac:dyDescent="0.25">
      <c r="A412">
        <v>411</v>
      </c>
      <c r="F412">
        <v>107.38744600000001</v>
      </c>
      <c r="G412">
        <v>9.6110749999999996</v>
      </c>
      <c r="H412">
        <v>109.61965900000001</v>
      </c>
      <c r="I412">
        <v>4.8671759999999997</v>
      </c>
    </row>
    <row r="413" spans="1:9" x14ac:dyDescent="0.25">
      <c r="A413">
        <v>412</v>
      </c>
      <c r="F413">
        <v>107.362346</v>
      </c>
      <c r="G413">
        <v>9.6761230000000005</v>
      </c>
      <c r="H413">
        <v>109.621577</v>
      </c>
      <c r="I413">
        <v>4.8622779999999999</v>
      </c>
    </row>
    <row r="414" spans="1:9" x14ac:dyDescent="0.25">
      <c r="A414">
        <v>413</v>
      </c>
      <c r="F414">
        <v>107.392448</v>
      </c>
      <c r="G414">
        <v>9.6415290000000002</v>
      </c>
      <c r="H414">
        <v>109.61334500000001</v>
      </c>
      <c r="I414">
        <v>4.8778319999999997</v>
      </c>
    </row>
    <row r="415" spans="1:9" x14ac:dyDescent="0.25">
      <c r="A415">
        <v>414</v>
      </c>
      <c r="F415">
        <v>107.441993</v>
      </c>
      <c r="G415">
        <v>9.6543050000000008</v>
      </c>
      <c r="H415">
        <v>109.564204</v>
      </c>
      <c r="I415">
        <v>4.9190420000000001</v>
      </c>
    </row>
    <row r="416" spans="1:9" x14ac:dyDescent="0.25">
      <c r="A416">
        <v>415</v>
      </c>
      <c r="F416">
        <v>107.39118500000001</v>
      </c>
      <c r="G416">
        <v>9.6613249999999997</v>
      </c>
      <c r="H416">
        <v>109.59536700000001</v>
      </c>
      <c r="I416">
        <v>4.9214159999999998</v>
      </c>
    </row>
    <row r="417" spans="1:9" x14ac:dyDescent="0.25">
      <c r="A417">
        <v>416</v>
      </c>
      <c r="B417">
        <v>128.03957700000001</v>
      </c>
      <c r="C417">
        <v>7.566179</v>
      </c>
      <c r="H417">
        <v>109.572993</v>
      </c>
      <c r="I417">
        <v>4.895912</v>
      </c>
    </row>
    <row r="418" spans="1:9" x14ac:dyDescent="0.25">
      <c r="A418">
        <v>417</v>
      </c>
      <c r="B418">
        <v>128.067657</v>
      </c>
      <c r="C418">
        <v>7.5599679999999996</v>
      </c>
    </row>
    <row r="419" spans="1:9" x14ac:dyDescent="0.25">
      <c r="A419">
        <v>418</v>
      </c>
      <c r="B419">
        <v>128.070232</v>
      </c>
      <c r="C419">
        <v>7.5627969999999998</v>
      </c>
    </row>
    <row r="420" spans="1:9" x14ac:dyDescent="0.25">
      <c r="A420">
        <v>419</v>
      </c>
      <c r="B420">
        <v>128.03482700000001</v>
      </c>
      <c r="C420">
        <v>7.5978450000000004</v>
      </c>
    </row>
    <row r="421" spans="1:9" x14ac:dyDescent="0.25">
      <c r="A421">
        <v>420</v>
      </c>
      <c r="B421">
        <v>128.040637</v>
      </c>
      <c r="C421">
        <v>7.5633509999999999</v>
      </c>
    </row>
    <row r="422" spans="1:9" x14ac:dyDescent="0.25">
      <c r="A422">
        <v>421</v>
      </c>
      <c r="B422">
        <v>128.04558500000002</v>
      </c>
      <c r="C422">
        <v>7.5433529999999998</v>
      </c>
    </row>
    <row r="423" spans="1:9" x14ac:dyDescent="0.25">
      <c r="A423">
        <v>422</v>
      </c>
      <c r="B423">
        <v>128.050635</v>
      </c>
      <c r="C423">
        <v>7.5408270000000002</v>
      </c>
      <c r="D423">
        <v>133.73227199999999</v>
      </c>
      <c r="E423">
        <v>6.0020170000000004</v>
      </c>
    </row>
    <row r="424" spans="1:9" x14ac:dyDescent="0.25">
      <c r="A424">
        <v>423</v>
      </c>
      <c r="B424">
        <v>128.06790799999999</v>
      </c>
      <c r="C424">
        <v>7.5530999999999997</v>
      </c>
      <c r="D424">
        <v>133.72100399999999</v>
      </c>
      <c r="E424">
        <v>5.9652510000000003</v>
      </c>
    </row>
    <row r="425" spans="1:9" x14ac:dyDescent="0.25">
      <c r="A425">
        <v>424</v>
      </c>
      <c r="B425">
        <v>128.110885</v>
      </c>
      <c r="C425">
        <v>7.5017389999999997</v>
      </c>
      <c r="D425">
        <v>133.75337500000001</v>
      </c>
      <c r="E425">
        <v>5.9834820000000004</v>
      </c>
    </row>
    <row r="426" spans="1:9" x14ac:dyDescent="0.25">
      <c r="A426">
        <v>425</v>
      </c>
      <c r="B426">
        <v>128.03957700000001</v>
      </c>
      <c r="C426">
        <v>7.566179</v>
      </c>
      <c r="D426">
        <v>133.747668</v>
      </c>
      <c r="E426">
        <v>6.0106020000000004</v>
      </c>
    </row>
    <row r="427" spans="1:9" x14ac:dyDescent="0.25">
      <c r="A427">
        <v>426</v>
      </c>
      <c r="D427">
        <v>133.762416</v>
      </c>
      <c r="E427">
        <v>6.0282280000000004</v>
      </c>
    </row>
    <row r="428" spans="1:9" x14ac:dyDescent="0.25">
      <c r="A428">
        <v>427</v>
      </c>
      <c r="D428">
        <v>133.76877899999999</v>
      </c>
      <c r="E428">
        <v>5.9943910000000002</v>
      </c>
    </row>
    <row r="429" spans="1:9" x14ac:dyDescent="0.25">
      <c r="A429">
        <v>428</v>
      </c>
      <c r="D429">
        <v>133.77090699999999</v>
      </c>
      <c r="E429">
        <v>5.9758069999999996</v>
      </c>
    </row>
    <row r="430" spans="1:9" x14ac:dyDescent="0.25">
      <c r="A430">
        <v>429</v>
      </c>
      <c r="D430">
        <v>133.742717</v>
      </c>
      <c r="E430">
        <v>5.990856</v>
      </c>
    </row>
    <row r="431" spans="1:9" x14ac:dyDescent="0.25">
      <c r="A431">
        <v>430</v>
      </c>
      <c r="D431">
        <v>133.78534200000001</v>
      </c>
      <c r="E431">
        <v>5.9536860000000003</v>
      </c>
      <c r="F431">
        <v>132.33274400000002</v>
      </c>
      <c r="G431">
        <v>9.1484220000000001</v>
      </c>
    </row>
    <row r="432" spans="1:9" x14ac:dyDescent="0.25">
      <c r="A432">
        <v>431</v>
      </c>
      <c r="D432">
        <v>133.73227199999999</v>
      </c>
      <c r="E432">
        <v>6.0020170000000004</v>
      </c>
      <c r="F432">
        <v>132.333247</v>
      </c>
      <c r="G432">
        <v>9.0277209999999997</v>
      </c>
    </row>
    <row r="433" spans="1:9" x14ac:dyDescent="0.25">
      <c r="A433">
        <v>432</v>
      </c>
      <c r="F433">
        <v>132.34562199999999</v>
      </c>
      <c r="G433">
        <v>9.0511040000000005</v>
      </c>
    </row>
    <row r="434" spans="1:9" x14ac:dyDescent="0.25">
      <c r="A434">
        <v>433</v>
      </c>
      <c r="F434">
        <v>132.36824300000001</v>
      </c>
      <c r="G434">
        <v>9.0577710000000007</v>
      </c>
      <c r="H434">
        <v>134.788173</v>
      </c>
      <c r="I434">
        <v>4.9548990000000002</v>
      </c>
    </row>
    <row r="435" spans="1:9" x14ac:dyDescent="0.25">
      <c r="A435">
        <v>434</v>
      </c>
      <c r="F435">
        <v>132.35733300000001</v>
      </c>
      <c r="G435">
        <v>9.0874159999999993</v>
      </c>
      <c r="H435">
        <v>134.8511</v>
      </c>
      <c r="I435">
        <v>5.0042900000000001</v>
      </c>
    </row>
    <row r="436" spans="1:9" x14ac:dyDescent="0.25">
      <c r="A436">
        <v>435</v>
      </c>
      <c r="F436">
        <v>132.398448</v>
      </c>
      <c r="G436">
        <v>9.1175149999999991</v>
      </c>
      <c r="H436">
        <v>134.84563700000001</v>
      </c>
      <c r="I436">
        <v>4.9971189999999996</v>
      </c>
    </row>
    <row r="437" spans="1:9" x14ac:dyDescent="0.25">
      <c r="A437">
        <v>436</v>
      </c>
      <c r="F437">
        <v>132.373546</v>
      </c>
      <c r="G437">
        <v>9.0879709999999996</v>
      </c>
      <c r="H437">
        <v>134.84796400000002</v>
      </c>
      <c r="I437">
        <v>4.955101</v>
      </c>
    </row>
    <row r="438" spans="1:9" x14ac:dyDescent="0.25">
      <c r="A438">
        <v>437</v>
      </c>
      <c r="F438">
        <v>132.404506</v>
      </c>
      <c r="G438">
        <v>9.0449929999999998</v>
      </c>
      <c r="H438">
        <v>134.83806900000002</v>
      </c>
      <c r="I438">
        <v>4.9082350000000003</v>
      </c>
    </row>
    <row r="439" spans="1:9" x14ac:dyDescent="0.25">
      <c r="A439">
        <v>438</v>
      </c>
      <c r="B439">
        <v>157.46605499999998</v>
      </c>
      <c r="C439">
        <v>8.5440869999999993</v>
      </c>
      <c r="F439">
        <v>132.33274400000002</v>
      </c>
      <c r="G439">
        <v>9.1484220000000001</v>
      </c>
      <c r="H439">
        <v>134.79943400000002</v>
      </c>
      <c r="I439">
        <v>4.9182839999999999</v>
      </c>
    </row>
    <row r="440" spans="1:9" x14ac:dyDescent="0.25">
      <c r="A440">
        <v>439</v>
      </c>
      <c r="B440">
        <v>157.46722800000001</v>
      </c>
      <c r="C440">
        <v>8.5324570000000008</v>
      </c>
      <c r="H440">
        <v>134.75761700000001</v>
      </c>
      <c r="I440">
        <v>4.968585</v>
      </c>
    </row>
    <row r="441" spans="1:9" x14ac:dyDescent="0.25">
      <c r="A441">
        <v>440</v>
      </c>
      <c r="B441">
        <v>157.47136</v>
      </c>
      <c r="C441">
        <v>8.5076680000000007</v>
      </c>
      <c r="H441">
        <v>134.76484200000002</v>
      </c>
      <c r="I441">
        <v>4.8858119999999996</v>
      </c>
    </row>
    <row r="442" spans="1:9" x14ac:dyDescent="0.25">
      <c r="A442">
        <v>441</v>
      </c>
      <c r="B442">
        <v>157.50711799999999</v>
      </c>
      <c r="C442">
        <v>8.5404660000000003</v>
      </c>
      <c r="H442">
        <v>134.723826</v>
      </c>
      <c r="I442">
        <v>4.9974720000000001</v>
      </c>
    </row>
    <row r="443" spans="1:9" x14ac:dyDescent="0.25">
      <c r="A443">
        <v>442</v>
      </c>
      <c r="B443">
        <v>157.47967499999999</v>
      </c>
      <c r="C443">
        <v>8.5585749999999994</v>
      </c>
      <c r="H443">
        <v>134.723826</v>
      </c>
      <c r="I443">
        <v>4.9974720000000001</v>
      </c>
    </row>
    <row r="444" spans="1:9" x14ac:dyDescent="0.25">
      <c r="A444">
        <v>443</v>
      </c>
      <c r="B444">
        <v>157.47957300000002</v>
      </c>
      <c r="C444">
        <v>8.5214400000000001</v>
      </c>
    </row>
    <row r="445" spans="1:9" x14ac:dyDescent="0.25">
      <c r="A445">
        <v>444</v>
      </c>
      <c r="B445">
        <v>157.41045500000001</v>
      </c>
      <c r="C445">
        <v>8.5277650000000005</v>
      </c>
    </row>
    <row r="446" spans="1:9" x14ac:dyDescent="0.25">
      <c r="A446">
        <v>445</v>
      </c>
      <c r="B446">
        <v>157.408568</v>
      </c>
      <c r="C446">
        <v>8.5268470000000001</v>
      </c>
    </row>
    <row r="447" spans="1:9" x14ac:dyDescent="0.25">
      <c r="A447">
        <v>446</v>
      </c>
      <c r="B447">
        <v>157.43080700000002</v>
      </c>
      <c r="C447">
        <v>8.5461279999999995</v>
      </c>
      <c r="D447">
        <v>163.27091799999999</v>
      </c>
      <c r="E447">
        <v>7.0465939999999998</v>
      </c>
    </row>
    <row r="448" spans="1:9" x14ac:dyDescent="0.25">
      <c r="A448">
        <v>447</v>
      </c>
      <c r="B448">
        <v>157.46605499999998</v>
      </c>
      <c r="C448">
        <v>8.5440869999999993</v>
      </c>
      <c r="D448">
        <v>163.206953</v>
      </c>
      <c r="E448">
        <v>7.0150180000000004</v>
      </c>
    </row>
    <row r="449" spans="1:9" x14ac:dyDescent="0.25">
      <c r="A449">
        <v>448</v>
      </c>
      <c r="B449">
        <v>157.46605499999998</v>
      </c>
      <c r="C449">
        <v>8.5440869999999993</v>
      </c>
      <c r="D449">
        <v>163.21796799999998</v>
      </c>
      <c r="E449">
        <v>7.0129789999999996</v>
      </c>
    </row>
    <row r="450" spans="1:9" x14ac:dyDescent="0.25">
      <c r="A450">
        <v>449</v>
      </c>
      <c r="D450">
        <v>163.25454400000001</v>
      </c>
      <c r="E450">
        <v>7.0274140000000003</v>
      </c>
    </row>
    <row r="451" spans="1:9" x14ac:dyDescent="0.25">
      <c r="A451">
        <v>450</v>
      </c>
      <c r="D451">
        <v>163.26382799999999</v>
      </c>
      <c r="E451">
        <v>7.0225679999999997</v>
      </c>
    </row>
    <row r="452" spans="1:9" x14ac:dyDescent="0.25">
      <c r="A452">
        <v>451</v>
      </c>
      <c r="D452">
        <v>163.25520699999998</v>
      </c>
      <c r="E452">
        <v>7.0245579999999999</v>
      </c>
    </row>
    <row r="453" spans="1:9" x14ac:dyDescent="0.25">
      <c r="A453">
        <v>452</v>
      </c>
      <c r="D453">
        <v>163.24505600000001</v>
      </c>
      <c r="E453">
        <v>7.0429719999999998</v>
      </c>
    </row>
    <row r="454" spans="1:9" x14ac:dyDescent="0.25">
      <c r="A454">
        <v>453</v>
      </c>
      <c r="D454">
        <v>163.233732</v>
      </c>
      <c r="E454">
        <v>7.0062959999999999</v>
      </c>
    </row>
    <row r="455" spans="1:9" x14ac:dyDescent="0.25">
      <c r="A455">
        <v>454</v>
      </c>
      <c r="D455">
        <v>163.166348</v>
      </c>
      <c r="E455">
        <v>6.9948699999999997</v>
      </c>
      <c r="F455">
        <v>159.707323</v>
      </c>
      <c r="G455">
        <v>10.258068</v>
      </c>
    </row>
    <row r="456" spans="1:9" x14ac:dyDescent="0.25">
      <c r="A456">
        <v>455</v>
      </c>
      <c r="D456">
        <v>163.27091799999999</v>
      </c>
      <c r="E456">
        <v>7.0465939999999998</v>
      </c>
      <c r="F456">
        <v>159.67482999999999</v>
      </c>
      <c r="G456">
        <v>10.247764</v>
      </c>
    </row>
    <row r="457" spans="1:9" x14ac:dyDescent="0.25">
      <c r="A457">
        <v>456</v>
      </c>
      <c r="F457">
        <v>159.65437400000002</v>
      </c>
      <c r="G457">
        <v>10.243479000000001</v>
      </c>
      <c r="H457">
        <v>162.93078400000002</v>
      </c>
      <c r="I457">
        <v>5.9187159999999999</v>
      </c>
    </row>
    <row r="458" spans="1:9" x14ac:dyDescent="0.25">
      <c r="A458">
        <v>457</v>
      </c>
      <c r="F458">
        <v>159.64958000000001</v>
      </c>
      <c r="G458">
        <v>10.247764</v>
      </c>
      <c r="H458">
        <v>163.02000100000001</v>
      </c>
      <c r="I458">
        <v>5.9652880000000001</v>
      </c>
    </row>
    <row r="459" spans="1:9" x14ac:dyDescent="0.25">
      <c r="A459">
        <v>458</v>
      </c>
      <c r="F459">
        <v>159.62320800000001</v>
      </c>
      <c r="G459">
        <v>10.238633</v>
      </c>
      <c r="H459">
        <v>162.99020999999999</v>
      </c>
      <c r="I459">
        <v>5.9654920000000002</v>
      </c>
    </row>
    <row r="460" spans="1:9" x14ac:dyDescent="0.25">
      <c r="A460">
        <v>459</v>
      </c>
      <c r="F460">
        <v>159.612292</v>
      </c>
      <c r="G460">
        <v>10.277706999999999</v>
      </c>
      <c r="H460">
        <v>162.916706</v>
      </c>
      <c r="I460">
        <v>5.9968120000000003</v>
      </c>
    </row>
    <row r="461" spans="1:9" x14ac:dyDescent="0.25">
      <c r="A461">
        <v>460</v>
      </c>
      <c r="F461">
        <v>159.605661</v>
      </c>
      <c r="G461">
        <v>10.238379</v>
      </c>
      <c r="H461">
        <v>162.936396</v>
      </c>
      <c r="I461">
        <v>5.9723280000000001</v>
      </c>
    </row>
    <row r="462" spans="1:9" x14ac:dyDescent="0.25">
      <c r="A462">
        <v>461</v>
      </c>
      <c r="F462">
        <v>159.64861100000002</v>
      </c>
      <c r="G462">
        <v>10.210782</v>
      </c>
      <c r="H462">
        <v>162.975775</v>
      </c>
      <c r="I462">
        <v>5.9801320000000002</v>
      </c>
    </row>
    <row r="463" spans="1:9" x14ac:dyDescent="0.25">
      <c r="A463">
        <v>462</v>
      </c>
      <c r="F463">
        <v>159.707323</v>
      </c>
      <c r="G463">
        <v>10.258068</v>
      </c>
      <c r="H463">
        <v>162.966339</v>
      </c>
      <c r="I463">
        <v>5.9586059999999996</v>
      </c>
    </row>
    <row r="464" spans="1:9" x14ac:dyDescent="0.25">
      <c r="A464">
        <v>463</v>
      </c>
      <c r="B464">
        <v>179.32486900000001</v>
      </c>
      <c r="C464">
        <v>8.7009430000000005</v>
      </c>
      <c r="F464">
        <v>159.707323</v>
      </c>
      <c r="G464">
        <v>10.258068</v>
      </c>
      <c r="H464">
        <v>162.94731200000001</v>
      </c>
      <c r="I464">
        <v>5.9480979999999999</v>
      </c>
    </row>
    <row r="465" spans="1:9" x14ac:dyDescent="0.25">
      <c r="A465">
        <v>464</v>
      </c>
      <c r="B465">
        <v>179.29748000000001</v>
      </c>
      <c r="C465">
        <v>8.7985249999999997</v>
      </c>
      <c r="H465">
        <v>162.91435799999999</v>
      </c>
      <c r="I465">
        <v>5.9252969999999996</v>
      </c>
    </row>
    <row r="466" spans="1:9" x14ac:dyDescent="0.25">
      <c r="A466">
        <v>465</v>
      </c>
      <c r="B466">
        <v>179.30660799999998</v>
      </c>
      <c r="C466">
        <v>8.729101</v>
      </c>
      <c r="H466">
        <v>162.93078400000002</v>
      </c>
      <c r="I466">
        <v>5.9187159999999999</v>
      </c>
    </row>
    <row r="467" spans="1:9" x14ac:dyDescent="0.25">
      <c r="A467">
        <v>466</v>
      </c>
      <c r="B467">
        <v>179.29696899999999</v>
      </c>
      <c r="C467">
        <v>8.7150730000000003</v>
      </c>
      <c r="H467">
        <v>162.93078400000002</v>
      </c>
      <c r="I467">
        <v>5.9187159999999999</v>
      </c>
    </row>
    <row r="468" spans="1:9" x14ac:dyDescent="0.25">
      <c r="A468">
        <v>467</v>
      </c>
      <c r="B468">
        <v>179.27437</v>
      </c>
      <c r="C468">
        <v>8.7116039999999995</v>
      </c>
    </row>
    <row r="469" spans="1:9" x14ac:dyDescent="0.25">
      <c r="A469">
        <v>468</v>
      </c>
      <c r="B469">
        <v>179.266413</v>
      </c>
      <c r="C469">
        <v>8.7066049999999997</v>
      </c>
    </row>
    <row r="470" spans="1:9" x14ac:dyDescent="0.25">
      <c r="A470">
        <v>469</v>
      </c>
      <c r="B470">
        <v>179.27212700000001</v>
      </c>
      <c r="C470">
        <v>8.712726</v>
      </c>
    </row>
    <row r="471" spans="1:9" x14ac:dyDescent="0.25">
      <c r="A471">
        <v>470</v>
      </c>
      <c r="B471">
        <v>179.288962</v>
      </c>
      <c r="C471">
        <v>8.7279269999999993</v>
      </c>
    </row>
    <row r="472" spans="1:9" x14ac:dyDescent="0.25">
      <c r="A472">
        <v>471</v>
      </c>
      <c r="B472">
        <v>179.265444</v>
      </c>
      <c r="C472">
        <v>8.7273150000000008</v>
      </c>
      <c r="D472">
        <v>185.65747999999999</v>
      </c>
      <c r="E472">
        <v>6.8040419999999999</v>
      </c>
    </row>
    <row r="473" spans="1:9" x14ac:dyDescent="0.25">
      <c r="A473">
        <v>472</v>
      </c>
      <c r="B473">
        <v>179.27677</v>
      </c>
      <c r="C473">
        <v>8.7329260000000009</v>
      </c>
      <c r="D473">
        <v>185.66799</v>
      </c>
      <c r="E473">
        <v>6.7960849999999997</v>
      </c>
    </row>
    <row r="474" spans="1:9" x14ac:dyDescent="0.25">
      <c r="A474">
        <v>473</v>
      </c>
      <c r="B474">
        <v>179.21346499999999</v>
      </c>
      <c r="C474">
        <v>8.8246409999999997</v>
      </c>
      <c r="D474">
        <v>185.672732</v>
      </c>
      <c r="E474">
        <v>6.7611939999999997</v>
      </c>
    </row>
    <row r="475" spans="1:9" x14ac:dyDescent="0.25">
      <c r="A475">
        <v>474</v>
      </c>
      <c r="B475">
        <v>179.32486900000001</v>
      </c>
      <c r="C475">
        <v>8.7009430000000005</v>
      </c>
      <c r="D475">
        <v>185.678087</v>
      </c>
      <c r="E475">
        <v>6.7904220000000004</v>
      </c>
    </row>
    <row r="476" spans="1:9" x14ac:dyDescent="0.25">
      <c r="A476">
        <v>475</v>
      </c>
      <c r="D476">
        <v>185.646567</v>
      </c>
      <c r="E476">
        <v>6.7874129999999999</v>
      </c>
    </row>
    <row r="477" spans="1:9" x14ac:dyDescent="0.25">
      <c r="A477">
        <v>476</v>
      </c>
      <c r="D477">
        <v>185.64574999999999</v>
      </c>
      <c r="E477">
        <v>6.7961869999999998</v>
      </c>
    </row>
    <row r="478" spans="1:9" x14ac:dyDescent="0.25">
      <c r="A478">
        <v>477</v>
      </c>
      <c r="D478">
        <v>185.661204</v>
      </c>
      <c r="E478">
        <v>6.7857810000000001</v>
      </c>
    </row>
    <row r="479" spans="1:9" x14ac:dyDescent="0.25">
      <c r="A479">
        <v>478</v>
      </c>
      <c r="D479">
        <v>185.72690800000001</v>
      </c>
      <c r="E479">
        <v>6.8156730000000003</v>
      </c>
      <c r="F479">
        <v>182.09113099999999</v>
      </c>
      <c r="G479">
        <v>10.041632999999999</v>
      </c>
    </row>
    <row r="480" spans="1:9" x14ac:dyDescent="0.25">
      <c r="A480">
        <v>479</v>
      </c>
      <c r="D480">
        <v>185.71318300000001</v>
      </c>
      <c r="E480">
        <v>6.8120510000000003</v>
      </c>
      <c r="F480">
        <v>181.92728600000001</v>
      </c>
      <c r="G480">
        <v>10.126207000000001</v>
      </c>
    </row>
    <row r="481" spans="1:9" x14ac:dyDescent="0.25">
      <c r="A481">
        <v>480</v>
      </c>
      <c r="D481">
        <v>185.65747999999999</v>
      </c>
      <c r="E481">
        <v>6.8040419999999999</v>
      </c>
      <c r="F481">
        <v>181.99589800000001</v>
      </c>
      <c r="G481">
        <v>10.081166</v>
      </c>
    </row>
    <row r="482" spans="1:9" x14ac:dyDescent="0.25">
      <c r="A482">
        <v>481</v>
      </c>
      <c r="F482">
        <v>181.97437099999999</v>
      </c>
      <c r="G482">
        <v>10.094684000000001</v>
      </c>
    </row>
    <row r="483" spans="1:9" x14ac:dyDescent="0.25">
      <c r="A483">
        <v>482</v>
      </c>
      <c r="F483">
        <v>181.973963</v>
      </c>
      <c r="G483">
        <v>10.121871000000001</v>
      </c>
      <c r="H483">
        <v>186.14243099999999</v>
      </c>
      <c r="I483">
        <v>5.837866</v>
      </c>
    </row>
    <row r="484" spans="1:9" x14ac:dyDescent="0.25">
      <c r="A484">
        <v>483</v>
      </c>
      <c r="F484">
        <v>181.97788800000001</v>
      </c>
      <c r="G484">
        <v>10.125135999999999</v>
      </c>
      <c r="H484">
        <v>186.102698</v>
      </c>
      <c r="I484">
        <v>5.8296020000000004</v>
      </c>
    </row>
    <row r="485" spans="1:9" x14ac:dyDescent="0.25">
      <c r="A485">
        <v>484</v>
      </c>
      <c r="F485">
        <v>181.988756</v>
      </c>
      <c r="G485">
        <v>10.11473</v>
      </c>
      <c r="H485">
        <v>186.17038600000001</v>
      </c>
      <c r="I485">
        <v>5.8138399999999999</v>
      </c>
    </row>
    <row r="486" spans="1:9" x14ac:dyDescent="0.25">
      <c r="A486">
        <v>485</v>
      </c>
      <c r="F486">
        <v>182.05399499999999</v>
      </c>
      <c r="G486">
        <v>10.060404999999999</v>
      </c>
      <c r="H486">
        <v>186.150542</v>
      </c>
      <c r="I486">
        <v>5.8354179999999998</v>
      </c>
    </row>
    <row r="487" spans="1:9" x14ac:dyDescent="0.25">
      <c r="A487">
        <v>486</v>
      </c>
      <c r="F487">
        <v>182.04838799999999</v>
      </c>
      <c r="G487">
        <v>10.109221</v>
      </c>
      <c r="H487">
        <v>186.117895</v>
      </c>
      <c r="I487">
        <v>5.8437830000000002</v>
      </c>
    </row>
    <row r="488" spans="1:9" x14ac:dyDescent="0.25">
      <c r="A488">
        <v>487</v>
      </c>
      <c r="F488">
        <v>181.92728600000001</v>
      </c>
      <c r="G488">
        <v>10.126207000000001</v>
      </c>
      <c r="H488">
        <v>186.14416700000001</v>
      </c>
      <c r="I488">
        <v>5.8410799999999998</v>
      </c>
    </row>
    <row r="489" spans="1:9" x14ac:dyDescent="0.25">
      <c r="A489">
        <v>488</v>
      </c>
      <c r="H489">
        <v>186.17344500000002</v>
      </c>
      <c r="I489">
        <v>5.8513830000000002</v>
      </c>
    </row>
    <row r="490" spans="1:9" x14ac:dyDescent="0.25">
      <c r="A490">
        <v>489</v>
      </c>
      <c r="B490">
        <v>203.47688500000001</v>
      </c>
      <c r="C490">
        <v>8.0186360000000008</v>
      </c>
      <c r="H490">
        <v>186.188952</v>
      </c>
      <c r="I490">
        <v>5.8389879999999996</v>
      </c>
    </row>
    <row r="491" spans="1:9" x14ac:dyDescent="0.25">
      <c r="A491">
        <v>490</v>
      </c>
      <c r="B491">
        <v>203.55671100000001</v>
      </c>
      <c r="C491">
        <v>8.0185340000000007</v>
      </c>
      <c r="H491">
        <v>186.28403700000001</v>
      </c>
      <c r="I491">
        <v>5.8505669999999999</v>
      </c>
    </row>
    <row r="492" spans="1:9" x14ac:dyDescent="0.25">
      <c r="A492">
        <v>491</v>
      </c>
      <c r="B492">
        <v>203.51998399999999</v>
      </c>
      <c r="C492">
        <v>8.0020070000000008</v>
      </c>
      <c r="H492">
        <v>186.14243099999999</v>
      </c>
      <c r="I492">
        <v>5.837866</v>
      </c>
    </row>
    <row r="493" spans="1:9" x14ac:dyDescent="0.25">
      <c r="A493">
        <v>492</v>
      </c>
      <c r="B493">
        <v>203.580839</v>
      </c>
      <c r="C493">
        <v>8.0204730000000009</v>
      </c>
    </row>
    <row r="494" spans="1:9" x14ac:dyDescent="0.25">
      <c r="A494">
        <v>493</v>
      </c>
      <c r="B494">
        <v>203.57686100000001</v>
      </c>
      <c r="C494">
        <v>7.9717580000000003</v>
      </c>
    </row>
    <row r="495" spans="1:9" x14ac:dyDescent="0.25">
      <c r="A495">
        <v>494</v>
      </c>
      <c r="B495">
        <v>203.568804</v>
      </c>
      <c r="C495">
        <v>8.0233290000000004</v>
      </c>
    </row>
    <row r="496" spans="1:9" x14ac:dyDescent="0.25">
      <c r="A496">
        <v>495</v>
      </c>
      <c r="B496">
        <v>203.50213500000001</v>
      </c>
      <c r="C496">
        <v>8.0144529999999996</v>
      </c>
    </row>
    <row r="497" spans="1:60" x14ac:dyDescent="0.25">
      <c r="A497">
        <v>496</v>
      </c>
      <c r="B497">
        <v>203.54957400000001</v>
      </c>
      <c r="C497">
        <v>8.0312359999999998</v>
      </c>
      <c r="D497">
        <v>209.41508300000001</v>
      </c>
      <c r="E497">
        <v>6.3681130000000001</v>
      </c>
    </row>
    <row r="498" spans="1:60" x14ac:dyDescent="0.25">
      <c r="A498">
        <v>497</v>
      </c>
      <c r="B498">
        <v>203.552988</v>
      </c>
      <c r="C498">
        <v>8.0589849999999998</v>
      </c>
      <c r="D498">
        <v>210.96528899999998</v>
      </c>
      <c r="E498">
        <v>7.7738139999999998</v>
      </c>
    </row>
    <row r="499" spans="1:60" x14ac:dyDescent="0.25">
      <c r="A499">
        <v>498</v>
      </c>
      <c r="B499">
        <v>203.47688500000001</v>
      </c>
      <c r="C499">
        <v>8.0186360000000008</v>
      </c>
      <c r="D499">
        <v>210.942868</v>
      </c>
      <c r="E499">
        <v>7.7701539999999998</v>
      </c>
    </row>
    <row r="500" spans="1:60" x14ac:dyDescent="0.25">
      <c r="A500">
        <v>499</v>
      </c>
      <c r="B500">
        <v>203.47688500000001</v>
      </c>
      <c r="C500">
        <v>8.0186360000000008</v>
      </c>
      <c r="D500">
        <v>210.93446599999999</v>
      </c>
      <c r="E500">
        <v>7.7205170000000001</v>
      </c>
    </row>
    <row r="501" spans="1:60" x14ac:dyDescent="0.25">
      <c r="A501">
        <v>500</v>
      </c>
      <c r="D501">
        <v>210.92611600000001</v>
      </c>
      <c r="E501">
        <v>7.6878909999999996</v>
      </c>
    </row>
    <row r="502" spans="1:60" x14ac:dyDescent="0.25">
      <c r="A502">
        <v>501</v>
      </c>
      <c r="D502">
        <v>210.94240400000001</v>
      </c>
      <c r="E502">
        <v>7.687684</v>
      </c>
    </row>
    <row r="503" spans="1:60" x14ac:dyDescent="0.25">
      <c r="A503">
        <v>502</v>
      </c>
      <c r="D503">
        <v>209.387743</v>
      </c>
      <c r="E503">
        <v>6.3554620000000002</v>
      </c>
    </row>
    <row r="504" spans="1:60" x14ac:dyDescent="0.25">
      <c r="A504">
        <v>503</v>
      </c>
      <c r="D504">
        <v>209.344336</v>
      </c>
      <c r="E504">
        <v>6.3030239999999997</v>
      </c>
      <c r="F504">
        <v>206.58634000000001</v>
      </c>
      <c r="G504">
        <v>9.8778410000000001</v>
      </c>
    </row>
    <row r="505" spans="1:60" x14ac:dyDescent="0.25">
      <c r="A505">
        <v>504</v>
      </c>
      <c r="D505">
        <v>209.41508300000001</v>
      </c>
      <c r="E505">
        <v>6.3681130000000001</v>
      </c>
      <c r="F505">
        <v>206.655554</v>
      </c>
      <c r="G505">
        <v>9.8158639999999995</v>
      </c>
    </row>
    <row r="506" spans="1:60" x14ac:dyDescent="0.25">
      <c r="A506">
        <v>505</v>
      </c>
      <c r="D506">
        <v>209.41508300000001</v>
      </c>
      <c r="E506">
        <v>6.3681130000000001</v>
      </c>
      <c r="F506">
        <v>206.63153299999999</v>
      </c>
      <c r="G506">
        <v>9.8489690000000003</v>
      </c>
    </row>
    <row r="507" spans="1:60" x14ac:dyDescent="0.25">
      <c r="A507">
        <v>506</v>
      </c>
      <c r="F507">
        <v>206.640051</v>
      </c>
      <c r="G507">
        <v>9.8473380000000006</v>
      </c>
    </row>
    <row r="508" spans="1:60" x14ac:dyDescent="0.25">
      <c r="A508">
        <v>507</v>
      </c>
      <c r="F508">
        <v>206.63719399999999</v>
      </c>
      <c r="G508">
        <v>9.8273410000000005</v>
      </c>
      <c r="H508">
        <v>211.34351599999999</v>
      </c>
      <c r="I508">
        <v>7.1008599999999999</v>
      </c>
    </row>
    <row r="509" spans="1:60" x14ac:dyDescent="0.25">
      <c r="A509">
        <v>508</v>
      </c>
      <c r="F509">
        <v>206.63158200000001</v>
      </c>
      <c r="G509">
        <v>9.8264739999999993</v>
      </c>
      <c r="H509">
        <v>211.31032199999999</v>
      </c>
      <c r="I509">
        <v>7.1430230000000003</v>
      </c>
      <c r="BE509">
        <v>235.95952800000001</v>
      </c>
      <c r="BF509">
        <v>14.222338000000001</v>
      </c>
      <c r="BG509">
        <v>235.95952800000001</v>
      </c>
      <c r="BH509">
        <v>14.200998</v>
      </c>
    </row>
    <row r="510" spans="1:60" x14ac:dyDescent="0.25">
      <c r="A510">
        <v>509</v>
      </c>
      <c r="F510">
        <v>206.62194299999999</v>
      </c>
      <c r="G510">
        <v>9.8105580000000003</v>
      </c>
      <c r="H510">
        <v>211.323981</v>
      </c>
      <c r="I510">
        <v>7.1321469999999998</v>
      </c>
    </row>
    <row r="511" spans="1:60" x14ac:dyDescent="0.25">
      <c r="A511">
        <v>510</v>
      </c>
      <c r="F511">
        <v>206.61689200000001</v>
      </c>
      <c r="G511">
        <v>9.8021419999999999</v>
      </c>
      <c r="H511">
        <v>211.28723099999999</v>
      </c>
      <c r="I511">
        <v>7.1761140000000001</v>
      </c>
    </row>
    <row r="512" spans="1:60" x14ac:dyDescent="0.25">
      <c r="A512">
        <v>511</v>
      </c>
      <c r="F512">
        <v>206.613169</v>
      </c>
      <c r="G512">
        <v>9.802092</v>
      </c>
      <c r="H512">
        <v>211.33439300000001</v>
      </c>
      <c r="I512">
        <v>7.1125090000000002</v>
      </c>
    </row>
    <row r="513" spans="1:9" x14ac:dyDescent="0.25">
      <c r="A513">
        <v>512</v>
      </c>
      <c r="B513">
        <v>224.42215099999999</v>
      </c>
      <c r="C513">
        <v>9.4816090000000006</v>
      </c>
      <c r="F513">
        <v>206.58634000000001</v>
      </c>
      <c r="G513">
        <v>9.8778410000000001</v>
      </c>
      <c r="H513">
        <v>211.30454900000001</v>
      </c>
      <c r="I513">
        <v>7.0717379999999999</v>
      </c>
    </row>
    <row r="514" spans="1:9" x14ac:dyDescent="0.25">
      <c r="A514">
        <v>513</v>
      </c>
      <c r="B514">
        <v>224.39354499999999</v>
      </c>
      <c r="C514">
        <v>9.4995460000000005</v>
      </c>
      <c r="H514">
        <v>211.25414000000001</v>
      </c>
      <c r="I514">
        <v>7.128539</v>
      </c>
    </row>
    <row r="515" spans="1:9" x14ac:dyDescent="0.25">
      <c r="A515">
        <v>514</v>
      </c>
      <c r="B515">
        <v>224.455139</v>
      </c>
      <c r="C515">
        <v>9.4782589999999995</v>
      </c>
      <c r="H515">
        <v>211.256562</v>
      </c>
      <c r="I515">
        <v>7.0714800000000002</v>
      </c>
    </row>
    <row r="516" spans="1:9" x14ac:dyDescent="0.25">
      <c r="A516">
        <v>515</v>
      </c>
      <c r="B516">
        <v>224.46019000000001</v>
      </c>
      <c r="C516">
        <v>9.4115610000000007</v>
      </c>
      <c r="H516">
        <v>211.25022200000001</v>
      </c>
      <c r="I516">
        <v>7.0615319999999997</v>
      </c>
    </row>
    <row r="517" spans="1:9" x14ac:dyDescent="0.25">
      <c r="A517">
        <v>516</v>
      </c>
      <c r="B517">
        <v>224.430914</v>
      </c>
      <c r="C517">
        <v>9.4999070000000003</v>
      </c>
    </row>
    <row r="518" spans="1:9" x14ac:dyDescent="0.25">
      <c r="A518">
        <v>517</v>
      </c>
      <c r="B518">
        <v>224.424677</v>
      </c>
      <c r="C518">
        <v>9.4486220000000003</v>
      </c>
    </row>
    <row r="519" spans="1:9" x14ac:dyDescent="0.25">
      <c r="A519">
        <v>518</v>
      </c>
      <c r="B519">
        <v>224.41204999999999</v>
      </c>
      <c r="C519">
        <v>9.4513529999999992</v>
      </c>
    </row>
    <row r="520" spans="1:9" x14ac:dyDescent="0.25">
      <c r="A520">
        <v>519</v>
      </c>
      <c r="B520">
        <v>224.39534900000001</v>
      </c>
      <c r="C520">
        <v>9.4634660000000004</v>
      </c>
    </row>
    <row r="521" spans="1:9" x14ac:dyDescent="0.25">
      <c r="A521">
        <v>520</v>
      </c>
      <c r="B521">
        <v>224.38091700000001</v>
      </c>
      <c r="C521">
        <v>9.5121230000000008</v>
      </c>
      <c r="D521">
        <v>231.07783000000001</v>
      </c>
      <c r="E521">
        <v>8.1484839999999998</v>
      </c>
    </row>
    <row r="522" spans="1:9" x14ac:dyDescent="0.25">
      <c r="A522">
        <v>521</v>
      </c>
      <c r="B522">
        <v>224.341486</v>
      </c>
      <c r="C522">
        <v>9.5209879999999991</v>
      </c>
      <c r="D522">
        <v>231.09019899999998</v>
      </c>
      <c r="E522">
        <v>8.1152390000000008</v>
      </c>
    </row>
    <row r="523" spans="1:9" x14ac:dyDescent="0.25">
      <c r="A523">
        <v>522</v>
      </c>
      <c r="B523">
        <v>224.42215099999999</v>
      </c>
      <c r="C523">
        <v>9.4816090000000006</v>
      </c>
      <c r="D523">
        <v>231.06448</v>
      </c>
      <c r="E523">
        <v>8.1151359999999997</v>
      </c>
    </row>
    <row r="524" spans="1:9" x14ac:dyDescent="0.25">
      <c r="A524">
        <v>523</v>
      </c>
      <c r="D524">
        <v>231.05741699999999</v>
      </c>
      <c r="E524">
        <v>8.0847250000000006</v>
      </c>
    </row>
    <row r="525" spans="1:9" x14ac:dyDescent="0.25">
      <c r="A525">
        <v>524</v>
      </c>
      <c r="D525">
        <v>231.08494200000001</v>
      </c>
      <c r="E525">
        <v>8.0843640000000008</v>
      </c>
    </row>
    <row r="526" spans="1:9" x14ac:dyDescent="0.25">
      <c r="A526">
        <v>525</v>
      </c>
      <c r="D526">
        <v>231.06489199999999</v>
      </c>
      <c r="E526">
        <v>8.0649320000000007</v>
      </c>
    </row>
    <row r="527" spans="1:9" x14ac:dyDescent="0.25">
      <c r="A527">
        <v>526</v>
      </c>
      <c r="D527">
        <v>231.06437700000001</v>
      </c>
      <c r="E527">
        <v>8.0649320000000007</v>
      </c>
    </row>
    <row r="528" spans="1:9" x14ac:dyDescent="0.25">
      <c r="A528">
        <v>527</v>
      </c>
      <c r="D528">
        <v>231.04494499999998</v>
      </c>
      <c r="E528">
        <v>8.031428</v>
      </c>
      <c r="F528">
        <v>226.68563900000001</v>
      </c>
      <c r="G528">
        <v>11.46001</v>
      </c>
    </row>
    <row r="529" spans="1:9" x14ac:dyDescent="0.25">
      <c r="A529">
        <v>528</v>
      </c>
      <c r="D529">
        <v>231.05819</v>
      </c>
      <c r="E529">
        <v>8.1105479999999996</v>
      </c>
      <c r="F529">
        <v>226.660743</v>
      </c>
      <c r="G529">
        <v>11.42496</v>
      </c>
    </row>
    <row r="530" spans="1:9" x14ac:dyDescent="0.25">
      <c r="A530">
        <v>529</v>
      </c>
      <c r="D530">
        <v>231.07783000000001</v>
      </c>
      <c r="E530">
        <v>8.1484839999999998</v>
      </c>
      <c r="F530">
        <v>226.652084</v>
      </c>
      <c r="G530">
        <v>11.439598</v>
      </c>
    </row>
    <row r="531" spans="1:9" x14ac:dyDescent="0.25">
      <c r="A531">
        <v>530</v>
      </c>
      <c r="F531">
        <v>226.622241</v>
      </c>
      <c r="G531">
        <v>11.417795</v>
      </c>
    </row>
    <row r="532" spans="1:9" x14ac:dyDescent="0.25">
      <c r="A532">
        <v>531</v>
      </c>
      <c r="F532">
        <v>226.60286099999999</v>
      </c>
      <c r="G532">
        <v>11.446762</v>
      </c>
      <c r="H532">
        <v>231.32230200000001</v>
      </c>
      <c r="I532">
        <v>7.307601</v>
      </c>
    </row>
    <row r="533" spans="1:9" x14ac:dyDescent="0.25">
      <c r="A533">
        <v>532</v>
      </c>
      <c r="F533">
        <v>226.60208599999999</v>
      </c>
      <c r="G533">
        <v>11.475059999999999</v>
      </c>
      <c r="H533">
        <v>231.289931</v>
      </c>
      <c r="I533">
        <v>7.314508</v>
      </c>
    </row>
    <row r="534" spans="1:9" x14ac:dyDescent="0.25">
      <c r="A534">
        <v>533</v>
      </c>
      <c r="F534">
        <v>226.68435099999999</v>
      </c>
      <c r="G534">
        <v>11.489182</v>
      </c>
      <c r="H534">
        <v>231.30410599999999</v>
      </c>
      <c r="I534">
        <v>7.2972919999999997</v>
      </c>
    </row>
    <row r="535" spans="1:9" x14ac:dyDescent="0.25">
      <c r="A535">
        <v>534</v>
      </c>
      <c r="F535">
        <v>226.67063999999999</v>
      </c>
      <c r="G535">
        <v>11.444907000000001</v>
      </c>
      <c r="H535">
        <v>231.37868900000001</v>
      </c>
      <c r="I535">
        <v>7.2648210000000004</v>
      </c>
    </row>
    <row r="536" spans="1:9" x14ac:dyDescent="0.25">
      <c r="A536">
        <v>535</v>
      </c>
      <c r="F536">
        <v>226.68563900000001</v>
      </c>
      <c r="G536">
        <v>11.46001</v>
      </c>
      <c r="H536">
        <v>231.36003099999999</v>
      </c>
      <c r="I536">
        <v>7.2518830000000003</v>
      </c>
    </row>
    <row r="537" spans="1:9" x14ac:dyDescent="0.25">
      <c r="A537">
        <v>536</v>
      </c>
      <c r="B537">
        <v>248.03363100000001</v>
      </c>
      <c r="C537">
        <v>9.4746000000000006</v>
      </c>
      <c r="F537">
        <v>226.68563900000001</v>
      </c>
      <c r="G537">
        <v>11.46001</v>
      </c>
      <c r="H537">
        <v>231.329363</v>
      </c>
      <c r="I537">
        <v>7.2297700000000003</v>
      </c>
    </row>
    <row r="538" spans="1:9" x14ac:dyDescent="0.25">
      <c r="A538">
        <v>537</v>
      </c>
      <c r="B538">
        <v>248.08903900000001</v>
      </c>
      <c r="C538">
        <v>9.4410450000000008</v>
      </c>
      <c r="H538">
        <v>231.29663099999999</v>
      </c>
      <c r="I538">
        <v>7.3056950000000001</v>
      </c>
    </row>
    <row r="539" spans="1:9" x14ac:dyDescent="0.25">
      <c r="A539">
        <v>538</v>
      </c>
      <c r="B539">
        <v>248.021309</v>
      </c>
      <c r="C539">
        <v>9.4581579999999992</v>
      </c>
      <c r="H539">
        <v>231.25952000000001</v>
      </c>
      <c r="I539">
        <v>7.3447639999999996</v>
      </c>
    </row>
    <row r="540" spans="1:9" x14ac:dyDescent="0.25">
      <c r="A540">
        <v>539</v>
      </c>
      <c r="B540">
        <v>248.034661</v>
      </c>
      <c r="C540">
        <v>9.4651160000000001</v>
      </c>
      <c r="H540">
        <v>231.223904</v>
      </c>
      <c r="I540">
        <v>7.2890969999999999</v>
      </c>
    </row>
    <row r="541" spans="1:9" x14ac:dyDescent="0.25">
      <c r="A541">
        <v>540</v>
      </c>
      <c r="B541">
        <v>248.04780600000001</v>
      </c>
      <c r="C541">
        <v>9.4308899999999998</v>
      </c>
      <c r="H541">
        <v>231.32230200000001</v>
      </c>
      <c r="I541">
        <v>7.307601</v>
      </c>
    </row>
    <row r="542" spans="1:9" x14ac:dyDescent="0.25">
      <c r="A542">
        <v>541</v>
      </c>
      <c r="B542">
        <v>248.04888600000001</v>
      </c>
      <c r="C542">
        <v>9.4295500000000008</v>
      </c>
      <c r="H542">
        <v>231.32230200000001</v>
      </c>
      <c r="I542">
        <v>7.307601</v>
      </c>
    </row>
    <row r="543" spans="1:9" x14ac:dyDescent="0.25">
      <c r="A543">
        <v>542</v>
      </c>
      <c r="B543">
        <v>247.97889000000001</v>
      </c>
      <c r="C543">
        <v>9.4455290000000005</v>
      </c>
    </row>
    <row r="544" spans="1:9" x14ac:dyDescent="0.25">
      <c r="A544">
        <v>543</v>
      </c>
      <c r="B544">
        <v>248.018528</v>
      </c>
      <c r="C544">
        <v>9.4334159999999994</v>
      </c>
    </row>
    <row r="545" spans="1:9" x14ac:dyDescent="0.25">
      <c r="A545">
        <v>544</v>
      </c>
      <c r="B545">
        <v>248.02305999999999</v>
      </c>
      <c r="C545">
        <v>9.4349620000000005</v>
      </c>
    </row>
    <row r="546" spans="1:9" x14ac:dyDescent="0.25">
      <c r="A546">
        <v>545</v>
      </c>
      <c r="B546">
        <v>248.002602</v>
      </c>
      <c r="C546">
        <v>9.4356329999999993</v>
      </c>
      <c r="D546">
        <v>255.43911400000002</v>
      </c>
      <c r="E546">
        <v>7.4996010000000002</v>
      </c>
    </row>
    <row r="547" spans="1:9" x14ac:dyDescent="0.25">
      <c r="A547">
        <v>546</v>
      </c>
      <c r="B547">
        <v>248.011517</v>
      </c>
      <c r="C547">
        <v>9.4555279999999993</v>
      </c>
      <c r="D547">
        <v>255.44972999999999</v>
      </c>
      <c r="E547">
        <v>7.4969210000000004</v>
      </c>
    </row>
    <row r="548" spans="1:9" x14ac:dyDescent="0.25">
      <c r="A548">
        <v>547</v>
      </c>
      <c r="B548">
        <v>248.03445500000001</v>
      </c>
      <c r="C548">
        <v>9.4937729999999991</v>
      </c>
      <c r="D548">
        <v>255.452462</v>
      </c>
      <c r="E548">
        <v>7.4842409999999999</v>
      </c>
    </row>
    <row r="549" spans="1:9" x14ac:dyDescent="0.25">
      <c r="A549">
        <v>548</v>
      </c>
      <c r="B549">
        <v>248.03363100000001</v>
      </c>
      <c r="C549">
        <v>9.4746000000000006</v>
      </c>
      <c r="D549">
        <v>255.46086500000001</v>
      </c>
      <c r="E549">
        <v>7.4841899999999999</v>
      </c>
    </row>
    <row r="550" spans="1:9" x14ac:dyDescent="0.25">
      <c r="A550">
        <v>549</v>
      </c>
      <c r="D550">
        <v>255.44519500000001</v>
      </c>
      <c r="E550">
        <v>7.4773339999999999</v>
      </c>
    </row>
    <row r="551" spans="1:9" x14ac:dyDescent="0.25">
      <c r="A551">
        <v>550</v>
      </c>
      <c r="D551">
        <v>255.47900799999999</v>
      </c>
      <c r="E551">
        <v>7.5056320000000003</v>
      </c>
    </row>
    <row r="552" spans="1:9" x14ac:dyDescent="0.25">
      <c r="A552">
        <v>551</v>
      </c>
      <c r="D552">
        <v>255.47467800000001</v>
      </c>
      <c r="E552">
        <v>7.5148590000000004</v>
      </c>
    </row>
    <row r="553" spans="1:9" x14ac:dyDescent="0.25">
      <c r="A553">
        <v>552</v>
      </c>
      <c r="D553">
        <v>255.48905999999999</v>
      </c>
      <c r="E553">
        <v>7.5263520000000002</v>
      </c>
    </row>
    <row r="554" spans="1:9" x14ac:dyDescent="0.25">
      <c r="A554">
        <v>553</v>
      </c>
      <c r="D554">
        <v>255.485916</v>
      </c>
      <c r="E554">
        <v>7.5107860000000004</v>
      </c>
      <c r="F554">
        <v>250.88368299999999</v>
      </c>
      <c r="G554">
        <v>11.086729999999999</v>
      </c>
    </row>
    <row r="555" spans="1:9" x14ac:dyDescent="0.25">
      <c r="A555">
        <v>554</v>
      </c>
      <c r="D555">
        <v>255.49235899999999</v>
      </c>
      <c r="E555">
        <v>7.5069720000000002</v>
      </c>
      <c r="F555">
        <v>250.839302</v>
      </c>
      <c r="G555">
        <v>11.064825000000001</v>
      </c>
    </row>
    <row r="556" spans="1:9" x14ac:dyDescent="0.25">
      <c r="A556">
        <v>555</v>
      </c>
      <c r="D556">
        <v>255.43911400000002</v>
      </c>
      <c r="E556">
        <v>7.4996010000000002</v>
      </c>
      <c r="F556">
        <v>250.82384100000002</v>
      </c>
      <c r="G556">
        <v>11.068535000000001</v>
      </c>
    </row>
    <row r="557" spans="1:9" x14ac:dyDescent="0.25">
      <c r="A557">
        <v>556</v>
      </c>
      <c r="F557">
        <v>250.842038</v>
      </c>
      <c r="G557">
        <v>11.131727</v>
      </c>
    </row>
    <row r="558" spans="1:9" x14ac:dyDescent="0.25">
      <c r="A558">
        <v>557</v>
      </c>
      <c r="F558">
        <v>250.844097</v>
      </c>
      <c r="G558">
        <v>11.149975</v>
      </c>
    </row>
    <row r="559" spans="1:9" x14ac:dyDescent="0.25">
      <c r="A559">
        <v>558</v>
      </c>
      <c r="F559">
        <v>250.853375</v>
      </c>
      <c r="G559">
        <v>11.166881</v>
      </c>
      <c r="H559">
        <v>255.85166599999999</v>
      </c>
      <c r="I559">
        <v>6.7476310000000002</v>
      </c>
    </row>
    <row r="560" spans="1:9" x14ac:dyDescent="0.25">
      <c r="A560">
        <v>559</v>
      </c>
      <c r="F560">
        <v>250.8475</v>
      </c>
      <c r="G560">
        <v>11.165850000000001</v>
      </c>
      <c r="H560">
        <v>255.88274799999999</v>
      </c>
      <c r="I560">
        <v>6.7574759999999996</v>
      </c>
    </row>
    <row r="561" spans="1:11" x14ac:dyDescent="0.25">
      <c r="A561">
        <v>560</v>
      </c>
      <c r="B561">
        <v>268.52434599999998</v>
      </c>
      <c r="C561">
        <v>8.4129550000000002</v>
      </c>
      <c r="F561">
        <v>250.856831</v>
      </c>
      <c r="G561">
        <v>11.109203000000001</v>
      </c>
      <c r="H561">
        <v>255.87548100000001</v>
      </c>
      <c r="I561">
        <v>6.7377339999999997</v>
      </c>
    </row>
    <row r="562" spans="1:11" x14ac:dyDescent="0.25">
      <c r="A562">
        <v>561</v>
      </c>
      <c r="B562">
        <v>268.520375</v>
      </c>
      <c r="C562">
        <v>8.5172270000000001</v>
      </c>
      <c r="F562">
        <v>250.88368299999999</v>
      </c>
      <c r="G562">
        <v>11.086729999999999</v>
      </c>
      <c r="H562">
        <v>255.85166599999999</v>
      </c>
      <c r="I562">
        <v>6.7476310000000002</v>
      </c>
      <c r="J562">
        <v>235.77345700000001</v>
      </c>
      <c r="K562">
        <v>14.045645</v>
      </c>
    </row>
    <row r="563" spans="1:11" x14ac:dyDescent="0.25">
      <c r="A563">
        <v>562</v>
      </c>
    </row>
    <row r="564" spans="1:11" x14ac:dyDescent="0.25">
      <c r="A564">
        <v>563</v>
      </c>
    </row>
    <row r="565" spans="1:11" x14ac:dyDescent="0.25">
      <c r="A565">
        <v>564</v>
      </c>
    </row>
    <row r="566" spans="1:11" x14ac:dyDescent="0.25">
      <c r="A566">
        <v>565</v>
      </c>
    </row>
    <row r="567" spans="1:11" x14ac:dyDescent="0.25">
      <c r="A567">
        <v>566</v>
      </c>
    </row>
    <row r="568" spans="1:11" x14ac:dyDescent="0.25">
      <c r="A568">
        <v>567</v>
      </c>
    </row>
    <row r="569" spans="1:11" x14ac:dyDescent="0.25">
      <c r="A569">
        <v>568</v>
      </c>
    </row>
    <row r="570" spans="1:11" x14ac:dyDescent="0.25">
      <c r="A570">
        <v>569</v>
      </c>
    </row>
    <row r="571" spans="1:11" x14ac:dyDescent="0.25">
      <c r="A571">
        <v>570</v>
      </c>
    </row>
    <row r="572" spans="1:11" x14ac:dyDescent="0.25">
      <c r="A572">
        <v>571</v>
      </c>
    </row>
    <row r="573" spans="1:11" x14ac:dyDescent="0.25">
      <c r="A573">
        <v>572</v>
      </c>
    </row>
    <row r="574" spans="1:11" x14ac:dyDescent="0.25">
      <c r="A574">
        <v>573</v>
      </c>
    </row>
    <row r="575" spans="1:11" x14ac:dyDescent="0.25">
      <c r="A575">
        <v>574</v>
      </c>
    </row>
    <row r="576" spans="1:11" x14ac:dyDescent="0.25">
      <c r="A576">
        <v>575</v>
      </c>
    </row>
    <row r="577" spans="1:1" x14ac:dyDescent="0.25">
      <c r="A577">
        <v>576</v>
      </c>
    </row>
    <row r="578" spans="1:1" x14ac:dyDescent="0.25">
      <c r="A578">
        <v>577</v>
      </c>
    </row>
    <row r="579" spans="1:1" x14ac:dyDescent="0.25">
      <c r="A579">
        <v>578</v>
      </c>
    </row>
    <row r="580" spans="1:1" x14ac:dyDescent="0.25">
      <c r="A580">
        <v>579</v>
      </c>
    </row>
    <row r="581" spans="1:1" x14ac:dyDescent="0.25">
      <c r="A581">
        <v>580</v>
      </c>
    </row>
    <row r="582" spans="1:1" x14ac:dyDescent="0.25">
      <c r="A582">
        <v>581</v>
      </c>
    </row>
    <row r="583" spans="1:1" x14ac:dyDescent="0.25">
      <c r="A583">
        <v>582</v>
      </c>
    </row>
    <row r="584" spans="1:1" x14ac:dyDescent="0.25">
      <c r="A584">
        <v>583</v>
      </c>
    </row>
    <row r="585" spans="1:1" x14ac:dyDescent="0.25">
      <c r="A585">
        <v>584</v>
      </c>
    </row>
    <row r="586" spans="1:1" x14ac:dyDescent="0.25">
      <c r="A586">
        <v>585</v>
      </c>
    </row>
    <row r="587" spans="1:1" x14ac:dyDescent="0.25">
      <c r="A587">
        <v>586</v>
      </c>
    </row>
    <row r="588" spans="1:1" x14ac:dyDescent="0.25">
      <c r="A588">
        <v>587</v>
      </c>
    </row>
    <row r="589" spans="1:1" x14ac:dyDescent="0.25">
      <c r="A589">
        <v>588</v>
      </c>
    </row>
    <row r="590" spans="1:1" x14ac:dyDescent="0.25">
      <c r="A590">
        <v>589</v>
      </c>
    </row>
    <row r="591" spans="1:1" x14ac:dyDescent="0.25">
      <c r="A591">
        <v>590</v>
      </c>
    </row>
    <row r="592" spans="1:1" x14ac:dyDescent="0.25">
      <c r="A592">
        <v>591</v>
      </c>
    </row>
    <row r="593" spans="1:11" x14ac:dyDescent="0.25">
      <c r="A593">
        <v>592</v>
      </c>
    </row>
    <row r="594" spans="1:11" x14ac:dyDescent="0.25">
      <c r="A594">
        <v>593</v>
      </c>
    </row>
    <row r="595" spans="1:11" x14ac:dyDescent="0.25">
      <c r="A595">
        <v>594</v>
      </c>
    </row>
    <row r="596" spans="1:11" x14ac:dyDescent="0.25">
      <c r="A596">
        <v>595</v>
      </c>
    </row>
    <row r="597" spans="1:11" x14ac:dyDescent="0.25">
      <c r="A597">
        <v>596</v>
      </c>
    </row>
    <row r="598" spans="1:11" x14ac:dyDescent="0.25">
      <c r="A598">
        <v>597</v>
      </c>
    </row>
    <row r="599" spans="1:11" x14ac:dyDescent="0.25">
      <c r="A599">
        <v>598</v>
      </c>
    </row>
    <row r="600" spans="1:11" x14ac:dyDescent="0.25">
      <c r="A600">
        <v>599</v>
      </c>
    </row>
    <row r="601" spans="1:11" x14ac:dyDescent="0.25">
      <c r="A601">
        <v>600</v>
      </c>
      <c r="J601">
        <v>38.214706</v>
      </c>
      <c r="K601">
        <v>14.187927999999999</v>
      </c>
    </row>
    <row r="602" spans="1:11" x14ac:dyDescent="0.25">
      <c r="A602">
        <v>601</v>
      </c>
      <c r="B602">
        <v>35.495581999999999</v>
      </c>
      <c r="C602">
        <v>10.473390999999999</v>
      </c>
    </row>
    <row r="603" spans="1:11" x14ac:dyDescent="0.25">
      <c r="A603">
        <v>602</v>
      </c>
      <c r="B603">
        <v>35.516832000000001</v>
      </c>
      <c r="C603">
        <v>10.50318</v>
      </c>
      <c r="H603">
        <v>24.883604000000005</v>
      </c>
      <c r="I603">
        <v>8.4030860000000001</v>
      </c>
    </row>
    <row r="604" spans="1:11" x14ac:dyDescent="0.25">
      <c r="A604">
        <v>603</v>
      </c>
      <c r="B604">
        <v>35.513185000000007</v>
      </c>
      <c r="C604">
        <v>10.474952999999999</v>
      </c>
      <c r="H604">
        <v>24.914749</v>
      </c>
      <c r="I604">
        <v>8.3946489999999994</v>
      </c>
    </row>
    <row r="605" spans="1:11" x14ac:dyDescent="0.25">
      <c r="A605">
        <v>604</v>
      </c>
      <c r="B605">
        <v>35.516674000000002</v>
      </c>
      <c r="C605">
        <v>10.479536</v>
      </c>
      <c r="H605">
        <v>24.896990000000002</v>
      </c>
      <c r="I605">
        <v>8.3424639999999997</v>
      </c>
    </row>
    <row r="606" spans="1:11" x14ac:dyDescent="0.25">
      <c r="A606">
        <v>605</v>
      </c>
      <c r="B606">
        <v>35.494123000000002</v>
      </c>
      <c r="C606">
        <v>10.50745</v>
      </c>
      <c r="H606">
        <v>24.870584000000001</v>
      </c>
      <c r="I606">
        <v>8.3234549999999992</v>
      </c>
    </row>
    <row r="607" spans="1:11" x14ac:dyDescent="0.25">
      <c r="A607">
        <v>606</v>
      </c>
      <c r="B607">
        <v>35.531258000000001</v>
      </c>
      <c r="C607">
        <v>10.479588</v>
      </c>
      <c r="H607">
        <v>24.826577999999998</v>
      </c>
      <c r="I607">
        <v>8.3240280000000002</v>
      </c>
    </row>
    <row r="608" spans="1:11" x14ac:dyDescent="0.25">
      <c r="A608">
        <v>607</v>
      </c>
      <c r="B608">
        <v>35.538077999999999</v>
      </c>
      <c r="C608">
        <v>10.503805</v>
      </c>
      <c r="H608">
        <v>24.885271000000003</v>
      </c>
      <c r="I608">
        <v>8.3113189999999992</v>
      </c>
    </row>
    <row r="609" spans="1:9" x14ac:dyDescent="0.25">
      <c r="A609">
        <v>608</v>
      </c>
      <c r="B609">
        <v>35.513863000000001</v>
      </c>
      <c r="C609">
        <v>10.505159000000001</v>
      </c>
      <c r="H609">
        <v>24.878397000000007</v>
      </c>
      <c r="I609">
        <v>8.3840240000000001</v>
      </c>
    </row>
    <row r="610" spans="1:9" x14ac:dyDescent="0.25">
      <c r="A610">
        <v>609</v>
      </c>
      <c r="B610">
        <v>35.587400000000002</v>
      </c>
      <c r="C610">
        <v>10.52271</v>
      </c>
      <c r="H610">
        <v>24.927717000000001</v>
      </c>
      <c r="I610">
        <v>8.3572030000000002</v>
      </c>
    </row>
    <row r="611" spans="1:9" x14ac:dyDescent="0.25">
      <c r="A611">
        <v>610</v>
      </c>
      <c r="B611">
        <v>35.495581999999999</v>
      </c>
      <c r="C611">
        <v>10.473390999999999</v>
      </c>
      <c r="H611">
        <v>24.896574000000001</v>
      </c>
      <c r="I611">
        <v>8.3111630000000005</v>
      </c>
    </row>
    <row r="612" spans="1:9" x14ac:dyDescent="0.25">
      <c r="A612">
        <v>611</v>
      </c>
      <c r="F612">
        <v>32.828903000000004</v>
      </c>
      <c r="G612">
        <v>11.527760000000001</v>
      </c>
      <c r="H612">
        <v>24.883604000000005</v>
      </c>
      <c r="I612">
        <v>8.4030860000000001</v>
      </c>
    </row>
    <row r="613" spans="1:9" x14ac:dyDescent="0.25">
      <c r="A613">
        <v>612</v>
      </c>
      <c r="F613">
        <v>32.767189000000002</v>
      </c>
      <c r="G613">
        <v>11.592131</v>
      </c>
      <c r="H613">
        <v>24.883604000000005</v>
      </c>
      <c r="I613">
        <v>8.4030860000000001</v>
      </c>
    </row>
    <row r="614" spans="1:9" x14ac:dyDescent="0.25">
      <c r="A614">
        <v>613</v>
      </c>
      <c r="F614">
        <v>32.775885000000002</v>
      </c>
      <c r="G614">
        <v>11.583069</v>
      </c>
    </row>
    <row r="615" spans="1:9" x14ac:dyDescent="0.25">
      <c r="A615">
        <v>614</v>
      </c>
      <c r="F615">
        <v>32.809790000000007</v>
      </c>
      <c r="G615">
        <v>11.577705</v>
      </c>
    </row>
    <row r="616" spans="1:9" x14ac:dyDescent="0.25">
      <c r="A616">
        <v>615</v>
      </c>
      <c r="F616">
        <v>32.823175000000006</v>
      </c>
      <c r="G616">
        <v>11.530780999999999</v>
      </c>
    </row>
    <row r="617" spans="1:9" x14ac:dyDescent="0.25">
      <c r="A617">
        <v>616</v>
      </c>
      <c r="D617">
        <v>49.524559000000004</v>
      </c>
      <c r="E617">
        <v>8.2989250000000006</v>
      </c>
      <c r="F617">
        <v>32.868069000000006</v>
      </c>
      <c r="G617">
        <v>11.554529</v>
      </c>
    </row>
    <row r="618" spans="1:9" x14ac:dyDescent="0.25">
      <c r="A618">
        <v>617</v>
      </c>
      <c r="D618">
        <v>49.512947000000004</v>
      </c>
      <c r="E618">
        <v>8.3264239999999994</v>
      </c>
      <c r="F618">
        <v>32.830466999999999</v>
      </c>
      <c r="G618">
        <v>11.564425</v>
      </c>
    </row>
    <row r="619" spans="1:9" x14ac:dyDescent="0.25">
      <c r="A619">
        <v>618</v>
      </c>
      <c r="D619">
        <v>49.508414999999999</v>
      </c>
      <c r="E619">
        <v>8.2918939999999992</v>
      </c>
      <c r="F619">
        <v>32.869734000000001</v>
      </c>
      <c r="G619">
        <v>11.583017</v>
      </c>
    </row>
    <row r="620" spans="1:9" x14ac:dyDescent="0.25">
      <c r="A620">
        <v>619</v>
      </c>
      <c r="D620">
        <v>49.486801</v>
      </c>
      <c r="E620">
        <v>8.2850190000000001</v>
      </c>
      <c r="F620">
        <v>32.828903000000004</v>
      </c>
      <c r="G620">
        <v>11.527760000000001</v>
      </c>
    </row>
    <row r="621" spans="1:9" x14ac:dyDescent="0.25">
      <c r="A621">
        <v>620</v>
      </c>
      <c r="D621">
        <v>49.561695</v>
      </c>
      <c r="E621">
        <v>8.3089239999999993</v>
      </c>
    </row>
    <row r="622" spans="1:9" x14ac:dyDescent="0.25">
      <c r="A622">
        <v>621</v>
      </c>
      <c r="D622">
        <v>49.535029999999999</v>
      </c>
      <c r="E622">
        <v>8.3280899999999995</v>
      </c>
    </row>
    <row r="623" spans="1:9" x14ac:dyDescent="0.25">
      <c r="A623">
        <v>622</v>
      </c>
      <c r="D623">
        <v>49.530601000000004</v>
      </c>
      <c r="E623">
        <v>8.3231940000000009</v>
      </c>
    </row>
    <row r="624" spans="1:9" x14ac:dyDescent="0.25">
      <c r="A624">
        <v>623</v>
      </c>
      <c r="D624">
        <v>49.534248000000005</v>
      </c>
      <c r="E624">
        <v>8.2795509999999997</v>
      </c>
    </row>
    <row r="625" spans="1:9" x14ac:dyDescent="0.25">
      <c r="A625">
        <v>624</v>
      </c>
      <c r="D625">
        <v>49.573933000000004</v>
      </c>
      <c r="E625">
        <v>8.2334069999999997</v>
      </c>
    </row>
    <row r="626" spans="1:9" x14ac:dyDescent="0.25">
      <c r="A626">
        <v>625</v>
      </c>
      <c r="D626">
        <v>49.524559000000004</v>
      </c>
      <c r="E626">
        <v>8.2989250000000006</v>
      </c>
    </row>
    <row r="627" spans="1:9" x14ac:dyDescent="0.25">
      <c r="A627">
        <v>626</v>
      </c>
      <c r="B627">
        <v>59.39434</v>
      </c>
      <c r="C627">
        <v>9.1262749999999997</v>
      </c>
    </row>
    <row r="628" spans="1:9" x14ac:dyDescent="0.25">
      <c r="A628">
        <v>627</v>
      </c>
      <c r="B628">
        <v>59.446159000000002</v>
      </c>
      <c r="C628">
        <v>9.1092980000000008</v>
      </c>
    </row>
    <row r="629" spans="1:9" x14ac:dyDescent="0.25">
      <c r="A629">
        <v>628</v>
      </c>
      <c r="B629">
        <v>59.433662000000005</v>
      </c>
      <c r="C629">
        <v>9.1197649999999992</v>
      </c>
      <c r="H629">
        <v>51.461903</v>
      </c>
      <c r="I629">
        <v>6.420121</v>
      </c>
    </row>
    <row r="630" spans="1:9" x14ac:dyDescent="0.25">
      <c r="A630">
        <v>629</v>
      </c>
      <c r="B630">
        <v>59.409438999999999</v>
      </c>
      <c r="C630">
        <v>9.1745020000000004</v>
      </c>
      <c r="H630">
        <v>51.484665</v>
      </c>
      <c r="I630">
        <v>6.4318900000000001</v>
      </c>
    </row>
    <row r="631" spans="1:9" x14ac:dyDescent="0.25">
      <c r="A631">
        <v>630</v>
      </c>
      <c r="B631">
        <v>59.365482</v>
      </c>
      <c r="C631">
        <v>9.1664300000000001</v>
      </c>
      <c r="H631">
        <v>51.445240000000005</v>
      </c>
      <c r="I631">
        <v>6.4402759999999999</v>
      </c>
    </row>
    <row r="632" spans="1:9" x14ac:dyDescent="0.25">
      <c r="A632">
        <v>631</v>
      </c>
      <c r="B632">
        <v>59.466103000000004</v>
      </c>
      <c r="C632">
        <v>9.1543989999999997</v>
      </c>
      <c r="H632">
        <v>51.472736000000005</v>
      </c>
      <c r="I632">
        <v>6.4153289999999998</v>
      </c>
    </row>
    <row r="633" spans="1:9" x14ac:dyDescent="0.25">
      <c r="A633">
        <v>632</v>
      </c>
      <c r="B633">
        <v>59.440014000000005</v>
      </c>
      <c r="C633">
        <v>9.1830949999999998</v>
      </c>
      <c r="F633">
        <v>55.829219999999999</v>
      </c>
      <c r="G633">
        <v>10.34371</v>
      </c>
      <c r="H633">
        <v>51.403053</v>
      </c>
      <c r="I633">
        <v>6.3954339999999998</v>
      </c>
    </row>
    <row r="634" spans="1:9" x14ac:dyDescent="0.25">
      <c r="A634">
        <v>633</v>
      </c>
      <c r="B634">
        <v>59.39434</v>
      </c>
      <c r="C634">
        <v>9.1262749999999997</v>
      </c>
      <c r="F634">
        <v>55.805733000000004</v>
      </c>
      <c r="G634">
        <v>10.251892</v>
      </c>
      <c r="H634">
        <v>51.428989000000001</v>
      </c>
      <c r="I634">
        <v>6.3878830000000004</v>
      </c>
    </row>
    <row r="635" spans="1:9" x14ac:dyDescent="0.25">
      <c r="A635">
        <v>634</v>
      </c>
      <c r="F635">
        <v>55.800575000000002</v>
      </c>
      <c r="G635">
        <v>10.317878</v>
      </c>
      <c r="H635">
        <v>51.338215000000005</v>
      </c>
      <c r="I635">
        <v>6.4738670000000003</v>
      </c>
    </row>
    <row r="636" spans="1:9" x14ac:dyDescent="0.25">
      <c r="A636">
        <v>635</v>
      </c>
      <c r="F636">
        <v>55.817921000000005</v>
      </c>
      <c r="G636">
        <v>10.321835999999999</v>
      </c>
      <c r="H636">
        <v>51.391544000000003</v>
      </c>
      <c r="I636">
        <v>6.4887629999999996</v>
      </c>
    </row>
    <row r="637" spans="1:9" x14ac:dyDescent="0.25">
      <c r="A637">
        <v>636</v>
      </c>
      <c r="F637">
        <v>55.848488000000003</v>
      </c>
      <c r="G637">
        <v>10.343501</v>
      </c>
      <c r="H637">
        <v>51.461903</v>
      </c>
      <c r="I637">
        <v>6.420121</v>
      </c>
    </row>
    <row r="638" spans="1:9" x14ac:dyDescent="0.25">
      <c r="A638">
        <v>637</v>
      </c>
      <c r="F638">
        <v>55.837603999999999</v>
      </c>
      <c r="G638">
        <v>10.335585</v>
      </c>
      <c r="H638">
        <v>51.461903</v>
      </c>
      <c r="I638">
        <v>6.420121</v>
      </c>
    </row>
    <row r="639" spans="1:9" x14ac:dyDescent="0.25">
      <c r="A639">
        <v>638</v>
      </c>
      <c r="F639">
        <v>55.816459999999999</v>
      </c>
      <c r="G639">
        <v>10.330584999999999</v>
      </c>
    </row>
    <row r="640" spans="1:9" x14ac:dyDescent="0.25">
      <c r="A640">
        <v>639</v>
      </c>
      <c r="F640">
        <v>55.829219999999999</v>
      </c>
      <c r="G640">
        <v>10.34371</v>
      </c>
    </row>
    <row r="641" spans="1:9" x14ac:dyDescent="0.25">
      <c r="A641">
        <v>640</v>
      </c>
      <c r="F641">
        <v>55.829219999999999</v>
      </c>
      <c r="G641">
        <v>10.34371</v>
      </c>
    </row>
    <row r="642" spans="1:9" x14ac:dyDescent="0.25">
      <c r="A642">
        <v>641</v>
      </c>
    </row>
    <row r="643" spans="1:9" x14ac:dyDescent="0.25">
      <c r="A643">
        <v>642</v>
      </c>
    </row>
    <row r="644" spans="1:9" x14ac:dyDescent="0.25">
      <c r="A644">
        <v>643</v>
      </c>
      <c r="D644">
        <v>76.381555000000006</v>
      </c>
      <c r="E644">
        <v>7.7016270000000002</v>
      </c>
    </row>
    <row r="645" spans="1:9" x14ac:dyDescent="0.25">
      <c r="A645">
        <v>644</v>
      </c>
      <c r="D645">
        <v>76.286761000000013</v>
      </c>
      <c r="E645">
        <v>7.7486449999999998</v>
      </c>
    </row>
    <row r="646" spans="1:9" x14ac:dyDescent="0.25">
      <c r="A646">
        <v>645</v>
      </c>
      <c r="D646">
        <v>76.293579000000008</v>
      </c>
      <c r="E646">
        <v>7.7462720000000003</v>
      </c>
    </row>
    <row r="647" spans="1:9" x14ac:dyDescent="0.25">
      <c r="A647">
        <v>646</v>
      </c>
      <c r="D647">
        <v>76.27570200000001</v>
      </c>
      <c r="E647">
        <v>7.7401609999999996</v>
      </c>
    </row>
    <row r="648" spans="1:9" x14ac:dyDescent="0.25">
      <c r="A648">
        <v>647</v>
      </c>
      <c r="D648">
        <v>76.381555000000006</v>
      </c>
      <c r="E648">
        <v>7.7016270000000002</v>
      </c>
    </row>
    <row r="649" spans="1:9" x14ac:dyDescent="0.25">
      <c r="A649">
        <v>648</v>
      </c>
      <c r="B649">
        <v>80.877437</v>
      </c>
      <c r="C649">
        <v>8.8203080000000007</v>
      </c>
      <c r="D649">
        <v>76.381555000000006</v>
      </c>
      <c r="E649">
        <v>7.7016270000000002</v>
      </c>
    </row>
    <row r="650" spans="1:9" x14ac:dyDescent="0.25">
      <c r="A650">
        <v>649</v>
      </c>
      <c r="B650">
        <v>80.922031000000004</v>
      </c>
      <c r="C650">
        <v>8.7830359999999992</v>
      </c>
      <c r="D650">
        <v>76.381555000000006</v>
      </c>
      <c r="E650">
        <v>7.7016270000000002</v>
      </c>
    </row>
    <row r="651" spans="1:9" x14ac:dyDescent="0.25">
      <c r="A651">
        <v>650</v>
      </c>
      <c r="B651">
        <v>80.900768000000014</v>
      </c>
      <c r="C651">
        <v>8.7787939999999995</v>
      </c>
      <c r="D651">
        <v>76.381555000000006</v>
      </c>
      <c r="E651">
        <v>7.7016270000000002</v>
      </c>
    </row>
    <row r="652" spans="1:9" x14ac:dyDescent="0.25">
      <c r="A652">
        <v>651</v>
      </c>
      <c r="B652">
        <v>80.907889000000011</v>
      </c>
      <c r="C652">
        <v>8.7545029999999997</v>
      </c>
      <c r="D652">
        <v>76.381555000000006</v>
      </c>
      <c r="E652">
        <v>7.7016270000000002</v>
      </c>
    </row>
    <row r="653" spans="1:9" x14ac:dyDescent="0.25">
      <c r="A653">
        <v>652</v>
      </c>
      <c r="B653">
        <v>80.823802000000001</v>
      </c>
      <c r="C653">
        <v>8.8029360000000008</v>
      </c>
    </row>
    <row r="654" spans="1:9" x14ac:dyDescent="0.25">
      <c r="A654">
        <v>653</v>
      </c>
      <c r="B654">
        <v>80.839762000000007</v>
      </c>
      <c r="C654">
        <v>8.7514719999999997</v>
      </c>
    </row>
    <row r="655" spans="1:9" x14ac:dyDescent="0.25">
      <c r="A655">
        <v>654</v>
      </c>
      <c r="B655">
        <v>80.877437</v>
      </c>
      <c r="C655">
        <v>8.8203080000000007</v>
      </c>
      <c r="F655">
        <v>80.176967000000005</v>
      </c>
      <c r="G655">
        <v>9.8633360000000003</v>
      </c>
      <c r="H655">
        <v>79.398068000000009</v>
      </c>
      <c r="I655">
        <v>6.1325149999999997</v>
      </c>
    </row>
    <row r="656" spans="1:9" x14ac:dyDescent="0.25">
      <c r="A656">
        <v>655</v>
      </c>
      <c r="B656">
        <v>80.877437</v>
      </c>
      <c r="C656">
        <v>8.8203080000000007</v>
      </c>
      <c r="F656">
        <v>80.173079000000001</v>
      </c>
      <c r="G656">
        <v>9.8508110000000002</v>
      </c>
      <c r="H656">
        <v>79.399128000000005</v>
      </c>
      <c r="I656">
        <v>6.1462019999999997</v>
      </c>
    </row>
    <row r="657" spans="1:9" x14ac:dyDescent="0.25">
      <c r="A657">
        <v>656</v>
      </c>
      <c r="F657">
        <v>80.034044000000009</v>
      </c>
      <c r="G657">
        <v>9.8443459999999998</v>
      </c>
      <c r="H657">
        <v>79.377412000000007</v>
      </c>
      <c r="I657">
        <v>6.1617059999999997</v>
      </c>
    </row>
    <row r="658" spans="1:9" x14ac:dyDescent="0.25">
      <c r="A658">
        <v>657</v>
      </c>
      <c r="F658">
        <v>80.080961000000002</v>
      </c>
      <c r="G658">
        <v>9.8619719999999997</v>
      </c>
      <c r="H658">
        <v>79.333778000000009</v>
      </c>
      <c r="I658">
        <v>6.2314499999999997</v>
      </c>
    </row>
    <row r="659" spans="1:9" x14ac:dyDescent="0.25">
      <c r="A659">
        <v>658</v>
      </c>
      <c r="F659">
        <v>80.065508000000008</v>
      </c>
      <c r="G659">
        <v>9.8661630000000002</v>
      </c>
      <c r="H659">
        <v>79.355191000000005</v>
      </c>
      <c r="I659">
        <v>6.2332179999999999</v>
      </c>
    </row>
    <row r="660" spans="1:9" x14ac:dyDescent="0.25">
      <c r="A660">
        <v>659</v>
      </c>
      <c r="F660">
        <v>80.031571</v>
      </c>
      <c r="G660">
        <v>9.8656590000000008</v>
      </c>
      <c r="H660">
        <v>79.387613000000002</v>
      </c>
      <c r="I660">
        <v>6.1888759999999996</v>
      </c>
    </row>
    <row r="661" spans="1:9" x14ac:dyDescent="0.25">
      <c r="A661">
        <v>660</v>
      </c>
      <c r="F661">
        <v>80.055509000000001</v>
      </c>
      <c r="G661">
        <v>9.8770220000000002</v>
      </c>
      <c r="H661">
        <v>79.399583000000007</v>
      </c>
      <c r="I661">
        <v>6.1430709999999999</v>
      </c>
    </row>
    <row r="662" spans="1:9" x14ac:dyDescent="0.25">
      <c r="A662">
        <v>661</v>
      </c>
      <c r="F662">
        <v>80.114293000000004</v>
      </c>
      <c r="G662">
        <v>9.8405590000000007</v>
      </c>
      <c r="H662">
        <v>79.426804000000004</v>
      </c>
      <c r="I662">
        <v>6.1045369999999997</v>
      </c>
    </row>
    <row r="663" spans="1:9" x14ac:dyDescent="0.25">
      <c r="A663">
        <v>662</v>
      </c>
      <c r="F663">
        <v>80.173079000000001</v>
      </c>
      <c r="G663">
        <v>9.8508110000000002</v>
      </c>
      <c r="H663">
        <v>79.398068000000009</v>
      </c>
      <c r="I663">
        <v>6.1325149999999997</v>
      </c>
    </row>
    <row r="664" spans="1:9" x14ac:dyDescent="0.25">
      <c r="A664">
        <v>663</v>
      </c>
    </row>
    <row r="665" spans="1:9" x14ac:dyDescent="0.25">
      <c r="A665">
        <v>664</v>
      </c>
    </row>
    <row r="666" spans="1:9" x14ac:dyDescent="0.25">
      <c r="A666">
        <v>665</v>
      </c>
      <c r="D666">
        <v>100.35215300000002</v>
      </c>
      <c r="E666">
        <v>6.5362830000000001</v>
      </c>
    </row>
    <row r="667" spans="1:9" x14ac:dyDescent="0.25">
      <c r="A667">
        <v>666</v>
      </c>
      <c r="D667">
        <v>100.36407</v>
      </c>
      <c r="E667">
        <v>6.5109310000000002</v>
      </c>
    </row>
    <row r="668" spans="1:9" x14ac:dyDescent="0.25">
      <c r="A668">
        <v>667</v>
      </c>
      <c r="D668">
        <v>100.34876500000001</v>
      </c>
      <c r="E668">
        <v>6.486942</v>
      </c>
    </row>
    <row r="669" spans="1:9" x14ac:dyDescent="0.25">
      <c r="A669">
        <v>668</v>
      </c>
      <c r="D669">
        <v>100.34674700000001</v>
      </c>
      <c r="E669">
        <v>6.5016379999999998</v>
      </c>
    </row>
    <row r="670" spans="1:9" x14ac:dyDescent="0.25">
      <c r="A670">
        <v>669</v>
      </c>
      <c r="D670">
        <v>100.35290800000001</v>
      </c>
      <c r="E670">
        <v>6.5002750000000002</v>
      </c>
    </row>
    <row r="671" spans="1:9" x14ac:dyDescent="0.25">
      <c r="A671">
        <v>670</v>
      </c>
      <c r="D671">
        <v>100.343715</v>
      </c>
      <c r="E671">
        <v>6.5103239999999998</v>
      </c>
    </row>
    <row r="672" spans="1:9" x14ac:dyDescent="0.25">
      <c r="A672">
        <v>671</v>
      </c>
      <c r="B672">
        <v>106.893939</v>
      </c>
      <c r="C672">
        <v>7.8233889999999997</v>
      </c>
      <c r="D672">
        <v>100.34730400000001</v>
      </c>
      <c r="E672">
        <v>6.5445149999999996</v>
      </c>
    </row>
    <row r="673" spans="1:9" x14ac:dyDescent="0.25">
      <c r="A673">
        <v>672</v>
      </c>
      <c r="B673">
        <v>106.920604</v>
      </c>
      <c r="C673">
        <v>7.7924810000000004</v>
      </c>
      <c r="D673">
        <v>100.349929</v>
      </c>
      <c r="E673">
        <v>6.453964</v>
      </c>
    </row>
    <row r="674" spans="1:9" x14ac:dyDescent="0.25">
      <c r="A674">
        <v>673</v>
      </c>
      <c r="B674">
        <v>106.901816</v>
      </c>
      <c r="C674">
        <v>7.7748059999999999</v>
      </c>
      <c r="D674">
        <v>100.35215300000002</v>
      </c>
      <c r="E674">
        <v>6.5362830000000001</v>
      </c>
    </row>
    <row r="675" spans="1:9" x14ac:dyDescent="0.25">
      <c r="A675">
        <v>674</v>
      </c>
      <c r="B675">
        <v>106.91752200000001</v>
      </c>
      <c r="C675">
        <v>7.7608160000000002</v>
      </c>
    </row>
    <row r="676" spans="1:9" x14ac:dyDescent="0.25">
      <c r="A676">
        <v>675</v>
      </c>
      <c r="B676">
        <v>106.88005000000001</v>
      </c>
      <c r="C676">
        <v>7.7566750000000004</v>
      </c>
    </row>
    <row r="677" spans="1:9" x14ac:dyDescent="0.25">
      <c r="A677">
        <v>676</v>
      </c>
      <c r="B677">
        <v>106.89227200000001</v>
      </c>
      <c r="C677">
        <v>7.7385950000000001</v>
      </c>
    </row>
    <row r="678" spans="1:9" x14ac:dyDescent="0.25">
      <c r="A678">
        <v>677</v>
      </c>
      <c r="B678">
        <v>106.893939</v>
      </c>
      <c r="C678">
        <v>7.8233889999999997</v>
      </c>
      <c r="F678">
        <v>105.741119</v>
      </c>
      <c r="G678">
        <v>8.6860219999999995</v>
      </c>
      <c r="H678">
        <v>104.55623200000001</v>
      </c>
      <c r="I678">
        <v>4.2358450000000003</v>
      </c>
    </row>
    <row r="679" spans="1:9" x14ac:dyDescent="0.25">
      <c r="A679">
        <v>678</v>
      </c>
      <c r="B679">
        <v>106.893939</v>
      </c>
      <c r="C679">
        <v>7.8233889999999997</v>
      </c>
      <c r="F679">
        <v>105.70804100000001</v>
      </c>
      <c r="G679">
        <v>8.7294540000000005</v>
      </c>
      <c r="H679">
        <v>104.565623</v>
      </c>
      <c r="I679">
        <v>4.3148809999999997</v>
      </c>
    </row>
    <row r="680" spans="1:9" x14ac:dyDescent="0.25">
      <c r="A680">
        <v>679</v>
      </c>
      <c r="F680">
        <v>105.70066700000001</v>
      </c>
      <c r="G680">
        <v>8.6589019999999994</v>
      </c>
      <c r="H680">
        <v>104.562797</v>
      </c>
      <c r="I680">
        <v>4.3209920000000004</v>
      </c>
    </row>
    <row r="681" spans="1:9" x14ac:dyDescent="0.25">
      <c r="A681">
        <v>680</v>
      </c>
      <c r="F681">
        <v>105.72203</v>
      </c>
      <c r="G681">
        <v>8.6927389999999995</v>
      </c>
      <c r="H681">
        <v>104.57445800000001</v>
      </c>
      <c r="I681">
        <v>4.3263959999999999</v>
      </c>
    </row>
    <row r="682" spans="1:9" x14ac:dyDescent="0.25">
      <c r="A682">
        <v>681</v>
      </c>
      <c r="F682">
        <v>105.744147</v>
      </c>
      <c r="G682">
        <v>8.6877379999999995</v>
      </c>
      <c r="H682">
        <v>104.584811</v>
      </c>
      <c r="I682">
        <v>4.2987200000000003</v>
      </c>
    </row>
    <row r="683" spans="1:9" x14ac:dyDescent="0.25">
      <c r="A683">
        <v>682</v>
      </c>
      <c r="F683">
        <v>105.74844300000001</v>
      </c>
      <c r="G683">
        <v>8.7107679999999998</v>
      </c>
      <c r="H683">
        <v>104.51441500000001</v>
      </c>
      <c r="I683">
        <v>4.3003869999999997</v>
      </c>
    </row>
    <row r="684" spans="1:9" x14ac:dyDescent="0.25">
      <c r="A684">
        <v>683</v>
      </c>
      <c r="F684">
        <v>105.74844300000001</v>
      </c>
      <c r="G684">
        <v>8.7057680000000008</v>
      </c>
      <c r="H684">
        <v>104.57557200000001</v>
      </c>
      <c r="I684">
        <v>4.2798829999999999</v>
      </c>
    </row>
    <row r="685" spans="1:9" x14ac:dyDescent="0.25">
      <c r="A685">
        <v>684</v>
      </c>
      <c r="F685">
        <v>105.77571</v>
      </c>
      <c r="G685">
        <v>8.7917229999999993</v>
      </c>
      <c r="H685">
        <v>104.55623200000001</v>
      </c>
      <c r="I685">
        <v>4.2358450000000003</v>
      </c>
    </row>
    <row r="686" spans="1:9" x14ac:dyDescent="0.25">
      <c r="A686">
        <v>685</v>
      </c>
      <c r="F686">
        <v>105.741119</v>
      </c>
      <c r="G686">
        <v>8.6860219999999995</v>
      </c>
    </row>
    <row r="687" spans="1:9" x14ac:dyDescent="0.25">
      <c r="A687">
        <v>686</v>
      </c>
    </row>
    <row r="688" spans="1:9" x14ac:dyDescent="0.25">
      <c r="A688">
        <v>687</v>
      </c>
      <c r="D688">
        <v>127.183707</v>
      </c>
      <c r="E688">
        <v>6.5274960000000002</v>
      </c>
    </row>
    <row r="689" spans="1:9" x14ac:dyDescent="0.25">
      <c r="A689">
        <v>688</v>
      </c>
      <c r="D689">
        <v>127.17851200000001</v>
      </c>
      <c r="E689">
        <v>6.4924470000000003</v>
      </c>
    </row>
    <row r="690" spans="1:9" x14ac:dyDescent="0.25">
      <c r="A690">
        <v>689</v>
      </c>
      <c r="D690">
        <v>127.17457100000001</v>
      </c>
      <c r="E690">
        <v>6.485023</v>
      </c>
    </row>
    <row r="691" spans="1:9" x14ac:dyDescent="0.25">
      <c r="A691">
        <v>690</v>
      </c>
      <c r="D691">
        <v>127.206889</v>
      </c>
      <c r="E691">
        <v>6.5165360000000003</v>
      </c>
    </row>
    <row r="692" spans="1:9" x14ac:dyDescent="0.25">
      <c r="A692">
        <v>691</v>
      </c>
      <c r="D692">
        <v>127.13483000000001</v>
      </c>
      <c r="E692">
        <v>6.4908809999999999</v>
      </c>
    </row>
    <row r="693" spans="1:9" x14ac:dyDescent="0.25">
      <c r="A693">
        <v>692</v>
      </c>
      <c r="D693">
        <v>127.16048000000001</v>
      </c>
      <c r="E693">
        <v>6.4696189999999998</v>
      </c>
    </row>
    <row r="694" spans="1:9" x14ac:dyDescent="0.25">
      <c r="A694">
        <v>693</v>
      </c>
      <c r="B694">
        <v>133.23451500000002</v>
      </c>
      <c r="C694">
        <v>7.7857139999999996</v>
      </c>
      <c r="D694">
        <v>127.14619</v>
      </c>
      <c r="E694">
        <v>6.4808310000000002</v>
      </c>
    </row>
    <row r="695" spans="1:9" x14ac:dyDescent="0.25">
      <c r="A695">
        <v>694</v>
      </c>
      <c r="B695">
        <v>133.228602</v>
      </c>
      <c r="C695">
        <v>7.7531910000000002</v>
      </c>
      <c r="D695">
        <v>127.16856300000001</v>
      </c>
      <c r="E695">
        <v>6.4999209999999996</v>
      </c>
    </row>
    <row r="696" spans="1:9" x14ac:dyDescent="0.25">
      <c r="A696">
        <v>695</v>
      </c>
      <c r="B696">
        <v>133.21794400000002</v>
      </c>
      <c r="C696">
        <v>7.7323829999999996</v>
      </c>
      <c r="D696">
        <v>127.183707</v>
      </c>
      <c r="E696">
        <v>6.5274960000000002</v>
      </c>
    </row>
    <row r="697" spans="1:9" x14ac:dyDescent="0.25">
      <c r="A697">
        <v>696</v>
      </c>
      <c r="B697">
        <v>133.19244700000002</v>
      </c>
      <c r="C697">
        <v>7.7478879999999997</v>
      </c>
      <c r="D697">
        <v>127.183707</v>
      </c>
      <c r="E697">
        <v>6.5274960000000002</v>
      </c>
    </row>
    <row r="698" spans="1:9" x14ac:dyDescent="0.25">
      <c r="A698">
        <v>697</v>
      </c>
      <c r="B698">
        <v>133.20002300000002</v>
      </c>
      <c r="C698">
        <v>7.7926830000000002</v>
      </c>
    </row>
    <row r="699" spans="1:9" x14ac:dyDescent="0.25">
      <c r="A699">
        <v>698</v>
      </c>
      <c r="B699">
        <v>133.153155</v>
      </c>
      <c r="C699">
        <v>7.7505139999999999</v>
      </c>
    </row>
    <row r="700" spans="1:9" x14ac:dyDescent="0.25">
      <c r="A700">
        <v>699</v>
      </c>
      <c r="B700">
        <v>133.18184200000002</v>
      </c>
      <c r="C700">
        <v>7.778492</v>
      </c>
    </row>
    <row r="701" spans="1:9" x14ac:dyDescent="0.25">
      <c r="A701">
        <v>700</v>
      </c>
      <c r="B701">
        <v>133.23451500000002</v>
      </c>
      <c r="C701">
        <v>7.7857139999999996</v>
      </c>
      <c r="H701">
        <v>132.24365499999999</v>
      </c>
      <c r="I701">
        <v>4.7193050000000003</v>
      </c>
    </row>
    <row r="702" spans="1:9" x14ac:dyDescent="0.25">
      <c r="A702">
        <v>701</v>
      </c>
      <c r="B702">
        <v>133.23451500000002</v>
      </c>
      <c r="C702">
        <v>7.7857139999999996</v>
      </c>
      <c r="H702">
        <v>132.377894</v>
      </c>
      <c r="I702">
        <v>4.7407680000000001</v>
      </c>
    </row>
    <row r="703" spans="1:9" x14ac:dyDescent="0.25">
      <c r="A703">
        <v>702</v>
      </c>
      <c r="F703">
        <v>133.128917</v>
      </c>
      <c r="G703">
        <v>8.5596139999999998</v>
      </c>
      <c r="H703">
        <v>132.35607400000001</v>
      </c>
      <c r="I703">
        <v>4.7450609999999998</v>
      </c>
    </row>
    <row r="704" spans="1:9" x14ac:dyDescent="0.25">
      <c r="A704">
        <v>703</v>
      </c>
      <c r="F704">
        <v>133.134975</v>
      </c>
      <c r="G704">
        <v>8.5112830000000006</v>
      </c>
      <c r="H704">
        <v>132.30041800000001</v>
      </c>
      <c r="I704">
        <v>4.7456170000000002</v>
      </c>
    </row>
    <row r="705" spans="1:9" x14ac:dyDescent="0.25">
      <c r="A705">
        <v>704</v>
      </c>
      <c r="F705">
        <v>133.147143</v>
      </c>
      <c r="G705">
        <v>8.5297160000000005</v>
      </c>
      <c r="H705">
        <v>132.28976700000001</v>
      </c>
      <c r="I705">
        <v>4.7287489999999996</v>
      </c>
    </row>
    <row r="706" spans="1:9" x14ac:dyDescent="0.25">
      <c r="A706">
        <v>705</v>
      </c>
      <c r="F706">
        <v>133.117953</v>
      </c>
      <c r="G706">
        <v>8.5466850000000001</v>
      </c>
      <c r="H706">
        <v>132.321834</v>
      </c>
      <c r="I706">
        <v>4.7621310000000001</v>
      </c>
    </row>
    <row r="707" spans="1:9" x14ac:dyDescent="0.25">
      <c r="A707">
        <v>706</v>
      </c>
      <c r="F707">
        <v>133.13451700000002</v>
      </c>
      <c r="G707">
        <v>8.5342110000000009</v>
      </c>
      <c r="H707">
        <v>132.34774300000001</v>
      </c>
      <c r="I707">
        <v>4.7836449999999999</v>
      </c>
    </row>
    <row r="708" spans="1:9" x14ac:dyDescent="0.25">
      <c r="A708">
        <v>707</v>
      </c>
      <c r="F708">
        <v>133.122851</v>
      </c>
      <c r="G708">
        <v>8.5629980000000003</v>
      </c>
      <c r="H708">
        <v>132.24365499999999</v>
      </c>
      <c r="I708">
        <v>4.7193050000000003</v>
      </c>
    </row>
    <row r="709" spans="1:9" x14ac:dyDescent="0.25">
      <c r="A709">
        <v>708</v>
      </c>
      <c r="F709">
        <v>133.128917</v>
      </c>
      <c r="G709">
        <v>8.5596139999999998</v>
      </c>
    </row>
    <row r="710" spans="1:9" x14ac:dyDescent="0.25">
      <c r="A710">
        <v>709</v>
      </c>
      <c r="D710">
        <v>158.47462100000001</v>
      </c>
      <c r="E710">
        <v>7.9041189999999997</v>
      </c>
      <c r="F710">
        <v>133.128917</v>
      </c>
      <c r="G710">
        <v>8.5596139999999998</v>
      </c>
    </row>
    <row r="711" spans="1:9" x14ac:dyDescent="0.25">
      <c r="A711">
        <v>710</v>
      </c>
      <c r="D711">
        <v>158.47829300000001</v>
      </c>
      <c r="E711">
        <v>7.9186059999999996</v>
      </c>
    </row>
    <row r="712" spans="1:9" x14ac:dyDescent="0.25">
      <c r="A712">
        <v>711</v>
      </c>
      <c r="D712">
        <v>158.476508</v>
      </c>
      <c r="E712">
        <v>7.9186059999999996</v>
      </c>
    </row>
    <row r="713" spans="1:9" x14ac:dyDescent="0.25">
      <c r="A713">
        <v>712</v>
      </c>
      <c r="D713">
        <v>158.49379999999999</v>
      </c>
      <c r="E713">
        <v>7.9306960000000002</v>
      </c>
    </row>
    <row r="714" spans="1:9" x14ac:dyDescent="0.25">
      <c r="A714">
        <v>713</v>
      </c>
      <c r="D714">
        <v>158.423305</v>
      </c>
      <c r="E714">
        <v>7.886266</v>
      </c>
    </row>
    <row r="715" spans="1:9" x14ac:dyDescent="0.25">
      <c r="A715">
        <v>714</v>
      </c>
      <c r="D715">
        <v>158.436925</v>
      </c>
      <c r="E715">
        <v>7.8920810000000001</v>
      </c>
    </row>
    <row r="716" spans="1:9" x14ac:dyDescent="0.25">
      <c r="A716">
        <v>715</v>
      </c>
      <c r="D716">
        <v>158.387292</v>
      </c>
      <c r="E716">
        <v>7.8515790000000001</v>
      </c>
    </row>
    <row r="717" spans="1:9" x14ac:dyDescent="0.25">
      <c r="A717">
        <v>716</v>
      </c>
      <c r="B717">
        <v>164.54759000000001</v>
      </c>
      <c r="C717">
        <v>9.3380550000000007</v>
      </c>
      <c r="D717">
        <v>158.41040000000001</v>
      </c>
      <c r="E717">
        <v>7.8283699999999996</v>
      </c>
    </row>
    <row r="718" spans="1:9" x14ac:dyDescent="0.25">
      <c r="A718">
        <v>717</v>
      </c>
      <c r="B718">
        <v>164.57080100000002</v>
      </c>
      <c r="C718">
        <v>9.3488179999999996</v>
      </c>
      <c r="D718">
        <v>158.47462100000001</v>
      </c>
      <c r="E718">
        <v>7.9041189999999997</v>
      </c>
    </row>
    <row r="719" spans="1:9" x14ac:dyDescent="0.25">
      <c r="A719">
        <v>718</v>
      </c>
      <c r="B719">
        <v>164.56626</v>
      </c>
      <c r="C719">
        <v>9.3500420000000002</v>
      </c>
    </row>
    <row r="720" spans="1:9" x14ac:dyDescent="0.25">
      <c r="A720">
        <v>719</v>
      </c>
      <c r="B720">
        <v>164.55912000000001</v>
      </c>
      <c r="C720">
        <v>9.3553479999999993</v>
      </c>
    </row>
    <row r="721" spans="1:9" x14ac:dyDescent="0.25">
      <c r="A721">
        <v>720</v>
      </c>
      <c r="B721">
        <v>164.54376600000001</v>
      </c>
      <c r="C721">
        <v>9.3729460000000007</v>
      </c>
    </row>
    <row r="722" spans="1:9" x14ac:dyDescent="0.25">
      <c r="A722">
        <v>721</v>
      </c>
      <c r="B722">
        <v>164.493469</v>
      </c>
      <c r="C722">
        <v>9.4021240000000006</v>
      </c>
    </row>
    <row r="723" spans="1:9" x14ac:dyDescent="0.25">
      <c r="A723">
        <v>722</v>
      </c>
      <c r="B723">
        <v>164.46209899999999</v>
      </c>
      <c r="C723">
        <v>9.3694269999999999</v>
      </c>
      <c r="H723">
        <v>162.37794</v>
      </c>
      <c r="I723">
        <v>6.366123</v>
      </c>
    </row>
    <row r="724" spans="1:9" x14ac:dyDescent="0.25">
      <c r="A724">
        <v>723</v>
      </c>
      <c r="B724">
        <v>164.45715200000001</v>
      </c>
      <c r="C724">
        <v>9.2490430000000003</v>
      </c>
      <c r="F724">
        <v>163.448891</v>
      </c>
      <c r="G724">
        <v>10.599679999999999</v>
      </c>
      <c r="H724">
        <v>162.51837</v>
      </c>
      <c r="I724">
        <v>6.3505649999999996</v>
      </c>
    </row>
    <row r="725" spans="1:9" x14ac:dyDescent="0.25">
      <c r="A725">
        <v>724</v>
      </c>
      <c r="B725">
        <v>164.54759000000001</v>
      </c>
      <c r="C725">
        <v>9.3380550000000007</v>
      </c>
      <c r="F725">
        <v>163.469549</v>
      </c>
      <c r="G725">
        <v>10.521176000000001</v>
      </c>
      <c r="H725">
        <v>162.424871</v>
      </c>
      <c r="I725">
        <v>6.3391900000000003</v>
      </c>
    </row>
    <row r="726" spans="1:9" x14ac:dyDescent="0.25">
      <c r="A726">
        <v>725</v>
      </c>
      <c r="F726">
        <v>163.386099</v>
      </c>
      <c r="G726">
        <v>10.560403000000001</v>
      </c>
      <c r="H726">
        <v>162.346723</v>
      </c>
      <c r="I726">
        <v>6.4219280000000003</v>
      </c>
    </row>
    <row r="727" spans="1:9" x14ac:dyDescent="0.25">
      <c r="A727">
        <v>726</v>
      </c>
      <c r="F727">
        <v>163.39558600000001</v>
      </c>
      <c r="G727">
        <v>10.593966999999999</v>
      </c>
      <c r="H727">
        <v>162.35559899999998</v>
      </c>
      <c r="I727">
        <v>6.3965759999999996</v>
      </c>
    </row>
    <row r="728" spans="1:9" x14ac:dyDescent="0.25">
      <c r="A728">
        <v>727</v>
      </c>
      <c r="F728">
        <v>163.455063</v>
      </c>
      <c r="G728">
        <v>10.613046000000001</v>
      </c>
      <c r="H728">
        <v>162.44027499999999</v>
      </c>
      <c r="I728">
        <v>6.4448819999999998</v>
      </c>
    </row>
    <row r="729" spans="1:9" x14ac:dyDescent="0.25">
      <c r="A729">
        <v>728</v>
      </c>
      <c r="F729">
        <v>163.46174600000001</v>
      </c>
      <c r="G729">
        <v>10.59764</v>
      </c>
      <c r="H729">
        <v>162.457211</v>
      </c>
      <c r="I729">
        <v>6.379283</v>
      </c>
    </row>
    <row r="730" spans="1:9" x14ac:dyDescent="0.25">
      <c r="A730">
        <v>729</v>
      </c>
      <c r="F730">
        <v>163.46526499999999</v>
      </c>
      <c r="G730">
        <v>10.604118</v>
      </c>
      <c r="H730">
        <v>162.453385</v>
      </c>
      <c r="I730">
        <v>6.3261310000000002</v>
      </c>
    </row>
    <row r="731" spans="1:9" x14ac:dyDescent="0.25">
      <c r="A731">
        <v>730</v>
      </c>
      <c r="F731">
        <v>163.46164299999998</v>
      </c>
      <c r="G731">
        <v>10.667726999999999</v>
      </c>
      <c r="H731">
        <v>162.37794</v>
      </c>
      <c r="I731">
        <v>6.366123</v>
      </c>
    </row>
    <row r="732" spans="1:9" x14ac:dyDescent="0.25">
      <c r="A732">
        <v>731</v>
      </c>
      <c r="F732">
        <v>163.448891</v>
      </c>
      <c r="G732">
        <v>10.599679999999999</v>
      </c>
    </row>
    <row r="733" spans="1:9" x14ac:dyDescent="0.25">
      <c r="A733">
        <v>732</v>
      </c>
      <c r="F733">
        <v>163.448891</v>
      </c>
      <c r="G733">
        <v>10.599679999999999</v>
      </c>
    </row>
    <row r="734" spans="1:9" x14ac:dyDescent="0.25">
      <c r="A734">
        <v>733</v>
      </c>
    </row>
    <row r="735" spans="1:9" x14ac:dyDescent="0.25">
      <c r="A735">
        <v>734</v>
      </c>
      <c r="D735">
        <v>184.088064</v>
      </c>
      <c r="E735">
        <v>7.9993030000000003</v>
      </c>
    </row>
    <row r="736" spans="1:9" x14ac:dyDescent="0.25">
      <c r="A736">
        <v>735</v>
      </c>
      <c r="D736">
        <v>183.98272900000001</v>
      </c>
      <c r="E736">
        <v>8.0171580000000002</v>
      </c>
    </row>
    <row r="737" spans="1:9" x14ac:dyDescent="0.25">
      <c r="A737">
        <v>736</v>
      </c>
      <c r="D737">
        <v>184.037104</v>
      </c>
      <c r="E737">
        <v>8.0280719999999999</v>
      </c>
    </row>
    <row r="738" spans="1:9" x14ac:dyDescent="0.25">
      <c r="A738">
        <v>737</v>
      </c>
      <c r="D738">
        <v>184.060518</v>
      </c>
      <c r="E738">
        <v>8.0135349999999992</v>
      </c>
    </row>
    <row r="739" spans="1:9" x14ac:dyDescent="0.25">
      <c r="A739">
        <v>738</v>
      </c>
      <c r="D739">
        <v>183.99032800000001</v>
      </c>
      <c r="E739">
        <v>7.9762469999999999</v>
      </c>
    </row>
    <row r="740" spans="1:9" x14ac:dyDescent="0.25">
      <c r="A740">
        <v>739</v>
      </c>
      <c r="D740">
        <v>183.986807</v>
      </c>
      <c r="E740">
        <v>7.9845610000000002</v>
      </c>
    </row>
    <row r="741" spans="1:9" x14ac:dyDescent="0.25">
      <c r="A741">
        <v>740</v>
      </c>
      <c r="B741">
        <v>191.118132</v>
      </c>
      <c r="C741">
        <v>9.2572050000000008</v>
      </c>
      <c r="D741">
        <v>183.989767</v>
      </c>
      <c r="E741">
        <v>7.9846130000000004</v>
      </c>
    </row>
    <row r="742" spans="1:9" x14ac:dyDescent="0.25">
      <c r="A742">
        <v>741</v>
      </c>
      <c r="B742">
        <v>191.15643900000001</v>
      </c>
      <c r="C742">
        <v>9.2778130000000001</v>
      </c>
      <c r="D742">
        <v>184.00956200000002</v>
      </c>
      <c r="E742">
        <v>7.9343170000000001</v>
      </c>
    </row>
    <row r="743" spans="1:9" x14ac:dyDescent="0.25">
      <c r="A743">
        <v>742</v>
      </c>
      <c r="B743">
        <v>191.157713</v>
      </c>
      <c r="C743">
        <v>9.27562</v>
      </c>
      <c r="D743">
        <v>184.088064</v>
      </c>
      <c r="E743">
        <v>7.9993030000000003</v>
      </c>
    </row>
    <row r="744" spans="1:9" x14ac:dyDescent="0.25">
      <c r="A744">
        <v>743</v>
      </c>
      <c r="B744">
        <v>191.17357799999999</v>
      </c>
      <c r="C744">
        <v>9.2588380000000008</v>
      </c>
    </row>
    <row r="745" spans="1:9" x14ac:dyDescent="0.25">
      <c r="A745">
        <v>744</v>
      </c>
      <c r="B745">
        <v>191.180567</v>
      </c>
      <c r="C745">
        <v>9.2622029999999995</v>
      </c>
    </row>
    <row r="746" spans="1:9" x14ac:dyDescent="0.25">
      <c r="A746">
        <v>745</v>
      </c>
      <c r="B746">
        <v>191.14184800000001</v>
      </c>
      <c r="C746">
        <v>9.2439940000000007</v>
      </c>
    </row>
    <row r="747" spans="1:9" x14ac:dyDescent="0.25">
      <c r="A747">
        <v>746</v>
      </c>
      <c r="B747">
        <v>191.192961</v>
      </c>
      <c r="C747">
        <v>9.2260380000000008</v>
      </c>
    </row>
    <row r="748" spans="1:9" x14ac:dyDescent="0.25">
      <c r="A748">
        <v>747</v>
      </c>
      <c r="B748">
        <v>191.118132</v>
      </c>
      <c r="C748">
        <v>9.2572050000000008</v>
      </c>
    </row>
    <row r="749" spans="1:9" x14ac:dyDescent="0.25">
      <c r="A749">
        <v>748</v>
      </c>
      <c r="B749">
        <v>191.118132</v>
      </c>
      <c r="C749">
        <v>9.2572050000000008</v>
      </c>
      <c r="F749">
        <v>190.62134800000001</v>
      </c>
      <c r="G749">
        <v>10.444763</v>
      </c>
      <c r="H749">
        <v>190.70984899999999</v>
      </c>
      <c r="I749">
        <v>6.2574209999999999</v>
      </c>
    </row>
    <row r="750" spans="1:9" x14ac:dyDescent="0.25">
      <c r="A750">
        <v>749</v>
      </c>
      <c r="F750">
        <v>190.53896499999999</v>
      </c>
      <c r="G750">
        <v>10.446396</v>
      </c>
      <c r="H750">
        <v>190.733824</v>
      </c>
      <c r="I750">
        <v>6.3533710000000001</v>
      </c>
    </row>
    <row r="751" spans="1:9" x14ac:dyDescent="0.25">
      <c r="A751">
        <v>750</v>
      </c>
      <c r="F751">
        <v>190.56528700000001</v>
      </c>
      <c r="G751">
        <v>10.428594</v>
      </c>
      <c r="H751">
        <v>190.70526000000001</v>
      </c>
      <c r="I751">
        <v>6.2927200000000001</v>
      </c>
    </row>
    <row r="752" spans="1:9" x14ac:dyDescent="0.25">
      <c r="A752">
        <v>751</v>
      </c>
      <c r="F752">
        <v>190.58956699999999</v>
      </c>
      <c r="G752">
        <v>10.462463</v>
      </c>
      <c r="H752">
        <v>190.62578400000001</v>
      </c>
      <c r="I752">
        <v>6.2705310000000001</v>
      </c>
    </row>
    <row r="753" spans="1:9" x14ac:dyDescent="0.25">
      <c r="A753">
        <v>752</v>
      </c>
      <c r="F753">
        <v>190.61588900000001</v>
      </c>
      <c r="G753">
        <v>10.475676</v>
      </c>
      <c r="H753">
        <v>190.649351</v>
      </c>
      <c r="I753">
        <v>6.2546670000000004</v>
      </c>
    </row>
    <row r="754" spans="1:9" x14ac:dyDescent="0.25">
      <c r="A754">
        <v>753</v>
      </c>
      <c r="F754">
        <v>190.58533299999999</v>
      </c>
      <c r="G754">
        <v>10.455272000000001</v>
      </c>
      <c r="H754">
        <v>190.67684400000002</v>
      </c>
      <c r="I754">
        <v>6.2698169999999998</v>
      </c>
    </row>
    <row r="755" spans="1:9" x14ac:dyDescent="0.25">
      <c r="A755">
        <v>754</v>
      </c>
      <c r="F755">
        <v>190.56110200000001</v>
      </c>
      <c r="G755">
        <v>10.478379</v>
      </c>
      <c r="H755">
        <v>190.719641</v>
      </c>
      <c r="I755">
        <v>6.2714999999999996</v>
      </c>
    </row>
    <row r="756" spans="1:9" x14ac:dyDescent="0.25">
      <c r="A756">
        <v>755</v>
      </c>
      <c r="F756">
        <v>190.62134800000001</v>
      </c>
      <c r="G756">
        <v>10.444763</v>
      </c>
      <c r="H756">
        <v>190.76279700000001</v>
      </c>
      <c r="I756">
        <v>6.3228160000000004</v>
      </c>
    </row>
    <row r="757" spans="1:9" x14ac:dyDescent="0.25">
      <c r="A757">
        <v>756</v>
      </c>
      <c r="F757">
        <v>190.62134800000001</v>
      </c>
      <c r="G757">
        <v>10.444763</v>
      </c>
      <c r="H757">
        <v>190.70984899999999</v>
      </c>
      <c r="I757">
        <v>6.2574209999999999</v>
      </c>
    </row>
    <row r="758" spans="1:9" x14ac:dyDescent="0.25">
      <c r="A758">
        <v>757</v>
      </c>
      <c r="D758">
        <v>211.27553</v>
      </c>
      <c r="E758">
        <v>9.2896090000000004</v>
      </c>
    </row>
    <row r="759" spans="1:9" x14ac:dyDescent="0.25">
      <c r="A759">
        <v>758</v>
      </c>
      <c r="D759">
        <v>211.27553</v>
      </c>
      <c r="E759">
        <v>9.2896090000000004</v>
      </c>
    </row>
    <row r="760" spans="1:9" x14ac:dyDescent="0.25">
      <c r="A760">
        <v>759</v>
      </c>
      <c r="D760">
        <v>211.27553</v>
      </c>
      <c r="E760">
        <v>9.2896090000000004</v>
      </c>
    </row>
    <row r="761" spans="1:9" x14ac:dyDescent="0.25">
      <c r="A761">
        <v>760</v>
      </c>
      <c r="D761">
        <v>211.27553</v>
      </c>
      <c r="E761">
        <v>9.2896090000000004</v>
      </c>
    </row>
    <row r="762" spans="1:9" x14ac:dyDescent="0.25">
      <c r="A762">
        <v>761</v>
      </c>
      <c r="D762">
        <v>211.27553</v>
      </c>
      <c r="E762">
        <v>9.2896090000000004</v>
      </c>
    </row>
    <row r="763" spans="1:9" x14ac:dyDescent="0.25">
      <c r="A763">
        <v>762</v>
      </c>
      <c r="D763">
        <v>211.27553</v>
      </c>
      <c r="E763">
        <v>9.2896090000000004</v>
      </c>
    </row>
    <row r="764" spans="1:9" x14ac:dyDescent="0.25">
      <c r="A764">
        <v>763</v>
      </c>
      <c r="D764">
        <v>211.27553</v>
      </c>
      <c r="E764">
        <v>9.2896090000000004</v>
      </c>
    </row>
    <row r="765" spans="1:9" x14ac:dyDescent="0.25">
      <c r="A765">
        <v>764</v>
      </c>
      <c r="B765">
        <v>216.37603300000001</v>
      </c>
      <c r="C765">
        <v>9.9917370000000005</v>
      </c>
      <c r="D765">
        <v>211.27553</v>
      </c>
      <c r="E765">
        <v>9.2896090000000004</v>
      </c>
    </row>
    <row r="766" spans="1:9" x14ac:dyDescent="0.25">
      <c r="A766">
        <v>765</v>
      </c>
      <c r="B766">
        <v>216.52143699999999</v>
      </c>
      <c r="C766">
        <v>9.9977160000000005</v>
      </c>
      <c r="D766">
        <v>211.27553</v>
      </c>
      <c r="E766">
        <v>9.2896090000000004</v>
      </c>
    </row>
    <row r="767" spans="1:9" x14ac:dyDescent="0.25">
      <c r="A767">
        <v>766</v>
      </c>
      <c r="B767">
        <v>216.51798400000001</v>
      </c>
      <c r="C767">
        <v>10.007973</v>
      </c>
      <c r="D767">
        <v>211.27553</v>
      </c>
      <c r="E767">
        <v>9.2896090000000004</v>
      </c>
    </row>
    <row r="768" spans="1:9" x14ac:dyDescent="0.25">
      <c r="A768">
        <v>767</v>
      </c>
      <c r="B768">
        <v>216.50448</v>
      </c>
      <c r="C768">
        <v>10.003643</v>
      </c>
    </row>
    <row r="769" spans="1:9" x14ac:dyDescent="0.25">
      <c r="A769">
        <v>768</v>
      </c>
      <c r="B769">
        <v>216.37154799999999</v>
      </c>
      <c r="C769">
        <v>10.026941000000001</v>
      </c>
    </row>
    <row r="770" spans="1:9" x14ac:dyDescent="0.25">
      <c r="A770">
        <v>769</v>
      </c>
      <c r="B770">
        <v>216.35154900000001</v>
      </c>
      <c r="C770">
        <v>10.027920999999999</v>
      </c>
    </row>
    <row r="771" spans="1:9" x14ac:dyDescent="0.25">
      <c r="A771">
        <v>770</v>
      </c>
      <c r="B771">
        <v>216.34629200000001</v>
      </c>
      <c r="C771">
        <v>9.7961279999999995</v>
      </c>
      <c r="H771">
        <v>214.53396499999999</v>
      </c>
      <c r="I771">
        <v>7.0551919999999999</v>
      </c>
    </row>
    <row r="772" spans="1:9" x14ac:dyDescent="0.25">
      <c r="A772">
        <v>771</v>
      </c>
      <c r="B772">
        <v>216.37603300000001</v>
      </c>
      <c r="C772">
        <v>9.9917370000000005</v>
      </c>
      <c r="F772">
        <v>215.07568900000001</v>
      </c>
      <c r="G772">
        <v>10.821897999999999</v>
      </c>
      <c r="H772">
        <v>214.47309200000001</v>
      </c>
      <c r="I772">
        <v>7.0305030000000004</v>
      </c>
    </row>
    <row r="773" spans="1:9" x14ac:dyDescent="0.25">
      <c r="A773">
        <v>772</v>
      </c>
      <c r="B773">
        <v>215.38720499999999</v>
      </c>
      <c r="C773">
        <v>8.3833559999999991</v>
      </c>
      <c r="F773">
        <v>215.099863</v>
      </c>
      <c r="G773">
        <v>10.820662</v>
      </c>
      <c r="H773">
        <v>214.44402199999999</v>
      </c>
      <c r="I773">
        <v>7.033595</v>
      </c>
    </row>
    <row r="774" spans="1:9" x14ac:dyDescent="0.25">
      <c r="A774">
        <v>773</v>
      </c>
      <c r="F774">
        <v>215.06151499999999</v>
      </c>
      <c r="G774">
        <v>10.881482999999999</v>
      </c>
      <c r="H774">
        <v>214.37856099999999</v>
      </c>
      <c r="I774">
        <v>7.1143640000000001</v>
      </c>
    </row>
    <row r="775" spans="1:9" x14ac:dyDescent="0.25">
      <c r="A775">
        <v>774</v>
      </c>
      <c r="F775">
        <v>215.02017699999999</v>
      </c>
      <c r="G775">
        <v>10.934213</v>
      </c>
      <c r="H775">
        <v>214.36933500000001</v>
      </c>
      <c r="I775">
        <v>7.0996230000000002</v>
      </c>
    </row>
    <row r="776" spans="1:9" x14ac:dyDescent="0.25">
      <c r="A776">
        <v>775</v>
      </c>
      <c r="F776">
        <v>215.039815</v>
      </c>
      <c r="G776">
        <v>10.930296</v>
      </c>
      <c r="H776">
        <v>214.35211999999999</v>
      </c>
      <c r="I776">
        <v>7.0166890000000004</v>
      </c>
    </row>
    <row r="777" spans="1:9" x14ac:dyDescent="0.25">
      <c r="A777">
        <v>776</v>
      </c>
      <c r="F777">
        <v>215.063783</v>
      </c>
      <c r="G777">
        <v>10.908441</v>
      </c>
      <c r="H777">
        <v>214.319647</v>
      </c>
      <c r="I777">
        <v>6.9831339999999997</v>
      </c>
    </row>
    <row r="778" spans="1:9" x14ac:dyDescent="0.25">
      <c r="A778">
        <v>777</v>
      </c>
      <c r="F778">
        <v>215.03079500000001</v>
      </c>
      <c r="G778">
        <v>10.912409999999999</v>
      </c>
      <c r="H778">
        <v>214.36067600000001</v>
      </c>
      <c r="I778">
        <v>6.9965359999999999</v>
      </c>
    </row>
    <row r="779" spans="1:9" x14ac:dyDescent="0.25">
      <c r="A779">
        <v>778</v>
      </c>
      <c r="F779">
        <v>215.07568900000001</v>
      </c>
      <c r="G779">
        <v>10.821897999999999</v>
      </c>
      <c r="H779">
        <v>214.53396499999999</v>
      </c>
      <c r="I779">
        <v>7.0551919999999999</v>
      </c>
    </row>
    <row r="780" spans="1:9" x14ac:dyDescent="0.25">
      <c r="A780">
        <v>779</v>
      </c>
    </row>
    <row r="781" spans="1:9" x14ac:dyDescent="0.25">
      <c r="A781">
        <v>780</v>
      </c>
    </row>
    <row r="782" spans="1:9" x14ac:dyDescent="0.25">
      <c r="A782">
        <v>781</v>
      </c>
      <c r="D782">
        <v>233.914894</v>
      </c>
      <c r="E782">
        <v>7.860252</v>
      </c>
    </row>
    <row r="783" spans="1:9" x14ac:dyDescent="0.25">
      <c r="A783">
        <v>782</v>
      </c>
      <c r="D783">
        <v>233.86376200000001</v>
      </c>
      <c r="E783">
        <v>7.8485519999999998</v>
      </c>
    </row>
    <row r="784" spans="1:9" x14ac:dyDescent="0.25">
      <c r="A784">
        <v>783</v>
      </c>
      <c r="D784">
        <v>233.88633999999999</v>
      </c>
      <c r="E784">
        <v>7.8421599999999998</v>
      </c>
    </row>
    <row r="785" spans="1:9" x14ac:dyDescent="0.25">
      <c r="A785">
        <v>784</v>
      </c>
      <c r="D785">
        <v>233.83933099999999</v>
      </c>
      <c r="E785">
        <v>7.8530360000000003</v>
      </c>
    </row>
    <row r="786" spans="1:9" x14ac:dyDescent="0.25">
      <c r="A786">
        <v>785</v>
      </c>
      <c r="D786">
        <v>233.82454000000001</v>
      </c>
      <c r="E786">
        <v>7.7639170000000002</v>
      </c>
    </row>
    <row r="787" spans="1:9" x14ac:dyDescent="0.25">
      <c r="A787">
        <v>786</v>
      </c>
      <c r="D787">
        <v>233.83005399999999</v>
      </c>
      <c r="E787">
        <v>7.7595879999999999</v>
      </c>
    </row>
    <row r="788" spans="1:9" x14ac:dyDescent="0.25">
      <c r="A788">
        <v>787</v>
      </c>
      <c r="D788">
        <v>233.81686099999999</v>
      </c>
      <c r="E788">
        <v>7.7732469999999996</v>
      </c>
    </row>
    <row r="789" spans="1:9" x14ac:dyDescent="0.25">
      <c r="A789">
        <v>788</v>
      </c>
      <c r="B789">
        <v>241.308729</v>
      </c>
      <c r="C789">
        <v>8.6372730000000004</v>
      </c>
      <c r="D789">
        <v>233.78670499999998</v>
      </c>
      <c r="E789">
        <v>7.7713910000000004</v>
      </c>
    </row>
    <row r="790" spans="1:9" x14ac:dyDescent="0.25">
      <c r="A790">
        <v>789</v>
      </c>
      <c r="B790">
        <v>241.294297</v>
      </c>
      <c r="C790">
        <v>8.6300050000000006</v>
      </c>
      <c r="D790">
        <v>233.770985</v>
      </c>
      <c r="E790">
        <v>7.7059819999999997</v>
      </c>
    </row>
    <row r="791" spans="1:9" x14ac:dyDescent="0.25">
      <c r="A791">
        <v>790</v>
      </c>
      <c r="B791">
        <v>241.34125399999999</v>
      </c>
      <c r="C791">
        <v>8.6206239999999994</v>
      </c>
      <c r="D791">
        <v>233.914894</v>
      </c>
      <c r="E791">
        <v>7.860252</v>
      </c>
    </row>
    <row r="792" spans="1:9" x14ac:dyDescent="0.25">
      <c r="A792">
        <v>791</v>
      </c>
      <c r="B792">
        <v>241.33547999999999</v>
      </c>
      <c r="C792">
        <v>8.6185100000000006</v>
      </c>
    </row>
    <row r="793" spans="1:9" x14ac:dyDescent="0.25">
      <c r="A793">
        <v>792</v>
      </c>
      <c r="B793">
        <v>241.30945</v>
      </c>
      <c r="C793">
        <v>8.6265000000000001</v>
      </c>
    </row>
    <row r="794" spans="1:9" x14ac:dyDescent="0.25">
      <c r="A794">
        <v>793</v>
      </c>
      <c r="B794">
        <v>241.24017599999999</v>
      </c>
      <c r="C794">
        <v>8.6638179999999991</v>
      </c>
    </row>
    <row r="795" spans="1:9" x14ac:dyDescent="0.25">
      <c r="A795">
        <v>794</v>
      </c>
      <c r="B795">
        <v>241.11193700000001</v>
      </c>
      <c r="C795">
        <v>8.731185</v>
      </c>
      <c r="H795">
        <v>238.79762499999998</v>
      </c>
      <c r="I795">
        <v>5.5051709999999998</v>
      </c>
    </row>
    <row r="796" spans="1:9" x14ac:dyDescent="0.25">
      <c r="A796">
        <v>795</v>
      </c>
      <c r="B796">
        <v>241.192395</v>
      </c>
      <c r="C796">
        <v>8.6316030000000001</v>
      </c>
      <c r="H796">
        <v>238.89416499999999</v>
      </c>
      <c r="I796">
        <v>5.5457359999999998</v>
      </c>
    </row>
    <row r="797" spans="1:9" x14ac:dyDescent="0.25">
      <c r="A797">
        <v>796</v>
      </c>
      <c r="B797">
        <v>241.308729</v>
      </c>
      <c r="C797">
        <v>8.6372730000000004</v>
      </c>
      <c r="F797">
        <v>240.60855899999999</v>
      </c>
      <c r="G797">
        <v>10.059310999999999</v>
      </c>
      <c r="H797">
        <v>238.84607700000001</v>
      </c>
      <c r="I797">
        <v>5.492388</v>
      </c>
    </row>
    <row r="798" spans="1:9" x14ac:dyDescent="0.25">
      <c r="A798">
        <v>797</v>
      </c>
      <c r="F798">
        <v>240.593613</v>
      </c>
      <c r="G798">
        <v>9.9657079999999993</v>
      </c>
      <c r="H798">
        <v>238.78896599999999</v>
      </c>
      <c r="I798">
        <v>5.5571270000000004</v>
      </c>
    </row>
    <row r="799" spans="1:9" x14ac:dyDescent="0.25">
      <c r="A799">
        <v>798</v>
      </c>
      <c r="F799">
        <v>240.578305</v>
      </c>
      <c r="G799">
        <v>9.9789539999999999</v>
      </c>
      <c r="H799">
        <v>238.75814299999999</v>
      </c>
      <c r="I799">
        <v>5.5662500000000001</v>
      </c>
    </row>
    <row r="800" spans="1:9" x14ac:dyDescent="0.25">
      <c r="A800">
        <v>799</v>
      </c>
      <c r="F800">
        <v>240.595314</v>
      </c>
      <c r="G800">
        <v>10.026581</v>
      </c>
      <c r="H800">
        <v>238.78185099999999</v>
      </c>
      <c r="I800">
        <v>5.5352209999999999</v>
      </c>
    </row>
    <row r="801" spans="1:11" x14ac:dyDescent="0.25">
      <c r="A801">
        <v>800</v>
      </c>
      <c r="F801">
        <v>240.607889</v>
      </c>
      <c r="G801">
        <v>10.030137</v>
      </c>
      <c r="H801">
        <v>238.766751</v>
      </c>
      <c r="I801">
        <v>5.5551690000000002</v>
      </c>
    </row>
    <row r="802" spans="1:11" x14ac:dyDescent="0.25">
      <c r="A802">
        <v>801</v>
      </c>
      <c r="F802">
        <v>240.608046</v>
      </c>
      <c r="G802">
        <v>10.029311999999999</v>
      </c>
      <c r="H802">
        <v>238.75577200000001</v>
      </c>
      <c r="I802">
        <v>5.5459420000000001</v>
      </c>
    </row>
    <row r="803" spans="1:11" x14ac:dyDescent="0.25">
      <c r="A803">
        <v>802</v>
      </c>
      <c r="F803">
        <v>240.60010599999998</v>
      </c>
      <c r="G803">
        <v>10.041373</v>
      </c>
      <c r="H803">
        <v>238.734328</v>
      </c>
      <c r="I803">
        <v>5.5176449999999999</v>
      </c>
    </row>
    <row r="804" spans="1:11" x14ac:dyDescent="0.25">
      <c r="A804">
        <v>803</v>
      </c>
      <c r="D804">
        <v>257.790997</v>
      </c>
      <c r="E804">
        <v>6.621658</v>
      </c>
      <c r="F804">
        <v>240.60855899999999</v>
      </c>
      <c r="G804">
        <v>10.059310999999999</v>
      </c>
      <c r="H804">
        <v>238.79762499999998</v>
      </c>
      <c r="I804">
        <v>5.5051709999999998</v>
      </c>
      <c r="J804">
        <v>235.558571</v>
      </c>
      <c r="K804">
        <v>14.174504000000001</v>
      </c>
    </row>
    <row r="805" spans="1:11" x14ac:dyDescent="0.25">
      <c r="A805">
        <v>804</v>
      </c>
    </row>
    <row r="806" spans="1:11" x14ac:dyDescent="0.25">
      <c r="A806">
        <v>805</v>
      </c>
    </row>
    <row r="807" spans="1:11" x14ac:dyDescent="0.25">
      <c r="A807">
        <v>806</v>
      </c>
    </row>
    <row r="808" spans="1:11" x14ac:dyDescent="0.25">
      <c r="A808">
        <v>807</v>
      </c>
    </row>
    <row r="809" spans="1:11" x14ac:dyDescent="0.25">
      <c r="A809">
        <v>808</v>
      </c>
    </row>
    <row r="810" spans="1:11" x14ac:dyDescent="0.25">
      <c r="A810">
        <v>809</v>
      </c>
    </row>
    <row r="811" spans="1:11" x14ac:dyDescent="0.25">
      <c r="A811">
        <v>810</v>
      </c>
    </row>
    <row r="812" spans="1:11" x14ac:dyDescent="0.25">
      <c r="A812">
        <v>811</v>
      </c>
    </row>
    <row r="813" spans="1:11" x14ac:dyDescent="0.25">
      <c r="A813">
        <v>812</v>
      </c>
    </row>
    <row r="814" spans="1:11" x14ac:dyDescent="0.25">
      <c r="A814">
        <v>813</v>
      </c>
    </row>
    <row r="815" spans="1:11" x14ac:dyDescent="0.25">
      <c r="A815">
        <v>814</v>
      </c>
    </row>
    <row r="816" spans="1:11" x14ac:dyDescent="0.25">
      <c r="A816">
        <v>815</v>
      </c>
    </row>
    <row r="817" spans="1:1" x14ac:dyDescent="0.25">
      <c r="A817">
        <v>816</v>
      </c>
    </row>
    <row r="818" spans="1:1" x14ac:dyDescent="0.25">
      <c r="A818">
        <v>817</v>
      </c>
    </row>
    <row r="819" spans="1:1" x14ac:dyDescent="0.25">
      <c r="A819">
        <v>818</v>
      </c>
    </row>
    <row r="820" spans="1:1" x14ac:dyDescent="0.25">
      <c r="A820">
        <v>819</v>
      </c>
    </row>
    <row r="821" spans="1:1" x14ac:dyDescent="0.25">
      <c r="A821">
        <v>820</v>
      </c>
    </row>
    <row r="822" spans="1:1" x14ac:dyDescent="0.25">
      <c r="A822">
        <v>821</v>
      </c>
    </row>
    <row r="823" spans="1:1" x14ac:dyDescent="0.25">
      <c r="A823">
        <v>822</v>
      </c>
    </row>
    <row r="824" spans="1:1" x14ac:dyDescent="0.25">
      <c r="A824">
        <v>823</v>
      </c>
    </row>
    <row r="825" spans="1:1" x14ac:dyDescent="0.25">
      <c r="A825">
        <v>824</v>
      </c>
    </row>
    <row r="826" spans="1:1" x14ac:dyDescent="0.25">
      <c r="A826">
        <v>825</v>
      </c>
    </row>
    <row r="827" spans="1:1" x14ac:dyDescent="0.25">
      <c r="A827">
        <v>826</v>
      </c>
    </row>
    <row r="828" spans="1:1" x14ac:dyDescent="0.25">
      <c r="A828">
        <v>827</v>
      </c>
    </row>
    <row r="829" spans="1:1" x14ac:dyDescent="0.25">
      <c r="A829">
        <v>828</v>
      </c>
    </row>
    <row r="830" spans="1:1" x14ac:dyDescent="0.25">
      <c r="A830">
        <v>829</v>
      </c>
    </row>
    <row r="831" spans="1:1" x14ac:dyDescent="0.25">
      <c r="A831">
        <v>830</v>
      </c>
    </row>
    <row r="832" spans="1:1" x14ac:dyDescent="0.25">
      <c r="A832">
        <v>831</v>
      </c>
    </row>
    <row r="833" spans="1:11" x14ac:dyDescent="0.25">
      <c r="A833">
        <v>832</v>
      </c>
    </row>
    <row r="834" spans="1:11" x14ac:dyDescent="0.25">
      <c r="A834">
        <v>833</v>
      </c>
    </row>
    <row r="835" spans="1:11" x14ac:dyDescent="0.25">
      <c r="A835">
        <v>834</v>
      </c>
    </row>
    <row r="836" spans="1:11" x14ac:dyDescent="0.25">
      <c r="A836">
        <v>835</v>
      </c>
    </row>
    <row r="837" spans="1:11" x14ac:dyDescent="0.25">
      <c r="A837">
        <v>836</v>
      </c>
    </row>
    <row r="838" spans="1:11" x14ac:dyDescent="0.25">
      <c r="A838">
        <v>837</v>
      </c>
    </row>
    <row r="839" spans="1:11" x14ac:dyDescent="0.25">
      <c r="A839">
        <v>838</v>
      </c>
    </row>
    <row r="840" spans="1:11" x14ac:dyDescent="0.25">
      <c r="A840">
        <v>839</v>
      </c>
    </row>
    <row r="841" spans="1:11" x14ac:dyDescent="0.25">
      <c r="A841">
        <v>840</v>
      </c>
    </row>
    <row r="842" spans="1:11" x14ac:dyDescent="0.25">
      <c r="A842">
        <v>841</v>
      </c>
      <c r="J842">
        <v>38.171168999999999</v>
      </c>
      <c r="K842">
        <v>14.275005999999999</v>
      </c>
    </row>
    <row r="843" spans="1:11" x14ac:dyDescent="0.25">
      <c r="A843">
        <v>842</v>
      </c>
      <c r="D843">
        <v>44.926269000000005</v>
      </c>
      <c r="E843">
        <v>8.4463120000000007</v>
      </c>
    </row>
    <row r="844" spans="1:11" x14ac:dyDescent="0.25">
      <c r="A844">
        <v>843</v>
      </c>
      <c r="D844">
        <v>44.910644000000005</v>
      </c>
      <c r="E844">
        <v>8.415324</v>
      </c>
    </row>
    <row r="845" spans="1:11" x14ac:dyDescent="0.25">
      <c r="A845">
        <v>844</v>
      </c>
      <c r="D845">
        <v>44.894916000000002</v>
      </c>
      <c r="E845">
        <v>8.4368339999999993</v>
      </c>
    </row>
    <row r="846" spans="1:11" x14ac:dyDescent="0.25">
      <c r="A846">
        <v>845</v>
      </c>
      <c r="D846">
        <v>44.871895000000002</v>
      </c>
      <c r="E846">
        <v>8.5071949999999994</v>
      </c>
    </row>
    <row r="847" spans="1:11" x14ac:dyDescent="0.25">
      <c r="A847">
        <v>846</v>
      </c>
      <c r="B847">
        <v>50.171505000000003</v>
      </c>
      <c r="C847">
        <v>10.001801</v>
      </c>
      <c r="D847">
        <v>44.926269000000005</v>
      </c>
      <c r="E847">
        <v>8.4463120000000007</v>
      </c>
    </row>
    <row r="848" spans="1:11" x14ac:dyDescent="0.25">
      <c r="A848">
        <v>847</v>
      </c>
      <c r="B848">
        <v>50.174732000000006</v>
      </c>
      <c r="C848">
        <v>9.9647199999999998</v>
      </c>
      <c r="D848">
        <v>44.898666000000006</v>
      </c>
      <c r="E848">
        <v>8.4451140000000002</v>
      </c>
    </row>
    <row r="849" spans="1:9" x14ac:dyDescent="0.25">
      <c r="A849">
        <v>848</v>
      </c>
      <c r="B849">
        <v>50.152756000000004</v>
      </c>
      <c r="C849">
        <v>9.9763859999999998</v>
      </c>
      <c r="D849">
        <v>45.035221</v>
      </c>
      <c r="E849">
        <v>8.4800079999999998</v>
      </c>
    </row>
    <row r="850" spans="1:9" x14ac:dyDescent="0.25">
      <c r="A850">
        <v>849</v>
      </c>
      <c r="B850">
        <v>50.160934000000005</v>
      </c>
      <c r="C850">
        <v>9.9921140000000008</v>
      </c>
      <c r="D850">
        <v>44.926269000000005</v>
      </c>
      <c r="E850">
        <v>8.4463120000000007</v>
      </c>
    </row>
    <row r="851" spans="1:9" x14ac:dyDescent="0.25">
      <c r="A851">
        <v>850</v>
      </c>
      <c r="B851">
        <v>50.187599000000006</v>
      </c>
      <c r="C851">
        <v>9.961074</v>
      </c>
    </row>
    <row r="852" spans="1:9" x14ac:dyDescent="0.25">
      <c r="A852">
        <v>851</v>
      </c>
      <c r="B852">
        <v>50.219265</v>
      </c>
      <c r="C852">
        <v>9.926285</v>
      </c>
      <c r="F852">
        <v>47.709659000000002</v>
      </c>
      <c r="G852">
        <v>12.409065999999999</v>
      </c>
    </row>
    <row r="853" spans="1:9" x14ac:dyDescent="0.25">
      <c r="A853">
        <v>852</v>
      </c>
      <c r="B853">
        <v>50.171505000000003</v>
      </c>
      <c r="C853">
        <v>10.001801</v>
      </c>
      <c r="F853">
        <v>47.709659000000002</v>
      </c>
      <c r="G853">
        <v>12.409065999999999</v>
      </c>
      <c r="H853">
        <v>47.044746000000004</v>
      </c>
      <c r="I853">
        <v>7.4578239999999996</v>
      </c>
    </row>
    <row r="854" spans="1:9" x14ac:dyDescent="0.25">
      <c r="A854">
        <v>853</v>
      </c>
      <c r="F854">
        <v>47.709659000000002</v>
      </c>
      <c r="G854">
        <v>12.409065999999999</v>
      </c>
      <c r="H854">
        <v>46.969177000000002</v>
      </c>
      <c r="I854">
        <v>7.3931930000000001</v>
      </c>
    </row>
    <row r="855" spans="1:9" x14ac:dyDescent="0.25">
      <c r="A855">
        <v>854</v>
      </c>
      <c r="F855">
        <v>47.709659000000002</v>
      </c>
      <c r="G855">
        <v>12.409065999999999</v>
      </c>
      <c r="H855">
        <v>46.958342999999999</v>
      </c>
      <c r="I855">
        <v>7.4263680000000001</v>
      </c>
    </row>
    <row r="856" spans="1:9" x14ac:dyDescent="0.25">
      <c r="A856">
        <v>855</v>
      </c>
      <c r="F856">
        <v>47.761219000000004</v>
      </c>
      <c r="G856">
        <v>12.433023</v>
      </c>
      <c r="H856">
        <v>46.988033000000001</v>
      </c>
      <c r="I856">
        <v>7.4465750000000002</v>
      </c>
    </row>
    <row r="857" spans="1:9" x14ac:dyDescent="0.25">
      <c r="A857">
        <v>856</v>
      </c>
      <c r="F857">
        <v>47.709659000000002</v>
      </c>
      <c r="G857">
        <v>12.409065999999999</v>
      </c>
      <c r="H857">
        <v>46.997616000000001</v>
      </c>
      <c r="I857">
        <v>7.4053789999999999</v>
      </c>
    </row>
    <row r="858" spans="1:9" x14ac:dyDescent="0.25">
      <c r="A858">
        <v>857</v>
      </c>
      <c r="F858">
        <v>47.709659000000002</v>
      </c>
      <c r="G858">
        <v>12.409065999999999</v>
      </c>
      <c r="H858">
        <v>47.044746000000004</v>
      </c>
      <c r="I858">
        <v>7.4578239999999996</v>
      </c>
    </row>
    <row r="859" spans="1:9" x14ac:dyDescent="0.25">
      <c r="A859">
        <v>858</v>
      </c>
      <c r="F859">
        <v>47.709659000000002</v>
      </c>
      <c r="G859">
        <v>12.409065999999999</v>
      </c>
    </row>
    <row r="860" spans="1:9" x14ac:dyDescent="0.25">
      <c r="A860">
        <v>859</v>
      </c>
    </row>
    <row r="861" spans="1:9" x14ac:dyDescent="0.25">
      <c r="A861">
        <v>860</v>
      </c>
    </row>
    <row r="862" spans="1:9" x14ac:dyDescent="0.25">
      <c r="A862">
        <v>861</v>
      </c>
    </row>
    <row r="863" spans="1:9" x14ac:dyDescent="0.25">
      <c r="A863">
        <v>862</v>
      </c>
    </row>
    <row r="864" spans="1:9" x14ac:dyDescent="0.25">
      <c r="A864">
        <v>863</v>
      </c>
    </row>
    <row r="865" spans="1:9" x14ac:dyDescent="0.25">
      <c r="A865">
        <v>864</v>
      </c>
      <c r="D865">
        <v>73.980970000000013</v>
      </c>
      <c r="E865">
        <v>7.533201</v>
      </c>
    </row>
    <row r="866" spans="1:9" x14ac:dyDescent="0.25">
      <c r="A866">
        <v>865</v>
      </c>
      <c r="D866">
        <v>73.895267000000004</v>
      </c>
      <c r="E866">
        <v>7.5524440000000004</v>
      </c>
    </row>
    <row r="867" spans="1:9" x14ac:dyDescent="0.25">
      <c r="A867">
        <v>866</v>
      </c>
      <c r="D867">
        <v>73.925366000000011</v>
      </c>
      <c r="E867">
        <v>7.5499179999999999</v>
      </c>
    </row>
    <row r="868" spans="1:9" x14ac:dyDescent="0.25">
      <c r="A868">
        <v>867</v>
      </c>
      <c r="D868">
        <v>73.903802000000013</v>
      </c>
      <c r="E868">
        <v>7.526637</v>
      </c>
    </row>
    <row r="869" spans="1:9" x14ac:dyDescent="0.25">
      <c r="A869">
        <v>868</v>
      </c>
      <c r="D869">
        <v>73.980970000000013</v>
      </c>
      <c r="E869">
        <v>7.533201</v>
      </c>
    </row>
    <row r="870" spans="1:9" x14ac:dyDescent="0.25">
      <c r="A870">
        <v>869</v>
      </c>
      <c r="B870">
        <v>78.632046000000003</v>
      </c>
      <c r="C870">
        <v>8.1730680000000007</v>
      </c>
      <c r="D870">
        <v>73.980970000000013</v>
      </c>
      <c r="E870">
        <v>7.533201</v>
      </c>
    </row>
    <row r="871" spans="1:9" x14ac:dyDescent="0.25">
      <c r="A871">
        <v>870</v>
      </c>
      <c r="B871">
        <v>78.636843000000013</v>
      </c>
      <c r="C871">
        <v>8.1732200000000006</v>
      </c>
      <c r="D871">
        <v>73.980970000000013</v>
      </c>
      <c r="E871">
        <v>7.533201</v>
      </c>
    </row>
    <row r="872" spans="1:9" x14ac:dyDescent="0.25">
      <c r="A872">
        <v>871</v>
      </c>
      <c r="B872">
        <v>78.611240000000009</v>
      </c>
      <c r="C872">
        <v>8.1885220000000007</v>
      </c>
    </row>
    <row r="873" spans="1:9" x14ac:dyDescent="0.25">
      <c r="A873">
        <v>872</v>
      </c>
      <c r="B873">
        <v>78.569372000000001</v>
      </c>
      <c r="C873">
        <v>8.2313989999999997</v>
      </c>
    </row>
    <row r="874" spans="1:9" x14ac:dyDescent="0.25">
      <c r="A874">
        <v>873</v>
      </c>
      <c r="B874">
        <v>78.632046000000003</v>
      </c>
      <c r="C874">
        <v>8.1730680000000007</v>
      </c>
      <c r="H874">
        <v>76.247268000000005</v>
      </c>
      <c r="I874">
        <v>5.0769130000000002</v>
      </c>
    </row>
    <row r="875" spans="1:9" x14ac:dyDescent="0.25">
      <c r="A875">
        <v>874</v>
      </c>
      <c r="F875">
        <v>77.726637000000011</v>
      </c>
      <c r="G875">
        <v>9.1776119999999999</v>
      </c>
      <c r="H875">
        <v>76.246410000000012</v>
      </c>
      <c r="I875">
        <v>5.1518079999999999</v>
      </c>
    </row>
    <row r="876" spans="1:9" x14ac:dyDescent="0.25">
      <c r="A876">
        <v>875</v>
      </c>
      <c r="F876">
        <v>77.708102000000011</v>
      </c>
      <c r="G876">
        <v>9.1945809999999994</v>
      </c>
      <c r="H876">
        <v>76.227471000000008</v>
      </c>
      <c r="I876">
        <v>5.1669590000000003</v>
      </c>
    </row>
    <row r="877" spans="1:9" x14ac:dyDescent="0.25">
      <c r="A877">
        <v>876</v>
      </c>
      <c r="F877">
        <v>77.674872000000008</v>
      </c>
      <c r="G877">
        <v>9.1787240000000008</v>
      </c>
      <c r="H877">
        <v>76.309690000000003</v>
      </c>
      <c r="I877">
        <v>5.0783769999999997</v>
      </c>
    </row>
    <row r="878" spans="1:9" x14ac:dyDescent="0.25">
      <c r="A878">
        <v>877</v>
      </c>
      <c r="F878">
        <v>77.664873</v>
      </c>
      <c r="G878">
        <v>9.1840770000000003</v>
      </c>
      <c r="H878">
        <v>76.309740000000005</v>
      </c>
      <c r="I878">
        <v>5.0796900000000003</v>
      </c>
    </row>
    <row r="879" spans="1:9" x14ac:dyDescent="0.25">
      <c r="A879">
        <v>878</v>
      </c>
      <c r="F879">
        <v>77.704871000000011</v>
      </c>
      <c r="G879">
        <v>9.2925570000000004</v>
      </c>
      <c r="H879">
        <v>76.319790000000012</v>
      </c>
      <c r="I879">
        <v>5.0002500000000003</v>
      </c>
    </row>
    <row r="880" spans="1:9" x14ac:dyDescent="0.25">
      <c r="A880">
        <v>879</v>
      </c>
      <c r="F880">
        <v>77.757495000000006</v>
      </c>
      <c r="G880">
        <v>9.2228619999999992</v>
      </c>
      <c r="H880">
        <v>76.247268000000005</v>
      </c>
      <c r="I880">
        <v>5.0769130000000002</v>
      </c>
    </row>
    <row r="881" spans="1:9" x14ac:dyDescent="0.25">
      <c r="A881">
        <v>880</v>
      </c>
      <c r="F881">
        <v>77.726637000000011</v>
      </c>
      <c r="G881">
        <v>9.1776119999999999</v>
      </c>
      <c r="H881">
        <v>76.247268000000005</v>
      </c>
      <c r="I881">
        <v>5.0769130000000002</v>
      </c>
    </row>
    <row r="882" spans="1:9" x14ac:dyDescent="0.25">
      <c r="A882">
        <v>881</v>
      </c>
    </row>
    <row r="883" spans="1:9" x14ac:dyDescent="0.25">
      <c r="A883">
        <v>882</v>
      </c>
    </row>
    <row r="884" spans="1:9" x14ac:dyDescent="0.25">
      <c r="A884">
        <v>883</v>
      </c>
    </row>
    <row r="885" spans="1:9" x14ac:dyDescent="0.25">
      <c r="A885">
        <v>884</v>
      </c>
      <c r="D885">
        <v>100.03363100000001</v>
      </c>
      <c r="E885">
        <v>5.413208</v>
      </c>
    </row>
    <row r="886" spans="1:9" x14ac:dyDescent="0.25">
      <c r="A886">
        <v>885</v>
      </c>
      <c r="D886">
        <v>100.13569700000001</v>
      </c>
      <c r="E886">
        <v>5.4360860000000004</v>
      </c>
    </row>
    <row r="887" spans="1:9" x14ac:dyDescent="0.25">
      <c r="A887">
        <v>886</v>
      </c>
      <c r="D887">
        <v>100.17322100000001</v>
      </c>
      <c r="E887">
        <v>5.4042199999999996</v>
      </c>
    </row>
    <row r="888" spans="1:9" x14ac:dyDescent="0.25">
      <c r="A888">
        <v>887</v>
      </c>
      <c r="D888">
        <v>100.129029</v>
      </c>
      <c r="E888">
        <v>5.3652819999999997</v>
      </c>
    </row>
    <row r="889" spans="1:9" x14ac:dyDescent="0.25">
      <c r="A889">
        <v>888</v>
      </c>
      <c r="D889">
        <v>100.091508</v>
      </c>
      <c r="E889">
        <v>5.4049259999999997</v>
      </c>
    </row>
    <row r="890" spans="1:9" x14ac:dyDescent="0.25">
      <c r="A890">
        <v>889</v>
      </c>
      <c r="B890">
        <v>106.89075400000002</v>
      </c>
      <c r="C890">
        <v>6.7552110000000001</v>
      </c>
      <c r="D890">
        <v>100.07363000000001</v>
      </c>
      <c r="E890">
        <v>5.409421</v>
      </c>
    </row>
    <row r="891" spans="1:9" x14ac:dyDescent="0.25">
      <c r="A891">
        <v>890</v>
      </c>
      <c r="B891">
        <v>106.87161500000001</v>
      </c>
      <c r="C891">
        <v>6.7138489999999997</v>
      </c>
      <c r="D891">
        <v>100.08918300000001</v>
      </c>
      <c r="E891">
        <v>5.3487169999999997</v>
      </c>
    </row>
    <row r="892" spans="1:9" x14ac:dyDescent="0.25">
      <c r="A892">
        <v>891</v>
      </c>
      <c r="B892">
        <v>106.88535200000001</v>
      </c>
      <c r="C892">
        <v>6.7481400000000002</v>
      </c>
      <c r="D892">
        <v>100.03363100000001</v>
      </c>
      <c r="E892">
        <v>5.413208</v>
      </c>
    </row>
    <row r="893" spans="1:9" x14ac:dyDescent="0.25">
      <c r="A893">
        <v>892</v>
      </c>
      <c r="B893">
        <v>106.89731900000001</v>
      </c>
      <c r="C893">
        <v>6.7721299999999998</v>
      </c>
    </row>
    <row r="894" spans="1:9" x14ac:dyDescent="0.25">
      <c r="A894">
        <v>893</v>
      </c>
      <c r="B894">
        <v>106.904037</v>
      </c>
      <c r="C894">
        <v>6.76213</v>
      </c>
    </row>
    <row r="895" spans="1:9" x14ac:dyDescent="0.25">
      <c r="A895">
        <v>894</v>
      </c>
      <c r="B895">
        <v>106.925353</v>
      </c>
      <c r="C895">
        <v>6.6277929999999996</v>
      </c>
    </row>
    <row r="896" spans="1:9" x14ac:dyDescent="0.25">
      <c r="A896">
        <v>895</v>
      </c>
      <c r="B896">
        <v>106.89075400000002</v>
      </c>
      <c r="C896">
        <v>6.7552110000000001</v>
      </c>
      <c r="H896">
        <v>105.22392200000002</v>
      </c>
      <c r="I896">
        <v>3.6637019999999998</v>
      </c>
    </row>
    <row r="897" spans="1:9" x14ac:dyDescent="0.25">
      <c r="A897">
        <v>896</v>
      </c>
      <c r="H897">
        <v>105.316543</v>
      </c>
      <c r="I897">
        <v>3.6776909999999998</v>
      </c>
    </row>
    <row r="898" spans="1:9" x14ac:dyDescent="0.25">
      <c r="A898">
        <v>897</v>
      </c>
      <c r="F898">
        <v>107.55920700000001</v>
      </c>
      <c r="G898">
        <v>7.6642549999999998</v>
      </c>
      <c r="H898">
        <v>105.34043</v>
      </c>
      <c r="I898">
        <v>3.6650659999999999</v>
      </c>
    </row>
    <row r="899" spans="1:9" x14ac:dyDescent="0.25">
      <c r="A899">
        <v>898</v>
      </c>
      <c r="F899">
        <v>107.592235</v>
      </c>
      <c r="G899">
        <v>7.622541</v>
      </c>
      <c r="H899">
        <v>105.38209400000001</v>
      </c>
      <c r="I899">
        <v>3.6235019999999998</v>
      </c>
    </row>
    <row r="900" spans="1:9" x14ac:dyDescent="0.25">
      <c r="A900">
        <v>899</v>
      </c>
      <c r="F900">
        <v>107.55971100000001</v>
      </c>
      <c r="G900">
        <v>7.6340050000000002</v>
      </c>
      <c r="H900">
        <v>105.26382000000001</v>
      </c>
      <c r="I900">
        <v>3.6314310000000001</v>
      </c>
    </row>
    <row r="901" spans="1:9" x14ac:dyDescent="0.25">
      <c r="A901">
        <v>900</v>
      </c>
      <c r="F901">
        <v>107.60470900000001</v>
      </c>
      <c r="G901">
        <v>7.6727910000000001</v>
      </c>
      <c r="H901">
        <v>105.248569</v>
      </c>
      <c r="I901">
        <v>3.6286529999999999</v>
      </c>
    </row>
    <row r="902" spans="1:9" x14ac:dyDescent="0.25">
      <c r="A902">
        <v>901</v>
      </c>
      <c r="F902">
        <v>107.617335</v>
      </c>
      <c r="G902">
        <v>7.7236969999999996</v>
      </c>
      <c r="H902">
        <v>105.22392200000002</v>
      </c>
      <c r="I902">
        <v>3.6637019999999998</v>
      </c>
    </row>
    <row r="903" spans="1:9" x14ac:dyDescent="0.25">
      <c r="A903">
        <v>902</v>
      </c>
      <c r="F903">
        <v>107.601428</v>
      </c>
      <c r="G903">
        <v>7.723293</v>
      </c>
    </row>
    <row r="904" spans="1:9" x14ac:dyDescent="0.25">
      <c r="A904">
        <v>903</v>
      </c>
      <c r="F904">
        <v>107.55920700000001</v>
      </c>
      <c r="G904">
        <v>7.6642549999999998</v>
      </c>
    </row>
    <row r="905" spans="1:9" x14ac:dyDescent="0.25">
      <c r="A905">
        <v>904</v>
      </c>
      <c r="D905">
        <v>129.05498399999999</v>
      </c>
      <c r="E905">
        <v>6.1698870000000001</v>
      </c>
    </row>
    <row r="906" spans="1:9" x14ac:dyDescent="0.25">
      <c r="A906">
        <v>905</v>
      </c>
      <c r="D906">
        <v>129.17386500000001</v>
      </c>
      <c r="E906">
        <v>6.19529</v>
      </c>
    </row>
    <row r="907" spans="1:9" x14ac:dyDescent="0.25">
      <c r="A907">
        <v>906</v>
      </c>
      <c r="D907">
        <v>129.144824</v>
      </c>
      <c r="E907">
        <v>6.1741799999999998</v>
      </c>
    </row>
    <row r="908" spans="1:9" x14ac:dyDescent="0.25">
      <c r="A908">
        <v>907</v>
      </c>
      <c r="D908">
        <v>129.15982400000001</v>
      </c>
      <c r="E908">
        <v>6.2461460000000004</v>
      </c>
    </row>
    <row r="909" spans="1:9" x14ac:dyDescent="0.25">
      <c r="A909">
        <v>908</v>
      </c>
      <c r="D909">
        <v>129.13260600000001</v>
      </c>
      <c r="E909">
        <v>6.1986230000000004</v>
      </c>
    </row>
    <row r="910" spans="1:9" x14ac:dyDescent="0.25">
      <c r="A910">
        <v>909</v>
      </c>
      <c r="D910">
        <v>129.110175</v>
      </c>
      <c r="E910">
        <v>6.1747360000000002</v>
      </c>
    </row>
    <row r="911" spans="1:9" x14ac:dyDescent="0.25">
      <c r="A911">
        <v>910</v>
      </c>
      <c r="B911">
        <v>135.227901</v>
      </c>
      <c r="C911">
        <v>7.6847089999999998</v>
      </c>
      <c r="D911">
        <v>129.10598300000001</v>
      </c>
      <c r="E911">
        <v>6.1489789999999998</v>
      </c>
    </row>
    <row r="912" spans="1:9" x14ac:dyDescent="0.25">
      <c r="A912">
        <v>911</v>
      </c>
      <c r="B912">
        <v>135.25835000000001</v>
      </c>
      <c r="C912">
        <v>7.642792</v>
      </c>
      <c r="D912">
        <v>129.176738</v>
      </c>
      <c r="E912">
        <v>6.2404900000000003</v>
      </c>
    </row>
    <row r="913" spans="1:9" x14ac:dyDescent="0.25">
      <c r="A913">
        <v>912</v>
      </c>
      <c r="B913">
        <v>135.288196</v>
      </c>
      <c r="C913">
        <v>7.6016830000000004</v>
      </c>
      <c r="D913">
        <v>129.05498399999999</v>
      </c>
      <c r="E913">
        <v>6.1698870000000001</v>
      </c>
    </row>
    <row r="914" spans="1:9" x14ac:dyDescent="0.25">
      <c r="A914">
        <v>913</v>
      </c>
      <c r="B914">
        <v>135.278201</v>
      </c>
      <c r="C914">
        <v>7.62148</v>
      </c>
    </row>
    <row r="915" spans="1:9" x14ac:dyDescent="0.25">
      <c r="A915">
        <v>914</v>
      </c>
      <c r="B915">
        <v>135.18310099999999</v>
      </c>
      <c r="C915">
        <v>7.648752</v>
      </c>
    </row>
    <row r="916" spans="1:9" x14ac:dyDescent="0.25">
      <c r="A916">
        <v>915</v>
      </c>
      <c r="B916">
        <v>135.20658399999999</v>
      </c>
      <c r="C916">
        <v>7.6840020000000004</v>
      </c>
    </row>
    <row r="917" spans="1:9" x14ac:dyDescent="0.25">
      <c r="A917">
        <v>916</v>
      </c>
      <c r="B917">
        <v>135.227901</v>
      </c>
      <c r="C917">
        <v>7.6847089999999998</v>
      </c>
    </row>
    <row r="918" spans="1:9" x14ac:dyDescent="0.25">
      <c r="A918">
        <v>917</v>
      </c>
      <c r="F918">
        <v>135.34299000000001</v>
      </c>
      <c r="G918">
        <v>8.7447060000000008</v>
      </c>
      <c r="H918">
        <v>135.604693</v>
      </c>
      <c r="I918">
        <v>4.5511309999999998</v>
      </c>
    </row>
    <row r="919" spans="1:9" x14ac:dyDescent="0.25">
      <c r="A919">
        <v>918</v>
      </c>
      <c r="F919">
        <v>135.35612</v>
      </c>
      <c r="G919">
        <v>8.7405639999999991</v>
      </c>
      <c r="H919">
        <v>135.604693</v>
      </c>
      <c r="I919">
        <v>4.5511309999999998</v>
      </c>
    </row>
    <row r="920" spans="1:9" x14ac:dyDescent="0.25">
      <c r="A920">
        <v>919</v>
      </c>
      <c r="F920">
        <v>135.343143</v>
      </c>
      <c r="G920">
        <v>8.6971830000000008</v>
      </c>
      <c r="H920">
        <v>135.604693</v>
      </c>
      <c r="I920">
        <v>4.5511309999999998</v>
      </c>
    </row>
    <row r="921" spans="1:9" x14ac:dyDescent="0.25">
      <c r="A921">
        <v>920</v>
      </c>
      <c r="F921">
        <v>135.30022</v>
      </c>
      <c r="G921">
        <v>8.6944060000000007</v>
      </c>
      <c r="H921">
        <v>135.604693</v>
      </c>
      <c r="I921">
        <v>4.5511309999999998</v>
      </c>
    </row>
    <row r="922" spans="1:9" x14ac:dyDescent="0.25">
      <c r="A922">
        <v>921</v>
      </c>
      <c r="F922">
        <v>135.30697900000001</v>
      </c>
      <c r="G922">
        <v>8.7240500000000001</v>
      </c>
      <c r="H922">
        <v>135.604693</v>
      </c>
      <c r="I922">
        <v>4.5511309999999998</v>
      </c>
    </row>
    <row r="923" spans="1:9" x14ac:dyDescent="0.25">
      <c r="A923">
        <v>922</v>
      </c>
      <c r="F923">
        <v>135.326831</v>
      </c>
      <c r="G923">
        <v>8.7647049999999993</v>
      </c>
      <c r="H923">
        <v>135.604693</v>
      </c>
      <c r="I923">
        <v>4.5511309999999998</v>
      </c>
    </row>
    <row r="924" spans="1:9" x14ac:dyDescent="0.25">
      <c r="A924">
        <v>923</v>
      </c>
      <c r="F924">
        <v>135.28617400000002</v>
      </c>
      <c r="G924">
        <v>8.7836429999999996</v>
      </c>
      <c r="H924">
        <v>135.604693</v>
      </c>
      <c r="I924">
        <v>4.5511309999999998</v>
      </c>
    </row>
    <row r="925" spans="1:9" x14ac:dyDescent="0.25">
      <c r="A925">
        <v>924</v>
      </c>
      <c r="F925">
        <v>135.34299000000001</v>
      </c>
      <c r="G925">
        <v>8.7447060000000008</v>
      </c>
      <c r="H925">
        <v>135.604693</v>
      </c>
      <c r="I925">
        <v>4.5511309999999998</v>
      </c>
    </row>
    <row r="926" spans="1:9" x14ac:dyDescent="0.25">
      <c r="A926">
        <v>925</v>
      </c>
    </row>
    <row r="927" spans="1:9" x14ac:dyDescent="0.25">
      <c r="A927">
        <v>926</v>
      </c>
    </row>
    <row r="928" spans="1:9" x14ac:dyDescent="0.25">
      <c r="A928">
        <v>927</v>
      </c>
    </row>
    <row r="929" spans="1:9" x14ac:dyDescent="0.25">
      <c r="A929">
        <v>928</v>
      </c>
      <c r="D929">
        <v>164.70378299999999</v>
      </c>
      <c r="E929">
        <v>8.2283369999999998</v>
      </c>
    </row>
    <row r="930" spans="1:9" x14ac:dyDescent="0.25">
      <c r="A930">
        <v>929</v>
      </c>
      <c r="D930">
        <v>164.71648400000001</v>
      </c>
      <c r="E930">
        <v>8.2269100000000002</v>
      </c>
    </row>
    <row r="931" spans="1:9" x14ac:dyDescent="0.25">
      <c r="A931">
        <v>930</v>
      </c>
      <c r="D931">
        <v>164.672055</v>
      </c>
      <c r="E931">
        <v>8.1991080000000007</v>
      </c>
    </row>
    <row r="932" spans="1:9" x14ac:dyDescent="0.25">
      <c r="A932">
        <v>931</v>
      </c>
      <c r="D932">
        <v>164.658894</v>
      </c>
      <c r="E932">
        <v>8.1554959999999994</v>
      </c>
    </row>
    <row r="933" spans="1:9" x14ac:dyDescent="0.25">
      <c r="A933">
        <v>932</v>
      </c>
      <c r="B933">
        <v>170.143416</v>
      </c>
      <c r="C933">
        <v>9.3553990000000002</v>
      </c>
      <c r="D933">
        <v>164.55401799999999</v>
      </c>
      <c r="E933">
        <v>8.1469769999999997</v>
      </c>
    </row>
    <row r="934" spans="1:9" x14ac:dyDescent="0.25">
      <c r="A934">
        <v>933</v>
      </c>
      <c r="B934">
        <v>170.143416</v>
      </c>
      <c r="C934">
        <v>9.3553990000000002</v>
      </c>
      <c r="D934">
        <v>164.70378299999999</v>
      </c>
      <c r="E934">
        <v>8.2283369999999998</v>
      </c>
    </row>
    <row r="935" spans="1:9" x14ac:dyDescent="0.25">
      <c r="A935">
        <v>934</v>
      </c>
      <c r="B935">
        <v>170.14877200000001</v>
      </c>
      <c r="C935">
        <v>9.3206620000000004</v>
      </c>
      <c r="D935">
        <v>164.60191600000002</v>
      </c>
      <c r="E935">
        <v>8.2337450000000008</v>
      </c>
    </row>
    <row r="936" spans="1:9" x14ac:dyDescent="0.25">
      <c r="A936">
        <v>935</v>
      </c>
      <c r="B936">
        <v>170.16708399999999</v>
      </c>
      <c r="C936">
        <v>9.3154070000000004</v>
      </c>
      <c r="D936">
        <v>164.70378299999999</v>
      </c>
      <c r="E936">
        <v>8.2283369999999998</v>
      </c>
    </row>
    <row r="937" spans="1:9" x14ac:dyDescent="0.25">
      <c r="A937">
        <v>936</v>
      </c>
      <c r="B937">
        <v>170.18080499999999</v>
      </c>
      <c r="C937">
        <v>9.3171920000000004</v>
      </c>
    </row>
    <row r="938" spans="1:9" x14ac:dyDescent="0.25">
      <c r="A938">
        <v>937</v>
      </c>
      <c r="B938">
        <v>170.13387699999998</v>
      </c>
      <c r="C938">
        <v>9.3355049999999995</v>
      </c>
    </row>
    <row r="939" spans="1:9" x14ac:dyDescent="0.25">
      <c r="A939">
        <v>938</v>
      </c>
      <c r="B939">
        <v>170.080162</v>
      </c>
      <c r="C939">
        <v>9.2901059999999998</v>
      </c>
    </row>
    <row r="940" spans="1:9" x14ac:dyDescent="0.25">
      <c r="A940">
        <v>939</v>
      </c>
      <c r="B940">
        <v>170.143416</v>
      </c>
      <c r="C940">
        <v>9.3553990000000002</v>
      </c>
      <c r="F940">
        <v>169.671269</v>
      </c>
      <c r="G940">
        <v>10.550660000000001</v>
      </c>
      <c r="H940">
        <v>170.16035099999999</v>
      </c>
      <c r="I940">
        <v>6.1987610000000002</v>
      </c>
    </row>
    <row r="941" spans="1:9" x14ac:dyDescent="0.25">
      <c r="A941">
        <v>940</v>
      </c>
      <c r="F941">
        <v>169.659435</v>
      </c>
      <c r="G941">
        <v>10.522911000000001</v>
      </c>
      <c r="H941">
        <v>170.141121</v>
      </c>
      <c r="I941">
        <v>6.24268</v>
      </c>
    </row>
    <row r="942" spans="1:9" x14ac:dyDescent="0.25">
      <c r="A942">
        <v>941</v>
      </c>
      <c r="F942">
        <v>169.638113</v>
      </c>
      <c r="G942">
        <v>10.530868999999999</v>
      </c>
      <c r="H942">
        <v>170.09016199999999</v>
      </c>
      <c r="I942">
        <v>6.2504840000000002</v>
      </c>
    </row>
    <row r="943" spans="1:9" x14ac:dyDescent="0.25">
      <c r="A943">
        <v>942</v>
      </c>
      <c r="F943">
        <v>169.647549</v>
      </c>
      <c r="G943">
        <v>10.523166</v>
      </c>
      <c r="H943">
        <v>170.02058399999999</v>
      </c>
      <c r="I943">
        <v>6.378978</v>
      </c>
    </row>
    <row r="944" spans="1:9" x14ac:dyDescent="0.25">
      <c r="A944">
        <v>943</v>
      </c>
      <c r="F944">
        <v>169.67320699999999</v>
      </c>
      <c r="G944">
        <v>10.522247999999999</v>
      </c>
      <c r="H944">
        <v>170.014464</v>
      </c>
      <c r="I944">
        <v>6.375254</v>
      </c>
    </row>
    <row r="945" spans="1:9" x14ac:dyDescent="0.25">
      <c r="A945">
        <v>944</v>
      </c>
      <c r="F945">
        <v>169.67264799999998</v>
      </c>
      <c r="G945">
        <v>10.596416</v>
      </c>
      <c r="H945">
        <v>170.026093</v>
      </c>
      <c r="I945">
        <v>6.2480859999999998</v>
      </c>
    </row>
    <row r="946" spans="1:9" x14ac:dyDescent="0.25">
      <c r="A946">
        <v>945</v>
      </c>
      <c r="F946">
        <v>169.72325000000001</v>
      </c>
      <c r="G946">
        <v>10.571063000000001</v>
      </c>
      <c r="H946">
        <v>170.16035099999999</v>
      </c>
      <c r="I946">
        <v>6.1987610000000002</v>
      </c>
    </row>
    <row r="947" spans="1:9" x14ac:dyDescent="0.25">
      <c r="A947">
        <v>946</v>
      </c>
      <c r="F947">
        <v>169.671269</v>
      </c>
      <c r="G947">
        <v>10.550660000000001</v>
      </c>
      <c r="H947">
        <v>170.16035099999999</v>
      </c>
      <c r="I947">
        <v>6.1987610000000002</v>
      </c>
    </row>
    <row r="948" spans="1:9" x14ac:dyDescent="0.25">
      <c r="A948">
        <v>947</v>
      </c>
    </row>
    <row r="949" spans="1:9" x14ac:dyDescent="0.25">
      <c r="A949">
        <v>948</v>
      </c>
    </row>
    <row r="950" spans="1:9" x14ac:dyDescent="0.25">
      <c r="A950">
        <v>949</v>
      </c>
    </row>
    <row r="951" spans="1:9" x14ac:dyDescent="0.25">
      <c r="A951">
        <v>950</v>
      </c>
      <c r="D951">
        <v>194.163466</v>
      </c>
      <c r="E951">
        <v>6.5191530000000002</v>
      </c>
    </row>
    <row r="952" spans="1:9" x14ac:dyDescent="0.25">
      <c r="A952">
        <v>951</v>
      </c>
      <c r="D952">
        <v>194.24176599999998</v>
      </c>
      <c r="E952">
        <v>6.48421</v>
      </c>
    </row>
    <row r="953" spans="1:9" x14ac:dyDescent="0.25">
      <c r="A953">
        <v>952</v>
      </c>
      <c r="D953">
        <v>194.187746</v>
      </c>
      <c r="E953">
        <v>6.542872</v>
      </c>
    </row>
    <row r="954" spans="1:9" x14ac:dyDescent="0.25">
      <c r="A954">
        <v>953</v>
      </c>
      <c r="D954">
        <v>194.22738100000001</v>
      </c>
      <c r="E954">
        <v>6.5523090000000002</v>
      </c>
    </row>
    <row r="955" spans="1:9" x14ac:dyDescent="0.25">
      <c r="A955">
        <v>954</v>
      </c>
      <c r="B955">
        <v>200.64018099999998</v>
      </c>
      <c r="C955">
        <v>7.3353089999999996</v>
      </c>
      <c r="D955">
        <v>194.24309</v>
      </c>
      <c r="E955">
        <v>6.5414950000000003</v>
      </c>
    </row>
    <row r="956" spans="1:9" x14ac:dyDescent="0.25">
      <c r="A956">
        <v>955</v>
      </c>
      <c r="B956">
        <v>200.647932</v>
      </c>
      <c r="C956">
        <v>7.3606100000000003</v>
      </c>
      <c r="D956">
        <v>194.193918</v>
      </c>
      <c r="E956">
        <v>6.5110419999999998</v>
      </c>
    </row>
    <row r="957" spans="1:9" x14ac:dyDescent="0.25">
      <c r="A957">
        <v>956</v>
      </c>
      <c r="B957">
        <v>200.667113</v>
      </c>
      <c r="C957">
        <v>7.3441850000000004</v>
      </c>
      <c r="D957">
        <v>194.27094499999998</v>
      </c>
      <c r="E957">
        <v>6.5385369999999998</v>
      </c>
    </row>
    <row r="958" spans="1:9" x14ac:dyDescent="0.25">
      <c r="A958">
        <v>957</v>
      </c>
      <c r="B958">
        <v>200.67180500000001</v>
      </c>
      <c r="C958">
        <v>7.3153639999999998</v>
      </c>
      <c r="D958">
        <v>194.163466</v>
      </c>
      <c r="E958">
        <v>6.5191530000000002</v>
      </c>
    </row>
    <row r="959" spans="1:9" x14ac:dyDescent="0.25">
      <c r="A959">
        <v>958</v>
      </c>
      <c r="B959">
        <v>200.68736100000001</v>
      </c>
      <c r="C959">
        <v>7.3423489999999996</v>
      </c>
    </row>
    <row r="960" spans="1:9" x14ac:dyDescent="0.25">
      <c r="A960">
        <v>959</v>
      </c>
      <c r="B960">
        <v>200.69731000000002</v>
      </c>
      <c r="C960">
        <v>7.3444909999999997</v>
      </c>
    </row>
    <row r="961" spans="1:9" x14ac:dyDescent="0.25">
      <c r="A961">
        <v>960</v>
      </c>
      <c r="B961">
        <v>200.591566</v>
      </c>
      <c r="C961">
        <v>7.372852</v>
      </c>
    </row>
    <row r="962" spans="1:9" x14ac:dyDescent="0.25">
      <c r="A962">
        <v>961</v>
      </c>
      <c r="B962">
        <v>200.64018099999998</v>
      </c>
      <c r="C962">
        <v>7.3353089999999996</v>
      </c>
    </row>
    <row r="963" spans="1:9" x14ac:dyDescent="0.25">
      <c r="A963">
        <v>962</v>
      </c>
      <c r="F963">
        <v>201.112326</v>
      </c>
      <c r="G963">
        <v>8.6037700000000008</v>
      </c>
      <c r="H963">
        <v>200.895228</v>
      </c>
      <c r="I963">
        <v>4.2258550000000001</v>
      </c>
    </row>
    <row r="964" spans="1:9" x14ac:dyDescent="0.25">
      <c r="A964">
        <v>963</v>
      </c>
      <c r="F964">
        <v>201.18772000000001</v>
      </c>
      <c r="G964">
        <v>8.5935670000000002</v>
      </c>
      <c r="H964">
        <v>200.86437100000001</v>
      </c>
      <c r="I964">
        <v>4.2335570000000002</v>
      </c>
    </row>
    <row r="965" spans="1:9" x14ac:dyDescent="0.25">
      <c r="A965">
        <v>964</v>
      </c>
      <c r="F965">
        <v>201.17389500000002</v>
      </c>
      <c r="G965">
        <v>8.5952009999999994</v>
      </c>
      <c r="H965">
        <v>200.847532</v>
      </c>
      <c r="I965">
        <v>4.2369750000000002</v>
      </c>
    </row>
    <row r="966" spans="1:9" x14ac:dyDescent="0.25">
      <c r="A966">
        <v>965</v>
      </c>
      <c r="F966">
        <v>201.17869000000002</v>
      </c>
      <c r="G966">
        <v>8.5898950000000003</v>
      </c>
      <c r="H966">
        <v>200.81096099999999</v>
      </c>
      <c r="I966">
        <v>4.2692129999999997</v>
      </c>
    </row>
    <row r="967" spans="1:9" x14ac:dyDescent="0.25">
      <c r="A967">
        <v>966</v>
      </c>
      <c r="F967">
        <v>201.17583300000001</v>
      </c>
      <c r="G967">
        <v>8.6010150000000003</v>
      </c>
      <c r="H967">
        <v>200.78178199999999</v>
      </c>
      <c r="I967">
        <v>4.306603</v>
      </c>
    </row>
    <row r="968" spans="1:9" x14ac:dyDescent="0.25">
      <c r="A968">
        <v>967</v>
      </c>
      <c r="F968">
        <v>201.18772000000001</v>
      </c>
      <c r="G968">
        <v>8.6257040000000007</v>
      </c>
      <c r="H968">
        <v>200.81381400000001</v>
      </c>
      <c r="I968">
        <v>4.2742120000000003</v>
      </c>
    </row>
    <row r="969" spans="1:9" x14ac:dyDescent="0.25">
      <c r="A969">
        <v>968</v>
      </c>
      <c r="F969">
        <v>201.17323099999999</v>
      </c>
      <c r="G969">
        <v>8.6086159999999996</v>
      </c>
      <c r="H969">
        <v>200.895228</v>
      </c>
      <c r="I969">
        <v>4.2258550000000001</v>
      </c>
    </row>
    <row r="970" spans="1:9" x14ac:dyDescent="0.25">
      <c r="A970">
        <v>969</v>
      </c>
      <c r="F970">
        <v>201.112326</v>
      </c>
      <c r="G970">
        <v>8.6037700000000008</v>
      </c>
      <c r="H970">
        <v>200.895228</v>
      </c>
      <c r="I970">
        <v>4.2258550000000001</v>
      </c>
    </row>
    <row r="971" spans="1:9" x14ac:dyDescent="0.25">
      <c r="A971">
        <v>970</v>
      </c>
      <c r="D971">
        <v>219.746782</v>
      </c>
      <c r="E971">
        <v>6.6943869999999999</v>
      </c>
    </row>
    <row r="972" spans="1:9" x14ac:dyDescent="0.25">
      <c r="A972">
        <v>971</v>
      </c>
      <c r="D972">
        <v>219.78028399999999</v>
      </c>
      <c r="E972">
        <v>6.6587189999999996</v>
      </c>
    </row>
    <row r="973" spans="1:9" x14ac:dyDescent="0.25">
      <c r="A973">
        <v>972</v>
      </c>
      <c r="D973">
        <v>219.72848400000001</v>
      </c>
      <c r="E973">
        <v>6.6491309999999997</v>
      </c>
    </row>
    <row r="974" spans="1:9" x14ac:dyDescent="0.25">
      <c r="A974">
        <v>973</v>
      </c>
      <c r="D974">
        <v>219.69838300000001</v>
      </c>
      <c r="E974">
        <v>6.6404199999999998</v>
      </c>
    </row>
    <row r="975" spans="1:9" x14ac:dyDescent="0.25">
      <c r="A975">
        <v>974</v>
      </c>
      <c r="D975">
        <v>219.680857</v>
      </c>
      <c r="E975">
        <v>6.5922270000000003</v>
      </c>
    </row>
    <row r="976" spans="1:9" x14ac:dyDescent="0.25">
      <c r="A976">
        <v>975</v>
      </c>
      <c r="D976">
        <v>219.743225</v>
      </c>
      <c r="E976">
        <v>6.5327970000000004</v>
      </c>
    </row>
    <row r="977" spans="1:9" x14ac:dyDescent="0.25">
      <c r="A977">
        <v>976</v>
      </c>
      <c r="D977">
        <v>219.74394699999999</v>
      </c>
      <c r="E977">
        <v>6.5589810000000002</v>
      </c>
    </row>
    <row r="978" spans="1:9" x14ac:dyDescent="0.25">
      <c r="A978">
        <v>977</v>
      </c>
      <c r="B978">
        <v>226.87331</v>
      </c>
      <c r="C978">
        <v>7.234718</v>
      </c>
      <c r="D978">
        <v>219.746782</v>
      </c>
      <c r="E978">
        <v>6.6943869999999999</v>
      </c>
    </row>
    <row r="979" spans="1:9" x14ac:dyDescent="0.25">
      <c r="A979">
        <v>978</v>
      </c>
      <c r="B979">
        <v>226.86980499999999</v>
      </c>
      <c r="C979">
        <v>7.2297700000000003</v>
      </c>
    </row>
    <row r="980" spans="1:9" x14ac:dyDescent="0.25">
      <c r="A980">
        <v>979</v>
      </c>
      <c r="B980">
        <v>226.858879</v>
      </c>
      <c r="C980">
        <v>7.2373479999999999</v>
      </c>
    </row>
    <row r="981" spans="1:9" x14ac:dyDescent="0.25">
      <c r="A981">
        <v>980</v>
      </c>
      <c r="B981">
        <v>226.892639</v>
      </c>
      <c r="C981">
        <v>7.1924010000000003</v>
      </c>
    </row>
    <row r="982" spans="1:9" x14ac:dyDescent="0.25">
      <c r="A982">
        <v>981</v>
      </c>
      <c r="B982">
        <v>226.89021700000001</v>
      </c>
      <c r="C982">
        <v>7.2062150000000003</v>
      </c>
    </row>
    <row r="983" spans="1:9" x14ac:dyDescent="0.25">
      <c r="A983">
        <v>982</v>
      </c>
      <c r="B983">
        <v>226.832178</v>
      </c>
      <c r="C983">
        <v>7.0361200000000004</v>
      </c>
    </row>
    <row r="984" spans="1:9" x14ac:dyDescent="0.25">
      <c r="A984">
        <v>983</v>
      </c>
      <c r="B984">
        <v>226.87331</v>
      </c>
      <c r="C984">
        <v>7.234718</v>
      </c>
      <c r="H984">
        <v>226.268857</v>
      </c>
      <c r="I984">
        <v>4.2181259999999998</v>
      </c>
    </row>
    <row r="985" spans="1:9" x14ac:dyDescent="0.25">
      <c r="A985">
        <v>984</v>
      </c>
      <c r="H985">
        <v>226.268291</v>
      </c>
      <c r="I985">
        <v>4.2457019999999996</v>
      </c>
    </row>
    <row r="986" spans="1:9" x14ac:dyDescent="0.25">
      <c r="A986">
        <v>985</v>
      </c>
      <c r="F986">
        <v>227.78449900000001</v>
      </c>
      <c r="G986">
        <v>8.24085</v>
      </c>
      <c r="H986">
        <v>226.240149</v>
      </c>
      <c r="I986">
        <v>4.2626600000000003</v>
      </c>
    </row>
    <row r="987" spans="1:9" x14ac:dyDescent="0.25">
      <c r="A987">
        <v>986</v>
      </c>
      <c r="F987">
        <v>227.83604299999999</v>
      </c>
      <c r="G987">
        <v>8.2015740000000008</v>
      </c>
      <c r="H987">
        <v>226.21164400000001</v>
      </c>
      <c r="I987">
        <v>4.211786</v>
      </c>
    </row>
    <row r="988" spans="1:9" x14ac:dyDescent="0.25">
      <c r="A988">
        <v>987</v>
      </c>
      <c r="F988">
        <v>227.81424000000001</v>
      </c>
      <c r="G988">
        <v>8.2371909999999993</v>
      </c>
      <c r="H988">
        <v>226.16824500000001</v>
      </c>
      <c r="I988">
        <v>4.2379709999999999</v>
      </c>
    </row>
    <row r="989" spans="1:9" x14ac:dyDescent="0.25">
      <c r="A989">
        <v>988</v>
      </c>
      <c r="F989">
        <v>227.81681699999999</v>
      </c>
      <c r="G989">
        <v>8.3083209999999994</v>
      </c>
      <c r="H989">
        <v>226.130773</v>
      </c>
      <c r="I989">
        <v>4.1933860000000003</v>
      </c>
    </row>
    <row r="990" spans="1:9" x14ac:dyDescent="0.25">
      <c r="A990">
        <v>989</v>
      </c>
      <c r="F990">
        <v>227.77867499999999</v>
      </c>
      <c r="G990">
        <v>8.2576020000000003</v>
      </c>
      <c r="H990">
        <v>226.268857</v>
      </c>
      <c r="I990">
        <v>4.2181259999999998</v>
      </c>
    </row>
    <row r="991" spans="1:9" x14ac:dyDescent="0.25">
      <c r="A991">
        <v>990</v>
      </c>
      <c r="F991">
        <v>227.79800399999999</v>
      </c>
      <c r="G991">
        <v>8.3756369999999993</v>
      </c>
      <c r="H991">
        <v>226.268857</v>
      </c>
      <c r="I991">
        <v>4.2181259999999998</v>
      </c>
    </row>
    <row r="992" spans="1:9" x14ac:dyDescent="0.25">
      <c r="A992">
        <v>991</v>
      </c>
      <c r="D992">
        <v>246.276509</v>
      </c>
      <c r="E992">
        <v>5.1069969999999998</v>
      </c>
      <c r="F992">
        <v>227.83207400000001</v>
      </c>
      <c r="G992">
        <v>8.2379639999999998</v>
      </c>
      <c r="H992">
        <v>226.268857</v>
      </c>
      <c r="I992">
        <v>4.2181259999999998</v>
      </c>
    </row>
    <row r="993" spans="1:9" x14ac:dyDescent="0.25">
      <c r="A993">
        <v>992</v>
      </c>
      <c r="D993">
        <v>246.31939</v>
      </c>
      <c r="E993">
        <v>5.1654989999999996</v>
      </c>
      <c r="F993">
        <v>227.78449900000001</v>
      </c>
      <c r="G993">
        <v>8.24085</v>
      </c>
    </row>
    <row r="994" spans="1:9" x14ac:dyDescent="0.25">
      <c r="A994">
        <v>993</v>
      </c>
      <c r="D994">
        <v>246.32681299999999</v>
      </c>
      <c r="E994">
        <v>5.1668900000000004</v>
      </c>
    </row>
    <row r="995" spans="1:9" x14ac:dyDescent="0.25">
      <c r="A995">
        <v>994</v>
      </c>
      <c r="D995">
        <v>246.314854</v>
      </c>
      <c r="E995">
        <v>5.1899819999999997</v>
      </c>
    </row>
    <row r="996" spans="1:9" x14ac:dyDescent="0.25">
      <c r="A996">
        <v>995</v>
      </c>
      <c r="D996">
        <v>246.29743199999999</v>
      </c>
      <c r="E996">
        <v>5.1618909999999998</v>
      </c>
    </row>
    <row r="997" spans="1:9" x14ac:dyDescent="0.25">
      <c r="A997">
        <v>996</v>
      </c>
      <c r="D997">
        <v>246.27949599999999</v>
      </c>
      <c r="E997">
        <v>5.1439529999999998</v>
      </c>
    </row>
    <row r="998" spans="1:9" x14ac:dyDescent="0.25">
      <c r="A998">
        <v>997</v>
      </c>
      <c r="D998">
        <v>246.243054</v>
      </c>
      <c r="E998">
        <v>5.1421489999999999</v>
      </c>
    </row>
    <row r="999" spans="1:9" x14ac:dyDescent="0.25">
      <c r="A999">
        <v>998</v>
      </c>
      <c r="D999">
        <v>246.25815599999999</v>
      </c>
      <c r="E999">
        <v>5.102976</v>
      </c>
    </row>
    <row r="1000" spans="1:9" x14ac:dyDescent="0.25">
      <c r="A1000">
        <v>999</v>
      </c>
      <c r="B1000">
        <v>254.68781300000001</v>
      </c>
      <c r="C1000">
        <v>5.8481940000000003</v>
      </c>
      <c r="D1000">
        <v>246.22821099999999</v>
      </c>
      <c r="E1000">
        <v>5.0926159999999996</v>
      </c>
    </row>
    <row r="1001" spans="1:9" x14ac:dyDescent="0.25">
      <c r="A1001">
        <v>1000</v>
      </c>
      <c r="B1001">
        <v>254.695233</v>
      </c>
      <c r="C1001">
        <v>5.8020110000000003</v>
      </c>
      <c r="D1001">
        <v>246.276509</v>
      </c>
      <c r="E1001">
        <v>5.1069969999999998</v>
      </c>
    </row>
    <row r="1002" spans="1:9" x14ac:dyDescent="0.25">
      <c r="A1002">
        <v>1001</v>
      </c>
      <c r="B1002">
        <v>254.65111200000001</v>
      </c>
      <c r="C1002">
        <v>5.8004129999999998</v>
      </c>
      <c r="D1002">
        <v>246.276509</v>
      </c>
      <c r="E1002">
        <v>5.1069969999999998</v>
      </c>
    </row>
    <row r="1003" spans="1:9" x14ac:dyDescent="0.25">
      <c r="A1003">
        <v>1002</v>
      </c>
      <c r="B1003">
        <v>254.64894900000002</v>
      </c>
      <c r="C1003">
        <v>5.7967019999999998</v>
      </c>
    </row>
    <row r="1004" spans="1:9" x14ac:dyDescent="0.25">
      <c r="A1004">
        <v>1003</v>
      </c>
      <c r="B1004">
        <v>254.67034200000001</v>
      </c>
      <c r="C1004">
        <v>5.7597969999999998</v>
      </c>
    </row>
    <row r="1005" spans="1:9" x14ac:dyDescent="0.25">
      <c r="A1005">
        <v>1004</v>
      </c>
      <c r="B1005">
        <v>254.69002900000001</v>
      </c>
      <c r="C1005">
        <v>5.76356</v>
      </c>
    </row>
    <row r="1006" spans="1:9" x14ac:dyDescent="0.25">
      <c r="A1006">
        <v>1005</v>
      </c>
      <c r="B1006">
        <v>254.706108</v>
      </c>
      <c r="C1006">
        <v>5.7833009999999998</v>
      </c>
      <c r="H1006">
        <v>251.43762599999999</v>
      </c>
      <c r="I1006">
        <v>2.872579</v>
      </c>
    </row>
    <row r="1007" spans="1:9" x14ac:dyDescent="0.25">
      <c r="A1007">
        <v>1006</v>
      </c>
      <c r="B1007">
        <v>254.792137</v>
      </c>
      <c r="C1007">
        <v>5.8328860000000002</v>
      </c>
      <c r="H1007">
        <v>251.43762599999999</v>
      </c>
      <c r="I1007">
        <v>2.872579</v>
      </c>
    </row>
    <row r="1008" spans="1:9" x14ac:dyDescent="0.25">
      <c r="A1008">
        <v>1007</v>
      </c>
      <c r="B1008">
        <v>254.68781300000001</v>
      </c>
      <c r="C1008">
        <v>5.8481940000000003</v>
      </c>
      <c r="H1008">
        <v>251.43762599999999</v>
      </c>
      <c r="I1008">
        <v>2.872579</v>
      </c>
    </row>
    <row r="1009" spans="1:11" x14ac:dyDescent="0.25">
      <c r="A1009">
        <v>1008</v>
      </c>
      <c r="H1009">
        <v>251.43762599999999</v>
      </c>
      <c r="I1009">
        <v>2.872579</v>
      </c>
    </row>
    <row r="1010" spans="1:11" x14ac:dyDescent="0.25">
      <c r="A1010">
        <v>1009</v>
      </c>
      <c r="H1010">
        <v>251.43762599999999</v>
      </c>
      <c r="I1010">
        <v>2.872579</v>
      </c>
    </row>
    <row r="1011" spans="1:11" x14ac:dyDescent="0.25">
      <c r="A1011">
        <v>1010</v>
      </c>
      <c r="F1011">
        <v>255.117222</v>
      </c>
      <c r="G1011">
        <v>6.9698359999999999</v>
      </c>
      <c r="H1011">
        <v>251.43762599999999</v>
      </c>
      <c r="I1011">
        <v>2.872579</v>
      </c>
    </row>
    <row r="1012" spans="1:11" x14ac:dyDescent="0.25">
      <c r="A1012">
        <v>1011</v>
      </c>
      <c r="F1012">
        <v>255.117222</v>
      </c>
      <c r="G1012">
        <v>6.9698359999999999</v>
      </c>
      <c r="H1012">
        <v>251.43762599999999</v>
      </c>
      <c r="I1012">
        <v>2.872579</v>
      </c>
    </row>
    <row r="1013" spans="1:11" x14ac:dyDescent="0.25">
      <c r="A1013">
        <v>1012</v>
      </c>
      <c r="D1013">
        <v>268.35868499999998</v>
      </c>
      <c r="E1013">
        <v>5.2776579999999997</v>
      </c>
      <c r="F1013">
        <v>255.117222</v>
      </c>
      <c r="G1013">
        <v>6.9698359999999999</v>
      </c>
      <c r="H1013">
        <v>251.43762599999999</v>
      </c>
      <c r="I1013">
        <v>2.872579</v>
      </c>
      <c r="J1013">
        <v>235.902367</v>
      </c>
      <c r="K1013">
        <v>14.217441000000001</v>
      </c>
    </row>
    <row r="1014" spans="1:11" x14ac:dyDescent="0.25">
      <c r="A1014">
        <v>1013</v>
      </c>
    </row>
    <row r="1015" spans="1:11" x14ac:dyDescent="0.25">
      <c r="A1015">
        <v>1014</v>
      </c>
    </row>
    <row r="1016" spans="1:11" x14ac:dyDescent="0.25">
      <c r="A1016">
        <v>1015</v>
      </c>
    </row>
    <row r="1017" spans="1:11" x14ac:dyDescent="0.25">
      <c r="A1017">
        <v>1016</v>
      </c>
    </row>
    <row r="1018" spans="1:11" x14ac:dyDescent="0.25">
      <c r="A1018">
        <v>1017</v>
      </c>
    </row>
    <row r="1019" spans="1:11" x14ac:dyDescent="0.25">
      <c r="A1019">
        <v>1018</v>
      </c>
    </row>
    <row r="1020" spans="1:11" x14ac:dyDescent="0.25">
      <c r="A1020">
        <v>1019</v>
      </c>
    </row>
    <row r="1021" spans="1:11" x14ac:dyDescent="0.25">
      <c r="A1021">
        <v>1020</v>
      </c>
    </row>
    <row r="1022" spans="1:11" x14ac:dyDescent="0.25">
      <c r="A1022">
        <v>1021</v>
      </c>
    </row>
    <row r="1023" spans="1:11" x14ac:dyDescent="0.25">
      <c r="A1023">
        <v>1022</v>
      </c>
    </row>
    <row r="1024" spans="1:11" x14ac:dyDescent="0.25">
      <c r="A1024">
        <v>1023</v>
      </c>
    </row>
    <row r="1025" spans="1:1" x14ac:dyDescent="0.25">
      <c r="A1025">
        <v>1024</v>
      </c>
    </row>
    <row r="1026" spans="1:1" x14ac:dyDescent="0.25">
      <c r="A1026">
        <v>1025</v>
      </c>
    </row>
    <row r="1027" spans="1:1" x14ac:dyDescent="0.25">
      <c r="A1027">
        <v>1026</v>
      </c>
    </row>
    <row r="1028" spans="1:1" x14ac:dyDescent="0.25">
      <c r="A1028">
        <v>1027</v>
      </c>
    </row>
    <row r="1029" spans="1:1" x14ac:dyDescent="0.25">
      <c r="A1029">
        <v>1028</v>
      </c>
    </row>
    <row r="1030" spans="1:1" x14ac:dyDescent="0.25">
      <c r="A1030">
        <v>1029</v>
      </c>
    </row>
    <row r="1031" spans="1:1" x14ac:dyDescent="0.25">
      <c r="A1031">
        <v>1030</v>
      </c>
    </row>
    <row r="1032" spans="1:1" x14ac:dyDescent="0.25">
      <c r="A1032">
        <v>1031</v>
      </c>
    </row>
    <row r="1033" spans="1:1" x14ac:dyDescent="0.25">
      <c r="A1033">
        <v>1032</v>
      </c>
    </row>
    <row r="1034" spans="1:1" x14ac:dyDescent="0.25">
      <c r="A1034">
        <v>1033</v>
      </c>
    </row>
    <row r="1035" spans="1:1" x14ac:dyDescent="0.25">
      <c r="A1035">
        <v>1034</v>
      </c>
    </row>
    <row r="1036" spans="1:1" x14ac:dyDescent="0.25">
      <c r="A1036">
        <v>1035</v>
      </c>
    </row>
    <row r="1037" spans="1:1" x14ac:dyDescent="0.25">
      <c r="A1037">
        <v>1036</v>
      </c>
    </row>
    <row r="1038" spans="1:1" x14ac:dyDescent="0.25">
      <c r="A1038">
        <v>1037</v>
      </c>
    </row>
    <row r="1039" spans="1:1" x14ac:dyDescent="0.25">
      <c r="A1039">
        <v>1038</v>
      </c>
    </row>
    <row r="1040" spans="1:1" x14ac:dyDescent="0.25">
      <c r="A1040">
        <v>1039</v>
      </c>
    </row>
    <row r="1041" spans="1:11" x14ac:dyDescent="0.25">
      <c r="A1041">
        <v>1040</v>
      </c>
    </row>
    <row r="1042" spans="1:11" x14ac:dyDescent="0.25">
      <c r="A1042">
        <v>1041</v>
      </c>
    </row>
    <row r="1043" spans="1:11" x14ac:dyDescent="0.25">
      <c r="A1043">
        <v>1042</v>
      </c>
    </row>
    <row r="1044" spans="1:11" x14ac:dyDescent="0.25">
      <c r="A1044">
        <v>1043</v>
      </c>
    </row>
    <row r="1045" spans="1:11" x14ac:dyDescent="0.25">
      <c r="A1045">
        <v>1044</v>
      </c>
    </row>
    <row r="1046" spans="1:11" x14ac:dyDescent="0.25">
      <c r="A1046">
        <v>1045</v>
      </c>
    </row>
    <row r="1047" spans="1:11" x14ac:dyDescent="0.25">
      <c r="A1047">
        <v>1046</v>
      </c>
    </row>
    <row r="1048" spans="1:11" x14ac:dyDescent="0.25">
      <c r="A1048">
        <v>1047</v>
      </c>
    </row>
    <row r="1049" spans="1:11" x14ac:dyDescent="0.25">
      <c r="A1049">
        <v>1048</v>
      </c>
    </row>
    <row r="1050" spans="1:11" x14ac:dyDescent="0.25">
      <c r="A1050">
        <v>1049</v>
      </c>
    </row>
    <row r="1051" spans="1:11" x14ac:dyDescent="0.25">
      <c r="A1051">
        <v>1050</v>
      </c>
      <c r="J1051">
        <v>38.127678000000003</v>
      </c>
      <c r="K1051">
        <v>13.970335</v>
      </c>
    </row>
    <row r="1052" spans="1:11" x14ac:dyDescent="0.25">
      <c r="A1052">
        <v>1051</v>
      </c>
      <c r="D1052">
        <v>44.240577999999999</v>
      </c>
      <c r="E1052">
        <v>8.9434729999999991</v>
      </c>
    </row>
    <row r="1053" spans="1:11" x14ac:dyDescent="0.25">
      <c r="A1053">
        <v>1052</v>
      </c>
      <c r="D1053">
        <v>44.250731999999999</v>
      </c>
      <c r="E1053">
        <v>8.9387329999999992</v>
      </c>
    </row>
    <row r="1054" spans="1:11" x14ac:dyDescent="0.25">
      <c r="A1054">
        <v>1053</v>
      </c>
      <c r="D1054">
        <v>44.224117</v>
      </c>
      <c r="E1054">
        <v>8.9197240000000004</v>
      </c>
    </row>
    <row r="1055" spans="1:11" x14ac:dyDescent="0.25">
      <c r="A1055">
        <v>1054</v>
      </c>
      <c r="D1055">
        <v>44.230057000000002</v>
      </c>
      <c r="E1055">
        <v>8.9021729999999994</v>
      </c>
    </row>
    <row r="1056" spans="1:11" x14ac:dyDescent="0.25">
      <c r="A1056">
        <v>1055</v>
      </c>
      <c r="D1056">
        <v>44.304897000000004</v>
      </c>
      <c r="E1056">
        <v>8.9740450000000003</v>
      </c>
    </row>
    <row r="1057" spans="1:9" x14ac:dyDescent="0.25">
      <c r="A1057">
        <v>1056</v>
      </c>
      <c r="D1057">
        <v>44.266098</v>
      </c>
      <c r="E1057">
        <v>8.9458680000000008</v>
      </c>
    </row>
    <row r="1058" spans="1:9" x14ac:dyDescent="0.25">
      <c r="A1058">
        <v>1057</v>
      </c>
      <c r="D1058">
        <v>44.254375000000003</v>
      </c>
      <c r="E1058">
        <v>8.9378480000000007</v>
      </c>
    </row>
    <row r="1059" spans="1:9" x14ac:dyDescent="0.25">
      <c r="A1059">
        <v>1058</v>
      </c>
      <c r="B1059">
        <v>50.710068</v>
      </c>
      <c r="C1059">
        <v>10.469483</v>
      </c>
      <c r="D1059">
        <v>44.247711000000002</v>
      </c>
      <c r="E1059">
        <v>8.9351400000000005</v>
      </c>
    </row>
    <row r="1060" spans="1:9" x14ac:dyDescent="0.25">
      <c r="A1060">
        <v>1059</v>
      </c>
      <c r="B1060">
        <v>50.785847000000004</v>
      </c>
      <c r="C1060">
        <v>10.464641</v>
      </c>
      <c r="D1060">
        <v>44.256202999999999</v>
      </c>
      <c r="E1060">
        <v>8.8987359999999995</v>
      </c>
    </row>
    <row r="1061" spans="1:9" x14ac:dyDescent="0.25">
      <c r="A1061">
        <v>1060</v>
      </c>
      <c r="B1061">
        <v>50.800899000000001</v>
      </c>
      <c r="C1061">
        <v>10.482452</v>
      </c>
      <c r="D1061">
        <v>44.240577999999999</v>
      </c>
      <c r="E1061">
        <v>8.9434729999999991</v>
      </c>
    </row>
    <row r="1062" spans="1:9" x14ac:dyDescent="0.25">
      <c r="A1062">
        <v>1061</v>
      </c>
      <c r="B1062">
        <v>50.781212000000004</v>
      </c>
      <c r="C1062">
        <v>10.480942000000001</v>
      </c>
    </row>
    <row r="1063" spans="1:9" x14ac:dyDescent="0.25">
      <c r="A1063">
        <v>1062</v>
      </c>
      <c r="B1063">
        <v>50.778553000000002</v>
      </c>
      <c r="C1063">
        <v>10.483753999999999</v>
      </c>
    </row>
    <row r="1064" spans="1:9" x14ac:dyDescent="0.25">
      <c r="A1064">
        <v>1063</v>
      </c>
      <c r="B1064">
        <v>50.777618000000004</v>
      </c>
      <c r="C1064">
        <v>10.471774999999999</v>
      </c>
      <c r="H1064">
        <v>46.958607000000001</v>
      </c>
      <c r="I1064">
        <v>6.8044219999999997</v>
      </c>
    </row>
    <row r="1065" spans="1:9" x14ac:dyDescent="0.25">
      <c r="A1065">
        <v>1064</v>
      </c>
      <c r="B1065">
        <v>50.826988</v>
      </c>
      <c r="C1065">
        <v>10.449433000000001</v>
      </c>
      <c r="F1065">
        <v>47.757572000000003</v>
      </c>
      <c r="G1065">
        <v>11.418704</v>
      </c>
      <c r="H1065">
        <v>46.989857000000001</v>
      </c>
      <c r="I1065">
        <v>6.9116559999999998</v>
      </c>
    </row>
    <row r="1066" spans="1:9" x14ac:dyDescent="0.25">
      <c r="A1066">
        <v>1065</v>
      </c>
      <c r="B1066">
        <v>50.710068</v>
      </c>
      <c r="C1066">
        <v>10.469483</v>
      </c>
      <c r="F1066">
        <v>47.777312999999999</v>
      </c>
      <c r="G1066">
        <v>11.399486</v>
      </c>
      <c r="H1066">
        <v>46.990688000000006</v>
      </c>
      <c r="I1066">
        <v>6.9020729999999997</v>
      </c>
    </row>
    <row r="1067" spans="1:9" x14ac:dyDescent="0.25">
      <c r="A1067">
        <v>1066</v>
      </c>
      <c r="F1067">
        <v>47.744292999999999</v>
      </c>
      <c r="G1067">
        <v>11.44214</v>
      </c>
      <c r="H1067">
        <v>46.939026000000005</v>
      </c>
      <c r="I1067">
        <v>6.9233750000000001</v>
      </c>
    </row>
    <row r="1068" spans="1:9" x14ac:dyDescent="0.25">
      <c r="A1068">
        <v>1067</v>
      </c>
      <c r="F1068">
        <v>47.781689</v>
      </c>
      <c r="G1068">
        <v>11.460629000000001</v>
      </c>
      <c r="H1068">
        <v>46.961365000000001</v>
      </c>
      <c r="I1068">
        <v>6.8765020000000003</v>
      </c>
    </row>
    <row r="1069" spans="1:9" x14ac:dyDescent="0.25">
      <c r="A1069">
        <v>1068</v>
      </c>
      <c r="F1069">
        <v>47.802204000000003</v>
      </c>
      <c r="G1069">
        <v>11.502447999999999</v>
      </c>
      <c r="H1069">
        <v>46.953659000000002</v>
      </c>
      <c r="I1069">
        <v>6.9225409999999998</v>
      </c>
    </row>
    <row r="1070" spans="1:9" x14ac:dyDescent="0.25">
      <c r="A1070">
        <v>1069</v>
      </c>
      <c r="F1070">
        <v>47.840744000000001</v>
      </c>
      <c r="G1070">
        <v>11.507657</v>
      </c>
      <c r="H1070">
        <v>47.006157000000002</v>
      </c>
      <c r="I1070">
        <v>6.9245200000000002</v>
      </c>
    </row>
    <row r="1071" spans="1:9" x14ac:dyDescent="0.25">
      <c r="A1071">
        <v>1070</v>
      </c>
      <c r="F1071">
        <v>47.834183000000003</v>
      </c>
      <c r="G1071">
        <v>11.498751</v>
      </c>
      <c r="H1071">
        <v>47.050995</v>
      </c>
      <c r="I1071">
        <v>6.8993650000000004</v>
      </c>
    </row>
    <row r="1072" spans="1:9" x14ac:dyDescent="0.25">
      <c r="A1072">
        <v>1071</v>
      </c>
      <c r="F1072">
        <v>47.857777000000006</v>
      </c>
      <c r="G1072">
        <v>11.544217</v>
      </c>
      <c r="H1072">
        <v>47.031620000000004</v>
      </c>
      <c r="I1072">
        <v>6.8612950000000001</v>
      </c>
    </row>
    <row r="1073" spans="1:9" x14ac:dyDescent="0.25">
      <c r="A1073">
        <v>1072</v>
      </c>
      <c r="F1073">
        <v>47.757572000000003</v>
      </c>
      <c r="G1073">
        <v>11.418704</v>
      </c>
      <c r="H1073">
        <v>46.958607000000001</v>
      </c>
      <c r="I1073">
        <v>6.8044219999999997</v>
      </c>
    </row>
    <row r="1074" spans="1:9" x14ac:dyDescent="0.25">
      <c r="A1074">
        <v>1073</v>
      </c>
      <c r="F1074">
        <v>47.757572000000003</v>
      </c>
      <c r="G1074">
        <v>11.418704</v>
      </c>
    </row>
    <row r="1075" spans="1:9" x14ac:dyDescent="0.25">
      <c r="A1075">
        <v>1074</v>
      </c>
    </row>
    <row r="1076" spans="1:9" x14ac:dyDescent="0.25">
      <c r="A1076">
        <v>1075</v>
      </c>
    </row>
    <row r="1077" spans="1:9" x14ac:dyDescent="0.25">
      <c r="A1077">
        <v>1076</v>
      </c>
      <c r="D1077">
        <v>70.500440000000012</v>
      </c>
      <c r="E1077">
        <v>9.1779159999999997</v>
      </c>
    </row>
    <row r="1078" spans="1:9" x14ac:dyDescent="0.25">
      <c r="A1078">
        <v>1077</v>
      </c>
      <c r="D1078">
        <v>70.468371000000005</v>
      </c>
      <c r="E1078">
        <v>9.1686239999999994</v>
      </c>
    </row>
    <row r="1079" spans="1:9" x14ac:dyDescent="0.25">
      <c r="A1079">
        <v>1078</v>
      </c>
      <c r="D1079">
        <v>70.466856000000007</v>
      </c>
      <c r="E1079">
        <v>9.1725119999999993</v>
      </c>
    </row>
    <row r="1080" spans="1:9" x14ac:dyDescent="0.25">
      <c r="A1080">
        <v>1079</v>
      </c>
      <c r="D1080">
        <v>70.37913300000001</v>
      </c>
      <c r="E1080">
        <v>9.1550879999999992</v>
      </c>
    </row>
    <row r="1081" spans="1:9" x14ac:dyDescent="0.25">
      <c r="A1081">
        <v>1080</v>
      </c>
      <c r="D1081">
        <v>70.289593000000011</v>
      </c>
      <c r="E1081">
        <v>9.1305449999999997</v>
      </c>
    </row>
    <row r="1082" spans="1:9" x14ac:dyDescent="0.25">
      <c r="A1082">
        <v>1081</v>
      </c>
      <c r="B1082">
        <v>74.868147000000008</v>
      </c>
      <c r="C1082">
        <v>10.233822</v>
      </c>
      <c r="D1082">
        <v>70.438979000000003</v>
      </c>
      <c r="E1082">
        <v>9.1063539999999996</v>
      </c>
    </row>
    <row r="1083" spans="1:9" x14ac:dyDescent="0.25">
      <c r="A1083">
        <v>1082</v>
      </c>
      <c r="B1083">
        <v>74.895166000000003</v>
      </c>
      <c r="C1083">
        <v>10.245841</v>
      </c>
      <c r="D1083">
        <v>70.500440000000012</v>
      </c>
      <c r="E1083">
        <v>9.1779159999999997</v>
      </c>
    </row>
    <row r="1084" spans="1:9" x14ac:dyDescent="0.25">
      <c r="A1084">
        <v>1083</v>
      </c>
      <c r="B1084">
        <v>74.89567000000001</v>
      </c>
      <c r="C1084">
        <v>10.257607</v>
      </c>
      <c r="D1084">
        <v>70.500440000000012</v>
      </c>
      <c r="E1084">
        <v>9.1779159999999997</v>
      </c>
    </row>
    <row r="1085" spans="1:9" x14ac:dyDescent="0.25">
      <c r="A1085">
        <v>1084</v>
      </c>
      <c r="B1085">
        <v>74.877440000000007</v>
      </c>
      <c r="C1085">
        <v>10.239326</v>
      </c>
    </row>
    <row r="1086" spans="1:9" x14ac:dyDescent="0.25">
      <c r="A1086">
        <v>1085</v>
      </c>
      <c r="B1086">
        <v>74.880672000000004</v>
      </c>
      <c r="C1086">
        <v>10.288414</v>
      </c>
    </row>
    <row r="1087" spans="1:9" x14ac:dyDescent="0.25">
      <c r="A1087">
        <v>1086</v>
      </c>
      <c r="B1087">
        <v>74.839765</v>
      </c>
      <c r="C1087">
        <v>10.311697000000001</v>
      </c>
      <c r="F1087">
        <v>72.695581000000004</v>
      </c>
      <c r="G1087">
        <v>11.03777</v>
      </c>
      <c r="H1087">
        <v>72.76966800000001</v>
      </c>
      <c r="I1087">
        <v>6.9864110000000004</v>
      </c>
    </row>
    <row r="1088" spans="1:9" x14ac:dyDescent="0.25">
      <c r="A1088">
        <v>1087</v>
      </c>
      <c r="B1088">
        <v>74.963344000000006</v>
      </c>
      <c r="C1088">
        <v>10.184430000000001</v>
      </c>
      <c r="F1088">
        <v>72.671037000000013</v>
      </c>
      <c r="G1088">
        <v>11.019285999999999</v>
      </c>
      <c r="H1088">
        <v>72.754063000000002</v>
      </c>
      <c r="I1088">
        <v>7.0320660000000004</v>
      </c>
    </row>
    <row r="1089" spans="1:9" x14ac:dyDescent="0.25">
      <c r="A1089">
        <v>1088</v>
      </c>
      <c r="B1089">
        <v>74.868147000000008</v>
      </c>
      <c r="C1089">
        <v>10.233822</v>
      </c>
      <c r="F1089">
        <v>72.710631000000006</v>
      </c>
      <c r="G1089">
        <v>11.064738999999999</v>
      </c>
      <c r="H1089">
        <v>72.739114000000001</v>
      </c>
      <c r="I1089">
        <v>7.044035</v>
      </c>
    </row>
    <row r="1090" spans="1:9" x14ac:dyDescent="0.25">
      <c r="A1090">
        <v>1089</v>
      </c>
      <c r="F1090">
        <v>72.694974999999999</v>
      </c>
      <c r="G1090">
        <v>11.086252999999999</v>
      </c>
      <c r="H1090">
        <v>72.649674000000005</v>
      </c>
      <c r="I1090">
        <v>7.1488779999999998</v>
      </c>
    </row>
    <row r="1091" spans="1:9" x14ac:dyDescent="0.25">
      <c r="A1091">
        <v>1090</v>
      </c>
      <c r="F1091">
        <v>72.747346000000007</v>
      </c>
      <c r="G1091">
        <v>11.084282999999999</v>
      </c>
      <c r="H1091">
        <v>72.675127000000003</v>
      </c>
      <c r="I1091">
        <v>7.1521100000000004</v>
      </c>
    </row>
    <row r="1092" spans="1:9" x14ac:dyDescent="0.25">
      <c r="A1092">
        <v>1091</v>
      </c>
      <c r="F1092">
        <v>72.771890000000013</v>
      </c>
      <c r="G1092">
        <v>11.102817999999999</v>
      </c>
      <c r="H1092">
        <v>72.696591000000012</v>
      </c>
      <c r="I1092">
        <v>7.0833760000000003</v>
      </c>
    </row>
    <row r="1093" spans="1:9" x14ac:dyDescent="0.25">
      <c r="A1093">
        <v>1092</v>
      </c>
      <c r="F1093">
        <v>72.761689000000004</v>
      </c>
      <c r="G1093">
        <v>11.165895000000001</v>
      </c>
      <c r="H1093">
        <v>72.681794000000011</v>
      </c>
      <c r="I1093">
        <v>7.0041380000000002</v>
      </c>
    </row>
    <row r="1094" spans="1:9" x14ac:dyDescent="0.25">
      <c r="A1094">
        <v>1093</v>
      </c>
      <c r="F1094">
        <v>72.813252000000006</v>
      </c>
      <c r="G1094">
        <v>11.177258</v>
      </c>
      <c r="H1094">
        <v>72.774466000000004</v>
      </c>
      <c r="I1094">
        <v>7.0430250000000001</v>
      </c>
    </row>
    <row r="1095" spans="1:9" x14ac:dyDescent="0.25">
      <c r="A1095">
        <v>1094</v>
      </c>
      <c r="F1095">
        <v>72.695581000000004</v>
      </c>
      <c r="G1095">
        <v>11.03777</v>
      </c>
      <c r="H1095">
        <v>72.76966800000001</v>
      </c>
      <c r="I1095">
        <v>6.9864110000000004</v>
      </c>
    </row>
    <row r="1096" spans="1:9" x14ac:dyDescent="0.25">
      <c r="A1096">
        <v>1095</v>
      </c>
    </row>
    <row r="1097" spans="1:9" x14ac:dyDescent="0.25">
      <c r="A1097">
        <v>1096</v>
      </c>
    </row>
    <row r="1098" spans="1:9" x14ac:dyDescent="0.25">
      <c r="A1098">
        <v>1097</v>
      </c>
    </row>
    <row r="1099" spans="1:9" x14ac:dyDescent="0.25">
      <c r="A1099">
        <v>1098</v>
      </c>
    </row>
    <row r="1100" spans="1:9" x14ac:dyDescent="0.25">
      <c r="A1100">
        <v>1099</v>
      </c>
      <c r="D1100">
        <v>92.574061</v>
      </c>
      <c r="E1100">
        <v>8.0969099999999994</v>
      </c>
    </row>
    <row r="1101" spans="1:9" x14ac:dyDescent="0.25">
      <c r="A1101">
        <v>1100</v>
      </c>
      <c r="D1101">
        <v>92.573858999999999</v>
      </c>
      <c r="E1101">
        <v>8.0624169999999999</v>
      </c>
    </row>
    <row r="1102" spans="1:9" x14ac:dyDescent="0.25">
      <c r="A1102">
        <v>1101</v>
      </c>
      <c r="D1102">
        <v>92.554719000000006</v>
      </c>
      <c r="E1102">
        <v>8.1009499999999992</v>
      </c>
    </row>
    <row r="1103" spans="1:9" x14ac:dyDescent="0.25">
      <c r="A1103">
        <v>1102</v>
      </c>
      <c r="B1103">
        <v>97.440278000000006</v>
      </c>
      <c r="C1103">
        <v>9.6993039999999997</v>
      </c>
      <c r="D1103">
        <v>92.512399000000002</v>
      </c>
      <c r="E1103">
        <v>8.0673159999999999</v>
      </c>
    </row>
    <row r="1104" spans="1:9" x14ac:dyDescent="0.25">
      <c r="A1104">
        <v>1103</v>
      </c>
      <c r="B1104">
        <v>97.45189400000001</v>
      </c>
      <c r="C1104">
        <v>9.7275340000000003</v>
      </c>
      <c r="D1104">
        <v>92.497045000000014</v>
      </c>
      <c r="E1104">
        <v>8.060397</v>
      </c>
    </row>
    <row r="1105" spans="1:9" x14ac:dyDescent="0.25">
      <c r="A1105">
        <v>1104</v>
      </c>
      <c r="B1105">
        <v>97.472043000000014</v>
      </c>
      <c r="C1105">
        <v>9.7050099999999997</v>
      </c>
      <c r="D1105">
        <v>92.508357000000004</v>
      </c>
      <c r="E1105">
        <v>8.0585780000000007</v>
      </c>
    </row>
    <row r="1106" spans="1:9" x14ac:dyDescent="0.25">
      <c r="A1106">
        <v>1105</v>
      </c>
      <c r="B1106">
        <v>97.490226000000007</v>
      </c>
      <c r="C1106">
        <v>9.7081409999999995</v>
      </c>
      <c r="D1106">
        <v>92.555074000000005</v>
      </c>
      <c r="E1106">
        <v>8.0466099999999994</v>
      </c>
    </row>
    <row r="1107" spans="1:9" x14ac:dyDescent="0.25">
      <c r="A1107">
        <v>1106</v>
      </c>
      <c r="B1107">
        <v>97.480579000000006</v>
      </c>
      <c r="C1107">
        <v>9.6994550000000004</v>
      </c>
      <c r="D1107">
        <v>92.574061</v>
      </c>
      <c r="E1107">
        <v>8.0969099999999994</v>
      </c>
    </row>
    <row r="1108" spans="1:9" x14ac:dyDescent="0.25">
      <c r="A1108">
        <v>1107</v>
      </c>
      <c r="B1108">
        <v>97.465833000000003</v>
      </c>
      <c r="C1108">
        <v>9.6915759999999995</v>
      </c>
    </row>
    <row r="1109" spans="1:9" x14ac:dyDescent="0.25">
      <c r="A1109">
        <v>1108</v>
      </c>
      <c r="B1109">
        <v>97.454115999999999</v>
      </c>
      <c r="C1109">
        <v>9.6818290000000005</v>
      </c>
    </row>
    <row r="1110" spans="1:9" x14ac:dyDescent="0.25">
      <c r="A1110">
        <v>1109</v>
      </c>
      <c r="B1110">
        <v>97.440278000000006</v>
      </c>
      <c r="C1110">
        <v>9.6993039999999997</v>
      </c>
      <c r="F1110">
        <v>96.773543000000004</v>
      </c>
      <c r="G1110">
        <v>11.171500999999999</v>
      </c>
      <c r="H1110">
        <v>96.313418000000013</v>
      </c>
      <c r="I1110">
        <v>6.4732050000000001</v>
      </c>
    </row>
    <row r="1111" spans="1:9" x14ac:dyDescent="0.25">
      <c r="A1111">
        <v>1110</v>
      </c>
      <c r="F1111">
        <v>96.69062000000001</v>
      </c>
      <c r="G1111">
        <v>11.206346999999999</v>
      </c>
      <c r="H1111">
        <v>96.401744000000008</v>
      </c>
      <c r="I1111">
        <v>6.4289649999999998</v>
      </c>
    </row>
    <row r="1112" spans="1:9" x14ac:dyDescent="0.25">
      <c r="A1112">
        <v>1111</v>
      </c>
      <c r="F1112">
        <v>96.661935</v>
      </c>
      <c r="G1112">
        <v>11.199985</v>
      </c>
      <c r="H1112">
        <v>96.324527000000003</v>
      </c>
      <c r="I1112">
        <v>6.4737109999999998</v>
      </c>
    </row>
    <row r="1113" spans="1:9" x14ac:dyDescent="0.25">
      <c r="A1113">
        <v>1112</v>
      </c>
      <c r="F1113">
        <v>96.700921000000008</v>
      </c>
      <c r="G1113">
        <v>11.194126000000001</v>
      </c>
      <c r="H1113">
        <v>96.286651000000006</v>
      </c>
      <c r="I1113">
        <v>6.5151219999999999</v>
      </c>
    </row>
    <row r="1114" spans="1:9" x14ac:dyDescent="0.25">
      <c r="A1114">
        <v>1113</v>
      </c>
      <c r="F1114">
        <v>96.740768000000003</v>
      </c>
      <c r="G1114">
        <v>11.204883000000001</v>
      </c>
      <c r="H1114">
        <v>96.310991999999999</v>
      </c>
      <c r="I1114">
        <v>6.4550239999999999</v>
      </c>
    </row>
    <row r="1115" spans="1:9" x14ac:dyDescent="0.25">
      <c r="A1115">
        <v>1114</v>
      </c>
      <c r="F1115">
        <v>96.761827000000011</v>
      </c>
      <c r="G1115">
        <v>11.243821000000001</v>
      </c>
      <c r="H1115">
        <v>96.316798000000006</v>
      </c>
      <c r="I1115">
        <v>6.4619939999999998</v>
      </c>
    </row>
    <row r="1116" spans="1:9" x14ac:dyDescent="0.25">
      <c r="A1116">
        <v>1115</v>
      </c>
      <c r="F1116">
        <v>96.776120000000006</v>
      </c>
      <c r="G1116">
        <v>11.259376</v>
      </c>
      <c r="H1116">
        <v>96.350385000000003</v>
      </c>
      <c r="I1116">
        <v>6.4119960000000003</v>
      </c>
    </row>
    <row r="1117" spans="1:9" x14ac:dyDescent="0.25">
      <c r="A1117">
        <v>1116</v>
      </c>
      <c r="F1117">
        <v>96.810866000000004</v>
      </c>
      <c r="G1117">
        <v>11.295382999999999</v>
      </c>
      <c r="H1117">
        <v>96.39477500000001</v>
      </c>
      <c r="I1117">
        <v>6.3941689999999998</v>
      </c>
    </row>
    <row r="1118" spans="1:9" x14ac:dyDescent="0.25">
      <c r="A1118">
        <v>1117</v>
      </c>
      <c r="F1118">
        <v>96.773543000000004</v>
      </c>
      <c r="G1118">
        <v>11.171500999999999</v>
      </c>
      <c r="H1118">
        <v>96.313418000000013</v>
      </c>
      <c r="I1118">
        <v>6.4732050000000001</v>
      </c>
    </row>
    <row r="1119" spans="1:9" x14ac:dyDescent="0.25">
      <c r="A1119">
        <v>1118</v>
      </c>
      <c r="F1119">
        <v>96.773543000000004</v>
      </c>
      <c r="G1119">
        <v>11.171500999999999</v>
      </c>
    </row>
    <row r="1120" spans="1:9" x14ac:dyDescent="0.25">
      <c r="A1120">
        <v>1119</v>
      </c>
    </row>
    <row r="1121" spans="1:9" x14ac:dyDescent="0.25">
      <c r="A1121">
        <v>1120</v>
      </c>
      <c r="D1121">
        <v>119.68192200000001</v>
      </c>
      <c r="E1121">
        <v>7.3565950000000004</v>
      </c>
    </row>
    <row r="1122" spans="1:9" x14ac:dyDescent="0.25">
      <c r="A1122">
        <v>1121</v>
      </c>
      <c r="D1122">
        <v>119.72606200000001</v>
      </c>
      <c r="E1122">
        <v>7.3791180000000001</v>
      </c>
    </row>
    <row r="1123" spans="1:9" x14ac:dyDescent="0.25">
      <c r="A1123">
        <v>1122</v>
      </c>
      <c r="D1123">
        <v>119.719092</v>
      </c>
      <c r="E1123">
        <v>7.3776549999999999</v>
      </c>
    </row>
    <row r="1124" spans="1:9" x14ac:dyDescent="0.25">
      <c r="A1124">
        <v>1123</v>
      </c>
      <c r="D1124">
        <v>119.70914400000001</v>
      </c>
      <c r="E1124">
        <v>7.3805329999999998</v>
      </c>
    </row>
    <row r="1125" spans="1:9" x14ac:dyDescent="0.25">
      <c r="A1125">
        <v>1124</v>
      </c>
      <c r="D1125">
        <v>119.679801</v>
      </c>
      <c r="E1125">
        <v>7.386139</v>
      </c>
    </row>
    <row r="1126" spans="1:9" x14ac:dyDescent="0.25">
      <c r="A1126">
        <v>1125</v>
      </c>
      <c r="D1126">
        <v>119.68358900000001</v>
      </c>
      <c r="E1126">
        <v>7.4027539999999998</v>
      </c>
    </row>
    <row r="1127" spans="1:9" x14ac:dyDescent="0.25">
      <c r="A1127">
        <v>1126</v>
      </c>
      <c r="B1127">
        <v>126.13871700000001</v>
      </c>
      <c r="C1127">
        <v>8.9297470000000008</v>
      </c>
      <c r="D1127">
        <v>119.71742500000001</v>
      </c>
      <c r="E1127">
        <v>7.3980569999999997</v>
      </c>
    </row>
    <row r="1128" spans="1:9" x14ac:dyDescent="0.25">
      <c r="A1128">
        <v>1127</v>
      </c>
      <c r="B1128">
        <v>126.132152</v>
      </c>
      <c r="C1128">
        <v>8.9667639999999995</v>
      </c>
      <c r="D1128">
        <v>119.699851</v>
      </c>
      <c r="E1128">
        <v>7.4172979999999997</v>
      </c>
    </row>
    <row r="1129" spans="1:9" x14ac:dyDescent="0.25">
      <c r="A1129">
        <v>1128</v>
      </c>
      <c r="B1129">
        <v>126.14174600000001</v>
      </c>
      <c r="C1129">
        <v>8.9443920000000006</v>
      </c>
      <c r="D1129">
        <v>119.68192200000001</v>
      </c>
      <c r="E1129">
        <v>7.3565950000000004</v>
      </c>
    </row>
    <row r="1130" spans="1:9" x14ac:dyDescent="0.25">
      <c r="A1130">
        <v>1129</v>
      </c>
      <c r="B1130">
        <v>126.164165</v>
      </c>
      <c r="C1130">
        <v>8.9294429999999991</v>
      </c>
    </row>
    <row r="1131" spans="1:9" x14ac:dyDescent="0.25">
      <c r="A1131">
        <v>1130</v>
      </c>
      <c r="B1131">
        <v>126.124469</v>
      </c>
      <c r="C1131">
        <v>8.9116669999999996</v>
      </c>
    </row>
    <row r="1132" spans="1:9" x14ac:dyDescent="0.25">
      <c r="A1132">
        <v>1131</v>
      </c>
      <c r="B1132">
        <v>126.131034</v>
      </c>
      <c r="C1132">
        <v>8.880001</v>
      </c>
    </row>
    <row r="1133" spans="1:9" x14ac:dyDescent="0.25">
      <c r="A1133">
        <v>1132</v>
      </c>
      <c r="B1133">
        <v>126.13871700000001</v>
      </c>
      <c r="C1133">
        <v>8.9297470000000008</v>
      </c>
      <c r="F1133">
        <v>124.991702</v>
      </c>
      <c r="G1133">
        <v>9.6616289999999996</v>
      </c>
      <c r="H1133">
        <v>125.151488</v>
      </c>
      <c r="I1133">
        <v>5.400684</v>
      </c>
    </row>
    <row r="1134" spans="1:9" x14ac:dyDescent="0.25">
      <c r="A1134">
        <v>1133</v>
      </c>
      <c r="F1134">
        <v>124.99801500000001</v>
      </c>
      <c r="G1134">
        <v>9.6293570000000006</v>
      </c>
      <c r="H1134">
        <v>125.24608500000001</v>
      </c>
      <c r="I1134">
        <v>5.3657870000000001</v>
      </c>
    </row>
    <row r="1135" spans="1:9" x14ac:dyDescent="0.25">
      <c r="A1135">
        <v>1134</v>
      </c>
      <c r="F1135">
        <v>125.012157</v>
      </c>
      <c r="G1135">
        <v>9.6104190000000003</v>
      </c>
      <c r="H1135">
        <v>125.177402</v>
      </c>
      <c r="I1135">
        <v>5.3980579999999998</v>
      </c>
    </row>
    <row r="1136" spans="1:9" x14ac:dyDescent="0.25">
      <c r="A1136">
        <v>1135</v>
      </c>
      <c r="F1136">
        <v>125.01296500000001</v>
      </c>
      <c r="G1136">
        <v>9.6611740000000008</v>
      </c>
      <c r="H1136">
        <v>125.183665</v>
      </c>
      <c r="I1136">
        <v>5.3857359999999996</v>
      </c>
    </row>
    <row r="1137" spans="1:9" x14ac:dyDescent="0.25">
      <c r="A1137">
        <v>1136</v>
      </c>
      <c r="F1137">
        <v>125.00892200000001</v>
      </c>
      <c r="G1137">
        <v>9.649305</v>
      </c>
      <c r="H1137">
        <v>125.169875</v>
      </c>
      <c r="I1137">
        <v>5.4519440000000001</v>
      </c>
    </row>
    <row r="1138" spans="1:9" x14ac:dyDescent="0.25">
      <c r="A1138">
        <v>1137</v>
      </c>
      <c r="F1138">
        <v>125.02967700000001</v>
      </c>
      <c r="G1138">
        <v>9.6604170000000007</v>
      </c>
      <c r="H1138">
        <v>125.208915</v>
      </c>
      <c r="I1138">
        <v>5.3991689999999997</v>
      </c>
    </row>
    <row r="1139" spans="1:9" x14ac:dyDescent="0.25">
      <c r="A1139">
        <v>1138</v>
      </c>
      <c r="F1139">
        <v>125.001704</v>
      </c>
      <c r="G1139">
        <v>9.6705679999999994</v>
      </c>
      <c r="H1139">
        <v>125.23002500000001</v>
      </c>
      <c r="I1139">
        <v>5.4059359999999996</v>
      </c>
    </row>
    <row r="1140" spans="1:9" x14ac:dyDescent="0.25">
      <c r="A1140">
        <v>1139</v>
      </c>
      <c r="F1140">
        <v>124.991702</v>
      </c>
      <c r="G1140">
        <v>9.6616289999999996</v>
      </c>
      <c r="H1140">
        <v>125.151488</v>
      </c>
      <c r="I1140">
        <v>5.400684</v>
      </c>
    </row>
    <row r="1141" spans="1:9" x14ac:dyDescent="0.25">
      <c r="A1141">
        <v>1140</v>
      </c>
      <c r="F1141">
        <v>124.991702</v>
      </c>
      <c r="G1141">
        <v>9.6616289999999996</v>
      </c>
      <c r="H1141">
        <v>125.151488</v>
      </c>
      <c r="I1141">
        <v>5.400684</v>
      </c>
    </row>
    <row r="1142" spans="1:9" x14ac:dyDescent="0.25">
      <c r="A1142">
        <v>1141</v>
      </c>
    </row>
    <row r="1143" spans="1:9" x14ac:dyDescent="0.25">
      <c r="A1143">
        <v>1142</v>
      </c>
      <c r="D1143">
        <v>154.17847499999999</v>
      </c>
      <c r="E1143">
        <v>8.1494759999999999</v>
      </c>
    </row>
    <row r="1144" spans="1:9" x14ac:dyDescent="0.25">
      <c r="A1144">
        <v>1143</v>
      </c>
      <c r="D1144">
        <v>154.19857200000001</v>
      </c>
      <c r="E1144">
        <v>8.2399170000000002</v>
      </c>
    </row>
    <row r="1145" spans="1:9" x14ac:dyDescent="0.25">
      <c r="A1145">
        <v>1144</v>
      </c>
      <c r="D1145">
        <v>154.14654200000001</v>
      </c>
      <c r="E1145">
        <v>8.1716149999999992</v>
      </c>
    </row>
    <row r="1146" spans="1:9" x14ac:dyDescent="0.25">
      <c r="A1146">
        <v>1145</v>
      </c>
      <c r="D1146">
        <v>154.120833</v>
      </c>
      <c r="E1146">
        <v>8.0932639999999996</v>
      </c>
    </row>
    <row r="1147" spans="1:9" x14ac:dyDescent="0.25">
      <c r="A1147">
        <v>1146</v>
      </c>
      <c r="D1147">
        <v>154.127465</v>
      </c>
      <c r="E1147">
        <v>8.0899990000000006</v>
      </c>
    </row>
    <row r="1148" spans="1:9" x14ac:dyDescent="0.25">
      <c r="A1148">
        <v>1147</v>
      </c>
      <c r="D1148">
        <v>154.17847499999999</v>
      </c>
      <c r="E1148">
        <v>8.1494759999999999</v>
      </c>
    </row>
    <row r="1149" spans="1:9" x14ac:dyDescent="0.25">
      <c r="A1149">
        <v>1148</v>
      </c>
      <c r="B1149">
        <v>159.66039499999999</v>
      </c>
      <c r="C1149">
        <v>9.3380550000000007</v>
      </c>
      <c r="D1149">
        <v>154.17847499999999</v>
      </c>
      <c r="E1149">
        <v>8.1494759999999999</v>
      </c>
    </row>
    <row r="1150" spans="1:9" x14ac:dyDescent="0.25">
      <c r="A1150">
        <v>1149</v>
      </c>
      <c r="B1150">
        <v>159.73594</v>
      </c>
      <c r="C1150">
        <v>9.3057660000000002</v>
      </c>
      <c r="D1150">
        <v>154.17847499999999</v>
      </c>
      <c r="E1150">
        <v>8.1494759999999999</v>
      </c>
    </row>
    <row r="1151" spans="1:9" x14ac:dyDescent="0.25">
      <c r="A1151">
        <v>1150</v>
      </c>
      <c r="B1151">
        <v>159.72935899999999</v>
      </c>
      <c r="C1151">
        <v>9.2906669999999991</v>
      </c>
    </row>
    <row r="1152" spans="1:9" x14ac:dyDescent="0.25">
      <c r="A1152">
        <v>1151</v>
      </c>
      <c r="B1152">
        <v>159.70410900000002</v>
      </c>
      <c r="C1152">
        <v>9.3221410000000002</v>
      </c>
    </row>
    <row r="1153" spans="1:9" x14ac:dyDescent="0.25">
      <c r="A1153">
        <v>1152</v>
      </c>
      <c r="B1153">
        <v>159.67253399999998</v>
      </c>
      <c r="C1153">
        <v>9.3566230000000008</v>
      </c>
    </row>
    <row r="1154" spans="1:9" x14ac:dyDescent="0.25">
      <c r="A1154">
        <v>1153</v>
      </c>
      <c r="B1154">
        <v>159.63947999999999</v>
      </c>
      <c r="C1154">
        <v>9.3746810000000007</v>
      </c>
    </row>
    <row r="1155" spans="1:9" x14ac:dyDescent="0.25">
      <c r="A1155">
        <v>1154</v>
      </c>
      <c r="B1155">
        <v>159.549499</v>
      </c>
      <c r="C1155">
        <v>9.3729460000000007</v>
      </c>
    </row>
    <row r="1156" spans="1:9" x14ac:dyDescent="0.25">
      <c r="A1156">
        <v>1155</v>
      </c>
      <c r="B1156">
        <v>159.66039499999999</v>
      </c>
      <c r="C1156">
        <v>9.3380550000000007</v>
      </c>
      <c r="F1156">
        <v>159.43508400000002</v>
      </c>
      <c r="G1156">
        <v>10.368759000000001</v>
      </c>
      <c r="H1156">
        <v>158.86505</v>
      </c>
      <c r="I1156">
        <v>6.5423109999999998</v>
      </c>
    </row>
    <row r="1157" spans="1:9" x14ac:dyDescent="0.25">
      <c r="A1157">
        <v>1156</v>
      </c>
      <c r="B1157">
        <v>159.66039499999999</v>
      </c>
      <c r="C1157">
        <v>9.3380550000000007</v>
      </c>
      <c r="F1157">
        <v>159.49196000000001</v>
      </c>
      <c r="G1157">
        <v>10.36983</v>
      </c>
      <c r="H1157">
        <v>158.85530699999998</v>
      </c>
      <c r="I1157">
        <v>6.55389</v>
      </c>
    </row>
    <row r="1158" spans="1:9" x14ac:dyDescent="0.25">
      <c r="A1158">
        <v>1157</v>
      </c>
      <c r="F1158">
        <v>159.42712699999998</v>
      </c>
      <c r="G1158">
        <v>10.307598</v>
      </c>
      <c r="H1158">
        <v>158.75782699999999</v>
      </c>
      <c r="I1158">
        <v>6.5696009999999996</v>
      </c>
    </row>
    <row r="1159" spans="1:9" x14ac:dyDescent="0.25">
      <c r="A1159">
        <v>1158</v>
      </c>
      <c r="F1159">
        <v>159.42768699999999</v>
      </c>
      <c r="G1159">
        <v>10.351160999999999</v>
      </c>
      <c r="H1159">
        <v>158.75298100000001</v>
      </c>
      <c r="I1159">
        <v>6.5810789999999999</v>
      </c>
    </row>
    <row r="1160" spans="1:9" x14ac:dyDescent="0.25">
      <c r="A1160">
        <v>1159</v>
      </c>
      <c r="F1160">
        <v>159.420751</v>
      </c>
      <c r="G1160">
        <v>10.35463</v>
      </c>
      <c r="H1160">
        <v>158.73354599999999</v>
      </c>
      <c r="I1160">
        <v>6.576079</v>
      </c>
    </row>
    <row r="1161" spans="1:9" x14ac:dyDescent="0.25">
      <c r="A1161">
        <v>1160</v>
      </c>
      <c r="F1161">
        <v>159.42472900000001</v>
      </c>
      <c r="G1161">
        <v>10.361618</v>
      </c>
      <c r="H1161">
        <v>158.779404</v>
      </c>
      <c r="I1161">
        <v>6.5093079999999999</v>
      </c>
    </row>
    <row r="1162" spans="1:9" x14ac:dyDescent="0.25">
      <c r="A1162">
        <v>1161</v>
      </c>
      <c r="F1162">
        <v>159.378871</v>
      </c>
      <c r="G1162">
        <v>10.411555999999999</v>
      </c>
      <c r="H1162">
        <v>158.794758</v>
      </c>
      <c r="I1162">
        <v>6.4594199999999997</v>
      </c>
    </row>
    <row r="1163" spans="1:9" x14ac:dyDescent="0.25">
      <c r="A1163">
        <v>1162</v>
      </c>
      <c r="F1163">
        <v>159.383972</v>
      </c>
      <c r="G1163">
        <v>10.410638000000001</v>
      </c>
      <c r="H1163">
        <v>158.74124899999998</v>
      </c>
      <c r="I1163">
        <v>6.5208870000000001</v>
      </c>
    </row>
    <row r="1164" spans="1:9" x14ac:dyDescent="0.25">
      <c r="A1164">
        <v>1163</v>
      </c>
      <c r="F1164">
        <v>159.43508400000002</v>
      </c>
      <c r="G1164">
        <v>10.368759000000001</v>
      </c>
      <c r="H1164">
        <v>158.86505</v>
      </c>
      <c r="I1164">
        <v>6.5423109999999998</v>
      </c>
    </row>
    <row r="1165" spans="1:9" x14ac:dyDescent="0.25">
      <c r="A1165">
        <v>1164</v>
      </c>
      <c r="F1165">
        <v>159.43508400000002</v>
      </c>
      <c r="G1165">
        <v>10.368759000000001</v>
      </c>
    </row>
    <row r="1166" spans="1:9" x14ac:dyDescent="0.25">
      <c r="A1166">
        <v>1165</v>
      </c>
    </row>
    <row r="1167" spans="1:9" x14ac:dyDescent="0.25">
      <c r="A1167">
        <v>1166</v>
      </c>
      <c r="D1167">
        <v>179.50947400000001</v>
      </c>
      <c r="E1167">
        <v>7.4515089999999997</v>
      </c>
    </row>
    <row r="1168" spans="1:9" x14ac:dyDescent="0.25">
      <c r="A1168">
        <v>1167</v>
      </c>
      <c r="D1168">
        <v>179.49718300000001</v>
      </c>
      <c r="E1168">
        <v>7.387238</v>
      </c>
    </row>
    <row r="1169" spans="1:9" x14ac:dyDescent="0.25">
      <c r="A1169">
        <v>1168</v>
      </c>
      <c r="D1169">
        <v>179.45407699999998</v>
      </c>
      <c r="E1169">
        <v>7.4407969999999999</v>
      </c>
    </row>
    <row r="1170" spans="1:9" x14ac:dyDescent="0.25">
      <c r="A1170">
        <v>1169</v>
      </c>
      <c r="D1170">
        <v>179.46723800000001</v>
      </c>
      <c r="E1170">
        <v>7.4473770000000004</v>
      </c>
    </row>
    <row r="1171" spans="1:9" x14ac:dyDescent="0.25">
      <c r="A1171">
        <v>1170</v>
      </c>
      <c r="D1171">
        <v>179.49840799999998</v>
      </c>
      <c r="E1171">
        <v>7.4220769999999998</v>
      </c>
    </row>
    <row r="1172" spans="1:9" x14ac:dyDescent="0.25">
      <c r="A1172">
        <v>1171</v>
      </c>
      <c r="B1172">
        <v>186.07861500000001</v>
      </c>
      <c r="C1172">
        <v>8.7865889999999993</v>
      </c>
      <c r="D1172">
        <v>179.50376299999999</v>
      </c>
      <c r="E1172">
        <v>7.420598</v>
      </c>
    </row>
    <row r="1173" spans="1:9" x14ac:dyDescent="0.25">
      <c r="A1173">
        <v>1172</v>
      </c>
      <c r="B1173">
        <v>185.96389600000001</v>
      </c>
      <c r="C1173">
        <v>8.7926590000000004</v>
      </c>
      <c r="D1173">
        <v>179.51172099999999</v>
      </c>
      <c r="E1173">
        <v>7.437125</v>
      </c>
    </row>
    <row r="1174" spans="1:9" x14ac:dyDescent="0.25">
      <c r="A1174">
        <v>1173</v>
      </c>
      <c r="B1174">
        <v>186.03224800000001</v>
      </c>
      <c r="C1174">
        <v>8.7809779999999993</v>
      </c>
      <c r="D1174">
        <v>179.47836100000001</v>
      </c>
      <c r="E1174">
        <v>7.4074879999999999</v>
      </c>
    </row>
    <row r="1175" spans="1:9" x14ac:dyDescent="0.25">
      <c r="A1175">
        <v>1174</v>
      </c>
      <c r="B1175">
        <v>186.077597</v>
      </c>
      <c r="C1175">
        <v>8.791995</v>
      </c>
      <c r="D1175">
        <v>179.47836100000001</v>
      </c>
      <c r="E1175">
        <v>7.4074879999999999</v>
      </c>
    </row>
    <row r="1176" spans="1:9" x14ac:dyDescent="0.25">
      <c r="A1176">
        <v>1175</v>
      </c>
      <c r="B1176">
        <v>186.03403700000001</v>
      </c>
      <c r="C1176">
        <v>8.8040339999999997</v>
      </c>
    </row>
    <row r="1177" spans="1:9" x14ac:dyDescent="0.25">
      <c r="A1177">
        <v>1176</v>
      </c>
      <c r="B1177">
        <v>186.039953</v>
      </c>
      <c r="C1177">
        <v>8.8129089999999994</v>
      </c>
    </row>
    <row r="1178" spans="1:9" x14ac:dyDescent="0.25">
      <c r="A1178">
        <v>1177</v>
      </c>
      <c r="B1178">
        <v>186.06566100000001</v>
      </c>
      <c r="C1178">
        <v>8.8158180000000002</v>
      </c>
    </row>
    <row r="1179" spans="1:9" x14ac:dyDescent="0.25">
      <c r="A1179">
        <v>1178</v>
      </c>
      <c r="B1179">
        <v>186.07861500000001</v>
      </c>
      <c r="C1179">
        <v>8.7865889999999993</v>
      </c>
      <c r="H1179">
        <v>184.83770200000001</v>
      </c>
      <c r="I1179">
        <v>5.5327760000000001</v>
      </c>
    </row>
    <row r="1180" spans="1:9" x14ac:dyDescent="0.25">
      <c r="A1180">
        <v>1179</v>
      </c>
      <c r="B1180">
        <v>186.07861500000001</v>
      </c>
      <c r="C1180">
        <v>8.7865889999999993</v>
      </c>
      <c r="F1180">
        <v>186.027861</v>
      </c>
      <c r="G1180">
        <v>9.9828700000000001</v>
      </c>
      <c r="H1180">
        <v>184.99711099999999</v>
      </c>
      <c r="I1180">
        <v>5.5300219999999998</v>
      </c>
    </row>
    <row r="1181" spans="1:9" x14ac:dyDescent="0.25">
      <c r="A1181">
        <v>1180</v>
      </c>
      <c r="F1181">
        <v>186.03204600000001</v>
      </c>
      <c r="G1181">
        <v>9.971444</v>
      </c>
      <c r="H1181">
        <v>184.85902200000001</v>
      </c>
      <c r="I1181">
        <v>5.5119129999999998</v>
      </c>
    </row>
    <row r="1182" spans="1:9" x14ac:dyDescent="0.25">
      <c r="A1182">
        <v>1181</v>
      </c>
      <c r="F1182">
        <v>186.03393399999999</v>
      </c>
      <c r="G1182">
        <v>9.998837</v>
      </c>
      <c r="H1182">
        <v>184.856425</v>
      </c>
      <c r="I1182">
        <v>5.5000280000000004</v>
      </c>
    </row>
    <row r="1183" spans="1:9" x14ac:dyDescent="0.25">
      <c r="A1183">
        <v>1182</v>
      </c>
      <c r="F1183">
        <v>186.044184</v>
      </c>
      <c r="G1183">
        <v>10.004804</v>
      </c>
      <c r="H1183">
        <v>184.91370599999999</v>
      </c>
      <c r="I1183">
        <v>5.4959980000000002</v>
      </c>
    </row>
    <row r="1184" spans="1:9" x14ac:dyDescent="0.25">
      <c r="A1184">
        <v>1183</v>
      </c>
      <c r="F1184">
        <v>186.08509699999999</v>
      </c>
      <c r="G1184">
        <v>10.108661</v>
      </c>
      <c r="H1184">
        <v>184.930948</v>
      </c>
      <c r="I1184">
        <v>5.5354799999999997</v>
      </c>
    </row>
    <row r="1185" spans="1:9" x14ac:dyDescent="0.25">
      <c r="A1185">
        <v>1184</v>
      </c>
      <c r="F1185">
        <v>186.116263</v>
      </c>
      <c r="G1185">
        <v>10.095806</v>
      </c>
      <c r="H1185">
        <v>184.912588</v>
      </c>
      <c r="I1185">
        <v>5.5356329999999998</v>
      </c>
    </row>
    <row r="1186" spans="1:9" x14ac:dyDescent="0.25">
      <c r="A1186">
        <v>1185</v>
      </c>
      <c r="F1186">
        <v>186.10284999999999</v>
      </c>
      <c r="G1186">
        <v>10.095704</v>
      </c>
      <c r="H1186">
        <v>184.89718099999999</v>
      </c>
      <c r="I1186">
        <v>5.5041599999999997</v>
      </c>
    </row>
    <row r="1187" spans="1:9" x14ac:dyDescent="0.25">
      <c r="A1187">
        <v>1186</v>
      </c>
      <c r="F1187">
        <v>186.09193299999998</v>
      </c>
      <c r="G1187">
        <v>10.110547</v>
      </c>
      <c r="H1187">
        <v>184.83770200000001</v>
      </c>
      <c r="I1187">
        <v>5.5327760000000001</v>
      </c>
    </row>
    <row r="1188" spans="1:9" x14ac:dyDescent="0.25">
      <c r="A1188">
        <v>1187</v>
      </c>
      <c r="F1188">
        <v>186.027861</v>
      </c>
      <c r="G1188">
        <v>9.9828700000000001</v>
      </c>
    </row>
    <row r="1189" spans="1:9" x14ac:dyDescent="0.25">
      <c r="A1189">
        <v>1188</v>
      </c>
      <c r="D1189">
        <v>205.470854</v>
      </c>
      <c r="E1189">
        <v>6.9252409999999998</v>
      </c>
    </row>
    <row r="1190" spans="1:9" x14ac:dyDescent="0.25">
      <c r="A1190">
        <v>1189</v>
      </c>
      <c r="D1190">
        <v>205.483912</v>
      </c>
      <c r="E1190">
        <v>6.9354950000000004</v>
      </c>
    </row>
    <row r="1191" spans="1:9" x14ac:dyDescent="0.25">
      <c r="A1191">
        <v>1190</v>
      </c>
      <c r="D1191">
        <v>205.45239100000001</v>
      </c>
      <c r="E1191">
        <v>6.9352390000000002</v>
      </c>
    </row>
    <row r="1192" spans="1:9" x14ac:dyDescent="0.25">
      <c r="A1192">
        <v>1191</v>
      </c>
      <c r="D1192">
        <v>205.44902300000001</v>
      </c>
      <c r="E1192">
        <v>6.9059600000000003</v>
      </c>
    </row>
    <row r="1193" spans="1:9" x14ac:dyDescent="0.25">
      <c r="A1193">
        <v>1192</v>
      </c>
      <c r="D1193">
        <v>205.47045</v>
      </c>
      <c r="E1193">
        <v>6.9031539999999998</v>
      </c>
    </row>
    <row r="1194" spans="1:9" x14ac:dyDescent="0.25">
      <c r="A1194">
        <v>1193</v>
      </c>
      <c r="D1194">
        <v>205.51043899999999</v>
      </c>
      <c r="E1194">
        <v>6.8786699999999996</v>
      </c>
    </row>
    <row r="1195" spans="1:9" x14ac:dyDescent="0.25">
      <c r="A1195">
        <v>1194</v>
      </c>
      <c r="D1195">
        <v>205.50808899999998</v>
      </c>
      <c r="E1195">
        <v>6.8785679999999996</v>
      </c>
    </row>
    <row r="1196" spans="1:9" x14ac:dyDescent="0.25">
      <c r="A1196">
        <v>1195</v>
      </c>
      <c r="B1196">
        <v>213.48644400000001</v>
      </c>
      <c r="C1196">
        <v>9.6095919999999992</v>
      </c>
      <c r="D1196">
        <v>205.45774699999998</v>
      </c>
      <c r="E1196">
        <v>6.9272809999999998</v>
      </c>
    </row>
    <row r="1197" spans="1:9" x14ac:dyDescent="0.25">
      <c r="A1197">
        <v>1196</v>
      </c>
      <c r="B1197">
        <v>213.48644400000001</v>
      </c>
      <c r="C1197">
        <v>9.6095919999999992</v>
      </c>
      <c r="D1197">
        <v>205.470854</v>
      </c>
      <c r="E1197">
        <v>6.9252409999999998</v>
      </c>
    </row>
    <row r="1198" spans="1:9" x14ac:dyDescent="0.25">
      <c r="A1198">
        <v>1197</v>
      </c>
      <c r="B1198">
        <v>213.48644400000001</v>
      </c>
      <c r="C1198">
        <v>9.6095919999999992</v>
      </c>
    </row>
    <row r="1199" spans="1:9" x14ac:dyDescent="0.25">
      <c r="A1199">
        <v>1198</v>
      </c>
      <c r="B1199">
        <v>213.46835200000001</v>
      </c>
      <c r="C1199">
        <v>9.6548470000000002</v>
      </c>
    </row>
    <row r="1200" spans="1:9" x14ac:dyDescent="0.25">
      <c r="A1200">
        <v>1199</v>
      </c>
      <c r="B1200">
        <v>213.486805</v>
      </c>
      <c r="C1200">
        <v>9.641705</v>
      </c>
    </row>
    <row r="1201" spans="1:9" x14ac:dyDescent="0.25">
      <c r="A1201">
        <v>1200</v>
      </c>
      <c r="B1201">
        <v>213.497784</v>
      </c>
      <c r="C1201">
        <v>9.6607240000000001</v>
      </c>
    </row>
    <row r="1202" spans="1:9" x14ac:dyDescent="0.25">
      <c r="A1202">
        <v>1201</v>
      </c>
      <c r="B1202">
        <v>213.64504399999998</v>
      </c>
      <c r="C1202">
        <v>9.6061390000000006</v>
      </c>
    </row>
    <row r="1203" spans="1:9" x14ac:dyDescent="0.25">
      <c r="A1203">
        <v>1202</v>
      </c>
      <c r="B1203">
        <v>213.48644400000001</v>
      </c>
      <c r="C1203">
        <v>9.6095919999999992</v>
      </c>
      <c r="H1203">
        <v>212.13409300000001</v>
      </c>
      <c r="I1203">
        <v>6.751239</v>
      </c>
    </row>
    <row r="1204" spans="1:9" x14ac:dyDescent="0.25">
      <c r="A1204">
        <v>1203</v>
      </c>
      <c r="B1204">
        <v>213.48644400000001</v>
      </c>
      <c r="C1204">
        <v>9.6095919999999992</v>
      </c>
      <c r="F1204">
        <v>213.10878399999999</v>
      </c>
      <c r="G1204">
        <v>10.731078999999999</v>
      </c>
      <c r="H1204">
        <v>212.060283</v>
      </c>
      <c r="I1204">
        <v>6.7810319999999997</v>
      </c>
    </row>
    <row r="1205" spans="1:9" x14ac:dyDescent="0.25">
      <c r="A1205">
        <v>1204</v>
      </c>
      <c r="F1205">
        <v>213.067961</v>
      </c>
      <c r="G1205">
        <v>10.703246</v>
      </c>
      <c r="H1205">
        <v>211.96652499999999</v>
      </c>
      <c r="I1205">
        <v>6.7844850000000001</v>
      </c>
    </row>
    <row r="1206" spans="1:9" x14ac:dyDescent="0.25">
      <c r="A1206">
        <v>1205</v>
      </c>
      <c r="F1206">
        <v>213.036519</v>
      </c>
      <c r="G1206">
        <v>10.7134</v>
      </c>
      <c r="H1206">
        <v>211.99574999999999</v>
      </c>
      <c r="I1206">
        <v>6.8091229999999996</v>
      </c>
    </row>
    <row r="1207" spans="1:9" x14ac:dyDescent="0.25">
      <c r="A1207">
        <v>1206</v>
      </c>
      <c r="F1207">
        <v>213.06672399999999</v>
      </c>
      <c r="G1207">
        <v>10.761850000000001</v>
      </c>
      <c r="H1207">
        <v>211.90982700000001</v>
      </c>
      <c r="I1207">
        <v>6.7718559999999997</v>
      </c>
    </row>
    <row r="1208" spans="1:9" x14ac:dyDescent="0.25">
      <c r="A1208">
        <v>1207</v>
      </c>
      <c r="F1208">
        <v>213.02497299999999</v>
      </c>
      <c r="G1208">
        <v>10.759840000000001</v>
      </c>
      <c r="H1208">
        <v>211.90261100000001</v>
      </c>
      <c r="I1208">
        <v>6.7211889999999999</v>
      </c>
    </row>
    <row r="1209" spans="1:9" x14ac:dyDescent="0.25">
      <c r="A1209">
        <v>1208</v>
      </c>
      <c r="F1209">
        <v>213.04889</v>
      </c>
      <c r="G1209">
        <v>10.824733999999999</v>
      </c>
      <c r="H1209">
        <v>211.95858699999999</v>
      </c>
      <c r="I1209">
        <v>6.6662949999999999</v>
      </c>
    </row>
    <row r="1210" spans="1:9" x14ac:dyDescent="0.25">
      <c r="A1210">
        <v>1209</v>
      </c>
      <c r="F1210">
        <v>213.007912</v>
      </c>
      <c r="G1210">
        <v>10.827928999999999</v>
      </c>
      <c r="H1210">
        <v>211.97343100000001</v>
      </c>
      <c r="I1210">
        <v>6.7094889999999996</v>
      </c>
    </row>
    <row r="1211" spans="1:9" x14ac:dyDescent="0.25">
      <c r="A1211">
        <v>1210</v>
      </c>
      <c r="F1211">
        <v>213.02414899999999</v>
      </c>
      <c r="G1211">
        <v>10.771179999999999</v>
      </c>
      <c r="H1211">
        <v>212.13409300000001</v>
      </c>
      <c r="I1211">
        <v>6.751239</v>
      </c>
    </row>
    <row r="1212" spans="1:9" x14ac:dyDescent="0.25">
      <c r="A1212">
        <v>1211</v>
      </c>
      <c r="D1212">
        <v>227.67697699999999</v>
      </c>
      <c r="E1212">
        <v>8.7403600000000008</v>
      </c>
      <c r="F1212">
        <v>213.10878399999999</v>
      </c>
      <c r="G1212">
        <v>10.731078999999999</v>
      </c>
    </row>
    <row r="1213" spans="1:9" x14ac:dyDescent="0.25">
      <c r="A1213">
        <v>1212</v>
      </c>
      <c r="D1213">
        <v>227.77310800000001</v>
      </c>
      <c r="E1213">
        <v>8.8366950000000006</v>
      </c>
      <c r="F1213">
        <v>213.10878399999999</v>
      </c>
      <c r="G1213">
        <v>10.731078999999999</v>
      </c>
    </row>
    <row r="1214" spans="1:9" x14ac:dyDescent="0.25">
      <c r="A1214">
        <v>1213</v>
      </c>
      <c r="D1214">
        <v>227.793003</v>
      </c>
      <c r="E1214">
        <v>8.8192219999999999</v>
      </c>
    </row>
    <row r="1215" spans="1:9" x14ac:dyDescent="0.25">
      <c r="A1215">
        <v>1214</v>
      </c>
      <c r="D1215">
        <v>227.78352000000001</v>
      </c>
      <c r="E1215">
        <v>8.7944800000000001</v>
      </c>
    </row>
    <row r="1216" spans="1:9" x14ac:dyDescent="0.25">
      <c r="A1216">
        <v>1215</v>
      </c>
      <c r="D1216">
        <v>227.736718</v>
      </c>
      <c r="E1216">
        <v>8.7265979999999992</v>
      </c>
    </row>
    <row r="1217" spans="1:11" x14ac:dyDescent="0.25">
      <c r="A1217">
        <v>1216</v>
      </c>
      <c r="D1217">
        <v>227.69285400000001</v>
      </c>
      <c r="E1217">
        <v>8.7164959999999994</v>
      </c>
    </row>
    <row r="1218" spans="1:11" x14ac:dyDescent="0.25">
      <c r="A1218">
        <v>1217</v>
      </c>
      <c r="D1218">
        <v>227.664557</v>
      </c>
      <c r="E1218">
        <v>8.7355669999999996</v>
      </c>
    </row>
    <row r="1219" spans="1:11" x14ac:dyDescent="0.25">
      <c r="A1219">
        <v>1218</v>
      </c>
      <c r="D1219">
        <v>227.69177300000001</v>
      </c>
      <c r="E1219">
        <v>8.780151</v>
      </c>
    </row>
    <row r="1220" spans="1:11" x14ac:dyDescent="0.25">
      <c r="A1220">
        <v>1219</v>
      </c>
      <c r="B1220">
        <v>235.719078</v>
      </c>
      <c r="C1220">
        <v>10.071783999999999</v>
      </c>
      <c r="D1220">
        <v>227.64739399999999</v>
      </c>
      <c r="E1220">
        <v>8.7052589999999999</v>
      </c>
    </row>
    <row r="1221" spans="1:11" x14ac:dyDescent="0.25">
      <c r="A1221">
        <v>1220</v>
      </c>
      <c r="B1221">
        <v>235.73490200000001</v>
      </c>
      <c r="C1221">
        <v>10.091989999999999</v>
      </c>
      <c r="D1221">
        <v>227.67697699999999</v>
      </c>
      <c r="E1221">
        <v>8.7403600000000008</v>
      </c>
    </row>
    <row r="1222" spans="1:11" x14ac:dyDescent="0.25">
      <c r="A1222">
        <v>1221</v>
      </c>
      <c r="B1222">
        <v>235.757891</v>
      </c>
      <c r="C1222">
        <v>10.075393</v>
      </c>
    </row>
    <row r="1223" spans="1:11" x14ac:dyDescent="0.25">
      <c r="A1223">
        <v>1222</v>
      </c>
      <c r="B1223">
        <v>235.774744</v>
      </c>
      <c r="C1223">
        <v>10.04359</v>
      </c>
    </row>
    <row r="1224" spans="1:11" x14ac:dyDescent="0.25">
      <c r="A1224">
        <v>1223</v>
      </c>
      <c r="B1224">
        <v>235.73701499999999</v>
      </c>
      <c r="C1224">
        <v>10.032818000000001</v>
      </c>
    </row>
    <row r="1225" spans="1:11" x14ac:dyDescent="0.25">
      <c r="A1225">
        <v>1224</v>
      </c>
      <c r="B1225">
        <v>235.72732400000001</v>
      </c>
      <c r="C1225">
        <v>10.040188000000001</v>
      </c>
      <c r="H1225">
        <v>231.60986199999999</v>
      </c>
      <c r="I1225">
        <v>6.6392350000000002</v>
      </c>
    </row>
    <row r="1226" spans="1:11" x14ac:dyDescent="0.25">
      <c r="A1226">
        <v>1225</v>
      </c>
      <c r="B1226">
        <v>235.73345799999998</v>
      </c>
      <c r="C1226">
        <v>10.078742</v>
      </c>
      <c r="H1226">
        <v>231.595122</v>
      </c>
      <c r="I1226">
        <v>6.6272770000000003</v>
      </c>
    </row>
    <row r="1227" spans="1:11" x14ac:dyDescent="0.25">
      <c r="A1227">
        <v>1226</v>
      </c>
      <c r="B1227">
        <v>235.73752999999999</v>
      </c>
      <c r="C1227">
        <v>10.075702</v>
      </c>
      <c r="H1227">
        <v>231.59089499999999</v>
      </c>
      <c r="I1227">
        <v>6.6127929999999999</v>
      </c>
    </row>
    <row r="1228" spans="1:11" x14ac:dyDescent="0.25">
      <c r="A1228">
        <v>1227</v>
      </c>
      <c r="B1228">
        <v>235.70284100000001</v>
      </c>
      <c r="C1228">
        <v>9.9292660000000001</v>
      </c>
      <c r="H1228">
        <v>231.56811199999999</v>
      </c>
      <c r="I1228">
        <v>6.5994429999999999</v>
      </c>
    </row>
    <row r="1229" spans="1:11" x14ac:dyDescent="0.25">
      <c r="A1229">
        <v>1228</v>
      </c>
      <c r="B1229">
        <v>235.719078</v>
      </c>
      <c r="C1229">
        <v>10.071783999999999</v>
      </c>
      <c r="F1229">
        <v>234.263226</v>
      </c>
      <c r="G1229">
        <v>10.830765</v>
      </c>
      <c r="H1229">
        <v>231.476519</v>
      </c>
      <c r="I1229">
        <v>6.6329979999999997</v>
      </c>
    </row>
    <row r="1230" spans="1:11" x14ac:dyDescent="0.25">
      <c r="A1230">
        <v>1229</v>
      </c>
      <c r="F1230">
        <v>234.15612099999998</v>
      </c>
      <c r="G1230">
        <v>10.809528</v>
      </c>
      <c r="H1230">
        <v>231.489508</v>
      </c>
      <c r="I1230">
        <v>6.5994950000000001</v>
      </c>
    </row>
    <row r="1231" spans="1:11" x14ac:dyDescent="0.25">
      <c r="A1231">
        <v>1230</v>
      </c>
      <c r="F1231">
        <v>234.263226</v>
      </c>
      <c r="G1231">
        <v>10.830765</v>
      </c>
      <c r="H1231">
        <v>231.60986199999999</v>
      </c>
      <c r="I1231">
        <v>6.6392350000000002</v>
      </c>
      <c r="J1231">
        <v>235.902367</v>
      </c>
      <c r="K1231">
        <v>14.088581</v>
      </c>
    </row>
    <row r="1232" spans="1:11" x14ac:dyDescent="0.25">
      <c r="A1232">
        <v>1231</v>
      </c>
    </row>
    <row r="1233" spans="1:1" x14ac:dyDescent="0.25">
      <c r="A1233">
        <v>1232</v>
      </c>
    </row>
    <row r="1234" spans="1:1" x14ac:dyDescent="0.25">
      <c r="A1234">
        <v>1233</v>
      </c>
    </row>
    <row r="1235" spans="1:1" x14ac:dyDescent="0.25">
      <c r="A1235">
        <v>1234</v>
      </c>
    </row>
    <row r="1236" spans="1:1" x14ac:dyDescent="0.25">
      <c r="A1236">
        <v>1235</v>
      </c>
    </row>
    <row r="1237" spans="1:1" x14ac:dyDescent="0.25">
      <c r="A1237">
        <v>1236</v>
      </c>
    </row>
    <row r="1238" spans="1:1" x14ac:dyDescent="0.25">
      <c r="A1238">
        <v>1237</v>
      </c>
    </row>
    <row r="1239" spans="1:1" x14ac:dyDescent="0.25">
      <c r="A1239">
        <v>1238</v>
      </c>
    </row>
    <row r="1240" spans="1:1" x14ac:dyDescent="0.25">
      <c r="A1240">
        <v>1239</v>
      </c>
    </row>
    <row r="1241" spans="1:1" x14ac:dyDescent="0.25">
      <c r="A1241">
        <v>1240</v>
      </c>
    </row>
    <row r="1242" spans="1:1" x14ac:dyDescent="0.25">
      <c r="A1242">
        <v>1241</v>
      </c>
    </row>
    <row r="1243" spans="1:1" x14ac:dyDescent="0.25">
      <c r="A1243">
        <v>1242</v>
      </c>
    </row>
    <row r="1244" spans="1:1" x14ac:dyDescent="0.25">
      <c r="A1244">
        <v>1243</v>
      </c>
    </row>
    <row r="1245" spans="1:1" x14ac:dyDescent="0.25">
      <c r="A1245">
        <v>1244</v>
      </c>
    </row>
    <row r="1246" spans="1:1" x14ac:dyDescent="0.25">
      <c r="A1246">
        <v>1245</v>
      </c>
    </row>
    <row r="1247" spans="1:1" x14ac:dyDescent="0.25">
      <c r="A1247">
        <v>1246</v>
      </c>
    </row>
    <row r="1248" spans="1:1" x14ac:dyDescent="0.25">
      <c r="A1248">
        <v>1247</v>
      </c>
    </row>
    <row r="1249" spans="1:1" x14ac:dyDescent="0.25">
      <c r="A1249">
        <v>1248</v>
      </c>
    </row>
    <row r="1250" spans="1:1" x14ac:dyDescent="0.25">
      <c r="A1250">
        <v>1249</v>
      </c>
    </row>
    <row r="1251" spans="1:1" x14ac:dyDescent="0.25">
      <c r="A1251">
        <v>1250</v>
      </c>
    </row>
    <row r="1252" spans="1:1" x14ac:dyDescent="0.25">
      <c r="A1252">
        <v>1251</v>
      </c>
    </row>
    <row r="1253" spans="1:1" x14ac:dyDescent="0.25">
      <c r="A1253">
        <v>1252</v>
      </c>
    </row>
    <row r="1254" spans="1:1" x14ac:dyDescent="0.25">
      <c r="A1254">
        <v>1253</v>
      </c>
    </row>
    <row r="1255" spans="1:1" x14ac:dyDescent="0.25">
      <c r="A1255">
        <v>1254</v>
      </c>
    </row>
    <row r="1256" spans="1:1" x14ac:dyDescent="0.25">
      <c r="A1256">
        <v>1255</v>
      </c>
    </row>
    <row r="1257" spans="1:1" x14ac:dyDescent="0.25">
      <c r="A1257">
        <v>1256</v>
      </c>
    </row>
    <row r="1258" spans="1:1" x14ac:dyDescent="0.25">
      <c r="A1258">
        <v>1257</v>
      </c>
    </row>
    <row r="1259" spans="1:1" x14ac:dyDescent="0.25">
      <c r="A1259">
        <v>1258</v>
      </c>
    </row>
    <row r="1260" spans="1:1" x14ac:dyDescent="0.25">
      <c r="A1260">
        <v>1259</v>
      </c>
    </row>
    <row r="1261" spans="1:1" x14ac:dyDescent="0.25">
      <c r="A1261">
        <v>1260</v>
      </c>
    </row>
    <row r="1262" spans="1:1" x14ac:dyDescent="0.25">
      <c r="A1262">
        <v>1261</v>
      </c>
    </row>
    <row r="1263" spans="1:1" x14ac:dyDescent="0.25">
      <c r="A1263">
        <v>1262</v>
      </c>
    </row>
    <row r="1264" spans="1:1" x14ac:dyDescent="0.25">
      <c r="A1264">
        <v>1263</v>
      </c>
    </row>
    <row r="1265" spans="1:11" x14ac:dyDescent="0.25">
      <c r="A1265">
        <v>1264</v>
      </c>
      <c r="J1265">
        <v>38.127678000000003</v>
      </c>
      <c r="K1265">
        <v>14.144442</v>
      </c>
    </row>
    <row r="1266" spans="1:11" x14ac:dyDescent="0.25">
      <c r="A1266">
        <v>1265</v>
      </c>
      <c r="D1266">
        <v>32.942388000000001</v>
      </c>
      <c r="E1266">
        <v>8.0916440000000005</v>
      </c>
    </row>
    <row r="1267" spans="1:11" x14ac:dyDescent="0.25">
      <c r="A1267">
        <v>1266</v>
      </c>
      <c r="D1267">
        <v>32.966031999999998</v>
      </c>
      <c r="E1267">
        <v>8.1619530000000005</v>
      </c>
    </row>
    <row r="1268" spans="1:11" x14ac:dyDescent="0.25">
      <c r="A1268">
        <v>1267</v>
      </c>
      <c r="D1268">
        <v>32.932699</v>
      </c>
      <c r="E1268">
        <v>8.1020599999999998</v>
      </c>
    </row>
    <row r="1269" spans="1:11" x14ac:dyDescent="0.25">
      <c r="A1269">
        <v>1268</v>
      </c>
      <c r="D1269">
        <v>32.914627000000003</v>
      </c>
      <c r="E1269">
        <v>8.0885719999999992</v>
      </c>
    </row>
    <row r="1270" spans="1:11" x14ac:dyDescent="0.25">
      <c r="A1270">
        <v>1269</v>
      </c>
      <c r="D1270">
        <v>32.916032999999999</v>
      </c>
      <c r="E1270">
        <v>8.1126850000000008</v>
      </c>
    </row>
    <row r="1271" spans="1:11" x14ac:dyDescent="0.25">
      <c r="A1271">
        <v>1270</v>
      </c>
      <c r="D1271">
        <v>32.92989</v>
      </c>
      <c r="E1271">
        <v>8.0895089999999996</v>
      </c>
      <c r="F1271">
        <v>23.550501000000004</v>
      </c>
      <c r="G1271">
        <v>12.007265</v>
      </c>
    </row>
    <row r="1272" spans="1:11" x14ac:dyDescent="0.25">
      <c r="A1272">
        <v>1271</v>
      </c>
      <c r="D1272">
        <v>32.918430000000001</v>
      </c>
      <c r="E1272">
        <v>8.0851860000000002</v>
      </c>
      <c r="F1272">
        <v>23.569979000000004</v>
      </c>
      <c r="G1272">
        <v>11.950081000000001</v>
      </c>
    </row>
    <row r="1273" spans="1:11" x14ac:dyDescent="0.25">
      <c r="A1273">
        <v>1272</v>
      </c>
      <c r="D1273">
        <v>32.920670999999999</v>
      </c>
      <c r="E1273">
        <v>8.1127889999999994</v>
      </c>
      <c r="F1273">
        <v>23.536073999999999</v>
      </c>
      <c r="G1273">
        <v>11.953049999999999</v>
      </c>
    </row>
    <row r="1274" spans="1:11" x14ac:dyDescent="0.25">
      <c r="A1274">
        <v>1273</v>
      </c>
      <c r="D1274">
        <v>32.912441000000001</v>
      </c>
      <c r="E1274">
        <v>8.1301319999999997</v>
      </c>
      <c r="F1274">
        <v>23.574145999999999</v>
      </c>
      <c r="G1274">
        <v>11.956435000000001</v>
      </c>
    </row>
    <row r="1275" spans="1:11" x14ac:dyDescent="0.25">
      <c r="A1275">
        <v>1274</v>
      </c>
      <c r="D1275">
        <v>32.919262000000003</v>
      </c>
      <c r="E1275">
        <v>8.1477869999999992</v>
      </c>
      <c r="F1275">
        <v>23.544563000000004</v>
      </c>
      <c r="G1275">
        <v>11.958830000000001</v>
      </c>
    </row>
    <row r="1276" spans="1:11" x14ac:dyDescent="0.25">
      <c r="A1276">
        <v>1275</v>
      </c>
      <c r="D1276">
        <v>32.902180000000001</v>
      </c>
      <c r="E1276">
        <v>8.1348710000000004</v>
      </c>
      <c r="F1276">
        <v>23.558208000000008</v>
      </c>
      <c r="G1276">
        <v>11.979402</v>
      </c>
    </row>
    <row r="1277" spans="1:11" x14ac:dyDescent="0.25">
      <c r="A1277">
        <v>1276</v>
      </c>
      <c r="D1277">
        <v>32.978323000000003</v>
      </c>
      <c r="E1277">
        <v>8.1662750000000006</v>
      </c>
      <c r="F1277">
        <v>23.622787000000002</v>
      </c>
      <c r="G1277">
        <v>11.973986</v>
      </c>
    </row>
    <row r="1278" spans="1:11" x14ac:dyDescent="0.25">
      <c r="A1278">
        <v>1277</v>
      </c>
      <c r="D1278">
        <v>32.942388000000001</v>
      </c>
      <c r="E1278">
        <v>8.0916440000000005</v>
      </c>
      <c r="F1278">
        <v>23.630236000000004</v>
      </c>
      <c r="G1278">
        <v>11.995495</v>
      </c>
    </row>
    <row r="1279" spans="1:11" x14ac:dyDescent="0.25">
      <c r="A1279">
        <v>1278</v>
      </c>
      <c r="D1279">
        <v>32.942388000000001</v>
      </c>
      <c r="E1279">
        <v>8.0916440000000005</v>
      </c>
      <c r="F1279">
        <v>23.691535999999999</v>
      </c>
      <c r="G1279">
        <v>11.91628</v>
      </c>
    </row>
    <row r="1280" spans="1:11" x14ac:dyDescent="0.25">
      <c r="A1280">
        <v>1279</v>
      </c>
      <c r="F1280">
        <v>23.550501000000004</v>
      </c>
      <c r="G1280">
        <v>12.007265</v>
      </c>
    </row>
    <row r="1281" spans="1:9" x14ac:dyDescent="0.25">
      <c r="A1281">
        <v>1280</v>
      </c>
      <c r="F1281">
        <v>23.550501000000004</v>
      </c>
      <c r="G1281">
        <v>12.007265</v>
      </c>
      <c r="H1281">
        <v>31.852446</v>
      </c>
      <c r="I1281">
        <v>7.8970719999999996</v>
      </c>
    </row>
    <row r="1282" spans="1:9" x14ac:dyDescent="0.25">
      <c r="A1282">
        <v>1281</v>
      </c>
      <c r="F1282">
        <v>23.550501000000004</v>
      </c>
      <c r="G1282">
        <v>12.007265</v>
      </c>
      <c r="H1282">
        <v>31.828489000000005</v>
      </c>
      <c r="I1282">
        <v>7.8909779999999996</v>
      </c>
    </row>
    <row r="1283" spans="1:9" x14ac:dyDescent="0.25">
      <c r="A1283">
        <v>1282</v>
      </c>
      <c r="H1283">
        <v>31.812813000000006</v>
      </c>
      <c r="I1283">
        <v>7.9039979999999996</v>
      </c>
    </row>
    <row r="1284" spans="1:9" x14ac:dyDescent="0.25">
      <c r="A1284">
        <v>1283</v>
      </c>
      <c r="H1284">
        <v>31.788597000000003</v>
      </c>
      <c r="I1284">
        <v>7.9124359999999996</v>
      </c>
    </row>
    <row r="1285" spans="1:9" x14ac:dyDescent="0.25">
      <c r="A1285">
        <v>1284</v>
      </c>
      <c r="B1285">
        <v>47.805225</v>
      </c>
      <c r="C1285">
        <v>9.0054490000000005</v>
      </c>
      <c r="H1285">
        <v>31.845207000000002</v>
      </c>
      <c r="I1285">
        <v>7.8673339999999996</v>
      </c>
    </row>
    <row r="1286" spans="1:9" x14ac:dyDescent="0.25">
      <c r="A1286">
        <v>1285</v>
      </c>
      <c r="B1286">
        <v>47.897826999999999</v>
      </c>
      <c r="C1286">
        <v>8.9660759999999993</v>
      </c>
      <c r="H1286">
        <v>31.866247000000001</v>
      </c>
      <c r="I1286">
        <v>7.8744170000000002</v>
      </c>
    </row>
    <row r="1287" spans="1:9" x14ac:dyDescent="0.25">
      <c r="A1287">
        <v>1286</v>
      </c>
      <c r="B1287">
        <v>47.844391000000002</v>
      </c>
      <c r="C1287">
        <v>9.0101879999999994</v>
      </c>
      <c r="H1287">
        <v>31.838852000000003</v>
      </c>
      <c r="I1287">
        <v>7.8884780000000001</v>
      </c>
    </row>
    <row r="1288" spans="1:9" x14ac:dyDescent="0.25">
      <c r="A1288">
        <v>1287</v>
      </c>
      <c r="B1288">
        <v>47.83934</v>
      </c>
      <c r="C1288">
        <v>9.0141980000000004</v>
      </c>
      <c r="H1288">
        <v>31.839478999999997</v>
      </c>
      <c r="I1288">
        <v>7.8585839999999996</v>
      </c>
    </row>
    <row r="1289" spans="1:9" x14ac:dyDescent="0.25">
      <c r="A1289">
        <v>1288</v>
      </c>
      <c r="B1289">
        <v>47.883922000000005</v>
      </c>
      <c r="C1289">
        <v>9.044041</v>
      </c>
      <c r="H1289">
        <v>31.854477000000003</v>
      </c>
      <c r="I1289">
        <v>7.7949929999999998</v>
      </c>
    </row>
    <row r="1290" spans="1:9" x14ac:dyDescent="0.25">
      <c r="A1290">
        <v>1289</v>
      </c>
      <c r="B1290">
        <v>47.889130000000002</v>
      </c>
      <c r="C1290">
        <v>9.0416439999999998</v>
      </c>
      <c r="H1290">
        <v>31.852446</v>
      </c>
      <c r="I1290">
        <v>7.8970719999999996</v>
      </c>
    </row>
    <row r="1291" spans="1:9" x14ac:dyDescent="0.25">
      <c r="A1291">
        <v>1290</v>
      </c>
      <c r="B1291">
        <v>47.836998000000001</v>
      </c>
      <c r="C1291">
        <v>9.051539</v>
      </c>
    </row>
    <row r="1292" spans="1:9" x14ac:dyDescent="0.25">
      <c r="A1292">
        <v>1291</v>
      </c>
      <c r="B1292">
        <v>47.890743000000001</v>
      </c>
      <c r="C1292">
        <v>9.0133130000000001</v>
      </c>
    </row>
    <row r="1293" spans="1:9" x14ac:dyDescent="0.25">
      <c r="A1293">
        <v>1292</v>
      </c>
      <c r="B1293">
        <v>47.873245000000004</v>
      </c>
      <c r="C1293">
        <v>9.0191970000000001</v>
      </c>
    </row>
    <row r="1294" spans="1:9" x14ac:dyDescent="0.25">
      <c r="A1294">
        <v>1293</v>
      </c>
      <c r="B1294">
        <v>47.869285000000005</v>
      </c>
      <c r="C1294">
        <v>9.0126880000000007</v>
      </c>
    </row>
    <row r="1295" spans="1:9" x14ac:dyDescent="0.25">
      <c r="A1295">
        <v>1294</v>
      </c>
      <c r="B1295">
        <v>47.858715000000004</v>
      </c>
      <c r="C1295">
        <v>9.0585710000000006</v>
      </c>
      <c r="D1295">
        <v>55.664123000000004</v>
      </c>
      <c r="E1295">
        <v>6.9046770000000004</v>
      </c>
    </row>
    <row r="1296" spans="1:9" x14ac:dyDescent="0.25">
      <c r="A1296">
        <v>1295</v>
      </c>
      <c r="B1296">
        <v>47.805225</v>
      </c>
      <c r="C1296">
        <v>9.0054490000000005</v>
      </c>
      <c r="D1296">
        <v>55.670376000000005</v>
      </c>
      <c r="E1296">
        <v>6.8714500000000003</v>
      </c>
    </row>
    <row r="1297" spans="1:9" x14ac:dyDescent="0.25">
      <c r="A1297">
        <v>1296</v>
      </c>
      <c r="D1297">
        <v>55.652042000000002</v>
      </c>
      <c r="E1297">
        <v>6.8567629999999999</v>
      </c>
    </row>
    <row r="1298" spans="1:9" x14ac:dyDescent="0.25">
      <c r="A1298">
        <v>1297</v>
      </c>
      <c r="D1298">
        <v>55.680843000000003</v>
      </c>
      <c r="E1298">
        <v>6.8418679999999998</v>
      </c>
    </row>
    <row r="1299" spans="1:9" x14ac:dyDescent="0.25">
      <c r="A1299">
        <v>1298</v>
      </c>
      <c r="D1299">
        <v>55.693756</v>
      </c>
      <c r="E1299">
        <v>6.8422850000000004</v>
      </c>
      <c r="F1299">
        <v>48.517063</v>
      </c>
      <c r="G1299">
        <v>11.070805999999999</v>
      </c>
    </row>
    <row r="1300" spans="1:9" x14ac:dyDescent="0.25">
      <c r="A1300">
        <v>1299</v>
      </c>
      <c r="D1300">
        <v>55.699955000000003</v>
      </c>
      <c r="E1300">
        <v>6.8285879999999999</v>
      </c>
      <c r="F1300">
        <v>48.558154999999999</v>
      </c>
      <c r="G1300">
        <v>11.068878</v>
      </c>
    </row>
    <row r="1301" spans="1:9" x14ac:dyDescent="0.25">
      <c r="A1301">
        <v>1300</v>
      </c>
      <c r="D1301">
        <v>55.691360000000003</v>
      </c>
      <c r="E1301">
        <v>6.8357749999999999</v>
      </c>
      <c r="F1301">
        <v>48.520344000000001</v>
      </c>
      <c r="G1301">
        <v>11.08018</v>
      </c>
    </row>
    <row r="1302" spans="1:9" x14ac:dyDescent="0.25">
      <c r="A1302">
        <v>1301</v>
      </c>
      <c r="D1302">
        <v>55.648239000000004</v>
      </c>
      <c r="E1302">
        <v>6.8541590000000001</v>
      </c>
      <c r="F1302">
        <v>48.489201000000001</v>
      </c>
      <c r="G1302">
        <v>11.106636999999999</v>
      </c>
      <c r="H1302">
        <v>52.958176000000002</v>
      </c>
      <c r="I1302">
        <v>6.3671540000000002</v>
      </c>
    </row>
    <row r="1303" spans="1:9" x14ac:dyDescent="0.25">
      <c r="A1303">
        <v>1302</v>
      </c>
      <c r="D1303">
        <v>55.664123000000004</v>
      </c>
      <c r="E1303">
        <v>6.9046770000000004</v>
      </c>
      <c r="F1303">
        <v>48.514721000000002</v>
      </c>
      <c r="G1303">
        <v>11.116428000000001</v>
      </c>
      <c r="H1303">
        <v>53.079472000000003</v>
      </c>
      <c r="I1303">
        <v>6.3900699999999997</v>
      </c>
    </row>
    <row r="1304" spans="1:9" x14ac:dyDescent="0.25">
      <c r="A1304">
        <v>1303</v>
      </c>
      <c r="F1304">
        <v>48.512741000000005</v>
      </c>
      <c r="G1304">
        <v>11.111636000000001</v>
      </c>
      <c r="H1304">
        <v>52.991508000000003</v>
      </c>
      <c r="I1304">
        <v>6.4422030000000001</v>
      </c>
    </row>
    <row r="1305" spans="1:9" x14ac:dyDescent="0.25">
      <c r="A1305">
        <v>1304</v>
      </c>
      <c r="F1305">
        <v>48.514980000000001</v>
      </c>
      <c r="G1305">
        <v>11.075806</v>
      </c>
      <c r="H1305">
        <v>53.011143000000004</v>
      </c>
      <c r="I1305">
        <v>6.436369</v>
      </c>
    </row>
    <row r="1306" spans="1:9" x14ac:dyDescent="0.25">
      <c r="A1306">
        <v>1305</v>
      </c>
      <c r="F1306">
        <v>48.554249000000006</v>
      </c>
      <c r="G1306">
        <v>11.05664</v>
      </c>
      <c r="H1306">
        <v>53.054211000000002</v>
      </c>
      <c r="I1306">
        <v>6.4102769999999998</v>
      </c>
    </row>
    <row r="1307" spans="1:9" x14ac:dyDescent="0.25">
      <c r="A1307">
        <v>1306</v>
      </c>
      <c r="F1307">
        <v>48.517063</v>
      </c>
      <c r="G1307">
        <v>11.070805999999999</v>
      </c>
      <c r="H1307">
        <v>53.059162000000001</v>
      </c>
      <c r="I1307">
        <v>6.3804350000000003</v>
      </c>
    </row>
    <row r="1308" spans="1:9" x14ac:dyDescent="0.25">
      <c r="A1308">
        <v>1307</v>
      </c>
      <c r="F1308">
        <v>48.517063</v>
      </c>
      <c r="G1308">
        <v>11.070805999999999</v>
      </c>
      <c r="H1308">
        <v>53.021717000000002</v>
      </c>
      <c r="I1308">
        <v>6.4206409999999998</v>
      </c>
    </row>
    <row r="1309" spans="1:9" x14ac:dyDescent="0.25">
      <c r="A1309">
        <v>1308</v>
      </c>
      <c r="H1309">
        <v>53.035358000000002</v>
      </c>
      <c r="I1309">
        <v>6.3832990000000001</v>
      </c>
    </row>
    <row r="1310" spans="1:9" x14ac:dyDescent="0.25">
      <c r="A1310">
        <v>1309</v>
      </c>
      <c r="H1310">
        <v>53.07291</v>
      </c>
      <c r="I1310">
        <v>6.4337660000000003</v>
      </c>
    </row>
    <row r="1311" spans="1:9" x14ac:dyDescent="0.25">
      <c r="A1311">
        <v>1310</v>
      </c>
      <c r="H1311">
        <v>52.958176000000002</v>
      </c>
      <c r="I1311">
        <v>6.3671540000000002</v>
      </c>
    </row>
    <row r="1312" spans="1:9" x14ac:dyDescent="0.25">
      <c r="A1312">
        <v>1311</v>
      </c>
    </row>
    <row r="1313" spans="1:9" x14ac:dyDescent="0.25">
      <c r="A1313">
        <v>1312</v>
      </c>
    </row>
    <row r="1314" spans="1:9" x14ac:dyDescent="0.25">
      <c r="A1314">
        <v>1313</v>
      </c>
    </row>
    <row r="1315" spans="1:9" x14ac:dyDescent="0.25">
      <c r="A1315">
        <v>1314</v>
      </c>
      <c r="D1315">
        <v>74.880773000000005</v>
      </c>
      <c r="E1315">
        <v>7.4409340000000004</v>
      </c>
    </row>
    <row r="1316" spans="1:9" x14ac:dyDescent="0.25">
      <c r="A1316">
        <v>1315</v>
      </c>
      <c r="B1316">
        <v>76.711740000000006</v>
      </c>
      <c r="C1316">
        <v>8.8667200000000008</v>
      </c>
      <c r="D1316">
        <v>74.815018000000009</v>
      </c>
      <c r="E1316">
        <v>7.4714369999999999</v>
      </c>
    </row>
    <row r="1317" spans="1:9" x14ac:dyDescent="0.25">
      <c r="A1317">
        <v>1316</v>
      </c>
      <c r="B1317">
        <v>76.706740000000011</v>
      </c>
      <c r="C1317">
        <v>8.9071219999999993</v>
      </c>
      <c r="D1317">
        <v>74.858753000000007</v>
      </c>
      <c r="E1317">
        <v>7.4794169999999998</v>
      </c>
    </row>
    <row r="1318" spans="1:9" x14ac:dyDescent="0.25">
      <c r="A1318">
        <v>1317</v>
      </c>
      <c r="B1318">
        <v>76.685428000000002</v>
      </c>
      <c r="C1318">
        <v>8.8807089999999995</v>
      </c>
      <c r="D1318">
        <v>74.825624000000005</v>
      </c>
      <c r="E1318">
        <v>7.4607809999999999</v>
      </c>
    </row>
    <row r="1319" spans="1:9" x14ac:dyDescent="0.25">
      <c r="A1319">
        <v>1318</v>
      </c>
      <c r="B1319">
        <v>76.705983000000003</v>
      </c>
      <c r="C1319">
        <v>8.8706589999999998</v>
      </c>
      <c r="D1319">
        <v>74.836128000000002</v>
      </c>
      <c r="E1319">
        <v>7.4855270000000003</v>
      </c>
    </row>
    <row r="1320" spans="1:9" x14ac:dyDescent="0.25">
      <c r="A1320">
        <v>1319</v>
      </c>
      <c r="B1320">
        <v>76.715275000000005</v>
      </c>
      <c r="C1320">
        <v>8.8876279999999994</v>
      </c>
      <c r="D1320">
        <v>74.850774000000001</v>
      </c>
      <c r="E1320">
        <v>7.4514379999999996</v>
      </c>
    </row>
    <row r="1321" spans="1:9" x14ac:dyDescent="0.25">
      <c r="A1321">
        <v>1320</v>
      </c>
      <c r="B1321">
        <v>76.688155000000009</v>
      </c>
      <c r="C1321">
        <v>8.9046970000000005</v>
      </c>
      <c r="D1321">
        <v>74.855875000000012</v>
      </c>
      <c r="E1321">
        <v>7.4321970000000004</v>
      </c>
    </row>
    <row r="1322" spans="1:9" x14ac:dyDescent="0.25">
      <c r="A1322">
        <v>1321</v>
      </c>
      <c r="B1322">
        <v>76.721133000000009</v>
      </c>
      <c r="C1322">
        <v>8.9571190000000005</v>
      </c>
      <c r="D1322">
        <v>74.880773000000005</v>
      </c>
      <c r="E1322">
        <v>7.4409340000000004</v>
      </c>
    </row>
    <row r="1323" spans="1:9" x14ac:dyDescent="0.25">
      <c r="A1323">
        <v>1322</v>
      </c>
      <c r="B1323">
        <v>76.711740000000006</v>
      </c>
      <c r="C1323">
        <v>8.8667200000000008</v>
      </c>
    </row>
    <row r="1324" spans="1:9" x14ac:dyDescent="0.25">
      <c r="A1324">
        <v>1323</v>
      </c>
      <c r="B1324">
        <v>76.711740000000006</v>
      </c>
      <c r="C1324">
        <v>8.8667200000000008</v>
      </c>
      <c r="F1324">
        <v>76.829512000000008</v>
      </c>
      <c r="G1324">
        <v>10.444013</v>
      </c>
    </row>
    <row r="1325" spans="1:9" x14ac:dyDescent="0.25">
      <c r="A1325">
        <v>1324</v>
      </c>
      <c r="F1325">
        <v>76.766283000000001</v>
      </c>
      <c r="G1325">
        <v>10.377803999999999</v>
      </c>
      <c r="H1325">
        <v>77.048995000000005</v>
      </c>
      <c r="I1325">
        <v>6.1158999999999999</v>
      </c>
    </row>
    <row r="1326" spans="1:9" x14ac:dyDescent="0.25">
      <c r="A1326">
        <v>1325</v>
      </c>
      <c r="F1326">
        <v>76.771383</v>
      </c>
      <c r="G1326">
        <v>10.399521</v>
      </c>
      <c r="H1326">
        <v>77.024249000000012</v>
      </c>
      <c r="I1326">
        <v>6.1741799999999998</v>
      </c>
    </row>
    <row r="1327" spans="1:9" x14ac:dyDescent="0.25">
      <c r="A1327">
        <v>1326</v>
      </c>
      <c r="F1327">
        <v>76.804613000000003</v>
      </c>
      <c r="G1327">
        <v>10.411892999999999</v>
      </c>
      <c r="H1327">
        <v>76.966424000000004</v>
      </c>
      <c r="I1327">
        <v>6.1640800000000002</v>
      </c>
    </row>
    <row r="1328" spans="1:9" x14ac:dyDescent="0.25">
      <c r="A1328">
        <v>1327</v>
      </c>
      <c r="F1328">
        <v>76.801332000000002</v>
      </c>
      <c r="G1328">
        <v>10.390935000000001</v>
      </c>
      <c r="H1328">
        <v>76.93258800000001</v>
      </c>
      <c r="I1328">
        <v>6.1780189999999999</v>
      </c>
    </row>
    <row r="1329" spans="1:9" x14ac:dyDescent="0.25">
      <c r="A1329">
        <v>1328</v>
      </c>
      <c r="F1329">
        <v>76.796684000000013</v>
      </c>
      <c r="G1329">
        <v>10.427701000000001</v>
      </c>
      <c r="H1329">
        <v>76.928598000000008</v>
      </c>
      <c r="I1329">
        <v>6.1857959999999999</v>
      </c>
    </row>
    <row r="1330" spans="1:9" x14ac:dyDescent="0.25">
      <c r="A1330">
        <v>1329</v>
      </c>
      <c r="F1330">
        <v>76.754111000000009</v>
      </c>
      <c r="G1330">
        <v>10.439114999999999</v>
      </c>
      <c r="H1330">
        <v>76.969353000000012</v>
      </c>
      <c r="I1330">
        <v>6.122617</v>
      </c>
    </row>
    <row r="1331" spans="1:9" x14ac:dyDescent="0.25">
      <c r="A1331">
        <v>1330</v>
      </c>
      <c r="F1331">
        <v>76.831935000000001</v>
      </c>
      <c r="G1331">
        <v>10.43472</v>
      </c>
      <c r="H1331">
        <v>76.99839200000001</v>
      </c>
      <c r="I1331">
        <v>6.0463079999999998</v>
      </c>
    </row>
    <row r="1332" spans="1:9" x14ac:dyDescent="0.25">
      <c r="A1332">
        <v>1331</v>
      </c>
      <c r="F1332">
        <v>76.860671000000011</v>
      </c>
      <c r="G1332">
        <v>10.410277000000001</v>
      </c>
      <c r="H1332">
        <v>77.066773000000012</v>
      </c>
      <c r="I1332">
        <v>6.0522669999999996</v>
      </c>
    </row>
    <row r="1333" spans="1:9" x14ac:dyDescent="0.25">
      <c r="A1333">
        <v>1332</v>
      </c>
      <c r="F1333">
        <v>76.829512000000008</v>
      </c>
      <c r="G1333">
        <v>10.444013</v>
      </c>
      <c r="H1333">
        <v>77.048995000000005</v>
      </c>
      <c r="I1333">
        <v>6.1158999999999999</v>
      </c>
    </row>
    <row r="1334" spans="1:9" x14ac:dyDescent="0.25">
      <c r="A1334">
        <v>1333</v>
      </c>
    </row>
    <row r="1335" spans="1:9" x14ac:dyDescent="0.25">
      <c r="A1335">
        <v>1334</v>
      </c>
      <c r="D1335">
        <v>95.841419999999999</v>
      </c>
      <c r="E1335">
        <v>7.7057180000000001</v>
      </c>
    </row>
    <row r="1336" spans="1:9" x14ac:dyDescent="0.25">
      <c r="A1336">
        <v>1335</v>
      </c>
      <c r="D1336">
        <v>95.830007000000009</v>
      </c>
      <c r="E1336">
        <v>7.7087490000000001</v>
      </c>
    </row>
    <row r="1337" spans="1:9" x14ac:dyDescent="0.25">
      <c r="A1337">
        <v>1336</v>
      </c>
      <c r="D1337">
        <v>95.847783000000007</v>
      </c>
      <c r="E1337">
        <v>7.6585989999999997</v>
      </c>
    </row>
    <row r="1338" spans="1:9" x14ac:dyDescent="0.25">
      <c r="A1338">
        <v>1337</v>
      </c>
      <c r="D1338">
        <v>95.851621000000009</v>
      </c>
      <c r="E1338">
        <v>7.699052</v>
      </c>
    </row>
    <row r="1339" spans="1:9" x14ac:dyDescent="0.25">
      <c r="A1339">
        <v>1338</v>
      </c>
      <c r="D1339">
        <v>95.849299999999999</v>
      </c>
      <c r="E1339">
        <v>7.6678410000000001</v>
      </c>
    </row>
    <row r="1340" spans="1:9" x14ac:dyDescent="0.25">
      <c r="A1340">
        <v>1339</v>
      </c>
      <c r="D1340">
        <v>95.840715000000003</v>
      </c>
      <c r="E1340">
        <v>7.7028400000000001</v>
      </c>
    </row>
    <row r="1341" spans="1:9" x14ac:dyDescent="0.25">
      <c r="A1341">
        <v>1340</v>
      </c>
      <c r="B1341">
        <v>102.314727</v>
      </c>
      <c r="C1341">
        <v>9.1779159999999997</v>
      </c>
      <c r="D1341">
        <v>95.831674000000007</v>
      </c>
      <c r="E1341">
        <v>7.6734970000000002</v>
      </c>
    </row>
    <row r="1342" spans="1:9" x14ac:dyDescent="0.25">
      <c r="A1342">
        <v>1341</v>
      </c>
      <c r="B1342">
        <v>102.305739</v>
      </c>
      <c r="C1342">
        <v>9.1952890000000007</v>
      </c>
      <c r="D1342">
        <v>95.824098000000006</v>
      </c>
      <c r="E1342">
        <v>7.683446</v>
      </c>
    </row>
    <row r="1343" spans="1:9" x14ac:dyDescent="0.25">
      <c r="A1343">
        <v>1342</v>
      </c>
      <c r="B1343">
        <v>102.30775700000001</v>
      </c>
      <c r="C1343">
        <v>9.2009450000000008</v>
      </c>
      <c r="D1343">
        <v>95.862178</v>
      </c>
      <c r="E1343">
        <v>7.6618320000000004</v>
      </c>
    </row>
    <row r="1344" spans="1:9" x14ac:dyDescent="0.25">
      <c r="A1344">
        <v>1343</v>
      </c>
      <c r="B1344">
        <v>102.311294</v>
      </c>
      <c r="C1344">
        <v>9.2050870000000007</v>
      </c>
      <c r="D1344">
        <v>95.841419999999999</v>
      </c>
      <c r="E1344">
        <v>7.7057180000000001</v>
      </c>
    </row>
    <row r="1345" spans="1:9" x14ac:dyDescent="0.25">
      <c r="A1345">
        <v>1344</v>
      </c>
      <c r="B1345">
        <v>102.31987700000001</v>
      </c>
      <c r="C1345">
        <v>9.1760470000000005</v>
      </c>
    </row>
    <row r="1346" spans="1:9" x14ac:dyDescent="0.25">
      <c r="A1346">
        <v>1345</v>
      </c>
      <c r="B1346">
        <v>102.280337</v>
      </c>
      <c r="C1346">
        <v>9.192259</v>
      </c>
    </row>
    <row r="1347" spans="1:9" x14ac:dyDescent="0.25">
      <c r="A1347">
        <v>1346</v>
      </c>
      <c r="B1347">
        <v>102.310737</v>
      </c>
      <c r="C1347">
        <v>9.2269030000000001</v>
      </c>
    </row>
    <row r="1348" spans="1:9" x14ac:dyDescent="0.25">
      <c r="A1348">
        <v>1347</v>
      </c>
      <c r="B1348">
        <v>102.314727</v>
      </c>
      <c r="C1348">
        <v>9.1779159999999997</v>
      </c>
      <c r="F1348">
        <v>101.468051</v>
      </c>
      <c r="G1348">
        <v>10.313767</v>
      </c>
      <c r="H1348">
        <v>100.737987</v>
      </c>
      <c r="I1348">
        <v>5.943333</v>
      </c>
    </row>
    <row r="1349" spans="1:9" x14ac:dyDescent="0.25">
      <c r="A1349">
        <v>1348</v>
      </c>
      <c r="B1349">
        <v>102.314727</v>
      </c>
      <c r="C1349">
        <v>9.1779159999999997</v>
      </c>
      <c r="F1349">
        <v>101.62410600000001</v>
      </c>
      <c r="G1349">
        <v>10.286294</v>
      </c>
      <c r="H1349">
        <v>100.78541100000001</v>
      </c>
      <c r="I1349">
        <v>5.9048499999999997</v>
      </c>
    </row>
    <row r="1350" spans="1:9" x14ac:dyDescent="0.25">
      <c r="A1350">
        <v>1349</v>
      </c>
      <c r="F1350">
        <v>101.51507100000001</v>
      </c>
      <c r="G1350">
        <v>10.263366</v>
      </c>
      <c r="H1350">
        <v>100.70895300000001</v>
      </c>
      <c r="I1350">
        <v>5.9250509999999998</v>
      </c>
    </row>
    <row r="1351" spans="1:9" x14ac:dyDescent="0.25">
      <c r="A1351">
        <v>1350</v>
      </c>
      <c r="F1351">
        <v>101.55688800000001</v>
      </c>
      <c r="G1351">
        <v>10.290838000000001</v>
      </c>
      <c r="H1351">
        <v>100.69057000000001</v>
      </c>
      <c r="I1351">
        <v>5.9554539999999996</v>
      </c>
    </row>
    <row r="1352" spans="1:9" x14ac:dyDescent="0.25">
      <c r="A1352">
        <v>1351</v>
      </c>
      <c r="F1352">
        <v>101.57264600000001</v>
      </c>
      <c r="G1352">
        <v>10.312806999999999</v>
      </c>
      <c r="H1352">
        <v>100.69127600000002</v>
      </c>
      <c r="I1352">
        <v>5.9500999999999999</v>
      </c>
    </row>
    <row r="1353" spans="1:9" x14ac:dyDescent="0.25">
      <c r="A1353">
        <v>1352</v>
      </c>
      <c r="F1353">
        <v>101.59046800000002</v>
      </c>
      <c r="G1353">
        <v>10.331443</v>
      </c>
      <c r="H1353">
        <v>100.63996400000001</v>
      </c>
      <c r="I1353">
        <v>5.9022750000000004</v>
      </c>
    </row>
    <row r="1354" spans="1:9" x14ac:dyDescent="0.25">
      <c r="A1354">
        <v>1353</v>
      </c>
      <c r="F1354">
        <v>101.54239200000001</v>
      </c>
      <c r="G1354">
        <v>10.315585</v>
      </c>
      <c r="H1354">
        <v>100.67971</v>
      </c>
      <c r="I1354">
        <v>5.9149510000000003</v>
      </c>
    </row>
    <row r="1355" spans="1:9" x14ac:dyDescent="0.25">
      <c r="A1355">
        <v>1354</v>
      </c>
      <c r="F1355">
        <v>101.491134</v>
      </c>
      <c r="G1355">
        <v>10.366137999999999</v>
      </c>
      <c r="H1355">
        <v>100.71228300000001</v>
      </c>
      <c r="I1355">
        <v>5.8675290000000002</v>
      </c>
    </row>
    <row r="1356" spans="1:9" x14ac:dyDescent="0.25">
      <c r="A1356">
        <v>1355</v>
      </c>
      <c r="F1356">
        <v>101.578048</v>
      </c>
      <c r="G1356">
        <v>10.391489999999999</v>
      </c>
      <c r="H1356">
        <v>100.737987</v>
      </c>
      <c r="I1356">
        <v>5.943333</v>
      </c>
    </row>
    <row r="1357" spans="1:9" x14ac:dyDescent="0.25">
      <c r="A1357">
        <v>1356</v>
      </c>
      <c r="F1357">
        <v>101.468051</v>
      </c>
      <c r="G1357">
        <v>10.313767</v>
      </c>
    </row>
    <row r="1358" spans="1:9" x14ac:dyDescent="0.25">
      <c r="A1358">
        <v>1357</v>
      </c>
    </row>
    <row r="1359" spans="1:9" x14ac:dyDescent="0.25">
      <c r="A1359">
        <v>1358</v>
      </c>
      <c r="D1359">
        <v>122.81767600000001</v>
      </c>
      <c r="E1359">
        <v>7.2596800000000004</v>
      </c>
    </row>
    <row r="1360" spans="1:9" x14ac:dyDescent="0.25">
      <c r="A1360">
        <v>1359</v>
      </c>
      <c r="D1360">
        <v>122.875094</v>
      </c>
      <c r="E1360">
        <v>7.2226619999999997</v>
      </c>
    </row>
    <row r="1361" spans="1:9" x14ac:dyDescent="0.25">
      <c r="A1361">
        <v>1360</v>
      </c>
      <c r="D1361">
        <v>122.86433700000001</v>
      </c>
      <c r="E1361">
        <v>7.2628120000000003</v>
      </c>
    </row>
    <row r="1362" spans="1:9" x14ac:dyDescent="0.25">
      <c r="A1362">
        <v>1361</v>
      </c>
      <c r="D1362">
        <v>122.85625400000001</v>
      </c>
      <c r="E1362">
        <v>7.2729119999999998</v>
      </c>
    </row>
    <row r="1363" spans="1:9" x14ac:dyDescent="0.25">
      <c r="A1363">
        <v>1362</v>
      </c>
      <c r="D1363">
        <v>122.847365</v>
      </c>
      <c r="E1363">
        <v>7.2517509999999996</v>
      </c>
    </row>
    <row r="1364" spans="1:9" x14ac:dyDescent="0.25">
      <c r="A1364">
        <v>1363</v>
      </c>
      <c r="D1364">
        <v>122.87842900000001</v>
      </c>
      <c r="E1364">
        <v>7.2478629999999997</v>
      </c>
    </row>
    <row r="1365" spans="1:9" x14ac:dyDescent="0.25">
      <c r="A1365">
        <v>1364</v>
      </c>
      <c r="B1365">
        <v>129.05517900000001</v>
      </c>
      <c r="C1365">
        <v>8.5050209999999993</v>
      </c>
      <c r="D1365">
        <v>122.87877900000001</v>
      </c>
      <c r="E1365">
        <v>7.2553369999999999</v>
      </c>
    </row>
    <row r="1366" spans="1:9" x14ac:dyDescent="0.25">
      <c r="A1366">
        <v>1365</v>
      </c>
      <c r="B1366">
        <v>129.01391900000002</v>
      </c>
      <c r="C1366">
        <v>8.5277969999999996</v>
      </c>
      <c r="D1366">
        <v>122.85539500000002</v>
      </c>
      <c r="E1366">
        <v>7.2166519999999998</v>
      </c>
    </row>
    <row r="1367" spans="1:9" x14ac:dyDescent="0.25">
      <c r="A1367">
        <v>1366</v>
      </c>
      <c r="B1367">
        <v>129.029529</v>
      </c>
      <c r="C1367">
        <v>8.4995159999999998</v>
      </c>
      <c r="D1367">
        <v>122.81767600000001</v>
      </c>
      <c r="E1367">
        <v>7.2596800000000004</v>
      </c>
    </row>
    <row r="1368" spans="1:9" x14ac:dyDescent="0.25">
      <c r="A1368">
        <v>1367</v>
      </c>
      <c r="B1368">
        <v>129.049476</v>
      </c>
      <c r="C1368">
        <v>8.5177479999999992</v>
      </c>
    </row>
    <row r="1369" spans="1:9" x14ac:dyDescent="0.25">
      <c r="A1369">
        <v>1368</v>
      </c>
      <c r="B1369">
        <v>129.03008199999999</v>
      </c>
      <c r="C1369">
        <v>8.4943650000000002</v>
      </c>
    </row>
    <row r="1370" spans="1:9" x14ac:dyDescent="0.25">
      <c r="A1370">
        <v>1369</v>
      </c>
      <c r="B1370">
        <v>128.98185599999999</v>
      </c>
      <c r="C1370">
        <v>8.4863850000000003</v>
      </c>
    </row>
    <row r="1371" spans="1:9" x14ac:dyDescent="0.25">
      <c r="A1371">
        <v>1370</v>
      </c>
      <c r="B1371">
        <v>129.05517900000001</v>
      </c>
      <c r="C1371">
        <v>8.5050209999999993</v>
      </c>
      <c r="H1371">
        <v>128.48314200000002</v>
      </c>
      <c r="I1371">
        <v>5.1189309999999999</v>
      </c>
    </row>
    <row r="1372" spans="1:9" x14ac:dyDescent="0.25">
      <c r="A1372">
        <v>1371</v>
      </c>
      <c r="B1372">
        <v>129.05517900000001</v>
      </c>
      <c r="C1372">
        <v>8.5050209999999993</v>
      </c>
      <c r="F1372">
        <v>128.58030600000001</v>
      </c>
      <c r="G1372">
        <v>9.4555279999999993</v>
      </c>
      <c r="H1372">
        <v>128.593085</v>
      </c>
      <c r="I1372">
        <v>5.1514540000000002</v>
      </c>
    </row>
    <row r="1373" spans="1:9" x14ac:dyDescent="0.25">
      <c r="A1373">
        <v>1372</v>
      </c>
      <c r="F1373">
        <v>128.591872</v>
      </c>
      <c r="G1373">
        <v>9.3956320000000009</v>
      </c>
      <c r="H1373">
        <v>128.562984</v>
      </c>
      <c r="I1373">
        <v>5.148879</v>
      </c>
    </row>
    <row r="1374" spans="1:9" x14ac:dyDescent="0.25">
      <c r="A1374">
        <v>1373</v>
      </c>
      <c r="F1374">
        <v>128.61515</v>
      </c>
      <c r="G1374">
        <v>9.4082570000000008</v>
      </c>
      <c r="H1374">
        <v>128.52212800000001</v>
      </c>
      <c r="I1374">
        <v>5.1366569999999996</v>
      </c>
    </row>
    <row r="1375" spans="1:9" x14ac:dyDescent="0.25">
      <c r="A1375">
        <v>1374</v>
      </c>
      <c r="F1375">
        <v>128.629245</v>
      </c>
      <c r="G1375">
        <v>9.4283570000000001</v>
      </c>
      <c r="H1375">
        <v>128.52358900000002</v>
      </c>
      <c r="I1375">
        <v>5.1406470000000004</v>
      </c>
    </row>
    <row r="1376" spans="1:9" x14ac:dyDescent="0.25">
      <c r="A1376">
        <v>1375</v>
      </c>
      <c r="F1376">
        <v>128.65677199999999</v>
      </c>
      <c r="G1376">
        <v>9.4312360000000002</v>
      </c>
      <c r="H1376">
        <v>128.53803500000001</v>
      </c>
      <c r="I1376">
        <v>5.1101939999999999</v>
      </c>
    </row>
    <row r="1377" spans="1:9" x14ac:dyDescent="0.25">
      <c r="A1377">
        <v>1376</v>
      </c>
      <c r="F1377">
        <v>128.63353599999999</v>
      </c>
      <c r="G1377">
        <v>9.4415390000000006</v>
      </c>
      <c r="H1377">
        <v>128.56520800000001</v>
      </c>
      <c r="I1377">
        <v>5.1085779999999996</v>
      </c>
    </row>
    <row r="1378" spans="1:9" x14ac:dyDescent="0.25">
      <c r="A1378">
        <v>1377</v>
      </c>
      <c r="F1378">
        <v>128.63470000000001</v>
      </c>
      <c r="G1378">
        <v>9.4581029999999995</v>
      </c>
      <c r="H1378">
        <v>128.54141900000002</v>
      </c>
      <c r="I1378">
        <v>5.123729</v>
      </c>
    </row>
    <row r="1379" spans="1:9" x14ac:dyDescent="0.25">
      <c r="A1379">
        <v>1378</v>
      </c>
      <c r="F1379">
        <v>128.58030600000001</v>
      </c>
      <c r="G1379">
        <v>9.4555279999999993</v>
      </c>
      <c r="H1379">
        <v>128.48314200000002</v>
      </c>
      <c r="I1379">
        <v>5.1189309999999999</v>
      </c>
    </row>
    <row r="1380" spans="1:9" x14ac:dyDescent="0.25">
      <c r="A1380">
        <v>1379</v>
      </c>
      <c r="F1380">
        <v>128.58030600000001</v>
      </c>
      <c r="G1380">
        <v>9.4555279999999993</v>
      </c>
      <c r="H1380">
        <v>128.48314200000002</v>
      </c>
      <c r="I1380">
        <v>5.1189309999999999</v>
      </c>
    </row>
    <row r="1381" spans="1:9" x14ac:dyDescent="0.25">
      <c r="A1381">
        <v>1380</v>
      </c>
    </row>
    <row r="1382" spans="1:9" x14ac:dyDescent="0.25">
      <c r="A1382">
        <v>1381</v>
      </c>
    </row>
    <row r="1383" spans="1:9" x14ac:dyDescent="0.25">
      <c r="A1383">
        <v>1382</v>
      </c>
      <c r="D1383">
        <v>156.65811099999999</v>
      </c>
      <c r="E1383">
        <v>7.7472130000000003</v>
      </c>
    </row>
    <row r="1384" spans="1:9" x14ac:dyDescent="0.25">
      <c r="A1384">
        <v>1383</v>
      </c>
      <c r="D1384">
        <v>156.633882</v>
      </c>
      <c r="E1384">
        <v>7.7643019999999998</v>
      </c>
    </row>
    <row r="1385" spans="1:9" x14ac:dyDescent="0.25">
      <c r="A1385">
        <v>1384</v>
      </c>
      <c r="D1385">
        <v>156.597205</v>
      </c>
      <c r="E1385">
        <v>7.7234939999999996</v>
      </c>
    </row>
    <row r="1386" spans="1:9" x14ac:dyDescent="0.25">
      <c r="A1386">
        <v>1385</v>
      </c>
      <c r="D1386">
        <v>156.59797</v>
      </c>
      <c r="E1386">
        <v>7.7237489999999998</v>
      </c>
    </row>
    <row r="1387" spans="1:9" x14ac:dyDescent="0.25">
      <c r="A1387">
        <v>1386</v>
      </c>
      <c r="D1387">
        <v>156.63209699999999</v>
      </c>
      <c r="E1387">
        <v>7.7286970000000004</v>
      </c>
    </row>
    <row r="1388" spans="1:9" x14ac:dyDescent="0.25">
      <c r="A1388">
        <v>1387</v>
      </c>
      <c r="D1388">
        <v>156.591339</v>
      </c>
      <c r="E1388">
        <v>7.7493040000000004</v>
      </c>
    </row>
    <row r="1389" spans="1:9" x14ac:dyDescent="0.25">
      <c r="A1389">
        <v>1388</v>
      </c>
      <c r="B1389">
        <v>162.22052400000001</v>
      </c>
      <c r="C1389">
        <v>8.3410189999999993</v>
      </c>
      <c r="D1389">
        <v>156.61638600000001</v>
      </c>
      <c r="E1389">
        <v>7.7184939999999997</v>
      </c>
    </row>
    <row r="1390" spans="1:9" x14ac:dyDescent="0.25">
      <c r="A1390">
        <v>1389</v>
      </c>
      <c r="B1390">
        <v>162.26781099999999</v>
      </c>
      <c r="C1390">
        <v>8.3309180000000005</v>
      </c>
      <c r="D1390">
        <v>156.65811099999999</v>
      </c>
      <c r="E1390">
        <v>7.7472130000000003</v>
      </c>
    </row>
    <row r="1391" spans="1:9" x14ac:dyDescent="0.25">
      <c r="A1391">
        <v>1390</v>
      </c>
      <c r="B1391">
        <v>162.23541900000001</v>
      </c>
      <c r="C1391">
        <v>8.3244399999999992</v>
      </c>
    </row>
    <row r="1392" spans="1:9" x14ac:dyDescent="0.25">
      <c r="A1392">
        <v>1391</v>
      </c>
      <c r="B1392">
        <v>162.246081</v>
      </c>
      <c r="C1392">
        <v>8.3698379999999997</v>
      </c>
    </row>
    <row r="1393" spans="1:9" x14ac:dyDescent="0.25">
      <c r="A1393">
        <v>1392</v>
      </c>
      <c r="B1393">
        <v>162.15161000000001</v>
      </c>
      <c r="C1393">
        <v>8.350047</v>
      </c>
    </row>
    <row r="1394" spans="1:9" x14ac:dyDescent="0.25">
      <c r="A1394">
        <v>1393</v>
      </c>
      <c r="B1394">
        <v>162.22052400000001</v>
      </c>
      <c r="C1394">
        <v>8.3410189999999993</v>
      </c>
    </row>
    <row r="1395" spans="1:9" x14ac:dyDescent="0.25">
      <c r="A1395">
        <v>1394</v>
      </c>
      <c r="B1395">
        <v>162.22052400000001</v>
      </c>
      <c r="C1395">
        <v>8.3410189999999993</v>
      </c>
      <c r="F1395">
        <v>161.425434</v>
      </c>
      <c r="G1395">
        <v>9.6382989999999999</v>
      </c>
      <c r="H1395">
        <v>160.83821</v>
      </c>
      <c r="I1395">
        <v>5.6549959999999997</v>
      </c>
    </row>
    <row r="1396" spans="1:9" x14ac:dyDescent="0.25">
      <c r="A1396">
        <v>1395</v>
      </c>
      <c r="F1396">
        <v>161.47950500000002</v>
      </c>
      <c r="G1396">
        <v>9.5984599999999993</v>
      </c>
      <c r="H1396">
        <v>160.86667499999999</v>
      </c>
      <c r="I1396">
        <v>5.7226350000000004</v>
      </c>
    </row>
    <row r="1397" spans="1:9" x14ac:dyDescent="0.25">
      <c r="A1397">
        <v>1396</v>
      </c>
      <c r="F1397">
        <v>161.43517800000001</v>
      </c>
      <c r="G1397">
        <v>9.5877999999999997</v>
      </c>
      <c r="H1397">
        <v>160.80342100000001</v>
      </c>
      <c r="I1397">
        <v>5.7244710000000003</v>
      </c>
    </row>
    <row r="1398" spans="1:9" x14ac:dyDescent="0.25">
      <c r="A1398">
        <v>1397</v>
      </c>
      <c r="F1398">
        <v>161.426456</v>
      </c>
      <c r="G1398">
        <v>9.6171299999999995</v>
      </c>
      <c r="H1398">
        <v>160.77439699999999</v>
      </c>
      <c r="I1398">
        <v>5.690448</v>
      </c>
    </row>
    <row r="1399" spans="1:9" x14ac:dyDescent="0.25">
      <c r="A1399">
        <v>1398</v>
      </c>
      <c r="F1399">
        <v>161.39569599999999</v>
      </c>
      <c r="G1399">
        <v>9.6491640000000007</v>
      </c>
      <c r="H1399">
        <v>160.7998</v>
      </c>
      <c r="I1399">
        <v>5.6495379999999997</v>
      </c>
    </row>
    <row r="1400" spans="1:9" x14ac:dyDescent="0.25">
      <c r="A1400">
        <v>1399</v>
      </c>
      <c r="F1400">
        <v>161.413141</v>
      </c>
      <c r="G1400">
        <v>9.6321270000000005</v>
      </c>
      <c r="H1400">
        <v>160.76577600000002</v>
      </c>
      <c r="I1400">
        <v>5.6348979999999997</v>
      </c>
    </row>
    <row r="1401" spans="1:9" x14ac:dyDescent="0.25">
      <c r="A1401">
        <v>1400</v>
      </c>
      <c r="F1401">
        <v>161.318161</v>
      </c>
      <c r="G1401">
        <v>9.7293000000000003</v>
      </c>
      <c r="H1401">
        <v>160.86238900000001</v>
      </c>
      <c r="I1401">
        <v>5.6029150000000003</v>
      </c>
    </row>
    <row r="1402" spans="1:9" x14ac:dyDescent="0.25">
      <c r="A1402">
        <v>1401</v>
      </c>
      <c r="F1402">
        <v>161.349278</v>
      </c>
      <c r="G1402">
        <v>9.6967049999999997</v>
      </c>
      <c r="H1402">
        <v>160.9059</v>
      </c>
      <c r="I1402">
        <v>5.615208</v>
      </c>
    </row>
    <row r="1403" spans="1:9" x14ac:dyDescent="0.25">
      <c r="A1403">
        <v>1402</v>
      </c>
      <c r="F1403">
        <v>161.425434</v>
      </c>
      <c r="G1403">
        <v>9.6382989999999999</v>
      </c>
      <c r="H1403">
        <v>160.83821</v>
      </c>
      <c r="I1403">
        <v>5.6549959999999997</v>
      </c>
    </row>
    <row r="1404" spans="1:9" x14ac:dyDescent="0.25">
      <c r="A1404">
        <v>1403</v>
      </c>
    </row>
    <row r="1405" spans="1:9" x14ac:dyDescent="0.25">
      <c r="A1405">
        <v>1404</v>
      </c>
    </row>
    <row r="1406" spans="1:9" x14ac:dyDescent="0.25">
      <c r="A1406">
        <v>1405</v>
      </c>
      <c r="D1406">
        <v>182.29787300000001</v>
      </c>
      <c r="E1406">
        <v>6.5461359999999997</v>
      </c>
    </row>
    <row r="1407" spans="1:9" x14ac:dyDescent="0.25">
      <c r="A1407">
        <v>1406</v>
      </c>
      <c r="D1407">
        <v>182.37158399999998</v>
      </c>
      <c r="E1407">
        <v>6.5914849999999996</v>
      </c>
    </row>
    <row r="1408" spans="1:9" x14ac:dyDescent="0.25">
      <c r="A1408">
        <v>1407</v>
      </c>
      <c r="D1408">
        <v>182.39836700000001</v>
      </c>
      <c r="E1408">
        <v>6.618061</v>
      </c>
    </row>
    <row r="1409" spans="1:9" x14ac:dyDescent="0.25">
      <c r="A1409">
        <v>1408</v>
      </c>
      <c r="D1409">
        <v>182.35454799999999</v>
      </c>
      <c r="E1409">
        <v>6.5955139999999997</v>
      </c>
    </row>
    <row r="1410" spans="1:9" x14ac:dyDescent="0.25">
      <c r="A1410">
        <v>1409</v>
      </c>
      <c r="D1410">
        <v>182.31858299999999</v>
      </c>
      <c r="E1410">
        <v>6.596381</v>
      </c>
    </row>
    <row r="1411" spans="1:9" x14ac:dyDescent="0.25">
      <c r="A1411">
        <v>1410</v>
      </c>
      <c r="D1411">
        <v>182.33378400000001</v>
      </c>
      <c r="E1411">
        <v>6.5669490000000001</v>
      </c>
    </row>
    <row r="1412" spans="1:9" x14ac:dyDescent="0.25">
      <c r="A1412">
        <v>1411</v>
      </c>
      <c r="B1412">
        <v>189.36160899999999</v>
      </c>
      <c r="C1412">
        <v>7.877084</v>
      </c>
      <c r="D1412">
        <v>182.33057200000002</v>
      </c>
      <c r="E1412">
        <v>6.5660299999999996</v>
      </c>
    </row>
    <row r="1413" spans="1:9" x14ac:dyDescent="0.25">
      <c r="A1413">
        <v>1412</v>
      </c>
      <c r="B1413">
        <v>189.40491700000001</v>
      </c>
      <c r="C1413">
        <v>7.8482640000000004</v>
      </c>
      <c r="D1413">
        <v>182.26502399999998</v>
      </c>
      <c r="E1413">
        <v>6.5592980000000001</v>
      </c>
    </row>
    <row r="1414" spans="1:9" x14ac:dyDescent="0.25">
      <c r="A1414">
        <v>1413</v>
      </c>
      <c r="B1414">
        <v>189.383185</v>
      </c>
      <c r="C1414">
        <v>7.8414799999999998</v>
      </c>
      <c r="D1414">
        <v>182.29787300000001</v>
      </c>
      <c r="E1414">
        <v>6.5461359999999997</v>
      </c>
    </row>
    <row r="1415" spans="1:9" x14ac:dyDescent="0.25">
      <c r="A1415">
        <v>1414</v>
      </c>
      <c r="B1415">
        <v>189.396906</v>
      </c>
      <c r="C1415">
        <v>7.8487730000000004</v>
      </c>
    </row>
    <row r="1416" spans="1:9" x14ac:dyDescent="0.25">
      <c r="A1416">
        <v>1415</v>
      </c>
      <c r="B1416">
        <v>189.378748</v>
      </c>
      <c r="C1416">
        <v>7.8407650000000002</v>
      </c>
    </row>
    <row r="1417" spans="1:9" x14ac:dyDescent="0.25">
      <c r="A1417">
        <v>1416</v>
      </c>
      <c r="B1417">
        <v>189.403437</v>
      </c>
      <c r="C1417">
        <v>7.8630060000000004</v>
      </c>
    </row>
    <row r="1418" spans="1:9" x14ac:dyDescent="0.25">
      <c r="A1418">
        <v>1417</v>
      </c>
      <c r="B1418">
        <v>189.34508</v>
      </c>
      <c r="C1418">
        <v>7.9094749999999996</v>
      </c>
      <c r="H1418">
        <v>187.97082699999999</v>
      </c>
      <c r="I1418">
        <v>4.369243</v>
      </c>
    </row>
    <row r="1419" spans="1:9" x14ac:dyDescent="0.25">
      <c r="A1419">
        <v>1418</v>
      </c>
      <c r="B1419">
        <v>189.36160899999999</v>
      </c>
      <c r="C1419">
        <v>7.877084</v>
      </c>
      <c r="H1419">
        <v>188.10590200000001</v>
      </c>
      <c r="I1419">
        <v>4.4189780000000001</v>
      </c>
    </row>
    <row r="1420" spans="1:9" x14ac:dyDescent="0.25">
      <c r="A1420">
        <v>1419</v>
      </c>
      <c r="F1420">
        <v>189.34467100000001</v>
      </c>
      <c r="G1420">
        <v>8.7606249999999992</v>
      </c>
      <c r="H1420">
        <v>188.07126399999999</v>
      </c>
      <c r="I1420">
        <v>4.3989820000000002</v>
      </c>
    </row>
    <row r="1421" spans="1:9" x14ac:dyDescent="0.25">
      <c r="A1421">
        <v>1420</v>
      </c>
      <c r="F1421">
        <v>189.375788</v>
      </c>
      <c r="G1421">
        <v>8.6922720000000009</v>
      </c>
      <c r="H1421">
        <v>188.02739500000001</v>
      </c>
      <c r="I1421">
        <v>4.4098470000000001</v>
      </c>
    </row>
    <row r="1422" spans="1:9" x14ac:dyDescent="0.25">
      <c r="A1422">
        <v>1421</v>
      </c>
      <c r="F1422">
        <v>189.35074399999999</v>
      </c>
      <c r="G1422">
        <v>8.7035959999999992</v>
      </c>
      <c r="H1422">
        <v>188.01642799999999</v>
      </c>
      <c r="I1422">
        <v>4.3733750000000002</v>
      </c>
    </row>
    <row r="1423" spans="1:9" x14ac:dyDescent="0.25">
      <c r="A1423">
        <v>1422</v>
      </c>
      <c r="F1423">
        <v>189.35528399999998</v>
      </c>
      <c r="G1423">
        <v>8.7100229999999996</v>
      </c>
      <c r="H1423">
        <v>188.00301200000001</v>
      </c>
      <c r="I1423">
        <v>4.3450139999999999</v>
      </c>
    </row>
    <row r="1424" spans="1:9" x14ac:dyDescent="0.25">
      <c r="A1424">
        <v>1423</v>
      </c>
      <c r="F1424">
        <v>189.37619999999998</v>
      </c>
      <c r="G1424">
        <v>8.7445050000000002</v>
      </c>
      <c r="H1424">
        <v>188.01316700000001</v>
      </c>
      <c r="I1424">
        <v>4.4396370000000003</v>
      </c>
    </row>
    <row r="1425" spans="1:9" x14ac:dyDescent="0.25">
      <c r="A1425">
        <v>1424</v>
      </c>
      <c r="F1425">
        <v>189.381911</v>
      </c>
      <c r="G1425">
        <v>8.7722029999999993</v>
      </c>
      <c r="H1425">
        <v>188.03239300000001</v>
      </c>
      <c r="I1425">
        <v>4.418774</v>
      </c>
    </row>
    <row r="1426" spans="1:9" x14ac:dyDescent="0.25">
      <c r="A1426">
        <v>1425</v>
      </c>
      <c r="F1426">
        <v>189.37303399999999</v>
      </c>
      <c r="G1426">
        <v>8.7452710000000007</v>
      </c>
      <c r="H1426">
        <v>187.97082699999999</v>
      </c>
      <c r="I1426">
        <v>4.369243</v>
      </c>
    </row>
    <row r="1427" spans="1:9" x14ac:dyDescent="0.25">
      <c r="A1427">
        <v>1426</v>
      </c>
      <c r="D1427">
        <v>207.780325</v>
      </c>
      <c r="E1427">
        <v>5.8455170000000001</v>
      </c>
      <c r="F1427">
        <v>189.418589</v>
      </c>
      <c r="G1427">
        <v>8.729101</v>
      </c>
    </row>
    <row r="1428" spans="1:9" x14ac:dyDescent="0.25">
      <c r="A1428">
        <v>1427</v>
      </c>
      <c r="D1428">
        <v>207.82689500000001</v>
      </c>
      <c r="E1428">
        <v>5.9728380000000003</v>
      </c>
      <c r="F1428">
        <v>189.34467100000001</v>
      </c>
      <c r="G1428">
        <v>8.7606249999999992</v>
      </c>
    </row>
    <row r="1429" spans="1:9" x14ac:dyDescent="0.25">
      <c r="A1429">
        <v>1428</v>
      </c>
      <c r="D1429">
        <v>207.81113299999998</v>
      </c>
      <c r="E1429">
        <v>5.8709709999999999</v>
      </c>
    </row>
    <row r="1430" spans="1:9" x14ac:dyDescent="0.25">
      <c r="A1430">
        <v>1429</v>
      </c>
      <c r="D1430">
        <v>207.815417</v>
      </c>
      <c r="E1430">
        <v>5.8536279999999996</v>
      </c>
    </row>
    <row r="1431" spans="1:9" x14ac:dyDescent="0.25">
      <c r="A1431">
        <v>1430</v>
      </c>
      <c r="D1431">
        <v>207.795267</v>
      </c>
      <c r="E1431">
        <v>5.8695430000000002</v>
      </c>
    </row>
    <row r="1432" spans="1:9" x14ac:dyDescent="0.25">
      <c r="A1432">
        <v>1431</v>
      </c>
      <c r="D1432">
        <v>207.726866</v>
      </c>
      <c r="E1432">
        <v>5.8623000000000003</v>
      </c>
    </row>
    <row r="1433" spans="1:9" x14ac:dyDescent="0.25">
      <c r="A1433">
        <v>1432</v>
      </c>
      <c r="D1433">
        <v>207.76849200000001</v>
      </c>
      <c r="E1433">
        <v>5.8756130000000004</v>
      </c>
    </row>
    <row r="1434" spans="1:9" x14ac:dyDescent="0.25">
      <c r="A1434">
        <v>1433</v>
      </c>
      <c r="D1434">
        <v>207.81215499999999</v>
      </c>
      <c r="E1434">
        <v>5.8993330000000004</v>
      </c>
    </row>
    <row r="1435" spans="1:9" x14ac:dyDescent="0.25">
      <c r="A1435">
        <v>1434</v>
      </c>
      <c r="B1435">
        <v>215.23831000000001</v>
      </c>
      <c r="C1435">
        <v>8.7065990000000006</v>
      </c>
      <c r="D1435">
        <v>207.772974</v>
      </c>
      <c r="E1435">
        <v>5.907953</v>
      </c>
    </row>
    <row r="1436" spans="1:9" x14ac:dyDescent="0.25">
      <c r="A1436">
        <v>1435</v>
      </c>
      <c r="B1436">
        <v>215.195683</v>
      </c>
      <c r="C1436">
        <v>8.7223199999999999</v>
      </c>
      <c r="D1436">
        <v>207.780325</v>
      </c>
      <c r="E1436">
        <v>5.8455170000000001</v>
      </c>
    </row>
    <row r="1437" spans="1:9" x14ac:dyDescent="0.25">
      <c r="A1437">
        <v>1436</v>
      </c>
      <c r="B1437">
        <v>215.20805300000001</v>
      </c>
      <c r="C1437">
        <v>8.6754149999999992</v>
      </c>
    </row>
    <row r="1438" spans="1:9" x14ac:dyDescent="0.25">
      <c r="A1438">
        <v>1437</v>
      </c>
      <c r="B1438">
        <v>215.17310699999999</v>
      </c>
      <c r="C1438">
        <v>8.7206189999999992</v>
      </c>
    </row>
    <row r="1439" spans="1:9" x14ac:dyDescent="0.25">
      <c r="A1439">
        <v>1438</v>
      </c>
      <c r="B1439">
        <v>215.16852</v>
      </c>
      <c r="C1439">
        <v>8.7408750000000008</v>
      </c>
    </row>
    <row r="1440" spans="1:9" x14ac:dyDescent="0.25">
      <c r="A1440">
        <v>1439</v>
      </c>
      <c r="B1440">
        <v>215.213053</v>
      </c>
      <c r="C1440">
        <v>8.7296390000000006</v>
      </c>
    </row>
    <row r="1441" spans="1:9" x14ac:dyDescent="0.25">
      <c r="A1441">
        <v>1440</v>
      </c>
      <c r="B1441">
        <v>215.23831000000001</v>
      </c>
      <c r="C1441">
        <v>8.7065990000000006</v>
      </c>
      <c r="H1441">
        <v>213.48242300000001</v>
      </c>
      <c r="I1441">
        <v>5.5442410000000004</v>
      </c>
    </row>
    <row r="1442" spans="1:9" x14ac:dyDescent="0.25">
      <c r="A1442">
        <v>1441</v>
      </c>
      <c r="B1442">
        <v>215.23831000000001</v>
      </c>
      <c r="C1442">
        <v>8.7065990000000006</v>
      </c>
      <c r="F1442">
        <v>214.94652099999999</v>
      </c>
      <c r="G1442">
        <v>9.7091239999999992</v>
      </c>
      <c r="H1442">
        <v>213.48159899999999</v>
      </c>
      <c r="I1442">
        <v>5.6008880000000003</v>
      </c>
    </row>
    <row r="1443" spans="1:9" x14ac:dyDescent="0.25">
      <c r="A1443">
        <v>1442</v>
      </c>
      <c r="F1443">
        <v>214.89940999999999</v>
      </c>
      <c r="G1443">
        <v>9.7058759999999999</v>
      </c>
      <c r="H1443">
        <v>213.48969099999999</v>
      </c>
      <c r="I1443">
        <v>5.5413550000000003</v>
      </c>
    </row>
    <row r="1444" spans="1:9" x14ac:dyDescent="0.25">
      <c r="A1444">
        <v>1443</v>
      </c>
      <c r="F1444">
        <v>214.954768</v>
      </c>
      <c r="G1444">
        <v>9.6783000000000001</v>
      </c>
      <c r="H1444">
        <v>213.45005399999999</v>
      </c>
      <c r="I1444">
        <v>5.5468190000000002</v>
      </c>
    </row>
    <row r="1445" spans="1:9" x14ac:dyDescent="0.25">
      <c r="A1445">
        <v>1444</v>
      </c>
      <c r="F1445">
        <v>214.95183</v>
      </c>
      <c r="G1445">
        <v>9.7396370000000001</v>
      </c>
      <c r="H1445">
        <v>213.46309500000001</v>
      </c>
      <c r="I1445">
        <v>5.5774350000000004</v>
      </c>
    </row>
    <row r="1446" spans="1:9" x14ac:dyDescent="0.25">
      <c r="A1446">
        <v>1445</v>
      </c>
      <c r="F1446">
        <v>214.89863700000001</v>
      </c>
      <c r="G1446">
        <v>9.7532960000000006</v>
      </c>
      <c r="H1446">
        <v>213.43361200000001</v>
      </c>
      <c r="I1446">
        <v>5.5274900000000002</v>
      </c>
    </row>
    <row r="1447" spans="1:9" x14ac:dyDescent="0.25">
      <c r="A1447">
        <v>1446</v>
      </c>
      <c r="F1447">
        <v>214.83858899999998</v>
      </c>
      <c r="G1447">
        <v>9.7714400000000001</v>
      </c>
      <c r="H1447">
        <v>213.435777</v>
      </c>
      <c r="I1447">
        <v>5.4759969999999996</v>
      </c>
    </row>
    <row r="1448" spans="1:9" x14ac:dyDescent="0.25">
      <c r="A1448">
        <v>1447</v>
      </c>
      <c r="F1448">
        <v>214.80199300000001</v>
      </c>
      <c r="G1448">
        <v>9.7984489999999997</v>
      </c>
      <c r="H1448">
        <v>213.48242300000001</v>
      </c>
      <c r="I1448">
        <v>5.5442410000000004</v>
      </c>
    </row>
    <row r="1449" spans="1:9" x14ac:dyDescent="0.25">
      <c r="A1449">
        <v>1448</v>
      </c>
      <c r="F1449">
        <v>214.94652099999999</v>
      </c>
      <c r="G1449">
        <v>9.7091239999999992</v>
      </c>
      <c r="H1449">
        <v>213.48242300000001</v>
      </c>
      <c r="I1449">
        <v>5.5442410000000004</v>
      </c>
    </row>
    <row r="1450" spans="1:9" x14ac:dyDescent="0.25">
      <c r="A1450">
        <v>1449</v>
      </c>
      <c r="D1450">
        <v>230.038296</v>
      </c>
      <c r="E1450">
        <v>8.0346759999999993</v>
      </c>
      <c r="F1450">
        <v>214.94652099999999</v>
      </c>
      <c r="G1450">
        <v>9.7091239999999992</v>
      </c>
    </row>
    <row r="1451" spans="1:9" x14ac:dyDescent="0.25">
      <c r="A1451">
        <v>1450</v>
      </c>
      <c r="D1451">
        <v>229.99</v>
      </c>
      <c r="E1451">
        <v>8.1041570000000007</v>
      </c>
      <c r="F1451">
        <v>214.94652099999999</v>
      </c>
      <c r="G1451">
        <v>9.7091239999999992</v>
      </c>
    </row>
    <row r="1452" spans="1:9" x14ac:dyDescent="0.25">
      <c r="A1452">
        <v>1451</v>
      </c>
      <c r="D1452">
        <v>230.00494800000001</v>
      </c>
      <c r="E1452">
        <v>8.0912710000000008</v>
      </c>
    </row>
    <row r="1453" spans="1:9" x14ac:dyDescent="0.25">
      <c r="A1453">
        <v>1452</v>
      </c>
      <c r="D1453">
        <v>230.054688</v>
      </c>
      <c r="E1453">
        <v>8.0916309999999996</v>
      </c>
    </row>
    <row r="1454" spans="1:9" x14ac:dyDescent="0.25">
      <c r="A1454">
        <v>1453</v>
      </c>
      <c r="D1454">
        <v>229.994484</v>
      </c>
      <c r="E1454">
        <v>8.0451390000000007</v>
      </c>
    </row>
    <row r="1455" spans="1:9" x14ac:dyDescent="0.25">
      <c r="A1455">
        <v>1454</v>
      </c>
      <c r="D1455">
        <v>230.014895</v>
      </c>
      <c r="E1455">
        <v>8.0713749999999997</v>
      </c>
    </row>
    <row r="1456" spans="1:9" x14ac:dyDescent="0.25">
      <c r="A1456">
        <v>1455</v>
      </c>
      <c r="D1456">
        <v>229.97629000000001</v>
      </c>
      <c r="E1456">
        <v>8.0799830000000004</v>
      </c>
    </row>
    <row r="1457" spans="1:9" x14ac:dyDescent="0.25">
      <c r="A1457">
        <v>1456</v>
      </c>
      <c r="B1457">
        <v>237.85257200000001</v>
      </c>
      <c r="C1457">
        <v>9.6149020000000007</v>
      </c>
      <c r="D1457">
        <v>229.98912300000001</v>
      </c>
      <c r="E1457">
        <v>8.0742619999999992</v>
      </c>
    </row>
    <row r="1458" spans="1:9" x14ac:dyDescent="0.25">
      <c r="A1458">
        <v>1457</v>
      </c>
      <c r="B1458">
        <v>237.85257200000001</v>
      </c>
      <c r="C1458">
        <v>9.6149020000000007</v>
      </c>
      <c r="D1458">
        <v>229.98350600000001</v>
      </c>
      <c r="E1458">
        <v>8.0188009999999998</v>
      </c>
    </row>
    <row r="1459" spans="1:9" x14ac:dyDescent="0.25">
      <c r="A1459">
        <v>1458</v>
      </c>
      <c r="B1459">
        <v>237.859635</v>
      </c>
      <c r="C1459">
        <v>9.6313949999999995</v>
      </c>
      <c r="D1459">
        <v>230.038296</v>
      </c>
      <c r="E1459">
        <v>8.0346759999999993</v>
      </c>
    </row>
    <row r="1460" spans="1:9" x14ac:dyDescent="0.25">
      <c r="A1460">
        <v>1459</v>
      </c>
      <c r="B1460">
        <v>237.900353</v>
      </c>
      <c r="C1460">
        <v>9.6044900000000002</v>
      </c>
    </row>
    <row r="1461" spans="1:9" x14ac:dyDescent="0.25">
      <c r="A1461">
        <v>1460</v>
      </c>
      <c r="B1461">
        <v>237.89282800000001</v>
      </c>
      <c r="C1461">
        <v>9.6238700000000001</v>
      </c>
    </row>
    <row r="1462" spans="1:9" x14ac:dyDescent="0.25">
      <c r="A1462">
        <v>1461</v>
      </c>
      <c r="B1462">
        <v>237.879221</v>
      </c>
      <c r="C1462">
        <v>9.6226839999999996</v>
      </c>
    </row>
    <row r="1463" spans="1:9" x14ac:dyDescent="0.25">
      <c r="A1463">
        <v>1462</v>
      </c>
      <c r="B1463">
        <v>237.87087099999999</v>
      </c>
      <c r="C1463">
        <v>9.6061910000000008</v>
      </c>
    </row>
    <row r="1464" spans="1:9" x14ac:dyDescent="0.25">
      <c r="A1464">
        <v>1463</v>
      </c>
      <c r="B1464">
        <v>237.82184999999998</v>
      </c>
      <c r="C1464">
        <v>9.6882490000000008</v>
      </c>
      <c r="H1464">
        <v>234.66717399999999</v>
      </c>
      <c r="I1464">
        <v>6.326416</v>
      </c>
    </row>
    <row r="1465" spans="1:9" x14ac:dyDescent="0.25">
      <c r="A1465">
        <v>1464</v>
      </c>
      <c r="B1465">
        <v>237.760413</v>
      </c>
      <c r="C1465">
        <v>9.6175300000000004</v>
      </c>
      <c r="H1465">
        <v>234.775622</v>
      </c>
      <c r="I1465">
        <v>6.3338390000000002</v>
      </c>
    </row>
    <row r="1466" spans="1:9" x14ac:dyDescent="0.25">
      <c r="A1466">
        <v>1465</v>
      </c>
      <c r="B1466">
        <v>237.85257200000001</v>
      </c>
      <c r="C1466">
        <v>9.6149020000000007</v>
      </c>
      <c r="H1466">
        <v>234.71778899999998</v>
      </c>
      <c r="I1466">
        <v>6.3109539999999997</v>
      </c>
    </row>
    <row r="1467" spans="1:9" x14ac:dyDescent="0.25">
      <c r="A1467">
        <v>1466</v>
      </c>
      <c r="F1467">
        <v>236.82654400000001</v>
      </c>
      <c r="G1467">
        <v>11.03163</v>
      </c>
      <c r="H1467">
        <v>234.67532</v>
      </c>
      <c r="I1467">
        <v>6.3049229999999996</v>
      </c>
    </row>
    <row r="1468" spans="1:9" x14ac:dyDescent="0.25">
      <c r="A1468">
        <v>1467</v>
      </c>
      <c r="F1468">
        <v>236.83407099999999</v>
      </c>
      <c r="G1468">
        <v>10.951892000000001</v>
      </c>
      <c r="H1468">
        <v>234.66279399999999</v>
      </c>
      <c r="I1468">
        <v>6.3192000000000004</v>
      </c>
    </row>
    <row r="1469" spans="1:9" x14ac:dyDescent="0.25">
      <c r="A1469">
        <v>1468</v>
      </c>
      <c r="F1469">
        <v>236.82128599999999</v>
      </c>
      <c r="G1469">
        <v>11.038743</v>
      </c>
      <c r="H1469">
        <v>234.65593799999999</v>
      </c>
      <c r="I1469">
        <v>6.3272409999999999</v>
      </c>
    </row>
    <row r="1470" spans="1:9" x14ac:dyDescent="0.25">
      <c r="A1470">
        <v>1469</v>
      </c>
      <c r="F1470">
        <v>236.869326</v>
      </c>
      <c r="G1470">
        <v>11.090286000000001</v>
      </c>
      <c r="H1470">
        <v>234.66031899999999</v>
      </c>
      <c r="I1470">
        <v>6.3466209999999998</v>
      </c>
    </row>
    <row r="1471" spans="1:9" x14ac:dyDescent="0.25">
      <c r="A1471">
        <v>1470</v>
      </c>
      <c r="F1471">
        <v>236.89092299999999</v>
      </c>
      <c r="G1471">
        <v>11.146057000000001</v>
      </c>
      <c r="H1471">
        <v>234.64310499999999</v>
      </c>
      <c r="I1471">
        <v>6.3495600000000003</v>
      </c>
    </row>
    <row r="1472" spans="1:9" x14ac:dyDescent="0.25">
      <c r="A1472">
        <v>1471</v>
      </c>
      <c r="F1472">
        <v>236.88978800000001</v>
      </c>
      <c r="G1472">
        <v>11.152139999999999</v>
      </c>
      <c r="H1472">
        <v>234.66717399999999</v>
      </c>
      <c r="I1472">
        <v>6.326416</v>
      </c>
    </row>
    <row r="1473" spans="1:9" x14ac:dyDescent="0.25">
      <c r="A1473">
        <v>1472</v>
      </c>
      <c r="F1473">
        <v>236.878758</v>
      </c>
      <c r="G1473">
        <v>11.129305</v>
      </c>
      <c r="H1473">
        <v>234.66717399999999</v>
      </c>
      <c r="I1473">
        <v>6.326416</v>
      </c>
    </row>
    <row r="1474" spans="1:9" x14ac:dyDescent="0.25">
      <c r="A1474">
        <v>1473</v>
      </c>
      <c r="D1474">
        <v>253.61044699999999</v>
      </c>
      <c r="E1474">
        <v>8.6284069999999993</v>
      </c>
      <c r="F1474">
        <v>236.86716100000001</v>
      </c>
      <c r="G1474">
        <v>11.13982</v>
      </c>
      <c r="H1474">
        <v>234.66717399999999</v>
      </c>
      <c r="I1474">
        <v>6.326416</v>
      </c>
    </row>
    <row r="1475" spans="1:9" x14ac:dyDescent="0.25">
      <c r="A1475">
        <v>1474</v>
      </c>
      <c r="D1475">
        <v>253.621117</v>
      </c>
      <c r="E1475">
        <v>8.6352620000000009</v>
      </c>
      <c r="F1475">
        <v>236.89968500000001</v>
      </c>
      <c r="G1475">
        <v>11.252495</v>
      </c>
    </row>
    <row r="1476" spans="1:9" x14ac:dyDescent="0.25">
      <c r="A1476">
        <v>1475</v>
      </c>
      <c r="D1476">
        <v>253.64518799999999</v>
      </c>
      <c r="E1476">
        <v>8.6175829999999998</v>
      </c>
      <c r="F1476">
        <v>236.82654400000001</v>
      </c>
      <c r="G1476">
        <v>11.03163</v>
      </c>
    </row>
    <row r="1477" spans="1:9" x14ac:dyDescent="0.25">
      <c r="A1477">
        <v>1476</v>
      </c>
      <c r="D1477">
        <v>253.675083</v>
      </c>
      <c r="E1477">
        <v>8.5967079999999996</v>
      </c>
      <c r="F1477">
        <v>236.82654400000001</v>
      </c>
      <c r="G1477">
        <v>11.03163</v>
      </c>
    </row>
    <row r="1478" spans="1:9" x14ac:dyDescent="0.25">
      <c r="A1478">
        <v>1477</v>
      </c>
      <c r="D1478">
        <v>253.66008399999998</v>
      </c>
      <c r="E1478">
        <v>8.5657820000000005</v>
      </c>
    </row>
    <row r="1479" spans="1:9" x14ac:dyDescent="0.25">
      <c r="A1479">
        <v>1478</v>
      </c>
      <c r="D1479">
        <v>253.66498200000001</v>
      </c>
      <c r="E1479">
        <v>8.537846</v>
      </c>
    </row>
    <row r="1480" spans="1:9" x14ac:dyDescent="0.25">
      <c r="A1480">
        <v>1479</v>
      </c>
      <c r="D1480">
        <v>253.647198</v>
      </c>
      <c r="E1480">
        <v>8.5038780000000003</v>
      </c>
    </row>
    <row r="1481" spans="1:9" x14ac:dyDescent="0.25">
      <c r="A1481">
        <v>1480</v>
      </c>
      <c r="D1481">
        <v>253.63745499999999</v>
      </c>
      <c r="E1481">
        <v>8.5274330000000003</v>
      </c>
    </row>
    <row r="1482" spans="1:9" x14ac:dyDescent="0.25">
      <c r="A1482">
        <v>1481</v>
      </c>
      <c r="B1482">
        <v>262.04680300000001</v>
      </c>
      <c r="C1482">
        <v>9.5810879999999994</v>
      </c>
      <c r="D1482">
        <v>253.63513599999999</v>
      </c>
      <c r="E1482">
        <v>8.5384639999999994</v>
      </c>
    </row>
    <row r="1483" spans="1:9" x14ac:dyDescent="0.25">
      <c r="A1483">
        <v>1482</v>
      </c>
      <c r="B1483">
        <v>262.088551</v>
      </c>
      <c r="C1483">
        <v>9.5947990000000001</v>
      </c>
      <c r="D1483">
        <v>253.670906</v>
      </c>
      <c r="E1483">
        <v>8.5553699999999999</v>
      </c>
    </row>
    <row r="1484" spans="1:9" x14ac:dyDescent="0.25">
      <c r="A1484">
        <v>1483</v>
      </c>
      <c r="B1484">
        <v>262.08484299999998</v>
      </c>
      <c r="C1484">
        <v>9.6343340000000008</v>
      </c>
      <c r="D1484">
        <v>253.61044699999999</v>
      </c>
      <c r="E1484">
        <v>8.6284069999999993</v>
      </c>
    </row>
    <row r="1485" spans="1:9" x14ac:dyDescent="0.25">
      <c r="A1485">
        <v>1484</v>
      </c>
      <c r="B1485">
        <v>262.06922200000002</v>
      </c>
      <c r="C1485">
        <v>9.648301</v>
      </c>
    </row>
    <row r="1486" spans="1:9" x14ac:dyDescent="0.25">
      <c r="A1486">
        <v>1485</v>
      </c>
      <c r="B1486">
        <v>262.06066900000002</v>
      </c>
      <c r="C1486">
        <v>9.6405709999999996</v>
      </c>
    </row>
    <row r="1487" spans="1:9" x14ac:dyDescent="0.25">
      <c r="A1487">
        <v>1486</v>
      </c>
      <c r="B1487">
        <v>262.08200499999998</v>
      </c>
      <c r="C1487">
        <v>9.6557239999999993</v>
      </c>
    </row>
    <row r="1488" spans="1:9" x14ac:dyDescent="0.25">
      <c r="A1488">
        <v>1487</v>
      </c>
      <c r="B1488">
        <v>262.081749</v>
      </c>
      <c r="C1488">
        <v>9.6429410000000004</v>
      </c>
    </row>
    <row r="1489" spans="1:11" x14ac:dyDescent="0.25">
      <c r="A1489">
        <v>1488</v>
      </c>
      <c r="B1489">
        <v>262.04891600000002</v>
      </c>
      <c r="C1489">
        <v>9.6386109999999992</v>
      </c>
      <c r="H1489">
        <v>257.053562</v>
      </c>
      <c r="I1489">
        <v>6.4295030000000004</v>
      </c>
    </row>
    <row r="1490" spans="1:11" x14ac:dyDescent="0.25">
      <c r="A1490">
        <v>1489</v>
      </c>
      <c r="B1490">
        <v>262.07690500000001</v>
      </c>
      <c r="C1490">
        <v>9.6338690000000007</v>
      </c>
      <c r="H1490">
        <v>257.06412899999998</v>
      </c>
      <c r="I1490">
        <v>6.4148139999999998</v>
      </c>
    </row>
    <row r="1491" spans="1:11" x14ac:dyDescent="0.25">
      <c r="A1491">
        <v>1490</v>
      </c>
      <c r="B1491">
        <v>262.07448199999999</v>
      </c>
      <c r="C1491">
        <v>9.6185089999999995</v>
      </c>
      <c r="H1491">
        <v>257.07495499999999</v>
      </c>
      <c r="I1491">
        <v>6.4263079999999997</v>
      </c>
    </row>
    <row r="1492" spans="1:11" x14ac:dyDescent="0.25">
      <c r="A1492">
        <v>1491</v>
      </c>
      <c r="B1492">
        <v>262.04721499999999</v>
      </c>
      <c r="C1492">
        <v>9.5355229999999995</v>
      </c>
      <c r="H1492">
        <v>257.08423299999998</v>
      </c>
      <c r="I1492">
        <v>6.4659449999999996</v>
      </c>
    </row>
    <row r="1493" spans="1:11" x14ac:dyDescent="0.25">
      <c r="A1493">
        <v>1492</v>
      </c>
      <c r="B1493">
        <v>262.04680300000001</v>
      </c>
      <c r="C1493">
        <v>9.5810879999999994</v>
      </c>
      <c r="F1493">
        <v>260.780529</v>
      </c>
      <c r="G1493">
        <v>10.489442</v>
      </c>
      <c r="H1493">
        <v>257.03531700000002</v>
      </c>
      <c r="I1493">
        <v>6.4232149999999999</v>
      </c>
    </row>
    <row r="1494" spans="1:11" x14ac:dyDescent="0.25">
      <c r="A1494">
        <v>1493</v>
      </c>
      <c r="F1494">
        <v>260.780529</v>
      </c>
      <c r="G1494">
        <v>10.489442</v>
      </c>
      <c r="H1494">
        <v>257.03356600000001</v>
      </c>
      <c r="I1494">
        <v>6.3927529999999999</v>
      </c>
    </row>
    <row r="1495" spans="1:11" x14ac:dyDescent="0.25">
      <c r="A1495">
        <v>1494</v>
      </c>
      <c r="F1495">
        <v>260.780529</v>
      </c>
      <c r="G1495">
        <v>10.489442</v>
      </c>
      <c r="H1495">
        <v>257.053562</v>
      </c>
      <c r="I1495">
        <v>6.4295030000000004</v>
      </c>
      <c r="J1495">
        <v>235.77345700000001</v>
      </c>
      <c r="K1495">
        <v>14.174504000000001</v>
      </c>
    </row>
    <row r="1496" spans="1:11" x14ac:dyDescent="0.25">
      <c r="A1496">
        <v>1495</v>
      </c>
    </row>
    <row r="1497" spans="1:11" x14ac:dyDescent="0.25">
      <c r="A1497">
        <v>1496</v>
      </c>
    </row>
    <row r="1498" spans="1:11" x14ac:dyDescent="0.25">
      <c r="A1498">
        <v>1497</v>
      </c>
    </row>
    <row r="1499" spans="1:11" x14ac:dyDescent="0.25">
      <c r="A1499">
        <v>1498</v>
      </c>
    </row>
    <row r="1500" spans="1:11" x14ac:dyDescent="0.25">
      <c r="A1500">
        <v>1499</v>
      </c>
    </row>
    <row r="1501" spans="1:11" x14ac:dyDescent="0.25">
      <c r="A1501">
        <v>1500</v>
      </c>
    </row>
    <row r="1502" spans="1:11" x14ac:dyDescent="0.25">
      <c r="A1502">
        <v>1501</v>
      </c>
    </row>
    <row r="1503" spans="1:11" x14ac:dyDescent="0.25">
      <c r="A1503">
        <v>1502</v>
      </c>
    </row>
    <row r="1504" spans="1:11" x14ac:dyDescent="0.25">
      <c r="A1504">
        <v>1503</v>
      </c>
    </row>
    <row r="1505" spans="1:1" x14ac:dyDescent="0.25">
      <c r="A1505">
        <v>1504</v>
      </c>
    </row>
    <row r="1506" spans="1:1" x14ac:dyDescent="0.25">
      <c r="A1506">
        <v>1505</v>
      </c>
    </row>
    <row r="1507" spans="1:1" x14ac:dyDescent="0.25">
      <c r="A1507">
        <v>1506</v>
      </c>
    </row>
    <row r="1508" spans="1:1" x14ac:dyDescent="0.25">
      <c r="A1508">
        <v>1507</v>
      </c>
    </row>
    <row r="1509" spans="1:1" x14ac:dyDescent="0.25">
      <c r="A1509">
        <v>1508</v>
      </c>
    </row>
    <row r="1510" spans="1:1" x14ac:dyDescent="0.25">
      <c r="A1510">
        <v>1509</v>
      </c>
    </row>
    <row r="1511" spans="1:1" x14ac:dyDescent="0.25">
      <c r="A1511">
        <v>1510</v>
      </c>
    </row>
    <row r="1512" spans="1:1" x14ac:dyDescent="0.25">
      <c r="A1512">
        <v>1511</v>
      </c>
    </row>
    <row r="1513" spans="1:1" x14ac:dyDescent="0.25">
      <c r="A1513">
        <v>1512</v>
      </c>
    </row>
    <row r="1514" spans="1:1" x14ac:dyDescent="0.25">
      <c r="A1514">
        <v>1513</v>
      </c>
    </row>
    <row r="1515" spans="1:1" x14ac:dyDescent="0.25">
      <c r="A1515">
        <v>1514</v>
      </c>
    </row>
    <row r="1516" spans="1:1" x14ac:dyDescent="0.25">
      <c r="A1516">
        <v>1515</v>
      </c>
    </row>
    <row r="1517" spans="1:1" x14ac:dyDescent="0.25">
      <c r="A1517">
        <v>1516</v>
      </c>
    </row>
    <row r="1518" spans="1:1" x14ac:dyDescent="0.25">
      <c r="A1518">
        <v>1517</v>
      </c>
    </row>
    <row r="1519" spans="1:1" x14ac:dyDescent="0.25">
      <c r="A1519">
        <v>1518</v>
      </c>
    </row>
    <row r="1520" spans="1:1" x14ac:dyDescent="0.25">
      <c r="A1520">
        <v>1519</v>
      </c>
    </row>
    <row r="1521" spans="1:11" x14ac:dyDescent="0.25">
      <c r="A1521">
        <v>1520</v>
      </c>
    </row>
    <row r="1522" spans="1:11" x14ac:dyDescent="0.25">
      <c r="A1522">
        <v>1521</v>
      </c>
    </row>
    <row r="1523" spans="1:11" x14ac:dyDescent="0.25">
      <c r="A1523">
        <v>1522</v>
      </c>
    </row>
    <row r="1524" spans="1:11" x14ac:dyDescent="0.25">
      <c r="A1524">
        <v>1523</v>
      </c>
    </row>
    <row r="1525" spans="1:11" x14ac:dyDescent="0.25">
      <c r="A1525">
        <v>1524</v>
      </c>
    </row>
    <row r="1526" spans="1:11" x14ac:dyDescent="0.25">
      <c r="A1526">
        <v>1525</v>
      </c>
    </row>
    <row r="1527" spans="1:11" x14ac:dyDescent="0.25">
      <c r="A1527">
        <v>1526</v>
      </c>
    </row>
    <row r="1528" spans="1:11" x14ac:dyDescent="0.25">
      <c r="A1528">
        <v>1527</v>
      </c>
    </row>
    <row r="1529" spans="1:11" x14ac:dyDescent="0.25">
      <c r="A1529">
        <v>1528</v>
      </c>
      <c r="J1529">
        <v>235.558571</v>
      </c>
      <c r="K1529">
        <v>14.217441000000001</v>
      </c>
    </row>
    <row r="1530" spans="1:11" x14ac:dyDescent="0.25">
      <c r="A1530">
        <v>1529</v>
      </c>
      <c r="D1530">
        <v>237.78396599999999</v>
      </c>
      <c r="E1530">
        <v>7.5120750000000003</v>
      </c>
    </row>
    <row r="1531" spans="1:11" x14ac:dyDescent="0.25">
      <c r="A1531">
        <v>1530</v>
      </c>
      <c r="D1531">
        <v>237.77979299999998</v>
      </c>
      <c r="E1531">
        <v>7.5650620000000002</v>
      </c>
    </row>
    <row r="1532" spans="1:11" x14ac:dyDescent="0.25">
      <c r="A1532">
        <v>1531</v>
      </c>
      <c r="D1532">
        <v>237.799172</v>
      </c>
      <c r="E1532">
        <v>7.5474329999999998</v>
      </c>
    </row>
    <row r="1533" spans="1:11" x14ac:dyDescent="0.25">
      <c r="A1533">
        <v>1532</v>
      </c>
      <c r="D1533">
        <v>237.815977</v>
      </c>
      <c r="E1533">
        <v>7.5785150000000003</v>
      </c>
    </row>
    <row r="1534" spans="1:11" x14ac:dyDescent="0.25">
      <c r="A1534">
        <v>1533</v>
      </c>
      <c r="D1534">
        <v>237.79520400000001</v>
      </c>
      <c r="E1534">
        <v>7.5633090000000003</v>
      </c>
    </row>
    <row r="1535" spans="1:11" x14ac:dyDescent="0.25">
      <c r="A1535">
        <v>1534</v>
      </c>
      <c r="D1535">
        <v>237.839789</v>
      </c>
      <c r="E1535">
        <v>7.564959</v>
      </c>
      <c r="F1535">
        <v>242.601134</v>
      </c>
      <c r="G1535">
        <v>4.0421560000000003</v>
      </c>
    </row>
    <row r="1536" spans="1:11" x14ac:dyDescent="0.25">
      <c r="A1536">
        <v>1535</v>
      </c>
      <c r="D1536">
        <v>237.88283000000001</v>
      </c>
      <c r="E1536">
        <v>7.5269709999999996</v>
      </c>
      <c r="F1536">
        <v>242.546807</v>
      </c>
      <c r="G1536">
        <v>4.0277750000000001</v>
      </c>
    </row>
    <row r="1537" spans="1:9" x14ac:dyDescent="0.25">
      <c r="A1537">
        <v>1536</v>
      </c>
      <c r="D1537">
        <v>237.87205499999999</v>
      </c>
      <c r="E1537">
        <v>7.5175900000000002</v>
      </c>
      <c r="F1537">
        <v>242.570414</v>
      </c>
      <c r="G1537">
        <v>4.0234459999999999</v>
      </c>
    </row>
    <row r="1538" spans="1:9" x14ac:dyDescent="0.25">
      <c r="A1538">
        <v>1537</v>
      </c>
      <c r="D1538">
        <v>237.78396599999999</v>
      </c>
      <c r="E1538">
        <v>7.5120750000000003</v>
      </c>
      <c r="F1538">
        <v>242.56639300000001</v>
      </c>
      <c r="G1538">
        <v>4.0538049999999997</v>
      </c>
      <c r="H1538">
        <v>239.80973699999998</v>
      </c>
      <c r="I1538">
        <v>8.6995900000000006</v>
      </c>
    </row>
    <row r="1539" spans="1:9" x14ac:dyDescent="0.25">
      <c r="A1539">
        <v>1538</v>
      </c>
      <c r="F1539">
        <v>242.563559</v>
      </c>
      <c r="G1539">
        <v>4.0192709999999998</v>
      </c>
      <c r="H1539">
        <v>239.793499</v>
      </c>
      <c r="I1539">
        <v>8.6434580000000008</v>
      </c>
    </row>
    <row r="1540" spans="1:9" x14ac:dyDescent="0.25">
      <c r="A1540">
        <v>1539</v>
      </c>
      <c r="F1540">
        <v>242.54361399999999</v>
      </c>
      <c r="G1540">
        <v>4.0256619999999996</v>
      </c>
      <c r="H1540">
        <v>239.731596</v>
      </c>
      <c r="I1540">
        <v>8.6684570000000001</v>
      </c>
    </row>
    <row r="1541" spans="1:9" x14ac:dyDescent="0.25">
      <c r="A1541">
        <v>1540</v>
      </c>
      <c r="F1541">
        <v>242.54211599999999</v>
      </c>
      <c r="G1541">
        <v>4.030456</v>
      </c>
      <c r="H1541">
        <v>239.74283399999999</v>
      </c>
      <c r="I1541">
        <v>8.7671620000000008</v>
      </c>
    </row>
    <row r="1542" spans="1:9" x14ac:dyDescent="0.25">
      <c r="A1542">
        <v>1541</v>
      </c>
      <c r="F1542">
        <v>242.55046899999999</v>
      </c>
      <c r="G1542">
        <v>3.9964369999999998</v>
      </c>
      <c r="H1542">
        <v>239.74195499999999</v>
      </c>
      <c r="I1542">
        <v>8.7464929999999992</v>
      </c>
    </row>
    <row r="1543" spans="1:9" x14ac:dyDescent="0.25">
      <c r="A1543">
        <v>1542</v>
      </c>
      <c r="F1543">
        <v>242.601134</v>
      </c>
      <c r="G1543">
        <v>4.0421560000000003</v>
      </c>
      <c r="H1543">
        <v>239.71979199999998</v>
      </c>
      <c r="I1543">
        <v>8.7318549999999995</v>
      </c>
    </row>
    <row r="1544" spans="1:9" x14ac:dyDescent="0.25">
      <c r="A1544">
        <v>1543</v>
      </c>
      <c r="F1544">
        <v>242.601134</v>
      </c>
      <c r="G1544">
        <v>4.0421560000000003</v>
      </c>
      <c r="H1544">
        <v>239.71886499999999</v>
      </c>
      <c r="I1544">
        <v>8.7187629999999992</v>
      </c>
    </row>
    <row r="1545" spans="1:9" x14ac:dyDescent="0.25">
      <c r="A1545">
        <v>1544</v>
      </c>
      <c r="H1545">
        <v>239.7517</v>
      </c>
      <c r="I1545">
        <v>8.7375249999999998</v>
      </c>
    </row>
    <row r="1546" spans="1:9" x14ac:dyDescent="0.25">
      <c r="A1546">
        <v>1545</v>
      </c>
      <c r="H1546">
        <v>239.80973699999998</v>
      </c>
      <c r="I1546">
        <v>8.6995900000000006</v>
      </c>
    </row>
    <row r="1547" spans="1:9" x14ac:dyDescent="0.25">
      <c r="A1547">
        <v>1546</v>
      </c>
    </row>
    <row r="1548" spans="1:9" x14ac:dyDescent="0.25">
      <c r="A1548">
        <v>1547</v>
      </c>
    </row>
    <row r="1549" spans="1:9" x14ac:dyDescent="0.25">
      <c r="A1549">
        <v>1548</v>
      </c>
    </row>
    <row r="1550" spans="1:9" x14ac:dyDescent="0.25">
      <c r="A1550">
        <v>1549</v>
      </c>
    </row>
    <row r="1551" spans="1:9" x14ac:dyDescent="0.25">
      <c r="A1551">
        <v>1550</v>
      </c>
    </row>
    <row r="1552" spans="1:9" x14ac:dyDescent="0.25">
      <c r="A1552">
        <v>1551</v>
      </c>
      <c r="D1552">
        <v>216.46608000000001</v>
      </c>
      <c r="E1552">
        <v>6.8880879999999998</v>
      </c>
    </row>
    <row r="1553" spans="1:9" x14ac:dyDescent="0.25">
      <c r="A1553">
        <v>1552</v>
      </c>
      <c r="D1553">
        <v>216.39046500000001</v>
      </c>
      <c r="E1553">
        <v>6.9019529999999998</v>
      </c>
    </row>
    <row r="1554" spans="1:9" x14ac:dyDescent="0.25">
      <c r="A1554">
        <v>1553</v>
      </c>
      <c r="D1554">
        <v>216.34989999999999</v>
      </c>
      <c r="E1554">
        <v>6.9918959999999997</v>
      </c>
    </row>
    <row r="1555" spans="1:9" x14ac:dyDescent="0.25">
      <c r="A1555">
        <v>1554</v>
      </c>
      <c r="B1555">
        <v>213.69705099999999</v>
      </c>
      <c r="C1555">
        <v>5.4233719999999996</v>
      </c>
      <c r="D1555">
        <v>216.50246899999999</v>
      </c>
      <c r="E1555">
        <v>6.8761299999999999</v>
      </c>
    </row>
    <row r="1556" spans="1:9" x14ac:dyDescent="0.25">
      <c r="A1556">
        <v>1555</v>
      </c>
      <c r="B1556">
        <v>213.69766999999999</v>
      </c>
      <c r="C1556">
        <v>5.3913630000000001</v>
      </c>
      <c r="D1556">
        <v>216.50123199999999</v>
      </c>
      <c r="E1556">
        <v>6.9344760000000001</v>
      </c>
    </row>
    <row r="1557" spans="1:9" x14ac:dyDescent="0.25">
      <c r="A1557">
        <v>1556</v>
      </c>
      <c r="B1557">
        <v>213.710916</v>
      </c>
      <c r="C1557">
        <v>5.3794050000000002</v>
      </c>
      <c r="D1557">
        <v>216.484893</v>
      </c>
      <c r="E1557">
        <v>6.9825670000000004</v>
      </c>
    </row>
    <row r="1558" spans="1:9" x14ac:dyDescent="0.25">
      <c r="A1558">
        <v>1557</v>
      </c>
      <c r="B1558">
        <v>213.684732</v>
      </c>
      <c r="C1558">
        <v>5.389043</v>
      </c>
      <c r="D1558">
        <v>216.51118</v>
      </c>
      <c r="E1558">
        <v>6.9155090000000001</v>
      </c>
    </row>
    <row r="1559" spans="1:9" x14ac:dyDescent="0.25">
      <c r="A1559">
        <v>1558</v>
      </c>
      <c r="B1559">
        <v>213.69705099999999</v>
      </c>
      <c r="C1559">
        <v>5.4233719999999996</v>
      </c>
      <c r="D1559">
        <v>216.46608000000001</v>
      </c>
      <c r="E1559">
        <v>6.8880879999999998</v>
      </c>
    </row>
    <row r="1560" spans="1:9" x14ac:dyDescent="0.25">
      <c r="A1560">
        <v>1559</v>
      </c>
      <c r="B1560">
        <v>213.69705099999999</v>
      </c>
      <c r="C1560">
        <v>5.4233719999999996</v>
      </c>
    </row>
    <row r="1561" spans="1:9" x14ac:dyDescent="0.25">
      <c r="A1561">
        <v>1560</v>
      </c>
      <c r="B1561">
        <v>213.69705099999999</v>
      </c>
      <c r="C1561">
        <v>5.4233719999999996</v>
      </c>
      <c r="F1561">
        <v>213.75999300000001</v>
      </c>
      <c r="G1561">
        <v>2.311661</v>
      </c>
      <c r="H1561">
        <v>214.33681100000001</v>
      </c>
      <c r="I1561">
        <v>8.1643600000000003</v>
      </c>
    </row>
    <row r="1562" spans="1:9" x14ac:dyDescent="0.25">
      <c r="A1562">
        <v>1561</v>
      </c>
      <c r="B1562">
        <v>213.69705099999999</v>
      </c>
      <c r="C1562">
        <v>5.4233719999999996</v>
      </c>
      <c r="F1562">
        <v>213.75999300000001</v>
      </c>
      <c r="G1562">
        <v>2.311661</v>
      </c>
      <c r="H1562">
        <v>214.23392999999999</v>
      </c>
      <c r="I1562">
        <v>8.1620410000000003</v>
      </c>
    </row>
    <row r="1563" spans="1:9" x14ac:dyDescent="0.25">
      <c r="A1563">
        <v>1562</v>
      </c>
      <c r="F1563">
        <v>213.75999300000001</v>
      </c>
      <c r="G1563">
        <v>2.311661</v>
      </c>
      <c r="H1563">
        <v>214.33098699999999</v>
      </c>
      <c r="I1563">
        <v>8.1421960000000002</v>
      </c>
    </row>
    <row r="1564" spans="1:9" x14ac:dyDescent="0.25">
      <c r="A1564">
        <v>1563</v>
      </c>
      <c r="F1564">
        <v>213.75999300000001</v>
      </c>
      <c r="G1564">
        <v>2.311661</v>
      </c>
      <c r="H1564">
        <v>214.31139999999999</v>
      </c>
      <c r="I1564">
        <v>8.1683810000000001</v>
      </c>
    </row>
    <row r="1565" spans="1:9" x14ac:dyDescent="0.25">
      <c r="A1565">
        <v>1564</v>
      </c>
      <c r="F1565">
        <v>213.75999300000001</v>
      </c>
      <c r="G1565">
        <v>2.311661</v>
      </c>
      <c r="H1565">
        <v>214.312173</v>
      </c>
      <c r="I1565">
        <v>8.2248210000000004</v>
      </c>
    </row>
    <row r="1566" spans="1:9" x14ac:dyDescent="0.25">
      <c r="A1566">
        <v>1565</v>
      </c>
      <c r="F1566">
        <v>213.75999300000001</v>
      </c>
      <c r="G1566">
        <v>2.311661</v>
      </c>
      <c r="H1566">
        <v>214.298205</v>
      </c>
      <c r="I1566">
        <v>8.278632</v>
      </c>
    </row>
    <row r="1567" spans="1:9" x14ac:dyDescent="0.25">
      <c r="A1567">
        <v>1566</v>
      </c>
      <c r="F1567">
        <v>213.75999300000001</v>
      </c>
      <c r="G1567">
        <v>2.311661</v>
      </c>
      <c r="H1567">
        <v>214.30088499999999</v>
      </c>
      <c r="I1567">
        <v>8.2950739999999996</v>
      </c>
    </row>
    <row r="1568" spans="1:9" x14ac:dyDescent="0.25">
      <c r="A1568">
        <v>1567</v>
      </c>
      <c r="F1568">
        <v>213.75999300000001</v>
      </c>
      <c r="G1568">
        <v>2.311661</v>
      </c>
      <c r="H1568">
        <v>214.33681100000001</v>
      </c>
      <c r="I1568">
        <v>8.1643600000000003</v>
      </c>
    </row>
    <row r="1569" spans="1:9" x14ac:dyDescent="0.25">
      <c r="A1569">
        <v>1568</v>
      </c>
    </row>
    <row r="1570" spans="1:9" x14ac:dyDescent="0.25">
      <c r="A1570">
        <v>1569</v>
      </c>
    </row>
    <row r="1571" spans="1:9" x14ac:dyDescent="0.25">
      <c r="A1571">
        <v>1570</v>
      </c>
    </row>
    <row r="1572" spans="1:9" x14ac:dyDescent="0.25">
      <c r="A1572">
        <v>1571</v>
      </c>
    </row>
    <row r="1573" spans="1:9" x14ac:dyDescent="0.25">
      <c r="A1573">
        <v>1572</v>
      </c>
      <c r="D1573">
        <v>191.11404999999999</v>
      </c>
      <c r="E1573">
        <v>5.1333700000000002</v>
      </c>
    </row>
    <row r="1574" spans="1:9" x14ac:dyDescent="0.25">
      <c r="A1574">
        <v>1573</v>
      </c>
      <c r="D1574">
        <v>191.10629900000001</v>
      </c>
      <c r="E1574">
        <v>5.1260240000000001</v>
      </c>
    </row>
    <row r="1575" spans="1:9" x14ac:dyDescent="0.25">
      <c r="A1575">
        <v>1574</v>
      </c>
      <c r="D1575">
        <v>191.09742199999999</v>
      </c>
      <c r="E1575">
        <v>5.1269939999999998</v>
      </c>
    </row>
    <row r="1576" spans="1:9" x14ac:dyDescent="0.25">
      <c r="A1576">
        <v>1575</v>
      </c>
      <c r="D1576">
        <v>191.07808499999999</v>
      </c>
      <c r="E1576">
        <v>5.1396439999999997</v>
      </c>
    </row>
    <row r="1577" spans="1:9" x14ac:dyDescent="0.25">
      <c r="A1577">
        <v>1576</v>
      </c>
      <c r="B1577">
        <v>185.73848599999999</v>
      </c>
      <c r="C1577">
        <v>3.4540259999999998</v>
      </c>
      <c r="D1577">
        <v>191.097014</v>
      </c>
      <c r="E1577">
        <v>5.1375529999999996</v>
      </c>
    </row>
    <row r="1578" spans="1:9" x14ac:dyDescent="0.25">
      <c r="A1578">
        <v>1577</v>
      </c>
      <c r="B1578">
        <v>185.66554099999999</v>
      </c>
      <c r="C1578">
        <v>3.4965169999999999</v>
      </c>
      <c r="D1578">
        <v>191.03437300000002</v>
      </c>
      <c r="E1578">
        <v>5.1325029999999998</v>
      </c>
    </row>
    <row r="1579" spans="1:9" x14ac:dyDescent="0.25">
      <c r="A1579">
        <v>1578</v>
      </c>
      <c r="B1579">
        <v>185.72996699999999</v>
      </c>
      <c r="C1579">
        <v>3.4677470000000001</v>
      </c>
      <c r="D1579">
        <v>191.11404999999999</v>
      </c>
      <c r="E1579">
        <v>5.1333700000000002</v>
      </c>
    </row>
    <row r="1580" spans="1:9" x14ac:dyDescent="0.25">
      <c r="A1580">
        <v>1579</v>
      </c>
      <c r="B1580">
        <v>185.68997400000001</v>
      </c>
      <c r="C1580">
        <v>3.4663189999999999</v>
      </c>
      <c r="D1580">
        <v>191.11404999999999</v>
      </c>
      <c r="E1580">
        <v>5.1333700000000002</v>
      </c>
    </row>
    <row r="1581" spans="1:9" x14ac:dyDescent="0.25">
      <c r="A1581">
        <v>1580</v>
      </c>
      <c r="B1581">
        <v>185.69456300000002</v>
      </c>
      <c r="C1581">
        <v>3.4816729999999998</v>
      </c>
    </row>
    <row r="1582" spans="1:9" x14ac:dyDescent="0.25">
      <c r="A1582">
        <v>1581</v>
      </c>
      <c r="B1582">
        <v>185.675028</v>
      </c>
      <c r="C1582">
        <v>3.505188</v>
      </c>
    </row>
    <row r="1583" spans="1:9" x14ac:dyDescent="0.25">
      <c r="A1583">
        <v>1582</v>
      </c>
      <c r="B1583">
        <v>185.73848599999999</v>
      </c>
      <c r="C1583">
        <v>3.4540259999999998</v>
      </c>
    </row>
    <row r="1584" spans="1:9" x14ac:dyDescent="0.25">
      <c r="A1584">
        <v>1583</v>
      </c>
      <c r="F1584">
        <v>186.720934</v>
      </c>
      <c r="G1584">
        <v>3.5040659999999999</v>
      </c>
      <c r="H1584">
        <v>186.18063599999999</v>
      </c>
      <c r="I1584">
        <v>7.4720149999999999</v>
      </c>
    </row>
    <row r="1585" spans="1:9" x14ac:dyDescent="0.25">
      <c r="A1585">
        <v>1584</v>
      </c>
      <c r="F1585">
        <v>186.73103499999999</v>
      </c>
      <c r="G1585">
        <v>3.5297239999999999</v>
      </c>
      <c r="H1585">
        <v>186.19736699999999</v>
      </c>
      <c r="I1585">
        <v>7.4866039999999998</v>
      </c>
    </row>
    <row r="1586" spans="1:9" x14ac:dyDescent="0.25">
      <c r="A1586">
        <v>1585</v>
      </c>
      <c r="F1586">
        <v>186.72057599999999</v>
      </c>
      <c r="G1586">
        <v>3.5673689999999998</v>
      </c>
      <c r="H1586">
        <v>186.18726900000001</v>
      </c>
      <c r="I1586">
        <v>7.514303</v>
      </c>
    </row>
    <row r="1587" spans="1:9" x14ac:dyDescent="0.25">
      <c r="A1587">
        <v>1586</v>
      </c>
      <c r="F1587">
        <v>186.68971500000001</v>
      </c>
      <c r="G1587">
        <v>3.5737969999999999</v>
      </c>
      <c r="H1587">
        <v>186.15931499999999</v>
      </c>
      <c r="I1587">
        <v>7.5002240000000002</v>
      </c>
    </row>
    <row r="1588" spans="1:9" x14ac:dyDescent="0.25">
      <c r="A1588">
        <v>1587</v>
      </c>
      <c r="F1588">
        <v>186.67339200000001</v>
      </c>
      <c r="G1588">
        <v>3.5554839999999999</v>
      </c>
      <c r="H1588">
        <v>186.19971699999999</v>
      </c>
      <c r="I1588">
        <v>7.5007849999999996</v>
      </c>
    </row>
    <row r="1589" spans="1:9" x14ac:dyDescent="0.25">
      <c r="A1589">
        <v>1588</v>
      </c>
      <c r="F1589">
        <v>186.728174</v>
      </c>
      <c r="G1589">
        <v>3.559361</v>
      </c>
      <c r="H1589">
        <v>186.17089300000001</v>
      </c>
      <c r="I1589">
        <v>7.4330949999999998</v>
      </c>
    </row>
    <row r="1590" spans="1:9" x14ac:dyDescent="0.25">
      <c r="A1590">
        <v>1589</v>
      </c>
      <c r="F1590">
        <v>186.720934</v>
      </c>
      <c r="G1590">
        <v>3.5040659999999999</v>
      </c>
      <c r="H1590">
        <v>186.127894</v>
      </c>
      <c r="I1590">
        <v>7.451765</v>
      </c>
    </row>
    <row r="1591" spans="1:9" x14ac:dyDescent="0.25">
      <c r="A1591">
        <v>1590</v>
      </c>
      <c r="F1591">
        <v>186.720934</v>
      </c>
      <c r="G1591">
        <v>3.5040659999999999</v>
      </c>
      <c r="H1591">
        <v>186.18063599999999</v>
      </c>
      <c r="I1591">
        <v>7.4720149999999999</v>
      </c>
    </row>
    <row r="1592" spans="1:9" x14ac:dyDescent="0.25">
      <c r="A1592">
        <v>1591</v>
      </c>
    </row>
    <row r="1593" spans="1:9" x14ac:dyDescent="0.25">
      <c r="A1593">
        <v>1592</v>
      </c>
    </row>
    <row r="1594" spans="1:9" x14ac:dyDescent="0.25">
      <c r="A1594">
        <v>1593</v>
      </c>
      <c r="D1594">
        <v>163.78586200000001</v>
      </c>
      <c r="E1594">
        <v>7.2198229999999999</v>
      </c>
    </row>
    <row r="1595" spans="1:9" x14ac:dyDescent="0.25">
      <c r="A1595">
        <v>1594</v>
      </c>
      <c r="D1595">
        <v>163.81646799999999</v>
      </c>
      <c r="E1595">
        <v>7.1256069999999996</v>
      </c>
    </row>
    <row r="1596" spans="1:9" x14ac:dyDescent="0.25">
      <c r="A1596">
        <v>1595</v>
      </c>
      <c r="D1596">
        <v>163.75602000000001</v>
      </c>
      <c r="E1596">
        <v>7.2249239999999997</v>
      </c>
    </row>
    <row r="1597" spans="1:9" x14ac:dyDescent="0.25">
      <c r="A1597">
        <v>1596</v>
      </c>
      <c r="D1597">
        <v>163.797034</v>
      </c>
      <c r="E1597">
        <v>7.2432359999999996</v>
      </c>
    </row>
    <row r="1598" spans="1:9" x14ac:dyDescent="0.25">
      <c r="A1598">
        <v>1597</v>
      </c>
      <c r="D1598">
        <v>163.800194</v>
      </c>
      <c r="E1598">
        <v>7.2381859999999998</v>
      </c>
    </row>
    <row r="1599" spans="1:9" x14ac:dyDescent="0.25">
      <c r="A1599">
        <v>1598</v>
      </c>
      <c r="B1599">
        <v>158.45697100000001</v>
      </c>
      <c r="C1599">
        <v>5.922542</v>
      </c>
      <c r="D1599">
        <v>163.771885</v>
      </c>
      <c r="E1599">
        <v>7.2214039999999997</v>
      </c>
    </row>
    <row r="1600" spans="1:9" x14ac:dyDescent="0.25">
      <c r="A1600">
        <v>1599</v>
      </c>
      <c r="B1600">
        <v>158.421468</v>
      </c>
      <c r="C1600">
        <v>5.876684</v>
      </c>
      <c r="D1600">
        <v>163.78264799999999</v>
      </c>
      <c r="E1600">
        <v>7.2120699999999998</v>
      </c>
    </row>
    <row r="1601" spans="1:9" x14ac:dyDescent="0.25">
      <c r="A1601">
        <v>1600</v>
      </c>
      <c r="B1601">
        <v>158.41310200000001</v>
      </c>
      <c r="C1601">
        <v>5.8804080000000001</v>
      </c>
      <c r="D1601">
        <v>163.78586200000001</v>
      </c>
      <c r="E1601">
        <v>7.2198229999999999</v>
      </c>
    </row>
    <row r="1602" spans="1:9" x14ac:dyDescent="0.25">
      <c r="A1602">
        <v>1601</v>
      </c>
      <c r="B1602">
        <v>158.444729</v>
      </c>
      <c r="C1602">
        <v>5.8965779999999999</v>
      </c>
    </row>
    <row r="1603" spans="1:9" x14ac:dyDescent="0.25">
      <c r="A1603">
        <v>1602</v>
      </c>
      <c r="B1603">
        <v>158.412543</v>
      </c>
      <c r="C1603">
        <v>5.906066</v>
      </c>
    </row>
    <row r="1604" spans="1:9" x14ac:dyDescent="0.25">
      <c r="A1604">
        <v>1603</v>
      </c>
      <c r="B1604">
        <v>158.39647400000001</v>
      </c>
      <c r="C1604">
        <v>5.9383549999999996</v>
      </c>
    </row>
    <row r="1605" spans="1:9" x14ac:dyDescent="0.25">
      <c r="A1605">
        <v>1604</v>
      </c>
      <c r="B1605">
        <v>158.45697100000001</v>
      </c>
      <c r="C1605">
        <v>5.922542</v>
      </c>
    </row>
    <row r="1606" spans="1:9" x14ac:dyDescent="0.25">
      <c r="A1606">
        <v>1605</v>
      </c>
      <c r="B1606">
        <v>158.45697100000001</v>
      </c>
      <c r="C1606">
        <v>5.922542</v>
      </c>
      <c r="H1606">
        <v>158.36729600000001</v>
      </c>
      <c r="I1606">
        <v>9.1926769999999998</v>
      </c>
    </row>
    <row r="1607" spans="1:9" x14ac:dyDescent="0.25">
      <c r="A1607">
        <v>1606</v>
      </c>
      <c r="F1607">
        <v>158.231202</v>
      </c>
      <c r="G1607">
        <v>5.1420409999999999</v>
      </c>
      <c r="H1607">
        <v>158.32531499999999</v>
      </c>
      <c r="I1607">
        <v>9.0820880000000006</v>
      </c>
    </row>
    <row r="1608" spans="1:9" x14ac:dyDescent="0.25">
      <c r="A1608">
        <v>1607</v>
      </c>
      <c r="F1608">
        <v>158.199015</v>
      </c>
      <c r="G1608">
        <v>5.1489789999999998</v>
      </c>
      <c r="H1608">
        <v>158.34041400000001</v>
      </c>
      <c r="I1608">
        <v>9.1132050000000007</v>
      </c>
    </row>
    <row r="1609" spans="1:9" x14ac:dyDescent="0.25">
      <c r="A1609">
        <v>1608</v>
      </c>
      <c r="F1609">
        <v>158.19019</v>
      </c>
      <c r="G1609">
        <v>5.1024580000000004</v>
      </c>
      <c r="H1609">
        <v>158.351789</v>
      </c>
      <c r="I1609">
        <v>9.1353939999999998</v>
      </c>
    </row>
    <row r="1610" spans="1:9" x14ac:dyDescent="0.25">
      <c r="A1610">
        <v>1609</v>
      </c>
      <c r="F1610">
        <v>158.194986</v>
      </c>
      <c r="G1610">
        <v>5.1161789999999998</v>
      </c>
      <c r="H1610">
        <v>158.32832500000001</v>
      </c>
      <c r="I1610">
        <v>9.163551</v>
      </c>
    </row>
    <row r="1611" spans="1:9" x14ac:dyDescent="0.25">
      <c r="A1611">
        <v>1610</v>
      </c>
      <c r="F1611">
        <v>158.182028</v>
      </c>
      <c r="G1611">
        <v>5.109191</v>
      </c>
      <c r="H1611">
        <v>158.35520700000001</v>
      </c>
      <c r="I1611">
        <v>9.2006350000000001</v>
      </c>
    </row>
    <row r="1612" spans="1:9" x14ac:dyDescent="0.25">
      <c r="A1612">
        <v>1611</v>
      </c>
      <c r="F1612">
        <v>158.239925</v>
      </c>
      <c r="G1612">
        <v>5.1060800000000004</v>
      </c>
      <c r="H1612">
        <v>158.33317099999999</v>
      </c>
      <c r="I1612">
        <v>9.1585520000000002</v>
      </c>
    </row>
    <row r="1613" spans="1:9" x14ac:dyDescent="0.25">
      <c r="A1613">
        <v>1612</v>
      </c>
      <c r="F1613">
        <v>158.27501899999999</v>
      </c>
      <c r="G1613">
        <v>5.1019480000000001</v>
      </c>
      <c r="H1613">
        <v>158.304912</v>
      </c>
      <c r="I1613">
        <v>9.1501870000000007</v>
      </c>
    </row>
    <row r="1614" spans="1:9" x14ac:dyDescent="0.25">
      <c r="A1614">
        <v>1613</v>
      </c>
      <c r="F1614">
        <v>158.231202</v>
      </c>
      <c r="G1614">
        <v>5.1420409999999999</v>
      </c>
      <c r="H1614">
        <v>158.36729600000001</v>
      </c>
      <c r="I1614">
        <v>9.1926769999999998</v>
      </c>
    </row>
    <row r="1615" spans="1:9" x14ac:dyDescent="0.25">
      <c r="A1615">
        <v>1614</v>
      </c>
      <c r="D1615">
        <v>131.95543600000002</v>
      </c>
      <c r="E1615">
        <v>6.7423830000000002</v>
      </c>
    </row>
    <row r="1616" spans="1:9" x14ac:dyDescent="0.25">
      <c r="A1616">
        <v>1615</v>
      </c>
      <c r="D1616">
        <v>131.90554300000002</v>
      </c>
      <c r="E1616">
        <v>6.6706200000000004</v>
      </c>
    </row>
    <row r="1617" spans="1:9" x14ac:dyDescent="0.25">
      <c r="A1617">
        <v>1616</v>
      </c>
      <c r="D1617">
        <v>131.91978399999999</v>
      </c>
      <c r="E1617">
        <v>6.7170310000000004</v>
      </c>
    </row>
    <row r="1618" spans="1:9" x14ac:dyDescent="0.25">
      <c r="A1618">
        <v>1617</v>
      </c>
      <c r="D1618">
        <v>131.92579599999999</v>
      </c>
      <c r="E1618">
        <v>6.7049609999999999</v>
      </c>
    </row>
    <row r="1619" spans="1:9" x14ac:dyDescent="0.25">
      <c r="A1619">
        <v>1618</v>
      </c>
      <c r="D1619">
        <v>131.93215500000002</v>
      </c>
      <c r="E1619">
        <v>6.6776900000000001</v>
      </c>
    </row>
    <row r="1620" spans="1:9" x14ac:dyDescent="0.25">
      <c r="A1620">
        <v>1619</v>
      </c>
      <c r="B1620">
        <v>125.53435</v>
      </c>
      <c r="C1620">
        <v>5.5396169999999998</v>
      </c>
      <c r="D1620">
        <v>131.96190200000001</v>
      </c>
      <c r="E1620">
        <v>6.6435000000000004</v>
      </c>
    </row>
    <row r="1621" spans="1:9" x14ac:dyDescent="0.25">
      <c r="A1621">
        <v>1620</v>
      </c>
      <c r="B1621">
        <v>125.53435</v>
      </c>
      <c r="C1621">
        <v>5.5396169999999998</v>
      </c>
      <c r="D1621">
        <v>131.95346699999999</v>
      </c>
      <c r="E1621">
        <v>6.6907199999999998</v>
      </c>
    </row>
    <row r="1622" spans="1:9" x14ac:dyDescent="0.25">
      <c r="A1622">
        <v>1621</v>
      </c>
      <c r="B1622">
        <v>125.51783700000001</v>
      </c>
      <c r="C1622">
        <v>5.5402230000000001</v>
      </c>
      <c r="D1622">
        <v>131.95543600000002</v>
      </c>
      <c r="E1622">
        <v>6.7423830000000002</v>
      </c>
    </row>
    <row r="1623" spans="1:9" x14ac:dyDescent="0.25">
      <c r="A1623">
        <v>1622</v>
      </c>
      <c r="B1623">
        <v>125.50698</v>
      </c>
      <c r="C1623">
        <v>5.5579999999999998</v>
      </c>
    </row>
    <row r="1624" spans="1:9" x14ac:dyDescent="0.25">
      <c r="A1624">
        <v>1623</v>
      </c>
      <c r="B1624">
        <v>125.54243400000001</v>
      </c>
      <c r="C1624">
        <v>5.5517370000000001</v>
      </c>
    </row>
    <row r="1625" spans="1:9" x14ac:dyDescent="0.25">
      <c r="A1625">
        <v>1624</v>
      </c>
      <c r="B1625">
        <v>125.55596500000001</v>
      </c>
      <c r="C1625">
        <v>5.5574940000000002</v>
      </c>
    </row>
    <row r="1626" spans="1:9" x14ac:dyDescent="0.25">
      <c r="A1626">
        <v>1625</v>
      </c>
      <c r="B1626">
        <v>125.58672200000001</v>
      </c>
      <c r="C1626">
        <v>5.5249709999999999</v>
      </c>
    </row>
    <row r="1627" spans="1:9" x14ac:dyDescent="0.25">
      <c r="A1627">
        <v>1626</v>
      </c>
      <c r="B1627">
        <v>125.598792</v>
      </c>
      <c r="C1627">
        <v>5.5485550000000003</v>
      </c>
    </row>
    <row r="1628" spans="1:9" x14ac:dyDescent="0.25">
      <c r="A1628">
        <v>1627</v>
      </c>
      <c r="B1628">
        <v>125.53435</v>
      </c>
      <c r="C1628">
        <v>5.5396169999999998</v>
      </c>
      <c r="H1628">
        <v>125.45834600000001</v>
      </c>
      <c r="I1628">
        <v>8.6901119999999992</v>
      </c>
    </row>
    <row r="1629" spans="1:9" x14ac:dyDescent="0.25">
      <c r="A1629">
        <v>1628</v>
      </c>
      <c r="F1629">
        <v>125.336989</v>
      </c>
      <c r="G1629">
        <v>4.4837109999999996</v>
      </c>
      <c r="H1629">
        <v>125.473899</v>
      </c>
      <c r="I1629">
        <v>8.7495539999999998</v>
      </c>
    </row>
    <row r="1630" spans="1:9" x14ac:dyDescent="0.25">
      <c r="A1630">
        <v>1629</v>
      </c>
      <c r="F1630">
        <v>125.34794500000001</v>
      </c>
      <c r="G1630">
        <v>4.4791660000000002</v>
      </c>
      <c r="H1630">
        <v>125.47304100000001</v>
      </c>
      <c r="I1630">
        <v>8.7136469999999999</v>
      </c>
    </row>
    <row r="1631" spans="1:9" x14ac:dyDescent="0.25">
      <c r="A1631">
        <v>1630</v>
      </c>
      <c r="F1631">
        <v>125.33961000000001</v>
      </c>
      <c r="G1631">
        <v>4.4839130000000003</v>
      </c>
      <c r="H1631">
        <v>125.47071800000001</v>
      </c>
      <c r="I1631">
        <v>8.7067270000000008</v>
      </c>
    </row>
    <row r="1632" spans="1:9" x14ac:dyDescent="0.25">
      <c r="A1632">
        <v>1631</v>
      </c>
      <c r="F1632">
        <v>125.35405600000001</v>
      </c>
      <c r="G1632">
        <v>4.460833</v>
      </c>
      <c r="H1632">
        <v>125.46586500000001</v>
      </c>
      <c r="I1632">
        <v>8.6969799999999999</v>
      </c>
    </row>
    <row r="1633" spans="1:9" x14ac:dyDescent="0.25">
      <c r="A1633">
        <v>1632</v>
      </c>
      <c r="F1633">
        <v>125.349765</v>
      </c>
      <c r="G1633">
        <v>4.4218450000000002</v>
      </c>
      <c r="H1633">
        <v>125.47677900000001</v>
      </c>
      <c r="I1633">
        <v>8.7049090000000007</v>
      </c>
    </row>
    <row r="1634" spans="1:9" x14ac:dyDescent="0.25">
      <c r="A1634">
        <v>1633</v>
      </c>
      <c r="F1634">
        <v>125.366679</v>
      </c>
      <c r="G1634">
        <v>4.4467429999999997</v>
      </c>
      <c r="H1634">
        <v>125.49157200000001</v>
      </c>
      <c r="I1634">
        <v>8.7948039999999992</v>
      </c>
    </row>
    <row r="1635" spans="1:9" x14ac:dyDescent="0.25">
      <c r="A1635">
        <v>1634</v>
      </c>
      <c r="F1635">
        <v>125.35683400000001</v>
      </c>
      <c r="G1635">
        <v>4.4058859999999997</v>
      </c>
      <c r="H1635">
        <v>125.441985</v>
      </c>
      <c r="I1635">
        <v>8.8389930000000003</v>
      </c>
    </row>
    <row r="1636" spans="1:9" x14ac:dyDescent="0.25">
      <c r="A1636">
        <v>1635</v>
      </c>
      <c r="F1636">
        <v>125.336989</v>
      </c>
      <c r="G1636">
        <v>4.4837109999999996</v>
      </c>
      <c r="H1636">
        <v>125.45834600000001</v>
      </c>
      <c r="I1636">
        <v>8.6901119999999992</v>
      </c>
    </row>
    <row r="1637" spans="1:9" x14ac:dyDescent="0.25">
      <c r="A1637">
        <v>1636</v>
      </c>
    </row>
    <row r="1638" spans="1:9" x14ac:dyDescent="0.25">
      <c r="A1638">
        <v>1637</v>
      </c>
    </row>
    <row r="1639" spans="1:9" x14ac:dyDescent="0.25">
      <c r="A1639">
        <v>1638</v>
      </c>
      <c r="D1639">
        <v>103.095294</v>
      </c>
      <c r="E1639">
        <v>6.4396209999999998</v>
      </c>
    </row>
    <row r="1640" spans="1:9" x14ac:dyDescent="0.25">
      <c r="A1640">
        <v>1639</v>
      </c>
      <c r="D1640">
        <v>103.03287400000001</v>
      </c>
      <c r="E1640">
        <v>6.3983610000000004</v>
      </c>
    </row>
    <row r="1641" spans="1:9" x14ac:dyDescent="0.25">
      <c r="A1641">
        <v>1640</v>
      </c>
      <c r="D1641">
        <v>103.04378</v>
      </c>
      <c r="E1641">
        <v>6.3979059999999999</v>
      </c>
    </row>
    <row r="1642" spans="1:9" x14ac:dyDescent="0.25">
      <c r="A1642">
        <v>1641</v>
      </c>
      <c r="D1642">
        <v>103.060847</v>
      </c>
      <c r="E1642">
        <v>6.4358839999999997</v>
      </c>
    </row>
    <row r="1643" spans="1:9" x14ac:dyDescent="0.25">
      <c r="A1643">
        <v>1642</v>
      </c>
      <c r="D1643">
        <v>103.064437</v>
      </c>
      <c r="E1643">
        <v>6.436642</v>
      </c>
    </row>
    <row r="1644" spans="1:9" x14ac:dyDescent="0.25">
      <c r="A1644">
        <v>1643</v>
      </c>
      <c r="B1644">
        <v>96.942525000000003</v>
      </c>
      <c r="C1644">
        <v>5.190493</v>
      </c>
      <c r="D1644">
        <v>103.05065100000002</v>
      </c>
      <c r="E1644">
        <v>6.4220969999999999</v>
      </c>
    </row>
    <row r="1645" spans="1:9" x14ac:dyDescent="0.25">
      <c r="A1645">
        <v>1644</v>
      </c>
      <c r="B1645">
        <v>96.946212000000003</v>
      </c>
      <c r="C1645">
        <v>5.1797360000000001</v>
      </c>
      <c r="D1645">
        <v>102.99176300000001</v>
      </c>
      <c r="E1645">
        <v>6.4174499999999997</v>
      </c>
    </row>
    <row r="1646" spans="1:9" x14ac:dyDescent="0.25">
      <c r="A1646">
        <v>1645</v>
      </c>
      <c r="B1646">
        <v>96.933839000000006</v>
      </c>
      <c r="C1646">
        <v>5.1483739999999996</v>
      </c>
      <c r="D1646">
        <v>102.976562</v>
      </c>
      <c r="E1646">
        <v>6.4110870000000002</v>
      </c>
    </row>
    <row r="1647" spans="1:9" x14ac:dyDescent="0.25">
      <c r="A1647">
        <v>1646</v>
      </c>
      <c r="B1647">
        <v>96.913840000000008</v>
      </c>
      <c r="C1647">
        <v>5.1471109999999998</v>
      </c>
      <c r="D1647">
        <v>103.095294</v>
      </c>
      <c r="E1647">
        <v>6.4396209999999998</v>
      </c>
    </row>
    <row r="1648" spans="1:9" x14ac:dyDescent="0.25">
      <c r="A1648">
        <v>1647</v>
      </c>
      <c r="B1648">
        <v>96.937326000000013</v>
      </c>
      <c r="C1648">
        <v>5.1858969999999998</v>
      </c>
      <c r="D1648">
        <v>103.095294</v>
      </c>
      <c r="E1648">
        <v>6.4396209999999998</v>
      </c>
    </row>
    <row r="1649" spans="1:9" x14ac:dyDescent="0.25">
      <c r="A1649">
        <v>1648</v>
      </c>
      <c r="B1649">
        <v>96.935708000000005</v>
      </c>
      <c r="C1649">
        <v>5.176857</v>
      </c>
    </row>
    <row r="1650" spans="1:9" x14ac:dyDescent="0.25">
      <c r="A1650">
        <v>1649</v>
      </c>
      <c r="B1650">
        <v>96.924852000000001</v>
      </c>
      <c r="C1650">
        <v>5.2017049999999996</v>
      </c>
    </row>
    <row r="1651" spans="1:9" x14ac:dyDescent="0.25">
      <c r="A1651">
        <v>1650</v>
      </c>
      <c r="B1651">
        <v>96.942525000000003</v>
      </c>
      <c r="C1651">
        <v>5.190493</v>
      </c>
    </row>
    <row r="1652" spans="1:9" x14ac:dyDescent="0.25">
      <c r="A1652">
        <v>1651</v>
      </c>
      <c r="F1652">
        <v>97.350183000000001</v>
      </c>
      <c r="G1652">
        <v>4.8538940000000004</v>
      </c>
      <c r="H1652">
        <v>96.469571000000002</v>
      </c>
      <c r="I1652">
        <v>8.7654110000000003</v>
      </c>
    </row>
    <row r="1653" spans="1:9" x14ac:dyDescent="0.25">
      <c r="A1653">
        <v>1652</v>
      </c>
      <c r="F1653">
        <v>97.297862000000009</v>
      </c>
      <c r="G1653">
        <v>4.8724790000000002</v>
      </c>
      <c r="H1653">
        <v>96.466690999999997</v>
      </c>
      <c r="I1653">
        <v>8.7380390000000006</v>
      </c>
    </row>
    <row r="1654" spans="1:9" x14ac:dyDescent="0.25">
      <c r="A1654">
        <v>1653</v>
      </c>
      <c r="F1654">
        <v>97.277814000000006</v>
      </c>
      <c r="G1654">
        <v>4.8464700000000001</v>
      </c>
      <c r="H1654">
        <v>96.514316000000008</v>
      </c>
      <c r="I1654">
        <v>8.7486949999999997</v>
      </c>
    </row>
    <row r="1655" spans="1:9" x14ac:dyDescent="0.25">
      <c r="A1655">
        <v>1654</v>
      </c>
      <c r="F1655">
        <v>97.280843000000004</v>
      </c>
      <c r="G1655">
        <v>4.8632369999999998</v>
      </c>
      <c r="H1655">
        <v>96.488256000000007</v>
      </c>
      <c r="I1655">
        <v>8.772634</v>
      </c>
    </row>
    <row r="1656" spans="1:9" x14ac:dyDescent="0.25">
      <c r="A1656">
        <v>1655</v>
      </c>
      <c r="F1656">
        <v>97.317962000000009</v>
      </c>
      <c r="G1656">
        <v>4.8712160000000004</v>
      </c>
      <c r="H1656">
        <v>96.456945000000005</v>
      </c>
      <c r="I1656">
        <v>8.7822790000000008</v>
      </c>
    </row>
    <row r="1657" spans="1:9" x14ac:dyDescent="0.25">
      <c r="A1657">
        <v>1656</v>
      </c>
      <c r="F1657">
        <v>97.345485000000011</v>
      </c>
      <c r="G1657">
        <v>4.8641459999999999</v>
      </c>
      <c r="H1657">
        <v>96.445180000000008</v>
      </c>
      <c r="I1657">
        <v>8.7726830000000007</v>
      </c>
    </row>
    <row r="1658" spans="1:9" x14ac:dyDescent="0.25">
      <c r="A1658">
        <v>1657</v>
      </c>
      <c r="F1658">
        <v>97.315185000000014</v>
      </c>
      <c r="G1658">
        <v>4.8239960000000002</v>
      </c>
      <c r="H1658">
        <v>96.459721999999999</v>
      </c>
      <c r="I1658">
        <v>8.7586949999999995</v>
      </c>
    </row>
    <row r="1659" spans="1:9" x14ac:dyDescent="0.25">
      <c r="A1659">
        <v>1658</v>
      </c>
      <c r="F1659">
        <v>97.326041000000004</v>
      </c>
      <c r="G1659">
        <v>4.8682369999999997</v>
      </c>
      <c r="H1659">
        <v>96.432958000000013</v>
      </c>
      <c r="I1659">
        <v>8.7661189999999998</v>
      </c>
    </row>
    <row r="1660" spans="1:9" x14ac:dyDescent="0.25">
      <c r="A1660">
        <v>1659</v>
      </c>
      <c r="F1660">
        <v>97.350183000000001</v>
      </c>
      <c r="G1660">
        <v>4.8538940000000004</v>
      </c>
      <c r="H1660">
        <v>96.469571000000002</v>
      </c>
      <c r="I1660">
        <v>8.7654110000000003</v>
      </c>
    </row>
    <row r="1661" spans="1:9" x14ac:dyDescent="0.25">
      <c r="A1661">
        <v>1660</v>
      </c>
      <c r="D1661">
        <v>79.186866000000009</v>
      </c>
      <c r="E1661">
        <v>7.137918</v>
      </c>
      <c r="H1661">
        <v>96.469571000000002</v>
      </c>
      <c r="I1661">
        <v>8.7654110000000003</v>
      </c>
    </row>
    <row r="1662" spans="1:9" x14ac:dyDescent="0.25">
      <c r="A1662">
        <v>1661</v>
      </c>
      <c r="D1662">
        <v>79.086770000000001</v>
      </c>
      <c r="E1662">
        <v>7.1163040000000004</v>
      </c>
    </row>
    <row r="1663" spans="1:9" x14ac:dyDescent="0.25">
      <c r="A1663">
        <v>1662</v>
      </c>
      <c r="D1663">
        <v>79.140758000000005</v>
      </c>
      <c r="E1663">
        <v>7.1427670000000001</v>
      </c>
    </row>
    <row r="1664" spans="1:9" x14ac:dyDescent="0.25">
      <c r="A1664">
        <v>1663</v>
      </c>
      <c r="D1664">
        <v>79.17116</v>
      </c>
      <c r="E1664">
        <v>7.1502410000000003</v>
      </c>
    </row>
    <row r="1665" spans="1:9" x14ac:dyDescent="0.25">
      <c r="A1665">
        <v>1664</v>
      </c>
      <c r="D1665">
        <v>79.182978000000006</v>
      </c>
      <c r="E1665">
        <v>7.099234</v>
      </c>
    </row>
    <row r="1666" spans="1:9" x14ac:dyDescent="0.25">
      <c r="A1666">
        <v>1665</v>
      </c>
      <c r="D1666">
        <v>79.156262000000012</v>
      </c>
      <c r="E1666">
        <v>7.1249900000000004</v>
      </c>
    </row>
    <row r="1667" spans="1:9" x14ac:dyDescent="0.25">
      <c r="A1667">
        <v>1666</v>
      </c>
      <c r="B1667">
        <v>73.790878000000006</v>
      </c>
      <c r="C1667">
        <v>6.2376110000000002</v>
      </c>
      <c r="D1667">
        <v>79.124395000000007</v>
      </c>
      <c r="E1667">
        <v>7.151605</v>
      </c>
    </row>
    <row r="1668" spans="1:9" x14ac:dyDescent="0.25">
      <c r="A1668">
        <v>1667</v>
      </c>
      <c r="B1668">
        <v>73.653411000000006</v>
      </c>
      <c r="C1668">
        <v>6.1627660000000004</v>
      </c>
      <c r="D1668">
        <v>79.108031000000011</v>
      </c>
      <c r="E1668">
        <v>7.1711499999999999</v>
      </c>
    </row>
    <row r="1669" spans="1:9" x14ac:dyDescent="0.25">
      <c r="A1669">
        <v>1668</v>
      </c>
      <c r="B1669">
        <v>73.67957100000001</v>
      </c>
      <c r="C1669">
        <v>6.192361</v>
      </c>
      <c r="D1669">
        <v>79.186866000000009</v>
      </c>
      <c r="E1669">
        <v>7.137918</v>
      </c>
    </row>
    <row r="1670" spans="1:9" x14ac:dyDescent="0.25">
      <c r="A1670">
        <v>1669</v>
      </c>
      <c r="B1670">
        <v>73.673461000000003</v>
      </c>
      <c r="C1670">
        <v>6.1877149999999999</v>
      </c>
    </row>
    <row r="1671" spans="1:9" x14ac:dyDescent="0.25">
      <c r="A1671">
        <v>1670</v>
      </c>
      <c r="B1671">
        <v>73.705479000000011</v>
      </c>
      <c r="C1671">
        <v>6.1966029999999996</v>
      </c>
    </row>
    <row r="1672" spans="1:9" x14ac:dyDescent="0.25">
      <c r="A1672">
        <v>1671</v>
      </c>
      <c r="B1672">
        <v>73.728811000000007</v>
      </c>
      <c r="C1672">
        <v>6.2047340000000002</v>
      </c>
    </row>
    <row r="1673" spans="1:9" x14ac:dyDescent="0.25">
      <c r="A1673">
        <v>1672</v>
      </c>
      <c r="B1673">
        <v>73.759567000000004</v>
      </c>
      <c r="C1673">
        <v>6.198118</v>
      </c>
    </row>
    <row r="1674" spans="1:9" x14ac:dyDescent="0.25">
      <c r="A1674">
        <v>1673</v>
      </c>
      <c r="B1674">
        <v>73.734770000000012</v>
      </c>
      <c r="C1674">
        <v>6.2279150000000003</v>
      </c>
      <c r="H1674">
        <v>74.877136000000007</v>
      </c>
      <c r="I1674">
        <v>9.1694309999999994</v>
      </c>
    </row>
    <row r="1675" spans="1:9" x14ac:dyDescent="0.25">
      <c r="A1675">
        <v>1674</v>
      </c>
      <c r="B1675">
        <v>73.790878000000006</v>
      </c>
      <c r="C1675">
        <v>6.2376110000000002</v>
      </c>
      <c r="F1675">
        <v>74.015917000000002</v>
      </c>
      <c r="G1675">
        <v>5.476286</v>
      </c>
      <c r="H1675">
        <v>74.871379000000005</v>
      </c>
      <c r="I1675">
        <v>9.0839809999999996</v>
      </c>
    </row>
    <row r="1676" spans="1:9" x14ac:dyDescent="0.25">
      <c r="A1676">
        <v>1675</v>
      </c>
      <c r="F1676">
        <v>74.030311000000012</v>
      </c>
      <c r="G1676">
        <v>5.4693170000000002</v>
      </c>
      <c r="H1676">
        <v>74.871076000000002</v>
      </c>
      <c r="I1676">
        <v>9.1104439999999993</v>
      </c>
    </row>
    <row r="1677" spans="1:9" x14ac:dyDescent="0.25">
      <c r="A1677">
        <v>1676</v>
      </c>
      <c r="F1677">
        <v>74.029402000000005</v>
      </c>
      <c r="G1677">
        <v>5.481287</v>
      </c>
      <c r="H1677">
        <v>74.886126000000004</v>
      </c>
      <c r="I1677">
        <v>9.0979709999999994</v>
      </c>
    </row>
    <row r="1678" spans="1:9" x14ac:dyDescent="0.25">
      <c r="A1678">
        <v>1677</v>
      </c>
      <c r="F1678">
        <v>73.988192000000012</v>
      </c>
      <c r="G1678">
        <v>5.4592169999999998</v>
      </c>
      <c r="H1678">
        <v>74.901125000000008</v>
      </c>
      <c r="I1678">
        <v>9.1084750000000003</v>
      </c>
    </row>
    <row r="1679" spans="1:9" x14ac:dyDescent="0.25">
      <c r="A1679">
        <v>1678</v>
      </c>
      <c r="F1679">
        <v>73.977940000000004</v>
      </c>
      <c r="G1679">
        <v>5.4778520000000004</v>
      </c>
      <c r="H1679">
        <v>74.904458000000005</v>
      </c>
      <c r="I1679">
        <v>9.1122119999999995</v>
      </c>
    </row>
    <row r="1680" spans="1:9" x14ac:dyDescent="0.25">
      <c r="A1680">
        <v>1679</v>
      </c>
      <c r="F1680">
        <v>73.976576000000009</v>
      </c>
      <c r="G1680">
        <v>5.4930019999999997</v>
      </c>
      <c r="H1680">
        <v>74.879157000000006</v>
      </c>
      <c r="I1680">
        <v>9.1443820000000002</v>
      </c>
    </row>
    <row r="1681" spans="1:9" x14ac:dyDescent="0.25">
      <c r="A1681">
        <v>1680</v>
      </c>
      <c r="F1681">
        <v>73.987485000000007</v>
      </c>
      <c r="G1681">
        <v>5.4711350000000003</v>
      </c>
      <c r="H1681">
        <v>74.885317000000001</v>
      </c>
      <c r="I1681">
        <v>9.1398360000000007</v>
      </c>
    </row>
    <row r="1682" spans="1:9" x14ac:dyDescent="0.25">
      <c r="A1682">
        <v>1681</v>
      </c>
      <c r="D1682">
        <v>57.896137000000003</v>
      </c>
      <c r="E1682">
        <v>6.7484349999999997</v>
      </c>
      <c r="F1682">
        <v>74.030159000000012</v>
      </c>
      <c r="G1682">
        <v>5.4496209999999996</v>
      </c>
      <c r="H1682">
        <v>74.87208600000001</v>
      </c>
      <c r="I1682">
        <v>9.0956980000000005</v>
      </c>
    </row>
    <row r="1683" spans="1:9" x14ac:dyDescent="0.25">
      <c r="A1683">
        <v>1682</v>
      </c>
      <c r="D1683">
        <v>57.900356000000002</v>
      </c>
      <c r="E1683">
        <v>6.7660910000000003</v>
      </c>
      <c r="F1683">
        <v>74.023746000000003</v>
      </c>
      <c r="G1683">
        <v>5.4371470000000004</v>
      </c>
      <c r="H1683">
        <v>74.877136000000007</v>
      </c>
      <c r="I1683">
        <v>9.1694309999999994</v>
      </c>
    </row>
    <row r="1684" spans="1:9" x14ac:dyDescent="0.25">
      <c r="A1684">
        <v>1683</v>
      </c>
      <c r="D1684">
        <v>57.900356000000002</v>
      </c>
      <c r="E1684">
        <v>6.7660910000000003</v>
      </c>
      <c r="F1684">
        <v>74.015917000000002</v>
      </c>
      <c r="G1684">
        <v>5.476286</v>
      </c>
    </row>
    <row r="1685" spans="1:9" x14ac:dyDescent="0.25">
      <c r="A1685">
        <v>1684</v>
      </c>
      <c r="D1685">
        <v>57.884315000000001</v>
      </c>
      <c r="E1685">
        <v>6.7282289999999998</v>
      </c>
    </row>
    <row r="1686" spans="1:9" x14ac:dyDescent="0.25">
      <c r="A1686">
        <v>1685</v>
      </c>
      <c r="D1686">
        <v>57.875046000000005</v>
      </c>
      <c r="E1686">
        <v>6.7338529999999999</v>
      </c>
    </row>
    <row r="1687" spans="1:9" x14ac:dyDescent="0.25">
      <c r="A1687">
        <v>1686</v>
      </c>
      <c r="D1687">
        <v>57.858223000000002</v>
      </c>
      <c r="E1687">
        <v>6.7601019999999998</v>
      </c>
    </row>
    <row r="1688" spans="1:9" x14ac:dyDescent="0.25">
      <c r="A1688">
        <v>1687</v>
      </c>
      <c r="D1688">
        <v>57.871506000000004</v>
      </c>
      <c r="E1688">
        <v>6.7624449999999996</v>
      </c>
    </row>
    <row r="1689" spans="1:9" x14ac:dyDescent="0.25">
      <c r="A1689">
        <v>1688</v>
      </c>
      <c r="D1689">
        <v>57.865307000000001</v>
      </c>
      <c r="E1689">
        <v>6.7273430000000003</v>
      </c>
    </row>
    <row r="1690" spans="1:9" x14ac:dyDescent="0.25">
      <c r="A1690">
        <v>1689</v>
      </c>
      <c r="D1690">
        <v>57.880199000000005</v>
      </c>
      <c r="E1690">
        <v>6.7218220000000004</v>
      </c>
    </row>
    <row r="1691" spans="1:9" x14ac:dyDescent="0.25">
      <c r="A1691">
        <v>1690</v>
      </c>
      <c r="B1691">
        <v>50.189056000000001</v>
      </c>
      <c r="C1691">
        <v>6.028162</v>
      </c>
      <c r="D1691">
        <v>57.922283</v>
      </c>
      <c r="E1691">
        <v>6.7364050000000004</v>
      </c>
    </row>
    <row r="1692" spans="1:9" x14ac:dyDescent="0.25">
      <c r="A1692">
        <v>1691</v>
      </c>
      <c r="B1692">
        <v>50.189056000000001</v>
      </c>
      <c r="C1692">
        <v>6.028162</v>
      </c>
      <c r="D1692">
        <v>57.871506000000004</v>
      </c>
      <c r="E1692">
        <v>6.7944230000000001</v>
      </c>
    </row>
    <row r="1693" spans="1:9" x14ac:dyDescent="0.25">
      <c r="A1693">
        <v>1692</v>
      </c>
      <c r="B1693">
        <v>50.202857999999999</v>
      </c>
      <c r="C1693">
        <v>5.9943619999999997</v>
      </c>
      <c r="D1693">
        <v>57.900356000000002</v>
      </c>
      <c r="E1693">
        <v>6.7660910000000003</v>
      </c>
    </row>
    <row r="1694" spans="1:9" x14ac:dyDescent="0.25">
      <c r="A1694">
        <v>1693</v>
      </c>
      <c r="B1694">
        <v>50.204262</v>
      </c>
      <c r="C1694">
        <v>6.0189440000000003</v>
      </c>
    </row>
    <row r="1695" spans="1:9" x14ac:dyDescent="0.25">
      <c r="A1695">
        <v>1694</v>
      </c>
      <c r="B1695">
        <v>50.223690000000005</v>
      </c>
      <c r="C1695">
        <v>6.0139449999999997</v>
      </c>
    </row>
    <row r="1696" spans="1:9" x14ac:dyDescent="0.25">
      <c r="A1696">
        <v>1695</v>
      </c>
      <c r="B1696">
        <v>50.223427000000001</v>
      </c>
      <c r="C1696">
        <v>6.0107150000000003</v>
      </c>
    </row>
    <row r="1697" spans="1:9" x14ac:dyDescent="0.25">
      <c r="A1697">
        <v>1696</v>
      </c>
      <c r="B1697">
        <v>50.239311000000001</v>
      </c>
      <c r="C1697">
        <v>5.981967</v>
      </c>
      <c r="H1697">
        <v>53.449612000000002</v>
      </c>
      <c r="I1697">
        <v>9.4082919999999994</v>
      </c>
    </row>
    <row r="1698" spans="1:9" x14ac:dyDescent="0.25">
      <c r="A1698">
        <v>1697</v>
      </c>
      <c r="B1698">
        <v>50.260456000000005</v>
      </c>
      <c r="C1698">
        <v>5.9610830000000004</v>
      </c>
      <c r="H1698">
        <v>53.411381000000006</v>
      </c>
      <c r="I1698">
        <v>9.3928239999999992</v>
      </c>
    </row>
    <row r="1699" spans="1:9" x14ac:dyDescent="0.25">
      <c r="A1699">
        <v>1698</v>
      </c>
      <c r="B1699">
        <v>50.245823000000001</v>
      </c>
      <c r="C1699">
        <v>5.9778000000000002</v>
      </c>
      <c r="H1699">
        <v>53.409141000000005</v>
      </c>
      <c r="I1699">
        <v>9.3856889999999993</v>
      </c>
    </row>
    <row r="1700" spans="1:9" x14ac:dyDescent="0.25">
      <c r="A1700">
        <v>1699</v>
      </c>
      <c r="B1700">
        <v>50.189056000000001</v>
      </c>
      <c r="C1700">
        <v>6.028162</v>
      </c>
      <c r="F1700">
        <v>51.092186000000005</v>
      </c>
      <c r="G1700">
        <v>5.1762810000000004</v>
      </c>
      <c r="H1700">
        <v>53.427162000000003</v>
      </c>
      <c r="I1700">
        <v>9.3791270000000004</v>
      </c>
    </row>
    <row r="1701" spans="1:9" x14ac:dyDescent="0.25">
      <c r="A1701">
        <v>1700</v>
      </c>
      <c r="F1701">
        <v>51.093800000000002</v>
      </c>
      <c r="G1701">
        <v>5.201333</v>
      </c>
      <c r="H1701">
        <v>53.430130000000005</v>
      </c>
      <c r="I1701">
        <v>9.3901669999999999</v>
      </c>
    </row>
    <row r="1702" spans="1:9" x14ac:dyDescent="0.25">
      <c r="A1702">
        <v>1701</v>
      </c>
      <c r="F1702">
        <v>51.132705999999999</v>
      </c>
      <c r="G1702">
        <v>5.1969580000000004</v>
      </c>
      <c r="H1702">
        <v>53.389301000000003</v>
      </c>
      <c r="I1702">
        <v>9.4089690000000008</v>
      </c>
    </row>
    <row r="1703" spans="1:9" x14ac:dyDescent="0.25">
      <c r="A1703">
        <v>1702</v>
      </c>
      <c r="F1703">
        <v>51.127861000000003</v>
      </c>
      <c r="G1703">
        <v>5.1799790000000003</v>
      </c>
      <c r="H1703">
        <v>53.380237000000001</v>
      </c>
      <c r="I1703">
        <v>9.4054789999999997</v>
      </c>
    </row>
    <row r="1704" spans="1:9" x14ac:dyDescent="0.25">
      <c r="A1704">
        <v>1703</v>
      </c>
      <c r="F1704">
        <v>51.096508</v>
      </c>
      <c r="G1704">
        <v>5.1666470000000002</v>
      </c>
      <c r="H1704">
        <v>53.40258</v>
      </c>
      <c r="I1704">
        <v>9.3711059999999993</v>
      </c>
    </row>
    <row r="1705" spans="1:9" x14ac:dyDescent="0.25">
      <c r="A1705">
        <v>1704</v>
      </c>
      <c r="F1705">
        <v>51.117599000000006</v>
      </c>
      <c r="G1705">
        <v>5.1762810000000004</v>
      </c>
      <c r="H1705">
        <v>53.420132000000002</v>
      </c>
      <c r="I1705">
        <v>9.3913659999999997</v>
      </c>
    </row>
    <row r="1706" spans="1:9" x14ac:dyDescent="0.25">
      <c r="A1706">
        <v>1705</v>
      </c>
      <c r="F1706">
        <v>51.126766000000003</v>
      </c>
      <c r="G1706">
        <v>5.1664380000000003</v>
      </c>
      <c r="H1706">
        <v>53.404555999999999</v>
      </c>
      <c r="I1706">
        <v>9.3639720000000004</v>
      </c>
    </row>
    <row r="1707" spans="1:9" x14ac:dyDescent="0.25">
      <c r="A1707">
        <v>1706</v>
      </c>
      <c r="D1707">
        <v>34.331791000000003</v>
      </c>
      <c r="E1707">
        <v>7.5236539999999996</v>
      </c>
      <c r="F1707">
        <v>51.139991999999999</v>
      </c>
      <c r="G1707">
        <v>5.1741460000000004</v>
      </c>
      <c r="H1707">
        <v>53.449612000000002</v>
      </c>
      <c r="I1707">
        <v>9.4082919999999994</v>
      </c>
    </row>
    <row r="1708" spans="1:9" x14ac:dyDescent="0.25">
      <c r="A1708">
        <v>1707</v>
      </c>
      <c r="D1708">
        <v>34.285959000000005</v>
      </c>
      <c r="E1708">
        <v>7.49777</v>
      </c>
      <c r="F1708">
        <v>51.138328000000001</v>
      </c>
      <c r="G1708">
        <v>5.176126</v>
      </c>
      <c r="H1708">
        <v>53.449612000000002</v>
      </c>
      <c r="I1708">
        <v>9.4082919999999994</v>
      </c>
    </row>
    <row r="1709" spans="1:9" x14ac:dyDescent="0.25">
      <c r="A1709">
        <v>1708</v>
      </c>
      <c r="D1709">
        <v>34.283407000000004</v>
      </c>
      <c r="E1709">
        <v>7.4833439999999998</v>
      </c>
      <c r="F1709">
        <v>51.104164000000004</v>
      </c>
      <c r="G1709">
        <v>5.1563869999999996</v>
      </c>
    </row>
    <row r="1710" spans="1:9" x14ac:dyDescent="0.25">
      <c r="A1710">
        <v>1709</v>
      </c>
      <c r="D1710">
        <v>34.284918000000005</v>
      </c>
      <c r="E1710">
        <v>7.5335489999999998</v>
      </c>
      <c r="F1710">
        <v>51.092186000000005</v>
      </c>
      <c r="G1710">
        <v>5.1762810000000004</v>
      </c>
    </row>
    <row r="1711" spans="1:9" x14ac:dyDescent="0.25">
      <c r="A1711">
        <v>1710</v>
      </c>
      <c r="D1711">
        <v>34.293980000000005</v>
      </c>
      <c r="E1711">
        <v>7.5290699999999999</v>
      </c>
      <c r="F1711">
        <v>51.092186000000005</v>
      </c>
      <c r="G1711">
        <v>5.1762810000000004</v>
      </c>
    </row>
    <row r="1712" spans="1:9" x14ac:dyDescent="0.25">
      <c r="A1712">
        <v>1711</v>
      </c>
      <c r="D1712">
        <v>34.328876000000001</v>
      </c>
      <c r="E1712">
        <v>7.5196959999999997</v>
      </c>
    </row>
    <row r="1713" spans="1:9" x14ac:dyDescent="0.25">
      <c r="A1713">
        <v>1712</v>
      </c>
      <c r="D1713">
        <v>34.286169000000001</v>
      </c>
      <c r="E1713">
        <v>7.5194879999999999</v>
      </c>
    </row>
    <row r="1714" spans="1:9" x14ac:dyDescent="0.25">
      <c r="A1714">
        <v>1713</v>
      </c>
      <c r="D1714">
        <v>34.274552999999997</v>
      </c>
      <c r="E1714">
        <v>7.5294879999999997</v>
      </c>
    </row>
    <row r="1715" spans="1:9" x14ac:dyDescent="0.25">
      <c r="A1715">
        <v>1714</v>
      </c>
      <c r="D1715">
        <v>34.287834000000004</v>
      </c>
      <c r="E1715">
        <v>7.5041760000000002</v>
      </c>
    </row>
    <row r="1716" spans="1:9" x14ac:dyDescent="0.25">
      <c r="A1716">
        <v>1715</v>
      </c>
      <c r="B1716">
        <v>27.267643000000007</v>
      </c>
      <c r="C1716">
        <v>6.2374739999999997</v>
      </c>
      <c r="D1716">
        <v>34.296740999999997</v>
      </c>
      <c r="E1716">
        <v>7.5250089999999998</v>
      </c>
    </row>
    <row r="1717" spans="1:9" x14ac:dyDescent="0.25">
      <c r="A1717">
        <v>1716</v>
      </c>
      <c r="B1717">
        <v>27.279205000000005</v>
      </c>
      <c r="C1717">
        <v>6.2554420000000004</v>
      </c>
      <c r="D1717">
        <v>34.306950000000001</v>
      </c>
      <c r="E1717">
        <v>7.5409459999999999</v>
      </c>
    </row>
    <row r="1718" spans="1:9" x14ac:dyDescent="0.25">
      <c r="A1718">
        <v>1717</v>
      </c>
      <c r="B1718">
        <v>27.248737000000006</v>
      </c>
      <c r="C1718">
        <v>6.2397660000000004</v>
      </c>
      <c r="D1718">
        <v>34.266169000000005</v>
      </c>
      <c r="E1718">
        <v>7.5310499999999996</v>
      </c>
    </row>
    <row r="1719" spans="1:9" x14ac:dyDescent="0.25">
      <c r="A1719">
        <v>1718</v>
      </c>
      <c r="B1719">
        <v>27.273476000000002</v>
      </c>
      <c r="C1719">
        <v>6.2425259999999998</v>
      </c>
      <c r="D1719">
        <v>34.331791000000003</v>
      </c>
      <c r="E1719">
        <v>7.5236539999999996</v>
      </c>
    </row>
    <row r="1720" spans="1:9" x14ac:dyDescent="0.25">
      <c r="A1720">
        <v>1719</v>
      </c>
      <c r="B1720">
        <v>27.257019</v>
      </c>
      <c r="C1720">
        <v>6.2332549999999998</v>
      </c>
    </row>
    <row r="1721" spans="1:9" x14ac:dyDescent="0.25">
      <c r="A1721">
        <v>1720</v>
      </c>
      <c r="B1721">
        <v>27.273788000000003</v>
      </c>
      <c r="C1721">
        <v>6.2472649999999996</v>
      </c>
    </row>
    <row r="1722" spans="1:9" x14ac:dyDescent="0.25">
      <c r="A1722">
        <v>1721</v>
      </c>
      <c r="B1722">
        <v>27.297068000000003</v>
      </c>
      <c r="C1722">
        <v>6.2427339999999996</v>
      </c>
    </row>
    <row r="1723" spans="1:9" x14ac:dyDescent="0.25">
      <c r="A1723">
        <v>1722</v>
      </c>
      <c r="B1723">
        <v>27.288319000000001</v>
      </c>
      <c r="C1723">
        <v>6.2397660000000004</v>
      </c>
      <c r="H1723">
        <v>30.667197999999999</v>
      </c>
      <c r="I1723">
        <v>9.4289149999999999</v>
      </c>
    </row>
    <row r="1724" spans="1:9" x14ac:dyDescent="0.25">
      <c r="A1724">
        <v>1723</v>
      </c>
      <c r="B1724">
        <v>27.295974999999999</v>
      </c>
      <c r="C1724">
        <v>6.2186729999999999</v>
      </c>
      <c r="H1724">
        <v>30.664282</v>
      </c>
      <c r="I1724">
        <v>9.4263110000000001</v>
      </c>
    </row>
    <row r="1725" spans="1:9" x14ac:dyDescent="0.25">
      <c r="A1725">
        <v>1724</v>
      </c>
      <c r="B1725">
        <v>27.291704000000003</v>
      </c>
      <c r="C1725">
        <v>6.1819040000000003</v>
      </c>
      <c r="H1725">
        <v>30.676884000000001</v>
      </c>
      <c r="I1725">
        <v>9.3944379999999992</v>
      </c>
    </row>
    <row r="1726" spans="1:9" x14ac:dyDescent="0.25">
      <c r="A1726">
        <v>1725</v>
      </c>
      <c r="B1726">
        <v>27.267643000000007</v>
      </c>
      <c r="C1726">
        <v>6.2374739999999997</v>
      </c>
      <c r="F1726">
        <v>28.530647000000002</v>
      </c>
      <c r="G1726">
        <v>4.9551999999999996</v>
      </c>
      <c r="H1726">
        <v>30.641991000000004</v>
      </c>
      <c r="I1726">
        <v>9.3831369999999996</v>
      </c>
    </row>
    <row r="1727" spans="1:9" x14ac:dyDescent="0.25">
      <c r="A1727">
        <v>1726</v>
      </c>
      <c r="B1727">
        <v>27.267643000000007</v>
      </c>
      <c r="C1727">
        <v>6.2374739999999997</v>
      </c>
      <c r="F1727">
        <v>28.530647000000002</v>
      </c>
      <c r="G1727">
        <v>4.9551999999999996</v>
      </c>
      <c r="H1727">
        <v>30.667562000000004</v>
      </c>
      <c r="I1727">
        <v>9.3796470000000003</v>
      </c>
    </row>
    <row r="1728" spans="1:9" x14ac:dyDescent="0.25">
      <c r="A1728">
        <v>1727</v>
      </c>
      <c r="F1728">
        <v>28.490076000000002</v>
      </c>
      <c r="G1728">
        <v>4.9799379999999998</v>
      </c>
      <c r="H1728">
        <v>30.716675000000002</v>
      </c>
      <c r="I1728">
        <v>9.4033960000000008</v>
      </c>
    </row>
    <row r="1729" spans="1:11" x14ac:dyDescent="0.25">
      <c r="A1729">
        <v>1728</v>
      </c>
      <c r="F1729">
        <v>28.530647000000002</v>
      </c>
      <c r="G1729">
        <v>4.9551999999999996</v>
      </c>
      <c r="H1729">
        <v>30.667197999999999</v>
      </c>
      <c r="I1729">
        <v>9.4289149999999999</v>
      </c>
      <c r="J1729">
        <v>38.214706</v>
      </c>
      <c r="K1729">
        <v>14.231467</v>
      </c>
    </row>
    <row r="1730" spans="1:11" x14ac:dyDescent="0.25">
      <c r="A1730">
        <v>1729</v>
      </c>
    </row>
    <row r="1731" spans="1:11" x14ac:dyDescent="0.25">
      <c r="A1731">
        <v>1730</v>
      </c>
    </row>
    <row r="1732" spans="1:11" x14ac:dyDescent="0.25">
      <c r="A1732">
        <v>1731</v>
      </c>
    </row>
    <row r="1733" spans="1:11" x14ac:dyDescent="0.25">
      <c r="A1733">
        <v>1732</v>
      </c>
    </row>
    <row r="1734" spans="1:11" x14ac:dyDescent="0.25">
      <c r="A1734">
        <v>1733</v>
      </c>
    </row>
    <row r="1735" spans="1:11" x14ac:dyDescent="0.25">
      <c r="A1735">
        <v>1734</v>
      </c>
    </row>
    <row r="1736" spans="1:11" x14ac:dyDescent="0.25">
      <c r="A1736">
        <v>1735</v>
      </c>
    </row>
    <row r="1737" spans="1:11" x14ac:dyDescent="0.25">
      <c r="A1737">
        <v>1736</v>
      </c>
    </row>
    <row r="1738" spans="1:11" x14ac:dyDescent="0.25">
      <c r="A1738">
        <v>1737</v>
      </c>
    </row>
    <row r="1739" spans="1:11" x14ac:dyDescent="0.25">
      <c r="A1739">
        <v>1738</v>
      </c>
    </row>
    <row r="1740" spans="1:11" x14ac:dyDescent="0.25">
      <c r="A1740">
        <v>1739</v>
      </c>
    </row>
    <row r="1741" spans="1:11" x14ac:dyDescent="0.25">
      <c r="A1741">
        <v>1740</v>
      </c>
    </row>
    <row r="1742" spans="1:11" x14ac:dyDescent="0.25">
      <c r="A1742">
        <v>1741</v>
      </c>
    </row>
    <row r="1743" spans="1:11" x14ac:dyDescent="0.25">
      <c r="A1743">
        <v>1742</v>
      </c>
    </row>
    <row r="1744" spans="1:11" x14ac:dyDescent="0.25">
      <c r="A1744">
        <v>1743</v>
      </c>
    </row>
    <row r="1745" spans="1:1" x14ac:dyDescent="0.25">
      <c r="A1745">
        <v>1744</v>
      </c>
    </row>
    <row r="1746" spans="1:1" x14ac:dyDescent="0.25">
      <c r="A1746">
        <v>1745</v>
      </c>
    </row>
    <row r="1747" spans="1:1" x14ac:dyDescent="0.25">
      <c r="A1747">
        <v>1746</v>
      </c>
    </row>
    <row r="1748" spans="1:1" x14ac:dyDescent="0.25">
      <c r="A1748">
        <v>1747</v>
      </c>
    </row>
    <row r="1749" spans="1:1" x14ac:dyDescent="0.25">
      <c r="A1749">
        <v>1748</v>
      </c>
    </row>
    <row r="1750" spans="1:1" x14ac:dyDescent="0.25">
      <c r="A1750">
        <v>1749</v>
      </c>
    </row>
    <row r="1751" spans="1:1" x14ac:dyDescent="0.25">
      <c r="A1751">
        <v>1750</v>
      </c>
    </row>
    <row r="1752" spans="1:1" x14ac:dyDescent="0.25">
      <c r="A1752">
        <v>1751</v>
      </c>
    </row>
    <row r="1753" spans="1:1" x14ac:dyDescent="0.25">
      <c r="A1753">
        <v>1752</v>
      </c>
    </row>
    <row r="1754" spans="1:1" x14ac:dyDescent="0.25">
      <c r="A1754">
        <v>1753</v>
      </c>
    </row>
    <row r="1755" spans="1:1" x14ac:dyDescent="0.25">
      <c r="A1755">
        <v>1754</v>
      </c>
    </row>
    <row r="1756" spans="1:1" x14ac:dyDescent="0.25">
      <c r="A1756">
        <v>1755</v>
      </c>
    </row>
    <row r="1757" spans="1:1" x14ac:dyDescent="0.25">
      <c r="A1757">
        <v>1756</v>
      </c>
    </row>
    <row r="1758" spans="1:1" x14ac:dyDescent="0.25">
      <c r="A1758">
        <v>1757</v>
      </c>
    </row>
    <row r="1759" spans="1:1" x14ac:dyDescent="0.25">
      <c r="A1759">
        <v>1758</v>
      </c>
    </row>
    <row r="1760" spans="1:1" x14ac:dyDescent="0.25">
      <c r="A1760">
        <v>1759</v>
      </c>
    </row>
    <row r="1761" spans="1:11" x14ac:dyDescent="0.25">
      <c r="A1761">
        <v>1760</v>
      </c>
    </row>
    <row r="1762" spans="1:11" x14ac:dyDescent="0.25">
      <c r="A1762">
        <v>1761</v>
      </c>
      <c r="J1762">
        <v>235.81644299999999</v>
      </c>
      <c r="K1762">
        <v>14.174504000000001</v>
      </c>
    </row>
    <row r="1763" spans="1:11" x14ac:dyDescent="0.25">
      <c r="A1763">
        <v>1762</v>
      </c>
      <c r="D1763">
        <v>243.83818099999999</v>
      </c>
      <c r="E1763">
        <v>7.0178229999999999</v>
      </c>
    </row>
    <row r="1764" spans="1:11" x14ac:dyDescent="0.25">
      <c r="A1764">
        <v>1763</v>
      </c>
      <c r="D1764">
        <v>243.86230499999999</v>
      </c>
      <c r="E1764">
        <v>6.9743199999999996</v>
      </c>
    </row>
    <row r="1765" spans="1:11" x14ac:dyDescent="0.25">
      <c r="A1765">
        <v>1764</v>
      </c>
      <c r="D1765">
        <v>243.855965</v>
      </c>
      <c r="E1765">
        <v>6.9504549999999998</v>
      </c>
    </row>
    <row r="1766" spans="1:11" x14ac:dyDescent="0.25">
      <c r="A1766">
        <v>1765</v>
      </c>
      <c r="D1766">
        <v>243.89709500000001</v>
      </c>
      <c r="E1766">
        <v>6.9861230000000001</v>
      </c>
    </row>
    <row r="1767" spans="1:11" x14ac:dyDescent="0.25">
      <c r="A1767">
        <v>1766</v>
      </c>
      <c r="D1767">
        <v>243.87410800000001</v>
      </c>
      <c r="E1767">
        <v>7.022049</v>
      </c>
    </row>
    <row r="1768" spans="1:11" x14ac:dyDescent="0.25">
      <c r="A1768">
        <v>1767</v>
      </c>
      <c r="D1768">
        <v>243.90595999999999</v>
      </c>
      <c r="E1768">
        <v>7.013287</v>
      </c>
    </row>
    <row r="1769" spans="1:11" x14ac:dyDescent="0.25">
      <c r="A1769">
        <v>1768</v>
      </c>
      <c r="D1769">
        <v>243.86596299999999</v>
      </c>
      <c r="E1769">
        <v>7.0033390000000004</v>
      </c>
    </row>
    <row r="1770" spans="1:11" x14ac:dyDescent="0.25">
      <c r="A1770">
        <v>1769</v>
      </c>
      <c r="D1770">
        <v>243.87482900000001</v>
      </c>
      <c r="E1770">
        <v>7.0097820000000004</v>
      </c>
    </row>
    <row r="1771" spans="1:11" x14ac:dyDescent="0.25">
      <c r="A1771">
        <v>1770</v>
      </c>
      <c r="D1771">
        <v>243.87555</v>
      </c>
      <c r="E1771">
        <v>7.0235960000000004</v>
      </c>
    </row>
    <row r="1772" spans="1:11" x14ac:dyDescent="0.25">
      <c r="A1772">
        <v>1771</v>
      </c>
      <c r="D1772">
        <v>243.85591199999999</v>
      </c>
      <c r="E1772">
        <v>7.081995</v>
      </c>
    </row>
    <row r="1773" spans="1:11" x14ac:dyDescent="0.25">
      <c r="A1773">
        <v>1772</v>
      </c>
      <c r="B1773">
        <v>235.76639599999999</v>
      </c>
      <c r="C1773">
        <v>6.0490599999999999</v>
      </c>
      <c r="D1773">
        <v>243.814988</v>
      </c>
      <c r="E1773">
        <v>7.0523059999999997</v>
      </c>
    </row>
    <row r="1774" spans="1:11" x14ac:dyDescent="0.25">
      <c r="A1774">
        <v>1773</v>
      </c>
      <c r="B1774">
        <v>235.726088</v>
      </c>
      <c r="C1774">
        <v>6.011279</v>
      </c>
      <c r="D1774">
        <v>243.83818099999999</v>
      </c>
      <c r="E1774">
        <v>7.0178229999999999</v>
      </c>
      <c r="H1774">
        <v>243.68731299999999</v>
      </c>
      <c r="I1774">
        <v>8.8772599999999997</v>
      </c>
    </row>
    <row r="1775" spans="1:11" x14ac:dyDescent="0.25">
      <c r="A1775">
        <v>1774</v>
      </c>
      <c r="B1775">
        <v>235.75010699999999</v>
      </c>
      <c r="C1775">
        <v>6.0482870000000002</v>
      </c>
      <c r="H1775">
        <v>243.62963500000001</v>
      </c>
      <c r="I1775">
        <v>8.9565859999999997</v>
      </c>
    </row>
    <row r="1776" spans="1:11" x14ac:dyDescent="0.25">
      <c r="A1776">
        <v>1775</v>
      </c>
      <c r="B1776">
        <v>235.74881999999999</v>
      </c>
      <c r="C1776">
        <v>6.0120519999999997</v>
      </c>
      <c r="H1776">
        <v>243.610668</v>
      </c>
      <c r="I1776">
        <v>8.9956560000000003</v>
      </c>
    </row>
    <row r="1777" spans="1:9" x14ac:dyDescent="0.25">
      <c r="A1777">
        <v>1776</v>
      </c>
      <c r="B1777">
        <v>235.74912699999999</v>
      </c>
      <c r="C1777">
        <v>6.0051449999999997</v>
      </c>
      <c r="H1777">
        <v>243.598816</v>
      </c>
      <c r="I1777">
        <v>8.9529779999999999</v>
      </c>
    </row>
    <row r="1778" spans="1:9" x14ac:dyDescent="0.25">
      <c r="A1778">
        <v>1777</v>
      </c>
      <c r="B1778">
        <v>235.724953</v>
      </c>
      <c r="C1778">
        <v>6.0008660000000003</v>
      </c>
      <c r="F1778">
        <v>240.56629599999999</v>
      </c>
      <c r="G1778">
        <v>4.6838749999999996</v>
      </c>
      <c r="H1778">
        <v>243.63530800000001</v>
      </c>
      <c r="I1778">
        <v>8.9286499999999993</v>
      </c>
    </row>
    <row r="1779" spans="1:9" x14ac:dyDescent="0.25">
      <c r="A1779">
        <v>1778</v>
      </c>
      <c r="B1779">
        <v>235.734747</v>
      </c>
      <c r="C1779">
        <v>5.9934960000000004</v>
      </c>
      <c r="F1779">
        <v>240.56629599999999</v>
      </c>
      <c r="G1779">
        <v>4.6838749999999996</v>
      </c>
      <c r="H1779">
        <v>243.64896400000001</v>
      </c>
      <c r="I1779">
        <v>8.9306590000000003</v>
      </c>
    </row>
    <row r="1780" spans="1:9" x14ac:dyDescent="0.25">
      <c r="A1780">
        <v>1779</v>
      </c>
      <c r="B1780">
        <v>235.722531</v>
      </c>
      <c r="C1780">
        <v>5.9753530000000001</v>
      </c>
      <c r="F1780">
        <v>240.64551799999998</v>
      </c>
      <c r="G1780">
        <v>4.7288209999999999</v>
      </c>
      <c r="H1780">
        <v>243.591545</v>
      </c>
      <c r="I1780">
        <v>8.9404529999999998</v>
      </c>
    </row>
    <row r="1781" spans="1:9" x14ac:dyDescent="0.25">
      <c r="A1781">
        <v>1780</v>
      </c>
      <c r="B1781">
        <v>235.76639599999999</v>
      </c>
      <c r="C1781">
        <v>6.0490599999999999</v>
      </c>
      <c r="F1781">
        <v>240.582325</v>
      </c>
      <c r="G1781">
        <v>4.6899050000000004</v>
      </c>
      <c r="H1781">
        <v>243.60278</v>
      </c>
      <c r="I1781">
        <v>8.8522099999999995</v>
      </c>
    </row>
    <row r="1782" spans="1:9" x14ac:dyDescent="0.25">
      <c r="A1782">
        <v>1781</v>
      </c>
      <c r="F1782">
        <v>240.563616</v>
      </c>
      <c r="G1782">
        <v>4.671659</v>
      </c>
      <c r="H1782">
        <v>243.56922599999999</v>
      </c>
      <c r="I1782">
        <v>8.9317930000000008</v>
      </c>
    </row>
    <row r="1783" spans="1:9" x14ac:dyDescent="0.25">
      <c r="A1783">
        <v>1782</v>
      </c>
      <c r="F1783">
        <v>240.57845900000001</v>
      </c>
      <c r="G1783">
        <v>4.6957810000000002</v>
      </c>
      <c r="H1783">
        <v>243.63128699999999</v>
      </c>
      <c r="I1783">
        <v>8.9201969999999999</v>
      </c>
    </row>
    <row r="1784" spans="1:9" x14ac:dyDescent="0.25">
      <c r="A1784">
        <v>1783</v>
      </c>
      <c r="F1784">
        <v>240.6199</v>
      </c>
      <c r="G1784">
        <v>4.7495419999999999</v>
      </c>
      <c r="H1784">
        <v>243.63102799999999</v>
      </c>
      <c r="I1784">
        <v>8.8686520000000009</v>
      </c>
    </row>
    <row r="1785" spans="1:9" x14ac:dyDescent="0.25">
      <c r="A1785">
        <v>1784</v>
      </c>
      <c r="F1785">
        <v>240.657217</v>
      </c>
      <c r="G1785">
        <v>4.746397</v>
      </c>
      <c r="H1785">
        <v>243.68731299999999</v>
      </c>
      <c r="I1785">
        <v>8.8772599999999997</v>
      </c>
    </row>
    <row r="1786" spans="1:9" x14ac:dyDescent="0.25">
      <c r="A1786">
        <v>1785</v>
      </c>
      <c r="F1786">
        <v>240.583924</v>
      </c>
      <c r="G1786">
        <v>4.7341300000000004</v>
      </c>
    </row>
    <row r="1787" spans="1:9" x14ac:dyDescent="0.25">
      <c r="A1787">
        <v>1786</v>
      </c>
      <c r="F1787">
        <v>240.56629599999999</v>
      </c>
      <c r="G1787">
        <v>4.6838749999999996</v>
      </c>
    </row>
    <row r="1788" spans="1:9" x14ac:dyDescent="0.25">
      <c r="A1788">
        <v>1787</v>
      </c>
      <c r="D1788">
        <v>222.02274399999999</v>
      </c>
      <c r="E1788">
        <v>7.7661850000000001</v>
      </c>
      <c r="F1788">
        <v>240.56629599999999</v>
      </c>
      <c r="G1788">
        <v>4.6838749999999996</v>
      </c>
    </row>
    <row r="1789" spans="1:9" x14ac:dyDescent="0.25">
      <c r="A1789">
        <v>1788</v>
      </c>
      <c r="D1789">
        <v>222.02763999999999</v>
      </c>
      <c r="E1789">
        <v>7.7077859999999996</v>
      </c>
    </row>
    <row r="1790" spans="1:9" x14ac:dyDescent="0.25">
      <c r="A1790">
        <v>1789</v>
      </c>
      <c r="D1790">
        <v>222.05037099999998</v>
      </c>
      <c r="E1790">
        <v>7.7260840000000002</v>
      </c>
    </row>
    <row r="1791" spans="1:9" x14ac:dyDescent="0.25">
      <c r="A1791">
        <v>1790</v>
      </c>
      <c r="D1791">
        <v>222.02686599999998</v>
      </c>
      <c r="E1791">
        <v>7.7233000000000001</v>
      </c>
    </row>
    <row r="1792" spans="1:9" x14ac:dyDescent="0.25">
      <c r="A1792">
        <v>1791</v>
      </c>
      <c r="D1792">
        <v>222.050319</v>
      </c>
      <c r="E1792">
        <v>7.7546910000000002</v>
      </c>
    </row>
    <row r="1793" spans="1:9" x14ac:dyDescent="0.25">
      <c r="A1793">
        <v>1792</v>
      </c>
      <c r="D1793">
        <v>222.046865</v>
      </c>
      <c r="E1793">
        <v>7.7717520000000002</v>
      </c>
    </row>
    <row r="1794" spans="1:9" x14ac:dyDescent="0.25">
      <c r="A1794">
        <v>1793</v>
      </c>
      <c r="D1794">
        <v>222.06810100000001</v>
      </c>
      <c r="E1794">
        <v>7.792421</v>
      </c>
    </row>
    <row r="1795" spans="1:9" x14ac:dyDescent="0.25">
      <c r="A1795">
        <v>1794</v>
      </c>
      <c r="B1795">
        <v>216.779774</v>
      </c>
      <c r="C1795">
        <v>6.1344159999999999</v>
      </c>
      <c r="D1795">
        <v>222.08743000000001</v>
      </c>
      <c r="E1795">
        <v>7.7826279999999999</v>
      </c>
    </row>
    <row r="1796" spans="1:9" x14ac:dyDescent="0.25">
      <c r="A1796">
        <v>1795</v>
      </c>
      <c r="B1796">
        <v>216.67653200000001</v>
      </c>
      <c r="C1796">
        <v>6.1184890000000003</v>
      </c>
      <c r="D1796">
        <v>222.08938900000001</v>
      </c>
      <c r="E1796">
        <v>7.7319089999999999</v>
      </c>
    </row>
    <row r="1797" spans="1:9" x14ac:dyDescent="0.25">
      <c r="A1797">
        <v>1796</v>
      </c>
      <c r="B1797">
        <v>216.73271499999998</v>
      </c>
      <c r="C1797">
        <v>6.0936450000000004</v>
      </c>
      <c r="D1797">
        <v>222.04722599999999</v>
      </c>
      <c r="E1797">
        <v>7.7832470000000002</v>
      </c>
    </row>
    <row r="1798" spans="1:9" x14ac:dyDescent="0.25">
      <c r="A1798">
        <v>1797</v>
      </c>
      <c r="B1798">
        <v>216.747095</v>
      </c>
      <c r="C1798">
        <v>6.1042120000000004</v>
      </c>
      <c r="D1798">
        <v>222.02274399999999</v>
      </c>
      <c r="E1798">
        <v>7.7661850000000001</v>
      </c>
    </row>
    <row r="1799" spans="1:9" x14ac:dyDescent="0.25">
      <c r="A1799">
        <v>1798</v>
      </c>
      <c r="B1799">
        <v>216.72240600000001</v>
      </c>
      <c r="C1799">
        <v>6.0898310000000002</v>
      </c>
    </row>
    <row r="1800" spans="1:9" x14ac:dyDescent="0.25">
      <c r="A1800">
        <v>1799</v>
      </c>
      <c r="B1800">
        <v>216.75570300000001</v>
      </c>
      <c r="C1800">
        <v>6.096222</v>
      </c>
    </row>
    <row r="1801" spans="1:9" x14ac:dyDescent="0.25">
      <c r="A1801">
        <v>1800</v>
      </c>
      <c r="B1801">
        <v>216.779878</v>
      </c>
      <c r="C1801">
        <v>6.1134899999999996</v>
      </c>
      <c r="H1801">
        <v>220.48060799999999</v>
      </c>
      <c r="I1801">
        <v>9.7021130000000007</v>
      </c>
    </row>
    <row r="1802" spans="1:9" x14ac:dyDescent="0.25">
      <c r="A1802">
        <v>1801</v>
      </c>
      <c r="B1802">
        <v>216.74029099999998</v>
      </c>
      <c r="C1802">
        <v>6.1727129999999999</v>
      </c>
      <c r="F1802">
        <v>219.60519199999999</v>
      </c>
      <c r="G1802">
        <v>5.3522410000000002</v>
      </c>
      <c r="H1802">
        <v>220.44231199999999</v>
      </c>
      <c r="I1802">
        <v>9.6512390000000003</v>
      </c>
    </row>
    <row r="1803" spans="1:9" x14ac:dyDescent="0.25">
      <c r="A1803">
        <v>1802</v>
      </c>
      <c r="B1803">
        <v>216.779774</v>
      </c>
      <c r="C1803">
        <v>6.1344159999999999</v>
      </c>
      <c r="F1803">
        <v>219.56725499999999</v>
      </c>
      <c r="G1803">
        <v>5.4616680000000004</v>
      </c>
      <c r="H1803">
        <v>220.41174599999999</v>
      </c>
      <c r="I1803">
        <v>9.6593319999999991</v>
      </c>
    </row>
    <row r="1804" spans="1:9" x14ac:dyDescent="0.25">
      <c r="A1804">
        <v>1803</v>
      </c>
      <c r="B1804">
        <v>216.779774</v>
      </c>
      <c r="C1804">
        <v>6.1344159999999999</v>
      </c>
      <c r="F1804">
        <v>219.568028</v>
      </c>
      <c r="G1804">
        <v>5.4561529999999996</v>
      </c>
      <c r="H1804">
        <v>220.39040700000001</v>
      </c>
      <c r="I1804">
        <v>9.6662389999999991</v>
      </c>
    </row>
    <row r="1805" spans="1:9" x14ac:dyDescent="0.25">
      <c r="A1805">
        <v>1804</v>
      </c>
      <c r="F1805">
        <v>219.60220200000001</v>
      </c>
      <c r="G1805">
        <v>5.4941930000000001</v>
      </c>
      <c r="H1805">
        <v>220.387933</v>
      </c>
      <c r="I1805">
        <v>9.723865</v>
      </c>
    </row>
    <row r="1806" spans="1:9" x14ac:dyDescent="0.25">
      <c r="A1806">
        <v>1805</v>
      </c>
      <c r="F1806">
        <v>219.59524300000001</v>
      </c>
      <c r="G1806">
        <v>5.4407420000000002</v>
      </c>
      <c r="H1806">
        <v>220.395355</v>
      </c>
      <c r="I1806">
        <v>9.8070559999999993</v>
      </c>
    </row>
    <row r="1807" spans="1:9" x14ac:dyDescent="0.25">
      <c r="A1807">
        <v>1806</v>
      </c>
      <c r="F1807">
        <v>219.59689299999999</v>
      </c>
      <c r="G1807">
        <v>5.406981</v>
      </c>
      <c r="H1807">
        <v>220.39138600000001</v>
      </c>
      <c r="I1807">
        <v>9.7995819999999991</v>
      </c>
    </row>
    <row r="1808" spans="1:9" x14ac:dyDescent="0.25">
      <c r="A1808">
        <v>1807</v>
      </c>
      <c r="F1808">
        <v>219.61823100000001</v>
      </c>
      <c r="G1808">
        <v>5.4034760000000004</v>
      </c>
      <c r="H1808">
        <v>220.39313799999999</v>
      </c>
      <c r="I1808">
        <v>9.7190709999999996</v>
      </c>
    </row>
    <row r="1809" spans="1:9" x14ac:dyDescent="0.25">
      <c r="A1809">
        <v>1808</v>
      </c>
      <c r="F1809">
        <v>219.63982899999999</v>
      </c>
      <c r="G1809">
        <v>5.3979090000000003</v>
      </c>
      <c r="H1809">
        <v>220.44179600000001</v>
      </c>
      <c r="I1809">
        <v>9.6675269999999998</v>
      </c>
    </row>
    <row r="1810" spans="1:9" x14ac:dyDescent="0.25">
      <c r="A1810">
        <v>1809</v>
      </c>
      <c r="F1810">
        <v>219.60519199999999</v>
      </c>
      <c r="G1810">
        <v>5.3522410000000002</v>
      </c>
      <c r="H1810">
        <v>220.48060799999999</v>
      </c>
      <c r="I1810">
        <v>9.7021130000000007</v>
      </c>
    </row>
    <row r="1811" spans="1:9" x14ac:dyDescent="0.25">
      <c r="A1811">
        <v>1810</v>
      </c>
      <c r="F1811">
        <v>219.60519199999999</v>
      </c>
      <c r="G1811">
        <v>5.3522410000000002</v>
      </c>
    </row>
    <row r="1812" spans="1:9" x14ac:dyDescent="0.25">
      <c r="A1812">
        <v>1811</v>
      </c>
      <c r="D1812">
        <v>200.953531</v>
      </c>
      <c r="E1812">
        <v>6.1862630000000003</v>
      </c>
    </row>
    <row r="1813" spans="1:9" x14ac:dyDescent="0.25">
      <c r="A1813">
        <v>1812</v>
      </c>
      <c r="D1813">
        <v>200.955523</v>
      </c>
      <c r="E1813">
        <v>6.1996270000000004</v>
      </c>
    </row>
    <row r="1814" spans="1:9" x14ac:dyDescent="0.25">
      <c r="A1814">
        <v>1813</v>
      </c>
      <c r="D1814">
        <v>200.88578999999999</v>
      </c>
      <c r="E1814">
        <v>6.1262749999999997</v>
      </c>
    </row>
    <row r="1815" spans="1:9" x14ac:dyDescent="0.25">
      <c r="A1815">
        <v>1814</v>
      </c>
      <c r="D1815">
        <v>200.928381</v>
      </c>
      <c r="E1815">
        <v>6.124949</v>
      </c>
    </row>
    <row r="1816" spans="1:9" x14ac:dyDescent="0.25">
      <c r="A1816">
        <v>1815</v>
      </c>
      <c r="D1816">
        <v>200.92343700000001</v>
      </c>
      <c r="E1816">
        <v>6.1422920000000003</v>
      </c>
    </row>
    <row r="1817" spans="1:9" x14ac:dyDescent="0.25">
      <c r="A1817">
        <v>1816</v>
      </c>
      <c r="D1817">
        <v>200.94909100000001</v>
      </c>
      <c r="E1817">
        <v>6.1689189999999998</v>
      </c>
    </row>
    <row r="1818" spans="1:9" x14ac:dyDescent="0.25">
      <c r="A1818">
        <v>1817</v>
      </c>
      <c r="D1818">
        <v>200.930216</v>
      </c>
      <c r="E1818">
        <v>6.158309</v>
      </c>
    </row>
    <row r="1819" spans="1:9" x14ac:dyDescent="0.25">
      <c r="A1819">
        <v>1818</v>
      </c>
      <c r="D1819">
        <v>200.944197</v>
      </c>
      <c r="E1819">
        <v>6.1659610000000002</v>
      </c>
    </row>
    <row r="1820" spans="1:9" x14ac:dyDescent="0.25">
      <c r="A1820">
        <v>1819</v>
      </c>
      <c r="B1820">
        <v>194.13347099999999</v>
      </c>
      <c r="C1820">
        <v>4.5395649999999996</v>
      </c>
      <c r="D1820">
        <v>200.92899499999999</v>
      </c>
      <c r="E1820">
        <v>6.2200309999999996</v>
      </c>
    </row>
    <row r="1821" spans="1:9" x14ac:dyDescent="0.25">
      <c r="A1821">
        <v>1820</v>
      </c>
      <c r="B1821">
        <v>194.12097399999999</v>
      </c>
      <c r="C1821">
        <v>4.5033989999999999</v>
      </c>
      <c r="D1821">
        <v>200.956537</v>
      </c>
      <c r="E1821">
        <v>6.2447710000000001</v>
      </c>
    </row>
    <row r="1822" spans="1:9" x14ac:dyDescent="0.25">
      <c r="A1822">
        <v>1821</v>
      </c>
      <c r="B1822">
        <v>194.11812</v>
      </c>
      <c r="C1822">
        <v>4.492432</v>
      </c>
      <c r="D1822">
        <v>200.953531</v>
      </c>
      <c r="E1822">
        <v>6.1862630000000003</v>
      </c>
    </row>
    <row r="1823" spans="1:9" x14ac:dyDescent="0.25">
      <c r="A1823">
        <v>1822</v>
      </c>
      <c r="B1823">
        <v>194.107405</v>
      </c>
      <c r="C1823">
        <v>4.5342599999999997</v>
      </c>
    </row>
    <row r="1824" spans="1:9" x14ac:dyDescent="0.25">
      <c r="A1824">
        <v>1823</v>
      </c>
      <c r="B1824">
        <v>194.08990700000001</v>
      </c>
      <c r="C1824">
        <v>4.5218639999999999</v>
      </c>
    </row>
    <row r="1825" spans="1:9" x14ac:dyDescent="0.25">
      <c r="A1825">
        <v>1824</v>
      </c>
      <c r="B1825">
        <v>194.12036000000001</v>
      </c>
      <c r="C1825">
        <v>4.5115090000000002</v>
      </c>
      <c r="H1825">
        <v>198.45405</v>
      </c>
      <c r="I1825">
        <v>8.3948850000000004</v>
      </c>
    </row>
    <row r="1826" spans="1:9" x14ac:dyDescent="0.25">
      <c r="A1826">
        <v>1825</v>
      </c>
      <c r="B1826">
        <v>194.17550499999999</v>
      </c>
      <c r="C1826">
        <v>4.5190590000000004</v>
      </c>
      <c r="H1826">
        <v>198.43074200000001</v>
      </c>
      <c r="I1826">
        <v>8.4007500000000004</v>
      </c>
    </row>
    <row r="1827" spans="1:9" x14ac:dyDescent="0.25">
      <c r="A1827">
        <v>1826</v>
      </c>
      <c r="B1827">
        <v>194.09878399999999</v>
      </c>
      <c r="C1827">
        <v>4.5597139999999996</v>
      </c>
      <c r="F1827">
        <v>196.90054900000001</v>
      </c>
      <c r="G1827">
        <v>4.0718560000000004</v>
      </c>
      <c r="H1827">
        <v>198.42334199999999</v>
      </c>
      <c r="I1827">
        <v>8.422072</v>
      </c>
    </row>
    <row r="1828" spans="1:9" x14ac:dyDescent="0.25">
      <c r="A1828">
        <v>1827</v>
      </c>
      <c r="B1828">
        <v>194.13347099999999</v>
      </c>
      <c r="C1828">
        <v>4.5395649999999996</v>
      </c>
      <c r="F1828">
        <v>196.88565299999999</v>
      </c>
      <c r="G1828">
        <v>4.1248040000000001</v>
      </c>
      <c r="H1828">
        <v>198.452776</v>
      </c>
      <c r="I1828">
        <v>8.4249799999999997</v>
      </c>
    </row>
    <row r="1829" spans="1:9" x14ac:dyDescent="0.25">
      <c r="A1829">
        <v>1828</v>
      </c>
      <c r="F1829">
        <v>196.845099</v>
      </c>
      <c r="G1829">
        <v>4.1321500000000002</v>
      </c>
      <c r="H1829">
        <v>198.47231500000001</v>
      </c>
      <c r="I1829">
        <v>8.4012100000000007</v>
      </c>
    </row>
    <row r="1830" spans="1:9" x14ac:dyDescent="0.25">
      <c r="A1830">
        <v>1829</v>
      </c>
      <c r="F1830">
        <v>196.869078</v>
      </c>
      <c r="G1830">
        <v>4.1081240000000001</v>
      </c>
      <c r="H1830">
        <v>198.44507400000001</v>
      </c>
      <c r="I1830">
        <v>8.3939149999999998</v>
      </c>
    </row>
    <row r="1831" spans="1:9" x14ac:dyDescent="0.25">
      <c r="A1831">
        <v>1830</v>
      </c>
      <c r="F1831">
        <v>196.87050099999999</v>
      </c>
      <c r="G1831">
        <v>4.1100620000000001</v>
      </c>
      <c r="H1831">
        <v>198.42824000000002</v>
      </c>
      <c r="I1831">
        <v>8.3584630000000004</v>
      </c>
    </row>
    <row r="1832" spans="1:9" x14ac:dyDescent="0.25">
      <c r="A1832">
        <v>1831</v>
      </c>
      <c r="F1832">
        <v>196.88881499999999</v>
      </c>
      <c r="G1832">
        <v>4.1176120000000003</v>
      </c>
      <c r="H1832">
        <v>198.35917499999999</v>
      </c>
      <c r="I1832">
        <v>8.3532600000000006</v>
      </c>
    </row>
    <row r="1833" spans="1:9" x14ac:dyDescent="0.25">
      <c r="A1833">
        <v>1832</v>
      </c>
      <c r="F1833">
        <v>196.879122</v>
      </c>
      <c r="G1833">
        <v>4.1258239999999997</v>
      </c>
      <c r="H1833">
        <v>198.34238999999999</v>
      </c>
      <c r="I1833">
        <v>8.3709100000000003</v>
      </c>
    </row>
    <row r="1834" spans="1:9" x14ac:dyDescent="0.25">
      <c r="A1834">
        <v>1833</v>
      </c>
      <c r="F1834">
        <v>196.86723899999998</v>
      </c>
      <c r="G1834">
        <v>4.1341900000000003</v>
      </c>
      <c r="H1834">
        <v>198.45405</v>
      </c>
      <c r="I1834">
        <v>8.3948850000000004</v>
      </c>
    </row>
    <row r="1835" spans="1:9" x14ac:dyDescent="0.25">
      <c r="A1835">
        <v>1834</v>
      </c>
      <c r="F1835">
        <v>196.90054900000001</v>
      </c>
      <c r="G1835">
        <v>4.0718560000000004</v>
      </c>
    </row>
    <row r="1836" spans="1:9" x14ac:dyDescent="0.25">
      <c r="A1836">
        <v>1835</v>
      </c>
    </row>
    <row r="1837" spans="1:9" x14ac:dyDescent="0.25">
      <c r="A1837">
        <v>1836</v>
      </c>
    </row>
    <row r="1838" spans="1:9" x14ac:dyDescent="0.25">
      <c r="A1838">
        <v>1837</v>
      </c>
      <c r="D1838">
        <v>174.93660199999999</v>
      </c>
      <c r="E1838">
        <v>6.1092380000000004</v>
      </c>
    </row>
    <row r="1839" spans="1:9" x14ac:dyDescent="0.25">
      <c r="A1839">
        <v>1838</v>
      </c>
      <c r="D1839">
        <v>174.874064</v>
      </c>
      <c r="E1839">
        <v>6.1086260000000001</v>
      </c>
    </row>
    <row r="1840" spans="1:9" x14ac:dyDescent="0.25">
      <c r="A1840">
        <v>1839</v>
      </c>
      <c r="D1840">
        <v>174.92104599999999</v>
      </c>
      <c r="E1840">
        <v>6.0975060000000001</v>
      </c>
    </row>
    <row r="1841" spans="1:9" x14ac:dyDescent="0.25">
      <c r="A1841">
        <v>1840</v>
      </c>
      <c r="D1841">
        <v>174.88773399999999</v>
      </c>
      <c r="E1841">
        <v>6.1281629999999998</v>
      </c>
    </row>
    <row r="1842" spans="1:9" x14ac:dyDescent="0.25">
      <c r="A1842">
        <v>1841</v>
      </c>
      <c r="D1842">
        <v>174.88803899999999</v>
      </c>
      <c r="E1842">
        <v>6.1534129999999996</v>
      </c>
    </row>
    <row r="1843" spans="1:9" x14ac:dyDescent="0.25">
      <c r="A1843">
        <v>1842</v>
      </c>
      <c r="D1843">
        <v>174.89150799999999</v>
      </c>
      <c r="E1843">
        <v>6.18208</v>
      </c>
    </row>
    <row r="1844" spans="1:9" x14ac:dyDescent="0.25">
      <c r="A1844">
        <v>1843</v>
      </c>
      <c r="B1844">
        <v>168.56573299999999</v>
      </c>
      <c r="C1844">
        <v>5.0535389999999998</v>
      </c>
      <c r="D1844">
        <v>174.89303999999998</v>
      </c>
      <c r="E1844">
        <v>6.1799369999999998</v>
      </c>
    </row>
    <row r="1845" spans="1:9" x14ac:dyDescent="0.25">
      <c r="A1845">
        <v>1844</v>
      </c>
      <c r="B1845">
        <v>168.514622</v>
      </c>
      <c r="C1845">
        <v>4.9861560000000003</v>
      </c>
      <c r="D1845">
        <v>174.88268499999998</v>
      </c>
      <c r="E1845">
        <v>6.1424450000000004</v>
      </c>
    </row>
    <row r="1846" spans="1:9" x14ac:dyDescent="0.25">
      <c r="A1846">
        <v>1845</v>
      </c>
      <c r="B1846">
        <v>168.55644999999998</v>
      </c>
      <c r="C1846">
        <v>4.9686589999999997</v>
      </c>
      <c r="D1846">
        <v>174.93660199999999</v>
      </c>
      <c r="E1846">
        <v>6.1092380000000004</v>
      </c>
    </row>
    <row r="1847" spans="1:9" x14ac:dyDescent="0.25">
      <c r="A1847">
        <v>1846</v>
      </c>
      <c r="B1847">
        <v>168.58608599999999</v>
      </c>
      <c r="C1847">
        <v>4.9690669999999999</v>
      </c>
    </row>
    <row r="1848" spans="1:9" x14ac:dyDescent="0.25">
      <c r="A1848">
        <v>1847</v>
      </c>
      <c r="B1848">
        <v>168.58022099999999</v>
      </c>
      <c r="C1848">
        <v>4.9780449999999998</v>
      </c>
    </row>
    <row r="1849" spans="1:9" x14ac:dyDescent="0.25">
      <c r="A1849">
        <v>1848</v>
      </c>
      <c r="B1849">
        <v>168.59016800000001</v>
      </c>
      <c r="C1849">
        <v>4.9655480000000001</v>
      </c>
    </row>
    <row r="1850" spans="1:9" x14ac:dyDescent="0.25">
      <c r="A1850">
        <v>1849</v>
      </c>
      <c r="B1850">
        <v>168.583843</v>
      </c>
      <c r="C1850">
        <v>4.9852889999999999</v>
      </c>
      <c r="F1850">
        <v>171.32265899999999</v>
      </c>
      <c r="G1850">
        <v>4.7859930000000004</v>
      </c>
      <c r="H1850">
        <v>171.83178900000001</v>
      </c>
      <c r="I1850">
        <v>8.5527599999999993</v>
      </c>
    </row>
    <row r="1851" spans="1:9" x14ac:dyDescent="0.25">
      <c r="A1851">
        <v>1850</v>
      </c>
      <c r="B1851">
        <v>168.60837800000002</v>
      </c>
      <c r="C1851">
        <v>5.0380330000000004</v>
      </c>
      <c r="F1851">
        <v>171.27011899999999</v>
      </c>
      <c r="G1851">
        <v>4.742737</v>
      </c>
      <c r="H1851">
        <v>171.848265</v>
      </c>
      <c r="I1851">
        <v>8.5038409999999995</v>
      </c>
    </row>
    <row r="1852" spans="1:9" x14ac:dyDescent="0.25">
      <c r="A1852">
        <v>1851</v>
      </c>
      <c r="B1852">
        <v>168.56573299999999</v>
      </c>
      <c r="C1852">
        <v>5.0535389999999998</v>
      </c>
      <c r="F1852">
        <v>171.20998</v>
      </c>
      <c r="G1852">
        <v>4.7659969999999996</v>
      </c>
      <c r="H1852">
        <v>171.85984400000001</v>
      </c>
      <c r="I1852">
        <v>8.5259789999999995</v>
      </c>
    </row>
    <row r="1853" spans="1:9" x14ac:dyDescent="0.25">
      <c r="A1853">
        <v>1852</v>
      </c>
      <c r="F1853">
        <v>171.22961800000002</v>
      </c>
      <c r="G1853">
        <v>4.8054790000000001</v>
      </c>
      <c r="H1853">
        <v>171.85999699999999</v>
      </c>
      <c r="I1853">
        <v>8.5464859999999998</v>
      </c>
    </row>
    <row r="1854" spans="1:9" x14ac:dyDescent="0.25">
      <c r="A1854">
        <v>1853</v>
      </c>
      <c r="F1854">
        <v>171.22568899999999</v>
      </c>
      <c r="G1854">
        <v>4.8019080000000001</v>
      </c>
      <c r="H1854">
        <v>171.823677</v>
      </c>
      <c r="I1854">
        <v>8.5130750000000006</v>
      </c>
    </row>
    <row r="1855" spans="1:9" x14ac:dyDescent="0.25">
      <c r="A1855">
        <v>1854</v>
      </c>
      <c r="F1855">
        <v>171.29807299999999</v>
      </c>
      <c r="G1855">
        <v>4.772221</v>
      </c>
      <c r="H1855">
        <v>171.836533</v>
      </c>
      <c r="I1855">
        <v>8.5059330000000006</v>
      </c>
    </row>
    <row r="1856" spans="1:9" x14ac:dyDescent="0.25">
      <c r="A1856">
        <v>1855</v>
      </c>
      <c r="F1856">
        <v>171.32286299999998</v>
      </c>
      <c r="G1856">
        <v>4.8293509999999999</v>
      </c>
      <c r="H1856">
        <v>171.84918199999998</v>
      </c>
      <c r="I1856">
        <v>8.512003</v>
      </c>
    </row>
    <row r="1857" spans="1:9" x14ac:dyDescent="0.25">
      <c r="A1857">
        <v>1856</v>
      </c>
      <c r="F1857">
        <v>171.27424999999999</v>
      </c>
      <c r="G1857">
        <v>4.8025200000000003</v>
      </c>
      <c r="H1857">
        <v>171.83178900000001</v>
      </c>
      <c r="I1857">
        <v>8.5527599999999993</v>
      </c>
    </row>
    <row r="1858" spans="1:9" x14ac:dyDescent="0.25">
      <c r="A1858">
        <v>1857</v>
      </c>
      <c r="F1858">
        <v>171.32235500000002</v>
      </c>
      <c r="G1858">
        <v>4.7849219999999999</v>
      </c>
    </row>
    <row r="1859" spans="1:9" x14ac:dyDescent="0.25">
      <c r="A1859">
        <v>1858</v>
      </c>
      <c r="D1859">
        <v>155.06762600000002</v>
      </c>
      <c r="E1859">
        <v>7.076435</v>
      </c>
      <c r="F1859">
        <v>171.32265899999999</v>
      </c>
      <c r="G1859">
        <v>4.7859930000000004</v>
      </c>
    </row>
    <row r="1860" spans="1:9" x14ac:dyDescent="0.25">
      <c r="A1860">
        <v>1859</v>
      </c>
      <c r="D1860">
        <v>154.965249</v>
      </c>
      <c r="E1860">
        <v>7.0543979999999999</v>
      </c>
    </row>
    <row r="1861" spans="1:9" x14ac:dyDescent="0.25">
      <c r="A1861">
        <v>1860</v>
      </c>
      <c r="D1861">
        <v>154.96575899999999</v>
      </c>
      <c r="E1861">
        <v>7.0833719999999998</v>
      </c>
    </row>
    <row r="1862" spans="1:9" x14ac:dyDescent="0.25">
      <c r="A1862">
        <v>1861</v>
      </c>
      <c r="D1862">
        <v>154.93311299999999</v>
      </c>
      <c r="E1862">
        <v>7.1407579999999999</v>
      </c>
    </row>
    <row r="1863" spans="1:9" x14ac:dyDescent="0.25">
      <c r="A1863">
        <v>1862</v>
      </c>
      <c r="D1863">
        <v>155.004323</v>
      </c>
      <c r="E1863">
        <v>7.15402</v>
      </c>
    </row>
    <row r="1864" spans="1:9" x14ac:dyDescent="0.25">
      <c r="A1864">
        <v>1863</v>
      </c>
      <c r="D1864">
        <v>155.027839</v>
      </c>
      <c r="E1864">
        <v>7.1438689999999996</v>
      </c>
    </row>
    <row r="1865" spans="1:9" x14ac:dyDescent="0.25">
      <c r="A1865">
        <v>1864</v>
      </c>
      <c r="D1865">
        <v>155.05344500000001</v>
      </c>
      <c r="E1865">
        <v>7.1294339999999998</v>
      </c>
    </row>
    <row r="1866" spans="1:9" x14ac:dyDescent="0.25">
      <c r="A1866">
        <v>1865</v>
      </c>
      <c r="B1866">
        <v>150.07912400000001</v>
      </c>
      <c r="C1866">
        <v>5.7820099999999996</v>
      </c>
      <c r="D1866">
        <v>154.98958099999999</v>
      </c>
      <c r="E1866">
        <v>7.1295869999999999</v>
      </c>
    </row>
    <row r="1867" spans="1:9" x14ac:dyDescent="0.25">
      <c r="A1867">
        <v>1866</v>
      </c>
      <c r="B1867">
        <v>150.03811200000001</v>
      </c>
      <c r="C1867">
        <v>5.8004759999999997</v>
      </c>
      <c r="D1867">
        <v>155.06762600000002</v>
      </c>
      <c r="E1867">
        <v>7.076435</v>
      </c>
    </row>
    <row r="1868" spans="1:9" x14ac:dyDescent="0.25">
      <c r="A1868">
        <v>1867</v>
      </c>
      <c r="B1868">
        <v>150.06371899999999</v>
      </c>
      <c r="C1868">
        <v>5.75319</v>
      </c>
      <c r="D1868">
        <v>155.06762600000002</v>
      </c>
      <c r="E1868">
        <v>7.076435</v>
      </c>
    </row>
    <row r="1869" spans="1:9" x14ac:dyDescent="0.25">
      <c r="A1869">
        <v>1868</v>
      </c>
      <c r="B1869">
        <v>150.070809</v>
      </c>
      <c r="C1869">
        <v>5.7713489999999998</v>
      </c>
    </row>
    <row r="1870" spans="1:9" x14ac:dyDescent="0.25">
      <c r="A1870">
        <v>1869</v>
      </c>
      <c r="B1870">
        <v>150.104221</v>
      </c>
      <c r="C1870">
        <v>5.850822</v>
      </c>
    </row>
    <row r="1871" spans="1:9" x14ac:dyDescent="0.25">
      <c r="A1871">
        <v>1870</v>
      </c>
      <c r="B1871">
        <v>150.07912400000001</v>
      </c>
      <c r="C1871">
        <v>5.7820099999999996</v>
      </c>
    </row>
    <row r="1872" spans="1:9" x14ac:dyDescent="0.25">
      <c r="A1872">
        <v>1871</v>
      </c>
      <c r="B1872">
        <v>150.07912400000001</v>
      </c>
      <c r="C1872">
        <v>5.7820099999999996</v>
      </c>
    </row>
    <row r="1873" spans="1:9" x14ac:dyDescent="0.25">
      <c r="A1873">
        <v>1872</v>
      </c>
      <c r="B1873">
        <v>150.07912400000001</v>
      </c>
      <c r="C1873">
        <v>5.7820099999999996</v>
      </c>
      <c r="F1873">
        <v>151.63961499999999</v>
      </c>
      <c r="G1873">
        <v>5.0698619999999996</v>
      </c>
      <c r="H1873">
        <v>151.745767</v>
      </c>
      <c r="I1873">
        <v>8.6537590000000009</v>
      </c>
    </row>
    <row r="1874" spans="1:9" x14ac:dyDescent="0.25">
      <c r="A1874">
        <v>1873</v>
      </c>
      <c r="B1874">
        <v>150.07912400000001</v>
      </c>
      <c r="C1874">
        <v>5.7820099999999996</v>
      </c>
      <c r="F1874">
        <v>151.676444</v>
      </c>
      <c r="G1874">
        <v>5.0324720000000003</v>
      </c>
      <c r="H1874">
        <v>151.745767</v>
      </c>
      <c r="I1874">
        <v>8.6537590000000009</v>
      </c>
    </row>
    <row r="1875" spans="1:9" x14ac:dyDescent="0.25">
      <c r="A1875">
        <v>1874</v>
      </c>
      <c r="B1875">
        <v>150.07912400000001</v>
      </c>
      <c r="C1875">
        <v>5.7820099999999996</v>
      </c>
      <c r="F1875">
        <v>151.621354</v>
      </c>
      <c r="G1875">
        <v>5.0679239999999997</v>
      </c>
      <c r="H1875">
        <v>151.745767</v>
      </c>
      <c r="I1875">
        <v>8.6537590000000009</v>
      </c>
    </row>
    <row r="1876" spans="1:9" x14ac:dyDescent="0.25">
      <c r="A1876">
        <v>1875</v>
      </c>
      <c r="F1876">
        <v>151.62650600000001</v>
      </c>
      <c r="G1876">
        <v>5.0574669999999999</v>
      </c>
      <c r="H1876">
        <v>151.745767</v>
      </c>
      <c r="I1876">
        <v>8.6537590000000009</v>
      </c>
    </row>
    <row r="1877" spans="1:9" x14ac:dyDescent="0.25">
      <c r="A1877">
        <v>1876</v>
      </c>
      <c r="F1877">
        <v>151.610285</v>
      </c>
      <c r="G1877">
        <v>5.0327789999999997</v>
      </c>
      <c r="H1877">
        <v>151.745767</v>
      </c>
      <c r="I1877">
        <v>8.6537590000000009</v>
      </c>
    </row>
    <row r="1878" spans="1:9" x14ac:dyDescent="0.25">
      <c r="A1878">
        <v>1877</v>
      </c>
      <c r="F1878">
        <v>151.61610000000002</v>
      </c>
      <c r="G1878">
        <v>5.0551709999999996</v>
      </c>
      <c r="H1878">
        <v>151.745767</v>
      </c>
      <c r="I1878">
        <v>8.6537590000000009</v>
      </c>
    </row>
    <row r="1879" spans="1:9" x14ac:dyDescent="0.25">
      <c r="A1879">
        <v>1878</v>
      </c>
      <c r="F1879">
        <v>151.60533699999999</v>
      </c>
      <c r="G1879">
        <v>5.0987340000000003</v>
      </c>
      <c r="H1879">
        <v>151.745767</v>
      </c>
      <c r="I1879">
        <v>8.6537590000000009</v>
      </c>
    </row>
    <row r="1880" spans="1:9" x14ac:dyDescent="0.25">
      <c r="A1880">
        <v>1879</v>
      </c>
      <c r="F1880">
        <v>151.631709</v>
      </c>
      <c r="G1880">
        <v>5.1255660000000001</v>
      </c>
      <c r="H1880">
        <v>151.745767</v>
      </c>
      <c r="I1880">
        <v>8.6537590000000009</v>
      </c>
    </row>
    <row r="1881" spans="1:9" x14ac:dyDescent="0.25">
      <c r="A1881">
        <v>1880</v>
      </c>
      <c r="D1881">
        <v>124.74645900000002</v>
      </c>
      <c r="E1881">
        <v>6.401694</v>
      </c>
      <c r="F1881">
        <v>151.63961499999999</v>
      </c>
      <c r="G1881">
        <v>5.0698619999999996</v>
      </c>
      <c r="H1881">
        <v>151.745767</v>
      </c>
      <c r="I1881">
        <v>8.6537590000000009</v>
      </c>
    </row>
    <row r="1882" spans="1:9" x14ac:dyDescent="0.25">
      <c r="A1882">
        <v>1881</v>
      </c>
      <c r="D1882">
        <v>124.75681600000001</v>
      </c>
      <c r="E1882">
        <v>6.400633</v>
      </c>
      <c r="F1882">
        <v>151.63961499999999</v>
      </c>
      <c r="G1882">
        <v>5.0698619999999996</v>
      </c>
    </row>
    <row r="1883" spans="1:9" x14ac:dyDescent="0.25">
      <c r="A1883">
        <v>1882</v>
      </c>
      <c r="D1883">
        <v>124.75464500000001</v>
      </c>
      <c r="E1883">
        <v>6.3907350000000003</v>
      </c>
    </row>
    <row r="1884" spans="1:9" x14ac:dyDescent="0.25">
      <c r="A1884">
        <v>1883</v>
      </c>
      <c r="D1884">
        <v>124.74767200000001</v>
      </c>
      <c r="E1884">
        <v>6.4250759999999998</v>
      </c>
    </row>
    <row r="1885" spans="1:9" x14ac:dyDescent="0.25">
      <c r="A1885">
        <v>1884</v>
      </c>
      <c r="D1885">
        <v>124.773528</v>
      </c>
      <c r="E1885">
        <v>6.4061380000000003</v>
      </c>
    </row>
    <row r="1886" spans="1:9" x14ac:dyDescent="0.25">
      <c r="A1886">
        <v>1885</v>
      </c>
      <c r="D1886">
        <v>124.76257200000001</v>
      </c>
      <c r="E1886">
        <v>6.4150270000000003</v>
      </c>
    </row>
    <row r="1887" spans="1:9" x14ac:dyDescent="0.25">
      <c r="A1887">
        <v>1886</v>
      </c>
      <c r="D1887">
        <v>124.78787500000001</v>
      </c>
      <c r="E1887">
        <v>6.3786139999999998</v>
      </c>
    </row>
    <row r="1888" spans="1:9" x14ac:dyDescent="0.25">
      <c r="A1888">
        <v>1887</v>
      </c>
      <c r="D1888">
        <v>124.751914</v>
      </c>
      <c r="E1888">
        <v>6.3763920000000001</v>
      </c>
    </row>
    <row r="1889" spans="1:9" x14ac:dyDescent="0.25">
      <c r="A1889">
        <v>1888</v>
      </c>
      <c r="D1889">
        <v>124.78787500000001</v>
      </c>
      <c r="E1889">
        <v>6.4091180000000003</v>
      </c>
    </row>
    <row r="1890" spans="1:9" x14ac:dyDescent="0.25">
      <c r="A1890">
        <v>1889</v>
      </c>
      <c r="B1890">
        <v>117.48435900000001</v>
      </c>
      <c r="C1890">
        <v>5.5142139999999999</v>
      </c>
      <c r="D1890">
        <v>124.80332900000001</v>
      </c>
      <c r="E1890">
        <v>6.4307829999999999</v>
      </c>
    </row>
    <row r="1891" spans="1:9" x14ac:dyDescent="0.25">
      <c r="A1891">
        <v>1890</v>
      </c>
      <c r="B1891">
        <v>117.490672</v>
      </c>
      <c r="C1891">
        <v>5.4668429999999999</v>
      </c>
      <c r="D1891">
        <v>124.74645900000002</v>
      </c>
      <c r="E1891">
        <v>6.401694</v>
      </c>
    </row>
    <row r="1892" spans="1:9" x14ac:dyDescent="0.25">
      <c r="A1892">
        <v>1891</v>
      </c>
      <c r="B1892">
        <v>117.490871</v>
      </c>
      <c r="C1892">
        <v>5.5122439999999999</v>
      </c>
    </row>
    <row r="1893" spans="1:9" x14ac:dyDescent="0.25">
      <c r="A1893">
        <v>1892</v>
      </c>
      <c r="B1893">
        <v>117.471328</v>
      </c>
      <c r="C1893">
        <v>5.5149710000000001</v>
      </c>
    </row>
    <row r="1894" spans="1:9" x14ac:dyDescent="0.25">
      <c r="A1894">
        <v>1893</v>
      </c>
      <c r="B1894">
        <v>117.48375200000001</v>
      </c>
      <c r="C1894">
        <v>5.5125979999999997</v>
      </c>
    </row>
    <row r="1895" spans="1:9" x14ac:dyDescent="0.25">
      <c r="A1895">
        <v>1894</v>
      </c>
      <c r="B1895">
        <v>117.51061900000001</v>
      </c>
      <c r="C1895">
        <v>5.4580039999999999</v>
      </c>
    </row>
    <row r="1896" spans="1:9" x14ac:dyDescent="0.25">
      <c r="A1896">
        <v>1895</v>
      </c>
      <c r="B1896">
        <v>117.533145</v>
      </c>
      <c r="C1896">
        <v>5.4957799999999999</v>
      </c>
      <c r="H1896">
        <v>120.316588</v>
      </c>
      <c r="I1896">
        <v>8.3911890000000007</v>
      </c>
    </row>
    <row r="1897" spans="1:9" x14ac:dyDescent="0.25">
      <c r="A1897">
        <v>1896</v>
      </c>
      <c r="B1897">
        <v>117.48435900000001</v>
      </c>
      <c r="C1897">
        <v>5.5142139999999999</v>
      </c>
      <c r="F1897">
        <v>119.161342</v>
      </c>
      <c r="G1897">
        <v>4.5932000000000004</v>
      </c>
      <c r="H1897">
        <v>120.22103800000001</v>
      </c>
      <c r="I1897">
        <v>8.4352260000000001</v>
      </c>
    </row>
    <row r="1898" spans="1:9" x14ac:dyDescent="0.25">
      <c r="A1898">
        <v>1897</v>
      </c>
      <c r="B1898">
        <v>117.48435900000001</v>
      </c>
      <c r="C1898">
        <v>5.5142139999999999</v>
      </c>
      <c r="F1898">
        <v>119.152557</v>
      </c>
      <c r="G1898">
        <v>4.5628989999999998</v>
      </c>
      <c r="H1898">
        <v>120.28128700000001</v>
      </c>
      <c r="I1898">
        <v>8.4054300000000008</v>
      </c>
    </row>
    <row r="1899" spans="1:9" x14ac:dyDescent="0.25">
      <c r="A1899">
        <v>1898</v>
      </c>
      <c r="F1899">
        <v>119.209575</v>
      </c>
      <c r="G1899">
        <v>4.5838570000000001</v>
      </c>
      <c r="H1899">
        <v>120.298106</v>
      </c>
      <c r="I1899">
        <v>8.3923500000000004</v>
      </c>
    </row>
    <row r="1900" spans="1:9" x14ac:dyDescent="0.25">
      <c r="A1900">
        <v>1899</v>
      </c>
      <c r="F1900">
        <v>119.205127</v>
      </c>
      <c r="G1900">
        <v>4.5797160000000003</v>
      </c>
      <c r="H1900">
        <v>120.289771</v>
      </c>
      <c r="I1900">
        <v>8.3683610000000002</v>
      </c>
    </row>
    <row r="1901" spans="1:9" x14ac:dyDescent="0.25">
      <c r="A1901">
        <v>1900</v>
      </c>
      <c r="F1901">
        <v>119.258105</v>
      </c>
      <c r="G1901">
        <v>4.595574</v>
      </c>
      <c r="H1901">
        <v>120.243362</v>
      </c>
      <c r="I1901">
        <v>8.3561399999999999</v>
      </c>
    </row>
    <row r="1902" spans="1:9" x14ac:dyDescent="0.25">
      <c r="A1902">
        <v>1901</v>
      </c>
      <c r="F1902">
        <v>119.24936600000001</v>
      </c>
      <c r="G1902">
        <v>4.6030990000000003</v>
      </c>
      <c r="H1902">
        <v>120.265075</v>
      </c>
      <c r="I1902">
        <v>8.3326560000000001</v>
      </c>
    </row>
    <row r="1903" spans="1:9" x14ac:dyDescent="0.25">
      <c r="A1903">
        <v>1902</v>
      </c>
      <c r="F1903">
        <v>119.23987500000001</v>
      </c>
      <c r="G1903">
        <v>4.571231</v>
      </c>
      <c r="H1903">
        <v>120.18568300000001</v>
      </c>
      <c r="I1903">
        <v>8.3938649999999999</v>
      </c>
    </row>
    <row r="1904" spans="1:9" x14ac:dyDescent="0.25">
      <c r="A1904">
        <v>1903</v>
      </c>
      <c r="F1904">
        <v>119.208259</v>
      </c>
      <c r="G1904">
        <v>4.5663330000000002</v>
      </c>
      <c r="H1904">
        <v>120.172607</v>
      </c>
      <c r="I1904">
        <v>8.4192680000000006</v>
      </c>
    </row>
    <row r="1905" spans="1:9" x14ac:dyDescent="0.25">
      <c r="A1905">
        <v>1904</v>
      </c>
      <c r="F1905">
        <v>119.11361600000001</v>
      </c>
      <c r="G1905">
        <v>4.615119</v>
      </c>
      <c r="H1905">
        <v>120.316588</v>
      </c>
      <c r="I1905">
        <v>8.3911890000000007</v>
      </c>
    </row>
    <row r="1906" spans="1:9" x14ac:dyDescent="0.25">
      <c r="A1906">
        <v>1905</v>
      </c>
      <c r="D1906">
        <v>99.106103000000004</v>
      </c>
      <c r="E1906">
        <v>7.078932</v>
      </c>
      <c r="F1906">
        <v>119.161342</v>
      </c>
      <c r="G1906">
        <v>4.5932000000000004</v>
      </c>
    </row>
    <row r="1907" spans="1:9" x14ac:dyDescent="0.25">
      <c r="A1907">
        <v>1906</v>
      </c>
      <c r="D1907">
        <v>99.101506000000001</v>
      </c>
      <c r="E1907">
        <v>7.0531249999999996</v>
      </c>
    </row>
    <row r="1908" spans="1:9" x14ac:dyDescent="0.25">
      <c r="A1908">
        <v>1907</v>
      </c>
      <c r="D1908">
        <v>99.061965000000001</v>
      </c>
      <c r="E1908">
        <v>7.0824170000000004</v>
      </c>
    </row>
    <row r="1909" spans="1:9" x14ac:dyDescent="0.25">
      <c r="A1909">
        <v>1908</v>
      </c>
      <c r="D1909">
        <v>99.100700000000003</v>
      </c>
      <c r="E1909">
        <v>7.0782249999999998</v>
      </c>
    </row>
    <row r="1910" spans="1:9" x14ac:dyDescent="0.25">
      <c r="A1910">
        <v>1909</v>
      </c>
      <c r="D1910">
        <v>99.105598000000001</v>
      </c>
      <c r="E1910">
        <v>7.0759020000000001</v>
      </c>
    </row>
    <row r="1911" spans="1:9" x14ac:dyDescent="0.25">
      <c r="A1911">
        <v>1910</v>
      </c>
      <c r="D1911">
        <v>99.089488000000003</v>
      </c>
      <c r="E1911">
        <v>7.1246369999999999</v>
      </c>
    </row>
    <row r="1912" spans="1:9" x14ac:dyDescent="0.25">
      <c r="A1912">
        <v>1911</v>
      </c>
      <c r="D1912">
        <v>99.102265000000003</v>
      </c>
      <c r="E1912">
        <v>7.1082739999999998</v>
      </c>
    </row>
    <row r="1913" spans="1:9" x14ac:dyDescent="0.25">
      <c r="A1913">
        <v>1912</v>
      </c>
      <c r="D1913">
        <v>99.114083000000008</v>
      </c>
      <c r="E1913">
        <v>7.1107490000000002</v>
      </c>
    </row>
    <row r="1914" spans="1:9" x14ac:dyDescent="0.25">
      <c r="A1914">
        <v>1913</v>
      </c>
      <c r="B1914">
        <v>92.239736000000008</v>
      </c>
      <c r="C1914">
        <v>5.6572870000000002</v>
      </c>
      <c r="D1914">
        <v>99.086206000000004</v>
      </c>
      <c r="E1914">
        <v>7.1040320000000001</v>
      </c>
    </row>
    <row r="1915" spans="1:9" x14ac:dyDescent="0.25">
      <c r="A1915">
        <v>1914</v>
      </c>
      <c r="B1915">
        <v>92.212464000000011</v>
      </c>
      <c r="C1915">
        <v>5.6949110000000003</v>
      </c>
      <c r="D1915">
        <v>99.047015000000002</v>
      </c>
      <c r="E1915">
        <v>7.133273</v>
      </c>
    </row>
    <row r="1916" spans="1:9" x14ac:dyDescent="0.25">
      <c r="A1916">
        <v>1915</v>
      </c>
      <c r="B1916">
        <v>92.217919000000009</v>
      </c>
      <c r="C1916">
        <v>5.6925379999999999</v>
      </c>
      <c r="D1916">
        <v>99.106103000000004</v>
      </c>
      <c r="E1916">
        <v>7.078932</v>
      </c>
    </row>
    <row r="1917" spans="1:9" x14ac:dyDescent="0.25">
      <c r="A1917">
        <v>1916</v>
      </c>
      <c r="B1917">
        <v>92.211101000000014</v>
      </c>
      <c r="C1917">
        <v>5.7062749999999998</v>
      </c>
    </row>
    <row r="1918" spans="1:9" x14ac:dyDescent="0.25">
      <c r="A1918">
        <v>1917</v>
      </c>
      <c r="B1918">
        <v>92.259381000000005</v>
      </c>
      <c r="C1918">
        <v>5.6810739999999997</v>
      </c>
    </row>
    <row r="1919" spans="1:9" x14ac:dyDescent="0.25">
      <c r="A1919">
        <v>1918</v>
      </c>
      <c r="B1919">
        <v>92.279531000000006</v>
      </c>
      <c r="C1919">
        <v>5.6837</v>
      </c>
    </row>
    <row r="1920" spans="1:9" x14ac:dyDescent="0.25">
      <c r="A1920">
        <v>1919</v>
      </c>
      <c r="B1920">
        <v>92.235039999999998</v>
      </c>
      <c r="C1920">
        <v>5.6786500000000002</v>
      </c>
      <c r="H1920">
        <v>94.647593999999998</v>
      </c>
      <c r="I1920">
        <v>9.1563009999999991</v>
      </c>
    </row>
    <row r="1921" spans="1:9" x14ac:dyDescent="0.25">
      <c r="A1921">
        <v>1920</v>
      </c>
      <c r="B1921">
        <v>92.239736000000008</v>
      </c>
      <c r="C1921">
        <v>5.6572870000000002</v>
      </c>
      <c r="F1921">
        <v>93.75334500000001</v>
      </c>
      <c r="G1921">
        <v>5.0091890000000001</v>
      </c>
      <c r="H1921">
        <v>94.65779400000001</v>
      </c>
      <c r="I1921">
        <v>9.1443320000000003</v>
      </c>
    </row>
    <row r="1922" spans="1:9" x14ac:dyDescent="0.25">
      <c r="A1922">
        <v>1921</v>
      </c>
      <c r="B1922">
        <v>92.239736000000008</v>
      </c>
      <c r="C1922">
        <v>5.6572870000000002</v>
      </c>
      <c r="F1922">
        <v>93.683704000000006</v>
      </c>
      <c r="G1922">
        <v>5.0233299999999996</v>
      </c>
      <c r="H1922">
        <v>94.636886000000004</v>
      </c>
      <c r="I1922">
        <v>9.1430690000000006</v>
      </c>
    </row>
    <row r="1923" spans="1:9" x14ac:dyDescent="0.25">
      <c r="A1923">
        <v>1922</v>
      </c>
      <c r="F1923">
        <v>93.679612000000006</v>
      </c>
      <c r="G1923">
        <v>5.008381</v>
      </c>
      <c r="H1923">
        <v>94.632897000000014</v>
      </c>
      <c r="I1923">
        <v>9.1241310000000002</v>
      </c>
    </row>
    <row r="1924" spans="1:9" x14ac:dyDescent="0.25">
      <c r="A1924">
        <v>1923</v>
      </c>
      <c r="F1924">
        <v>93.694257000000007</v>
      </c>
      <c r="G1924">
        <v>5.0115119999999997</v>
      </c>
      <c r="H1924">
        <v>94.652895999999998</v>
      </c>
      <c r="I1924">
        <v>9.1589779999999994</v>
      </c>
    </row>
    <row r="1925" spans="1:9" x14ac:dyDescent="0.25">
      <c r="A1925">
        <v>1924</v>
      </c>
      <c r="F1925">
        <v>93.696935000000011</v>
      </c>
      <c r="G1925">
        <v>4.9956040000000002</v>
      </c>
      <c r="H1925">
        <v>94.623705999999999</v>
      </c>
      <c r="I1925">
        <v>9.1402909999999995</v>
      </c>
    </row>
    <row r="1926" spans="1:9" x14ac:dyDescent="0.25">
      <c r="A1926">
        <v>1925</v>
      </c>
      <c r="F1926">
        <v>93.708400000000012</v>
      </c>
      <c r="G1926">
        <v>5.031663</v>
      </c>
      <c r="H1926">
        <v>94.597341</v>
      </c>
      <c r="I1926">
        <v>9.1165050000000001</v>
      </c>
    </row>
    <row r="1927" spans="1:9" x14ac:dyDescent="0.25">
      <c r="A1927">
        <v>1926</v>
      </c>
      <c r="F1927">
        <v>93.697187000000014</v>
      </c>
      <c r="G1927">
        <v>5.043177</v>
      </c>
      <c r="H1927">
        <v>94.604714000000001</v>
      </c>
      <c r="I1927">
        <v>9.0882740000000002</v>
      </c>
    </row>
    <row r="1928" spans="1:9" x14ac:dyDescent="0.25">
      <c r="A1928">
        <v>1927</v>
      </c>
      <c r="F1928">
        <v>93.673146000000003</v>
      </c>
      <c r="G1928">
        <v>5.0345420000000001</v>
      </c>
      <c r="H1928">
        <v>94.516540000000006</v>
      </c>
      <c r="I1928">
        <v>9.0914549999999998</v>
      </c>
    </row>
    <row r="1929" spans="1:9" x14ac:dyDescent="0.25">
      <c r="A1929">
        <v>1928</v>
      </c>
      <c r="F1929">
        <v>93.642491000000007</v>
      </c>
      <c r="G1929">
        <v>4.9772720000000001</v>
      </c>
      <c r="H1929">
        <v>94.65779400000001</v>
      </c>
      <c r="I1929">
        <v>9.1443320000000003</v>
      </c>
    </row>
    <row r="1930" spans="1:9" x14ac:dyDescent="0.25">
      <c r="A1930">
        <v>1929</v>
      </c>
      <c r="F1930">
        <v>93.75334500000001</v>
      </c>
      <c r="G1930">
        <v>5.0091890000000001</v>
      </c>
    </row>
    <row r="1931" spans="1:9" x14ac:dyDescent="0.25">
      <c r="A1931">
        <v>1930</v>
      </c>
      <c r="D1931">
        <v>77.243733000000006</v>
      </c>
      <c r="E1931">
        <v>7.2555889999999996</v>
      </c>
    </row>
    <row r="1932" spans="1:9" x14ac:dyDescent="0.25">
      <c r="A1932">
        <v>1931</v>
      </c>
      <c r="D1932">
        <v>77.086267000000007</v>
      </c>
      <c r="E1932">
        <v>7.2300849999999999</v>
      </c>
    </row>
    <row r="1933" spans="1:9" x14ac:dyDescent="0.25">
      <c r="A1933">
        <v>1932</v>
      </c>
      <c r="D1933">
        <v>77.146668000000005</v>
      </c>
      <c r="E1933">
        <v>7.2181160000000002</v>
      </c>
    </row>
    <row r="1934" spans="1:9" x14ac:dyDescent="0.25">
      <c r="A1934">
        <v>1933</v>
      </c>
      <c r="D1934">
        <v>77.167373000000012</v>
      </c>
      <c r="E1934">
        <v>7.2410449999999997</v>
      </c>
    </row>
    <row r="1935" spans="1:9" x14ac:dyDescent="0.25">
      <c r="A1935">
        <v>1934</v>
      </c>
      <c r="D1935">
        <v>77.172575000000009</v>
      </c>
      <c r="E1935">
        <v>7.2388729999999999</v>
      </c>
    </row>
    <row r="1936" spans="1:9" x14ac:dyDescent="0.25">
      <c r="A1936">
        <v>1935</v>
      </c>
      <c r="D1936">
        <v>77.211360000000013</v>
      </c>
      <c r="E1936">
        <v>7.2572049999999999</v>
      </c>
    </row>
    <row r="1937" spans="1:9" x14ac:dyDescent="0.25">
      <c r="A1937">
        <v>1936</v>
      </c>
      <c r="D1937">
        <v>77.22024900000001</v>
      </c>
      <c r="E1937">
        <v>7.2542759999999999</v>
      </c>
    </row>
    <row r="1938" spans="1:9" x14ac:dyDescent="0.25">
      <c r="A1938">
        <v>1937</v>
      </c>
      <c r="B1938">
        <v>72.203940000000003</v>
      </c>
      <c r="C1938">
        <v>5.9810080000000001</v>
      </c>
      <c r="D1938">
        <v>77.151465000000002</v>
      </c>
      <c r="E1938">
        <v>7.2899320000000003</v>
      </c>
    </row>
    <row r="1939" spans="1:9" x14ac:dyDescent="0.25">
      <c r="A1939">
        <v>1938</v>
      </c>
      <c r="B1939">
        <v>72.189395000000005</v>
      </c>
      <c r="C1939">
        <v>5.9833309999999997</v>
      </c>
      <c r="D1939">
        <v>77.147929000000005</v>
      </c>
      <c r="E1939">
        <v>7.2575079999999996</v>
      </c>
    </row>
    <row r="1940" spans="1:9" x14ac:dyDescent="0.25">
      <c r="A1940">
        <v>1939</v>
      </c>
      <c r="B1940">
        <v>72.156063000000003</v>
      </c>
      <c r="C1940">
        <v>5.9737359999999997</v>
      </c>
      <c r="D1940">
        <v>77.110861</v>
      </c>
      <c r="E1940">
        <v>7.2645289999999996</v>
      </c>
    </row>
    <row r="1941" spans="1:9" x14ac:dyDescent="0.25">
      <c r="A1941">
        <v>1940</v>
      </c>
      <c r="B1941">
        <v>72.16429500000001</v>
      </c>
      <c r="C1941">
        <v>5.974291</v>
      </c>
      <c r="D1941">
        <v>77.243733000000006</v>
      </c>
      <c r="E1941">
        <v>7.2555889999999996</v>
      </c>
    </row>
    <row r="1942" spans="1:9" x14ac:dyDescent="0.25">
      <c r="A1942">
        <v>1941</v>
      </c>
      <c r="B1942">
        <v>72.169497000000007</v>
      </c>
      <c r="C1942">
        <v>5.9797450000000003</v>
      </c>
    </row>
    <row r="1943" spans="1:9" x14ac:dyDescent="0.25">
      <c r="A1943">
        <v>1942</v>
      </c>
      <c r="B1943">
        <v>72.203030000000012</v>
      </c>
      <c r="C1943">
        <v>5.956817</v>
      </c>
    </row>
    <row r="1944" spans="1:9" x14ac:dyDescent="0.25">
      <c r="A1944">
        <v>1943</v>
      </c>
      <c r="B1944">
        <v>72.264744000000007</v>
      </c>
      <c r="C1944">
        <v>5.9637869999999999</v>
      </c>
      <c r="H1944">
        <v>74.261915000000002</v>
      </c>
      <c r="I1944">
        <v>9.262003</v>
      </c>
    </row>
    <row r="1945" spans="1:9" x14ac:dyDescent="0.25">
      <c r="A1945">
        <v>1944</v>
      </c>
      <c r="B1945">
        <v>72.236513000000002</v>
      </c>
      <c r="C1945">
        <v>5.991714</v>
      </c>
      <c r="H1945">
        <v>74.167173000000005</v>
      </c>
      <c r="I1945">
        <v>9.2311960000000006</v>
      </c>
    </row>
    <row r="1946" spans="1:9" x14ac:dyDescent="0.25">
      <c r="A1946">
        <v>1945</v>
      </c>
      <c r="B1946">
        <v>72.203940000000003</v>
      </c>
      <c r="C1946">
        <v>5.9810080000000001</v>
      </c>
      <c r="F1946">
        <v>73.339992000000009</v>
      </c>
      <c r="G1946">
        <v>5.8254099999999998</v>
      </c>
      <c r="H1946">
        <v>74.221160000000012</v>
      </c>
      <c r="I1946">
        <v>9.2478619999999996</v>
      </c>
    </row>
    <row r="1947" spans="1:9" x14ac:dyDescent="0.25">
      <c r="A1947">
        <v>1946</v>
      </c>
      <c r="B1947">
        <v>72.203940000000003</v>
      </c>
      <c r="C1947">
        <v>5.9810080000000001</v>
      </c>
      <c r="F1947">
        <v>73.345648000000011</v>
      </c>
      <c r="G1947">
        <v>5.8897000000000004</v>
      </c>
      <c r="H1947">
        <v>74.235301000000007</v>
      </c>
      <c r="I1947">
        <v>9.2803850000000008</v>
      </c>
    </row>
    <row r="1948" spans="1:9" x14ac:dyDescent="0.25">
      <c r="A1948">
        <v>1947</v>
      </c>
      <c r="F1948">
        <v>73.355649</v>
      </c>
      <c r="G1948">
        <v>5.872681</v>
      </c>
      <c r="H1948">
        <v>74.230200000000011</v>
      </c>
      <c r="I1948">
        <v>9.2721540000000005</v>
      </c>
    </row>
    <row r="1949" spans="1:9" x14ac:dyDescent="0.25">
      <c r="A1949">
        <v>1948</v>
      </c>
      <c r="F1949">
        <v>73.324236000000013</v>
      </c>
      <c r="G1949">
        <v>5.8569740000000001</v>
      </c>
      <c r="H1949">
        <v>74.223533000000003</v>
      </c>
      <c r="I1949">
        <v>9.2605889999999995</v>
      </c>
    </row>
    <row r="1950" spans="1:9" x14ac:dyDescent="0.25">
      <c r="A1950">
        <v>1949</v>
      </c>
      <c r="F1950">
        <v>73.334386000000009</v>
      </c>
      <c r="G1950">
        <v>5.8603579999999997</v>
      </c>
      <c r="H1950">
        <v>74.213887</v>
      </c>
      <c r="I1950">
        <v>9.2875569999999996</v>
      </c>
    </row>
    <row r="1951" spans="1:9" x14ac:dyDescent="0.25">
      <c r="A1951">
        <v>1950</v>
      </c>
      <c r="F1951">
        <v>73.315701000000004</v>
      </c>
      <c r="G1951">
        <v>5.860055</v>
      </c>
      <c r="H1951">
        <v>74.197726000000003</v>
      </c>
      <c r="I1951">
        <v>9.2869510000000002</v>
      </c>
    </row>
    <row r="1952" spans="1:9" x14ac:dyDescent="0.25">
      <c r="A1952">
        <v>1951</v>
      </c>
      <c r="F1952">
        <v>73.29070200000001</v>
      </c>
      <c r="G1952">
        <v>5.8579840000000001</v>
      </c>
      <c r="H1952">
        <v>74.202120000000008</v>
      </c>
      <c r="I1952">
        <v>9.2233169999999998</v>
      </c>
    </row>
    <row r="1953" spans="1:9" x14ac:dyDescent="0.25">
      <c r="A1953">
        <v>1952</v>
      </c>
      <c r="F1953">
        <v>73.308732000000006</v>
      </c>
      <c r="G1953">
        <v>5.8489950000000004</v>
      </c>
      <c r="H1953">
        <v>74.261915000000002</v>
      </c>
      <c r="I1953">
        <v>9.262003</v>
      </c>
    </row>
    <row r="1954" spans="1:9" x14ac:dyDescent="0.25">
      <c r="A1954">
        <v>1953</v>
      </c>
      <c r="D1954">
        <v>56.420124000000001</v>
      </c>
      <c r="E1954">
        <v>7.0520649999999998</v>
      </c>
      <c r="F1954">
        <v>73.360497000000009</v>
      </c>
      <c r="G1954">
        <v>5.8225309999999997</v>
      </c>
      <c r="H1954">
        <v>74.261915000000002</v>
      </c>
      <c r="I1954">
        <v>9.262003</v>
      </c>
    </row>
    <row r="1955" spans="1:9" x14ac:dyDescent="0.25">
      <c r="A1955">
        <v>1954</v>
      </c>
      <c r="D1955">
        <v>56.42033</v>
      </c>
      <c r="E1955">
        <v>7.0321179999999996</v>
      </c>
      <c r="F1955">
        <v>73.339992000000009</v>
      </c>
      <c r="G1955">
        <v>5.8254099999999998</v>
      </c>
    </row>
    <row r="1956" spans="1:9" x14ac:dyDescent="0.25">
      <c r="A1956">
        <v>1955</v>
      </c>
      <c r="D1956">
        <v>56.436686999999999</v>
      </c>
      <c r="E1956">
        <v>7.0495650000000003</v>
      </c>
    </row>
    <row r="1957" spans="1:9" x14ac:dyDescent="0.25">
      <c r="A1957">
        <v>1956</v>
      </c>
      <c r="D1957">
        <v>56.429237000000001</v>
      </c>
      <c r="E1957">
        <v>7.034046</v>
      </c>
    </row>
    <row r="1958" spans="1:9" x14ac:dyDescent="0.25">
      <c r="A1958">
        <v>1957</v>
      </c>
      <c r="D1958">
        <v>56.451584000000004</v>
      </c>
      <c r="E1958">
        <v>7.0562839999999998</v>
      </c>
    </row>
    <row r="1959" spans="1:9" x14ac:dyDescent="0.25">
      <c r="A1959">
        <v>1958</v>
      </c>
      <c r="D1959">
        <v>56.439861000000001</v>
      </c>
      <c r="E1959">
        <v>7.0678460000000003</v>
      </c>
    </row>
    <row r="1960" spans="1:9" x14ac:dyDescent="0.25">
      <c r="A1960">
        <v>1959</v>
      </c>
      <c r="D1960">
        <v>56.440540000000006</v>
      </c>
      <c r="E1960">
        <v>7.0657110000000003</v>
      </c>
    </row>
    <row r="1961" spans="1:9" x14ac:dyDescent="0.25">
      <c r="A1961">
        <v>1960</v>
      </c>
      <c r="D1961">
        <v>56.448769000000006</v>
      </c>
      <c r="E1961">
        <v>7.0891989999999998</v>
      </c>
    </row>
    <row r="1962" spans="1:9" x14ac:dyDescent="0.25">
      <c r="A1962">
        <v>1961</v>
      </c>
      <c r="D1962">
        <v>56.454079</v>
      </c>
      <c r="E1962">
        <v>7.0809179999999996</v>
      </c>
    </row>
    <row r="1963" spans="1:9" x14ac:dyDescent="0.25">
      <c r="A1963">
        <v>1962</v>
      </c>
      <c r="B1963">
        <v>48.248016</v>
      </c>
      <c r="C1963">
        <v>5.8955659999999996</v>
      </c>
      <c r="D1963">
        <v>56.476684000000006</v>
      </c>
      <c r="E1963">
        <v>7.1361230000000004</v>
      </c>
    </row>
    <row r="1964" spans="1:9" x14ac:dyDescent="0.25">
      <c r="A1964">
        <v>1963</v>
      </c>
      <c r="B1964">
        <v>48.293013999999999</v>
      </c>
      <c r="C1964">
        <v>5.8639530000000004</v>
      </c>
      <c r="D1964">
        <v>56.420124000000001</v>
      </c>
      <c r="E1964">
        <v>7.0520649999999998</v>
      </c>
    </row>
    <row r="1965" spans="1:9" x14ac:dyDescent="0.25">
      <c r="A1965">
        <v>1964</v>
      </c>
      <c r="B1965">
        <v>48.268326000000002</v>
      </c>
      <c r="C1965">
        <v>5.8884829999999999</v>
      </c>
    </row>
    <row r="1966" spans="1:9" x14ac:dyDescent="0.25">
      <c r="A1966">
        <v>1965</v>
      </c>
      <c r="B1966">
        <v>48.258694000000006</v>
      </c>
      <c r="C1966">
        <v>5.8868159999999996</v>
      </c>
    </row>
    <row r="1967" spans="1:9" x14ac:dyDescent="0.25">
      <c r="A1967">
        <v>1966</v>
      </c>
      <c r="B1967">
        <v>48.269787000000001</v>
      </c>
      <c r="C1967">
        <v>5.8662960000000002</v>
      </c>
    </row>
    <row r="1968" spans="1:9" x14ac:dyDescent="0.25">
      <c r="A1968">
        <v>1967</v>
      </c>
      <c r="B1968">
        <v>48.255306000000004</v>
      </c>
      <c r="C1968">
        <v>5.8702540000000001</v>
      </c>
      <c r="H1968">
        <v>52.532940000000004</v>
      </c>
      <c r="I1968">
        <v>9.1890850000000004</v>
      </c>
    </row>
    <row r="1969" spans="1:9" x14ac:dyDescent="0.25">
      <c r="A1969">
        <v>1968</v>
      </c>
      <c r="B1969">
        <v>48.270149000000004</v>
      </c>
      <c r="C1969">
        <v>5.8699940000000002</v>
      </c>
      <c r="H1969">
        <v>52.502365000000005</v>
      </c>
      <c r="I1969">
        <v>9.2511639999999993</v>
      </c>
    </row>
    <row r="1970" spans="1:9" x14ac:dyDescent="0.25">
      <c r="A1970">
        <v>1969</v>
      </c>
      <c r="B1970">
        <v>48.299992000000003</v>
      </c>
      <c r="C1970">
        <v>5.8781189999999999</v>
      </c>
      <c r="H1970">
        <v>52.493824000000004</v>
      </c>
      <c r="I1970">
        <v>9.2063240000000004</v>
      </c>
    </row>
    <row r="1971" spans="1:9" x14ac:dyDescent="0.25">
      <c r="A1971">
        <v>1970</v>
      </c>
      <c r="B1971">
        <v>48.248016</v>
      </c>
      <c r="C1971">
        <v>5.8955659999999996</v>
      </c>
      <c r="F1971">
        <v>49.633198</v>
      </c>
      <c r="G1971">
        <v>4.8952559999999998</v>
      </c>
      <c r="H1971">
        <v>52.501224000000001</v>
      </c>
      <c r="I1971">
        <v>9.2010629999999995</v>
      </c>
    </row>
    <row r="1972" spans="1:9" x14ac:dyDescent="0.25">
      <c r="A1972">
        <v>1971</v>
      </c>
      <c r="B1972">
        <v>48.248016</v>
      </c>
      <c r="C1972">
        <v>5.8955659999999996</v>
      </c>
      <c r="F1972">
        <v>49.595859000000004</v>
      </c>
      <c r="G1972">
        <v>4.9278060000000004</v>
      </c>
      <c r="H1972">
        <v>52.512836</v>
      </c>
      <c r="I1972">
        <v>9.1995529999999999</v>
      </c>
    </row>
    <row r="1973" spans="1:9" x14ac:dyDescent="0.25">
      <c r="A1973">
        <v>1972</v>
      </c>
      <c r="F1973">
        <v>49.682625000000002</v>
      </c>
      <c r="G1973">
        <v>4.9520749999999998</v>
      </c>
      <c r="H1973">
        <v>52.500130000000006</v>
      </c>
      <c r="I1973">
        <v>9.1968969999999999</v>
      </c>
    </row>
    <row r="1974" spans="1:9" x14ac:dyDescent="0.25">
      <c r="A1974">
        <v>1973</v>
      </c>
      <c r="F1974">
        <v>49.666637000000001</v>
      </c>
      <c r="G1974">
        <v>4.9574389999999999</v>
      </c>
      <c r="H1974">
        <v>52.515076000000001</v>
      </c>
      <c r="I1974">
        <v>9.2079380000000004</v>
      </c>
    </row>
    <row r="1975" spans="1:9" x14ac:dyDescent="0.25">
      <c r="A1975">
        <v>1974</v>
      </c>
      <c r="F1975">
        <v>49.621067000000004</v>
      </c>
      <c r="G1975">
        <v>4.9448879999999997</v>
      </c>
      <c r="H1975">
        <v>52.527782000000002</v>
      </c>
      <c r="I1975">
        <v>9.1802309999999991</v>
      </c>
    </row>
    <row r="1976" spans="1:9" x14ac:dyDescent="0.25">
      <c r="A1976">
        <v>1975</v>
      </c>
      <c r="F1976">
        <v>49.657207</v>
      </c>
      <c r="G1976">
        <v>4.9484300000000001</v>
      </c>
      <c r="H1976">
        <v>52.520859000000002</v>
      </c>
      <c r="I1976">
        <v>9.2187699999999992</v>
      </c>
    </row>
    <row r="1977" spans="1:9" x14ac:dyDescent="0.25">
      <c r="A1977">
        <v>1976</v>
      </c>
      <c r="F1977">
        <v>49.663357000000005</v>
      </c>
      <c r="G1977">
        <v>4.9568669999999999</v>
      </c>
      <c r="H1977">
        <v>52.532940000000004</v>
      </c>
      <c r="I1977">
        <v>9.1890850000000004</v>
      </c>
    </row>
    <row r="1978" spans="1:9" x14ac:dyDescent="0.25">
      <c r="A1978">
        <v>1977</v>
      </c>
      <c r="D1978">
        <v>32.829369999999997</v>
      </c>
      <c r="E1978">
        <v>7.6072439999999997</v>
      </c>
      <c r="F1978">
        <v>49.676739000000005</v>
      </c>
      <c r="G1978">
        <v>4.9599390000000003</v>
      </c>
      <c r="H1978">
        <v>52.532940000000004</v>
      </c>
      <c r="I1978">
        <v>9.1890850000000004</v>
      </c>
    </row>
    <row r="1979" spans="1:9" x14ac:dyDescent="0.25">
      <c r="A1979">
        <v>1978</v>
      </c>
      <c r="D1979">
        <v>32.832183999999998</v>
      </c>
      <c r="E1979">
        <v>7.5533400000000004</v>
      </c>
      <c r="F1979">
        <v>49.602474000000001</v>
      </c>
      <c r="G1979">
        <v>4.9655639999999996</v>
      </c>
    </row>
    <row r="1980" spans="1:9" x14ac:dyDescent="0.25">
      <c r="A1980">
        <v>1979</v>
      </c>
      <c r="D1980">
        <v>32.812498000000005</v>
      </c>
      <c r="E1980">
        <v>7.5852130000000004</v>
      </c>
      <c r="F1980">
        <v>49.589714000000001</v>
      </c>
      <c r="G1980">
        <v>4.9525439999999996</v>
      </c>
    </row>
    <row r="1981" spans="1:9" x14ac:dyDescent="0.25">
      <c r="A1981">
        <v>1980</v>
      </c>
      <c r="D1981">
        <v>32.807237999999998</v>
      </c>
      <c r="E1981">
        <v>7.5631830000000004</v>
      </c>
      <c r="F1981">
        <v>49.633198</v>
      </c>
      <c r="G1981">
        <v>4.8952559999999998</v>
      </c>
    </row>
    <row r="1982" spans="1:9" x14ac:dyDescent="0.25">
      <c r="A1982">
        <v>1981</v>
      </c>
      <c r="D1982">
        <v>32.816350999999997</v>
      </c>
      <c r="E1982">
        <v>7.5812549999999996</v>
      </c>
      <c r="F1982">
        <v>49.633198</v>
      </c>
      <c r="G1982">
        <v>4.8952559999999998</v>
      </c>
    </row>
    <row r="1983" spans="1:9" x14ac:dyDescent="0.25">
      <c r="A1983">
        <v>1982</v>
      </c>
      <c r="D1983">
        <v>32.827082000000004</v>
      </c>
      <c r="E1983">
        <v>7.5812030000000004</v>
      </c>
    </row>
    <row r="1984" spans="1:9" x14ac:dyDescent="0.25">
      <c r="A1984">
        <v>1983</v>
      </c>
      <c r="D1984">
        <v>32.807862999999998</v>
      </c>
      <c r="E1984">
        <v>7.5768279999999999</v>
      </c>
    </row>
    <row r="1985" spans="1:11" x14ac:dyDescent="0.25">
      <c r="A1985">
        <v>1984</v>
      </c>
      <c r="D1985">
        <v>32.817654000000005</v>
      </c>
      <c r="E1985">
        <v>7.5628710000000003</v>
      </c>
    </row>
    <row r="1986" spans="1:11" x14ac:dyDescent="0.25">
      <c r="A1986">
        <v>1985</v>
      </c>
      <c r="D1986">
        <v>32.800310000000003</v>
      </c>
      <c r="E1986">
        <v>7.583755</v>
      </c>
    </row>
    <row r="1987" spans="1:11" x14ac:dyDescent="0.25">
      <c r="A1987">
        <v>1986</v>
      </c>
      <c r="D1987">
        <v>32.814997000000005</v>
      </c>
      <c r="E1987">
        <v>7.5620380000000003</v>
      </c>
    </row>
    <row r="1988" spans="1:11" x14ac:dyDescent="0.25">
      <c r="A1988">
        <v>1987</v>
      </c>
      <c r="B1988">
        <v>24.128281000000001</v>
      </c>
      <c r="C1988">
        <v>6.4890230000000004</v>
      </c>
      <c r="D1988">
        <v>32.769064</v>
      </c>
      <c r="E1988">
        <v>7.6080249999999996</v>
      </c>
    </row>
    <row r="1989" spans="1:11" x14ac:dyDescent="0.25">
      <c r="A1989">
        <v>1988</v>
      </c>
      <c r="B1989">
        <v>24.136301000000003</v>
      </c>
      <c r="C1989">
        <v>6.4678259999999996</v>
      </c>
      <c r="D1989">
        <v>32.829369999999997</v>
      </c>
      <c r="E1989">
        <v>7.6072439999999997</v>
      </c>
    </row>
    <row r="1990" spans="1:11" x14ac:dyDescent="0.25">
      <c r="A1990">
        <v>1989</v>
      </c>
      <c r="B1990">
        <v>24.142239000000004</v>
      </c>
      <c r="C1990">
        <v>6.502408</v>
      </c>
    </row>
    <row r="1991" spans="1:11" x14ac:dyDescent="0.25">
      <c r="A1991">
        <v>1990</v>
      </c>
      <c r="B1991">
        <v>24.136406000000001</v>
      </c>
      <c r="C1991">
        <v>6.4775650000000002</v>
      </c>
    </row>
    <row r="1992" spans="1:11" x14ac:dyDescent="0.25">
      <c r="A1992">
        <v>1991</v>
      </c>
      <c r="B1992">
        <v>24.129427000000007</v>
      </c>
      <c r="C1992">
        <v>6.5201149999999997</v>
      </c>
    </row>
    <row r="1993" spans="1:11" x14ac:dyDescent="0.25">
      <c r="A1993">
        <v>1992</v>
      </c>
      <c r="B1993">
        <v>24.143854000000005</v>
      </c>
      <c r="C1993">
        <v>6.489179</v>
      </c>
      <c r="H1993">
        <v>29.594496000000007</v>
      </c>
      <c r="I1993">
        <v>9.4377169999999992</v>
      </c>
    </row>
    <row r="1994" spans="1:11" x14ac:dyDescent="0.25">
      <c r="A1994">
        <v>1993</v>
      </c>
      <c r="B1994">
        <v>24.160936000000007</v>
      </c>
      <c r="C1994">
        <v>6.5259479999999996</v>
      </c>
      <c r="H1994">
        <v>29.594496000000007</v>
      </c>
      <c r="I1994">
        <v>9.4377169999999992</v>
      </c>
    </row>
    <row r="1995" spans="1:11" x14ac:dyDescent="0.25">
      <c r="A1995">
        <v>1994</v>
      </c>
      <c r="B1995">
        <v>24.162342000000002</v>
      </c>
      <c r="C1995">
        <v>6.4858460000000004</v>
      </c>
      <c r="H1995">
        <v>29.594496000000007</v>
      </c>
      <c r="I1995">
        <v>9.4377169999999992</v>
      </c>
    </row>
    <row r="1996" spans="1:11" x14ac:dyDescent="0.25">
      <c r="A1996">
        <v>1995</v>
      </c>
      <c r="B1996">
        <v>24.143696000000006</v>
      </c>
      <c r="C1996">
        <v>6.5150110000000003</v>
      </c>
      <c r="H1996">
        <v>29.594496000000007</v>
      </c>
      <c r="I1996">
        <v>9.4377169999999992</v>
      </c>
    </row>
    <row r="1997" spans="1:11" x14ac:dyDescent="0.25">
      <c r="A1997">
        <v>1996</v>
      </c>
      <c r="B1997">
        <v>24.168280000000003</v>
      </c>
      <c r="C1997">
        <v>6.5363119999999997</v>
      </c>
      <c r="H1997">
        <v>29.594496000000007</v>
      </c>
      <c r="I1997">
        <v>9.4377169999999992</v>
      </c>
    </row>
    <row r="1998" spans="1:11" x14ac:dyDescent="0.25">
      <c r="A1998">
        <v>1997</v>
      </c>
      <c r="B1998">
        <v>24.128281000000001</v>
      </c>
      <c r="C1998">
        <v>6.4890230000000004</v>
      </c>
      <c r="F1998">
        <v>24.987766000000008</v>
      </c>
      <c r="G1998">
        <v>5.5663640000000001</v>
      </c>
      <c r="H1998">
        <v>29.594496000000007</v>
      </c>
      <c r="I1998">
        <v>9.4377169999999992</v>
      </c>
    </row>
    <row r="1999" spans="1:11" x14ac:dyDescent="0.25">
      <c r="A1999">
        <v>1998</v>
      </c>
      <c r="F1999">
        <v>24.987766000000008</v>
      </c>
      <c r="G1999">
        <v>5.5663640000000001</v>
      </c>
      <c r="H1999">
        <v>29.594496000000007</v>
      </c>
      <c r="I1999">
        <v>9.4377169999999992</v>
      </c>
    </row>
    <row r="2000" spans="1:11" x14ac:dyDescent="0.25">
      <c r="A2000">
        <v>1999</v>
      </c>
      <c r="F2000">
        <v>24.987976000000003</v>
      </c>
      <c r="G2000">
        <v>5.5879779999999997</v>
      </c>
      <c r="H2000">
        <v>29.594496000000007</v>
      </c>
      <c r="I2000">
        <v>9.4377169999999992</v>
      </c>
      <c r="J2000">
        <v>37.997166</v>
      </c>
      <c r="K2000">
        <v>14.275005999999999</v>
      </c>
    </row>
    <row r="2001" spans="1:1" x14ac:dyDescent="0.25">
      <c r="A2001">
        <v>2000</v>
      </c>
    </row>
    <row r="2002" spans="1:1" x14ac:dyDescent="0.25">
      <c r="A2002">
        <v>2001</v>
      </c>
    </row>
    <row r="2003" spans="1:1" x14ac:dyDescent="0.25">
      <c r="A2003">
        <v>2002</v>
      </c>
    </row>
    <row r="2004" spans="1:1" x14ac:dyDescent="0.25">
      <c r="A2004">
        <v>2003</v>
      </c>
    </row>
    <row r="2005" spans="1:1" x14ac:dyDescent="0.25">
      <c r="A2005">
        <v>2004</v>
      </c>
    </row>
    <row r="2006" spans="1:1" x14ac:dyDescent="0.25">
      <c r="A2006">
        <v>2005</v>
      </c>
    </row>
    <row r="2007" spans="1:1" x14ac:dyDescent="0.25">
      <c r="A2007">
        <v>2006</v>
      </c>
    </row>
    <row r="2008" spans="1:1" x14ac:dyDescent="0.25">
      <c r="A2008">
        <v>2007</v>
      </c>
    </row>
    <row r="2009" spans="1:1" x14ac:dyDescent="0.25">
      <c r="A2009">
        <v>2008</v>
      </c>
    </row>
    <row r="2010" spans="1:1" x14ac:dyDescent="0.25">
      <c r="A2010">
        <v>2009</v>
      </c>
    </row>
    <row r="2011" spans="1:1" x14ac:dyDescent="0.25">
      <c r="A2011">
        <v>2010</v>
      </c>
    </row>
    <row r="2012" spans="1:1" x14ac:dyDescent="0.25">
      <c r="A2012">
        <v>2011</v>
      </c>
    </row>
    <row r="2013" spans="1:1" x14ac:dyDescent="0.25">
      <c r="A2013">
        <v>2012</v>
      </c>
    </row>
    <row r="2014" spans="1:1" x14ac:dyDescent="0.25">
      <c r="A2014">
        <v>2013</v>
      </c>
    </row>
    <row r="2015" spans="1:1" x14ac:dyDescent="0.25">
      <c r="A2015">
        <v>2014</v>
      </c>
    </row>
    <row r="2016" spans="1:1" x14ac:dyDescent="0.25">
      <c r="A2016">
        <v>2015</v>
      </c>
    </row>
    <row r="2017" spans="1:1" x14ac:dyDescent="0.25">
      <c r="A2017">
        <v>2016</v>
      </c>
    </row>
    <row r="2018" spans="1:1" x14ac:dyDescent="0.25">
      <c r="A2018">
        <v>2017</v>
      </c>
    </row>
    <row r="2019" spans="1:1" x14ac:dyDescent="0.25">
      <c r="A2019">
        <v>2018</v>
      </c>
    </row>
    <row r="2020" spans="1:1" x14ac:dyDescent="0.25">
      <c r="A2020">
        <v>2019</v>
      </c>
    </row>
    <row r="2021" spans="1:1" x14ac:dyDescent="0.25">
      <c r="A2021">
        <v>2020</v>
      </c>
    </row>
    <row r="2022" spans="1:1" x14ac:dyDescent="0.25">
      <c r="A2022">
        <v>2021</v>
      </c>
    </row>
    <row r="2023" spans="1:1" x14ac:dyDescent="0.25">
      <c r="A2023">
        <v>2022</v>
      </c>
    </row>
    <row r="2024" spans="1:1" x14ac:dyDescent="0.25">
      <c r="A2024">
        <v>2023</v>
      </c>
    </row>
    <row r="2025" spans="1:1" x14ac:dyDescent="0.25">
      <c r="A2025">
        <v>2024</v>
      </c>
    </row>
    <row r="2026" spans="1:1" x14ac:dyDescent="0.25">
      <c r="A2026">
        <v>2025</v>
      </c>
    </row>
    <row r="2027" spans="1:1" x14ac:dyDescent="0.25">
      <c r="A2027">
        <v>2026</v>
      </c>
    </row>
    <row r="2028" spans="1:1" x14ac:dyDescent="0.25">
      <c r="A2028">
        <v>2027</v>
      </c>
    </row>
    <row r="2029" spans="1:1" x14ac:dyDescent="0.25">
      <c r="A2029">
        <v>2028</v>
      </c>
    </row>
    <row r="2030" spans="1:1" x14ac:dyDescent="0.25">
      <c r="A2030">
        <v>2029</v>
      </c>
    </row>
    <row r="2031" spans="1:1" x14ac:dyDescent="0.25">
      <c r="A2031">
        <v>2030</v>
      </c>
    </row>
    <row r="2032" spans="1:1" x14ac:dyDescent="0.25">
      <c r="A2032">
        <v>2031</v>
      </c>
    </row>
    <row r="2033" spans="1:11" x14ac:dyDescent="0.25">
      <c r="A2033">
        <v>2032</v>
      </c>
      <c r="J2033">
        <v>38.171168999999999</v>
      </c>
      <c r="K2033">
        <v>14.013875000000001</v>
      </c>
    </row>
    <row r="2034" spans="1:11" x14ac:dyDescent="0.25">
      <c r="A2034">
        <v>2033</v>
      </c>
      <c r="D2034">
        <v>71.860623000000004</v>
      </c>
      <c r="E2034">
        <v>8.0793859999999995</v>
      </c>
    </row>
    <row r="2035" spans="1:11" x14ac:dyDescent="0.25">
      <c r="A2035">
        <v>2034</v>
      </c>
      <c r="B2035">
        <v>72.93304400000001</v>
      </c>
      <c r="C2035">
        <v>9.5565329999999999</v>
      </c>
      <c r="D2035">
        <v>71.860623000000004</v>
      </c>
      <c r="E2035">
        <v>8.0793859999999995</v>
      </c>
    </row>
    <row r="2036" spans="1:11" x14ac:dyDescent="0.25">
      <c r="A2036">
        <v>2035</v>
      </c>
      <c r="B2036">
        <v>73.039200000000008</v>
      </c>
      <c r="C2036">
        <v>9.592238</v>
      </c>
      <c r="D2036">
        <v>71.770527000000001</v>
      </c>
      <c r="E2036">
        <v>8.1366560000000003</v>
      </c>
    </row>
    <row r="2037" spans="1:11" x14ac:dyDescent="0.25">
      <c r="A2037">
        <v>2036</v>
      </c>
      <c r="B2037">
        <v>72.949861000000013</v>
      </c>
      <c r="C2037">
        <v>9.5637539999999994</v>
      </c>
      <c r="D2037">
        <v>71.816787000000005</v>
      </c>
      <c r="E2037">
        <v>8.2079649999999997</v>
      </c>
    </row>
    <row r="2038" spans="1:11" x14ac:dyDescent="0.25">
      <c r="A2038">
        <v>2037</v>
      </c>
      <c r="B2038">
        <v>72.935821000000004</v>
      </c>
      <c r="C2038">
        <v>9.5777439999999991</v>
      </c>
      <c r="D2038">
        <v>71.850018000000006</v>
      </c>
      <c r="E2038">
        <v>8.1771580000000004</v>
      </c>
    </row>
    <row r="2039" spans="1:11" x14ac:dyDescent="0.25">
      <c r="A2039">
        <v>2038</v>
      </c>
      <c r="B2039">
        <v>72.910620000000009</v>
      </c>
      <c r="C2039">
        <v>9.6014800000000005</v>
      </c>
      <c r="D2039">
        <v>71.860623000000004</v>
      </c>
      <c r="E2039">
        <v>8.0793859999999995</v>
      </c>
    </row>
    <row r="2040" spans="1:11" x14ac:dyDescent="0.25">
      <c r="A2040">
        <v>2039</v>
      </c>
      <c r="B2040">
        <v>72.93304400000001</v>
      </c>
      <c r="C2040">
        <v>9.5565329999999999</v>
      </c>
      <c r="D2040">
        <v>71.860623000000004</v>
      </c>
      <c r="E2040">
        <v>8.0793859999999995</v>
      </c>
    </row>
    <row r="2041" spans="1:11" x14ac:dyDescent="0.25">
      <c r="A2041">
        <v>2040</v>
      </c>
      <c r="B2041">
        <v>72.93304400000001</v>
      </c>
      <c r="C2041">
        <v>9.5565329999999999</v>
      </c>
    </row>
    <row r="2042" spans="1:11" x14ac:dyDescent="0.25">
      <c r="A2042">
        <v>2041</v>
      </c>
      <c r="F2042">
        <v>73.62457400000001</v>
      </c>
      <c r="G2042">
        <v>10.969744</v>
      </c>
    </row>
    <row r="2043" spans="1:11" x14ac:dyDescent="0.25">
      <c r="A2043">
        <v>2042</v>
      </c>
      <c r="F2043">
        <v>73.483470000000011</v>
      </c>
      <c r="G2043">
        <v>10.972823999999999</v>
      </c>
      <c r="H2043">
        <v>73.865168000000011</v>
      </c>
      <c r="I2043">
        <v>6.9905020000000002</v>
      </c>
    </row>
    <row r="2044" spans="1:11" x14ac:dyDescent="0.25">
      <c r="A2044">
        <v>2043</v>
      </c>
      <c r="F2044">
        <v>73.513266000000002</v>
      </c>
      <c r="G2044">
        <v>11.002520000000001</v>
      </c>
      <c r="H2044">
        <v>73.754719000000009</v>
      </c>
      <c r="I2044">
        <v>7.0409040000000003</v>
      </c>
    </row>
    <row r="2045" spans="1:11" x14ac:dyDescent="0.25">
      <c r="A2045">
        <v>2044</v>
      </c>
      <c r="F2045">
        <v>73.514883000000012</v>
      </c>
      <c r="G2045">
        <v>10.999843</v>
      </c>
      <c r="H2045">
        <v>73.729518000000013</v>
      </c>
      <c r="I2045">
        <v>7.0764579999999997</v>
      </c>
    </row>
    <row r="2046" spans="1:11" x14ac:dyDescent="0.25">
      <c r="A2046">
        <v>2045</v>
      </c>
      <c r="F2046">
        <v>73.537710000000004</v>
      </c>
      <c r="G2046">
        <v>10.992167</v>
      </c>
      <c r="H2046">
        <v>73.777950000000004</v>
      </c>
      <c r="I2046">
        <v>6.9909559999999997</v>
      </c>
    </row>
    <row r="2047" spans="1:11" x14ac:dyDescent="0.25">
      <c r="A2047">
        <v>2046</v>
      </c>
      <c r="F2047">
        <v>73.541598000000008</v>
      </c>
      <c r="G2047">
        <v>10.990147</v>
      </c>
      <c r="H2047">
        <v>73.77709200000001</v>
      </c>
      <c r="I2047">
        <v>6.904547</v>
      </c>
    </row>
    <row r="2048" spans="1:11" x14ac:dyDescent="0.25">
      <c r="A2048">
        <v>2047</v>
      </c>
      <c r="F2048">
        <v>73.626594000000011</v>
      </c>
      <c r="G2048">
        <v>10.916817</v>
      </c>
      <c r="H2048">
        <v>73.850775000000013</v>
      </c>
      <c r="I2048">
        <v>6.8731850000000003</v>
      </c>
    </row>
    <row r="2049" spans="1:9" x14ac:dyDescent="0.25">
      <c r="A2049">
        <v>2048</v>
      </c>
      <c r="F2049">
        <v>73.62457400000001</v>
      </c>
      <c r="G2049">
        <v>10.969744</v>
      </c>
      <c r="H2049">
        <v>73.865168000000011</v>
      </c>
      <c r="I2049">
        <v>6.9905020000000002</v>
      </c>
    </row>
    <row r="2050" spans="1:9" x14ac:dyDescent="0.25">
      <c r="A2050">
        <v>2049</v>
      </c>
    </row>
    <row r="2051" spans="1:9" x14ac:dyDescent="0.25">
      <c r="A2051">
        <v>2050</v>
      </c>
    </row>
    <row r="2052" spans="1:9" x14ac:dyDescent="0.25">
      <c r="A2052">
        <v>2051</v>
      </c>
      <c r="D2052">
        <v>92.664916000000005</v>
      </c>
      <c r="E2052">
        <v>7.6301160000000001</v>
      </c>
    </row>
    <row r="2053" spans="1:9" x14ac:dyDescent="0.25">
      <c r="A2053">
        <v>2052</v>
      </c>
      <c r="D2053">
        <v>92.747790000000009</v>
      </c>
      <c r="E2053">
        <v>7.6616799999999996</v>
      </c>
    </row>
    <row r="2054" spans="1:9" x14ac:dyDescent="0.25">
      <c r="A2054">
        <v>2053</v>
      </c>
      <c r="D2054">
        <v>92.726326999999998</v>
      </c>
      <c r="E2054">
        <v>7.6306200000000004</v>
      </c>
    </row>
    <row r="2055" spans="1:9" x14ac:dyDescent="0.25">
      <c r="A2055">
        <v>2054</v>
      </c>
      <c r="D2055">
        <v>92.696935000000011</v>
      </c>
      <c r="E2055">
        <v>7.6543070000000002</v>
      </c>
    </row>
    <row r="2056" spans="1:9" x14ac:dyDescent="0.25">
      <c r="A2056">
        <v>2055</v>
      </c>
      <c r="D2056">
        <v>92.708044999999998</v>
      </c>
      <c r="E2056">
        <v>7.658347</v>
      </c>
    </row>
    <row r="2057" spans="1:9" x14ac:dyDescent="0.25">
      <c r="A2057">
        <v>2056</v>
      </c>
      <c r="B2057">
        <v>98.800207999999998</v>
      </c>
      <c r="C2057">
        <v>8.9805530000000005</v>
      </c>
      <c r="D2057">
        <v>92.704358000000013</v>
      </c>
      <c r="E2057">
        <v>7.6808199999999998</v>
      </c>
    </row>
    <row r="2058" spans="1:9" x14ac:dyDescent="0.25">
      <c r="A2058">
        <v>2057</v>
      </c>
      <c r="B2058">
        <v>98.767584999999997</v>
      </c>
      <c r="C2058">
        <v>9.0036819999999995</v>
      </c>
      <c r="D2058">
        <v>92.700671</v>
      </c>
      <c r="E2058">
        <v>7.632136</v>
      </c>
    </row>
    <row r="2059" spans="1:9" x14ac:dyDescent="0.25">
      <c r="A2059">
        <v>2058</v>
      </c>
      <c r="B2059">
        <v>98.773190999999997</v>
      </c>
      <c r="C2059">
        <v>8.991714</v>
      </c>
      <c r="D2059">
        <v>92.664916000000005</v>
      </c>
      <c r="E2059">
        <v>7.6301160000000001</v>
      </c>
    </row>
    <row r="2060" spans="1:9" x14ac:dyDescent="0.25">
      <c r="A2060">
        <v>2059</v>
      </c>
      <c r="B2060">
        <v>98.803640999999999</v>
      </c>
      <c r="C2060">
        <v>8.9809059999999992</v>
      </c>
    </row>
    <row r="2061" spans="1:9" x14ac:dyDescent="0.25">
      <c r="A2061">
        <v>2060</v>
      </c>
      <c r="B2061">
        <v>98.79849200000001</v>
      </c>
      <c r="C2061">
        <v>8.9816629999999993</v>
      </c>
    </row>
    <row r="2062" spans="1:9" x14ac:dyDescent="0.25">
      <c r="A2062">
        <v>2061</v>
      </c>
      <c r="B2062">
        <v>98.663753000000014</v>
      </c>
      <c r="C2062">
        <v>8.9355550000000008</v>
      </c>
    </row>
    <row r="2063" spans="1:9" x14ac:dyDescent="0.25">
      <c r="A2063">
        <v>2062</v>
      </c>
      <c r="B2063">
        <v>98.800207999999998</v>
      </c>
      <c r="C2063">
        <v>8.9805530000000005</v>
      </c>
      <c r="F2063">
        <v>98.439370000000011</v>
      </c>
      <c r="G2063">
        <v>10.145087999999999</v>
      </c>
      <c r="H2063">
        <v>98.468761000000001</v>
      </c>
      <c r="I2063">
        <v>5.0810040000000001</v>
      </c>
    </row>
    <row r="2064" spans="1:9" x14ac:dyDescent="0.25">
      <c r="A2064">
        <v>2063</v>
      </c>
      <c r="F2064">
        <v>98.346595000000008</v>
      </c>
      <c r="G2064">
        <v>10.112109999999999</v>
      </c>
      <c r="H2064">
        <v>98.466134000000011</v>
      </c>
      <c r="I2064">
        <v>5.1921090000000003</v>
      </c>
    </row>
    <row r="2065" spans="1:9" x14ac:dyDescent="0.25">
      <c r="A2065">
        <v>2064</v>
      </c>
      <c r="F2065">
        <v>98.359828000000007</v>
      </c>
      <c r="G2065">
        <v>10.075345</v>
      </c>
      <c r="H2065">
        <v>98.487598000000006</v>
      </c>
      <c r="I2065">
        <v>5.1338290000000004</v>
      </c>
    </row>
    <row r="2066" spans="1:9" x14ac:dyDescent="0.25">
      <c r="A2066">
        <v>2065</v>
      </c>
      <c r="F2066">
        <v>98.398917000000012</v>
      </c>
      <c r="G2066">
        <v>10.093474000000001</v>
      </c>
      <c r="H2066">
        <v>98.478610000000003</v>
      </c>
      <c r="I2066">
        <v>5.14893</v>
      </c>
    </row>
    <row r="2067" spans="1:9" x14ac:dyDescent="0.25">
      <c r="A2067">
        <v>2066</v>
      </c>
      <c r="F2067">
        <v>98.430734000000001</v>
      </c>
      <c r="G2067">
        <v>10.127917999999999</v>
      </c>
      <c r="H2067">
        <v>98.478104999999999</v>
      </c>
      <c r="I2067">
        <v>5.0824680000000004</v>
      </c>
    </row>
    <row r="2068" spans="1:9" x14ac:dyDescent="0.25">
      <c r="A2068">
        <v>2067</v>
      </c>
      <c r="F2068">
        <v>98.331648999999999</v>
      </c>
      <c r="G2068">
        <v>10.118625</v>
      </c>
      <c r="H2068">
        <v>98.464418000000009</v>
      </c>
      <c r="I2068">
        <v>5.0734279999999998</v>
      </c>
    </row>
    <row r="2069" spans="1:9" x14ac:dyDescent="0.25">
      <c r="A2069">
        <v>2068</v>
      </c>
      <c r="F2069">
        <v>98.384875000000008</v>
      </c>
      <c r="G2069">
        <v>10.136604</v>
      </c>
      <c r="H2069">
        <v>98.517696999999998</v>
      </c>
      <c r="I2069">
        <v>5.1003959999999999</v>
      </c>
    </row>
    <row r="2070" spans="1:9" x14ac:dyDescent="0.25">
      <c r="A2070">
        <v>2069</v>
      </c>
      <c r="F2070">
        <v>98.439370000000011</v>
      </c>
      <c r="G2070">
        <v>10.145087999999999</v>
      </c>
      <c r="H2070">
        <v>98.468761000000001</v>
      </c>
      <c r="I2070">
        <v>5.0810040000000001</v>
      </c>
    </row>
    <row r="2071" spans="1:9" x14ac:dyDescent="0.25">
      <c r="A2071">
        <v>2070</v>
      </c>
    </row>
    <row r="2072" spans="1:9" x14ac:dyDescent="0.25">
      <c r="A2072">
        <v>2071</v>
      </c>
    </row>
    <row r="2073" spans="1:9" x14ac:dyDescent="0.25">
      <c r="A2073">
        <v>2072</v>
      </c>
    </row>
    <row r="2074" spans="1:9" x14ac:dyDescent="0.25">
      <c r="A2074">
        <v>2073</v>
      </c>
    </row>
    <row r="2075" spans="1:9" x14ac:dyDescent="0.25">
      <c r="A2075">
        <v>2074</v>
      </c>
      <c r="D2075">
        <v>122.915294</v>
      </c>
      <c r="E2075">
        <v>5.896922</v>
      </c>
    </row>
    <row r="2076" spans="1:9" x14ac:dyDescent="0.25">
      <c r="A2076">
        <v>2075</v>
      </c>
      <c r="D2076">
        <v>122.96554500000001</v>
      </c>
      <c r="E2076">
        <v>5.9165159999999997</v>
      </c>
    </row>
    <row r="2077" spans="1:9" x14ac:dyDescent="0.25">
      <c r="A2077">
        <v>2076</v>
      </c>
      <c r="D2077">
        <v>122.94716200000001</v>
      </c>
      <c r="E2077">
        <v>5.9248500000000002</v>
      </c>
    </row>
    <row r="2078" spans="1:9" x14ac:dyDescent="0.25">
      <c r="A2078">
        <v>2077</v>
      </c>
      <c r="D2078">
        <v>122.89453800000001</v>
      </c>
      <c r="E2078">
        <v>5.9429290000000004</v>
      </c>
    </row>
    <row r="2079" spans="1:9" x14ac:dyDescent="0.25">
      <c r="A2079">
        <v>2078</v>
      </c>
      <c r="B2079">
        <v>127.69868400000001</v>
      </c>
      <c r="C2079">
        <v>7.574967</v>
      </c>
      <c r="D2079">
        <v>122.93756</v>
      </c>
      <c r="E2079">
        <v>5.9225260000000004</v>
      </c>
    </row>
    <row r="2080" spans="1:9" x14ac:dyDescent="0.25">
      <c r="A2080">
        <v>2079</v>
      </c>
      <c r="B2080">
        <v>127.67070700000001</v>
      </c>
      <c r="C2080">
        <v>7.5441609999999999</v>
      </c>
      <c r="D2080">
        <v>122.946754</v>
      </c>
      <c r="E2080">
        <v>5.9618169999999999</v>
      </c>
    </row>
    <row r="2081" spans="1:9" x14ac:dyDescent="0.25">
      <c r="A2081">
        <v>2080</v>
      </c>
      <c r="B2081">
        <v>127.67626100000001</v>
      </c>
      <c r="C2081">
        <v>7.5494630000000003</v>
      </c>
      <c r="D2081">
        <v>122.91216200000001</v>
      </c>
      <c r="E2081">
        <v>5.9234349999999996</v>
      </c>
    </row>
    <row r="2082" spans="1:9" x14ac:dyDescent="0.25">
      <c r="A2082">
        <v>2081</v>
      </c>
      <c r="B2082">
        <v>127.65822900000001</v>
      </c>
      <c r="C2082">
        <v>7.5544130000000003</v>
      </c>
      <c r="D2082">
        <v>122.915294</v>
      </c>
      <c r="E2082">
        <v>5.896922</v>
      </c>
    </row>
    <row r="2083" spans="1:9" x14ac:dyDescent="0.25">
      <c r="A2083">
        <v>2082</v>
      </c>
      <c r="B2083">
        <v>127.623637</v>
      </c>
      <c r="C2083">
        <v>7.5104249999999997</v>
      </c>
    </row>
    <row r="2084" spans="1:9" x14ac:dyDescent="0.25">
      <c r="A2084">
        <v>2083</v>
      </c>
      <c r="B2084">
        <v>127.632373</v>
      </c>
      <c r="C2084">
        <v>7.5308279999999996</v>
      </c>
    </row>
    <row r="2085" spans="1:9" x14ac:dyDescent="0.25">
      <c r="A2085">
        <v>2084</v>
      </c>
      <c r="B2085">
        <v>127.69868400000001</v>
      </c>
      <c r="C2085">
        <v>7.574967</v>
      </c>
    </row>
    <row r="2086" spans="1:9" x14ac:dyDescent="0.25">
      <c r="A2086">
        <v>2085</v>
      </c>
      <c r="F2086">
        <v>128.936702</v>
      </c>
      <c r="G2086">
        <v>8.4840119999999999</v>
      </c>
      <c r="H2086">
        <v>128.718177</v>
      </c>
      <c r="I2086">
        <v>4.4627020000000002</v>
      </c>
    </row>
    <row r="2087" spans="1:9" x14ac:dyDescent="0.25">
      <c r="A2087">
        <v>2086</v>
      </c>
      <c r="F2087">
        <v>128.90311700000001</v>
      </c>
      <c r="G2087">
        <v>8.4807799999999993</v>
      </c>
      <c r="H2087">
        <v>128.69742100000002</v>
      </c>
      <c r="I2087">
        <v>4.5187090000000003</v>
      </c>
    </row>
    <row r="2088" spans="1:9" x14ac:dyDescent="0.25">
      <c r="A2088">
        <v>2087</v>
      </c>
      <c r="F2088">
        <v>128.883422</v>
      </c>
      <c r="G2088">
        <v>8.4149239999999992</v>
      </c>
      <c r="H2088">
        <v>128.678336</v>
      </c>
      <c r="I2088">
        <v>4.5018409999999998</v>
      </c>
    </row>
    <row r="2089" spans="1:9" x14ac:dyDescent="0.25">
      <c r="A2089">
        <v>2088</v>
      </c>
      <c r="F2089">
        <v>128.86433300000002</v>
      </c>
      <c r="G2089">
        <v>8.45669</v>
      </c>
      <c r="H2089">
        <v>128.68247100000002</v>
      </c>
      <c r="I2089">
        <v>4.5218910000000001</v>
      </c>
    </row>
    <row r="2090" spans="1:9" x14ac:dyDescent="0.25">
      <c r="A2090">
        <v>2089</v>
      </c>
      <c r="F2090">
        <v>128.856807</v>
      </c>
      <c r="G2090">
        <v>8.4580029999999997</v>
      </c>
      <c r="H2090">
        <v>128.67373600000002</v>
      </c>
      <c r="I2090">
        <v>4.5260319999999998</v>
      </c>
    </row>
    <row r="2091" spans="1:9" x14ac:dyDescent="0.25">
      <c r="A2091">
        <v>2090</v>
      </c>
      <c r="F2091">
        <v>128.92968300000001</v>
      </c>
      <c r="G2091">
        <v>8.4764870000000005</v>
      </c>
      <c r="H2091">
        <v>128.65141199999999</v>
      </c>
      <c r="I2091">
        <v>4.5566870000000002</v>
      </c>
    </row>
    <row r="2092" spans="1:9" x14ac:dyDescent="0.25">
      <c r="A2092">
        <v>2091</v>
      </c>
      <c r="F2092">
        <v>128.92438000000001</v>
      </c>
      <c r="G2092">
        <v>8.5359289999999994</v>
      </c>
      <c r="H2092">
        <v>128.68414200000001</v>
      </c>
      <c r="I2092">
        <v>4.5272940000000004</v>
      </c>
    </row>
    <row r="2093" spans="1:9" x14ac:dyDescent="0.25">
      <c r="A2093">
        <v>2092</v>
      </c>
      <c r="F2093">
        <v>128.936702</v>
      </c>
      <c r="G2093">
        <v>8.4840119999999999</v>
      </c>
      <c r="H2093">
        <v>128.718177</v>
      </c>
      <c r="I2093">
        <v>4.4627020000000002</v>
      </c>
    </row>
    <row r="2094" spans="1:9" x14ac:dyDescent="0.25">
      <c r="A2094">
        <v>2093</v>
      </c>
    </row>
    <row r="2095" spans="1:9" x14ac:dyDescent="0.25">
      <c r="A2095">
        <v>2094</v>
      </c>
    </row>
    <row r="2096" spans="1:9" x14ac:dyDescent="0.25">
      <c r="A2096">
        <v>2095</v>
      </c>
      <c r="D2096">
        <v>156.874495</v>
      </c>
      <c r="E2096">
        <v>7.3218420000000002</v>
      </c>
    </row>
    <row r="2097" spans="1:9" x14ac:dyDescent="0.25">
      <c r="A2097">
        <v>2096</v>
      </c>
      <c r="D2097">
        <v>156.87643299999999</v>
      </c>
      <c r="E2097">
        <v>7.4284530000000002</v>
      </c>
    </row>
    <row r="2098" spans="1:9" x14ac:dyDescent="0.25">
      <c r="A2098">
        <v>2097</v>
      </c>
      <c r="D2098">
        <v>156.835319</v>
      </c>
      <c r="E2098">
        <v>7.3451029999999999</v>
      </c>
    </row>
    <row r="2099" spans="1:9" x14ac:dyDescent="0.25">
      <c r="A2099">
        <v>2098</v>
      </c>
      <c r="D2099">
        <v>156.851235</v>
      </c>
      <c r="E2099">
        <v>7.326892</v>
      </c>
    </row>
    <row r="2100" spans="1:9" x14ac:dyDescent="0.25">
      <c r="A2100">
        <v>2099</v>
      </c>
      <c r="B2100">
        <v>161.46384499999999</v>
      </c>
      <c r="C2100">
        <v>9.1080020000000008</v>
      </c>
      <c r="D2100">
        <v>156.80818199999999</v>
      </c>
      <c r="E2100">
        <v>7.321027</v>
      </c>
    </row>
    <row r="2101" spans="1:9" x14ac:dyDescent="0.25">
      <c r="A2101">
        <v>2100</v>
      </c>
      <c r="B2101">
        <v>161.48761500000001</v>
      </c>
      <c r="C2101">
        <v>9.0662749999999992</v>
      </c>
      <c r="D2101">
        <v>156.88240100000002</v>
      </c>
      <c r="E2101">
        <v>7.2975110000000001</v>
      </c>
    </row>
    <row r="2102" spans="1:9" x14ac:dyDescent="0.25">
      <c r="A2102">
        <v>2101</v>
      </c>
      <c r="B2102">
        <v>161.48802499999999</v>
      </c>
      <c r="C2102">
        <v>9.1102959999999999</v>
      </c>
      <c r="D2102">
        <v>156.881891</v>
      </c>
      <c r="E2102">
        <v>7.3164860000000003</v>
      </c>
    </row>
    <row r="2103" spans="1:9" x14ac:dyDescent="0.25">
      <c r="A2103">
        <v>2102</v>
      </c>
      <c r="B2103">
        <v>161.528424</v>
      </c>
      <c r="C2103">
        <v>9.1236099999999993</v>
      </c>
      <c r="D2103">
        <v>156.874495</v>
      </c>
      <c r="E2103">
        <v>7.3218420000000002</v>
      </c>
    </row>
    <row r="2104" spans="1:9" x14ac:dyDescent="0.25">
      <c r="A2104">
        <v>2103</v>
      </c>
      <c r="B2104">
        <v>161.478129</v>
      </c>
      <c r="C2104">
        <v>9.1437600000000003</v>
      </c>
    </row>
    <row r="2105" spans="1:9" x14ac:dyDescent="0.25">
      <c r="A2105">
        <v>2104</v>
      </c>
      <c r="B2105">
        <v>161.41564099999999</v>
      </c>
      <c r="C2105">
        <v>9.163551</v>
      </c>
    </row>
    <row r="2106" spans="1:9" x14ac:dyDescent="0.25">
      <c r="A2106">
        <v>2105</v>
      </c>
      <c r="B2106">
        <v>161.32560799999999</v>
      </c>
      <c r="C2106">
        <v>9.071733</v>
      </c>
    </row>
    <row r="2107" spans="1:9" x14ac:dyDescent="0.25">
      <c r="A2107">
        <v>2106</v>
      </c>
      <c r="B2107">
        <v>161.46384499999999</v>
      </c>
      <c r="C2107">
        <v>9.1080020000000008</v>
      </c>
    </row>
    <row r="2108" spans="1:9" x14ac:dyDescent="0.25">
      <c r="A2108">
        <v>2107</v>
      </c>
      <c r="F2108">
        <v>162.237459</v>
      </c>
      <c r="G2108">
        <v>10.457312</v>
      </c>
      <c r="H2108">
        <v>162.43328600000001</v>
      </c>
      <c r="I2108">
        <v>6.1515760000000004</v>
      </c>
    </row>
    <row r="2109" spans="1:9" x14ac:dyDescent="0.25">
      <c r="A2109">
        <v>2108</v>
      </c>
      <c r="F2109">
        <v>162.207109</v>
      </c>
      <c r="G2109">
        <v>10.452823</v>
      </c>
      <c r="H2109">
        <v>162.431603</v>
      </c>
      <c r="I2109">
        <v>6.2051360000000004</v>
      </c>
    </row>
    <row r="2110" spans="1:9" x14ac:dyDescent="0.25">
      <c r="A2110">
        <v>2109</v>
      </c>
      <c r="F2110">
        <v>162.24511100000001</v>
      </c>
      <c r="G2110">
        <v>10.440835999999999</v>
      </c>
      <c r="H2110">
        <v>162.350854</v>
      </c>
      <c r="I2110">
        <v>6.2296719999999999</v>
      </c>
    </row>
    <row r="2111" spans="1:9" x14ac:dyDescent="0.25">
      <c r="A2111">
        <v>2110</v>
      </c>
      <c r="F2111">
        <v>162.22639000000001</v>
      </c>
      <c r="G2111">
        <v>10.435734999999999</v>
      </c>
      <c r="H2111">
        <v>162.26832100000001</v>
      </c>
      <c r="I2111">
        <v>6.2632370000000002</v>
      </c>
    </row>
    <row r="2112" spans="1:9" x14ac:dyDescent="0.25">
      <c r="A2112">
        <v>2111</v>
      </c>
      <c r="F2112">
        <v>162.19905</v>
      </c>
      <c r="G2112">
        <v>10.456853000000001</v>
      </c>
      <c r="H2112">
        <v>162.247253</v>
      </c>
      <c r="I2112">
        <v>6.2666029999999999</v>
      </c>
    </row>
    <row r="2113" spans="1:9" x14ac:dyDescent="0.25">
      <c r="A2113">
        <v>2112</v>
      </c>
      <c r="F2113">
        <v>162.17482000000001</v>
      </c>
      <c r="G2113">
        <v>10.512912999999999</v>
      </c>
      <c r="H2113">
        <v>162.265973</v>
      </c>
      <c r="I2113">
        <v>6.2053399999999996</v>
      </c>
    </row>
    <row r="2114" spans="1:9" x14ac:dyDescent="0.25">
      <c r="A2114">
        <v>2113</v>
      </c>
      <c r="F2114">
        <v>162.229197</v>
      </c>
      <c r="G2114">
        <v>10.530358</v>
      </c>
      <c r="H2114">
        <v>162.28515400000001</v>
      </c>
      <c r="I2114">
        <v>6.1425470000000004</v>
      </c>
    </row>
    <row r="2115" spans="1:9" x14ac:dyDescent="0.25">
      <c r="A2115">
        <v>2114</v>
      </c>
      <c r="F2115">
        <v>162.25485399999999</v>
      </c>
      <c r="G2115">
        <v>10.511892</v>
      </c>
      <c r="H2115">
        <v>162.43328600000001</v>
      </c>
      <c r="I2115">
        <v>6.1515760000000004</v>
      </c>
    </row>
    <row r="2116" spans="1:9" x14ac:dyDescent="0.25">
      <c r="A2116">
        <v>2115</v>
      </c>
      <c r="F2116">
        <v>162.237459</v>
      </c>
      <c r="G2116">
        <v>10.457312</v>
      </c>
      <c r="H2116">
        <v>162.43328600000001</v>
      </c>
      <c r="I2116">
        <v>6.1515760000000004</v>
      </c>
    </row>
    <row r="2117" spans="1:9" x14ac:dyDescent="0.25">
      <c r="A2117">
        <v>2116</v>
      </c>
    </row>
    <row r="2118" spans="1:9" x14ac:dyDescent="0.25">
      <c r="A2118">
        <v>2117</v>
      </c>
    </row>
    <row r="2119" spans="1:9" x14ac:dyDescent="0.25">
      <c r="A2119">
        <v>2118</v>
      </c>
      <c r="D2119">
        <v>184.53047000000001</v>
      </c>
      <c r="E2119">
        <v>7.3169959999999996</v>
      </c>
    </row>
    <row r="2120" spans="1:9" x14ac:dyDescent="0.25">
      <c r="A2120">
        <v>2119</v>
      </c>
      <c r="D2120">
        <v>184.57852400000002</v>
      </c>
      <c r="E2120">
        <v>7.2561419999999996</v>
      </c>
    </row>
    <row r="2121" spans="1:9" x14ac:dyDescent="0.25">
      <c r="A2121">
        <v>2120</v>
      </c>
      <c r="D2121">
        <v>184.58387999999999</v>
      </c>
      <c r="E2121">
        <v>7.2573660000000002</v>
      </c>
    </row>
    <row r="2122" spans="1:9" x14ac:dyDescent="0.25">
      <c r="A2122">
        <v>2121</v>
      </c>
      <c r="D2122">
        <v>184.541338</v>
      </c>
      <c r="E2122">
        <v>7.2739440000000002</v>
      </c>
    </row>
    <row r="2123" spans="1:9" x14ac:dyDescent="0.25">
      <c r="A2123">
        <v>2122</v>
      </c>
      <c r="B2123">
        <v>189.63792999999998</v>
      </c>
      <c r="C2123">
        <v>8.8328030000000002</v>
      </c>
      <c r="D2123">
        <v>184.57632699999999</v>
      </c>
      <c r="E2123">
        <v>7.2764430000000004</v>
      </c>
    </row>
    <row r="2124" spans="1:9" x14ac:dyDescent="0.25">
      <c r="A2124">
        <v>2123</v>
      </c>
      <c r="B2124">
        <v>189.61625100000001</v>
      </c>
      <c r="C2124">
        <v>8.8286200000000008</v>
      </c>
      <c r="D2124">
        <v>184.558222</v>
      </c>
      <c r="E2124">
        <v>7.26762</v>
      </c>
    </row>
    <row r="2125" spans="1:9" x14ac:dyDescent="0.25">
      <c r="A2125">
        <v>2124</v>
      </c>
      <c r="B2125">
        <v>189.63762500000001</v>
      </c>
      <c r="C2125">
        <v>8.8590230000000005</v>
      </c>
      <c r="D2125">
        <v>184.54495800000001</v>
      </c>
      <c r="E2125">
        <v>7.2699150000000001</v>
      </c>
    </row>
    <row r="2126" spans="1:9" x14ac:dyDescent="0.25">
      <c r="A2126">
        <v>2125</v>
      </c>
      <c r="B2126">
        <v>189.65562700000001</v>
      </c>
      <c r="C2126">
        <v>8.8277029999999996</v>
      </c>
      <c r="D2126">
        <v>184.56230399999998</v>
      </c>
      <c r="E2126">
        <v>7.2744540000000004</v>
      </c>
    </row>
    <row r="2127" spans="1:9" x14ac:dyDescent="0.25">
      <c r="A2127">
        <v>2126</v>
      </c>
      <c r="B2127">
        <v>189.614924</v>
      </c>
      <c r="C2127">
        <v>8.8615220000000008</v>
      </c>
      <c r="D2127">
        <v>184.53047000000001</v>
      </c>
      <c r="E2127">
        <v>7.3169959999999996</v>
      </c>
    </row>
    <row r="2128" spans="1:9" x14ac:dyDescent="0.25">
      <c r="A2128">
        <v>2127</v>
      </c>
      <c r="B2128">
        <v>189.63456200000002</v>
      </c>
      <c r="C2128">
        <v>8.8561139999999998</v>
      </c>
    </row>
    <row r="2129" spans="1:9" x14ac:dyDescent="0.25">
      <c r="A2129">
        <v>2128</v>
      </c>
      <c r="B2129">
        <v>189.65307799999999</v>
      </c>
      <c r="C2129">
        <v>8.8771310000000003</v>
      </c>
    </row>
    <row r="2130" spans="1:9" x14ac:dyDescent="0.25">
      <c r="A2130">
        <v>2129</v>
      </c>
      <c r="B2130">
        <v>189.67460499999999</v>
      </c>
      <c r="C2130">
        <v>8.8344349999999991</v>
      </c>
    </row>
    <row r="2131" spans="1:9" x14ac:dyDescent="0.25">
      <c r="A2131">
        <v>2130</v>
      </c>
      <c r="B2131">
        <v>189.63792999999998</v>
      </c>
      <c r="C2131">
        <v>8.8328030000000002</v>
      </c>
    </row>
    <row r="2132" spans="1:9" x14ac:dyDescent="0.25">
      <c r="A2132">
        <v>2131</v>
      </c>
      <c r="F2132">
        <v>190.77799400000001</v>
      </c>
      <c r="G2132">
        <v>10.173391000000001</v>
      </c>
      <c r="H2132">
        <v>190.83721800000001</v>
      </c>
      <c r="I2132">
        <v>5.7656869999999998</v>
      </c>
    </row>
    <row r="2133" spans="1:9" x14ac:dyDescent="0.25">
      <c r="A2133">
        <v>2132</v>
      </c>
      <c r="F2133">
        <v>190.72948700000001</v>
      </c>
      <c r="G2133">
        <v>10.194305999999999</v>
      </c>
      <c r="H2133">
        <v>190.83043499999999</v>
      </c>
      <c r="I2133">
        <v>5.7854789999999996</v>
      </c>
    </row>
    <row r="2134" spans="1:9" x14ac:dyDescent="0.25">
      <c r="A2134">
        <v>2133</v>
      </c>
      <c r="F2134">
        <v>190.752745</v>
      </c>
      <c r="G2134">
        <v>10.191195</v>
      </c>
      <c r="H2134">
        <v>190.81472600000001</v>
      </c>
      <c r="I2134">
        <v>5.7505369999999996</v>
      </c>
    </row>
    <row r="2135" spans="1:9" x14ac:dyDescent="0.25">
      <c r="A2135">
        <v>2134</v>
      </c>
      <c r="F2135">
        <v>190.76825500000001</v>
      </c>
      <c r="G2135">
        <v>10.199254</v>
      </c>
      <c r="H2135">
        <v>190.73821100000001</v>
      </c>
      <c r="I2135">
        <v>5.7686960000000003</v>
      </c>
    </row>
    <row r="2136" spans="1:9" x14ac:dyDescent="0.25">
      <c r="A2136">
        <v>2135</v>
      </c>
      <c r="F2136">
        <v>190.75208499999999</v>
      </c>
      <c r="G2136">
        <v>10.191653000000001</v>
      </c>
      <c r="H2136">
        <v>190.75391999999999</v>
      </c>
      <c r="I2136">
        <v>5.8373559999999998</v>
      </c>
    </row>
    <row r="2137" spans="1:9" x14ac:dyDescent="0.25">
      <c r="A2137">
        <v>2136</v>
      </c>
      <c r="F2137">
        <v>190.71555899999998</v>
      </c>
      <c r="G2137">
        <v>10.195989000000001</v>
      </c>
      <c r="H2137">
        <v>190.74565699999999</v>
      </c>
      <c r="I2137">
        <v>5.780939</v>
      </c>
    </row>
    <row r="2138" spans="1:9" x14ac:dyDescent="0.25">
      <c r="A2138">
        <v>2137</v>
      </c>
      <c r="F2138">
        <v>190.735964</v>
      </c>
      <c r="G2138">
        <v>10.217617000000001</v>
      </c>
      <c r="H2138">
        <v>190.81069400000001</v>
      </c>
      <c r="I2138">
        <v>5.7689009999999996</v>
      </c>
    </row>
    <row r="2139" spans="1:9" x14ac:dyDescent="0.25">
      <c r="A2139">
        <v>2138</v>
      </c>
      <c r="F2139">
        <v>190.78263699999999</v>
      </c>
      <c r="G2139">
        <v>10.253477</v>
      </c>
      <c r="H2139">
        <v>190.83721800000001</v>
      </c>
      <c r="I2139">
        <v>5.7656869999999998</v>
      </c>
    </row>
    <row r="2140" spans="1:9" x14ac:dyDescent="0.25">
      <c r="A2140">
        <v>2139</v>
      </c>
      <c r="D2140">
        <v>211.07378800000001</v>
      </c>
      <c r="E2140">
        <v>8.3439379999999996</v>
      </c>
      <c r="F2140">
        <v>190.77799400000001</v>
      </c>
      <c r="G2140">
        <v>10.173391000000001</v>
      </c>
    </row>
    <row r="2141" spans="1:9" x14ac:dyDescent="0.25">
      <c r="A2141">
        <v>2140</v>
      </c>
      <c r="D2141">
        <v>211.07378800000001</v>
      </c>
      <c r="E2141">
        <v>8.3652259999999998</v>
      </c>
    </row>
    <row r="2142" spans="1:9" x14ac:dyDescent="0.25">
      <c r="A2142">
        <v>2141</v>
      </c>
      <c r="D2142">
        <v>211.07466500000001</v>
      </c>
      <c r="E2142">
        <v>8.4834160000000001</v>
      </c>
    </row>
    <row r="2143" spans="1:9" x14ac:dyDescent="0.25">
      <c r="A2143">
        <v>2142</v>
      </c>
      <c r="D2143">
        <v>211.01116300000001</v>
      </c>
      <c r="E2143">
        <v>8.4021830000000008</v>
      </c>
    </row>
    <row r="2144" spans="1:9" x14ac:dyDescent="0.25">
      <c r="A2144">
        <v>2143</v>
      </c>
      <c r="D2144">
        <v>211.07378800000001</v>
      </c>
      <c r="E2144">
        <v>8.3652259999999998</v>
      </c>
    </row>
    <row r="2145" spans="1:9" x14ac:dyDescent="0.25">
      <c r="A2145">
        <v>2144</v>
      </c>
      <c r="D2145">
        <v>211.01399799999999</v>
      </c>
      <c r="E2145">
        <v>8.3894000000000002</v>
      </c>
    </row>
    <row r="2146" spans="1:9" x14ac:dyDescent="0.25">
      <c r="A2146">
        <v>2145</v>
      </c>
      <c r="B2146">
        <v>216.33752899999999</v>
      </c>
      <c r="C2146">
        <v>9.2860010000000006</v>
      </c>
      <c r="D2146">
        <v>211.09389099999999</v>
      </c>
      <c r="E2146">
        <v>8.3812549999999995</v>
      </c>
    </row>
    <row r="2147" spans="1:9" x14ac:dyDescent="0.25">
      <c r="A2147">
        <v>2146</v>
      </c>
      <c r="B2147">
        <v>216.392527</v>
      </c>
      <c r="C2147">
        <v>9.26023</v>
      </c>
      <c r="D2147">
        <v>211.06574799999999</v>
      </c>
      <c r="E2147">
        <v>8.3198159999999994</v>
      </c>
    </row>
    <row r="2148" spans="1:9" x14ac:dyDescent="0.25">
      <c r="A2148">
        <v>2147</v>
      </c>
      <c r="B2148">
        <v>216.36015699999999</v>
      </c>
      <c r="C2148">
        <v>9.3385750000000005</v>
      </c>
      <c r="D2148">
        <v>211.07378800000001</v>
      </c>
      <c r="E2148">
        <v>8.3652259999999998</v>
      </c>
    </row>
    <row r="2149" spans="1:9" x14ac:dyDescent="0.25">
      <c r="A2149">
        <v>2148</v>
      </c>
      <c r="B2149">
        <v>216.29608899999999</v>
      </c>
      <c r="C2149">
        <v>9.3274939999999997</v>
      </c>
    </row>
    <row r="2150" spans="1:9" x14ac:dyDescent="0.25">
      <c r="A2150">
        <v>2149</v>
      </c>
      <c r="B2150">
        <v>216.26067800000001</v>
      </c>
      <c r="C2150">
        <v>9.3177520000000005</v>
      </c>
    </row>
    <row r="2151" spans="1:9" x14ac:dyDescent="0.25">
      <c r="A2151">
        <v>2150</v>
      </c>
      <c r="B2151">
        <v>216.31180900000001</v>
      </c>
      <c r="C2151">
        <v>9.3470800000000001</v>
      </c>
    </row>
    <row r="2152" spans="1:9" x14ac:dyDescent="0.25">
      <c r="A2152">
        <v>2151</v>
      </c>
      <c r="B2152">
        <v>216.25382300000001</v>
      </c>
      <c r="C2152">
        <v>9.3416689999999996</v>
      </c>
    </row>
    <row r="2153" spans="1:9" x14ac:dyDescent="0.25">
      <c r="A2153">
        <v>2152</v>
      </c>
      <c r="B2153">
        <v>216.33752899999999</v>
      </c>
      <c r="C2153">
        <v>9.2860010000000006</v>
      </c>
    </row>
    <row r="2154" spans="1:9" x14ac:dyDescent="0.25">
      <c r="A2154">
        <v>2153</v>
      </c>
      <c r="H2154">
        <v>215.85198800000001</v>
      </c>
      <c r="I2154">
        <v>6.5966079999999998</v>
      </c>
    </row>
    <row r="2155" spans="1:9" x14ac:dyDescent="0.25">
      <c r="A2155">
        <v>2154</v>
      </c>
      <c r="F2155">
        <v>216.57782599999999</v>
      </c>
      <c r="G2155">
        <v>10.567736999999999</v>
      </c>
      <c r="H2155">
        <v>215.81631999999999</v>
      </c>
      <c r="I2155">
        <v>6.5558370000000004</v>
      </c>
    </row>
    <row r="2156" spans="1:9" x14ac:dyDescent="0.25">
      <c r="A2156">
        <v>2155</v>
      </c>
      <c r="F2156">
        <v>216.56875500000001</v>
      </c>
      <c r="G2156">
        <v>10.586036</v>
      </c>
      <c r="H2156">
        <v>215.786889</v>
      </c>
      <c r="I2156">
        <v>6.572692</v>
      </c>
    </row>
    <row r="2157" spans="1:9" x14ac:dyDescent="0.25">
      <c r="A2157">
        <v>2156</v>
      </c>
      <c r="F2157">
        <v>216.53499299999999</v>
      </c>
      <c r="G2157">
        <v>10.598406000000001</v>
      </c>
      <c r="H2157">
        <v>215.72952100000001</v>
      </c>
      <c r="I2157">
        <v>6.5711969999999997</v>
      </c>
    </row>
    <row r="2158" spans="1:9" x14ac:dyDescent="0.25">
      <c r="A2158">
        <v>2157</v>
      </c>
      <c r="F2158">
        <v>216.49375900000001</v>
      </c>
      <c r="G2158">
        <v>10.585673999999999</v>
      </c>
      <c r="H2158">
        <v>215.77013700000001</v>
      </c>
      <c r="I2158">
        <v>6.5530020000000002</v>
      </c>
    </row>
    <row r="2159" spans="1:9" x14ac:dyDescent="0.25">
      <c r="A2159">
        <v>2158</v>
      </c>
      <c r="F2159">
        <v>216.48082099999999</v>
      </c>
      <c r="G2159">
        <v>10.62227</v>
      </c>
      <c r="H2159">
        <v>215.78250700000001</v>
      </c>
      <c r="I2159">
        <v>6.5314050000000003</v>
      </c>
    </row>
    <row r="2160" spans="1:9" x14ac:dyDescent="0.25">
      <c r="A2160">
        <v>2159</v>
      </c>
      <c r="F2160">
        <v>216.51654099999999</v>
      </c>
      <c r="G2160">
        <v>10.645929000000001</v>
      </c>
      <c r="H2160">
        <v>215.78359</v>
      </c>
      <c r="I2160">
        <v>6.5603730000000002</v>
      </c>
    </row>
    <row r="2161" spans="1:9" x14ac:dyDescent="0.25">
      <c r="A2161">
        <v>2160</v>
      </c>
      <c r="F2161">
        <v>216.50618</v>
      </c>
      <c r="G2161">
        <v>10.624641</v>
      </c>
      <c r="H2161">
        <v>215.75508600000001</v>
      </c>
      <c r="I2161">
        <v>6.6056280000000003</v>
      </c>
    </row>
    <row r="2162" spans="1:9" x14ac:dyDescent="0.25">
      <c r="A2162">
        <v>2161</v>
      </c>
      <c r="F2162">
        <v>216.57782599999999</v>
      </c>
      <c r="G2162">
        <v>10.567736999999999</v>
      </c>
      <c r="H2162">
        <v>215.85198800000001</v>
      </c>
      <c r="I2162">
        <v>6.5966079999999998</v>
      </c>
    </row>
    <row r="2163" spans="1:9" x14ac:dyDescent="0.25">
      <c r="A2163">
        <v>2162</v>
      </c>
      <c r="D2163">
        <v>234.366108</v>
      </c>
      <c r="E2163">
        <v>7.7574740000000002</v>
      </c>
      <c r="F2163">
        <v>216.57782599999999</v>
      </c>
      <c r="G2163">
        <v>10.567736999999999</v>
      </c>
    </row>
    <row r="2164" spans="1:9" x14ac:dyDescent="0.25">
      <c r="A2164">
        <v>2163</v>
      </c>
      <c r="D2164">
        <v>234.35378900000001</v>
      </c>
      <c r="E2164">
        <v>7.8198420000000004</v>
      </c>
    </row>
    <row r="2165" spans="1:9" x14ac:dyDescent="0.25">
      <c r="A2165">
        <v>2164</v>
      </c>
      <c r="D2165">
        <v>234.38646900000001</v>
      </c>
      <c r="E2165">
        <v>7.8356659999999998</v>
      </c>
    </row>
    <row r="2166" spans="1:9" x14ac:dyDescent="0.25">
      <c r="A2166">
        <v>2165</v>
      </c>
      <c r="D2166">
        <v>234.39569299999999</v>
      </c>
      <c r="E2166">
        <v>7.8317480000000002</v>
      </c>
    </row>
    <row r="2167" spans="1:9" x14ac:dyDescent="0.25">
      <c r="A2167">
        <v>2166</v>
      </c>
      <c r="D2167">
        <v>234.34770599999999</v>
      </c>
      <c r="E2167">
        <v>7.8278309999999998</v>
      </c>
    </row>
    <row r="2168" spans="1:9" x14ac:dyDescent="0.25">
      <c r="A2168">
        <v>2167</v>
      </c>
      <c r="D2168">
        <v>234.35837599999999</v>
      </c>
      <c r="E2168">
        <v>7.8379339999999997</v>
      </c>
    </row>
    <row r="2169" spans="1:9" x14ac:dyDescent="0.25">
      <c r="A2169">
        <v>2168</v>
      </c>
      <c r="D2169">
        <v>234.38760199999999</v>
      </c>
      <c r="E2169">
        <v>7.8222129999999996</v>
      </c>
    </row>
    <row r="2170" spans="1:9" x14ac:dyDescent="0.25">
      <c r="A2170">
        <v>2169</v>
      </c>
      <c r="B2170">
        <v>241.40321</v>
      </c>
      <c r="C2170">
        <v>9.0994650000000004</v>
      </c>
      <c r="D2170">
        <v>234.363789</v>
      </c>
      <c r="E2170">
        <v>7.8314909999999998</v>
      </c>
    </row>
    <row r="2171" spans="1:9" x14ac:dyDescent="0.25">
      <c r="A2171">
        <v>2170</v>
      </c>
      <c r="B2171">
        <v>241.46299999999999</v>
      </c>
      <c r="C2171">
        <v>9.0836410000000001</v>
      </c>
      <c r="D2171">
        <v>234.331625</v>
      </c>
      <c r="E2171">
        <v>7.7996889999999999</v>
      </c>
    </row>
    <row r="2172" spans="1:9" x14ac:dyDescent="0.25">
      <c r="A2172">
        <v>2171</v>
      </c>
      <c r="B2172">
        <v>241.45686599999999</v>
      </c>
      <c r="C2172">
        <v>9.0876610000000007</v>
      </c>
      <c r="D2172">
        <v>234.39564200000001</v>
      </c>
      <c r="E2172">
        <v>7.8069050000000004</v>
      </c>
    </row>
    <row r="2173" spans="1:9" x14ac:dyDescent="0.25">
      <c r="A2173">
        <v>2172</v>
      </c>
      <c r="B2173">
        <v>241.47686400000001</v>
      </c>
      <c r="C2173">
        <v>9.1080719999999999</v>
      </c>
      <c r="D2173">
        <v>234.366108</v>
      </c>
      <c r="E2173">
        <v>7.7574740000000002</v>
      </c>
    </row>
    <row r="2174" spans="1:9" x14ac:dyDescent="0.25">
      <c r="A2174">
        <v>2173</v>
      </c>
      <c r="B2174">
        <v>241.419239</v>
      </c>
      <c r="C2174">
        <v>9.0895679999999999</v>
      </c>
    </row>
    <row r="2175" spans="1:9" x14ac:dyDescent="0.25">
      <c r="A2175">
        <v>2174</v>
      </c>
      <c r="B2175">
        <v>241.44274200000001</v>
      </c>
      <c r="C2175">
        <v>9.1045160000000003</v>
      </c>
    </row>
    <row r="2176" spans="1:9" x14ac:dyDescent="0.25">
      <c r="A2176">
        <v>2175</v>
      </c>
      <c r="B2176">
        <v>241.40815599999999</v>
      </c>
      <c r="C2176">
        <v>9.1254430000000006</v>
      </c>
    </row>
    <row r="2177" spans="1:9" x14ac:dyDescent="0.25">
      <c r="A2177">
        <v>2176</v>
      </c>
      <c r="B2177">
        <v>241.40321</v>
      </c>
      <c r="C2177">
        <v>9.0994650000000004</v>
      </c>
      <c r="H2177">
        <v>239.63536500000001</v>
      </c>
      <c r="I2177">
        <v>5.0678749999999999</v>
      </c>
    </row>
    <row r="2178" spans="1:9" x14ac:dyDescent="0.25">
      <c r="A2178">
        <v>2177</v>
      </c>
      <c r="B2178">
        <v>241.40321</v>
      </c>
      <c r="C2178">
        <v>9.0994650000000004</v>
      </c>
      <c r="F2178">
        <v>240.93993399999999</v>
      </c>
      <c r="G2178">
        <v>9.7730879999999996</v>
      </c>
      <c r="H2178">
        <v>239.66020800000001</v>
      </c>
      <c r="I2178">
        <v>5.1097279999999996</v>
      </c>
    </row>
    <row r="2179" spans="1:9" x14ac:dyDescent="0.25">
      <c r="A2179">
        <v>2178</v>
      </c>
      <c r="F2179">
        <v>240.91117299999999</v>
      </c>
      <c r="G2179">
        <v>9.6805160000000008</v>
      </c>
      <c r="H2179">
        <v>239.65149700000001</v>
      </c>
      <c r="I2179">
        <v>5.1060169999999996</v>
      </c>
    </row>
    <row r="2180" spans="1:9" x14ac:dyDescent="0.25">
      <c r="A2180">
        <v>2179</v>
      </c>
      <c r="F2180">
        <v>240.898234</v>
      </c>
      <c r="G2180">
        <v>9.7064939999999993</v>
      </c>
      <c r="H2180">
        <v>239.652424</v>
      </c>
      <c r="I2180">
        <v>5.1183360000000002</v>
      </c>
    </row>
    <row r="2181" spans="1:9" x14ac:dyDescent="0.25">
      <c r="A2181">
        <v>2180</v>
      </c>
      <c r="F2181">
        <v>240.914782</v>
      </c>
      <c r="G2181">
        <v>9.6811349999999994</v>
      </c>
      <c r="H2181">
        <v>239.65324799999999</v>
      </c>
      <c r="I2181">
        <v>5.1516849999999996</v>
      </c>
    </row>
    <row r="2182" spans="1:9" x14ac:dyDescent="0.25">
      <c r="A2182">
        <v>2181</v>
      </c>
      <c r="F2182">
        <v>240.95323199999999</v>
      </c>
      <c r="G2182">
        <v>9.7256689999999999</v>
      </c>
      <c r="H2182">
        <v>239.599953</v>
      </c>
      <c r="I2182">
        <v>5.1202949999999996</v>
      </c>
    </row>
    <row r="2183" spans="1:9" x14ac:dyDescent="0.25">
      <c r="A2183">
        <v>2182</v>
      </c>
      <c r="F2183">
        <v>240.963232</v>
      </c>
      <c r="G2183">
        <v>9.7745320000000007</v>
      </c>
      <c r="H2183">
        <v>239.62964099999999</v>
      </c>
      <c r="I2183">
        <v>5.1055020000000004</v>
      </c>
    </row>
    <row r="2184" spans="1:9" x14ac:dyDescent="0.25">
      <c r="A2184">
        <v>2183</v>
      </c>
      <c r="F2184">
        <v>240.95297500000001</v>
      </c>
      <c r="G2184">
        <v>9.7878819999999997</v>
      </c>
      <c r="H2184">
        <v>239.649899</v>
      </c>
      <c r="I2184">
        <v>5.0907090000000004</v>
      </c>
    </row>
    <row r="2185" spans="1:9" x14ac:dyDescent="0.25">
      <c r="A2185">
        <v>2184</v>
      </c>
      <c r="D2185">
        <v>258.822903</v>
      </c>
      <c r="E2185">
        <v>6.5433120000000002</v>
      </c>
      <c r="F2185">
        <v>240.942768</v>
      </c>
      <c r="G2185">
        <v>9.7302049999999998</v>
      </c>
      <c r="H2185">
        <v>239.63536500000001</v>
      </c>
      <c r="I2185">
        <v>5.0678749999999999</v>
      </c>
    </row>
    <row r="2186" spans="1:9" x14ac:dyDescent="0.25">
      <c r="A2186">
        <v>2185</v>
      </c>
      <c r="D2186">
        <v>258.87465300000002</v>
      </c>
      <c r="E2186">
        <v>6.5871750000000002</v>
      </c>
      <c r="F2186">
        <v>240.93993399999999</v>
      </c>
      <c r="G2186">
        <v>9.7730879999999996</v>
      </c>
    </row>
    <row r="2187" spans="1:9" x14ac:dyDescent="0.25">
      <c r="A2187">
        <v>2186</v>
      </c>
      <c r="D2187">
        <v>258.84047700000002</v>
      </c>
      <c r="E2187">
        <v>6.5765580000000003</v>
      </c>
      <c r="F2187">
        <v>240.93993399999999</v>
      </c>
      <c r="G2187">
        <v>9.7730879999999996</v>
      </c>
    </row>
    <row r="2188" spans="1:9" x14ac:dyDescent="0.25">
      <c r="A2188">
        <v>2187</v>
      </c>
      <c r="D2188">
        <v>258.87068199999999</v>
      </c>
      <c r="E2188">
        <v>6.558827</v>
      </c>
    </row>
    <row r="2189" spans="1:9" x14ac:dyDescent="0.25">
      <c r="A2189">
        <v>2188</v>
      </c>
      <c r="D2189">
        <v>258.836972</v>
      </c>
      <c r="E2189">
        <v>6.5424360000000004</v>
      </c>
    </row>
    <row r="2190" spans="1:9" x14ac:dyDescent="0.25">
      <c r="A2190">
        <v>2189</v>
      </c>
      <c r="D2190">
        <v>258.79413999999997</v>
      </c>
      <c r="E2190">
        <v>6.5313530000000002</v>
      </c>
    </row>
    <row r="2191" spans="1:9" x14ac:dyDescent="0.25">
      <c r="A2191">
        <v>2190</v>
      </c>
      <c r="D2191">
        <v>258.82728200000003</v>
      </c>
      <c r="E2191">
        <v>6.5445489999999999</v>
      </c>
    </row>
    <row r="2192" spans="1:9" x14ac:dyDescent="0.25">
      <c r="A2192">
        <v>2191</v>
      </c>
      <c r="D2192">
        <v>258.81104700000003</v>
      </c>
      <c r="E2192">
        <v>6.5368690000000003</v>
      </c>
    </row>
    <row r="2193" spans="1:11" x14ac:dyDescent="0.25">
      <c r="A2193">
        <v>2192</v>
      </c>
      <c r="B2193">
        <v>266.76129900000001</v>
      </c>
      <c r="C2193">
        <v>7.4231619999999996</v>
      </c>
      <c r="D2193">
        <v>258.784245</v>
      </c>
      <c r="E2193">
        <v>6.5563010000000004</v>
      </c>
    </row>
    <row r="2194" spans="1:11" x14ac:dyDescent="0.25">
      <c r="A2194">
        <v>2193</v>
      </c>
      <c r="B2194">
        <v>266.78407299999998</v>
      </c>
      <c r="C2194">
        <v>7.4286770000000004</v>
      </c>
      <c r="D2194">
        <v>258.822903</v>
      </c>
      <c r="E2194">
        <v>6.5433120000000002</v>
      </c>
    </row>
    <row r="2195" spans="1:11" x14ac:dyDescent="0.25">
      <c r="A2195">
        <v>2194</v>
      </c>
      <c r="B2195">
        <v>266.791088</v>
      </c>
      <c r="C2195">
        <v>7.3570310000000001</v>
      </c>
    </row>
    <row r="2196" spans="1:11" x14ac:dyDescent="0.25">
      <c r="A2196">
        <v>2195</v>
      </c>
      <c r="B2196">
        <v>266.772786</v>
      </c>
      <c r="C2196">
        <v>7.3769270000000002</v>
      </c>
    </row>
    <row r="2197" spans="1:11" x14ac:dyDescent="0.25">
      <c r="A2197">
        <v>2196</v>
      </c>
      <c r="B2197">
        <v>266.81768399999999</v>
      </c>
      <c r="C2197">
        <v>7.3982659999999996</v>
      </c>
    </row>
    <row r="2198" spans="1:11" x14ac:dyDescent="0.25">
      <c r="A2198">
        <v>2197</v>
      </c>
      <c r="B2198">
        <v>266.79433499999999</v>
      </c>
      <c r="C2198">
        <v>7.379454</v>
      </c>
    </row>
    <row r="2199" spans="1:11" x14ac:dyDescent="0.25">
      <c r="A2199">
        <v>2198</v>
      </c>
      <c r="B2199">
        <v>266.810879</v>
      </c>
      <c r="C2199">
        <v>7.39337</v>
      </c>
    </row>
    <row r="2200" spans="1:11" x14ac:dyDescent="0.25">
      <c r="A2200">
        <v>2199</v>
      </c>
      <c r="B2200">
        <v>266.76103999999998</v>
      </c>
      <c r="C2200">
        <v>7.3856900000000003</v>
      </c>
    </row>
    <row r="2201" spans="1:11" x14ac:dyDescent="0.25">
      <c r="A2201">
        <v>2200</v>
      </c>
      <c r="B2201">
        <v>266.78742599999998</v>
      </c>
      <c r="C2201">
        <v>7.3714639999999996</v>
      </c>
      <c r="H2201">
        <v>264.39131600000002</v>
      </c>
      <c r="I2201">
        <v>4.7692310000000004</v>
      </c>
    </row>
    <row r="2202" spans="1:11" x14ac:dyDescent="0.25">
      <c r="A2202">
        <v>2201</v>
      </c>
      <c r="B2202">
        <v>266.76129900000001</v>
      </c>
      <c r="C2202">
        <v>7.4231619999999996</v>
      </c>
      <c r="H2202">
        <v>264.39833099999998</v>
      </c>
      <c r="I2202">
        <v>4.7348509999999999</v>
      </c>
    </row>
    <row r="2203" spans="1:11" x14ac:dyDescent="0.25">
      <c r="A2203">
        <v>2202</v>
      </c>
      <c r="B2203">
        <v>266.76129900000001</v>
      </c>
      <c r="C2203">
        <v>7.4231619999999996</v>
      </c>
      <c r="H2203">
        <v>264.48028199999999</v>
      </c>
      <c r="I2203">
        <v>4.7715500000000004</v>
      </c>
    </row>
    <row r="2204" spans="1:11" x14ac:dyDescent="0.25">
      <c r="A2204">
        <v>2203</v>
      </c>
      <c r="F2204">
        <v>267.18204500000002</v>
      </c>
      <c r="G2204">
        <v>9.2202830000000002</v>
      </c>
      <c r="H2204">
        <v>264.39131600000002</v>
      </c>
      <c r="I2204">
        <v>4.7692310000000004</v>
      </c>
    </row>
    <row r="2205" spans="1:11" x14ac:dyDescent="0.25">
      <c r="A2205">
        <v>2204</v>
      </c>
      <c r="F2205">
        <v>267.18204500000002</v>
      </c>
      <c r="G2205">
        <v>9.2202830000000002</v>
      </c>
      <c r="H2205">
        <v>264.39131600000002</v>
      </c>
      <c r="I2205">
        <v>4.7692310000000004</v>
      </c>
      <c r="J2205">
        <v>235.902367</v>
      </c>
      <c r="K2205">
        <v>14.389286</v>
      </c>
    </row>
    <row r="2206" spans="1:11" x14ac:dyDescent="0.25">
      <c r="A2206">
        <v>2205</v>
      </c>
    </row>
    <row r="2207" spans="1:11" x14ac:dyDescent="0.25">
      <c r="A2207">
        <v>2206</v>
      </c>
    </row>
    <row r="2208" spans="1:11" x14ac:dyDescent="0.25">
      <c r="A2208">
        <v>2207</v>
      </c>
    </row>
    <row r="2209" spans="1:1" x14ac:dyDescent="0.25">
      <c r="A2209">
        <v>2208</v>
      </c>
    </row>
    <row r="2210" spans="1:1" x14ac:dyDescent="0.25">
      <c r="A2210">
        <v>2209</v>
      </c>
    </row>
    <row r="2211" spans="1:1" x14ac:dyDescent="0.25">
      <c r="A2211">
        <v>2210</v>
      </c>
    </row>
    <row r="2212" spans="1:1" x14ac:dyDescent="0.25">
      <c r="A2212">
        <v>2211</v>
      </c>
    </row>
    <row r="2213" spans="1:1" x14ac:dyDescent="0.25">
      <c r="A2213">
        <v>2212</v>
      </c>
    </row>
    <row r="2214" spans="1:1" x14ac:dyDescent="0.25">
      <c r="A2214">
        <v>2213</v>
      </c>
    </row>
    <row r="2215" spans="1:1" x14ac:dyDescent="0.25">
      <c r="A2215">
        <v>2214</v>
      </c>
    </row>
    <row r="2216" spans="1:1" x14ac:dyDescent="0.25">
      <c r="A2216">
        <v>2215</v>
      </c>
    </row>
    <row r="2217" spans="1:1" x14ac:dyDescent="0.25">
      <c r="A2217">
        <v>2216</v>
      </c>
    </row>
    <row r="2218" spans="1:1" x14ac:dyDescent="0.25">
      <c r="A2218">
        <v>2217</v>
      </c>
    </row>
    <row r="2219" spans="1:1" x14ac:dyDescent="0.25">
      <c r="A2219">
        <v>2218</v>
      </c>
    </row>
    <row r="2220" spans="1:1" x14ac:dyDescent="0.25">
      <c r="A2220">
        <v>2219</v>
      </c>
    </row>
    <row r="2221" spans="1:1" x14ac:dyDescent="0.25">
      <c r="A2221">
        <v>2220</v>
      </c>
    </row>
    <row r="2222" spans="1:1" x14ac:dyDescent="0.25">
      <c r="A2222">
        <v>2221</v>
      </c>
    </row>
    <row r="2223" spans="1:1" x14ac:dyDescent="0.25">
      <c r="A2223">
        <v>2222</v>
      </c>
    </row>
    <row r="2224" spans="1:1" x14ac:dyDescent="0.25">
      <c r="A2224">
        <v>2223</v>
      </c>
    </row>
    <row r="2225" spans="1:11" x14ac:dyDescent="0.25">
      <c r="A2225">
        <v>2224</v>
      </c>
    </row>
    <row r="2226" spans="1:11" x14ac:dyDescent="0.25">
      <c r="A2226">
        <v>2225</v>
      </c>
    </row>
    <row r="2227" spans="1:11" x14ac:dyDescent="0.25">
      <c r="A2227">
        <v>2226</v>
      </c>
    </row>
    <row r="2228" spans="1:11" x14ac:dyDescent="0.25">
      <c r="A2228">
        <v>2227</v>
      </c>
    </row>
    <row r="2229" spans="1:11" x14ac:dyDescent="0.25">
      <c r="A2229">
        <v>2228</v>
      </c>
    </row>
    <row r="2230" spans="1:11" x14ac:dyDescent="0.25">
      <c r="A2230">
        <v>2229</v>
      </c>
    </row>
    <row r="2231" spans="1:11" x14ac:dyDescent="0.25">
      <c r="A2231">
        <v>2230</v>
      </c>
    </row>
    <row r="2232" spans="1:11" x14ac:dyDescent="0.25">
      <c r="A2232">
        <v>2231</v>
      </c>
    </row>
    <row r="2233" spans="1:11" x14ac:dyDescent="0.25">
      <c r="A2233">
        <v>2232</v>
      </c>
    </row>
    <row r="2234" spans="1:11" x14ac:dyDescent="0.25">
      <c r="A2234">
        <v>2233</v>
      </c>
    </row>
    <row r="2235" spans="1:11" x14ac:dyDescent="0.25">
      <c r="A2235">
        <v>2234</v>
      </c>
    </row>
    <row r="2236" spans="1:11" x14ac:dyDescent="0.25">
      <c r="A2236">
        <v>2235</v>
      </c>
    </row>
    <row r="2237" spans="1:11" x14ac:dyDescent="0.25">
      <c r="A2237">
        <v>2236</v>
      </c>
      <c r="J2237">
        <v>235.81644299999999</v>
      </c>
      <c r="K2237">
        <v>14.131568</v>
      </c>
    </row>
    <row r="2238" spans="1:11" x14ac:dyDescent="0.25">
      <c r="A2238">
        <v>2237</v>
      </c>
      <c r="D2238">
        <v>249.621174</v>
      </c>
      <c r="E2238">
        <v>9.0567869999999999</v>
      </c>
    </row>
    <row r="2239" spans="1:11" x14ac:dyDescent="0.25">
      <c r="A2239">
        <v>2238</v>
      </c>
      <c r="D2239">
        <v>249.662667</v>
      </c>
      <c r="E2239">
        <v>9.0936920000000008</v>
      </c>
    </row>
    <row r="2240" spans="1:11" x14ac:dyDescent="0.25">
      <c r="A2240">
        <v>2239</v>
      </c>
      <c r="D2240">
        <v>249.66241099999999</v>
      </c>
      <c r="E2240">
        <v>9.0767849999999992</v>
      </c>
    </row>
    <row r="2241" spans="1:9" x14ac:dyDescent="0.25">
      <c r="A2241">
        <v>2240</v>
      </c>
      <c r="D2241">
        <v>249.685913</v>
      </c>
      <c r="E2241">
        <v>9.0654459999999997</v>
      </c>
    </row>
    <row r="2242" spans="1:9" x14ac:dyDescent="0.25">
      <c r="A2242">
        <v>2241</v>
      </c>
      <c r="D2242">
        <v>249.68725599999999</v>
      </c>
      <c r="E2242">
        <v>9.0753419999999991</v>
      </c>
    </row>
    <row r="2243" spans="1:9" x14ac:dyDescent="0.25">
      <c r="A2243">
        <v>2242</v>
      </c>
      <c r="D2243">
        <v>249.68952200000001</v>
      </c>
      <c r="E2243">
        <v>9.0944129999999994</v>
      </c>
    </row>
    <row r="2244" spans="1:9" x14ac:dyDescent="0.25">
      <c r="A2244">
        <v>2243</v>
      </c>
      <c r="D2244">
        <v>249.709622</v>
      </c>
      <c r="E2244">
        <v>9.1115259999999996</v>
      </c>
    </row>
    <row r="2245" spans="1:9" x14ac:dyDescent="0.25">
      <c r="A2245">
        <v>2244</v>
      </c>
      <c r="D2245">
        <v>249.69586200000001</v>
      </c>
      <c r="E2245">
        <v>9.1219380000000001</v>
      </c>
      <c r="F2245">
        <v>254.85950500000001</v>
      </c>
      <c r="G2245">
        <v>5.8393290000000002</v>
      </c>
    </row>
    <row r="2246" spans="1:9" x14ac:dyDescent="0.25">
      <c r="A2246">
        <v>2245</v>
      </c>
      <c r="D2246">
        <v>249.621174</v>
      </c>
      <c r="E2246">
        <v>9.0567869999999999</v>
      </c>
      <c r="F2246">
        <v>254.89310900000001</v>
      </c>
      <c r="G2246">
        <v>5.9400969999999997</v>
      </c>
    </row>
    <row r="2247" spans="1:9" x14ac:dyDescent="0.25">
      <c r="A2247">
        <v>2246</v>
      </c>
      <c r="D2247">
        <v>249.621174</v>
      </c>
      <c r="E2247">
        <v>9.0567869999999999</v>
      </c>
      <c r="F2247">
        <v>254.880844</v>
      </c>
      <c r="G2247">
        <v>5.8753580000000003</v>
      </c>
    </row>
    <row r="2248" spans="1:9" x14ac:dyDescent="0.25">
      <c r="A2248">
        <v>2247</v>
      </c>
      <c r="F2248">
        <v>254.80945600000001</v>
      </c>
      <c r="G2248">
        <v>5.8292780000000004</v>
      </c>
      <c r="H2248">
        <v>250.94424900000001</v>
      </c>
      <c r="I2248">
        <v>10.329502</v>
      </c>
    </row>
    <row r="2249" spans="1:9" x14ac:dyDescent="0.25">
      <c r="A2249">
        <v>2248</v>
      </c>
      <c r="F2249">
        <v>254.787857</v>
      </c>
      <c r="G2249">
        <v>5.8064960000000001</v>
      </c>
      <c r="H2249">
        <v>251.02867499999999</v>
      </c>
      <c r="I2249">
        <v>10.274763</v>
      </c>
    </row>
    <row r="2250" spans="1:9" x14ac:dyDescent="0.25">
      <c r="A2250">
        <v>2249</v>
      </c>
      <c r="F2250">
        <v>254.821518</v>
      </c>
      <c r="G2250">
        <v>5.8514419999999996</v>
      </c>
      <c r="H2250">
        <v>251.05151000000001</v>
      </c>
      <c r="I2250">
        <v>10.304040000000001</v>
      </c>
    </row>
    <row r="2251" spans="1:9" x14ac:dyDescent="0.25">
      <c r="A2251">
        <v>2250</v>
      </c>
      <c r="F2251">
        <v>254.90187500000002</v>
      </c>
      <c r="G2251">
        <v>5.8749969999999996</v>
      </c>
      <c r="H2251">
        <v>250.99785600000001</v>
      </c>
      <c r="I2251">
        <v>10.333883999999999</v>
      </c>
    </row>
    <row r="2252" spans="1:9" x14ac:dyDescent="0.25">
      <c r="A2252">
        <v>2251</v>
      </c>
      <c r="F2252">
        <v>254.921513</v>
      </c>
      <c r="G2252">
        <v>5.9173150000000003</v>
      </c>
      <c r="H2252">
        <v>250.88698600000001</v>
      </c>
      <c r="I2252">
        <v>10.355995999999999</v>
      </c>
    </row>
    <row r="2253" spans="1:9" x14ac:dyDescent="0.25">
      <c r="A2253">
        <v>2252</v>
      </c>
      <c r="F2253">
        <v>254.85950500000001</v>
      </c>
      <c r="G2253">
        <v>5.8393290000000002</v>
      </c>
      <c r="H2253">
        <v>250.91857899999999</v>
      </c>
      <c r="I2253">
        <v>10.332131</v>
      </c>
    </row>
    <row r="2254" spans="1:9" x14ac:dyDescent="0.25">
      <c r="A2254">
        <v>2253</v>
      </c>
      <c r="F2254">
        <v>254.85950500000001</v>
      </c>
      <c r="G2254">
        <v>5.8393290000000002</v>
      </c>
      <c r="H2254">
        <v>250.93775600000001</v>
      </c>
      <c r="I2254">
        <v>10.304916</v>
      </c>
    </row>
    <row r="2255" spans="1:9" x14ac:dyDescent="0.25">
      <c r="A2255">
        <v>2254</v>
      </c>
      <c r="H2255">
        <v>250.90832599999999</v>
      </c>
      <c r="I2255">
        <v>10.271155</v>
      </c>
    </row>
    <row r="2256" spans="1:9" x14ac:dyDescent="0.25">
      <c r="A2256">
        <v>2255</v>
      </c>
      <c r="H2256">
        <v>250.94424900000001</v>
      </c>
      <c r="I2256">
        <v>10.329502</v>
      </c>
    </row>
    <row r="2257" spans="1:9" x14ac:dyDescent="0.25">
      <c r="A2257">
        <v>2256</v>
      </c>
      <c r="H2257">
        <v>250.94424900000001</v>
      </c>
      <c r="I2257">
        <v>10.329502</v>
      </c>
    </row>
    <row r="2258" spans="1:9" x14ac:dyDescent="0.25">
      <c r="A2258">
        <v>2257</v>
      </c>
    </row>
    <row r="2259" spans="1:9" x14ac:dyDescent="0.25">
      <c r="A2259">
        <v>2258</v>
      </c>
    </row>
    <row r="2260" spans="1:9" x14ac:dyDescent="0.25">
      <c r="A2260">
        <v>2259</v>
      </c>
      <c r="D2260">
        <v>228.535799</v>
      </c>
      <c r="E2260">
        <v>7.7216519999999997</v>
      </c>
    </row>
    <row r="2261" spans="1:9" x14ac:dyDescent="0.25">
      <c r="A2261">
        <v>2260</v>
      </c>
      <c r="D2261">
        <v>228.49281199999999</v>
      </c>
      <c r="E2261">
        <v>7.6764989999999997</v>
      </c>
    </row>
    <row r="2262" spans="1:9" x14ac:dyDescent="0.25">
      <c r="A2262">
        <v>2261</v>
      </c>
      <c r="D2262">
        <v>228.48977099999999</v>
      </c>
      <c r="E2262">
        <v>7.7013949999999998</v>
      </c>
    </row>
    <row r="2263" spans="1:9" x14ac:dyDescent="0.25">
      <c r="A2263">
        <v>2262</v>
      </c>
      <c r="B2263">
        <v>224.946403</v>
      </c>
      <c r="C2263">
        <v>5.6384629999999998</v>
      </c>
      <c r="D2263">
        <v>228.572653</v>
      </c>
      <c r="E2263">
        <v>7.8097399999999997</v>
      </c>
    </row>
    <row r="2264" spans="1:9" x14ac:dyDescent="0.25">
      <c r="A2264">
        <v>2263</v>
      </c>
      <c r="B2264">
        <v>224.884241</v>
      </c>
      <c r="C2264">
        <v>5.5993930000000001</v>
      </c>
      <c r="D2264">
        <v>228.565901</v>
      </c>
      <c r="E2264">
        <v>7.7904109999999998</v>
      </c>
    </row>
    <row r="2265" spans="1:9" x14ac:dyDescent="0.25">
      <c r="A2265">
        <v>2264</v>
      </c>
      <c r="B2265">
        <v>224.85986</v>
      </c>
      <c r="C2265">
        <v>5.6141860000000001</v>
      </c>
      <c r="D2265">
        <v>228.61177499999999</v>
      </c>
      <c r="E2265">
        <v>7.7194349999999998</v>
      </c>
    </row>
    <row r="2266" spans="1:9" x14ac:dyDescent="0.25">
      <c r="A2266">
        <v>2265</v>
      </c>
      <c r="B2266">
        <v>224.886302</v>
      </c>
      <c r="C2266">
        <v>5.618722</v>
      </c>
      <c r="D2266">
        <v>228.535799</v>
      </c>
      <c r="E2266">
        <v>7.7216519999999997</v>
      </c>
    </row>
    <row r="2267" spans="1:9" x14ac:dyDescent="0.25">
      <c r="A2267">
        <v>2266</v>
      </c>
      <c r="B2267">
        <v>224.94109399999999</v>
      </c>
      <c r="C2267">
        <v>5.5278510000000001</v>
      </c>
      <c r="D2267">
        <v>228.535799</v>
      </c>
      <c r="E2267">
        <v>7.7216519999999997</v>
      </c>
    </row>
    <row r="2268" spans="1:9" x14ac:dyDescent="0.25">
      <c r="A2268">
        <v>2267</v>
      </c>
      <c r="B2268">
        <v>224.926456</v>
      </c>
      <c r="C2268">
        <v>5.5348610000000003</v>
      </c>
    </row>
    <row r="2269" spans="1:9" x14ac:dyDescent="0.25">
      <c r="A2269">
        <v>2268</v>
      </c>
      <c r="B2269">
        <v>224.94372200000001</v>
      </c>
      <c r="C2269">
        <v>5.5757859999999999</v>
      </c>
    </row>
    <row r="2270" spans="1:9" x14ac:dyDescent="0.25">
      <c r="A2270">
        <v>2269</v>
      </c>
      <c r="B2270">
        <v>224.71811500000001</v>
      </c>
      <c r="C2270">
        <v>5.749333</v>
      </c>
    </row>
    <row r="2271" spans="1:9" x14ac:dyDescent="0.25">
      <c r="A2271">
        <v>2270</v>
      </c>
      <c r="B2271">
        <v>224.946403</v>
      </c>
      <c r="C2271">
        <v>5.6384629999999998</v>
      </c>
      <c r="F2271">
        <v>226.30318600000001</v>
      </c>
      <c r="G2271">
        <v>5.4588850000000004</v>
      </c>
      <c r="H2271">
        <v>225.54265899999999</v>
      </c>
      <c r="I2271">
        <v>9.9046789999999998</v>
      </c>
    </row>
    <row r="2272" spans="1:9" x14ac:dyDescent="0.25">
      <c r="A2272">
        <v>2271</v>
      </c>
      <c r="F2272">
        <v>226.242829</v>
      </c>
      <c r="G2272">
        <v>5.4395559999999996</v>
      </c>
      <c r="H2272">
        <v>225.468076</v>
      </c>
      <c r="I2272">
        <v>9.8883919999999996</v>
      </c>
    </row>
    <row r="2273" spans="1:9" x14ac:dyDescent="0.25">
      <c r="A2273">
        <v>2272</v>
      </c>
      <c r="F2273">
        <v>226.26896099999999</v>
      </c>
      <c r="G2273">
        <v>5.4689360000000002</v>
      </c>
      <c r="H2273">
        <v>225.502714</v>
      </c>
      <c r="I2273">
        <v>9.8801970000000008</v>
      </c>
    </row>
    <row r="2274" spans="1:9" x14ac:dyDescent="0.25">
      <c r="A2274">
        <v>2273</v>
      </c>
      <c r="F2274">
        <v>226.29328899999999</v>
      </c>
      <c r="G2274">
        <v>5.4366700000000003</v>
      </c>
      <c r="H2274">
        <v>225.466478</v>
      </c>
      <c r="I2274">
        <v>9.8985459999999996</v>
      </c>
    </row>
    <row r="2275" spans="1:9" x14ac:dyDescent="0.25">
      <c r="A2275">
        <v>2274</v>
      </c>
      <c r="F2275">
        <v>226.30787699999999</v>
      </c>
      <c r="G2275">
        <v>5.4013109999999998</v>
      </c>
      <c r="H2275">
        <v>225.46286900000001</v>
      </c>
      <c r="I2275">
        <v>9.9046289999999999</v>
      </c>
    </row>
    <row r="2276" spans="1:9" x14ac:dyDescent="0.25">
      <c r="A2276">
        <v>2275</v>
      </c>
      <c r="F2276">
        <v>226.323081</v>
      </c>
      <c r="G2276">
        <v>5.3916209999999998</v>
      </c>
      <c r="H2276">
        <v>225.43214900000001</v>
      </c>
      <c r="I2276">
        <v>9.8932889999999993</v>
      </c>
    </row>
    <row r="2277" spans="1:9" x14ac:dyDescent="0.25">
      <c r="A2277">
        <v>2276</v>
      </c>
      <c r="F2277">
        <v>226.34271999999999</v>
      </c>
      <c r="G2277">
        <v>5.3973420000000001</v>
      </c>
      <c r="H2277">
        <v>225.419883</v>
      </c>
      <c r="I2277">
        <v>9.9147309999999997</v>
      </c>
    </row>
    <row r="2278" spans="1:9" x14ac:dyDescent="0.25">
      <c r="A2278">
        <v>2277</v>
      </c>
      <c r="F2278">
        <v>226.42250999999999</v>
      </c>
      <c r="G2278">
        <v>5.3281700000000001</v>
      </c>
      <c r="H2278">
        <v>225.38957400000001</v>
      </c>
      <c r="I2278">
        <v>9.9781289999999991</v>
      </c>
    </row>
    <row r="2279" spans="1:9" x14ac:dyDescent="0.25">
      <c r="A2279">
        <v>2278</v>
      </c>
      <c r="F2279">
        <v>226.30318600000001</v>
      </c>
      <c r="G2279">
        <v>5.4588850000000004</v>
      </c>
      <c r="H2279">
        <v>225.54265899999999</v>
      </c>
      <c r="I2279">
        <v>9.9046789999999998</v>
      </c>
    </row>
    <row r="2280" spans="1:9" x14ac:dyDescent="0.25">
      <c r="A2280">
        <v>2279</v>
      </c>
    </row>
    <row r="2281" spans="1:9" x14ac:dyDescent="0.25">
      <c r="A2281">
        <v>2280</v>
      </c>
      <c r="D2281">
        <v>206.827563</v>
      </c>
      <c r="E2281">
        <v>6.7877190000000001</v>
      </c>
    </row>
    <row r="2282" spans="1:9" x14ac:dyDescent="0.25">
      <c r="A2282">
        <v>2281</v>
      </c>
      <c r="D2282">
        <v>206.696215</v>
      </c>
      <c r="E2282">
        <v>6.7947069999999998</v>
      </c>
    </row>
    <row r="2283" spans="1:9" x14ac:dyDescent="0.25">
      <c r="A2283">
        <v>2282</v>
      </c>
      <c r="D2283">
        <v>206.728914</v>
      </c>
      <c r="E2283">
        <v>6.8088369999999996</v>
      </c>
    </row>
    <row r="2284" spans="1:9" x14ac:dyDescent="0.25">
      <c r="A2284">
        <v>2283</v>
      </c>
      <c r="D2284">
        <v>206.73477800000001</v>
      </c>
      <c r="E2284">
        <v>6.8129689999999998</v>
      </c>
    </row>
    <row r="2285" spans="1:9" x14ac:dyDescent="0.25">
      <c r="A2285">
        <v>2284</v>
      </c>
      <c r="D2285">
        <v>206.78384599999998</v>
      </c>
      <c r="E2285">
        <v>6.859388</v>
      </c>
    </row>
    <row r="2286" spans="1:9" x14ac:dyDescent="0.25">
      <c r="A2286">
        <v>2285</v>
      </c>
      <c r="B2286">
        <v>202.503107</v>
      </c>
      <c r="C2286">
        <v>5.1757080000000002</v>
      </c>
      <c r="D2286">
        <v>206.779719</v>
      </c>
      <c r="E2286">
        <v>6.8055729999999999</v>
      </c>
    </row>
    <row r="2287" spans="1:9" x14ac:dyDescent="0.25">
      <c r="A2287">
        <v>2286</v>
      </c>
      <c r="B2287">
        <v>202.51922400000001</v>
      </c>
      <c r="C2287">
        <v>5.1640779999999999</v>
      </c>
      <c r="D2287">
        <v>206.82200499999999</v>
      </c>
      <c r="E2287">
        <v>6.795064</v>
      </c>
    </row>
    <row r="2288" spans="1:9" x14ac:dyDescent="0.25">
      <c r="A2288">
        <v>2287</v>
      </c>
      <c r="B2288">
        <v>202.52917300000001</v>
      </c>
      <c r="C2288">
        <v>5.1594360000000004</v>
      </c>
      <c r="D2288">
        <v>206.86306999999999</v>
      </c>
      <c r="E2288">
        <v>6.841126</v>
      </c>
    </row>
    <row r="2289" spans="1:9" x14ac:dyDescent="0.25">
      <c r="A2289">
        <v>2288</v>
      </c>
      <c r="B2289">
        <v>202.49529899999999</v>
      </c>
      <c r="C2289">
        <v>5.1547939999999999</v>
      </c>
      <c r="D2289">
        <v>206.80955699999998</v>
      </c>
      <c r="E2289">
        <v>6.8266900000000001</v>
      </c>
    </row>
    <row r="2290" spans="1:9" x14ac:dyDescent="0.25">
      <c r="A2290">
        <v>2289</v>
      </c>
      <c r="B2290">
        <v>202.47698800000001</v>
      </c>
      <c r="C2290">
        <v>5.162649</v>
      </c>
      <c r="D2290">
        <v>206.827563</v>
      </c>
      <c r="E2290">
        <v>6.7877190000000001</v>
      </c>
    </row>
    <row r="2291" spans="1:9" x14ac:dyDescent="0.25">
      <c r="A2291">
        <v>2290</v>
      </c>
      <c r="B2291">
        <v>202.50586200000001</v>
      </c>
      <c r="C2291">
        <v>5.1665770000000002</v>
      </c>
    </row>
    <row r="2292" spans="1:9" x14ac:dyDescent="0.25">
      <c r="A2292">
        <v>2291</v>
      </c>
      <c r="B2292">
        <v>202.516569</v>
      </c>
      <c r="C2292">
        <v>5.1548959999999999</v>
      </c>
    </row>
    <row r="2293" spans="1:9" x14ac:dyDescent="0.25">
      <c r="A2293">
        <v>2292</v>
      </c>
      <c r="B2293">
        <v>202.52994000000001</v>
      </c>
      <c r="C2293">
        <v>5.1534680000000002</v>
      </c>
      <c r="F2293">
        <v>204.39557099999999</v>
      </c>
      <c r="G2293">
        <v>3.9409649999999998</v>
      </c>
    </row>
    <row r="2294" spans="1:9" x14ac:dyDescent="0.25">
      <c r="A2294">
        <v>2293</v>
      </c>
      <c r="B2294">
        <v>202.503107</v>
      </c>
      <c r="C2294">
        <v>5.1757080000000002</v>
      </c>
      <c r="F2294">
        <v>204.316405</v>
      </c>
      <c r="G2294">
        <v>4.0255900000000002</v>
      </c>
      <c r="H2294">
        <v>203.745756</v>
      </c>
      <c r="I2294">
        <v>8.6142260000000004</v>
      </c>
    </row>
    <row r="2295" spans="1:9" x14ac:dyDescent="0.25">
      <c r="A2295">
        <v>2294</v>
      </c>
      <c r="F2295">
        <v>204.43688399999999</v>
      </c>
      <c r="G2295">
        <v>4.0097269999999998</v>
      </c>
      <c r="H2295">
        <v>203.793654</v>
      </c>
      <c r="I2295">
        <v>8.6096869999999992</v>
      </c>
    </row>
    <row r="2296" spans="1:9" x14ac:dyDescent="0.25">
      <c r="A2296">
        <v>2295</v>
      </c>
      <c r="F2296">
        <v>204.45581300000001</v>
      </c>
      <c r="G2296">
        <v>4.0273250000000003</v>
      </c>
      <c r="H2296">
        <v>203.828802</v>
      </c>
      <c r="I2296">
        <v>8.6329980000000006</v>
      </c>
    </row>
    <row r="2297" spans="1:9" x14ac:dyDescent="0.25">
      <c r="A2297">
        <v>2296</v>
      </c>
      <c r="F2297">
        <v>204.43556000000001</v>
      </c>
      <c r="G2297">
        <v>4.0124300000000002</v>
      </c>
      <c r="H2297">
        <v>203.83354</v>
      </c>
      <c r="I2297">
        <v>8.6523310000000002</v>
      </c>
    </row>
    <row r="2298" spans="1:9" x14ac:dyDescent="0.25">
      <c r="A2298">
        <v>2297</v>
      </c>
      <c r="F2298">
        <v>204.48468199999999</v>
      </c>
      <c r="G2298">
        <v>3.9889139999999998</v>
      </c>
      <c r="H2298">
        <v>203.79487799999998</v>
      </c>
      <c r="I2298">
        <v>8.7168060000000001</v>
      </c>
    </row>
    <row r="2299" spans="1:9" x14ac:dyDescent="0.25">
      <c r="A2299">
        <v>2298</v>
      </c>
      <c r="F2299">
        <v>204.45887199999999</v>
      </c>
      <c r="G2299">
        <v>3.9737130000000001</v>
      </c>
      <c r="H2299">
        <v>203.808604</v>
      </c>
      <c r="I2299">
        <v>8.6955869999999997</v>
      </c>
    </row>
    <row r="2300" spans="1:9" x14ac:dyDescent="0.25">
      <c r="A2300">
        <v>2299</v>
      </c>
      <c r="F2300">
        <v>204.42143099999998</v>
      </c>
      <c r="G2300">
        <v>3.9547379999999999</v>
      </c>
      <c r="H2300">
        <v>203.77498500000002</v>
      </c>
      <c r="I2300">
        <v>8.6179500000000004</v>
      </c>
    </row>
    <row r="2301" spans="1:9" x14ac:dyDescent="0.25">
      <c r="A2301">
        <v>2300</v>
      </c>
      <c r="F2301">
        <v>204.39557099999999</v>
      </c>
      <c r="G2301">
        <v>3.9409649999999998</v>
      </c>
      <c r="H2301">
        <v>203.770601</v>
      </c>
      <c r="I2301">
        <v>8.6412619999999993</v>
      </c>
    </row>
    <row r="2302" spans="1:9" x14ac:dyDescent="0.25">
      <c r="A2302">
        <v>2301</v>
      </c>
      <c r="F2302">
        <v>204.39557099999999</v>
      </c>
      <c r="G2302">
        <v>3.9409649999999998</v>
      </c>
      <c r="H2302">
        <v>203.770601</v>
      </c>
      <c r="I2302">
        <v>8.6412619999999993</v>
      </c>
    </row>
    <row r="2303" spans="1:9" x14ac:dyDescent="0.25">
      <c r="A2303">
        <v>2302</v>
      </c>
    </row>
    <row r="2304" spans="1:9" x14ac:dyDescent="0.25">
      <c r="A2304">
        <v>2303</v>
      </c>
    </row>
    <row r="2305" spans="1:9" x14ac:dyDescent="0.25">
      <c r="A2305">
        <v>2304</v>
      </c>
      <c r="D2305">
        <v>181.33669499999999</v>
      </c>
      <c r="E2305">
        <v>6.7963909999999998</v>
      </c>
    </row>
    <row r="2306" spans="1:9" x14ac:dyDescent="0.25">
      <c r="A2306">
        <v>2305</v>
      </c>
      <c r="D2306">
        <v>181.33930000000001</v>
      </c>
      <c r="E2306">
        <v>6.7515530000000004</v>
      </c>
    </row>
    <row r="2307" spans="1:9" x14ac:dyDescent="0.25">
      <c r="A2307">
        <v>2306</v>
      </c>
      <c r="D2307">
        <v>181.34608299999999</v>
      </c>
      <c r="E2307">
        <v>6.791086</v>
      </c>
    </row>
    <row r="2308" spans="1:9" x14ac:dyDescent="0.25">
      <c r="A2308">
        <v>2307</v>
      </c>
      <c r="D2308">
        <v>181.36704800000001</v>
      </c>
      <c r="E2308">
        <v>6.7630299999999997</v>
      </c>
    </row>
    <row r="2309" spans="1:9" x14ac:dyDescent="0.25">
      <c r="A2309">
        <v>2308</v>
      </c>
      <c r="D2309">
        <v>181.38735</v>
      </c>
      <c r="E2309">
        <v>6.78721</v>
      </c>
    </row>
    <row r="2310" spans="1:9" x14ac:dyDescent="0.25">
      <c r="A2310">
        <v>2309</v>
      </c>
      <c r="D2310">
        <v>181.40469200000001</v>
      </c>
      <c r="E2310">
        <v>6.7703759999999997</v>
      </c>
    </row>
    <row r="2311" spans="1:9" x14ac:dyDescent="0.25">
      <c r="A2311">
        <v>2310</v>
      </c>
      <c r="B2311">
        <v>174.99194499999999</v>
      </c>
      <c r="C2311">
        <v>4.9216790000000001</v>
      </c>
      <c r="D2311">
        <v>181.41086799999999</v>
      </c>
      <c r="E2311">
        <v>6.7396159999999998</v>
      </c>
    </row>
    <row r="2312" spans="1:9" x14ac:dyDescent="0.25">
      <c r="A2312">
        <v>2311</v>
      </c>
      <c r="B2312">
        <v>174.939255</v>
      </c>
      <c r="C2312">
        <v>4.8751069999999999</v>
      </c>
      <c r="D2312">
        <v>181.37010800000002</v>
      </c>
      <c r="E2312">
        <v>6.7551240000000004</v>
      </c>
    </row>
    <row r="2313" spans="1:9" x14ac:dyDescent="0.25">
      <c r="A2313">
        <v>2312</v>
      </c>
      <c r="B2313">
        <v>174.980063</v>
      </c>
      <c r="C2313">
        <v>4.8594980000000003</v>
      </c>
      <c r="D2313">
        <v>181.33669499999999</v>
      </c>
      <c r="E2313">
        <v>6.7963909999999998</v>
      </c>
    </row>
    <row r="2314" spans="1:9" x14ac:dyDescent="0.25">
      <c r="A2314">
        <v>2313</v>
      </c>
      <c r="B2314">
        <v>174.970114</v>
      </c>
      <c r="C2314">
        <v>4.8500100000000002</v>
      </c>
    </row>
    <row r="2315" spans="1:9" x14ac:dyDescent="0.25">
      <c r="A2315">
        <v>2314</v>
      </c>
      <c r="B2315">
        <v>174.95787300000001</v>
      </c>
      <c r="C2315">
        <v>4.8569990000000001</v>
      </c>
    </row>
    <row r="2316" spans="1:9" x14ac:dyDescent="0.25">
      <c r="A2316">
        <v>2315</v>
      </c>
      <c r="B2316">
        <v>174.9718</v>
      </c>
      <c r="C2316">
        <v>4.8773010000000001</v>
      </c>
    </row>
    <row r="2317" spans="1:9" x14ac:dyDescent="0.25">
      <c r="A2317">
        <v>2316</v>
      </c>
      <c r="B2317">
        <v>174.99194499999999</v>
      </c>
      <c r="C2317">
        <v>4.9216790000000001</v>
      </c>
    </row>
    <row r="2318" spans="1:9" x14ac:dyDescent="0.25">
      <c r="A2318">
        <v>2317</v>
      </c>
      <c r="B2318">
        <v>174.99194499999999</v>
      </c>
      <c r="C2318">
        <v>4.9216790000000001</v>
      </c>
      <c r="F2318">
        <v>175.91445899999999</v>
      </c>
      <c r="G2318">
        <v>4.3018590000000003</v>
      </c>
      <c r="H2318">
        <v>174.97868599999998</v>
      </c>
      <c r="I2318">
        <v>8.4892020000000006</v>
      </c>
    </row>
    <row r="2319" spans="1:9" x14ac:dyDescent="0.25">
      <c r="A2319">
        <v>2318</v>
      </c>
      <c r="F2319">
        <v>175.91976399999999</v>
      </c>
      <c r="G2319">
        <v>4.3500120000000004</v>
      </c>
      <c r="H2319">
        <v>174.989754</v>
      </c>
      <c r="I2319">
        <v>8.4176859999999998</v>
      </c>
    </row>
    <row r="2320" spans="1:9" x14ac:dyDescent="0.25">
      <c r="A2320">
        <v>2319</v>
      </c>
      <c r="F2320">
        <v>175.90481599999998</v>
      </c>
      <c r="G2320">
        <v>4.2859949999999998</v>
      </c>
      <c r="H2320">
        <v>175.00122999999999</v>
      </c>
      <c r="I2320">
        <v>8.4797650000000004</v>
      </c>
    </row>
    <row r="2321" spans="1:9" x14ac:dyDescent="0.25">
      <c r="A2321">
        <v>2320</v>
      </c>
      <c r="F2321">
        <v>175.90583800000002</v>
      </c>
      <c r="G2321">
        <v>4.2988499999999998</v>
      </c>
      <c r="H2321">
        <v>175.05785</v>
      </c>
      <c r="I2321">
        <v>8.5138400000000001</v>
      </c>
    </row>
    <row r="2322" spans="1:9" x14ac:dyDescent="0.25">
      <c r="A2322">
        <v>2321</v>
      </c>
      <c r="F2322">
        <v>175.91073599999999</v>
      </c>
      <c r="G2322">
        <v>4.3086950000000002</v>
      </c>
      <c r="H2322">
        <v>175.04714000000001</v>
      </c>
      <c r="I2322">
        <v>8.5119520000000009</v>
      </c>
    </row>
    <row r="2323" spans="1:9" x14ac:dyDescent="0.25">
      <c r="A2323">
        <v>2322</v>
      </c>
      <c r="F2323">
        <v>175.933077</v>
      </c>
      <c r="G2323">
        <v>4.3218040000000002</v>
      </c>
      <c r="H2323">
        <v>175.012249</v>
      </c>
      <c r="I2323">
        <v>8.4903239999999993</v>
      </c>
    </row>
    <row r="2324" spans="1:9" x14ac:dyDescent="0.25">
      <c r="A2324">
        <v>2323</v>
      </c>
      <c r="F2324">
        <v>175.95633700000002</v>
      </c>
      <c r="G2324">
        <v>4.3254770000000002</v>
      </c>
      <c r="H2324">
        <v>174.92405200000002</v>
      </c>
      <c r="I2324">
        <v>8.4998109999999993</v>
      </c>
    </row>
    <row r="2325" spans="1:9" x14ac:dyDescent="0.25">
      <c r="A2325">
        <v>2324</v>
      </c>
      <c r="F2325">
        <v>175.91445899999999</v>
      </c>
      <c r="G2325">
        <v>4.3018590000000003</v>
      </c>
      <c r="H2325">
        <v>174.922268</v>
      </c>
      <c r="I2325">
        <v>8.4253879999999999</v>
      </c>
    </row>
    <row r="2326" spans="1:9" x14ac:dyDescent="0.25">
      <c r="A2326">
        <v>2325</v>
      </c>
      <c r="H2326">
        <v>174.97868599999998</v>
      </c>
      <c r="I2326">
        <v>8.4892020000000006</v>
      </c>
    </row>
    <row r="2327" spans="1:9" x14ac:dyDescent="0.25">
      <c r="A2327">
        <v>2326</v>
      </c>
      <c r="D2327">
        <v>157.299508</v>
      </c>
      <c r="E2327">
        <v>6.3729579999999997</v>
      </c>
    </row>
    <row r="2328" spans="1:9" x14ac:dyDescent="0.25">
      <c r="A2328">
        <v>2327</v>
      </c>
      <c r="D2328">
        <v>157.32200399999999</v>
      </c>
      <c r="E2328">
        <v>6.375254</v>
      </c>
    </row>
    <row r="2329" spans="1:9" x14ac:dyDescent="0.25">
      <c r="A2329">
        <v>2328</v>
      </c>
      <c r="D2329">
        <v>157.24600000000001</v>
      </c>
      <c r="E2329">
        <v>6.3888230000000004</v>
      </c>
    </row>
    <row r="2330" spans="1:9" x14ac:dyDescent="0.25">
      <c r="A2330">
        <v>2329</v>
      </c>
      <c r="D2330">
        <v>157.23957200000001</v>
      </c>
      <c r="E2330">
        <v>6.3894859999999998</v>
      </c>
    </row>
    <row r="2331" spans="1:9" x14ac:dyDescent="0.25">
      <c r="A2331">
        <v>2330</v>
      </c>
      <c r="D2331">
        <v>157.29930400000001</v>
      </c>
      <c r="E2331">
        <v>6.3766309999999997</v>
      </c>
    </row>
    <row r="2332" spans="1:9" x14ac:dyDescent="0.25">
      <c r="A2332">
        <v>2331</v>
      </c>
      <c r="D2332">
        <v>157.281757</v>
      </c>
      <c r="E2332">
        <v>6.3583189999999998</v>
      </c>
    </row>
    <row r="2333" spans="1:9" x14ac:dyDescent="0.25">
      <c r="A2333">
        <v>2332</v>
      </c>
      <c r="B2333">
        <v>152.498569</v>
      </c>
      <c r="C2333">
        <v>5.4730949999999998</v>
      </c>
      <c r="D2333">
        <v>157.25395600000002</v>
      </c>
      <c r="E2333">
        <v>6.3308239999999998</v>
      </c>
    </row>
    <row r="2334" spans="1:9" x14ac:dyDescent="0.25">
      <c r="A2334">
        <v>2333</v>
      </c>
      <c r="B2334">
        <v>152.42480899999998</v>
      </c>
      <c r="C2334">
        <v>5.4700350000000002</v>
      </c>
      <c r="D2334">
        <v>157.184685</v>
      </c>
      <c r="E2334">
        <v>6.347556</v>
      </c>
    </row>
    <row r="2335" spans="1:9" x14ac:dyDescent="0.25">
      <c r="A2335">
        <v>2334</v>
      </c>
      <c r="B2335">
        <v>152.398233</v>
      </c>
      <c r="C2335">
        <v>5.4622809999999999</v>
      </c>
      <c r="D2335">
        <v>157.299508</v>
      </c>
      <c r="E2335">
        <v>6.3729579999999997</v>
      </c>
    </row>
    <row r="2336" spans="1:9" x14ac:dyDescent="0.25">
      <c r="A2336">
        <v>2335</v>
      </c>
      <c r="B2336">
        <v>152.41567800000001</v>
      </c>
      <c r="C2336">
        <v>5.436623</v>
      </c>
    </row>
    <row r="2337" spans="1:9" x14ac:dyDescent="0.25">
      <c r="A2337">
        <v>2336</v>
      </c>
      <c r="B2337">
        <v>152.42231000000001</v>
      </c>
      <c r="C2337">
        <v>5.4082619999999997</v>
      </c>
    </row>
    <row r="2338" spans="1:9" x14ac:dyDescent="0.25">
      <c r="A2338">
        <v>2337</v>
      </c>
      <c r="B2338">
        <v>152.42343199999999</v>
      </c>
      <c r="C2338">
        <v>5.4142289999999997</v>
      </c>
    </row>
    <row r="2339" spans="1:9" x14ac:dyDescent="0.25">
      <c r="A2339">
        <v>2338</v>
      </c>
      <c r="B2339">
        <v>152.55534299999999</v>
      </c>
      <c r="C2339">
        <v>5.6219919999999997</v>
      </c>
    </row>
    <row r="2340" spans="1:9" x14ac:dyDescent="0.25">
      <c r="A2340">
        <v>2339</v>
      </c>
      <c r="B2340">
        <v>152.498569</v>
      </c>
      <c r="C2340">
        <v>5.4730949999999998</v>
      </c>
      <c r="F2340">
        <v>153.468469</v>
      </c>
      <c r="G2340">
        <v>4.934177</v>
      </c>
    </row>
    <row r="2341" spans="1:9" x14ac:dyDescent="0.25">
      <c r="A2341">
        <v>2340</v>
      </c>
      <c r="F2341">
        <v>153.460308</v>
      </c>
      <c r="G2341">
        <v>4.922955</v>
      </c>
      <c r="H2341">
        <v>152.77101299999998</v>
      </c>
      <c r="I2341">
        <v>8.2303280000000001</v>
      </c>
    </row>
    <row r="2342" spans="1:9" x14ac:dyDescent="0.25">
      <c r="A2342">
        <v>2341</v>
      </c>
      <c r="F2342">
        <v>153.43623099999999</v>
      </c>
      <c r="G2342">
        <v>4.923057</v>
      </c>
      <c r="H2342">
        <v>152.71077</v>
      </c>
      <c r="I2342">
        <v>8.2307349999999992</v>
      </c>
    </row>
    <row r="2343" spans="1:9" x14ac:dyDescent="0.25">
      <c r="A2343">
        <v>2342</v>
      </c>
      <c r="F2343">
        <v>153.48106899999999</v>
      </c>
      <c r="G2343">
        <v>4.9256070000000003</v>
      </c>
      <c r="H2343">
        <v>152.70821899999999</v>
      </c>
      <c r="I2343">
        <v>8.2852130000000006</v>
      </c>
    </row>
    <row r="2344" spans="1:9" x14ac:dyDescent="0.25">
      <c r="A2344">
        <v>2343</v>
      </c>
      <c r="F2344">
        <v>153.49443300000001</v>
      </c>
      <c r="G2344">
        <v>4.9568250000000003</v>
      </c>
      <c r="H2344">
        <v>152.63609099999999</v>
      </c>
      <c r="I2344">
        <v>8.296996</v>
      </c>
    </row>
    <row r="2345" spans="1:9" x14ac:dyDescent="0.25">
      <c r="A2345">
        <v>2344</v>
      </c>
      <c r="F2345">
        <v>153.51881600000002</v>
      </c>
      <c r="G2345">
        <v>4.9882980000000003</v>
      </c>
      <c r="H2345">
        <v>152.694039</v>
      </c>
      <c r="I2345">
        <v>8.2847030000000004</v>
      </c>
    </row>
    <row r="2346" spans="1:9" x14ac:dyDescent="0.25">
      <c r="A2346">
        <v>2345</v>
      </c>
      <c r="F2346">
        <v>153.53524099999998</v>
      </c>
      <c r="G2346">
        <v>4.9837069999999999</v>
      </c>
      <c r="H2346">
        <v>152.64445699999999</v>
      </c>
      <c r="I2346">
        <v>8.3412220000000001</v>
      </c>
    </row>
    <row r="2347" spans="1:9" x14ac:dyDescent="0.25">
      <c r="A2347">
        <v>2346</v>
      </c>
      <c r="F2347">
        <v>153.468469</v>
      </c>
      <c r="G2347">
        <v>4.934177</v>
      </c>
      <c r="H2347">
        <v>152.64410000000001</v>
      </c>
      <c r="I2347">
        <v>8.3727459999999994</v>
      </c>
    </row>
    <row r="2348" spans="1:9" x14ac:dyDescent="0.25">
      <c r="A2348">
        <v>2347</v>
      </c>
      <c r="F2348">
        <v>153.468469</v>
      </c>
      <c r="G2348">
        <v>4.934177</v>
      </c>
      <c r="H2348">
        <v>152.77101299999998</v>
      </c>
      <c r="I2348">
        <v>8.2303280000000001</v>
      </c>
    </row>
    <row r="2349" spans="1:9" x14ac:dyDescent="0.25">
      <c r="A2349">
        <v>2348</v>
      </c>
      <c r="H2349">
        <v>152.77101299999998</v>
      </c>
      <c r="I2349">
        <v>8.2303280000000001</v>
      </c>
    </row>
    <row r="2350" spans="1:9" x14ac:dyDescent="0.25">
      <c r="A2350">
        <v>2349</v>
      </c>
    </row>
    <row r="2351" spans="1:9" x14ac:dyDescent="0.25">
      <c r="A2351">
        <v>2350</v>
      </c>
    </row>
    <row r="2352" spans="1:9" x14ac:dyDescent="0.25">
      <c r="A2352">
        <v>2351</v>
      </c>
      <c r="D2352">
        <v>123.68859</v>
      </c>
      <c r="E2352">
        <v>6.8518220000000003</v>
      </c>
    </row>
    <row r="2353" spans="1:9" x14ac:dyDescent="0.25">
      <c r="A2353">
        <v>2352</v>
      </c>
      <c r="D2353">
        <v>123.74454</v>
      </c>
      <c r="E2353">
        <v>6.8296510000000001</v>
      </c>
    </row>
    <row r="2354" spans="1:9" x14ac:dyDescent="0.25">
      <c r="A2354">
        <v>2353</v>
      </c>
      <c r="D2354">
        <v>123.73646500000001</v>
      </c>
      <c r="E2354">
        <v>6.8580350000000001</v>
      </c>
    </row>
    <row r="2355" spans="1:9" x14ac:dyDescent="0.25">
      <c r="A2355">
        <v>2354</v>
      </c>
      <c r="D2355">
        <v>123.714191</v>
      </c>
      <c r="E2355">
        <v>6.8534879999999996</v>
      </c>
    </row>
    <row r="2356" spans="1:9" x14ac:dyDescent="0.25">
      <c r="A2356">
        <v>2355</v>
      </c>
      <c r="B2356">
        <v>117.85630700000002</v>
      </c>
      <c r="C2356">
        <v>5.636228</v>
      </c>
      <c r="D2356">
        <v>123.746612</v>
      </c>
      <c r="E2356">
        <v>6.8383380000000002</v>
      </c>
    </row>
    <row r="2357" spans="1:9" x14ac:dyDescent="0.25">
      <c r="A2357">
        <v>2356</v>
      </c>
      <c r="B2357">
        <v>117.86368100000001</v>
      </c>
      <c r="C2357">
        <v>5.5998159999999997</v>
      </c>
      <c r="D2357">
        <v>123.75050300000001</v>
      </c>
      <c r="E2357">
        <v>6.8709119999999997</v>
      </c>
    </row>
    <row r="2358" spans="1:9" x14ac:dyDescent="0.25">
      <c r="A2358">
        <v>2357</v>
      </c>
      <c r="B2358">
        <v>117.89307700000001</v>
      </c>
      <c r="C2358">
        <v>5.6116830000000002</v>
      </c>
      <c r="D2358">
        <v>123.738032</v>
      </c>
      <c r="E2358">
        <v>6.8854569999999997</v>
      </c>
    </row>
    <row r="2359" spans="1:9" x14ac:dyDescent="0.25">
      <c r="A2359">
        <v>2358</v>
      </c>
      <c r="B2359">
        <v>117.88954100000001</v>
      </c>
      <c r="C2359">
        <v>5.6212790000000004</v>
      </c>
      <c r="D2359">
        <v>123.68859</v>
      </c>
      <c r="E2359">
        <v>6.8518220000000003</v>
      </c>
    </row>
    <row r="2360" spans="1:9" x14ac:dyDescent="0.25">
      <c r="A2360">
        <v>2359</v>
      </c>
      <c r="B2360">
        <v>117.92979</v>
      </c>
      <c r="C2360">
        <v>5.6064819999999997</v>
      </c>
    </row>
    <row r="2361" spans="1:9" x14ac:dyDescent="0.25">
      <c r="A2361">
        <v>2360</v>
      </c>
      <c r="B2361">
        <v>117.87706700000001</v>
      </c>
      <c r="C2361">
        <v>5.6336019999999998</v>
      </c>
    </row>
    <row r="2362" spans="1:9" x14ac:dyDescent="0.25">
      <c r="A2362">
        <v>2361</v>
      </c>
      <c r="B2362">
        <v>117.91403100000001</v>
      </c>
      <c r="C2362">
        <v>5.5593630000000003</v>
      </c>
    </row>
    <row r="2363" spans="1:9" x14ac:dyDescent="0.25">
      <c r="A2363">
        <v>2362</v>
      </c>
      <c r="B2363">
        <v>117.85630700000002</v>
      </c>
      <c r="C2363">
        <v>5.636228</v>
      </c>
    </row>
    <row r="2364" spans="1:9" x14ac:dyDescent="0.25">
      <c r="A2364">
        <v>2363</v>
      </c>
      <c r="B2364">
        <v>117.85630700000002</v>
      </c>
      <c r="C2364">
        <v>5.636228</v>
      </c>
      <c r="F2364">
        <v>117.842471</v>
      </c>
      <c r="G2364">
        <v>4.9633330000000004</v>
      </c>
      <c r="H2364">
        <v>117.383353</v>
      </c>
      <c r="I2364">
        <v>9.1361500000000007</v>
      </c>
    </row>
    <row r="2365" spans="1:9" x14ac:dyDescent="0.25">
      <c r="A2365">
        <v>2364</v>
      </c>
      <c r="F2365">
        <v>117.743888</v>
      </c>
      <c r="G2365">
        <v>4.8993460000000004</v>
      </c>
      <c r="H2365">
        <v>117.378806</v>
      </c>
      <c r="I2365">
        <v>9.1285749999999997</v>
      </c>
    </row>
    <row r="2366" spans="1:9" x14ac:dyDescent="0.25">
      <c r="A2366">
        <v>2365</v>
      </c>
      <c r="F2366">
        <v>117.78040200000001</v>
      </c>
      <c r="G2366">
        <v>4.9158600000000003</v>
      </c>
      <c r="H2366">
        <v>117.43804800000001</v>
      </c>
      <c r="I2366">
        <v>9.1503420000000002</v>
      </c>
    </row>
    <row r="2367" spans="1:9" x14ac:dyDescent="0.25">
      <c r="A2367">
        <v>2366</v>
      </c>
      <c r="F2367">
        <v>117.84706800000001</v>
      </c>
      <c r="G2367">
        <v>4.9547980000000003</v>
      </c>
      <c r="H2367">
        <v>117.38259400000001</v>
      </c>
      <c r="I2367">
        <v>9.1483720000000002</v>
      </c>
    </row>
    <row r="2368" spans="1:9" x14ac:dyDescent="0.25">
      <c r="A2368">
        <v>2367</v>
      </c>
      <c r="F2368">
        <v>117.86120500000001</v>
      </c>
      <c r="G2368">
        <v>4.9362130000000004</v>
      </c>
      <c r="H2368">
        <v>117.36395900000001</v>
      </c>
      <c r="I2368">
        <v>9.1545330000000007</v>
      </c>
    </row>
    <row r="2369" spans="1:9" x14ac:dyDescent="0.25">
      <c r="A2369">
        <v>2368</v>
      </c>
      <c r="F2369">
        <v>117.878528</v>
      </c>
      <c r="G2369">
        <v>4.8744480000000001</v>
      </c>
      <c r="H2369">
        <v>117.36037400000001</v>
      </c>
      <c r="I2369">
        <v>9.1131720000000005</v>
      </c>
    </row>
    <row r="2370" spans="1:9" x14ac:dyDescent="0.25">
      <c r="A2370">
        <v>2369</v>
      </c>
      <c r="F2370">
        <v>117.829894</v>
      </c>
      <c r="G2370">
        <v>4.8692970000000004</v>
      </c>
      <c r="H2370">
        <v>117.38562300000001</v>
      </c>
      <c r="I2370">
        <v>9.0916069999999998</v>
      </c>
    </row>
    <row r="2371" spans="1:9" x14ac:dyDescent="0.25">
      <c r="A2371">
        <v>2370</v>
      </c>
      <c r="F2371">
        <v>117.838382</v>
      </c>
      <c r="G2371">
        <v>4.9554539999999996</v>
      </c>
      <c r="H2371">
        <v>117.32759800000001</v>
      </c>
      <c r="I2371">
        <v>9.1192320000000002</v>
      </c>
    </row>
    <row r="2372" spans="1:9" x14ac:dyDescent="0.25">
      <c r="A2372">
        <v>2371</v>
      </c>
      <c r="F2372">
        <v>117.842471</v>
      </c>
      <c r="G2372">
        <v>4.9633330000000004</v>
      </c>
      <c r="H2372">
        <v>117.383353</v>
      </c>
      <c r="I2372">
        <v>9.1361500000000007</v>
      </c>
    </row>
    <row r="2373" spans="1:9" x14ac:dyDescent="0.25">
      <c r="A2373">
        <v>2372</v>
      </c>
      <c r="H2373">
        <v>117.383353</v>
      </c>
      <c r="I2373">
        <v>9.1361500000000007</v>
      </c>
    </row>
    <row r="2374" spans="1:9" x14ac:dyDescent="0.25">
      <c r="A2374">
        <v>2373</v>
      </c>
      <c r="D2374">
        <v>96.386998000000006</v>
      </c>
      <c r="E2374">
        <v>7.8362160000000003</v>
      </c>
    </row>
    <row r="2375" spans="1:9" x14ac:dyDescent="0.25">
      <c r="A2375">
        <v>2374</v>
      </c>
      <c r="D2375">
        <v>96.370992000000001</v>
      </c>
      <c r="E2375">
        <v>7.8121770000000001</v>
      </c>
    </row>
    <row r="2376" spans="1:9" x14ac:dyDescent="0.25">
      <c r="A2376">
        <v>2375</v>
      </c>
      <c r="D2376">
        <v>96.351445000000012</v>
      </c>
      <c r="E2376">
        <v>7.8398529999999997</v>
      </c>
    </row>
    <row r="2377" spans="1:9" x14ac:dyDescent="0.25">
      <c r="A2377">
        <v>2376</v>
      </c>
      <c r="D2377">
        <v>96.378211000000007</v>
      </c>
      <c r="E2377">
        <v>7.8101070000000004</v>
      </c>
    </row>
    <row r="2378" spans="1:9" x14ac:dyDescent="0.25">
      <c r="A2378">
        <v>2377</v>
      </c>
      <c r="D2378">
        <v>96.381545000000003</v>
      </c>
      <c r="E2378">
        <v>7.8020269999999998</v>
      </c>
    </row>
    <row r="2379" spans="1:9" x14ac:dyDescent="0.25">
      <c r="A2379">
        <v>2378</v>
      </c>
      <c r="B2379">
        <v>90.311450000000008</v>
      </c>
      <c r="C2379">
        <v>6.4478030000000004</v>
      </c>
      <c r="D2379">
        <v>96.364829000000015</v>
      </c>
      <c r="E2379">
        <v>7.8234899999999996</v>
      </c>
    </row>
    <row r="2380" spans="1:9" x14ac:dyDescent="0.25">
      <c r="A2380">
        <v>2379</v>
      </c>
      <c r="B2380">
        <v>90.31402700000001</v>
      </c>
      <c r="C2380">
        <v>6.4444689999999998</v>
      </c>
      <c r="D2380">
        <v>96.37376900000001</v>
      </c>
      <c r="E2380">
        <v>7.8234899999999996</v>
      </c>
    </row>
    <row r="2381" spans="1:9" x14ac:dyDescent="0.25">
      <c r="A2381">
        <v>2380</v>
      </c>
      <c r="B2381">
        <v>90.318824000000006</v>
      </c>
      <c r="C2381">
        <v>6.4450240000000001</v>
      </c>
      <c r="D2381">
        <v>96.354627000000008</v>
      </c>
      <c r="E2381">
        <v>7.8750020000000003</v>
      </c>
    </row>
    <row r="2382" spans="1:9" x14ac:dyDescent="0.25">
      <c r="A2382">
        <v>2381</v>
      </c>
      <c r="B2382">
        <v>90.33195400000001</v>
      </c>
      <c r="C2382">
        <v>6.4454789999999997</v>
      </c>
      <c r="D2382">
        <v>96.386998000000006</v>
      </c>
      <c r="E2382">
        <v>7.8362160000000003</v>
      </c>
    </row>
    <row r="2383" spans="1:9" x14ac:dyDescent="0.25">
      <c r="A2383">
        <v>2382</v>
      </c>
      <c r="B2383">
        <v>90.334125</v>
      </c>
      <c r="C2383">
        <v>6.4434079999999998</v>
      </c>
    </row>
    <row r="2384" spans="1:9" x14ac:dyDescent="0.25">
      <c r="A2384">
        <v>2383</v>
      </c>
      <c r="B2384">
        <v>90.326600000000013</v>
      </c>
      <c r="C2384">
        <v>6.4650749999999997</v>
      </c>
    </row>
    <row r="2385" spans="1:9" x14ac:dyDescent="0.25">
      <c r="A2385">
        <v>2384</v>
      </c>
      <c r="B2385">
        <v>90.296147000000005</v>
      </c>
      <c r="C2385">
        <v>6.407502</v>
      </c>
    </row>
    <row r="2386" spans="1:9" x14ac:dyDescent="0.25">
      <c r="A2386">
        <v>2385</v>
      </c>
      <c r="B2386">
        <v>90.311450000000008</v>
      </c>
      <c r="C2386">
        <v>6.4478030000000004</v>
      </c>
    </row>
    <row r="2387" spans="1:9" x14ac:dyDescent="0.25">
      <c r="A2387">
        <v>2386</v>
      </c>
      <c r="B2387">
        <v>90.311450000000008</v>
      </c>
      <c r="C2387">
        <v>6.4478030000000004</v>
      </c>
      <c r="H2387">
        <v>90.267261000000005</v>
      </c>
      <c r="I2387">
        <v>9.779299</v>
      </c>
    </row>
    <row r="2388" spans="1:9" x14ac:dyDescent="0.25">
      <c r="A2388">
        <v>2387</v>
      </c>
      <c r="F2388">
        <v>89.618960000000001</v>
      </c>
      <c r="G2388">
        <v>5.3460910000000004</v>
      </c>
      <c r="H2388">
        <v>90.225545000000011</v>
      </c>
      <c r="I2388">
        <v>9.8061670000000003</v>
      </c>
    </row>
    <row r="2389" spans="1:9" x14ac:dyDescent="0.25">
      <c r="A2389">
        <v>2388</v>
      </c>
      <c r="F2389">
        <v>89.676231000000001</v>
      </c>
      <c r="G2389">
        <v>5.3394750000000002</v>
      </c>
      <c r="H2389">
        <v>90.238423000000012</v>
      </c>
      <c r="I2389">
        <v>9.7584420000000005</v>
      </c>
    </row>
    <row r="2390" spans="1:9" x14ac:dyDescent="0.25">
      <c r="A2390">
        <v>2389</v>
      </c>
      <c r="F2390">
        <v>89.639716000000007</v>
      </c>
      <c r="G2390">
        <v>5.326193</v>
      </c>
      <c r="H2390">
        <v>90.266199999999998</v>
      </c>
      <c r="I2390">
        <v>9.7856629999999996</v>
      </c>
    </row>
    <row r="2391" spans="1:9" x14ac:dyDescent="0.25">
      <c r="A2391">
        <v>2390</v>
      </c>
      <c r="F2391">
        <v>89.623607000000007</v>
      </c>
      <c r="G2391">
        <v>5.3082649999999996</v>
      </c>
      <c r="H2391">
        <v>90.280997000000013</v>
      </c>
      <c r="I2391">
        <v>9.8085400000000007</v>
      </c>
    </row>
    <row r="2392" spans="1:9" x14ac:dyDescent="0.25">
      <c r="A2392">
        <v>2391</v>
      </c>
      <c r="F2392">
        <v>89.57209300000001</v>
      </c>
      <c r="G2392">
        <v>5.3071029999999997</v>
      </c>
      <c r="H2392">
        <v>90.286048000000008</v>
      </c>
      <c r="I2392">
        <v>9.8265189999999993</v>
      </c>
    </row>
    <row r="2393" spans="1:9" x14ac:dyDescent="0.25">
      <c r="A2393">
        <v>2392</v>
      </c>
      <c r="F2393">
        <v>89.604112000000001</v>
      </c>
      <c r="G2393">
        <v>5.3305360000000004</v>
      </c>
      <c r="H2393">
        <v>90.247869000000009</v>
      </c>
      <c r="I2393">
        <v>9.8246000000000002</v>
      </c>
    </row>
    <row r="2394" spans="1:9" x14ac:dyDescent="0.25">
      <c r="A2394">
        <v>2393</v>
      </c>
      <c r="F2394">
        <v>89.638604000000001</v>
      </c>
      <c r="G2394">
        <v>5.3610899999999999</v>
      </c>
      <c r="H2394">
        <v>90.221606000000008</v>
      </c>
      <c r="I2394">
        <v>9.813288</v>
      </c>
    </row>
    <row r="2395" spans="1:9" x14ac:dyDescent="0.25">
      <c r="A2395">
        <v>2394</v>
      </c>
      <c r="F2395">
        <v>89.602040000000002</v>
      </c>
      <c r="G2395">
        <v>5.3470000000000004</v>
      </c>
      <c r="H2395">
        <v>90.267261000000005</v>
      </c>
      <c r="I2395">
        <v>9.779299</v>
      </c>
    </row>
    <row r="2396" spans="1:9" x14ac:dyDescent="0.25">
      <c r="A2396">
        <v>2395</v>
      </c>
      <c r="F2396">
        <v>89.618960000000001</v>
      </c>
      <c r="G2396">
        <v>5.3460910000000004</v>
      </c>
      <c r="H2396">
        <v>90.267261000000005</v>
      </c>
      <c r="I2396">
        <v>9.779299</v>
      </c>
    </row>
    <row r="2397" spans="1:9" x14ac:dyDescent="0.25">
      <c r="A2397">
        <v>2396</v>
      </c>
      <c r="D2397">
        <v>73.915670000000006</v>
      </c>
      <c r="E2397">
        <v>8.3576040000000003</v>
      </c>
    </row>
    <row r="2398" spans="1:9" x14ac:dyDescent="0.25">
      <c r="A2398">
        <v>2397</v>
      </c>
      <c r="D2398">
        <v>73.867744000000002</v>
      </c>
      <c r="E2398">
        <v>8.3693200000000001</v>
      </c>
    </row>
    <row r="2399" spans="1:9" x14ac:dyDescent="0.25">
      <c r="A2399">
        <v>2398</v>
      </c>
      <c r="D2399">
        <v>73.908954000000008</v>
      </c>
      <c r="E2399">
        <v>8.336646</v>
      </c>
    </row>
    <row r="2400" spans="1:9" x14ac:dyDescent="0.25">
      <c r="A2400">
        <v>2399</v>
      </c>
      <c r="D2400">
        <v>73.887288000000012</v>
      </c>
      <c r="E2400">
        <v>8.3941169999999996</v>
      </c>
    </row>
    <row r="2401" spans="1:9" x14ac:dyDescent="0.25">
      <c r="A2401">
        <v>2400</v>
      </c>
      <c r="D2401">
        <v>73.874662000000001</v>
      </c>
      <c r="E2401">
        <v>8.3676539999999999</v>
      </c>
    </row>
    <row r="2402" spans="1:9" x14ac:dyDescent="0.25">
      <c r="A2402">
        <v>2401</v>
      </c>
      <c r="D2402">
        <v>73.912438000000009</v>
      </c>
      <c r="E2402">
        <v>8.34816</v>
      </c>
    </row>
    <row r="2403" spans="1:9" x14ac:dyDescent="0.25">
      <c r="A2403">
        <v>2402</v>
      </c>
      <c r="D2403">
        <v>73.941629000000006</v>
      </c>
      <c r="E2403">
        <v>8.3294739999999994</v>
      </c>
    </row>
    <row r="2404" spans="1:9" x14ac:dyDescent="0.25">
      <c r="A2404">
        <v>2403</v>
      </c>
      <c r="B2404">
        <v>69.522460000000009</v>
      </c>
      <c r="C2404">
        <v>7.3860380000000001</v>
      </c>
      <c r="D2404">
        <v>73.931882000000002</v>
      </c>
      <c r="E2404">
        <v>8.3468970000000002</v>
      </c>
    </row>
    <row r="2405" spans="1:9" x14ac:dyDescent="0.25">
      <c r="A2405">
        <v>2404</v>
      </c>
      <c r="B2405">
        <v>69.522460000000009</v>
      </c>
      <c r="C2405">
        <v>7.3860380000000001</v>
      </c>
      <c r="D2405">
        <v>73.950113000000002</v>
      </c>
      <c r="E2405">
        <v>8.3991670000000003</v>
      </c>
    </row>
    <row r="2406" spans="1:9" x14ac:dyDescent="0.25">
      <c r="A2406">
        <v>2405</v>
      </c>
      <c r="B2406">
        <v>69.521450000000002</v>
      </c>
      <c r="C2406">
        <v>7.3284649999999996</v>
      </c>
      <c r="D2406">
        <v>73.915670000000006</v>
      </c>
      <c r="E2406">
        <v>8.3576040000000003</v>
      </c>
    </row>
    <row r="2407" spans="1:9" x14ac:dyDescent="0.25">
      <c r="A2407">
        <v>2406</v>
      </c>
      <c r="B2407">
        <v>69.514278000000004</v>
      </c>
      <c r="C2407">
        <v>7.341596</v>
      </c>
    </row>
    <row r="2408" spans="1:9" x14ac:dyDescent="0.25">
      <c r="A2408">
        <v>2407</v>
      </c>
      <c r="B2408">
        <v>69.512763000000007</v>
      </c>
      <c r="C2408">
        <v>7.3624020000000003</v>
      </c>
    </row>
    <row r="2409" spans="1:9" x14ac:dyDescent="0.25">
      <c r="A2409">
        <v>2408</v>
      </c>
      <c r="B2409">
        <v>69.467968000000013</v>
      </c>
      <c r="C2409">
        <v>7.3974510000000002</v>
      </c>
    </row>
    <row r="2410" spans="1:9" x14ac:dyDescent="0.25">
      <c r="A2410">
        <v>2409</v>
      </c>
      <c r="B2410">
        <v>69.534479000000005</v>
      </c>
      <c r="C2410">
        <v>7.366695</v>
      </c>
    </row>
    <row r="2411" spans="1:9" x14ac:dyDescent="0.25">
      <c r="A2411">
        <v>2410</v>
      </c>
      <c r="B2411">
        <v>69.543570000000003</v>
      </c>
      <c r="C2411">
        <v>7.378209</v>
      </c>
      <c r="H2411">
        <v>69.935671000000013</v>
      </c>
      <c r="I2411">
        <v>10.140998</v>
      </c>
    </row>
    <row r="2412" spans="1:9" x14ac:dyDescent="0.25">
      <c r="A2412">
        <v>2411</v>
      </c>
      <c r="H2412">
        <v>69.900774000000013</v>
      </c>
      <c r="I2412">
        <v>10.127817</v>
      </c>
    </row>
    <row r="2413" spans="1:9" x14ac:dyDescent="0.25">
      <c r="A2413">
        <v>2412</v>
      </c>
      <c r="F2413">
        <v>68.948449000000011</v>
      </c>
      <c r="G2413">
        <v>6.6037030000000003</v>
      </c>
      <c r="H2413">
        <v>69.929560000000009</v>
      </c>
      <c r="I2413">
        <v>10.148927</v>
      </c>
    </row>
    <row r="2414" spans="1:9" x14ac:dyDescent="0.25">
      <c r="A2414">
        <v>2413</v>
      </c>
      <c r="F2414">
        <v>68.919915000000003</v>
      </c>
      <c r="G2414">
        <v>6.6649130000000003</v>
      </c>
      <c r="H2414">
        <v>69.953751000000011</v>
      </c>
      <c r="I2414">
        <v>10.141756000000001</v>
      </c>
    </row>
    <row r="2415" spans="1:9" x14ac:dyDescent="0.25">
      <c r="A2415">
        <v>2414</v>
      </c>
      <c r="F2415">
        <v>68.922945000000013</v>
      </c>
      <c r="G2415">
        <v>6.6444590000000003</v>
      </c>
      <c r="H2415">
        <v>69.987941000000006</v>
      </c>
      <c r="I2415">
        <v>10.139937</v>
      </c>
    </row>
    <row r="2416" spans="1:9" x14ac:dyDescent="0.25">
      <c r="A2416">
        <v>2415</v>
      </c>
      <c r="F2416">
        <v>68.896583000000007</v>
      </c>
      <c r="G2416">
        <v>6.6326409999999996</v>
      </c>
      <c r="H2416">
        <v>69.969104000000002</v>
      </c>
      <c r="I2416">
        <v>10.150038</v>
      </c>
    </row>
    <row r="2417" spans="1:9" x14ac:dyDescent="0.25">
      <c r="A2417">
        <v>2416</v>
      </c>
      <c r="F2417">
        <v>68.90976400000001</v>
      </c>
      <c r="G2417">
        <v>6.6315309999999998</v>
      </c>
      <c r="H2417">
        <v>69.959104000000011</v>
      </c>
      <c r="I2417">
        <v>10.126958999999999</v>
      </c>
    </row>
    <row r="2418" spans="1:9" x14ac:dyDescent="0.25">
      <c r="A2418">
        <v>2417</v>
      </c>
      <c r="F2418">
        <v>68.921935000000005</v>
      </c>
      <c r="G2418">
        <v>6.620622</v>
      </c>
      <c r="H2418">
        <v>69.937792000000002</v>
      </c>
      <c r="I2418">
        <v>10.115696</v>
      </c>
    </row>
    <row r="2419" spans="1:9" x14ac:dyDescent="0.25">
      <c r="A2419">
        <v>2418</v>
      </c>
      <c r="F2419">
        <v>68.895118000000011</v>
      </c>
      <c r="G2419">
        <v>6.6503170000000003</v>
      </c>
      <c r="H2419">
        <v>69.890471000000005</v>
      </c>
      <c r="I2419">
        <v>10.076708999999999</v>
      </c>
    </row>
    <row r="2420" spans="1:9" x14ac:dyDescent="0.25">
      <c r="A2420">
        <v>2419</v>
      </c>
      <c r="F2420">
        <v>68.948449000000011</v>
      </c>
      <c r="G2420">
        <v>6.6037030000000003</v>
      </c>
      <c r="H2420">
        <v>69.897037000000012</v>
      </c>
      <c r="I2420">
        <v>10.094687</v>
      </c>
    </row>
    <row r="2421" spans="1:9" x14ac:dyDescent="0.25">
      <c r="A2421">
        <v>2420</v>
      </c>
      <c r="D2421">
        <v>49.199005</v>
      </c>
      <c r="E2421">
        <v>8.2900709999999993</v>
      </c>
      <c r="F2421">
        <v>68.948449000000011</v>
      </c>
      <c r="G2421">
        <v>6.6037030000000003</v>
      </c>
      <c r="H2421">
        <v>69.935671000000013</v>
      </c>
      <c r="I2421">
        <v>10.140998</v>
      </c>
    </row>
    <row r="2422" spans="1:9" x14ac:dyDescent="0.25">
      <c r="A2422">
        <v>2421</v>
      </c>
      <c r="D2422">
        <v>49.171299000000005</v>
      </c>
      <c r="E2422">
        <v>8.2479899999999997</v>
      </c>
      <c r="F2422">
        <v>68.948449000000011</v>
      </c>
      <c r="G2422">
        <v>6.6037030000000003</v>
      </c>
    </row>
    <row r="2423" spans="1:9" x14ac:dyDescent="0.25">
      <c r="A2423">
        <v>2422</v>
      </c>
      <c r="D2423">
        <v>49.160412000000001</v>
      </c>
      <c r="E2423">
        <v>8.2385640000000002</v>
      </c>
    </row>
    <row r="2424" spans="1:9" x14ac:dyDescent="0.25">
      <c r="A2424">
        <v>2423</v>
      </c>
      <c r="D2424">
        <v>49.217026000000004</v>
      </c>
      <c r="E2424">
        <v>8.2723119999999994</v>
      </c>
    </row>
    <row r="2425" spans="1:9" x14ac:dyDescent="0.25">
      <c r="A2425">
        <v>2424</v>
      </c>
      <c r="D2425">
        <v>49.249943000000002</v>
      </c>
      <c r="E2425">
        <v>8.3076220000000003</v>
      </c>
    </row>
    <row r="2426" spans="1:9" x14ac:dyDescent="0.25">
      <c r="A2426">
        <v>2425</v>
      </c>
      <c r="D2426">
        <v>49.231605000000002</v>
      </c>
      <c r="E2426">
        <v>8.3161629999999995</v>
      </c>
    </row>
    <row r="2427" spans="1:9" x14ac:dyDescent="0.25">
      <c r="A2427">
        <v>2426</v>
      </c>
      <c r="D2427">
        <v>49.238640000000004</v>
      </c>
      <c r="E2427">
        <v>8.2636660000000006</v>
      </c>
    </row>
    <row r="2428" spans="1:9" x14ac:dyDescent="0.25">
      <c r="A2428">
        <v>2427</v>
      </c>
      <c r="D2428">
        <v>49.252129000000004</v>
      </c>
      <c r="E2428">
        <v>8.2631449999999997</v>
      </c>
    </row>
    <row r="2429" spans="1:9" x14ac:dyDescent="0.25">
      <c r="A2429">
        <v>2428</v>
      </c>
      <c r="B2429">
        <v>41.722014999999999</v>
      </c>
      <c r="C2429">
        <v>6.7150530000000002</v>
      </c>
      <c r="D2429">
        <v>49.238220000000005</v>
      </c>
      <c r="E2429">
        <v>8.2976749999999999</v>
      </c>
    </row>
    <row r="2430" spans="1:9" x14ac:dyDescent="0.25">
      <c r="A2430">
        <v>2429</v>
      </c>
      <c r="B2430">
        <v>41.718006000000003</v>
      </c>
      <c r="C2430">
        <v>6.707605</v>
      </c>
      <c r="D2430">
        <v>49.222183000000001</v>
      </c>
      <c r="E2430">
        <v>8.3672020000000007</v>
      </c>
    </row>
    <row r="2431" spans="1:9" x14ac:dyDescent="0.25">
      <c r="A2431">
        <v>2430</v>
      </c>
      <c r="B2431">
        <v>41.715816000000004</v>
      </c>
      <c r="C2431">
        <v>6.7061989999999998</v>
      </c>
      <c r="D2431">
        <v>49.199005</v>
      </c>
      <c r="E2431">
        <v>8.2900709999999993</v>
      </c>
    </row>
    <row r="2432" spans="1:9" x14ac:dyDescent="0.25">
      <c r="A2432">
        <v>2431</v>
      </c>
      <c r="B2432">
        <v>41.715244000000006</v>
      </c>
      <c r="C2432">
        <v>6.6892199999999997</v>
      </c>
    </row>
    <row r="2433" spans="1:9" x14ac:dyDescent="0.25">
      <c r="A2433">
        <v>2432</v>
      </c>
      <c r="B2433">
        <v>41.711079000000005</v>
      </c>
      <c r="C2433">
        <v>6.6883869999999996</v>
      </c>
    </row>
    <row r="2434" spans="1:9" x14ac:dyDescent="0.25">
      <c r="A2434">
        <v>2433</v>
      </c>
      <c r="B2434">
        <v>41.713058000000004</v>
      </c>
      <c r="C2434">
        <v>6.6880230000000003</v>
      </c>
    </row>
    <row r="2435" spans="1:9" x14ac:dyDescent="0.25">
      <c r="A2435">
        <v>2434</v>
      </c>
      <c r="B2435">
        <v>41.753315000000001</v>
      </c>
      <c r="C2435">
        <v>6.6826059999999998</v>
      </c>
    </row>
    <row r="2436" spans="1:9" x14ac:dyDescent="0.25">
      <c r="A2436">
        <v>2435</v>
      </c>
      <c r="B2436">
        <v>41.728889000000002</v>
      </c>
      <c r="C2436">
        <v>6.7088549999999998</v>
      </c>
    </row>
    <row r="2437" spans="1:9" x14ac:dyDescent="0.25">
      <c r="A2437">
        <v>2436</v>
      </c>
      <c r="B2437">
        <v>41.757637000000003</v>
      </c>
      <c r="C2437">
        <v>6.752237</v>
      </c>
      <c r="H2437">
        <v>42.921272000000002</v>
      </c>
      <c r="I2437">
        <v>10.045028</v>
      </c>
    </row>
    <row r="2438" spans="1:9" x14ac:dyDescent="0.25">
      <c r="A2438">
        <v>2437</v>
      </c>
      <c r="B2438">
        <v>41.722014999999999</v>
      </c>
      <c r="C2438">
        <v>6.7150530000000002</v>
      </c>
      <c r="H2438">
        <v>42.854713000000004</v>
      </c>
      <c r="I2438">
        <v>10.004144999999999</v>
      </c>
    </row>
    <row r="2439" spans="1:9" x14ac:dyDescent="0.25">
      <c r="A2439">
        <v>2438</v>
      </c>
      <c r="F2439">
        <v>40.462917000000004</v>
      </c>
      <c r="G2439">
        <v>5.8218719999999999</v>
      </c>
      <c r="H2439">
        <v>42.876640000000002</v>
      </c>
      <c r="I2439">
        <v>9.9940929999999994</v>
      </c>
    </row>
    <row r="2440" spans="1:9" x14ac:dyDescent="0.25">
      <c r="A2440">
        <v>2439</v>
      </c>
      <c r="F2440">
        <v>40.431408000000005</v>
      </c>
      <c r="G2440">
        <v>5.8214030000000001</v>
      </c>
      <c r="H2440">
        <v>42.946686</v>
      </c>
      <c r="I2440">
        <v>10.006436000000001</v>
      </c>
    </row>
    <row r="2441" spans="1:9" x14ac:dyDescent="0.25">
      <c r="A2441">
        <v>2440</v>
      </c>
      <c r="F2441">
        <v>40.382503</v>
      </c>
      <c r="G2441">
        <v>5.8250479999999998</v>
      </c>
      <c r="H2441">
        <v>42.943561000000003</v>
      </c>
      <c r="I2441">
        <v>9.9888329999999996</v>
      </c>
    </row>
    <row r="2442" spans="1:9" x14ac:dyDescent="0.25">
      <c r="A2442">
        <v>2441</v>
      </c>
      <c r="F2442">
        <v>40.371464000000003</v>
      </c>
      <c r="G2442">
        <v>5.8337459999999997</v>
      </c>
      <c r="H2442">
        <v>42.911949</v>
      </c>
      <c r="I2442">
        <v>9.9978429999999996</v>
      </c>
    </row>
    <row r="2443" spans="1:9" x14ac:dyDescent="0.25">
      <c r="A2443">
        <v>2442</v>
      </c>
      <c r="F2443">
        <v>40.387138</v>
      </c>
      <c r="G2443">
        <v>5.8016120000000004</v>
      </c>
      <c r="H2443">
        <v>42.890598000000004</v>
      </c>
      <c r="I2443">
        <v>10.000238</v>
      </c>
    </row>
    <row r="2444" spans="1:9" x14ac:dyDescent="0.25">
      <c r="A2444">
        <v>2443</v>
      </c>
      <c r="F2444">
        <v>40.393131000000004</v>
      </c>
      <c r="G2444">
        <v>5.7749990000000002</v>
      </c>
      <c r="H2444">
        <v>42.908359000000004</v>
      </c>
      <c r="I2444">
        <v>9.9966449999999991</v>
      </c>
    </row>
    <row r="2445" spans="1:9" x14ac:dyDescent="0.25">
      <c r="A2445">
        <v>2444</v>
      </c>
      <c r="D2445">
        <v>25.647991000000005</v>
      </c>
      <c r="E2445">
        <v>8.58094</v>
      </c>
      <c r="F2445">
        <v>40.387348000000003</v>
      </c>
      <c r="G2445">
        <v>5.7708849999999998</v>
      </c>
      <c r="H2445">
        <v>42.871067000000004</v>
      </c>
      <c r="I2445">
        <v>10.03706</v>
      </c>
    </row>
    <row r="2446" spans="1:9" x14ac:dyDescent="0.25">
      <c r="A2446">
        <v>2445</v>
      </c>
      <c r="D2446">
        <v>25.557318000000002</v>
      </c>
      <c r="E2446">
        <v>8.5535979999999991</v>
      </c>
      <c r="F2446">
        <v>40.390007000000004</v>
      </c>
      <c r="G2446">
        <v>5.7918729999999998</v>
      </c>
      <c r="H2446">
        <v>42.921272000000002</v>
      </c>
      <c r="I2446">
        <v>10.045028</v>
      </c>
    </row>
    <row r="2447" spans="1:9" x14ac:dyDescent="0.25">
      <c r="A2447">
        <v>2446</v>
      </c>
      <c r="D2447">
        <v>25.539976000000003</v>
      </c>
      <c r="E2447">
        <v>8.5892210000000002</v>
      </c>
      <c r="F2447">
        <v>40.408234</v>
      </c>
      <c r="G2447">
        <v>5.7734889999999996</v>
      </c>
    </row>
    <row r="2448" spans="1:9" x14ac:dyDescent="0.25">
      <c r="A2448">
        <v>2447</v>
      </c>
      <c r="D2448">
        <v>25.583307000000005</v>
      </c>
      <c r="E2448">
        <v>8.5970340000000007</v>
      </c>
      <c r="F2448">
        <v>40.462917000000004</v>
      </c>
      <c r="G2448">
        <v>5.8218719999999999</v>
      </c>
    </row>
    <row r="2449" spans="1:11" x14ac:dyDescent="0.25">
      <c r="A2449">
        <v>2448</v>
      </c>
      <c r="D2449">
        <v>25.614660000000001</v>
      </c>
      <c r="E2449">
        <v>8.5906789999999997</v>
      </c>
      <c r="F2449">
        <v>40.462917000000004</v>
      </c>
      <c r="G2449">
        <v>5.8218719999999999</v>
      </c>
    </row>
    <row r="2450" spans="1:11" x14ac:dyDescent="0.25">
      <c r="A2450">
        <v>2449</v>
      </c>
      <c r="D2450">
        <v>25.623512000000005</v>
      </c>
      <c r="E2450">
        <v>8.6212510000000009</v>
      </c>
    </row>
    <row r="2451" spans="1:11" x14ac:dyDescent="0.25">
      <c r="A2451">
        <v>2450</v>
      </c>
      <c r="D2451">
        <v>25.602003000000003</v>
      </c>
      <c r="E2451">
        <v>8.5827109999999998</v>
      </c>
    </row>
    <row r="2452" spans="1:11" x14ac:dyDescent="0.25">
      <c r="A2452">
        <v>2451</v>
      </c>
      <c r="D2452">
        <v>25.594036000000003</v>
      </c>
      <c r="E2452">
        <v>8.5465669999999996</v>
      </c>
    </row>
    <row r="2453" spans="1:11" x14ac:dyDescent="0.25">
      <c r="A2453">
        <v>2452</v>
      </c>
      <c r="D2453">
        <v>25.561642000000006</v>
      </c>
      <c r="E2453">
        <v>8.5465669999999996</v>
      </c>
    </row>
    <row r="2454" spans="1:11" x14ac:dyDescent="0.25">
      <c r="A2454">
        <v>2453</v>
      </c>
      <c r="D2454">
        <v>25.563046999999997</v>
      </c>
      <c r="E2454">
        <v>8.5650560000000002</v>
      </c>
    </row>
    <row r="2455" spans="1:11" x14ac:dyDescent="0.25">
      <c r="A2455">
        <v>2454</v>
      </c>
      <c r="B2455">
        <v>18.132356999999999</v>
      </c>
      <c r="C2455">
        <v>7.6130240000000002</v>
      </c>
      <c r="D2455">
        <v>25.592108000000003</v>
      </c>
      <c r="E2455">
        <v>8.5953660000000003</v>
      </c>
    </row>
    <row r="2456" spans="1:11" x14ac:dyDescent="0.25">
      <c r="A2456">
        <v>2455</v>
      </c>
      <c r="B2456">
        <v>18.112358</v>
      </c>
      <c r="C2456">
        <v>7.5803690000000001</v>
      </c>
      <c r="D2456">
        <v>25.647991000000005</v>
      </c>
      <c r="E2456">
        <v>8.58094</v>
      </c>
    </row>
    <row r="2457" spans="1:11" x14ac:dyDescent="0.25">
      <c r="A2457">
        <v>2456</v>
      </c>
      <c r="B2457">
        <v>18.137409000000005</v>
      </c>
      <c r="C2457">
        <v>7.5725049999999996</v>
      </c>
    </row>
    <row r="2458" spans="1:11" x14ac:dyDescent="0.25">
      <c r="A2458">
        <v>2457</v>
      </c>
      <c r="B2458">
        <v>18.095640000000003</v>
      </c>
      <c r="C2458">
        <v>7.6033379999999999</v>
      </c>
    </row>
    <row r="2459" spans="1:11" x14ac:dyDescent="0.25">
      <c r="A2459">
        <v>2458</v>
      </c>
      <c r="B2459">
        <v>18.071943000000005</v>
      </c>
      <c r="C2459">
        <v>7.6102119999999998</v>
      </c>
    </row>
    <row r="2460" spans="1:11" x14ac:dyDescent="0.25">
      <c r="A2460">
        <v>2459</v>
      </c>
      <c r="B2460">
        <v>18.084702</v>
      </c>
      <c r="C2460">
        <v>7.617191</v>
      </c>
      <c r="H2460">
        <v>22.938347000000007</v>
      </c>
      <c r="I2460">
        <v>10.629632000000001</v>
      </c>
    </row>
    <row r="2461" spans="1:11" x14ac:dyDescent="0.25">
      <c r="A2461">
        <v>2460</v>
      </c>
      <c r="B2461">
        <v>18.132356999999999</v>
      </c>
      <c r="C2461">
        <v>7.6130240000000002</v>
      </c>
      <c r="H2461">
        <v>22.938347000000007</v>
      </c>
      <c r="I2461">
        <v>10.629632000000001</v>
      </c>
      <c r="J2461">
        <v>37.866703000000001</v>
      </c>
      <c r="K2461">
        <v>13.970335</v>
      </c>
    </row>
    <row r="2462" spans="1:11" x14ac:dyDescent="0.25">
      <c r="A2462">
        <v>2461</v>
      </c>
    </row>
    <row r="2463" spans="1:11" x14ac:dyDescent="0.25">
      <c r="A2463">
        <v>2462</v>
      </c>
    </row>
    <row r="2464" spans="1:11" x14ac:dyDescent="0.25">
      <c r="A2464">
        <v>2463</v>
      </c>
    </row>
    <row r="2465" spans="1:1" x14ac:dyDescent="0.25">
      <c r="A2465">
        <v>2464</v>
      </c>
    </row>
    <row r="2466" spans="1:1" x14ac:dyDescent="0.25">
      <c r="A2466">
        <v>2465</v>
      </c>
    </row>
    <row r="2467" spans="1:1" x14ac:dyDescent="0.25">
      <c r="A2467">
        <v>2466</v>
      </c>
    </row>
    <row r="2468" spans="1:1" x14ac:dyDescent="0.25">
      <c r="A2468">
        <v>2467</v>
      </c>
    </row>
    <row r="2469" spans="1:1" x14ac:dyDescent="0.25">
      <c r="A2469">
        <v>2468</v>
      </c>
    </row>
    <row r="2470" spans="1:1" x14ac:dyDescent="0.25">
      <c r="A2470">
        <v>2469</v>
      </c>
    </row>
    <row r="2471" spans="1:1" x14ac:dyDescent="0.25">
      <c r="A2471">
        <v>2470</v>
      </c>
    </row>
    <row r="2472" spans="1:1" x14ac:dyDescent="0.25">
      <c r="A2472">
        <v>2471</v>
      </c>
    </row>
    <row r="2473" spans="1:1" x14ac:dyDescent="0.25">
      <c r="A2473">
        <v>2472</v>
      </c>
    </row>
    <row r="2474" spans="1:1" x14ac:dyDescent="0.25">
      <c r="A2474">
        <v>2473</v>
      </c>
    </row>
    <row r="2475" spans="1:1" x14ac:dyDescent="0.25">
      <c r="A2475">
        <v>2474</v>
      </c>
    </row>
    <row r="2476" spans="1:1" x14ac:dyDescent="0.25">
      <c r="A2476">
        <v>2475</v>
      </c>
    </row>
    <row r="2477" spans="1:1" x14ac:dyDescent="0.25">
      <c r="A2477">
        <v>2476</v>
      </c>
    </row>
    <row r="2478" spans="1:1" x14ac:dyDescent="0.25">
      <c r="A2478">
        <v>2477</v>
      </c>
    </row>
    <row r="2479" spans="1:1" x14ac:dyDescent="0.25">
      <c r="A2479">
        <v>2478</v>
      </c>
    </row>
    <row r="2480" spans="1:1" x14ac:dyDescent="0.25">
      <c r="A2480">
        <v>2479</v>
      </c>
    </row>
    <row r="2481" spans="1:11" x14ac:dyDescent="0.25">
      <c r="A2481">
        <v>2480</v>
      </c>
    </row>
    <row r="2482" spans="1:11" x14ac:dyDescent="0.25">
      <c r="A2482">
        <v>2481</v>
      </c>
    </row>
    <row r="2483" spans="1:11" x14ac:dyDescent="0.25">
      <c r="A2483">
        <v>2482</v>
      </c>
    </row>
    <row r="2484" spans="1:11" x14ac:dyDescent="0.25">
      <c r="A2484">
        <v>2483</v>
      </c>
    </row>
    <row r="2485" spans="1:11" x14ac:dyDescent="0.25">
      <c r="A2485">
        <v>2484</v>
      </c>
    </row>
    <row r="2486" spans="1:11" x14ac:dyDescent="0.25">
      <c r="A2486">
        <v>2485</v>
      </c>
    </row>
    <row r="2487" spans="1:11" x14ac:dyDescent="0.25">
      <c r="A2487">
        <v>2486</v>
      </c>
    </row>
    <row r="2488" spans="1:11" x14ac:dyDescent="0.25">
      <c r="A2488">
        <v>2487</v>
      </c>
    </row>
    <row r="2489" spans="1:11" x14ac:dyDescent="0.25">
      <c r="A2489">
        <v>2488</v>
      </c>
    </row>
    <row r="2490" spans="1:11" x14ac:dyDescent="0.25">
      <c r="A2490">
        <v>2489</v>
      </c>
    </row>
    <row r="2491" spans="1:11" x14ac:dyDescent="0.25">
      <c r="A2491">
        <v>2490</v>
      </c>
    </row>
    <row r="2492" spans="1:11" x14ac:dyDescent="0.25">
      <c r="A2492">
        <v>2491</v>
      </c>
      <c r="J2492">
        <v>235.82280299999999</v>
      </c>
      <c r="K2492">
        <v>14.332319</v>
      </c>
    </row>
    <row r="2493" spans="1:11" x14ac:dyDescent="0.25">
      <c r="A2493">
        <v>2492</v>
      </c>
      <c r="F2493">
        <v>255.91142100000002</v>
      </c>
      <c r="G2493">
        <v>5.9880069999999996</v>
      </c>
    </row>
    <row r="2494" spans="1:11" x14ac:dyDescent="0.25">
      <c r="A2494">
        <v>2493</v>
      </c>
      <c r="F2494">
        <v>255.89271300000001</v>
      </c>
      <c r="G2494">
        <v>5.9929180000000004</v>
      </c>
    </row>
    <row r="2495" spans="1:11" x14ac:dyDescent="0.25">
      <c r="A2495">
        <v>2494</v>
      </c>
      <c r="F2495">
        <v>255.89178200000001</v>
      </c>
      <c r="G2495">
        <v>5.9834589999999999</v>
      </c>
    </row>
    <row r="2496" spans="1:11" x14ac:dyDescent="0.25">
      <c r="A2496">
        <v>2495</v>
      </c>
      <c r="D2496">
        <v>241.29813899999999</v>
      </c>
      <c r="E2496">
        <v>7.9559959999999998</v>
      </c>
      <c r="F2496">
        <v>255.89436499999999</v>
      </c>
      <c r="G2496">
        <v>5.9821150000000003</v>
      </c>
    </row>
    <row r="2497" spans="1:7" x14ac:dyDescent="0.25">
      <c r="A2497">
        <v>2496</v>
      </c>
      <c r="D2497">
        <v>241.25927100000001</v>
      </c>
      <c r="E2497">
        <v>8.0252040000000004</v>
      </c>
      <c r="F2497">
        <v>255.87880899999999</v>
      </c>
      <c r="G2497">
        <v>5.9655240000000003</v>
      </c>
    </row>
    <row r="2498" spans="1:7" x14ac:dyDescent="0.25">
      <c r="A2498">
        <v>2497</v>
      </c>
      <c r="D2498">
        <v>241.25673799999998</v>
      </c>
      <c r="E2498">
        <v>7.8846179999999997</v>
      </c>
      <c r="F2498">
        <v>255.92532499999999</v>
      </c>
      <c r="G2498">
        <v>5.9886790000000003</v>
      </c>
    </row>
    <row r="2499" spans="1:7" x14ac:dyDescent="0.25">
      <c r="A2499">
        <v>2498</v>
      </c>
      <c r="D2499">
        <v>241.251621</v>
      </c>
      <c r="E2499">
        <v>7.8837390000000003</v>
      </c>
      <c r="F2499">
        <v>255.930082</v>
      </c>
      <c r="G2499">
        <v>6.0024280000000001</v>
      </c>
    </row>
    <row r="2500" spans="1:7" x14ac:dyDescent="0.25">
      <c r="A2500">
        <v>2499</v>
      </c>
      <c r="D2500">
        <v>241.277052</v>
      </c>
      <c r="E2500">
        <v>7.8559330000000003</v>
      </c>
      <c r="F2500">
        <v>255.94543200000001</v>
      </c>
      <c r="G2500">
        <v>5.9903849999999998</v>
      </c>
    </row>
    <row r="2501" spans="1:7" x14ac:dyDescent="0.25">
      <c r="A2501">
        <v>2500</v>
      </c>
      <c r="D2501">
        <v>241.284492</v>
      </c>
      <c r="E2501">
        <v>7.8629619999999996</v>
      </c>
      <c r="F2501">
        <v>255.91100900000001</v>
      </c>
      <c r="G2501">
        <v>6.0049609999999998</v>
      </c>
    </row>
    <row r="2502" spans="1:7" x14ac:dyDescent="0.25">
      <c r="A2502">
        <v>2501</v>
      </c>
      <c r="D2502">
        <v>241.30367100000001</v>
      </c>
      <c r="E2502">
        <v>7.8802760000000003</v>
      </c>
      <c r="F2502">
        <v>255.88992100000002</v>
      </c>
      <c r="G2502">
        <v>6.0040300000000002</v>
      </c>
    </row>
    <row r="2503" spans="1:7" x14ac:dyDescent="0.25">
      <c r="A2503">
        <v>2502</v>
      </c>
      <c r="D2503">
        <v>241.27586099999999</v>
      </c>
      <c r="E2503">
        <v>7.8918540000000004</v>
      </c>
      <c r="F2503">
        <v>255.87684400000001</v>
      </c>
      <c r="G2503">
        <v>6.0590229999999998</v>
      </c>
    </row>
    <row r="2504" spans="1:7" x14ac:dyDescent="0.25">
      <c r="A2504">
        <v>2503</v>
      </c>
      <c r="D2504">
        <v>241.29808600000001</v>
      </c>
      <c r="E2504">
        <v>7.8850319999999998</v>
      </c>
      <c r="F2504">
        <v>255.90279200000001</v>
      </c>
      <c r="G2504">
        <v>5.9947270000000001</v>
      </c>
    </row>
    <row r="2505" spans="1:7" x14ac:dyDescent="0.25">
      <c r="A2505">
        <v>2504</v>
      </c>
      <c r="D2505">
        <v>241.29632899999999</v>
      </c>
      <c r="E2505">
        <v>7.9104609999999997</v>
      </c>
      <c r="F2505">
        <v>255.87896499999999</v>
      </c>
      <c r="G2505">
        <v>6.0122999999999998</v>
      </c>
    </row>
    <row r="2506" spans="1:7" x14ac:dyDescent="0.25">
      <c r="A2506">
        <v>2505</v>
      </c>
      <c r="D2506">
        <v>241.27498399999999</v>
      </c>
      <c r="E2506">
        <v>7.8891150000000003</v>
      </c>
      <c r="F2506">
        <v>255.85084699999999</v>
      </c>
      <c r="G2506">
        <v>6.0380909999999997</v>
      </c>
    </row>
    <row r="2507" spans="1:7" x14ac:dyDescent="0.25">
      <c r="A2507">
        <v>2506</v>
      </c>
      <c r="D2507">
        <v>241.27306899999999</v>
      </c>
      <c r="E2507">
        <v>7.8803280000000004</v>
      </c>
      <c r="F2507">
        <v>255.92299800000001</v>
      </c>
      <c r="G2507">
        <v>6.0754080000000004</v>
      </c>
    </row>
    <row r="2508" spans="1:7" x14ac:dyDescent="0.25">
      <c r="A2508">
        <v>2507</v>
      </c>
      <c r="D2508">
        <v>241.26273499999999</v>
      </c>
      <c r="E2508">
        <v>7.8877709999999999</v>
      </c>
      <c r="F2508">
        <v>255.910337</v>
      </c>
      <c r="G2508">
        <v>6.1011990000000003</v>
      </c>
    </row>
    <row r="2509" spans="1:7" x14ac:dyDescent="0.25">
      <c r="A2509">
        <v>2508</v>
      </c>
      <c r="D2509">
        <v>241.264129</v>
      </c>
      <c r="E2509">
        <v>7.9084969999999997</v>
      </c>
      <c r="F2509">
        <v>255.83844199999999</v>
      </c>
      <c r="G2509">
        <v>6.0667770000000001</v>
      </c>
    </row>
    <row r="2510" spans="1:7" x14ac:dyDescent="0.25">
      <c r="A2510">
        <v>2509</v>
      </c>
      <c r="D2510">
        <v>241.28521899999998</v>
      </c>
      <c r="E2510">
        <v>7.9203840000000003</v>
      </c>
      <c r="F2510">
        <v>255.81430599999999</v>
      </c>
      <c r="G2510">
        <v>6.0467219999999999</v>
      </c>
    </row>
    <row r="2511" spans="1:7" x14ac:dyDescent="0.25">
      <c r="A2511">
        <v>2510</v>
      </c>
      <c r="D2511">
        <v>241.276533</v>
      </c>
      <c r="E2511">
        <v>7.9209529999999999</v>
      </c>
      <c r="F2511">
        <v>255.91142100000002</v>
      </c>
      <c r="G2511">
        <v>5.9880069999999996</v>
      </c>
    </row>
    <row r="2512" spans="1:7" x14ac:dyDescent="0.25">
      <c r="A2512">
        <v>2511</v>
      </c>
      <c r="D2512">
        <v>241.26769400000001</v>
      </c>
      <c r="E2512">
        <v>7.9513439999999997</v>
      </c>
      <c r="F2512">
        <v>255.91142100000002</v>
      </c>
      <c r="G2512">
        <v>5.9880069999999996</v>
      </c>
    </row>
    <row r="2513" spans="1:9" x14ac:dyDescent="0.25">
      <c r="A2513">
        <v>2512</v>
      </c>
      <c r="D2513">
        <v>241.27234799999999</v>
      </c>
      <c r="E2513">
        <v>7.9335129999999996</v>
      </c>
      <c r="F2513">
        <v>255.91142100000002</v>
      </c>
      <c r="G2513">
        <v>5.9880069999999996</v>
      </c>
    </row>
    <row r="2514" spans="1:9" x14ac:dyDescent="0.25">
      <c r="A2514">
        <v>2513</v>
      </c>
      <c r="D2514">
        <v>241.31948399999999</v>
      </c>
      <c r="E2514">
        <v>7.9956909999999999</v>
      </c>
    </row>
    <row r="2515" spans="1:9" x14ac:dyDescent="0.25">
      <c r="A2515">
        <v>2514</v>
      </c>
      <c r="D2515">
        <v>241.25596200000001</v>
      </c>
      <c r="E2515">
        <v>8.0296489999999991</v>
      </c>
    </row>
    <row r="2516" spans="1:9" x14ac:dyDescent="0.25">
      <c r="A2516">
        <v>2515</v>
      </c>
      <c r="D2516">
        <v>241.29813899999999</v>
      </c>
      <c r="E2516">
        <v>7.9559959999999998</v>
      </c>
      <c r="H2516">
        <v>242.312162</v>
      </c>
      <c r="I2516">
        <v>9.624879</v>
      </c>
    </row>
    <row r="2517" spans="1:9" x14ac:dyDescent="0.25">
      <c r="A2517">
        <v>2516</v>
      </c>
      <c r="B2517">
        <v>230.03208100000001</v>
      </c>
      <c r="C2517">
        <v>7.8519009999999998</v>
      </c>
      <c r="H2517">
        <v>242.29288299999999</v>
      </c>
      <c r="I2517">
        <v>9.6169709999999995</v>
      </c>
    </row>
    <row r="2518" spans="1:9" x14ac:dyDescent="0.25">
      <c r="A2518">
        <v>2517</v>
      </c>
      <c r="B2518">
        <v>229.89320000000001</v>
      </c>
      <c r="C2518">
        <v>7.8656499999999996</v>
      </c>
      <c r="H2518">
        <v>242.240217</v>
      </c>
      <c r="I2518">
        <v>9.6329949999999993</v>
      </c>
    </row>
    <row r="2519" spans="1:9" x14ac:dyDescent="0.25">
      <c r="A2519">
        <v>2518</v>
      </c>
      <c r="B2519">
        <v>229.994505</v>
      </c>
      <c r="C2519">
        <v>7.7861050000000001</v>
      </c>
      <c r="H2519">
        <v>242.23824999999999</v>
      </c>
      <c r="I2519">
        <v>9.6232249999999997</v>
      </c>
    </row>
    <row r="2520" spans="1:9" x14ac:dyDescent="0.25">
      <c r="A2520">
        <v>2519</v>
      </c>
      <c r="B2520">
        <v>229.975122</v>
      </c>
      <c r="C2520">
        <v>7.7574709999999998</v>
      </c>
      <c r="H2520">
        <v>242.23520400000001</v>
      </c>
      <c r="I2520">
        <v>9.5850299999999997</v>
      </c>
    </row>
    <row r="2521" spans="1:9" x14ac:dyDescent="0.25">
      <c r="A2521">
        <v>2520</v>
      </c>
      <c r="B2521">
        <v>229.97734399999999</v>
      </c>
      <c r="C2521">
        <v>7.8236290000000004</v>
      </c>
      <c r="H2521">
        <v>242.30415099999999</v>
      </c>
      <c r="I2521">
        <v>9.6248269999999998</v>
      </c>
    </row>
    <row r="2522" spans="1:9" x14ac:dyDescent="0.25">
      <c r="A2522">
        <v>2521</v>
      </c>
      <c r="B2522">
        <v>230.010786</v>
      </c>
      <c r="C2522">
        <v>7.8262650000000002</v>
      </c>
      <c r="H2522">
        <v>242.29820799999999</v>
      </c>
      <c r="I2522">
        <v>9.6279810000000001</v>
      </c>
    </row>
    <row r="2523" spans="1:9" x14ac:dyDescent="0.25">
      <c r="A2523">
        <v>2522</v>
      </c>
      <c r="B2523">
        <v>229.987371</v>
      </c>
      <c r="C2523">
        <v>7.8172199999999998</v>
      </c>
      <c r="H2523">
        <v>242.32798</v>
      </c>
      <c r="I2523">
        <v>9.5953660000000003</v>
      </c>
    </row>
    <row r="2524" spans="1:9" x14ac:dyDescent="0.25">
      <c r="A2524">
        <v>2523</v>
      </c>
      <c r="B2524">
        <v>229.992696</v>
      </c>
      <c r="C2524">
        <v>7.8266780000000002</v>
      </c>
      <c r="H2524">
        <v>242.29396800000001</v>
      </c>
      <c r="I2524">
        <v>9.6267399999999999</v>
      </c>
    </row>
    <row r="2525" spans="1:9" x14ac:dyDescent="0.25">
      <c r="A2525">
        <v>2524</v>
      </c>
      <c r="B2525">
        <v>230.014715</v>
      </c>
      <c r="C2525">
        <v>7.8277640000000002</v>
      </c>
      <c r="H2525">
        <v>242.285492</v>
      </c>
      <c r="I2525">
        <v>9.6188330000000004</v>
      </c>
    </row>
    <row r="2526" spans="1:9" x14ac:dyDescent="0.25">
      <c r="A2526">
        <v>2525</v>
      </c>
      <c r="B2526">
        <v>230.00592599999999</v>
      </c>
      <c r="C2526">
        <v>7.8544859999999996</v>
      </c>
      <c r="H2526">
        <v>242.30337700000001</v>
      </c>
      <c r="I2526">
        <v>9.5984160000000003</v>
      </c>
    </row>
    <row r="2527" spans="1:9" x14ac:dyDescent="0.25">
      <c r="A2527">
        <v>2526</v>
      </c>
      <c r="B2527">
        <v>230.002308</v>
      </c>
      <c r="C2527">
        <v>7.8323119999999999</v>
      </c>
      <c r="H2527">
        <v>242.30435699999998</v>
      </c>
      <c r="I2527">
        <v>9.601362</v>
      </c>
    </row>
    <row r="2528" spans="1:9" x14ac:dyDescent="0.25">
      <c r="A2528">
        <v>2527</v>
      </c>
      <c r="B2528">
        <v>229.989284</v>
      </c>
      <c r="C2528">
        <v>7.7984059999999999</v>
      </c>
      <c r="H2528">
        <v>242.32865100000001</v>
      </c>
      <c r="I2528">
        <v>9.6083909999999992</v>
      </c>
    </row>
    <row r="2529" spans="1:9" x14ac:dyDescent="0.25">
      <c r="A2529">
        <v>2528</v>
      </c>
      <c r="B2529">
        <v>229.97352000000001</v>
      </c>
      <c r="C2529">
        <v>7.7989230000000003</v>
      </c>
      <c r="H2529">
        <v>242.32513599999999</v>
      </c>
      <c r="I2529">
        <v>9.5736070000000009</v>
      </c>
    </row>
    <row r="2530" spans="1:9" x14ac:dyDescent="0.25">
      <c r="A2530">
        <v>2529</v>
      </c>
      <c r="B2530">
        <v>229.98933600000001</v>
      </c>
      <c r="C2530">
        <v>7.7993370000000004</v>
      </c>
      <c r="H2530">
        <v>242.31934699999999</v>
      </c>
      <c r="I2530">
        <v>9.5737100000000002</v>
      </c>
    </row>
    <row r="2531" spans="1:9" x14ac:dyDescent="0.25">
      <c r="A2531">
        <v>2530</v>
      </c>
      <c r="B2531">
        <v>230.00391199999999</v>
      </c>
      <c r="C2531">
        <v>7.7958220000000003</v>
      </c>
      <c r="H2531">
        <v>242.24672899999999</v>
      </c>
      <c r="I2531">
        <v>9.5976920000000003</v>
      </c>
    </row>
    <row r="2532" spans="1:9" x14ac:dyDescent="0.25">
      <c r="A2532">
        <v>2531</v>
      </c>
      <c r="B2532">
        <v>230.09570500000001</v>
      </c>
      <c r="C2532">
        <v>7.8589310000000001</v>
      </c>
      <c r="H2532">
        <v>242.312162</v>
      </c>
      <c r="I2532">
        <v>9.624879</v>
      </c>
    </row>
    <row r="2533" spans="1:9" x14ac:dyDescent="0.25">
      <c r="A2533">
        <v>2532</v>
      </c>
      <c r="B2533">
        <v>230.03208100000001</v>
      </c>
      <c r="C2533">
        <v>7.8519009999999998</v>
      </c>
      <c r="D2533">
        <v>220.762024</v>
      </c>
      <c r="E2533">
        <v>9.1912870000000009</v>
      </c>
      <c r="H2533">
        <v>242.312162</v>
      </c>
      <c r="I2533">
        <v>9.624879</v>
      </c>
    </row>
    <row r="2534" spans="1:9" x14ac:dyDescent="0.25">
      <c r="A2534">
        <v>2533</v>
      </c>
      <c r="D2534">
        <v>220.77132699999999</v>
      </c>
      <c r="E2534">
        <v>9.1893229999999999</v>
      </c>
      <c r="F2534">
        <v>231.46212399999999</v>
      </c>
      <c r="G2534">
        <v>6.1687529999999997</v>
      </c>
    </row>
    <row r="2535" spans="1:9" x14ac:dyDescent="0.25">
      <c r="A2535">
        <v>2534</v>
      </c>
      <c r="D2535">
        <v>220.748741</v>
      </c>
      <c r="E2535">
        <v>9.1647719999999993</v>
      </c>
      <c r="F2535">
        <v>231.44175899999999</v>
      </c>
      <c r="G2535">
        <v>6.2213690000000001</v>
      </c>
    </row>
    <row r="2536" spans="1:9" x14ac:dyDescent="0.25">
      <c r="A2536">
        <v>2535</v>
      </c>
      <c r="D2536">
        <v>220.70858100000001</v>
      </c>
      <c r="E2536">
        <v>9.1627569999999992</v>
      </c>
      <c r="F2536">
        <v>231.427494</v>
      </c>
      <c r="G2536">
        <v>6.2121170000000001</v>
      </c>
    </row>
    <row r="2537" spans="1:9" x14ac:dyDescent="0.25">
      <c r="A2537">
        <v>2536</v>
      </c>
      <c r="D2537">
        <v>220.72961699999999</v>
      </c>
      <c r="E2537">
        <v>9.1929409999999994</v>
      </c>
      <c r="F2537">
        <v>231.40263300000001</v>
      </c>
      <c r="G2537">
        <v>6.1936140000000002</v>
      </c>
    </row>
    <row r="2538" spans="1:9" x14ac:dyDescent="0.25">
      <c r="A2538">
        <v>2537</v>
      </c>
      <c r="D2538">
        <v>220.72253599999999</v>
      </c>
      <c r="E2538">
        <v>9.1922689999999996</v>
      </c>
      <c r="F2538">
        <v>231.42480399999999</v>
      </c>
      <c r="G2538">
        <v>6.1969729999999998</v>
      </c>
    </row>
    <row r="2539" spans="1:9" x14ac:dyDescent="0.25">
      <c r="A2539">
        <v>2538</v>
      </c>
      <c r="D2539">
        <v>220.714834</v>
      </c>
      <c r="E2539">
        <v>9.1838449999999998</v>
      </c>
      <c r="F2539">
        <v>231.38340499999998</v>
      </c>
      <c r="G2539">
        <v>6.1759370000000002</v>
      </c>
    </row>
    <row r="2540" spans="1:9" x14ac:dyDescent="0.25">
      <c r="A2540">
        <v>2539</v>
      </c>
      <c r="D2540">
        <v>220.75303</v>
      </c>
      <c r="E2540">
        <v>9.1789860000000001</v>
      </c>
      <c r="F2540">
        <v>231.38795400000001</v>
      </c>
      <c r="G2540">
        <v>6.1909780000000003</v>
      </c>
    </row>
    <row r="2541" spans="1:9" x14ac:dyDescent="0.25">
      <c r="A2541">
        <v>2540</v>
      </c>
      <c r="D2541">
        <v>220.75437399999998</v>
      </c>
      <c r="E2541">
        <v>9.1715429999999998</v>
      </c>
      <c r="F2541">
        <v>231.38826299999999</v>
      </c>
      <c r="G2541">
        <v>6.2198180000000001</v>
      </c>
    </row>
    <row r="2542" spans="1:9" x14ac:dyDescent="0.25">
      <c r="A2542">
        <v>2541</v>
      </c>
      <c r="D2542">
        <v>220.81128100000001</v>
      </c>
      <c r="E2542">
        <v>9.2194559999999992</v>
      </c>
      <c r="F2542">
        <v>231.42827</v>
      </c>
      <c r="G2542">
        <v>6.204726</v>
      </c>
    </row>
    <row r="2543" spans="1:9" x14ac:dyDescent="0.25">
      <c r="A2543">
        <v>2542</v>
      </c>
      <c r="D2543">
        <v>220.77598</v>
      </c>
      <c r="E2543">
        <v>9.2521210000000007</v>
      </c>
      <c r="F2543">
        <v>231.427751</v>
      </c>
      <c r="G2543">
        <v>6.2094290000000001</v>
      </c>
    </row>
    <row r="2544" spans="1:9" x14ac:dyDescent="0.25">
      <c r="A2544">
        <v>2543</v>
      </c>
      <c r="D2544">
        <v>220.723828</v>
      </c>
      <c r="E2544">
        <v>9.2044149999999991</v>
      </c>
      <c r="F2544">
        <v>231.44398100000001</v>
      </c>
      <c r="G2544">
        <v>6.2316549999999999</v>
      </c>
    </row>
    <row r="2545" spans="1:9" x14ac:dyDescent="0.25">
      <c r="A2545">
        <v>2544</v>
      </c>
      <c r="D2545">
        <v>220.75561400000001</v>
      </c>
      <c r="E2545">
        <v>9.1980579999999996</v>
      </c>
      <c r="F2545">
        <v>231.41607299999998</v>
      </c>
      <c r="G2545">
        <v>6.2486079999999999</v>
      </c>
    </row>
    <row r="2546" spans="1:9" x14ac:dyDescent="0.25">
      <c r="A2546">
        <v>2545</v>
      </c>
      <c r="D2546">
        <v>220.827923</v>
      </c>
      <c r="E2546">
        <v>9.1383089999999996</v>
      </c>
      <c r="F2546">
        <v>231.559293</v>
      </c>
      <c r="G2546">
        <v>6.311509</v>
      </c>
    </row>
    <row r="2547" spans="1:9" x14ac:dyDescent="0.25">
      <c r="A2547">
        <v>2546</v>
      </c>
      <c r="D2547">
        <v>220.762024</v>
      </c>
      <c r="E2547">
        <v>9.1912870000000009</v>
      </c>
      <c r="F2547">
        <v>231.60363899999999</v>
      </c>
      <c r="G2547">
        <v>6.1883939999999997</v>
      </c>
    </row>
    <row r="2548" spans="1:9" x14ac:dyDescent="0.25">
      <c r="A2548">
        <v>2547</v>
      </c>
      <c r="D2548">
        <v>220.762024</v>
      </c>
      <c r="E2548">
        <v>9.1912870000000009</v>
      </c>
      <c r="F2548">
        <v>231.46212399999999</v>
      </c>
      <c r="G2548">
        <v>6.1687529999999997</v>
      </c>
    </row>
    <row r="2549" spans="1:9" x14ac:dyDescent="0.25">
      <c r="A2549">
        <v>2548</v>
      </c>
      <c r="H2549">
        <v>220.955174</v>
      </c>
      <c r="I2549">
        <v>9.8739530000000002</v>
      </c>
    </row>
    <row r="2550" spans="1:9" x14ac:dyDescent="0.25">
      <c r="A2550">
        <v>2549</v>
      </c>
      <c r="B2550">
        <v>211.39102500000001</v>
      </c>
      <c r="C2550">
        <v>8.017709</v>
      </c>
      <c r="H2550">
        <v>220.874078</v>
      </c>
      <c r="I2550">
        <v>9.8106380000000009</v>
      </c>
    </row>
    <row r="2551" spans="1:9" x14ac:dyDescent="0.25">
      <c r="A2551">
        <v>2550</v>
      </c>
      <c r="B2551">
        <v>211.416248</v>
      </c>
      <c r="C2551">
        <v>8.044689</v>
      </c>
      <c r="H2551">
        <v>220.889894</v>
      </c>
      <c r="I2551">
        <v>9.901605</v>
      </c>
    </row>
    <row r="2552" spans="1:9" x14ac:dyDescent="0.25">
      <c r="A2552">
        <v>2551</v>
      </c>
      <c r="B2552">
        <v>211.526804</v>
      </c>
      <c r="C2552">
        <v>8.000705</v>
      </c>
      <c r="H2552">
        <v>220.92101</v>
      </c>
      <c r="I2552">
        <v>9.8543129999999994</v>
      </c>
    </row>
    <row r="2553" spans="1:9" x14ac:dyDescent="0.25">
      <c r="A2553">
        <v>2552</v>
      </c>
      <c r="B2553">
        <v>211.49946199999999</v>
      </c>
      <c r="C2553">
        <v>8.0649499999999996</v>
      </c>
      <c r="H2553">
        <v>220.91832199999999</v>
      </c>
      <c r="I2553">
        <v>9.8656319999999997</v>
      </c>
    </row>
    <row r="2554" spans="1:9" x14ac:dyDescent="0.25">
      <c r="A2554">
        <v>2553</v>
      </c>
      <c r="B2554">
        <v>211.424104</v>
      </c>
      <c r="C2554">
        <v>8.0514089999999996</v>
      </c>
      <c r="H2554">
        <v>220.89992100000001</v>
      </c>
      <c r="I2554">
        <v>9.8704389999999993</v>
      </c>
    </row>
    <row r="2555" spans="1:9" x14ac:dyDescent="0.25">
      <c r="A2555">
        <v>2554</v>
      </c>
      <c r="B2555">
        <v>211.428652</v>
      </c>
      <c r="C2555">
        <v>8.0083529999999996</v>
      </c>
      <c r="H2555">
        <v>220.91118900000001</v>
      </c>
      <c r="I2555">
        <v>9.8736949999999997</v>
      </c>
    </row>
    <row r="2556" spans="1:9" x14ac:dyDescent="0.25">
      <c r="A2556">
        <v>2555</v>
      </c>
      <c r="B2556">
        <v>211.37102300000001</v>
      </c>
      <c r="C2556">
        <v>8.0436040000000002</v>
      </c>
      <c r="H2556">
        <v>220.93217300000001</v>
      </c>
      <c r="I2556">
        <v>9.8943180000000002</v>
      </c>
    </row>
    <row r="2557" spans="1:9" x14ac:dyDescent="0.25">
      <c r="A2557">
        <v>2556</v>
      </c>
      <c r="B2557">
        <v>211.48044200000001</v>
      </c>
      <c r="C2557">
        <v>8.0642779999999998</v>
      </c>
      <c r="H2557">
        <v>220.949488</v>
      </c>
      <c r="I2557">
        <v>9.8874429999999993</v>
      </c>
    </row>
    <row r="2558" spans="1:9" x14ac:dyDescent="0.25">
      <c r="A2558">
        <v>2557</v>
      </c>
      <c r="B2558">
        <v>211.411338</v>
      </c>
      <c r="C2558">
        <v>8.0622109999999996</v>
      </c>
      <c r="H2558">
        <v>220.95269300000001</v>
      </c>
      <c r="I2558">
        <v>9.8745740000000009</v>
      </c>
    </row>
    <row r="2559" spans="1:9" x14ac:dyDescent="0.25">
      <c r="A2559">
        <v>2558</v>
      </c>
      <c r="B2559">
        <v>211.46353999999999</v>
      </c>
      <c r="C2559">
        <v>8.0529580000000003</v>
      </c>
      <c r="H2559">
        <v>220.909897</v>
      </c>
      <c r="I2559">
        <v>9.8752449999999996</v>
      </c>
    </row>
    <row r="2560" spans="1:9" x14ac:dyDescent="0.25">
      <c r="A2560">
        <v>2559</v>
      </c>
      <c r="B2560">
        <v>211.45289299999999</v>
      </c>
      <c r="C2560">
        <v>8.0653109999999995</v>
      </c>
      <c r="H2560">
        <v>220.91997599999999</v>
      </c>
      <c r="I2560">
        <v>9.8534349999999993</v>
      </c>
    </row>
    <row r="2561" spans="1:9" x14ac:dyDescent="0.25">
      <c r="A2561">
        <v>2560</v>
      </c>
      <c r="B2561">
        <v>211.46400499999999</v>
      </c>
      <c r="C2561">
        <v>8.0454650000000001</v>
      </c>
      <c r="H2561">
        <v>220.891032</v>
      </c>
      <c r="I2561">
        <v>9.8164789999999993</v>
      </c>
    </row>
    <row r="2562" spans="1:9" x14ac:dyDescent="0.25">
      <c r="A2562">
        <v>2561</v>
      </c>
      <c r="B2562">
        <v>211.471035</v>
      </c>
      <c r="C2562">
        <v>7.9933649999999998</v>
      </c>
      <c r="H2562">
        <v>221.00799699999999</v>
      </c>
      <c r="I2562">
        <v>9.8114640000000009</v>
      </c>
    </row>
    <row r="2563" spans="1:9" x14ac:dyDescent="0.25">
      <c r="A2563">
        <v>2562</v>
      </c>
      <c r="B2563">
        <v>211.39102500000001</v>
      </c>
      <c r="C2563">
        <v>8.017709</v>
      </c>
      <c r="H2563">
        <v>220.955174</v>
      </c>
      <c r="I2563">
        <v>9.8739530000000002</v>
      </c>
    </row>
    <row r="2564" spans="1:9" x14ac:dyDescent="0.25">
      <c r="A2564">
        <v>2563</v>
      </c>
      <c r="F2564">
        <v>212.53669299999999</v>
      </c>
      <c r="G2564">
        <v>6.0158139999999998</v>
      </c>
    </row>
    <row r="2565" spans="1:9" x14ac:dyDescent="0.25">
      <c r="A2565">
        <v>2564</v>
      </c>
      <c r="D2565">
        <v>199.744598</v>
      </c>
      <c r="E2565">
        <v>7.3317810000000003</v>
      </c>
      <c r="F2565">
        <v>212.39176599999999</v>
      </c>
      <c r="G2565">
        <v>5.9436099999999996</v>
      </c>
    </row>
    <row r="2566" spans="1:9" x14ac:dyDescent="0.25">
      <c r="A2566">
        <v>2565</v>
      </c>
      <c r="D2566">
        <v>199.74941899999999</v>
      </c>
      <c r="E2566">
        <v>7.3319349999999996</v>
      </c>
      <c r="F2566">
        <v>212.43890300000001</v>
      </c>
      <c r="G2566">
        <v>5.9631470000000002</v>
      </c>
    </row>
    <row r="2567" spans="1:9" x14ac:dyDescent="0.25">
      <c r="A2567">
        <v>2566</v>
      </c>
      <c r="D2567">
        <v>199.729919</v>
      </c>
      <c r="E2567">
        <v>7.3054040000000002</v>
      </c>
      <c r="F2567">
        <v>212.50025400000001</v>
      </c>
      <c r="G2567">
        <v>5.9681090000000001</v>
      </c>
    </row>
    <row r="2568" spans="1:9" x14ac:dyDescent="0.25">
      <c r="A2568">
        <v>2567</v>
      </c>
      <c r="D2568">
        <v>199.74023699999998</v>
      </c>
      <c r="E2568">
        <v>7.2977590000000001</v>
      </c>
      <c r="F2568">
        <v>212.47280900000001</v>
      </c>
      <c r="G2568">
        <v>5.9516730000000004</v>
      </c>
    </row>
    <row r="2569" spans="1:9" x14ac:dyDescent="0.25">
      <c r="A2569">
        <v>2568</v>
      </c>
      <c r="D2569">
        <v>199.74295699999999</v>
      </c>
      <c r="E2569">
        <v>7.3215680000000001</v>
      </c>
      <c r="F2569">
        <v>212.42365599999999</v>
      </c>
      <c r="G2569">
        <v>5.9620610000000003</v>
      </c>
    </row>
    <row r="2570" spans="1:9" x14ac:dyDescent="0.25">
      <c r="A2570">
        <v>2569</v>
      </c>
      <c r="D2570">
        <v>199.75891799999999</v>
      </c>
      <c r="E2570">
        <v>7.30992</v>
      </c>
      <c r="F2570">
        <v>212.45285799999999</v>
      </c>
      <c r="G2570">
        <v>5.9444369999999997</v>
      </c>
    </row>
    <row r="2571" spans="1:9" x14ac:dyDescent="0.25">
      <c r="A2571">
        <v>2570</v>
      </c>
      <c r="D2571">
        <v>199.75912399999999</v>
      </c>
      <c r="E2571">
        <v>7.2682000000000002</v>
      </c>
      <c r="F2571">
        <v>212.467692</v>
      </c>
      <c r="G2571">
        <v>5.9098069999999998</v>
      </c>
    </row>
    <row r="2572" spans="1:9" x14ac:dyDescent="0.25">
      <c r="A2572">
        <v>2571</v>
      </c>
      <c r="D2572">
        <v>199.77200199999999</v>
      </c>
      <c r="E2572">
        <v>7.3054040000000002</v>
      </c>
      <c r="F2572">
        <v>212.55431799999999</v>
      </c>
      <c r="G2572">
        <v>5.9548769999999998</v>
      </c>
    </row>
    <row r="2573" spans="1:9" x14ac:dyDescent="0.25">
      <c r="A2573">
        <v>2572</v>
      </c>
      <c r="D2573">
        <v>199.77077</v>
      </c>
      <c r="E2573">
        <v>7.3193619999999999</v>
      </c>
      <c r="F2573">
        <v>212.573286</v>
      </c>
      <c r="G2573">
        <v>5.9654720000000001</v>
      </c>
    </row>
    <row r="2574" spans="1:9" x14ac:dyDescent="0.25">
      <c r="A2574">
        <v>2573</v>
      </c>
      <c r="D2574">
        <v>199.769126</v>
      </c>
      <c r="E2574">
        <v>7.3029919999999997</v>
      </c>
      <c r="F2574">
        <v>212.61866599999999</v>
      </c>
      <c r="G2574">
        <v>5.937201</v>
      </c>
    </row>
    <row r="2575" spans="1:9" x14ac:dyDescent="0.25">
      <c r="A2575">
        <v>2574</v>
      </c>
      <c r="D2575">
        <v>199.76081399999998</v>
      </c>
      <c r="E2575">
        <v>7.308586</v>
      </c>
      <c r="F2575">
        <v>212.579902</v>
      </c>
      <c r="G2575">
        <v>5.9868699999999997</v>
      </c>
    </row>
    <row r="2576" spans="1:9" x14ac:dyDescent="0.25">
      <c r="A2576">
        <v>2575</v>
      </c>
      <c r="D2576">
        <v>199.80371</v>
      </c>
      <c r="E2576">
        <v>7.3201840000000002</v>
      </c>
      <c r="F2576">
        <v>212.68477300000001</v>
      </c>
      <c r="G2576">
        <v>6.0768040000000001</v>
      </c>
    </row>
    <row r="2577" spans="1:9" x14ac:dyDescent="0.25">
      <c r="A2577">
        <v>2576</v>
      </c>
      <c r="D2577">
        <v>199.805667</v>
      </c>
      <c r="E2577">
        <v>7.313307</v>
      </c>
      <c r="F2577">
        <v>212.53669299999999</v>
      </c>
      <c r="G2577">
        <v>6.0158139999999998</v>
      </c>
    </row>
    <row r="2578" spans="1:9" x14ac:dyDescent="0.25">
      <c r="A2578">
        <v>2577</v>
      </c>
      <c r="D2578">
        <v>199.744598</v>
      </c>
      <c r="E2578">
        <v>7.3317810000000003</v>
      </c>
      <c r="F2578">
        <v>212.53669299999999</v>
      </c>
      <c r="G2578">
        <v>6.0158139999999998</v>
      </c>
    </row>
    <row r="2579" spans="1:9" x14ac:dyDescent="0.25">
      <c r="A2579">
        <v>2578</v>
      </c>
    </row>
    <row r="2580" spans="1:9" x14ac:dyDescent="0.25">
      <c r="A2580">
        <v>2579</v>
      </c>
    </row>
    <row r="2581" spans="1:9" x14ac:dyDescent="0.25">
      <c r="A2581">
        <v>2580</v>
      </c>
      <c r="B2581">
        <v>187.78519</v>
      </c>
      <c r="C2581">
        <v>6.1801969999999997</v>
      </c>
      <c r="H2581">
        <v>200.19735599999998</v>
      </c>
      <c r="I2581">
        <v>8.2840009999999999</v>
      </c>
    </row>
    <row r="2582" spans="1:9" x14ac:dyDescent="0.25">
      <c r="A2582">
        <v>2581</v>
      </c>
      <c r="B2582">
        <v>187.81869799999998</v>
      </c>
      <c r="C2582">
        <v>6.1962590000000004</v>
      </c>
      <c r="H2582">
        <v>200.206954</v>
      </c>
      <c r="I2582">
        <v>8.2334040000000002</v>
      </c>
    </row>
    <row r="2583" spans="1:9" x14ac:dyDescent="0.25">
      <c r="A2583">
        <v>2582</v>
      </c>
      <c r="B2583">
        <v>187.81946499999998</v>
      </c>
      <c r="C2583">
        <v>6.1875359999999997</v>
      </c>
      <c r="H2583">
        <v>200.20788099999999</v>
      </c>
      <c r="I2583">
        <v>8.2110819999999993</v>
      </c>
    </row>
    <row r="2584" spans="1:9" x14ac:dyDescent="0.25">
      <c r="A2584">
        <v>2583</v>
      </c>
      <c r="B2584">
        <v>187.814593</v>
      </c>
      <c r="C2584">
        <v>6.1853800000000003</v>
      </c>
      <c r="H2584">
        <v>200.180476</v>
      </c>
      <c r="I2584">
        <v>8.2372010000000007</v>
      </c>
    </row>
    <row r="2585" spans="1:9" x14ac:dyDescent="0.25">
      <c r="A2585">
        <v>2584</v>
      </c>
      <c r="B2585">
        <v>187.793452</v>
      </c>
      <c r="C2585">
        <v>6.1897419999999999</v>
      </c>
      <c r="H2585">
        <v>200.176322</v>
      </c>
      <c r="I2585">
        <v>8.2520310000000006</v>
      </c>
    </row>
    <row r="2586" spans="1:9" x14ac:dyDescent="0.25">
      <c r="A2586">
        <v>2585</v>
      </c>
      <c r="B2586">
        <v>187.83542599999998</v>
      </c>
      <c r="C2586">
        <v>6.1896389999999997</v>
      </c>
      <c r="H2586">
        <v>200.24647099999999</v>
      </c>
      <c r="I2586">
        <v>8.2253469999999993</v>
      </c>
    </row>
    <row r="2587" spans="1:9" x14ac:dyDescent="0.25">
      <c r="A2587">
        <v>2586</v>
      </c>
      <c r="B2587">
        <v>187.83388399999998</v>
      </c>
      <c r="C2587">
        <v>6.2058549999999997</v>
      </c>
      <c r="H2587">
        <v>200.30265700000001</v>
      </c>
      <c r="I2587">
        <v>8.1908119999999993</v>
      </c>
    </row>
    <row r="2588" spans="1:9" x14ac:dyDescent="0.25">
      <c r="A2588">
        <v>2587</v>
      </c>
      <c r="B2588">
        <v>187.85148899999999</v>
      </c>
      <c r="C2588">
        <v>6.2130910000000004</v>
      </c>
      <c r="H2588">
        <v>200.271255</v>
      </c>
      <c r="I2588">
        <v>8.2165730000000003</v>
      </c>
    </row>
    <row r="2589" spans="1:9" x14ac:dyDescent="0.25">
      <c r="A2589">
        <v>2588</v>
      </c>
      <c r="B2589">
        <v>187.84918099999999</v>
      </c>
      <c r="C2589">
        <v>6.1879970000000002</v>
      </c>
      <c r="H2589">
        <v>200.24385000000001</v>
      </c>
      <c r="I2589">
        <v>8.2253989999999995</v>
      </c>
    </row>
    <row r="2590" spans="1:9" x14ac:dyDescent="0.25">
      <c r="A2590">
        <v>2589</v>
      </c>
      <c r="B2590">
        <v>187.850257</v>
      </c>
      <c r="C2590">
        <v>6.1959</v>
      </c>
      <c r="H2590">
        <v>200.235488</v>
      </c>
      <c r="I2590">
        <v>8.2376120000000004</v>
      </c>
    </row>
    <row r="2591" spans="1:9" x14ac:dyDescent="0.25">
      <c r="A2591">
        <v>2590</v>
      </c>
      <c r="B2591">
        <v>187.82275299999998</v>
      </c>
      <c r="C2591">
        <v>6.1807100000000004</v>
      </c>
      <c r="H2591">
        <v>200.24333899999999</v>
      </c>
      <c r="I2591">
        <v>8.2457709999999995</v>
      </c>
    </row>
    <row r="2592" spans="1:9" x14ac:dyDescent="0.25">
      <c r="A2592">
        <v>2591</v>
      </c>
      <c r="B2592">
        <v>187.86965499999999</v>
      </c>
      <c r="C2592">
        <v>6.1688559999999999</v>
      </c>
      <c r="H2592">
        <v>200.35207700000001</v>
      </c>
      <c r="I2592">
        <v>8.2386890000000008</v>
      </c>
    </row>
    <row r="2593" spans="1:9" x14ac:dyDescent="0.25">
      <c r="A2593">
        <v>2592</v>
      </c>
      <c r="B2593">
        <v>187.82459899999998</v>
      </c>
      <c r="C2593">
        <v>6.1167189999999998</v>
      </c>
      <c r="H2593">
        <v>200.19735599999998</v>
      </c>
      <c r="I2593">
        <v>8.2840009999999999</v>
      </c>
    </row>
    <row r="2594" spans="1:9" x14ac:dyDescent="0.25">
      <c r="A2594">
        <v>2593</v>
      </c>
      <c r="B2594">
        <v>187.78519</v>
      </c>
      <c r="C2594">
        <v>6.1801969999999997</v>
      </c>
    </row>
    <row r="2595" spans="1:9" x14ac:dyDescent="0.25">
      <c r="A2595">
        <v>2594</v>
      </c>
      <c r="F2595">
        <v>189.34196399999999</v>
      </c>
      <c r="G2595">
        <v>3.8365930000000001</v>
      </c>
    </row>
    <row r="2596" spans="1:9" x14ac:dyDescent="0.25">
      <c r="A2596">
        <v>2595</v>
      </c>
      <c r="F2596">
        <v>189.33436899999998</v>
      </c>
      <c r="G2596">
        <v>3.780659</v>
      </c>
    </row>
    <row r="2597" spans="1:9" x14ac:dyDescent="0.25">
      <c r="A2597">
        <v>2596</v>
      </c>
      <c r="D2597">
        <v>176.25000899999998</v>
      </c>
      <c r="E2597">
        <v>6.8689609999999997</v>
      </c>
      <c r="F2597">
        <v>189.302604</v>
      </c>
      <c r="G2597">
        <v>3.789536</v>
      </c>
    </row>
    <row r="2598" spans="1:9" x14ac:dyDescent="0.25">
      <c r="A2598">
        <v>2597</v>
      </c>
      <c r="D2598">
        <v>176.30717199999998</v>
      </c>
      <c r="E2598">
        <v>6.8483840000000002</v>
      </c>
      <c r="F2598">
        <v>189.31158399999998</v>
      </c>
      <c r="G2598">
        <v>3.7985169999999999</v>
      </c>
    </row>
    <row r="2599" spans="1:9" x14ac:dyDescent="0.25">
      <c r="A2599">
        <v>2598</v>
      </c>
      <c r="D2599">
        <v>176.31420399999999</v>
      </c>
      <c r="E2599">
        <v>6.8338099999999997</v>
      </c>
      <c r="F2599">
        <v>189.34016700000001</v>
      </c>
      <c r="G2599">
        <v>3.8023660000000001</v>
      </c>
    </row>
    <row r="2600" spans="1:9" x14ac:dyDescent="0.25">
      <c r="A2600">
        <v>2599</v>
      </c>
      <c r="D2600">
        <v>176.304147</v>
      </c>
      <c r="E2600">
        <v>6.8653180000000003</v>
      </c>
      <c r="F2600">
        <v>189.32744099999999</v>
      </c>
      <c r="G2600">
        <v>3.8018010000000002</v>
      </c>
    </row>
    <row r="2601" spans="1:9" x14ac:dyDescent="0.25">
      <c r="A2601">
        <v>2600</v>
      </c>
      <c r="D2601">
        <v>176.32298</v>
      </c>
      <c r="E2601">
        <v>6.8303719999999997</v>
      </c>
      <c r="F2601">
        <v>189.34016700000001</v>
      </c>
      <c r="G2601">
        <v>3.8075999999999999</v>
      </c>
    </row>
    <row r="2602" spans="1:9" x14ac:dyDescent="0.25">
      <c r="A2602">
        <v>2601</v>
      </c>
      <c r="D2602">
        <v>176.342017</v>
      </c>
      <c r="E2602">
        <v>6.8853309999999999</v>
      </c>
      <c r="F2602">
        <v>189.31799999999998</v>
      </c>
      <c r="G2602">
        <v>3.8124229999999999</v>
      </c>
    </row>
    <row r="2603" spans="1:9" x14ac:dyDescent="0.25">
      <c r="A2603">
        <v>2602</v>
      </c>
      <c r="D2603">
        <v>176.33400999999998</v>
      </c>
      <c r="E2603">
        <v>6.8892319999999998</v>
      </c>
      <c r="F2603">
        <v>189.33626899999999</v>
      </c>
      <c r="G2603">
        <v>3.7946170000000001</v>
      </c>
    </row>
    <row r="2604" spans="1:9" x14ac:dyDescent="0.25">
      <c r="A2604">
        <v>2603</v>
      </c>
      <c r="D2604">
        <v>176.32405799999998</v>
      </c>
      <c r="E2604">
        <v>6.8932339999999996</v>
      </c>
      <c r="F2604">
        <v>189.34478300000001</v>
      </c>
      <c r="G2604">
        <v>3.7897419999999999</v>
      </c>
    </row>
    <row r="2605" spans="1:9" x14ac:dyDescent="0.25">
      <c r="A2605">
        <v>2604</v>
      </c>
      <c r="D2605">
        <v>176.30322200000001</v>
      </c>
      <c r="E2605">
        <v>6.8972879999999996</v>
      </c>
      <c r="F2605">
        <v>189.36351299999998</v>
      </c>
      <c r="G2605">
        <v>3.8059059999999998</v>
      </c>
    </row>
    <row r="2606" spans="1:9" x14ac:dyDescent="0.25">
      <c r="A2606">
        <v>2605</v>
      </c>
      <c r="D2606">
        <v>176.300658</v>
      </c>
      <c r="E2606">
        <v>6.883381</v>
      </c>
      <c r="F2606">
        <v>189.32307699999998</v>
      </c>
      <c r="G2606">
        <v>3.844239</v>
      </c>
    </row>
    <row r="2607" spans="1:9" x14ac:dyDescent="0.25">
      <c r="A2607">
        <v>2606</v>
      </c>
      <c r="D2607">
        <v>176.299373</v>
      </c>
      <c r="E2607">
        <v>6.902933</v>
      </c>
      <c r="F2607">
        <v>189.45788899999999</v>
      </c>
      <c r="G2607">
        <v>3.813091</v>
      </c>
    </row>
    <row r="2608" spans="1:9" x14ac:dyDescent="0.25">
      <c r="A2608">
        <v>2607</v>
      </c>
      <c r="D2608">
        <v>176.313176</v>
      </c>
      <c r="E2608">
        <v>6.9086280000000002</v>
      </c>
      <c r="F2608">
        <v>189.34196399999999</v>
      </c>
      <c r="G2608">
        <v>3.8365930000000001</v>
      </c>
    </row>
    <row r="2609" spans="1:9" x14ac:dyDescent="0.25">
      <c r="A2609">
        <v>2608</v>
      </c>
      <c r="D2609">
        <v>176.30676199999999</v>
      </c>
      <c r="E2609">
        <v>6.9223809999999997</v>
      </c>
    </row>
    <row r="2610" spans="1:9" x14ac:dyDescent="0.25">
      <c r="A2610">
        <v>2609</v>
      </c>
      <c r="D2610">
        <v>176.25000899999998</v>
      </c>
      <c r="E2610">
        <v>6.8689609999999997</v>
      </c>
    </row>
    <row r="2611" spans="1:9" x14ac:dyDescent="0.25">
      <c r="A2611">
        <v>2610</v>
      </c>
    </row>
    <row r="2612" spans="1:9" x14ac:dyDescent="0.25">
      <c r="A2612">
        <v>2611</v>
      </c>
      <c r="B2612">
        <v>165.60541599999999</v>
      </c>
      <c r="C2612">
        <v>5.8939570000000003</v>
      </c>
      <c r="H2612">
        <v>176.54825499999998</v>
      </c>
      <c r="I2612">
        <v>8.3018079999999994</v>
      </c>
    </row>
    <row r="2613" spans="1:9" x14ac:dyDescent="0.25">
      <c r="A2613">
        <v>2612</v>
      </c>
      <c r="B2613">
        <v>165.516231</v>
      </c>
      <c r="C2613">
        <v>5.8591639999999998</v>
      </c>
      <c r="H2613">
        <v>176.566934</v>
      </c>
      <c r="I2613">
        <v>8.2681450000000005</v>
      </c>
    </row>
    <row r="2614" spans="1:9" x14ac:dyDescent="0.25">
      <c r="A2614">
        <v>2613</v>
      </c>
      <c r="B2614">
        <v>165.51977099999999</v>
      </c>
      <c r="C2614">
        <v>5.8443849999999999</v>
      </c>
      <c r="H2614">
        <v>176.56621699999999</v>
      </c>
      <c r="I2614">
        <v>8.3303919999999998</v>
      </c>
    </row>
    <row r="2615" spans="1:9" x14ac:dyDescent="0.25">
      <c r="A2615">
        <v>2614</v>
      </c>
      <c r="B2615">
        <v>165.58889299999998</v>
      </c>
      <c r="C2615">
        <v>5.8259109999999996</v>
      </c>
      <c r="H2615">
        <v>176.61440199999998</v>
      </c>
      <c r="I2615">
        <v>8.2845659999999999</v>
      </c>
    </row>
    <row r="2616" spans="1:9" x14ac:dyDescent="0.25">
      <c r="A2616">
        <v>2615</v>
      </c>
      <c r="B2616">
        <v>165.569186</v>
      </c>
      <c r="C2616">
        <v>5.8250900000000003</v>
      </c>
      <c r="H2616">
        <v>176.612607</v>
      </c>
      <c r="I2616">
        <v>8.3078629999999993</v>
      </c>
    </row>
    <row r="2617" spans="1:9" x14ac:dyDescent="0.25">
      <c r="A2617">
        <v>2616</v>
      </c>
      <c r="B2617">
        <v>165.602903</v>
      </c>
      <c r="C2617">
        <v>5.8043069999999997</v>
      </c>
      <c r="H2617">
        <v>176.60085599999999</v>
      </c>
      <c r="I2617">
        <v>8.313148</v>
      </c>
    </row>
    <row r="2618" spans="1:9" x14ac:dyDescent="0.25">
      <c r="A2618">
        <v>2617</v>
      </c>
      <c r="B2618">
        <v>165.61532099999999</v>
      </c>
      <c r="C2618">
        <v>5.8346349999999996</v>
      </c>
      <c r="H2618">
        <v>176.542665</v>
      </c>
      <c r="I2618">
        <v>8.3087870000000006</v>
      </c>
    </row>
    <row r="2619" spans="1:9" x14ac:dyDescent="0.25">
      <c r="A2619">
        <v>2618</v>
      </c>
      <c r="B2619">
        <v>165.63430699999998</v>
      </c>
      <c r="C2619">
        <v>5.8104139999999997</v>
      </c>
      <c r="H2619">
        <v>176.56313799999998</v>
      </c>
      <c r="I2619">
        <v>8.3016030000000001</v>
      </c>
    </row>
    <row r="2620" spans="1:9" x14ac:dyDescent="0.25">
      <c r="A2620">
        <v>2619</v>
      </c>
      <c r="B2620">
        <v>165.63061299999998</v>
      </c>
      <c r="C2620">
        <v>5.8213439999999999</v>
      </c>
      <c r="H2620">
        <v>176.60070200000001</v>
      </c>
      <c r="I2620">
        <v>8.2350969999999997</v>
      </c>
    </row>
    <row r="2621" spans="1:9" x14ac:dyDescent="0.25">
      <c r="A2621">
        <v>2620</v>
      </c>
      <c r="B2621">
        <v>165.63471899999999</v>
      </c>
      <c r="C2621">
        <v>5.8447449999999996</v>
      </c>
      <c r="H2621">
        <v>176.611222</v>
      </c>
      <c r="I2621">
        <v>8.2287339999999993</v>
      </c>
    </row>
    <row r="2622" spans="1:9" x14ac:dyDescent="0.25">
      <c r="A2622">
        <v>2621</v>
      </c>
      <c r="B2622">
        <v>165.61342199999999</v>
      </c>
      <c r="C2622">
        <v>5.8338140000000003</v>
      </c>
      <c r="H2622">
        <v>176.61979199999999</v>
      </c>
      <c r="I2622">
        <v>8.2552129999999995</v>
      </c>
    </row>
    <row r="2623" spans="1:9" x14ac:dyDescent="0.25">
      <c r="A2623">
        <v>2622</v>
      </c>
      <c r="B2623">
        <v>165.61090799999999</v>
      </c>
      <c r="C2623">
        <v>5.8328389999999999</v>
      </c>
      <c r="H2623">
        <v>176.64745099999999</v>
      </c>
      <c r="I2623">
        <v>8.2519290000000005</v>
      </c>
    </row>
    <row r="2624" spans="1:9" x14ac:dyDescent="0.25">
      <c r="A2624">
        <v>2623</v>
      </c>
      <c r="B2624">
        <v>165.59202299999998</v>
      </c>
      <c r="C2624">
        <v>5.8286309999999997</v>
      </c>
      <c r="H2624">
        <v>176.53722299999998</v>
      </c>
      <c r="I2624">
        <v>8.2443340000000003</v>
      </c>
    </row>
    <row r="2625" spans="1:9" x14ac:dyDescent="0.25">
      <c r="A2625">
        <v>2624</v>
      </c>
      <c r="B2625">
        <v>165.60541599999999</v>
      </c>
      <c r="C2625">
        <v>5.8939570000000003</v>
      </c>
      <c r="H2625">
        <v>176.66412700000001</v>
      </c>
      <c r="I2625">
        <v>8.3301859999999994</v>
      </c>
    </row>
    <row r="2626" spans="1:9" x14ac:dyDescent="0.25">
      <c r="A2626">
        <v>2625</v>
      </c>
      <c r="B2626">
        <v>165.60541599999999</v>
      </c>
      <c r="C2626">
        <v>5.8939570000000003</v>
      </c>
      <c r="H2626">
        <v>176.54825499999998</v>
      </c>
      <c r="I2626">
        <v>8.3018079999999994</v>
      </c>
    </row>
    <row r="2627" spans="1:9" x14ac:dyDescent="0.25">
      <c r="A2627">
        <v>2626</v>
      </c>
      <c r="D2627">
        <v>156.91232399999998</v>
      </c>
      <c r="E2627">
        <v>7.3939760000000003</v>
      </c>
      <c r="F2627">
        <v>167.242347</v>
      </c>
      <c r="G2627">
        <v>4.281606</v>
      </c>
    </row>
    <row r="2628" spans="1:9" x14ac:dyDescent="0.25">
      <c r="A2628">
        <v>2627</v>
      </c>
      <c r="D2628">
        <v>156.86860300000001</v>
      </c>
      <c r="E2628">
        <v>7.4658699999999998</v>
      </c>
      <c r="F2628">
        <v>167.258409</v>
      </c>
      <c r="G2628">
        <v>4.3901399999999997</v>
      </c>
    </row>
    <row r="2629" spans="1:9" x14ac:dyDescent="0.25">
      <c r="A2629">
        <v>2628</v>
      </c>
      <c r="D2629">
        <v>156.84489500000001</v>
      </c>
      <c r="E2629">
        <v>7.3975679999999997</v>
      </c>
      <c r="F2629">
        <v>167.24522099999999</v>
      </c>
      <c r="G2629">
        <v>4.3679709999999998</v>
      </c>
    </row>
    <row r="2630" spans="1:9" x14ac:dyDescent="0.25">
      <c r="A2630">
        <v>2629</v>
      </c>
      <c r="D2630">
        <v>156.83006499999999</v>
      </c>
      <c r="E2630">
        <v>7.367394</v>
      </c>
      <c r="F2630">
        <v>167.24275699999998</v>
      </c>
      <c r="G2630">
        <v>4.3603759999999996</v>
      </c>
    </row>
    <row r="2631" spans="1:9" x14ac:dyDescent="0.25">
      <c r="A2631">
        <v>2630</v>
      </c>
      <c r="D2631">
        <v>156.82426599999999</v>
      </c>
      <c r="E2631">
        <v>7.3778620000000004</v>
      </c>
      <c r="F2631">
        <v>167.24542700000001</v>
      </c>
      <c r="G2631">
        <v>4.3609410000000004</v>
      </c>
    </row>
    <row r="2632" spans="1:9" x14ac:dyDescent="0.25">
      <c r="A2632">
        <v>2631</v>
      </c>
      <c r="D2632">
        <v>156.80471399999999</v>
      </c>
      <c r="E2632">
        <v>7.3683180000000004</v>
      </c>
      <c r="F2632">
        <v>167.232955</v>
      </c>
      <c r="G2632">
        <v>4.378285</v>
      </c>
    </row>
    <row r="2633" spans="1:9" x14ac:dyDescent="0.25">
      <c r="A2633">
        <v>2632</v>
      </c>
      <c r="D2633">
        <v>156.82585699999998</v>
      </c>
      <c r="E2633">
        <v>7.3496389999999998</v>
      </c>
      <c r="F2633">
        <v>167.22761800000001</v>
      </c>
      <c r="G2633">
        <v>4.3682790000000002</v>
      </c>
    </row>
    <row r="2634" spans="1:9" x14ac:dyDescent="0.25">
      <c r="A2634">
        <v>2633</v>
      </c>
      <c r="D2634">
        <v>156.84155999999999</v>
      </c>
      <c r="E2634">
        <v>7.3603639999999997</v>
      </c>
      <c r="F2634">
        <v>167.204477</v>
      </c>
      <c r="G2634">
        <v>4.393732</v>
      </c>
    </row>
    <row r="2635" spans="1:9" x14ac:dyDescent="0.25">
      <c r="A2635">
        <v>2634</v>
      </c>
      <c r="D2635">
        <v>156.84561400000001</v>
      </c>
      <c r="E2635">
        <v>7.400544</v>
      </c>
      <c r="F2635">
        <v>167.22541200000001</v>
      </c>
      <c r="G2635">
        <v>4.3849559999999999</v>
      </c>
    </row>
    <row r="2636" spans="1:9" x14ac:dyDescent="0.25">
      <c r="A2636">
        <v>2635</v>
      </c>
      <c r="D2636">
        <v>156.85136</v>
      </c>
      <c r="E2636">
        <v>7.3787349999999998</v>
      </c>
      <c r="F2636">
        <v>167.21227599999997</v>
      </c>
      <c r="G2636">
        <v>4.3860859999999997</v>
      </c>
    </row>
    <row r="2637" spans="1:9" x14ac:dyDescent="0.25">
      <c r="A2637">
        <v>2636</v>
      </c>
      <c r="D2637">
        <v>156.849718</v>
      </c>
      <c r="E2637">
        <v>7.3646750000000001</v>
      </c>
      <c r="F2637">
        <v>167.35062299999998</v>
      </c>
      <c r="G2637">
        <v>4.3823910000000001</v>
      </c>
    </row>
    <row r="2638" spans="1:9" x14ac:dyDescent="0.25">
      <c r="A2638">
        <v>2637</v>
      </c>
      <c r="D2638">
        <v>156.88841099999999</v>
      </c>
      <c r="E2638">
        <v>7.3826869999999998</v>
      </c>
      <c r="F2638">
        <v>167.305825</v>
      </c>
      <c r="G2638">
        <v>4.3494460000000004</v>
      </c>
    </row>
    <row r="2639" spans="1:9" x14ac:dyDescent="0.25">
      <c r="A2639">
        <v>2638</v>
      </c>
      <c r="D2639">
        <v>156.90293299999999</v>
      </c>
      <c r="E2639">
        <v>7.3719099999999997</v>
      </c>
      <c r="F2639">
        <v>167.242347</v>
      </c>
      <c r="G2639">
        <v>4.281606</v>
      </c>
    </row>
    <row r="2640" spans="1:9" x14ac:dyDescent="0.25">
      <c r="A2640">
        <v>2639</v>
      </c>
      <c r="D2640">
        <v>156.92032899999998</v>
      </c>
      <c r="E2640">
        <v>7.3528710000000004</v>
      </c>
    </row>
    <row r="2641" spans="1:9" x14ac:dyDescent="0.25">
      <c r="A2641">
        <v>2640</v>
      </c>
      <c r="D2641">
        <v>156.91232399999998</v>
      </c>
      <c r="E2641">
        <v>7.3939760000000003</v>
      </c>
    </row>
    <row r="2642" spans="1:9" x14ac:dyDescent="0.25">
      <c r="A2642">
        <v>2641</v>
      </c>
    </row>
    <row r="2643" spans="1:9" x14ac:dyDescent="0.25">
      <c r="A2643">
        <v>2642</v>
      </c>
      <c r="B2643">
        <v>149.32586199999997</v>
      </c>
      <c r="C2643">
        <v>6.6410669999999996</v>
      </c>
      <c r="H2643">
        <v>156.98960599999998</v>
      </c>
      <c r="I2643">
        <v>8.1646920000000005</v>
      </c>
    </row>
    <row r="2644" spans="1:9" x14ac:dyDescent="0.25">
      <c r="A2644">
        <v>2643</v>
      </c>
      <c r="B2644">
        <v>149.30507899999998</v>
      </c>
      <c r="C2644">
        <v>6.6410669999999996</v>
      </c>
      <c r="H2644">
        <v>156.97426200000001</v>
      </c>
      <c r="I2644">
        <v>8.1399570000000008</v>
      </c>
    </row>
    <row r="2645" spans="1:9" x14ac:dyDescent="0.25">
      <c r="A2645">
        <v>2644</v>
      </c>
      <c r="B2645">
        <v>149.30507899999998</v>
      </c>
      <c r="C2645">
        <v>6.6410669999999996</v>
      </c>
      <c r="H2645">
        <v>156.978984</v>
      </c>
      <c r="I2645">
        <v>8.2283229999999996</v>
      </c>
    </row>
    <row r="2646" spans="1:9" x14ac:dyDescent="0.25">
      <c r="A2646">
        <v>2645</v>
      </c>
      <c r="B2646">
        <v>149.30507899999998</v>
      </c>
      <c r="C2646">
        <v>6.6410669999999996</v>
      </c>
      <c r="H2646">
        <v>157.00612999999998</v>
      </c>
      <c r="I2646">
        <v>8.1971749999999997</v>
      </c>
    </row>
    <row r="2647" spans="1:9" x14ac:dyDescent="0.25">
      <c r="A2647">
        <v>2646</v>
      </c>
      <c r="B2647">
        <v>149.30507899999998</v>
      </c>
      <c r="C2647">
        <v>6.6410669999999996</v>
      </c>
      <c r="H2647">
        <v>157.04718199999999</v>
      </c>
      <c r="I2647">
        <v>8.2064120000000003</v>
      </c>
    </row>
    <row r="2648" spans="1:9" x14ac:dyDescent="0.25">
      <c r="A2648">
        <v>2647</v>
      </c>
      <c r="B2648">
        <v>149.30507899999998</v>
      </c>
      <c r="C2648">
        <v>6.6410669999999996</v>
      </c>
      <c r="H2648">
        <v>156.972004</v>
      </c>
      <c r="I2648">
        <v>8.1899899999999999</v>
      </c>
    </row>
    <row r="2649" spans="1:9" x14ac:dyDescent="0.25">
      <c r="A2649">
        <v>2648</v>
      </c>
      <c r="B2649">
        <v>149.30507899999998</v>
      </c>
      <c r="C2649">
        <v>6.6410669999999996</v>
      </c>
      <c r="H2649">
        <v>156.97718699999999</v>
      </c>
      <c r="I2649">
        <v>8.1896310000000003</v>
      </c>
    </row>
    <row r="2650" spans="1:9" x14ac:dyDescent="0.25">
      <c r="A2650">
        <v>2649</v>
      </c>
      <c r="B2650">
        <v>149.30507899999998</v>
      </c>
      <c r="C2650">
        <v>6.6410669999999996</v>
      </c>
      <c r="H2650">
        <v>156.96266599999998</v>
      </c>
      <c r="I2650">
        <v>8.1890149999999995</v>
      </c>
    </row>
    <row r="2651" spans="1:9" x14ac:dyDescent="0.25">
      <c r="A2651">
        <v>2650</v>
      </c>
      <c r="B2651">
        <v>149.30507899999998</v>
      </c>
      <c r="C2651">
        <v>6.6410669999999996</v>
      </c>
      <c r="H2651">
        <v>156.953428</v>
      </c>
      <c r="I2651">
        <v>8.1898879999999998</v>
      </c>
    </row>
    <row r="2652" spans="1:9" x14ac:dyDescent="0.25">
      <c r="A2652">
        <v>2651</v>
      </c>
      <c r="B2652">
        <v>149.30507899999998</v>
      </c>
      <c r="C2652">
        <v>6.6410669999999996</v>
      </c>
      <c r="H2652">
        <v>156.94496199999998</v>
      </c>
      <c r="I2652">
        <v>8.1831139999999998</v>
      </c>
    </row>
    <row r="2653" spans="1:9" x14ac:dyDescent="0.25">
      <c r="A2653">
        <v>2652</v>
      </c>
      <c r="B2653">
        <v>149.30507899999998</v>
      </c>
      <c r="C2653">
        <v>6.6410669999999996</v>
      </c>
      <c r="H2653">
        <v>156.97026</v>
      </c>
      <c r="I2653">
        <v>8.1629480000000001</v>
      </c>
    </row>
    <row r="2654" spans="1:9" x14ac:dyDescent="0.25">
      <c r="A2654">
        <v>2653</v>
      </c>
      <c r="B2654">
        <v>149.30507899999998</v>
      </c>
      <c r="C2654">
        <v>6.6410669999999996</v>
      </c>
      <c r="H2654">
        <v>156.96995299999998</v>
      </c>
      <c r="I2654">
        <v>8.1438059999999997</v>
      </c>
    </row>
    <row r="2655" spans="1:9" x14ac:dyDescent="0.25">
      <c r="A2655">
        <v>2654</v>
      </c>
      <c r="B2655">
        <v>149.30507899999998</v>
      </c>
      <c r="C2655">
        <v>6.6410669999999996</v>
      </c>
      <c r="H2655">
        <v>157.04461699999999</v>
      </c>
      <c r="I2655">
        <v>8.0717079999999992</v>
      </c>
    </row>
    <row r="2656" spans="1:9" x14ac:dyDescent="0.25">
      <c r="A2656">
        <v>2655</v>
      </c>
      <c r="B2656">
        <v>149.30507899999998</v>
      </c>
      <c r="C2656">
        <v>6.6410669999999996</v>
      </c>
      <c r="H2656">
        <v>156.98960599999998</v>
      </c>
      <c r="I2656">
        <v>8.1646920000000005</v>
      </c>
    </row>
    <row r="2657" spans="1:9" x14ac:dyDescent="0.25">
      <c r="A2657">
        <v>2656</v>
      </c>
      <c r="D2657">
        <v>130.72850500000001</v>
      </c>
      <c r="E2657">
        <v>7.4436249999999999</v>
      </c>
      <c r="F2657">
        <v>150.36336999999997</v>
      </c>
      <c r="G2657">
        <v>5.1135419999999998</v>
      </c>
    </row>
    <row r="2658" spans="1:9" x14ac:dyDescent="0.25">
      <c r="A2658">
        <v>2657</v>
      </c>
      <c r="D2658">
        <v>130.74265800000001</v>
      </c>
      <c r="E2658">
        <v>7.4189819999999997</v>
      </c>
      <c r="F2658">
        <v>150.38189499999999</v>
      </c>
      <c r="G2658">
        <v>5.1085640000000003</v>
      </c>
    </row>
    <row r="2659" spans="1:9" x14ac:dyDescent="0.25">
      <c r="A2659">
        <v>2658</v>
      </c>
      <c r="D2659">
        <v>130.77840900000001</v>
      </c>
      <c r="E2659">
        <v>7.418107</v>
      </c>
      <c r="F2659">
        <v>150.37111899999999</v>
      </c>
      <c r="G2659">
        <v>5.1146710000000004</v>
      </c>
    </row>
    <row r="2660" spans="1:9" x14ac:dyDescent="0.25">
      <c r="A2660">
        <v>2659</v>
      </c>
      <c r="D2660">
        <v>130.76426000000001</v>
      </c>
      <c r="E2660">
        <v>7.4354449999999996</v>
      </c>
      <c r="F2660">
        <v>150.38174099999998</v>
      </c>
      <c r="G2660">
        <v>5.1183649999999998</v>
      </c>
    </row>
    <row r="2661" spans="1:9" x14ac:dyDescent="0.25">
      <c r="A2661">
        <v>2660</v>
      </c>
      <c r="D2661">
        <v>130.783197</v>
      </c>
      <c r="E2661">
        <v>7.4393560000000001</v>
      </c>
      <c r="F2661">
        <v>150.34658999999999</v>
      </c>
      <c r="G2661">
        <v>5.1133369999999996</v>
      </c>
    </row>
    <row r="2662" spans="1:9" x14ac:dyDescent="0.25">
      <c r="A2662">
        <v>2661</v>
      </c>
      <c r="D2662">
        <v>130.78638599999999</v>
      </c>
      <c r="E2662">
        <v>7.4530399999999997</v>
      </c>
      <c r="F2662">
        <v>150.38553899999999</v>
      </c>
      <c r="G2662">
        <v>5.1037920000000003</v>
      </c>
    </row>
    <row r="2663" spans="1:9" x14ac:dyDescent="0.25">
      <c r="A2663">
        <v>2662</v>
      </c>
      <c r="D2663">
        <v>130.77476200000001</v>
      </c>
      <c r="E2663">
        <v>7.4550989999999997</v>
      </c>
      <c r="F2663">
        <v>150.38907899999998</v>
      </c>
      <c r="G2663">
        <v>5.0754650000000003</v>
      </c>
    </row>
    <row r="2664" spans="1:9" x14ac:dyDescent="0.25">
      <c r="A2664">
        <v>2663</v>
      </c>
      <c r="D2664">
        <v>130.78165200000001</v>
      </c>
      <c r="E2664">
        <v>7.4435219999999997</v>
      </c>
      <c r="F2664">
        <v>150.371016</v>
      </c>
      <c r="G2664">
        <v>5.0986599999999997</v>
      </c>
    </row>
    <row r="2665" spans="1:9" x14ac:dyDescent="0.25">
      <c r="A2665">
        <v>2664</v>
      </c>
      <c r="D2665">
        <v>130.80284600000002</v>
      </c>
      <c r="E2665">
        <v>7.4194449999999996</v>
      </c>
      <c r="F2665">
        <v>150.46128099999999</v>
      </c>
      <c r="G2665">
        <v>5.1377629999999996</v>
      </c>
    </row>
    <row r="2666" spans="1:9" x14ac:dyDescent="0.25">
      <c r="A2666">
        <v>2665</v>
      </c>
      <c r="D2666">
        <v>130.80120200000002</v>
      </c>
      <c r="E2666">
        <v>7.4123970000000003</v>
      </c>
      <c r="F2666">
        <v>150.487863</v>
      </c>
      <c r="G2666">
        <v>5.1063070000000002</v>
      </c>
    </row>
    <row r="2667" spans="1:9" x14ac:dyDescent="0.25">
      <c r="A2667">
        <v>2666</v>
      </c>
      <c r="D2667">
        <v>130.842206</v>
      </c>
      <c r="E2667">
        <v>7.4183130000000004</v>
      </c>
      <c r="F2667">
        <v>150.45096699999999</v>
      </c>
      <c r="G2667">
        <v>5.1814840000000002</v>
      </c>
    </row>
    <row r="2668" spans="1:9" x14ac:dyDescent="0.25">
      <c r="A2668">
        <v>2667</v>
      </c>
      <c r="D2668">
        <v>130.85851400000001</v>
      </c>
      <c r="E2668">
        <v>7.4400240000000002</v>
      </c>
      <c r="F2668">
        <v>150.46328199999999</v>
      </c>
      <c r="G2668">
        <v>5.1978540000000004</v>
      </c>
    </row>
    <row r="2669" spans="1:9" x14ac:dyDescent="0.25">
      <c r="A2669">
        <v>2668</v>
      </c>
      <c r="D2669">
        <v>130.90003300000001</v>
      </c>
      <c r="E2669">
        <v>7.4667260000000004</v>
      </c>
      <c r="F2669">
        <v>150.36336999999997</v>
      </c>
      <c r="G2669">
        <v>5.1135419999999998</v>
      </c>
    </row>
    <row r="2670" spans="1:9" x14ac:dyDescent="0.25">
      <c r="A2670">
        <v>2669</v>
      </c>
      <c r="D2670">
        <v>130.82126700000001</v>
      </c>
      <c r="E2670">
        <v>7.4591630000000002</v>
      </c>
      <c r="F2670">
        <v>150.36336999999997</v>
      </c>
      <c r="G2670">
        <v>5.1135419999999998</v>
      </c>
    </row>
    <row r="2671" spans="1:9" x14ac:dyDescent="0.25">
      <c r="A2671">
        <v>2670</v>
      </c>
      <c r="D2671">
        <v>130.72850500000001</v>
      </c>
      <c r="E2671">
        <v>7.4436249999999999</v>
      </c>
    </row>
    <row r="2672" spans="1:9" x14ac:dyDescent="0.25">
      <c r="A2672">
        <v>2671</v>
      </c>
      <c r="H2672">
        <v>131.42351600000001</v>
      </c>
      <c r="I2672">
        <v>8.3626889999999996</v>
      </c>
    </row>
    <row r="2673" spans="1:9" x14ac:dyDescent="0.25">
      <c r="A2673">
        <v>2672</v>
      </c>
      <c r="B2673">
        <v>120.60249400000001</v>
      </c>
      <c r="C2673">
        <v>6.1020719999999997</v>
      </c>
      <c r="H2673">
        <v>131.312802</v>
      </c>
      <c r="I2673">
        <v>8.3374279999999992</v>
      </c>
    </row>
    <row r="2674" spans="1:9" x14ac:dyDescent="0.25">
      <c r="A2674">
        <v>2673</v>
      </c>
      <c r="B2674">
        <v>120.61643700000002</v>
      </c>
      <c r="C2674">
        <v>6.1036669999999997</v>
      </c>
      <c r="H2674">
        <v>131.40720900000002</v>
      </c>
      <c r="I2674">
        <v>8.3197310000000009</v>
      </c>
    </row>
    <row r="2675" spans="1:9" x14ac:dyDescent="0.25">
      <c r="A2675">
        <v>2674</v>
      </c>
      <c r="B2675">
        <v>120.61227100000001</v>
      </c>
      <c r="C2675">
        <v>6.1024320000000003</v>
      </c>
      <c r="H2675">
        <v>131.47012800000002</v>
      </c>
      <c r="I2675">
        <v>8.3086179999999992</v>
      </c>
    </row>
    <row r="2676" spans="1:9" x14ac:dyDescent="0.25">
      <c r="A2676">
        <v>2675</v>
      </c>
      <c r="B2676">
        <v>120.61577000000001</v>
      </c>
      <c r="C2676">
        <v>6.091011</v>
      </c>
      <c r="H2676">
        <v>131.47454900000002</v>
      </c>
      <c r="I2676">
        <v>8.3175179999999997</v>
      </c>
    </row>
    <row r="2677" spans="1:9" x14ac:dyDescent="0.25">
      <c r="A2677">
        <v>2676</v>
      </c>
      <c r="B2677">
        <v>120.63197400000001</v>
      </c>
      <c r="C2677">
        <v>6.1022780000000001</v>
      </c>
      <c r="H2677">
        <v>131.45119600000001</v>
      </c>
      <c r="I2677">
        <v>8.3278590000000001</v>
      </c>
    </row>
    <row r="2678" spans="1:9" x14ac:dyDescent="0.25">
      <c r="A2678">
        <v>2677</v>
      </c>
      <c r="B2678">
        <v>120.635884</v>
      </c>
      <c r="C2678">
        <v>6.1187930000000001</v>
      </c>
      <c r="H2678">
        <v>131.45788300000001</v>
      </c>
      <c r="I2678">
        <v>8.3206050000000005</v>
      </c>
    </row>
    <row r="2679" spans="1:9" x14ac:dyDescent="0.25">
      <c r="A2679">
        <v>2678</v>
      </c>
      <c r="B2679">
        <v>120.63902000000002</v>
      </c>
      <c r="C2679">
        <v>6.1009399999999996</v>
      </c>
      <c r="H2679">
        <v>131.46647400000001</v>
      </c>
      <c r="I2679">
        <v>8.3052740000000007</v>
      </c>
    </row>
    <row r="2680" spans="1:9" x14ac:dyDescent="0.25">
      <c r="A2680">
        <v>2679</v>
      </c>
      <c r="B2680">
        <v>120.64354800000001</v>
      </c>
      <c r="C2680">
        <v>6.0833449999999996</v>
      </c>
      <c r="H2680">
        <v>131.461229</v>
      </c>
      <c r="I2680">
        <v>8.3141219999999993</v>
      </c>
    </row>
    <row r="2681" spans="1:9" x14ac:dyDescent="0.25">
      <c r="A2681">
        <v>2680</v>
      </c>
      <c r="B2681">
        <v>120.63372500000001</v>
      </c>
      <c r="C2681">
        <v>6.0771709999999999</v>
      </c>
      <c r="H2681">
        <v>131.49240600000002</v>
      </c>
      <c r="I2681">
        <v>8.3157180000000004</v>
      </c>
    </row>
    <row r="2682" spans="1:9" x14ac:dyDescent="0.25">
      <c r="A2682">
        <v>2681</v>
      </c>
      <c r="B2682">
        <v>120.61509800000002</v>
      </c>
      <c r="C2682">
        <v>6.0719750000000001</v>
      </c>
      <c r="H2682">
        <v>131.49142600000002</v>
      </c>
      <c r="I2682">
        <v>8.3246179999999992</v>
      </c>
    </row>
    <row r="2683" spans="1:9" x14ac:dyDescent="0.25">
      <c r="A2683">
        <v>2682</v>
      </c>
      <c r="B2683">
        <v>120.63712000000001</v>
      </c>
      <c r="C2683">
        <v>6.0752160000000002</v>
      </c>
      <c r="H2683">
        <v>131.439054</v>
      </c>
      <c r="I2683">
        <v>8.3341360000000009</v>
      </c>
    </row>
    <row r="2684" spans="1:9" x14ac:dyDescent="0.25">
      <c r="A2684">
        <v>2683</v>
      </c>
      <c r="B2684">
        <v>120.62441000000001</v>
      </c>
      <c r="C2684">
        <v>6.0870490000000004</v>
      </c>
      <c r="H2684">
        <v>131.44224700000001</v>
      </c>
      <c r="I2684">
        <v>8.3583160000000003</v>
      </c>
    </row>
    <row r="2685" spans="1:9" x14ac:dyDescent="0.25">
      <c r="A2685">
        <v>2684</v>
      </c>
      <c r="B2685">
        <v>120.61232100000001</v>
      </c>
      <c r="C2685">
        <v>6.1173520000000003</v>
      </c>
      <c r="H2685">
        <v>131.43226000000001</v>
      </c>
      <c r="I2685">
        <v>8.3571840000000002</v>
      </c>
    </row>
    <row r="2686" spans="1:9" x14ac:dyDescent="0.25">
      <c r="A2686">
        <v>2685</v>
      </c>
      <c r="B2686">
        <v>120.560102</v>
      </c>
      <c r="C2686">
        <v>6.0562319999999996</v>
      </c>
      <c r="H2686">
        <v>131.45798200000002</v>
      </c>
      <c r="I2686">
        <v>8.3577510000000004</v>
      </c>
    </row>
    <row r="2687" spans="1:9" x14ac:dyDescent="0.25">
      <c r="A2687">
        <v>2686</v>
      </c>
      <c r="B2687">
        <v>120.60249400000001</v>
      </c>
      <c r="C2687">
        <v>6.1020719999999997</v>
      </c>
      <c r="F2687">
        <v>122.69497800000002</v>
      </c>
      <c r="G2687">
        <v>4.6191399999999998</v>
      </c>
      <c r="H2687">
        <v>131.587377</v>
      </c>
      <c r="I2687">
        <v>8.460286</v>
      </c>
    </row>
    <row r="2688" spans="1:9" x14ac:dyDescent="0.25">
      <c r="A2688">
        <v>2687</v>
      </c>
      <c r="F2688">
        <v>122.65474800000001</v>
      </c>
      <c r="G2688">
        <v>4.5849270000000004</v>
      </c>
      <c r="H2688">
        <v>131.42351600000001</v>
      </c>
      <c r="I2688">
        <v>8.3626889999999996</v>
      </c>
    </row>
    <row r="2689" spans="1:7" x14ac:dyDescent="0.25">
      <c r="A2689">
        <v>2688</v>
      </c>
      <c r="F2689">
        <v>122.679956</v>
      </c>
      <c r="G2689">
        <v>4.5790100000000002</v>
      </c>
    </row>
    <row r="2690" spans="1:7" x14ac:dyDescent="0.25">
      <c r="A2690">
        <v>2689</v>
      </c>
      <c r="D2690">
        <v>108.78462300000001</v>
      </c>
      <c r="E2690">
        <v>7.1725979999999998</v>
      </c>
      <c r="F2690">
        <v>122.71247600000001</v>
      </c>
      <c r="G2690">
        <v>4.583075</v>
      </c>
    </row>
    <row r="2691" spans="1:7" x14ac:dyDescent="0.25">
      <c r="A2691">
        <v>2690</v>
      </c>
      <c r="D2691">
        <v>108.69844600000002</v>
      </c>
      <c r="E2691">
        <v>7.1826819999999998</v>
      </c>
      <c r="F2691">
        <v>122.722554</v>
      </c>
      <c r="G2691">
        <v>4.574071</v>
      </c>
    </row>
    <row r="2692" spans="1:7" x14ac:dyDescent="0.25">
      <c r="A2692">
        <v>2691</v>
      </c>
      <c r="D2692">
        <v>108.73554000000001</v>
      </c>
      <c r="E2692">
        <v>7.1688939999999999</v>
      </c>
      <c r="F2692">
        <v>122.67445500000001</v>
      </c>
      <c r="G2692">
        <v>4.5796279999999996</v>
      </c>
    </row>
    <row r="2693" spans="1:7" x14ac:dyDescent="0.25">
      <c r="A2693">
        <v>2692</v>
      </c>
      <c r="D2693">
        <v>108.728284</v>
      </c>
      <c r="E2693">
        <v>7.1782060000000003</v>
      </c>
      <c r="F2693">
        <v>122.64626000000001</v>
      </c>
      <c r="G2693">
        <v>4.5486560000000003</v>
      </c>
    </row>
    <row r="2694" spans="1:7" x14ac:dyDescent="0.25">
      <c r="A2694">
        <v>2693</v>
      </c>
      <c r="D2694">
        <v>108.72046800000001</v>
      </c>
      <c r="E2694">
        <v>7.1890099999999997</v>
      </c>
      <c r="F2694">
        <v>122.62964400000001</v>
      </c>
      <c r="G2694">
        <v>4.5162950000000004</v>
      </c>
    </row>
    <row r="2695" spans="1:7" x14ac:dyDescent="0.25">
      <c r="A2695">
        <v>2694</v>
      </c>
      <c r="D2695">
        <v>108.704824</v>
      </c>
      <c r="E2695">
        <v>7.1955439999999999</v>
      </c>
      <c r="F2695">
        <v>122.67851800000001</v>
      </c>
      <c r="G2695">
        <v>4.535126</v>
      </c>
    </row>
    <row r="2696" spans="1:7" x14ac:dyDescent="0.25">
      <c r="A2696">
        <v>2695</v>
      </c>
      <c r="D2696">
        <v>108.72015900000001</v>
      </c>
      <c r="E2696">
        <v>7.1924060000000001</v>
      </c>
      <c r="F2696">
        <v>122.69415400000001</v>
      </c>
      <c r="G2696">
        <v>4.5496340000000002</v>
      </c>
    </row>
    <row r="2697" spans="1:7" x14ac:dyDescent="0.25">
      <c r="A2697">
        <v>2696</v>
      </c>
      <c r="D2697">
        <v>108.70487700000001</v>
      </c>
      <c r="E2697">
        <v>7.187055</v>
      </c>
      <c r="F2697">
        <v>122.72492300000002</v>
      </c>
      <c r="G2697">
        <v>4.574586</v>
      </c>
    </row>
    <row r="2698" spans="1:7" x14ac:dyDescent="0.25">
      <c r="A2698">
        <v>2697</v>
      </c>
      <c r="D2698">
        <v>108.73013800000001</v>
      </c>
      <c r="E2698">
        <v>7.1731639999999999</v>
      </c>
      <c r="F2698">
        <v>122.69204400000001</v>
      </c>
      <c r="G2698">
        <v>4.6595259999999996</v>
      </c>
    </row>
    <row r="2699" spans="1:7" x14ac:dyDescent="0.25">
      <c r="A2699">
        <v>2698</v>
      </c>
      <c r="D2699">
        <v>108.74408100000001</v>
      </c>
      <c r="E2699">
        <v>7.1731129999999999</v>
      </c>
      <c r="F2699">
        <v>122.71771700000001</v>
      </c>
      <c r="G2699">
        <v>4.6412110000000002</v>
      </c>
    </row>
    <row r="2700" spans="1:7" x14ac:dyDescent="0.25">
      <c r="A2700">
        <v>2699</v>
      </c>
      <c r="D2700">
        <v>108.73657</v>
      </c>
      <c r="E2700">
        <v>7.2088179999999999</v>
      </c>
      <c r="F2700">
        <v>122.69497800000002</v>
      </c>
      <c r="G2700">
        <v>4.6191399999999998</v>
      </c>
    </row>
    <row r="2701" spans="1:7" x14ac:dyDescent="0.25">
      <c r="A2701">
        <v>2700</v>
      </c>
      <c r="D2701">
        <v>108.683267</v>
      </c>
      <c r="E2701">
        <v>7.2125219999999999</v>
      </c>
    </row>
    <row r="2702" spans="1:7" x14ac:dyDescent="0.25">
      <c r="A2702">
        <v>2701</v>
      </c>
      <c r="D2702">
        <v>108.68646000000001</v>
      </c>
      <c r="E2702">
        <v>7.2470429999999997</v>
      </c>
    </row>
    <row r="2703" spans="1:7" x14ac:dyDescent="0.25">
      <c r="A2703">
        <v>2702</v>
      </c>
      <c r="D2703">
        <v>108.59621900000002</v>
      </c>
      <c r="E2703">
        <v>7.2391199999999998</v>
      </c>
    </row>
    <row r="2704" spans="1:7" x14ac:dyDescent="0.25">
      <c r="A2704">
        <v>2703</v>
      </c>
      <c r="D2704">
        <v>108.78462300000001</v>
      </c>
      <c r="E2704">
        <v>7.1725979999999998</v>
      </c>
    </row>
    <row r="2705" spans="1:9" x14ac:dyDescent="0.25">
      <c r="A2705">
        <v>2704</v>
      </c>
      <c r="B2705">
        <v>97.237930000000006</v>
      </c>
      <c r="C2705">
        <v>5.8498749999999999</v>
      </c>
    </row>
    <row r="2706" spans="1:9" x14ac:dyDescent="0.25">
      <c r="A2706">
        <v>2705</v>
      </c>
      <c r="B2706">
        <v>97.239471000000009</v>
      </c>
      <c r="C2706">
        <v>5.8067099999999998</v>
      </c>
      <c r="H2706">
        <v>108.41995700000001</v>
      </c>
      <c r="I2706">
        <v>8.3320260000000008</v>
      </c>
    </row>
    <row r="2707" spans="1:9" x14ac:dyDescent="0.25">
      <c r="A2707">
        <v>2706</v>
      </c>
      <c r="B2707">
        <v>97.265607000000003</v>
      </c>
      <c r="C2707">
        <v>5.8144780000000003</v>
      </c>
      <c r="H2707">
        <v>108.38502600000001</v>
      </c>
      <c r="I2707">
        <v>8.4707299999999996</v>
      </c>
    </row>
    <row r="2708" spans="1:9" x14ac:dyDescent="0.25">
      <c r="A2708">
        <v>2707</v>
      </c>
      <c r="B2708">
        <v>97.275587999999999</v>
      </c>
      <c r="C2708">
        <v>5.8232249999999999</v>
      </c>
      <c r="H2708">
        <v>108.41471200000001</v>
      </c>
      <c r="I2708">
        <v>8.4229350000000007</v>
      </c>
    </row>
    <row r="2709" spans="1:9" x14ac:dyDescent="0.25">
      <c r="A2709">
        <v>2708</v>
      </c>
      <c r="B2709">
        <v>97.280063000000013</v>
      </c>
      <c r="C2709">
        <v>5.8196750000000002</v>
      </c>
      <c r="H2709">
        <v>108.43282100000002</v>
      </c>
      <c r="I2709">
        <v>8.3253900000000005</v>
      </c>
    </row>
    <row r="2710" spans="1:9" x14ac:dyDescent="0.25">
      <c r="A2710">
        <v>2709</v>
      </c>
      <c r="B2710">
        <v>97.275227999999998</v>
      </c>
      <c r="C2710">
        <v>5.8018229999999997</v>
      </c>
      <c r="H2710">
        <v>108.45108500000001</v>
      </c>
      <c r="I2710">
        <v>8.272964</v>
      </c>
    </row>
    <row r="2711" spans="1:9" x14ac:dyDescent="0.25">
      <c r="A2711">
        <v>2710</v>
      </c>
      <c r="B2711">
        <v>97.25557400000001</v>
      </c>
      <c r="C2711">
        <v>5.8289350000000004</v>
      </c>
      <c r="H2711">
        <v>108.41306400000002</v>
      </c>
      <c r="I2711">
        <v>8.3039880000000004</v>
      </c>
    </row>
    <row r="2712" spans="1:9" x14ac:dyDescent="0.25">
      <c r="A2712">
        <v>2711</v>
      </c>
      <c r="B2712">
        <v>97.256911000000002</v>
      </c>
      <c r="C2712">
        <v>5.8218870000000003</v>
      </c>
      <c r="H2712">
        <v>108.377927</v>
      </c>
      <c r="I2712">
        <v>8.322457</v>
      </c>
    </row>
    <row r="2713" spans="1:9" x14ac:dyDescent="0.25">
      <c r="A2713">
        <v>2712</v>
      </c>
      <c r="B2713">
        <v>97.275125000000003</v>
      </c>
      <c r="C2713">
        <v>5.8390190000000004</v>
      </c>
      <c r="H2713">
        <v>108.43240900000001</v>
      </c>
      <c r="I2713">
        <v>8.3247210000000003</v>
      </c>
    </row>
    <row r="2714" spans="1:9" x14ac:dyDescent="0.25">
      <c r="A2714">
        <v>2713</v>
      </c>
      <c r="B2714">
        <v>97.251767000000001</v>
      </c>
      <c r="C2714">
        <v>5.8535279999999998</v>
      </c>
      <c r="H2714">
        <v>108.427728</v>
      </c>
      <c r="I2714">
        <v>8.3188560000000003</v>
      </c>
    </row>
    <row r="2715" spans="1:9" x14ac:dyDescent="0.25">
      <c r="A2715">
        <v>2714</v>
      </c>
      <c r="B2715">
        <v>97.222032000000013</v>
      </c>
      <c r="C2715">
        <v>5.8712770000000001</v>
      </c>
      <c r="H2715">
        <v>108.44238800000001</v>
      </c>
      <c r="I2715">
        <v>8.3660340000000009</v>
      </c>
    </row>
    <row r="2716" spans="1:9" x14ac:dyDescent="0.25">
      <c r="A2716">
        <v>2715</v>
      </c>
      <c r="B2716">
        <v>97.151082000000002</v>
      </c>
      <c r="C2716">
        <v>5.8031090000000001</v>
      </c>
      <c r="H2716">
        <v>108.40838400000001</v>
      </c>
      <c r="I2716">
        <v>8.3872300000000006</v>
      </c>
    </row>
    <row r="2717" spans="1:9" x14ac:dyDescent="0.25">
      <c r="A2717">
        <v>2716</v>
      </c>
      <c r="B2717">
        <v>97.237930000000006</v>
      </c>
      <c r="C2717">
        <v>5.8498749999999999</v>
      </c>
      <c r="H2717">
        <v>108.35163600000001</v>
      </c>
      <c r="I2717">
        <v>8.4015319999999996</v>
      </c>
    </row>
    <row r="2718" spans="1:9" x14ac:dyDescent="0.25">
      <c r="A2718">
        <v>2717</v>
      </c>
      <c r="F2718">
        <v>99.067414000000014</v>
      </c>
      <c r="G2718">
        <v>5.3887989999999997</v>
      </c>
      <c r="H2718">
        <v>108.41995700000001</v>
      </c>
      <c r="I2718">
        <v>8.3320260000000008</v>
      </c>
    </row>
    <row r="2719" spans="1:9" x14ac:dyDescent="0.25">
      <c r="A2719">
        <v>2718</v>
      </c>
      <c r="D2719">
        <v>86.784965</v>
      </c>
      <c r="E2719">
        <v>8.3665990000000008</v>
      </c>
      <c r="F2719">
        <v>99.055989000000011</v>
      </c>
      <c r="G2719">
        <v>5.3906000000000001</v>
      </c>
      <c r="H2719">
        <v>108.41995700000001</v>
      </c>
      <c r="I2719">
        <v>8.3320260000000008</v>
      </c>
    </row>
    <row r="2720" spans="1:9" x14ac:dyDescent="0.25">
      <c r="A2720">
        <v>2719</v>
      </c>
      <c r="D2720">
        <v>86.88616300000001</v>
      </c>
      <c r="E2720">
        <v>8.3113440000000001</v>
      </c>
      <c r="F2720">
        <v>99.089433000000014</v>
      </c>
      <c r="G2720">
        <v>5.4092760000000002</v>
      </c>
    </row>
    <row r="2721" spans="1:9" x14ac:dyDescent="0.25">
      <c r="A2721">
        <v>2720</v>
      </c>
      <c r="D2721">
        <v>86.836311000000009</v>
      </c>
      <c r="E2721">
        <v>8.3028549999999992</v>
      </c>
      <c r="F2721">
        <v>99.06802900000001</v>
      </c>
      <c r="G2721">
        <v>5.4189480000000003</v>
      </c>
    </row>
    <row r="2722" spans="1:9" x14ac:dyDescent="0.25">
      <c r="A2722">
        <v>2721</v>
      </c>
      <c r="D2722">
        <v>86.848504000000005</v>
      </c>
      <c r="E2722">
        <v>8.3076399999999992</v>
      </c>
      <c r="F2722">
        <v>99.029443000000015</v>
      </c>
      <c r="G2722">
        <v>5.4155519999999999</v>
      </c>
    </row>
    <row r="2723" spans="1:9" x14ac:dyDescent="0.25">
      <c r="A2723">
        <v>2722</v>
      </c>
      <c r="D2723">
        <v>86.844543000000002</v>
      </c>
      <c r="E2723">
        <v>8.2729130000000008</v>
      </c>
      <c r="F2723">
        <v>99.029548000000005</v>
      </c>
      <c r="G2723">
        <v>5.37887</v>
      </c>
    </row>
    <row r="2724" spans="1:9" x14ac:dyDescent="0.25">
      <c r="A2724">
        <v>2723</v>
      </c>
      <c r="D2724">
        <v>86.844386000000014</v>
      </c>
      <c r="E2724">
        <v>8.2905599999999993</v>
      </c>
      <c r="F2724">
        <v>99.005470000000003</v>
      </c>
      <c r="G2724">
        <v>5.3952819999999999</v>
      </c>
    </row>
    <row r="2725" spans="1:9" x14ac:dyDescent="0.25">
      <c r="A2725">
        <v>2724</v>
      </c>
      <c r="D2725">
        <v>86.839036000000007</v>
      </c>
      <c r="E2725">
        <v>8.3220969999999994</v>
      </c>
      <c r="F2725">
        <v>99.04704000000001</v>
      </c>
      <c r="G2725">
        <v>5.3855069999999996</v>
      </c>
    </row>
    <row r="2726" spans="1:9" x14ac:dyDescent="0.25">
      <c r="A2726">
        <v>2725</v>
      </c>
      <c r="D2726">
        <v>86.85503700000001</v>
      </c>
      <c r="E2726">
        <v>8.3195759999999996</v>
      </c>
      <c r="F2726">
        <v>99.042923999999999</v>
      </c>
      <c r="G2726">
        <v>5.3594229999999996</v>
      </c>
    </row>
    <row r="2727" spans="1:9" x14ac:dyDescent="0.25">
      <c r="A2727">
        <v>2726</v>
      </c>
      <c r="D2727">
        <v>86.830703</v>
      </c>
      <c r="E2727">
        <v>8.3148940000000007</v>
      </c>
      <c r="F2727">
        <v>99.036905000000004</v>
      </c>
      <c r="G2727">
        <v>5.4131349999999996</v>
      </c>
    </row>
    <row r="2728" spans="1:9" x14ac:dyDescent="0.25">
      <c r="A2728">
        <v>2727</v>
      </c>
      <c r="D2728">
        <v>86.845725000000002</v>
      </c>
      <c r="E2728">
        <v>8.3090299999999999</v>
      </c>
      <c r="F2728">
        <v>99.078424000000012</v>
      </c>
      <c r="G2728">
        <v>5.4128259999999999</v>
      </c>
    </row>
    <row r="2729" spans="1:9" x14ac:dyDescent="0.25">
      <c r="A2729">
        <v>2728</v>
      </c>
      <c r="D2729">
        <v>86.833995000000002</v>
      </c>
      <c r="E2729">
        <v>8.3170559999999991</v>
      </c>
      <c r="F2729">
        <v>99.142783000000009</v>
      </c>
      <c r="G2729">
        <v>5.3416730000000001</v>
      </c>
    </row>
    <row r="2730" spans="1:9" x14ac:dyDescent="0.25">
      <c r="A2730">
        <v>2729</v>
      </c>
      <c r="D2730">
        <v>86.832811000000007</v>
      </c>
      <c r="E2730">
        <v>8.3021349999999998</v>
      </c>
      <c r="F2730">
        <v>99.067414000000014</v>
      </c>
      <c r="G2730">
        <v>5.3887989999999997</v>
      </c>
    </row>
    <row r="2731" spans="1:9" x14ac:dyDescent="0.25">
      <c r="A2731">
        <v>2730</v>
      </c>
      <c r="D2731">
        <v>86.779872000000012</v>
      </c>
      <c r="E2731">
        <v>8.3300710000000002</v>
      </c>
    </row>
    <row r="2732" spans="1:9" x14ac:dyDescent="0.25">
      <c r="A2732">
        <v>2731</v>
      </c>
      <c r="D2732">
        <v>86.784965</v>
      </c>
      <c r="E2732">
        <v>8.3665990000000008</v>
      </c>
    </row>
    <row r="2733" spans="1:9" x14ac:dyDescent="0.25">
      <c r="A2733">
        <v>2732</v>
      </c>
    </row>
    <row r="2734" spans="1:9" x14ac:dyDescent="0.25">
      <c r="A2734">
        <v>2733</v>
      </c>
      <c r="H2734">
        <v>86.672449999999998</v>
      </c>
      <c r="I2734">
        <v>9.7842959999999994</v>
      </c>
    </row>
    <row r="2735" spans="1:9" x14ac:dyDescent="0.25">
      <c r="A2735">
        <v>2734</v>
      </c>
      <c r="B2735">
        <v>76.812061000000014</v>
      </c>
      <c r="C2735">
        <v>7.919467</v>
      </c>
      <c r="H2735">
        <v>86.624705000000006</v>
      </c>
      <c r="I2735">
        <v>9.8153710000000007</v>
      </c>
    </row>
    <row r="2736" spans="1:9" x14ac:dyDescent="0.25">
      <c r="A2736">
        <v>2735</v>
      </c>
      <c r="B2736">
        <v>76.734118000000009</v>
      </c>
      <c r="C2736">
        <v>7.9085080000000003</v>
      </c>
      <c r="H2736">
        <v>86.636333000000008</v>
      </c>
      <c r="I2736">
        <v>9.8414029999999997</v>
      </c>
    </row>
    <row r="2737" spans="1:9" x14ac:dyDescent="0.25">
      <c r="A2737">
        <v>2736</v>
      </c>
      <c r="B2737">
        <v>76.726350000000011</v>
      </c>
      <c r="C2737">
        <v>7.928007</v>
      </c>
      <c r="H2737">
        <v>86.61837700000001</v>
      </c>
      <c r="I2737">
        <v>9.8489660000000008</v>
      </c>
    </row>
    <row r="2738" spans="1:9" x14ac:dyDescent="0.25">
      <c r="A2738">
        <v>2737</v>
      </c>
      <c r="B2738">
        <v>76.791740000000004</v>
      </c>
      <c r="C2738">
        <v>7.9318140000000001</v>
      </c>
      <c r="H2738">
        <v>86.60294300000001</v>
      </c>
      <c r="I2738">
        <v>9.8712429999999998</v>
      </c>
    </row>
    <row r="2739" spans="1:9" x14ac:dyDescent="0.25">
      <c r="A2739">
        <v>2738</v>
      </c>
      <c r="B2739">
        <v>76.79235700000001</v>
      </c>
      <c r="C2739">
        <v>7.9403030000000001</v>
      </c>
      <c r="H2739">
        <v>86.669105000000002</v>
      </c>
      <c r="I2739">
        <v>9.871397</v>
      </c>
    </row>
    <row r="2740" spans="1:9" x14ac:dyDescent="0.25">
      <c r="A2740">
        <v>2739</v>
      </c>
      <c r="B2740">
        <v>76.773630000000011</v>
      </c>
      <c r="C2740">
        <v>7.9462190000000001</v>
      </c>
      <c r="H2740">
        <v>86.69235900000001</v>
      </c>
      <c r="I2740">
        <v>9.8630630000000004</v>
      </c>
    </row>
    <row r="2741" spans="1:9" x14ac:dyDescent="0.25">
      <c r="A2741">
        <v>2740</v>
      </c>
      <c r="B2741">
        <v>76.763340000000014</v>
      </c>
      <c r="C2741">
        <v>7.9831589999999997</v>
      </c>
      <c r="H2741">
        <v>86.702083000000002</v>
      </c>
      <c r="I2741">
        <v>9.8409399999999998</v>
      </c>
    </row>
    <row r="2742" spans="1:9" x14ac:dyDescent="0.25">
      <c r="A2742">
        <v>2741</v>
      </c>
      <c r="B2742">
        <v>76.758195000000001</v>
      </c>
      <c r="C2742">
        <v>8.0029660000000007</v>
      </c>
      <c r="H2742">
        <v>86.682017999999999</v>
      </c>
      <c r="I2742">
        <v>9.8417110000000001</v>
      </c>
    </row>
    <row r="2743" spans="1:9" x14ac:dyDescent="0.25">
      <c r="A2743">
        <v>2742</v>
      </c>
      <c r="B2743">
        <v>76.771829000000011</v>
      </c>
      <c r="C2743">
        <v>7.9457560000000003</v>
      </c>
      <c r="H2743">
        <v>86.673888000000005</v>
      </c>
      <c r="I2743">
        <v>9.7936589999999999</v>
      </c>
    </row>
    <row r="2744" spans="1:9" x14ac:dyDescent="0.25">
      <c r="A2744">
        <v>2743</v>
      </c>
      <c r="B2744">
        <v>76.792975000000013</v>
      </c>
      <c r="C2744">
        <v>7.919003</v>
      </c>
      <c r="H2744">
        <v>86.606234999999998</v>
      </c>
      <c r="I2744">
        <v>9.7536330000000007</v>
      </c>
    </row>
    <row r="2745" spans="1:9" x14ac:dyDescent="0.25">
      <c r="A2745">
        <v>2744</v>
      </c>
      <c r="B2745">
        <v>76.808563000000007</v>
      </c>
      <c r="C2745">
        <v>7.9302700000000002</v>
      </c>
      <c r="H2745">
        <v>86.647084000000007</v>
      </c>
      <c r="I2745">
        <v>9.7224039999999992</v>
      </c>
    </row>
    <row r="2746" spans="1:9" x14ac:dyDescent="0.25">
      <c r="A2746">
        <v>2745</v>
      </c>
      <c r="B2746">
        <v>76.779083000000014</v>
      </c>
      <c r="C2746">
        <v>7.958361</v>
      </c>
      <c r="H2746">
        <v>86.672449999999998</v>
      </c>
      <c r="I2746">
        <v>9.7842959999999994</v>
      </c>
    </row>
    <row r="2747" spans="1:9" x14ac:dyDescent="0.25">
      <c r="A2747">
        <v>2746</v>
      </c>
      <c r="B2747">
        <v>76.877195</v>
      </c>
      <c r="C2747">
        <v>7.8864359999999998</v>
      </c>
      <c r="H2747">
        <v>86.672449999999998</v>
      </c>
      <c r="I2747">
        <v>9.7842959999999994</v>
      </c>
    </row>
    <row r="2748" spans="1:9" x14ac:dyDescent="0.25">
      <c r="A2748">
        <v>2747</v>
      </c>
      <c r="B2748">
        <v>76.812061000000014</v>
      </c>
      <c r="C2748">
        <v>7.919467</v>
      </c>
      <c r="D2748">
        <v>69.962967000000006</v>
      </c>
      <c r="E2748">
        <v>8.9216700000000007</v>
      </c>
    </row>
    <row r="2749" spans="1:9" x14ac:dyDescent="0.25">
      <c r="A2749">
        <v>2748</v>
      </c>
      <c r="D2749">
        <v>69.975160000000002</v>
      </c>
      <c r="E2749">
        <v>8.9907649999999997</v>
      </c>
    </row>
    <row r="2750" spans="1:9" x14ac:dyDescent="0.25">
      <c r="A2750">
        <v>2749</v>
      </c>
      <c r="D2750">
        <v>69.982517000000001</v>
      </c>
      <c r="E2750">
        <v>8.9594839999999998</v>
      </c>
      <c r="F2750">
        <v>76.993518000000009</v>
      </c>
      <c r="G2750">
        <v>6.316764</v>
      </c>
    </row>
    <row r="2751" spans="1:9" x14ac:dyDescent="0.25">
      <c r="A2751">
        <v>2750</v>
      </c>
      <c r="D2751">
        <v>69.938684000000009</v>
      </c>
      <c r="E2751">
        <v>8.9639089999999992</v>
      </c>
      <c r="F2751">
        <v>76.959202000000005</v>
      </c>
      <c r="G2751">
        <v>6.3468609999999996</v>
      </c>
    </row>
    <row r="2752" spans="1:9" x14ac:dyDescent="0.25">
      <c r="A2752">
        <v>2751</v>
      </c>
      <c r="D2752">
        <v>69.956896</v>
      </c>
      <c r="E2752">
        <v>8.9053100000000001</v>
      </c>
      <c r="F2752">
        <v>76.992901000000003</v>
      </c>
      <c r="G2752">
        <v>6.3192849999999998</v>
      </c>
    </row>
    <row r="2753" spans="1:9" x14ac:dyDescent="0.25">
      <c r="A2753">
        <v>2752</v>
      </c>
      <c r="D2753">
        <v>69.957822000000007</v>
      </c>
      <c r="E2753">
        <v>8.9135930000000005</v>
      </c>
      <c r="F2753">
        <v>76.982611000000006</v>
      </c>
      <c r="G2753">
        <v>6.3381660000000002</v>
      </c>
    </row>
    <row r="2754" spans="1:9" x14ac:dyDescent="0.25">
      <c r="A2754">
        <v>2753</v>
      </c>
      <c r="D2754">
        <v>69.980820000000008</v>
      </c>
      <c r="E2754">
        <v>8.8875600000000006</v>
      </c>
      <c r="F2754">
        <v>76.989197000000004</v>
      </c>
      <c r="G2754">
        <v>6.3639409999999996</v>
      </c>
    </row>
    <row r="2755" spans="1:9" x14ac:dyDescent="0.25">
      <c r="A2755">
        <v>2754</v>
      </c>
      <c r="D2755">
        <v>69.961012000000011</v>
      </c>
      <c r="E2755">
        <v>8.8630200000000006</v>
      </c>
      <c r="F2755">
        <v>76.990277000000006</v>
      </c>
      <c r="G2755">
        <v>6.3489699999999996</v>
      </c>
    </row>
    <row r="2756" spans="1:9" x14ac:dyDescent="0.25">
      <c r="A2756">
        <v>2755</v>
      </c>
      <c r="D2756">
        <v>69.978401000000005</v>
      </c>
      <c r="E2756">
        <v>8.9297989999999992</v>
      </c>
      <c r="F2756">
        <v>76.981325000000012</v>
      </c>
      <c r="G2756">
        <v>6.347118</v>
      </c>
    </row>
    <row r="2757" spans="1:9" x14ac:dyDescent="0.25">
      <c r="A2757">
        <v>2756</v>
      </c>
      <c r="D2757">
        <v>69.997540000000001</v>
      </c>
      <c r="E2757">
        <v>8.9216700000000007</v>
      </c>
      <c r="F2757">
        <v>76.971499000000009</v>
      </c>
      <c r="G2757">
        <v>6.3550930000000001</v>
      </c>
    </row>
    <row r="2758" spans="1:9" x14ac:dyDescent="0.25">
      <c r="A2758">
        <v>2757</v>
      </c>
      <c r="D2758">
        <v>69.998415000000008</v>
      </c>
      <c r="E2758">
        <v>8.9308800000000002</v>
      </c>
      <c r="F2758">
        <v>76.967639000000005</v>
      </c>
      <c r="G2758">
        <v>6.3285460000000002</v>
      </c>
    </row>
    <row r="2759" spans="1:9" x14ac:dyDescent="0.25">
      <c r="A2759">
        <v>2758</v>
      </c>
      <c r="D2759">
        <v>70.016267000000013</v>
      </c>
      <c r="E2759">
        <v>8.9355609999999999</v>
      </c>
      <c r="F2759">
        <v>76.945518000000007</v>
      </c>
      <c r="G2759">
        <v>6.3472210000000002</v>
      </c>
    </row>
    <row r="2760" spans="1:9" x14ac:dyDescent="0.25">
      <c r="A2760">
        <v>2759</v>
      </c>
      <c r="D2760">
        <v>69.960858000000002</v>
      </c>
      <c r="E2760">
        <v>8.9366920000000007</v>
      </c>
      <c r="F2760">
        <v>76.982354000000001</v>
      </c>
      <c r="G2760">
        <v>6.3275170000000003</v>
      </c>
    </row>
    <row r="2761" spans="1:9" x14ac:dyDescent="0.25">
      <c r="A2761">
        <v>2760</v>
      </c>
      <c r="D2761">
        <v>69.962967000000006</v>
      </c>
      <c r="E2761">
        <v>8.9216700000000007</v>
      </c>
      <c r="F2761">
        <v>77.02644500000001</v>
      </c>
      <c r="G2761">
        <v>6.4115310000000001</v>
      </c>
    </row>
    <row r="2762" spans="1:9" x14ac:dyDescent="0.25">
      <c r="A2762">
        <v>2761</v>
      </c>
      <c r="F2762">
        <v>76.932089000000005</v>
      </c>
      <c r="G2762">
        <v>6.2980879999999999</v>
      </c>
      <c r="H2762">
        <v>70.212283000000014</v>
      </c>
      <c r="I2762">
        <v>9.5617839999999994</v>
      </c>
    </row>
    <row r="2763" spans="1:9" x14ac:dyDescent="0.25">
      <c r="A2763">
        <v>2762</v>
      </c>
      <c r="B2763">
        <v>57.346102999999999</v>
      </c>
      <c r="C2763">
        <v>6.0369109999999999</v>
      </c>
      <c r="F2763">
        <v>76.993518000000009</v>
      </c>
      <c r="G2763">
        <v>6.316764</v>
      </c>
      <c r="H2763">
        <v>70.243203000000008</v>
      </c>
      <c r="I2763">
        <v>9.5180030000000002</v>
      </c>
    </row>
    <row r="2764" spans="1:9" x14ac:dyDescent="0.25">
      <c r="A2764">
        <v>2763</v>
      </c>
      <c r="B2764">
        <v>57.332687</v>
      </c>
      <c r="C2764">
        <v>5.9254119999999997</v>
      </c>
      <c r="H2764">
        <v>70.222830000000002</v>
      </c>
      <c r="I2764">
        <v>9.5700660000000006</v>
      </c>
    </row>
    <row r="2765" spans="1:9" x14ac:dyDescent="0.25">
      <c r="A2765">
        <v>2764</v>
      </c>
      <c r="B2765">
        <v>57.355181999999999</v>
      </c>
      <c r="C2765">
        <v>5.9649859999999997</v>
      </c>
      <c r="H2765">
        <v>70.199370000000002</v>
      </c>
      <c r="I2765">
        <v>9.5730500000000003</v>
      </c>
    </row>
    <row r="2766" spans="1:9" x14ac:dyDescent="0.25">
      <c r="A2766">
        <v>2765</v>
      </c>
      <c r="B2766">
        <v>57.363956000000002</v>
      </c>
      <c r="C2766">
        <v>6.0210189999999999</v>
      </c>
      <c r="H2766">
        <v>70.209402000000011</v>
      </c>
      <c r="I2766">
        <v>9.5704779999999996</v>
      </c>
    </row>
    <row r="2767" spans="1:9" x14ac:dyDescent="0.25">
      <c r="A2767">
        <v>2766</v>
      </c>
      <c r="B2767">
        <v>57.350588999999999</v>
      </c>
      <c r="C2767">
        <v>6.032165</v>
      </c>
      <c r="H2767">
        <v>70.23985900000001</v>
      </c>
      <c r="I2767">
        <v>9.5296289999999999</v>
      </c>
    </row>
    <row r="2768" spans="1:9" x14ac:dyDescent="0.25">
      <c r="A2768">
        <v>2767</v>
      </c>
      <c r="B2768">
        <v>57.357402</v>
      </c>
      <c r="C2768">
        <v>6.027882</v>
      </c>
      <c r="H2768">
        <v>70.228747000000013</v>
      </c>
      <c r="I2768">
        <v>9.5384779999999996</v>
      </c>
    </row>
    <row r="2769" spans="1:9" x14ac:dyDescent="0.25">
      <c r="A2769">
        <v>2768</v>
      </c>
      <c r="B2769">
        <v>57.354151999999999</v>
      </c>
      <c r="C2769">
        <v>5.9915070000000004</v>
      </c>
      <c r="H2769">
        <v>70.215833000000003</v>
      </c>
      <c r="I2769">
        <v>9.5595199999999991</v>
      </c>
    </row>
    <row r="2770" spans="1:9" x14ac:dyDescent="0.25">
      <c r="A2770">
        <v>2769</v>
      </c>
      <c r="B2770">
        <v>57.350073999999999</v>
      </c>
      <c r="C2770">
        <v>5.9910940000000004</v>
      </c>
      <c r="H2770">
        <v>70.20281700000001</v>
      </c>
      <c r="I2770">
        <v>9.5980030000000003</v>
      </c>
    </row>
    <row r="2771" spans="1:9" x14ac:dyDescent="0.25">
      <c r="A2771">
        <v>2770</v>
      </c>
      <c r="B2771">
        <v>57.325412</v>
      </c>
      <c r="C2771">
        <v>5.9640050000000002</v>
      </c>
      <c r="H2771">
        <v>70.188772</v>
      </c>
      <c r="I2771">
        <v>9.5779379999999996</v>
      </c>
    </row>
    <row r="2772" spans="1:9" x14ac:dyDescent="0.25">
      <c r="A2772">
        <v>2771</v>
      </c>
      <c r="B2772">
        <v>57.332636999999998</v>
      </c>
      <c r="C2772">
        <v>5.965554</v>
      </c>
      <c r="H2772">
        <v>70.22370500000001</v>
      </c>
      <c r="I2772">
        <v>9.5326129999999996</v>
      </c>
    </row>
    <row r="2773" spans="1:9" x14ac:dyDescent="0.25">
      <c r="A2773">
        <v>2772</v>
      </c>
      <c r="B2773">
        <v>57.332737000000002</v>
      </c>
      <c r="C2773">
        <v>5.9584849999999996</v>
      </c>
      <c r="H2773">
        <v>70.224991000000003</v>
      </c>
      <c r="I2773">
        <v>9.5050369999999997</v>
      </c>
    </row>
    <row r="2774" spans="1:9" x14ac:dyDescent="0.25">
      <c r="A2774">
        <v>2773</v>
      </c>
      <c r="B2774">
        <v>57.328456000000003</v>
      </c>
      <c r="C2774">
        <v>5.9873269999999996</v>
      </c>
      <c r="H2774">
        <v>70.208270000000013</v>
      </c>
      <c r="I2774">
        <v>9.4480330000000006</v>
      </c>
    </row>
    <row r="2775" spans="1:9" x14ac:dyDescent="0.25">
      <c r="A2775">
        <v>2774</v>
      </c>
      <c r="B2775">
        <v>57.364727000000002</v>
      </c>
      <c r="C2775">
        <v>5.9611159999999996</v>
      </c>
      <c r="H2775">
        <v>70.209505000000007</v>
      </c>
      <c r="I2775">
        <v>9.4194790000000008</v>
      </c>
    </row>
    <row r="2776" spans="1:9" x14ac:dyDescent="0.25">
      <c r="A2776">
        <v>2775</v>
      </c>
      <c r="B2776">
        <v>57.369525000000003</v>
      </c>
      <c r="C2776">
        <v>6.0009490000000003</v>
      </c>
      <c r="H2776">
        <v>70.212283000000014</v>
      </c>
      <c r="I2776">
        <v>9.5617839999999994</v>
      </c>
    </row>
    <row r="2777" spans="1:9" x14ac:dyDescent="0.25">
      <c r="A2777">
        <v>2776</v>
      </c>
      <c r="B2777">
        <v>57.267059000000003</v>
      </c>
      <c r="C2777">
        <v>5.8864559999999999</v>
      </c>
    </row>
    <row r="2778" spans="1:9" x14ac:dyDescent="0.25">
      <c r="A2778">
        <v>2777</v>
      </c>
      <c r="B2778">
        <v>57.346102999999999</v>
      </c>
      <c r="C2778">
        <v>6.0369109999999999</v>
      </c>
    </row>
    <row r="2779" spans="1:9" x14ac:dyDescent="0.25">
      <c r="A2779">
        <v>2778</v>
      </c>
      <c r="F2779">
        <v>59.053009000000003</v>
      </c>
      <c r="G2779">
        <v>3.6228799999999999</v>
      </c>
    </row>
    <row r="2780" spans="1:9" x14ac:dyDescent="0.25">
      <c r="A2780">
        <v>2779</v>
      </c>
      <c r="D2780">
        <v>46.188213000000005</v>
      </c>
      <c r="E2780">
        <v>6.609629</v>
      </c>
      <c r="F2780">
        <v>59.037578000000003</v>
      </c>
      <c r="G2780">
        <v>3.5736050000000001</v>
      </c>
    </row>
    <row r="2781" spans="1:9" x14ac:dyDescent="0.25">
      <c r="A2781">
        <v>2780</v>
      </c>
      <c r="D2781">
        <v>46.178512000000005</v>
      </c>
      <c r="E2781">
        <v>6.5625220000000004</v>
      </c>
      <c r="F2781">
        <v>59.097895999999999</v>
      </c>
      <c r="G2781">
        <v>3.5714380000000001</v>
      </c>
    </row>
    <row r="2782" spans="1:9" x14ac:dyDescent="0.25">
      <c r="A2782">
        <v>2781</v>
      </c>
      <c r="D2782">
        <v>46.138683</v>
      </c>
      <c r="E2782">
        <v>6.5431730000000003</v>
      </c>
      <c r="F2782">
        <v>59.070758000000005</v>
      </c>
      <c r="G2782">
        <v>3.5734499999999998</v>
      </c>
    </row>
    <row r="2783" spans="1:9" x14ac:dyDescent="0.25">
      <c r="A2783">
        <v>2782</v>
      </c>
      <c r="D2783">
        <v>46.130580000000002</v>
      </c>
      <c r="E2783">
        <v>6.5435860000000003</v>
      </c>
      <c r="F2783">
        <v>59.029995</v>
      </c>
      <c r="G2783">
        <v>3.5745339999999999</v>
      </c>
    </row>
    <row r="2784" spans="1:9" x14ac:dyDescent="0.25">
      <c r="A2784">
        <v>2783</v>
      </c>
      <c r="D2784">
        <v>46.170414000000001</v>
      </c>
      <c r="E2784">
        <v>6.5797030000000003</v>
      </c>
      <c r="F2784">
        <v>59.008479999999999</v>
      </c>
      <c r="G2784">
        <v>3.5368689999999998</v>
      </c>
    </row>
    <row r="2785" spans="1:9" x14ac:dyDescent="0.25">
      <c r="A2785">
        <v>2784</v>
      </c>
      <c r="D2785">
        <v>46.185222000000003</v>
      </c>
      <c r="E2785">
        <v>6.5919319999999999</v>
      </c>
      <c r="F2785">
        <v>58.982939999999999</v>
      </c>
      <c r="G2785">
        <v>3.5213380000000001</v>
      </c>
    </row>
    <row r="2786" spans="1:9" x14ac:dyDescent="0.25">
      <c r="A2786">
        <v>2785</v>
      </c>
      <c r="D2786">
        <v>46.149776000000003</v>
      </c>
      <c r="E2786">
        <v>6.586411</v>
      </c>
      <c r="F2786">
        <v>58.996870999999999</v>
      </c>
      <c r="G2786">
        <v>3.548168</v>
      </c>
    </row>
    <row r="2787" spans="1:9" x14ac:dyDescent="0.25">
      <c r="A2787">
        <v>2786</v>
      </c>
      <c r="D2787">
        <v>46.180736000000003</v>
      </c>
      <c r="E2787">
        <v>6.5806319999999996</v>
      </c>
      <c r="F2787">
        <v>59.000587000000003</v>
      </c>
      <c r="G2787">
        <v>3.5888260000000001</v>
      </c>
    </row>
    <row r="2788" spans="1:9" x14ac:dyDescent="0.25">
      <c r="A2788">
        <v>2787</v>
      </c>
      <c r="D2788">
        <v>46.171859000000005</v>
      </c>
      <c r="E2788">
        <v>6.5708799999999998</v>
      </c>
      <c r="F2788">
        <v>59.032679999999999</v>
      </c>
      <c r="G2788">
        <v>3.5979070000000002</v>
      </c>
    </row>
    <row r="2789" spans="1:9" x14ac:dyDescent="0.25">
      <c r="A2789">
        <v>2788</v>
      </c>
      <c r="D2789">
        <v>46.161178</v>
      </c>
      <c r="E2789">
        <v>6.5675270000000001</v>
      </c>
      <c r="F2789">
        <v>59.114612000000001</v>
      </c>
      <c r="G2789">
        <v>3.6371199999999999</v>
      </c>
    </row>
    <row r="2790" spans="1:9" x14ac:dyDescent="0.25">
      <c r="A2790">
        <v>2789</v>
      </c>
      <c r="D2790">
        <v>46.114227</v>
      </c>
      <c r="E2790">
        <v>6.5649470000000001</v>
      </c>
      <c r="F2790">
        <v>59.193351</v>
      </c>
      <c r="G2790">
        <v>3.6884070000000002</v>
      </c>
    </row>
    <row r="2791" spans="1:9" x14ac:dyDescent="0.25">
      <c r="A2791">
        <v>2790</v>
      </c>
      <c r="D2791">
        <v>46.104522000000003</v>
      </c>
      <c r="E2791">
        <v>6.569178</v>
      </c>
      <c r="F2791">
        <v>59.053009000000003</v>
      </c>
      <c r="G2791">
        <v>3.6228799999999999</v>
      </c>
    </row>
    <row r="2792" spans="1:9" x14ac:dyDescent="0.25">
      <c r="A2792">
        <v>2791</v>
      </c>
      <c r="D2792">
        <v>46.069338999999999</v>
      </c>
      <c r="E2792">
        <v>6.5657730000000001</v>
      </c>
    </row>
    <row r="2793" spans="1:9" x14ac:dyDescent="0.25">
      <c r="A2793">
        <v>2792</v>
      </c>
      <c r="D2793">
        <v>46.005153</v>
      </c>
      <c r="E2793">
        <v>6.5435340000000002</v>
      </c>
    </row>
    <row r="2794" spans="1:9" x14ac:dyDescent="0.25">
      <c r="A2794">
        <v>2793</v>
      </c>
      <c r="B2794">
        <v>35.685701000000002</v>
      </c>
      <c r="C2794">
        <v>5.4229159999999998</v>
      </c>
      <c r="D2794">
        <v>46.188213000000005</v>
      </c>
      <c r="E2794">
        <v>6.609629</v>
      </c>
    </row>
    <row r="2795" spans="1:9" x14ac:dyDescent="0.25">
      <c r="A2795">
        <v>2794</v>
      </c>
      <c r="B2795">
        <v>35.690449999999998</v>
      </c>
      <c r="C2795">
        <v>5.4150729999999996</v>
      </c>
    </row>
    <row r="2796" spans="1:9" x14ac:dyDescent="0.25">
      <c r="A2796">
        <v>2795</v>
      </c>
      <c r="B2796">
        <v>35.679409000000007</v>
      </c>
      <c r="C2796">
        <v>5.3956220000000004</v>
      </c>
    </row>
    <row r="2797" spans="1:9" x14ac:dyDescent="0.25">
      <c r="A2797">
        <v>2796</v>
      </c>
      <c r="B2797">
        <v>35.703504000000002</v>
      </c>
      <c r="C2797">
        <v>5.422555</v>
      </c>
      <c r="H2797">
        <v>45.814295999999999</v>
      </c>
      <c r="I2797">
        <v>7.796754</v>
      </c>
    </row>
    <row r="2798" spans="1:9" x14ac:dyDescent="0.25">
      <c r="A2798">
        <v>2797</v>
      </c>
      <c r="B2798">
        <v>35.719498999999999</v>
      </c>
      <c r="C2798">
        <v>5.4179120000000003</v>
      </c>
      <c r="H2798">
        <v>45.810065999999999</v>
      </c>
      <c r="I2798">
        <v>7.8265770000000003</v>
      </c>
    </row>
    <row r="2799" spans="1:9" x14ac:dyDescent="0.25">
      <c r="A2799">
        <v>2798</v>
      </c>
      <c r="B2799">
        <v>35.729301000000007</v>
      </c>
      <c r="C2799">
        <v>5.4016590000000004</v>
      </c>
      <c r="H2799">
        <v>45.824409000000003</v>
      </c>
      <c r="I2799">
        <v>7.8279709999999998</v>
      </c>
    </row>
    <row r="2800" spans="1:9" x14ac:dyDescent="0.25">
      <c r="A2800">
        <v>2799</v>
      </c>
      <c r="B2800">
        <v>35.738639000000006</v>
      </c>
      <c r="C2800">
        <v>5.3880889999999999</v>
      </c>
      <c r="H2800">
        <v>45.864345</v>
      </c>
      <c r="I2800">
        <v>7.7656419999999997</v>
      </c>
    </row>
    <row r="2801" spans="1:9" x14ac:dyDescent="0.25">
      <c r="A2801">
        <v>2800</v>
      </c>
      <c r="B2801">
        <v>35.730539</v>
      </c>
      <c r="C2801">
        <v>5.4128030000000003</v>
      </c>
      <c r="H2801">
        <v>45.853870000000001</v>
      </c>
      <c r="I2801">
        <v>7.7688420000000002</v>
      </c>
    </row>
    <row r="2802" spans="1:9" x14ac:dyDescent="0.25">
      <c r="A2802">
        <v>2801</v>
      </c>
      <c r="B2802">
        <v>35.734514000000004</v>
      </c>
      <c r="C2802">
        <v>5.3880369999999997</v>
      </c>
      <c r="H2802">
        <v>45.845359000000002</v>
      </c>
      <c r="I2802">
        <v>7.7688420000000002</v>
      </c>
    </row>
    <row r="2803" spans="1:9" x14ac:dyDescent="0.25">
      <c r="A2803">
        <v>2802</v>
      </c>
      <c r="B2803">
        <v>35.714545999999999</v>
      </c>
      <c r="C2803">
        <v>5.407902</v>
      </c>
      <c r="H2803">
        <v>45.851393999999999</v>
      </c>
      <c r="I2803">
        <v>7.7478410000000002</v>
      </c>
    </row>
    <row r="2804" spans="1:9" x14ac:dyDescent="0.25">
      <c r="A2804">
        <v>2803</v>
      </c>
      <c r="B2804">
        <v>35.720274000000003</v>
      </c>
      <c r="C2804">
        <v>5.4297789999999999</v>
      </c>
      <c r="H2804">
        <v>45.839786000000004</v>
      </c>
      <c r="I2804">
        <v>7.7831340000000004</v>
      </c>
    </row>
    <row r="2805" spans="1:9" x14ac:dyDescent="0.25">
      <c r="A2805">
        <v>2804</v>
      </c>
      <c r="B2805">
        <v>35.704328000000004</v>
      </c>
      <c r="C2805">
        <v>5.4456189999999998</v>
      </c>
      <c r="H2805">
        <v>45.861609999999999</v>
      </c>
      <c r="I2805">
        <v>7.7274609999999999</v>
      </c>
    </row>
    <row r="2806" spans="1:9" x14ac:dyDescent="0.25">
      <c r="A2806">
        <v>2805</v>
      </c>
      <c r="B2806">
        <v>35.687301000000005</v>
      </c>
      <c r="C2806">
        <v>5.465535</v>
      </c>
      <c r="H2806">
        <v>45.846595000000001</v>
      </c>
      <c r="I2806">
        <v>7.7146650000000001</v>
      </c>
    </row>
    <row r="2807" spans="1:9" x14ac:dyDescent="0.25">
      <c r="A2807">
        <v>2806</v>
      </c>
      <c r="B2807">
        <v>35.666972999999999</v>
      </c>
      <c r="C2807">
        <v>5.4714679999999998</v>
      </c>
      <c r="H2807">
        <v>45.835090000000001</v>
      </c>
      <c r="I2807">
        <v>7.7083190000000004</v>
      </c>
    </row>
    <row r="2808" spans="1:9" x14ac:dyDescent="0.25">
      <c r="A2808">
        <v>2807</v>
      </c>
      <c r="B2808">
        <v>35.652783999999997</v>
      </c>
      <c r="C2808">
        <v>5.450933</v>
      </c>
      <c r="H2808">
        <v>45.801036000000003</v>
      </c>
      <c r="I2808">
        <v>7.7460870000000002</v>
      </c>
    </row>
    <row r="2809" spans="1:9" x14ac:dyDescent="0.25">
      <c r="A2809">
        <v>2808</v>
      </c>
      <c r="B2809">
        <v>35.685701000000002</v>
      </c>
      <c r="C2809">
        <v>5.4229159999999998</v>
      </c>
      <c r="D2809">
        <v>26.226261000000001</v>
      </c>
      <c r="E2809">
        <v>7.318149</v>
      </c>
      <c r="F2809">
        <v>38.213916000000005</v>
      </c>
      <c r="G2809">
        <v>4.4719980000000001</v>
      </c>
      <c r="H2809">
        <v>45.807639999999999</v>
      </c>
      <c r="I2809">
        <v>7.8153290000000002</v>
      </c>
    </row>
    <row r="2810" spans="1:9" x14ac:dyDescent="0.25">
      <c r="A2810">
        <v>2809</v>
      </c>
      <c r="D2810">
        <v>26.183537999999999</v>
      </c>
      <c r="E2810">
        <v>7.3558139999999996</v>
      </c>
      <c r="F2810">
        <v>38.181667000000004</v>
      </c>
      <c r="G2810">
        <v>4.4455809999999998</v>
      </c>
      <c r="H2810">
        <v>45.814295999999999</v>
      </c>
      <c r="I2810">
        <v>7.796754</v>
      </c>
    </row>
    <row r="2811" spans="1:9" x14ac:dyDescent="0.25">
      <c r="A2811">
        <v>2810</v>
      </c>
      <c r="D2811">
        <v>26.221359000000007</v>
      </c>
      <c r="E2811">
        <v>7.3461650000000001</v>
      </c>
      <c r="F2811">
        <v>38.186053999999999</v>
      </c>
      <c r="G2811">
        <v>4.4573970000000003</v>
      </c>
      <c r="H2811">
        <v>45.814295999999999</v>
      </c>
      <c r="I2811">
        <v>7.796754</v>
      </c>
    </row>
    <row r="2812" spans="1:9" x14ac:dyDescent="0.25">
      <c r="A2812">
        <v>2811</v>
      </c>
      <c r="D2812">
        <v>26.216199000000003</v>
      </c>
      <c r="E2812">
        <v>7.3202119999999997</v>
      </c>
      <c r="F2812">
        <v>38.195602000000001</v>
      </c>
      <c r="G2812">
        <v>4.4722049999999998</v>
      </c>
    </row>
    <row r="2813" spans="1:9" x14ac:dyDescent="0.25">
      <c r="A2813">
        <v>2812</v>
      </c>
      <c r="D2813">
        <v>26.160682000000001</v>
      </c>
      <c r="E2813">
        <v>7.2651079999999997</v>
      </c>
      <c r="F2813">
        <v>38.160152000000004</v>
      </c>
      <c r="G2813">
        <v>4.4795309999999997</v>
      </c>
    </row>
    <row r="2814" spans="1:9" x14ac:dyDescent="0.25">
      <c r="A2814">
        <v>2813</v>
      </c>
      <c r="D2814">
        <v>26.183588999999998</v>
      </c>
      <c r="E2814">
        <v>7.2791410000000001</v>
      </c>
      <c r="F2814">
        <v>38.173777999999999</v>
      </c>
      <c r="G2814">
        <v>4.4867549999999996</v>
      </c>
    </row>
    <row r="2815" spans="1:9" x14ac:dyDescent="0.25">
      <c r="A2815">
        <v>2814</v>
      </c>
      <c r="D2815">
        <v>26.184775999999999</v>
      </c>
      <c r="E2815">
        <v>7.275684</v>
      </c>
      <c r="F2815">
        <v>38.147151000000001</v>
      </c>
      <c r="G2815">
        <v>4.4743719999999998</v>
      </c>
    </row>
    <row r="2816" spans="1:9" x14ac:dyDescent="0.25">
      <c r="A2816">
        <v>2815</v>
      </c>
      <c r="D2816">
        <v>26.201442</v>
      </c>
      <c r="E2816">
        <v>7.2921430000000003</v>
      </c>
      <c r="F2816">
        <v>38.166809000000001</v>
      </c>
      <c r="G2816">
        <v>4.4777250000000004</v>
      </c>
    </row>
    <row r="2817" spans="1:11" x14ac:dyDescent="0.25">
      <c r="A2817">
        <v>2816</v>
      </c>
      <c r="D2817">
        <v>26.156295</v>
      </c>
      <c r="E2817">
        <v>7.3321310000000004</v>
      </c>
      <c r="F2817">
        <v>38.169803000000002</v>
      </c>
      <c r="G2817">
        <v>4.4751969999999996</v>
      </c>
    </row>
    <row r="2818" spans="1:11" x14ac:dyDescent="0.25">
      <c r="A2818">
        <v>2817</v>
      </c>
      <c r="D2818">
        <v>26.176521000000001</v>
      </c>
      <c r="E2818">
        <v>7.3011220000000003</v>
      </c>
      <c r="F2818">
        <v>38.163764</v>
      </c>
      <c r="G2818">
        <v>4.4533199999999997</v>
      </c>
    </row>
    <row r="2819" spans="1:11" x14ac:dyDescent="0.25">
      <c r="A2819">
        <v>2818</v>
      </c>
      <c r="D2819">
        <v>26.163517999999996</v>
      </c>
      <c r="E2819">
        <v>7.3434819999999998</v>
      </c>
      <c r="F2819">
        <v>38.134201000000004</v>
      </c>
      <c r="G2819">
        <v>4.4605959999999998</v>
      </c>
    </row>
    <row r="2820" spans="1:11" x14ac:dyDescent="0.25">
      <c r="A2820">
        <v>2819</v>
      </c>
      <c r="D2820">
        <v>26.163983999999999</v>
      </c>
      <c r="E2820">
        <v>7.3450810000000004</v>
      </c>
      <c r="F2820">
        <v>38.133892000000003</v>
      </c>
      <c r="G2820">
        <v>4.4218979999999997</v>
      </c>
    </row>
    <row r="2821" spans="1:11" x14ac:dyDescent="0.25">
      <c r="A2821">
        <v>2820</v>
      </c>
      <c r="D2821">
        <v>26.150928</v>
      </c>
      <c r="E2821">
        <v>7.3429659999999997</v>
      </c>
      <c r="F2821">
        <v>38.102676000000002</v>
      </c>
      <c r="G2821">
        <v>4.434488</v>
      </c>
    </row>
    <row r="2822" spans="1:11" x14ac:dyDescent="0.25">
      <c r="A2822">
        <v>2821</v>
      </c>
      <c r="D2822">
        <v>26.176933000000005</v>
      </c>
      <c r="E2822">
        <v>7.3329560000000003</v>
      </c>
      <c r="F2822">
        <v>38.12997</v>
      </c>
      <c r="G2822">
        <v>4.4595640000000003</v>
      </c>
    </row>
    <row r="2823" spans="1:11" x14ac:dyDescent="0.25">
      <c r="A2823">
        <v>2822</v>
      </c>
      <c r="D2823">
        <v>26.194113999999999</v>
      </c>
      <c r="E2823">
        <v>7.3501380000000003</v>
      </c>
      <c r="F2823">
        <v>38.099891</v>
      </c>
      <c r="G2823">
        <v>4.5123470000000001</v>
      </c>
    </row>
    <row r="2824" spans="1:11" x14ac:dyDescent="0.25">
      <c r="A2824">
        <v>2823</v>
      </c>
      <c r="D2824">
        <v>26.184724000000003</v>
      </c>
      <c r="E2824">
        <v>7.3389930000000003</v>
      </c>
      <c r="F2824">
        <v>38.213916000000005</v>
      </c>
      <c r="G2824">
        <v>4.4719980000000001</v>
      </c>
    </row>
    <row r="2825" spans="1:11" x14ac:dyDescent="0.25">
      <c r="A2825">
        <v>2824</v>
      </c>
      <c r="D2825">
        <v>26.123327000000003</v>
      </c>
      <c r="E2825">
        <v>7.3987930000000004</v>
      </c>
    </row>
    <row r="2826" spans="1:11" x14ac:dyDescent="0.25">
      <c r="A2826">
        <v>2825</v>
      </c>
      <c r="B2826">
        <v>18.087422000000004</v>
      </c>
      <c r="C2826">
        <v>6.7291259999999999</v>
      </c>
      <c r="D2826">
        <v>26.107381000000004</v>
      </c>
      <c r="E2826">
        <v>7.3940460000000003</v>
      </c>
    </row>
    <row r="2827" spans="1:11" x14ac:dyDescent="0.25">
      <c r="A2827">
        <v>2826</v>
      </c>
      <c r="B2827">
        <v>18.087422000000004</v>
      </c>
      <c r="C2827">
        <v>6.7291259999999999</v>
      </c>
      <c r="D2827">
        <v>26.226261000000001</v>
      </c>
      <c r="E2827">
        <v>7.318149</v>
      </c>
      <c r="H2827">
        <v>26.817448999999996</v>
      </c>
      <c r="I2827">
        <v>9.0936260000000004</v>
      </c>
    </row>
    <row r="2828" spans="1:11" x14ac:dyDescent="0.25">
      <c r="A2828">
        <v>2827</v>
      </c>
      <c r="B2828">
        <v>18.087422000000004</v>
      </c>
      <c r="C2828">
        <v>6.7291259999999999</v>
      </c>
      <c r="H2828">
        <v>26.817448999999996</v>
      </c>
      <c r="I2828">
        <v>9.0936260000000004</v>
      </c>
    </row>
    <row r="2829" spans="1:11" x14ac:dyDescent="0.25">
      <c r="A2829">
        <v>2828</v>
      </c>
      <c r="B2829">
        <v>18.087422000000004</v>
      </c>
      <c r="C2829">
        <v>6.7291259999999999</v>
      </c>
      <c r="H2829">
        <v>26.794282000000003</v>
      </c>
      <c r="I2829">
        <v>9.1780369999999998</v>
      </c>
      <c r="J2829">
        <v>38.333671000000002</v>
      </c>
      <c r="K2829">
        <v>14.056457999999999</v>
      </c>
    </row>
    <row r="2830" spans="1:11" x14ac:dyDescent="0.25">
      <c r="A2830">
        <v>2829</v>
      </c>
    </row>
    <row r="2831" spans="1:11" x14ac:dyDescent="0.25">
      <c r="A2831">
        <v>2830</v>
      </c>
    </row>
    <row r="2832" spans="1:11" x14ac:dyDescent="0.25">
      <c r="A2832">
        <v>2831</v>
      </c>
    </row>
    <row r="2833" spans="1:1" x14ac:dyDescent="0.25">
      <c r="A2833">
        <v>2832</v>
      </c>
    </row>
    <row r="2834" spans="1:1" x14ac:dyDescent="0.25">
      <c r="A2834">
        <v>2833</v>
      </c>
    </row>
    <row r="2835" spans="1:1" x14ac:dyDescent="0.25">
      <c r="A2835">
        <v>2834</v>
      </c>
    </row>
    <row r="2836" spans="1:1" x14ac:dyDescent="0.25">
      <c r="A2836">
        <v>2835</v>
      </c>
    </row>
    <row r="2837" spans="1:1" x14ac:dyDescent="0.25">
      <c r="A2837">
        <v>2836</v>
      </c>
    </row>
    <row r="2838" spans="1:1" x14ac:dyDescent="0.25">
      <c r="A2838">
        <v>2837</v>
      </c>
    </row>
    <row r="2839" spans="1:1" x14ac:dyDescent="0.25">
      <c r="A2839">
        <v>2838</v>
      </c>
    </row>
    <row r="2840" spans="1:1" x14ac:dyDescent="0.25">
      <c r="A2840">
        <v>2839</v>
      </c>
    </row>
    <row r="2841" spans="1:1" x14ac:dyDescent="0.25">
      <c r="A2841">
        <v>2840</v>
      </c>
    </row>
    <row r="2842" spans="1:1" x14ac:dyDescent="0.25">
      <c r="A2842">
        <v>2841</v>
      </c>
    </row>
    <row r="2843" spans="1:1" x14ac:dyDescent="0.25">
      <c r="A2843">
        <v>2842</v>
      </c>
    </row>
    <row r="2844" spans="1:1" x14ac:dyDescent="0.25">
      <c r="A2844">
        <v>2843</v>
      </c>
    </row>
    <row r="2845" spans="1:1" x14ac:dyDescent="0.25">
      <c r="A2845">
        <v>2844</v>
      </c>
    </row>
    <row r="2846" spans="1:1" x14ac:dyDescent="0.25">
      <c r="A2846">
        <v>2845</v>
      </c>
    </row>
    <row r="2847" spans="1:1" x14ac:dyDescent="0.25">
      <c r="A2847">
        <v>2846</v>
      </c>
    </row>
    <row r="2848" spans="1:1" x14ac:dyDescent="0.25">
      <c r="A2848">
        <v>2847</v>
      </c>
    </row>
    <row r="2849" spans="1:11" x14ac:dyDescent="0.25">
      <c r="A2849">
        <v>2848</v>
      </c>
    </row>
    <row r="2850" spans="1:11" x14ac:dyDescent="0.25">
      <c r="A2850">
        <v>2849</v>
      </c>
    </row>
    <row r="2851" spans="1:11" x14ac:dyDescent="0.25">
      <c r="A2851">
        <v>2850</v>
      </c>
    </row>
    <row r="2852" spans="1:11" x14ac:dyDescent="0.25">
      <c r="A2852">
        <v>2851</v>
      </c>
    </row>
    <row r="2853" spans="1:11" x14ac:dyDescent="0.25">
      <c r="A2853">
        <v>2852</v>
      </c>
    </row>
    <row r="2854" spans="1:11" x14ac:dyDescent="0.25">
      <c r="A2854">
        <v>2853</v>
      </c>
    </row>
    <row r="2855" spans="1:11" x14ac:dyDescent="0.25">
      <c r="A2855">
        <v>2854</v>
      </c>
    </row>
    <row r="2856" spans="1:11" x14ac:dyDescent="0.25">
      <c r="A2856">
        <v>2855</v>
      </c>
    </row>
    <row r="2857" spans="1:11" x14ac:dyDescent="0.25">
      <c r="A2857">
        <v>2856</v>
      </c>
    </row>
    <row r="2858" spans="1:11" x14ac:dyDescent="0.25">
      <c r="A2858">
        <v>2857</v>
      </c>
    </row>
    <row r="2859" spans="1:11" x14ac:dyDescent="0.25">
      <c r="A2859">
        <v>2858</v>
      </c>
    </row>
    <row r="2860" spans="1:11" x14ac:dyDescent="0.25">
      <c r="A2860">
        <v>2859</v>
      </c>
    </row>
    <row r="2861" spans="1:11" x14ac:dyDescent="0.25">
      <c r="A2861">
        <v>2860</v>
      </c>
    </row>
    <row r="2862" spans="1:11" x14ac:dyDescent="0.25">
      <c r="A2862">
        <v>2861</v>
      </c>
      <c r="J2862">
        <v>38.459361999999999</v>
      </c>
      <c r="K2862">
        <v>13.889132</v>
      </c>
    </row>
    <row r="2863" spans="1:11" x14ac:dyDescent="0.25">
      <c r="A2863">
        <v>2862</v>
      </c>
      <c r="H2863">
        <v>18.788924000000002</v>
      </c>
      <c r="I2863">
        <v>8.4488280000000007</v>
      </c>
    </row>
    <row r="2864" spans="1:11" x14ac:dyDescent="0.25">
      <c r="A2864">
        <v>2863</v>
      </c>
      <c r="H2864">
        <v>18.766942999999998</v>
      </c>
      <c r="I2864">
        <v>8.4781340000000007</v>
      </c>
    </row>
    <row r="2865" spans="1:9" x14ac:dyDescent="0.25">
      <c r="A2865">
        <v>2864</v>
      </c>
      <c r="H2865">
        <v>18.790214000000006</v>
      </c>
      <c r="I2865">
        <v>8.5113109999999992</v>
      </c>
    </row>
    <row r="2866" spans="1:9" x14ac:dyDescent="0.25">
      <c r="A2866">
        <v>2865</v>
      </c>
      <c r="B2866">
        <v>31.306526000000005</v>
      </c>
      <c r="C2866">
        <v>10.364853</v>
      </c>
      <c r="H2866">
        <v>18.828291</v>
      </c>
      <c r="I2866">
        <v>8.4639450000000007</v>
      </c>
    </row>
    <row r="2867" spans="1:9" x14ac:dyDescent="0.25">
      <c r="A2867">
        <v>2866</v>
      </c>
      <c r="B2867">
        <v>31.390886000000002</v>
      </c>
      <c r="C2867">
        <v>10.379042</v>
      </c>
      <c r="H2867">
        <v>18.834741000000001</v>
      </c>
      <c r="I2867">
        <v>8.4557929999999999</v>
      </c>
    </row>
    <row r="2868" spans="1:9" x14ac:dyDescent="0.25">
      <c r="A2868">
        <v>2867</v>
      </c>
      <c r="B2868">
        <v>31.356780999999998</v>
      </c>
      <c r="C2868">
        <v>10.349219</v>
      </c>
      <c r="H2868">
        <v>18.778657000000003</v>
      </c>
      <c r="I2868">
        <v>8.4604879999999998</v>
      </c>
    </row>
    <row r="2869" spans="1:9" x14ac:dyDescent="0.25">
      <c r="A2869">
        <v>2868</v>
      </c>
      <c r="B2869">
        <v>31.352293000000003</v>
      </c>
      <c r="C2869">
        <v>10.396274999999999</v>
      </c>
      <c r="H2869">
        <v>18.751155000000004</v>
      </c>
      <c r="I2869">
        <v>8.4454220000000007</v>
      </c>
    </row>
    <row r="2870" spans="1:9" x14ac:dyDescent="0.25">
      <c r="A2870">
        <v>2869</v>
      </c>
      <c r="B2870">
        <v>31.360134000000002</v>
      </c>
      <c r="C2870">
        <v>10.355461999999999</v>
      </c>
      <c r="H2870">
        <v>18.765912999999998</v>
      </c>
      <c r="I2870">
        <v>8.4013080000000002</v>
      </c>
    </row>
    <row r="2871" spans="1:9" x14ac:dyDescent="0.25">
      <c r="A2871">
        <v>2870</v>
      </c>
      <c r="B2871">
        <v>31.336916000000002</v>
      </c>
      <c r="C2871">
        <v>10.382705</v>
      </c>
      <c r="H2871">
        <v>18.724223000000002</v>
      </c>
      <c r="I2871">
        <v>8.4409849999999995</v>
      </c>
    </row>
    <row r="2872" spans="1:9" x14ac:dyDescent="0.25">
      <c r="A2872">
        <v>2871</v>
      </c>
      <c r="B2872">
        <v>31.350074000000006</v>
      </c>
      <c r="C2872">
        <v>10.384356</v>
      </c>
      <c r="H2872">
        <v>18.743158000000001</v>
      </c>
      <c r="I2872">
        <v>8.4545030000000008</v>
      </c>
    </row>
    <row r="2873" spans="1:9" x14ac:dyDescent="0.25">
      <c r="A2873">
        <v>2872</v>
      </c>
      <c r="B2873">
        <v>31.347802999999999</v>
      </c>
      <c r="C2873">
        <v>10.363357000000001</v>
      </c>
      <c r="H2873">
        <v>18.710188000000002</v>
      </c>
      <c r="I2873">
        <v>8.481643</v>
      </c>
    </row>
    <row r="2874" spans="1:9" x14ac:dyDescent="0.25">
      <c r="A2874">
        <v>2873</v>
      </c>
      <c r="B2874">
        <v>31.343055000000007</v>
      </c>
      <c r="C2874">
        <v>10.334566000000001</v>
      </c>
      <c r="H2874">
        <v>18.665660000000003</v>
      </c>
      <c r="I2874">
        <v>8.3828870000000002</v>
      </c>
    </row>
    <row r="2875" spans="1:9" x14ac:dyDescent="0.25">
      <c r="A2875">
        <v>2874</v>
      </c>
      <c r="B2875">
        <v>31.342643000000002</v>
      </c>
      <c r="C2875">
        <v>10.330076999999999</v>
      </c>
      <c r="H2875">
        <v>18.715966999999999</v>
      </c>
      <c r="I2875">
        <v>8.3912460000000006</v>
      </c>
    </row>
    <row r="2876" spans="1:9" x14ac:dyDescent="0.25">
      <c r="A2876">
        <v>2875</v>
      </c>
      <c r="B2876">
        <v>31.323141000000007</v>
      </c>
      <c r="C2876">
        <v>10.35345</v>
      </c>
      <c r="H2876">
        <v>18.722726000000002</v>
      </c>
      <c r="I2876">
        <v>8.4316460000000006</v>
      </c>
    </row>
    <row r="2877" spans="1:9" x14ac:dyDescent="0.25">
      <c r="A2877">
        <v>2876</v>
      </c>
      <c r="B2877">
        <v>31.320045</v>
      </c>
      <c r="C2877">
        <v>10.352881999999999</v>
      </c>
      <c r="H2877">
        <v>18.788924000000002</v>
      </c>
      <c r="I2877">
        <v>8.4488280000000007</v>
      </c>
    </row>
    <row r="2878" spans="1:9" x14ac:dyDescent="0.25">
      <c r="A2878">
        <v>2877</v>
      </c>
      <c r="B2878">
        <v>31.359153000000006</v>
      </c>
      <c r="C2878">
        <v>10.380795000000001</v>
      </c>
    </row>
    <row r="2879" spans="1:9" x14ac:dyDescent="0.25">
      <c r="A2879">
        <v>2878</v>
      </c>
      <c r="B2879">
        <v>31.399658000000002</v>
      </c>
      <c r="C2879">
        <v>10.370476999999999</v>
      </c>
    </row>
    <row r="2880" spans="1:9" x14ac:dyDescent="0.25">
      <c r="A2880">
        <v>2879</v>
      </c>
      <c r="B2880">
        <v>31.444185000000004</v>
      </c>
      <c r="C2880">
        <v>10.400352</v>
      </c>
    </row>
    <row r="2881" spans="1:9" x14ac:dyDescent="0.25">
      <c r="A2881">
        <v>2880</v>
      </c>
      <c r="B2881">
        <v>31.306526000000005</v>
      </c>
      <c r="C2881">
        <v>10.364853</v>
      </c>
      <c r="D2881">
        <v>41.139678000000004</v>
      </c>
      <c r="E2881">
        <v>8.5641449999999999</v>
      </c>
    </row>
    <row r="2882" spans="1:9" x14ac:dyDescent="0.25">
      <c r="A2882">
        <v>2881</v>
      </c>
      <c r="D2882">
        <v>41.135963000000004</v>
      </c>
      <c r="E2882">
        <v>8.5884979999999995</v>
      </c>
      <c r="F2882">
        <v>29.885463000000001</v>
      </c>
      <c r="G2882">
        <v>11.948444</v>
      </c>
    </row>
    <row r="2883" spans="1:9" x14ac:dyDescent="0.25">
      <c r="A2883">
        <v>2882</v>
      </c>
      <c r="D2883">
        <v>41.144531000000001</v>
      </c>
      <c r="E2883">
        <v>8.5790559999999996</v>
      </c>
      <c r="F2883">
        <v>29.925966000000003</v>
      </c>
      <c r="G2883">
        <v>11.909901</v>
      </c>
    </row>
    <row r="2884" spans="1:9" x14ac:dyDescent="0.25">
      <c r="A2884">
        <v>2883</v>
      </c>
      <c r="D2884">
        <v>41.135913000000002</v>
      </c>
      <c r="E2884">
        <v>8.5660539999999994</v>
      </c>
      <c r="F2884">
        <v>29.911003000000001</v>
      </c>
      <c r="G2884">
        <v>11.92667</v>
      </c>
    </row>
    <row r="2885" spans="1:9" x14ac:dyDescent="0.25">
      <c r="A2885">
        <v>2884</v>
      </c>
      <c r="D2885">
        <v>41.134262</v>
      </c>
      <c r="E2885">
        <v>8.559037</v>
      </c>
      <c r="F2885">
        <v>29.920085</v>
      </c>
      <c r="G2885">
        <v>11.904639</v>
      </c>
    </row>
    <row r="2886" spans="1:9" x14ac:dyDescent="0.25">
      <c r="A2886">
        <v>2885</v>
      </c>
      <c r="D2886">
        <v>41.130344000000001</v>
      </c>
      <c r="E2886">
        <v>8.5307630000000003</v>
      </c>
      <c r="F2886">
        <v>29.901355000000002</v>
      </c>
      <c r="G2886">
        <v>11.906083000000001</v>
      </c>
    </row>
    <row r="2887" spans="1:9" x14ac:dyDescent="0.25">
      <c r="A2887">
        <v>2886</v>
      </c>
      <c r="D2887">
        <v>41.131477000000004</v>
      </c>
      <c r="E2887">
        <v>8.5604820000000004</v>
      </c>
      <c r="F2887">
        <v>29.901456000000003</v>
      </c>
      <c r="G2887">
        <v>11.901852999999999</v>
      </c>
    </row>
    <row r="2888" spans="1:9" x14ac:dyDescent="0.25">
      <c r="A2888">
        <v>2887</v>
      </c>
      <c r="D2888">
        <v>41.120330000000003</v>
      </c>
      <c r="E2888">
        <v>8.5914389999999994</v>
      </c>
      <c r="F2888">
        <v>29.899961000000005</v>
      </c>
      <c r="G2888">
        <v>11.889211</v>
      </c>
    </row>
    <row r="2889" spans="1:9" x14ac:dyDescent="0.25">
      <c r="A2889">
        <v>2888</v>
      </c>
      <c r="D2889">
        <v>41.105831000000002</v>
      </c>
      <c r="E2889">
        <v>8.5781279999999995</v>
      </c>
      <c r="F2889">
        <v>29.918278999999998</v>
      </c>
      <c r="G2889">
        <v>11.906238</v>
      </c>
    </row>
    <row r="2890" spans="1:9" x14ac:dyDescent="0.25">
      <c r="A2890">
        <v>2889</v>
      </c>
      <c r="D2890">
        <v>41.123168</v>
      </c>
      <c r="E2890">
        <v>8.6021199999999993</v>
      </c>
      <c r="F2890">
        <v>29.949649000000001</v>
      </c>
      <c r="G2890">
        <v>11.922078000000001</v>
      </c>
    </row>
    <row r="2891" spans="1:9" x14ac:dyDescent="0.25">
      <c r="A2891">
        <v>2890</v>
      </c>
      <c r="D2891">
        <v>41.207424000000003</v>
      </c>
      <c r="E2891">
        <v>8.5944839999999996</v>
      </c>
      <c r="F2891">
        <v>29.955429000000002</v>
      </c>
      <c r="G2891">
        <v>11.901026999999999</v>
      </c>
    </row>
    <row r="2892" spans="1:9" x14ac:dyDescent="0.25">
      <c r="A2892">
        <v>2891</v>
      </c>
      <c r="D2892">
        <v>41.139678000000004</v>
      </c>
      <c r="E2892">
        <v>8.5641449999999999</v>
      </c>
      <c r="F2892">
        <v>30.008313999999999</v>
      </c>
      <c r="G2892">
        <v>11.85619</v>
      </c>
    </row>
    <row r="2893" spans="1:9" x14ac:dyDescent="0.25">
      <c r="A2893">
        <v>2892</v>
      </c>
      <c r="F2893">
        <v>30.006918999999996</v>
      </c>
      <c r="G2893">
        <v>11.821826</v>
      </c>
    </row>
    <row r="2894" spans="1:9" x14ac:dyDescent="0.25">
      <c r="A2894">
        <v>2893</v>
      </c>
      <c r="F2894">
        <v>29.885463000000001</v>
      </c>
      <c r="G2894">
        <v>11.948444</v>
      </c>
      <c r="H2894">
        <v>40.519134000000001</v>
      </c>
      <c r="I2894">
        <v>7.951543</v>
      </c>
    </row>
    <row r="2895" spans="1:9" x14ac:dyDescent="0.25">
      <c r="A2895">
        <v>2894</v>
      </c>
      <c r="H2895">
        <v>40.582751999999999</v>
      </c>
      <c r="I2895">
        <v>7.9666610000000002</v>
      </c>
    </row>
    <row r="2896" spans="1:9" x14ac:dyDescent="0.25">
      <c r="A2896">
        <v>2895</v>
      </c>
      <c r="B2896">
        <v>54.879080999999999</v>
      </c>
      <c r="C2896">
        <v>8.4903630000000003</v>
      </c>
      <c r="H2896">
        <v>40.514644000000004</v>
      </c>
      <c r="I2896">
        <v>7.9627400000000002</v>
      </c>
    </row>
    <row r="2897" spans="1:9" x14ac:dyDescent="0.25">
      <c r="A2897">
        <v>2896</v>
      </c>
      <c r="B2897">
        <v>54.974948000000005</v>
      </c>
      <c r="C2897">
        <v>8.4607460000000003</v>
      </c>
      <c r="H2897">
        <v>40.549007000000003</v>
      </c>
      <c r="I2897">
        <v>7.939934</v>
      </c>
    </row>
    <row r="2898" spans="1:9" x14ac:dyDescent="0.25">
      <c r="A2898">
        <v>2897</v>
      </c>
      <c r="B2898">
        <v>54.976444000000001</v>
      </c>
      <c r="C2898">
        <v>8.4872669999999992</v>
      </c>
      <c r="H2898">
        <v>40.546790999999999</v>
      </c>
      <c r="I2898">
        <v>7.9185730000000003</v>
      </c>
    </row>
    <row r="2899" spans="1:9" x14ac:dyDescent="0.25">
      <c r="A2899">
        <v>2898</v>
      </c>
      <c r="B2899">
        <v>54.963076999999998</v>
      </c>
      <c r="C2899">
        <v>8.4843250000000001</v>
      </c>
      <c r="H2899">
        <v>40.568561000000003</v>
      </c>
      <c r="I2899">
        <v>7.924868</v>
      </c>
    </row>
    <row r="2900" spans="1:9" x14ac:dyDescent="0.25">
      <c r="A2900">
        <v>2899</v>
      </c>
      <c r="B2900">
        <v>54.954719000000004</v>
      </c>
      <c r="C2900">
        <v>8.4898980000000002</v>
      </c>
      <c r="H2900">
        <v>40.591419000000002</v>
      </c>
      <c r="I2900">
        <v>7.8900920000000001</v>
      </c>
    </row>
    <row r="2901" spans="1:9" x14ac:dyDescent="0.25">
      <c r="A2901">
        <v>2900</v>
      </c>
      <c r="B2901">
        <v>54.938777000000002</v>
      </c>
      <c r="C2901">
        <v>8.4436160000000005</v>
      </c>
      <c r="H2901">
        <v>40.600399000000003</v>
      </c>
      <c r="I2901">
        <v>7.8652740000000003</v>
      </c>
    </row>
    <row r="2902" spans="1:9" x14ac:dyDescent="0.25">
      <c r="A2902">
        <v>2901</v>
      </c>
      <c r="B2902">
        <v>54.922058</v>
      </c>
      <c r="C2902">
        <v>8.4808679999999992</v>
      </c>
      <c r="H2902">
        <v>40.661022000000003</v>
      </c>
      <c r="I2902">
        <v>7.9352390000000002</v>
      </c>
    </row>
    <row r="2903" spans="1:9" x14ac:dyDescent="0.25">
      <c r="A2903">
        <v>2902</v>
      </c>
      <c r="B2903">
        <v>54.916023000000003</v>
      </c>
      <c r="C2903">
        <v>8.5200300000000002</v>
      </c>
      <c r="H2903">
        <v>40.586466999999999</v>
      </c>
      <c r="I2903">
        <v>7.8674419999999996</v>
      </c>
    </row>
    <row r="2904" spans="1:9" x14ac:dyDescent="0.25">
      <c r="A2904">
        <v>2903</v>
      </c>
      <c r="B2904">
        <v>54.945125000000004</v>
      </c>
      <c r="C2904">
        <v>8.4888150000000007</v>
      </c>
      <c r="H2904">
        <v>40.743988000000002</v>
      </c>
      <c r="I2904">
        <v>7.9010819999999997</v>
      </c>
    </row>
    <row r="2905" spans="1:9" x14ac:dyDescent="0.25">
      <c r="A2905">
        <v>2904</v>
      </c>
      <c r="B2905">
        <v>54.951160000000002</v>
      </c>
      <c r="C2905">
        <v>8.4877819999999993</v>
      </c>
      <c r="H2905">
        <v>40.519134000000001</v>
      </c>
      <c r="I2905">
        <v>7.951543</v>
      </c>
    </row>
    <row r="2906" spans="1:9" x14ac:dyDescent="0.25">
      <c r="A2906">
        <v>2905</v>
      </c>
      <c r="B2906">
        <v>54.935321000000002</v>
      </c>
      <c r="C2906">
        <v>8.4838609999999992</v>
      </c>
    </row>
    <row r="2907" spans="1:9" x14ac:dyDescent="0.25">
      <c r="A2907">
        <v>2906</v>
      </c>
      <c r="B2907">
        <v>54.879080999999999</v>
      </c>
      <c r="C2907">
        <v>8.4903630000000003</v>
      </c>
    </row>
    <row r="2908" spans="1:9" x14ac:dyDescent="0.25">
      <c r="A2908">
        <v>2907</v>
      </c>
      <c r="D2908">
        <v>64.251994999999994</v>
      </c>
      <c r="E2908">
        <v>6.140104</v>
      </c>
    </row>
    <row r="2909" spans="1:9" x14ac:dyDescent="0.25">
      <c r="A2909">
        <v>2908</v>
      </c>
      <c r="D2909">
        <v>64.220362999999992</v>
      </c>
      <c r="E2909">
        <v>6.1303010000000002</v>
      </c>
    </row>
    <row r="2910" spans="1:9" x14ac:dyDescent="0.25">
      <c r="A2910">
        <v>2909</v>
      </c>
      <c r="D2910">
        <v>64.267734000000004</v>
      </c>
      <c r="E2910">
        <v>6.14872</v>
      </c>
      <c r="F2910">
        <v>54.992023000000003</v>
      </c>
      <c r="G2910">
        <v>10.674429999999999</v>
      </c>
    </row>
    <row r="2911" spans="1:9" x14ac:dyDescent="0.25">
      <c r="A2911">
        <v>2910</v>
      </c>
      <c r="D2911">
        <v>64.241004000000004</v>
      </c>
      <c r="E2911">
        <v>6.1447989999999999</v>
      </c>
      <c r="F2911">
        <v>55.043415000000003</v>
      </c>
      <c r="G2911">
        <v>10.675152000000001</v>
      </c>
    </row>
    <row r="2912" spans="1:9" x14ac:dyDescent="0.25">
      <c r="A2912">
        <v>2911</v>
      </c>
      <c r="D2912">
        <v>64.216964000000004</v>
      </c>
      <c r="E2912">
        <v>6.1574910000000003</v>
      </c>
      <c r="F2912">
        <v>55.029586000000002</v>
      </c>
      <c r="G2912">
        <v>10.678919</v>
      </c>
    </row>
    <row r="2913" spans="1:9" x14ac:dyDescent="0.25">
      <c r="A2913">
        <v>2912</v>
      </c>
      <c r="D2913">
        <v>64.243431000000001</v>
      </c>
      <c r="E2913">
        <v>6.0930999999999997</v>
      </c>
      <c r="F2913">
        <v>55.034538000000005</v>
      </c>
      <c r="G2913">
        <v>10.650696</v>
      </c>
    </row>
    <row r="2914" spans="1:9" x14ac:dyDescent="0.25">
      <c r="A2914">
        <v>2913</v>
      </c>
      <c r="D2914">
        <v>64.246268999999998</v>
      </c>
      <c r="E2914">
        <v>6.1189489999999997</v>
      </c>
      <c r="F2914">
        <v>55.049399999999999</v>
      </c>
      <c r="G2914">
        <v>10.648735</v>
      </c>
    </row>
    <row r="2915" spans="1:9" x14ac:dyDescent="0.25">
      <c r="A2915">
        <v>2914</v>
      </c>
      <c r="D2915">
        <v>64.269949999999994</v>
      </c>
      <c r="E2915">
        <v>6.1157500000000002</v>
      </c>
      <c r="F2915">
        <v>55.048469000000004</v>
      </c>
      <c r="G2915">
        <v>10.636043000000001</v>
      </c>
    </row>
    <row r="2916" spans="1:9" x14ac:dyDescent="0.25">
      <c r="A2916">
        <v>2915</v>
      </c>
      <c r="D2916">
        <v>64.282591999999994</v>
      </c>
      <c r="E2916">
        <v>6.1583170000000003</v>
      </c>
      <c r="F2916">
        <v>55.002136</v>
      </c>
      <c r="G2916">
        <v>10.576552</v>
      </c>
    </row>
    <row r="2917" spans="1:9" x14ac:dyDescent="0.25">
      <c r="A2917">
        <v>2916</v>
      </c>
      <c r="D2917">
        <v>64.343322000000001</v>
      </c>
      <c r="E2917">
        <v>6.1322089999999996</v>
      </c>
      <c r="F2917">
        <v>54.989291999999999</v>
      </c>
      <c r="G2917">
        <v>10.557359</v>
      </c>
      <c r="H2917">
        <v>62.469501000000001</v>
      </c>
      <c r="I2917">
        <v>5.9752539999999996</v>
      </c>
    </row>
    <row r="2918" spans="1:9" x14ac:dyDescent="0.25">
      <c r="A2918">
        <v>2917</v>
      </c>
      <c r="D2918">
        <v>64.251994999999994</v>
      </c>
      <c r="E2918">
        <v>6.140104</v>
      </c>
      <c r="F2918">
        <v>54.974842000000002</v>
      </c>
      <c r="G2918">
        <v>10.590121999999999</v>
      </c>
      <c r="H2918">
        <v>62.390041000000004</v>
      </c>
      <c r="I2918">
        <v>6.1004259999999997</v>
      </c>
    </row>
    <row r="2919" spans="1:9" x14ac:dyDescent="0.25">
      <c r="A2919">
        <v>2918</v>
      </c>
      <c r="F2919">
        <v>55.076591000000001</v>
      </c>
      <c r="G2919">
        <v>10.596416</v>
      </c>
      <c r="H2919">
        <v>62.487251000000001</v>
      </c>
      <c r="I2919">
        <v>6.0318550000000002</v>
      </c>
    </row>
    <row r="2920" spans="1:9" x14ac:dyDescent="0.25">
      <c r="A2920">
        <v>2919</v>
      </c>
      <c r="F2920">
        <v>54.992023000000003</v>
      </c>
      <c r="G2920">
        <v>10.674429999999999</v>
      </c>
      <c r="H2920">
        <v>62.516716000000002</v>
      </c>
      <c r="I2920">
        <v>6.0238060000000004</v>
      </c>
    </row>
    <row r="2921" spans="1:9" x14ac:dyDescent="0.25">
      <c r="A2921">
        <v>2920</v>
      </c>
      <c r="B2921">
        <v>75.504309000000006</v>
      </c>
      <c r="C2921">
        <v>7.8047380000000004</v>
      </c>
      <c r="H2921">
        <v>62.492775000000002</v>
      </c>
      <c r="I2921">
        <v>6.0412970000000001</v>
      </c>
    </row>
    <row r="2922" spans="1:9" x14ac:dyDescent="0.25">
      <c r="A2922">
        <v>2921</v>
      </c>
      <c r="B2922">
        <v>75.574176000000008</v>
      </c>
      <c r="C2922">
        <v>7.7989240000000004</v>
      </c>
      <c r="H2922">
        <v>62.482917</v>
      </c>
      <c r="I2922">
        <v>6.0390269999999999</v>
      </c>
    </row>
    <row r="2923" spans="1:9" x14ac:dyDescent="0.25">
      <c r="A2923">
        <v>2922</v>
      </c>
      <c r="B2923">
        <v>75.588735000000014</v>
      </c>
      <c r="C2923">
        <v>7.7862159999999996</v>
      </c>
      <c r="H2923">
        <v>62.469192</v>
      </c>
      <c r="I2923">
        <v>6.0386660000000001</v>
      </c>
    </row>
    <row r="2924" spans="1:9" x14ac:dyDescent="0.25">
      <c r="A2924">
        <v>2923</v>
      </c>
      <c r="B2924">
        <v>75.626961000000009</v>
      </c>
      <c r="C2924">
        <v>7.7954249999999998</v>
      </c>
      <c r="H2924">
        <v>62.525997000000004</v>
      </c>
      <c r="I2924">
        <v>6.0465600000000004</v>
      </c>
    </row>
    <row r="2925" spans="1:9" x14ac:dyDescent="0.25">
      <c r="A2925">
        <v>2924</v>
      </c>
      <c r="B2925">
        <v>75.611681000000004</v>
      </c>
      <c r="C2925">
        <v>7.8301020000000001</v>
      </c>
      <c r="H2925">
        <v>62.525539000000002</v>
      </c>
      <c r="I2925">
        <v>6.01586</v>
      </c>
    </row>
    <row r="2926" spans="1:9" x14ac:dyDescent="0.25">
      <c r="A2926">
        <v>2925</v>
      </c>
      <c r="B2926">
        <v>75.611115000000012</v>
      </c>
      <c r="C2926">
        <v>7.8625660000000002</v>
      </c>
      <c r="H2926">
        <v>62.491790000000002</v>
      </c>
      <c r="I2926">
        <v>6.0540929999999999</v>
      </c>
    </row>
    <row r="2927" spans="1:9" x14ac:dyDescent="0.25">
      <c r="A2927">
        <v>2926</v>
      </c>
      <c r="B2927">
        <v>75.585031000000001</v>
      </c>
      <c r="C2927">
        <v>7.8536650000000003</v>
      </c>
      <c r="H2927">
        <v>62.535388000000005</v>
      </c>
      <c r="I2927">
        <v>6.0405230000000003</v>
      </c>
    </row>
    <row r="2928" spans="1:9" x14ac:dyDescent="0.25">
      <c r="A2928">
        <v>2927</v>
      </c>
      <c r="B2928">
        <v>75.557712000000009</v>
      </c>
      <c r="C2928">
        <v>7.8498060000000001</v>
      </c>
      <c r="H2928">
        <v>62.469501000000001</v>
      </c>
      <c r="I2928">
        <v>5.9752539999999996</v>
      </c>
    </row>
    <row r="2929" spans="1:9" x14ac:dyDescent="0.25">
      <c r="A2929">
        <v>2928</v>
      </c>
      <c r="B2929">
        <v>75.539191000000002</v>
      </c>
      <c r="C2929">
        <v>7.8325709999999997</v>
      </c>
    </row>
    <row r="2930" spans="1:9" x14ac:dyDescent="0.25">
      <c r="A2930">
        <v>2929</v>
      </c>
      <c r="B2930">
        <v>75.536825000000007</v>
      </c>
      <c r="C2930">
        <v>7.813072</v>
      </c>
    </row>
    <row r="2931" spans="1:9" x14ac:dyDescent="0.25">
      <c r="A2931">
        <v>2930</v>
      </c>
      <c r="B2931">
        <v>75.624389000000008</v>
      </c>
      <c r="C2931">
        <v>7.7520550000000004</v>
      </c>
    </row>
    <row r="2932" spans="1:9" x14ac:dyDescent="0.25">
      <c r="A2932">
        <v>2931</v>
      </c>
      <c r="B2932">
        <v>75.504309000000006</v>
      </c>
      <c r="C2932">
        <v>7.8047380000000004</v>
      </c>
      <c r="D2932">
        <v>82.586359000000016</v>
      </c>
      <c r="E2932">
        <v>6.1416870000000001</v>
      </c>
    </row>
    <row r="2933" spans="1:9" x14ac:dyDescent="0.25">
      <c r="A2933">
        <v>2932</v>
      </c>
      <c r="B2933">
        <v>75.504309000000006</v>
      </c>
      <c r="C2933">
        <v>7.8047380000000004</v>
      </c>
      <c r="D2933">
        <v>82.586359000000016</v>
      </c>
      <c r="E2933">
        <v>6.1416870000000001</v>
      </c>
    </row>
    <row r="2934" spans="1:9" x14ac:dyDescent="0.25">
      <c r="A2934">
        <v>2933</v>
      </c>
      <c r="D2934">
        <v>82.548030000000011</v>
      </c>
      <c r="E2934">
        <v>6.1460600000000003</v>
      </c>
    </row>
    <row r="2935" spans="1:9" x14ac:dyDescent="0.25">
      <c r="A2935">
        <v>2934</v>
      </c>
      <c r="D2935">
        <v>82.554411000000016</v>
      </c>
      <c r="E2935">
        <v>6.1302649999999996</v>
      </c>
      <c r="F2935">
        <v>76.528790000000001</v>
      </c>
      <c r="G2935">
        <v>10.233537999999999</v>
      </c>
    </row>
    <row r="2936" spans="1:9" x14ac:dyDescent="0.25">
      <c r="A2936">
        <v>2935</v>
      </c>
      <c r="D2936">
        <v>82.553949000000003</v>
      </c>
      <c r="E2936">
        <v>6.1257900000000003</v>
      </c>
      <c r="F2936">
        <v>76.620676000000003</v>
      </c>
      <c r="G2936">
        <v>10.224638000000001</v>
      </c>
    </row>
    <row r="2937" spans="1:9" x14ac:dyDescent="0.25">
      <c r="A2937">
        <v>2936</v>
      </c>
      <c r="D2937">
        <v>82.562951000000012</v>
      </c>
      <c r="E2937">
        <v>6.1353070000000001</v>
      </c>
      <c r="F2937">
        <v>76.591299000000006</v>
      </c>
      <c r="G2937">
        <v>10.224534</v>
      </c>
    </row>
    <row r="2938" spans="1:9" x14ac:dyDescent="0.25">
      <c r="A2938">
        <v>2937</v>
      </c>
      <c r="D2938">
        <v>82.530743999999999</v>
      </c>
      <c r="E2938">
        <v>6.1556290000000002</v>
      </c>
      <c r="F2938">
        <v>76.548854000000006</v>
      </c>
      <c r="G2938">
        <v>10.206939999999999</v>
      </c>
    </row>
    <row r="2939" spans="1:9" x14ac:dyDescent="0.25">
      <c r="A2939">
        <v>2938</v>
      </c>
      <c r="D2939">
        <v>82.540365000000008</v>
      </c>
      <c r="E2939">
        <v>6.16134</v>
      </c>
      <c r="F2939">
        <v>76.570771000000008</v>
      </c>
      <c r="G2939">
        <v>10.255763999999999</v>
      </c>
    </row>
    <row r="2940" spans="1:9" x14ac:dyDescent="0.25">
      <c r="A2940">
        <v>2939</v>
      </c>
      <c r="D2940">
        <v>82.650155000000012</v>
      </c>
      <c r="E2940">
        <v>6.1198220000000001</v>
      </c>
      <c r="F2940">
        <v>76.581215</v>
      </c>
      <c r="G2940">
        <v>10.249435</v>
      </c>
    </row>
    <row r="2941" spans="1:9" x14ac:dyDescent="0.25">
      <c r="A2941">
        <v>2940</v>
      </c>
      <c r="D2941">
        <v>82.586359000000016</v>
      </c>
      <c r="E2941">
        <v>6.1416870000000001</v>
      </c>
      <c r="F2941">
        <v>76.585743000000008</v>
      </c>
      <c r="G2941">
        <v>10.269192</v>
      </c>
    </row>
    <row r="2942" spans="1:9" x14ac:dyDescent="0.25">
      <c r="A2942">
        <v>2941</v>
      </c>
      <c r="F2942">
        <v>76.585743000000008</v>
      </c>
      <c r="G2942">
        <v>10.253397</v>
      </c>
      <c r="H2942">
        <v>81.588992000000005</v>
      </c>
      <c r="I2942">
        <v>6.2870780000000002</v>
      </c>
    </row>
    <row r="2943" spans="1:9" x14ac:dyDescent="0.25">
      <c r="A2943">
        <v>2942</v>
      </c>
      <c r="F2943">
        <v>76.605910000000009</v>
      </c>
      <c r="G2943">
        <v>10.212237999999999</v>
      </c>
      <c r="H2943">
        <v>81.601391000000007</v>
      </c>
      <c r="I2943">
        <v>6.3106929999999997</v>
      </c>
    </row>
    <row r="2944" spans="1:9" x14ac:dyDescent="0.25">
      <c r="A2944">
        <v>2943</v>
      </c>
      <c r="F2944">
        <v>76.632200000000012</v>
      </c>
      <c r="G2944">
        <v>10.157909</v>
      </c>
      <c r="H2944">
        <v>81.614768000000012</v>
      </c>
      <c r="I2944">
        <v>6.2856889999999996</v>
      </c>
    </row>
    <row r="2945" spans="1:9" x14ac:dyDescent="0.25">
      <c r="A2945">
        <v>2944</v>
      </c>
      <c r="F2945">
        <v>76.528790000000001</v>
      </c>
      <c r="G2945">
        <v>10.233537999999999</v>
      </c>
      <c r="H2945">
        <v>81.591616000000002</v>
      </c>
      <c r="I2945">
        <v>6.3137280000000002</v>
      </c>
    </row>
    <row r="2946" spans="1:9" x14ac:dyDescent="0.25">
      <c r="A2946">
        <v>2945</v>
      </c>
      <c r="B2946">
        <v>95.837159000000014</v>
      </c>
      <c r="C2946">
        <v>7.95404</v>
      </c>
      <c r="H2946">
        <v>81.569905000000006</v>
      </c>
      <c r="I2946">
        <v>6.333793</v>
      </c>
    </row>
    <row r="2947" spans="1:9" x14ac:dyDescent="0.25">
      <c r="A2947">
        <v>2946</v>
      </c>
      <c r="B2947">
        <v>95.789622000000008</v>
      </c>
      <c r="C2947">
        <v>7.9769329999999998</v>
      </c>
      <c r="H2947">
        <v>81.572786000000008</v>
      </c>
      <c r="I2947">
        <v>6.2614570000000001</v>
      </c>
    </row>
    <row r="2948" spans="1:9" x14ac:dyDescent="0.25">
      <c r="A2948">
        <v>2947</v>
      </c>
      <c r="B2948">
        <v>95.799398000000011</v>
      </c>
      <c r="C2948">
        <v>7.9866580000000003</v>
      </c>
      <c r="H2948">
        <v>81.50827000000001</v>
      </c>
      <c r="I2948">
        <v>6.279979</v>
      </c>
    </row>
    <row r="2949" spans="1:9" x14ac:dyDescent="0.25">
      <c r="A2949">
        <v>2948</v>
      </c>
      <c r="B2949">
        <v>95.783448000000007</v>
      </c>
      <c r="C2949">
        <v>7.9476079999999998</v>
      </c>
      <c r="H2949">
        <v>81.58230300000001</v>
      </c>
      <c r="I2949">
        <v>6.2801840000000002</v>
      </c>
    </row>
    <row r="2950" spans="1:9" x14ac:dyDescent="0.25">
      <c r="A2950">
        <v>2949</v>
      </c>
      <c r="B2950">
        <v>95.799243000000004</v>
      </c>
      <c r="C2950">
        <v>7.9648430000000001</v>
      </c>
      <c r="H2950">
        <v>81.594239000000016</v>
      </c>
      <c r="I2950">
        <v>6.2661910000000001</v>
      </c>
    </row>
    <row r="2951" spans="1:9" x14ac:dyDescent="0.25">
      <c r="A2951">
        <v>2950</v>
      </c>
      <c r="B2951">
        <v>95.791782000000012</v>
      </c>
      <c r="C2951">
        <v>7.9661299999999997</v>
      </c>
      <c r="H2951">
        <v>81.657829000000007</v>
      </c>
      <c r="I2951">
        <v>6.2739589999999996</v>
      </c>
    </row>
    <row r="2952" spans="1:9" x14ac:dyDescent="0.25">
      <c r="A2952">
        <v>2951</v>
      </c>
      <c r="B2952">
        <v>95.799293000000006</v>
      </c>
      <c r="C2952">
        <v>7.9701940000000002</v>
      </c>
      <c r="H2952">
        <v>81.588992000000005</v>
      </c>
      <c r="I2952">
        <v>6.2870780000000002</v>
      </c>
    </row>
    <row r="2953" spans="1:9" x14ac:dyDescent="0.25">
      <c r="A2953">
        <v>2952</v>
      </c>
      <c r="B2953">
        <v>95.823165000000003</v>
      </c>
      <c r="C2953">
        <v>7.9689079999999999</v>
      </c>
    </row>
    <row r="2954" spans="1:9" x14ac:dyDescent="0.25">
      <c r="A2954">
        <v>2953</v>
      </c>
      <c r="B2954">
        <v>95.825119999999998</v>
      </c>
      <c r="C2954">
        <v>7.9543990000000004</v>
      </c>
    </row>
    <row r="2955" spans="1:9" x14ac:dyDescent="0.25">
      <c r="A2955">
        <v>2954</v>
      </c>
      <c r="B2955">
        <v>95.774698999999998</v>
      </c>
      <c r="C2955">
        <v>7.9737439999999999</v>
      </c>
    </row>
    <row r="2956" spans="1:9" x14ac:dyDescent="0.25">
      <c r="A2956">
        <v>2955</v>
      </c>
      <c r="B2956">
        <v>95.753399999999999</v>
      </c>
      <c r="C2956">
        <v>7.9819240000000002</v>
      </c>
      <c r="D2956">
        <v>104.374616</v>
      </c>
      <c r="E2956">
        <v>6.596743</v>
      </c>
    </row>
    <row r="2957" spans="1:9" x14ac:dyDescent="0.25">
      <c r="A2957">
        <v>2956</v>
      </c>
      <c r="B2957">
        <v>95.789157000000003</v>
      </c>
      <c r="C2957">
        <v>8.0080080000000002</v>
      </c>
      <c r="D2957">
        <v>104.324144</v>
      </c>
      <c r="E2957">
        <v>6.5783240000000003</v>
      </c>
    </row>
    <row r="2958" spans="1:9" x14ac:dyDescent="0.25">
      <c r="A2958">
        <v>2957</v>
      </c>
      <c r="B2958">
        <v>95.837159000000014</v>
      </c>
      <c r="C2958">
        <v>7.95404</v>
      </c>
      <c r="D2958">
        <v>104.335515</v>
      </c>
      <c r="E2958">
        <v>6.6117140000000001</v>
      </c>
    </row>
    <row r="2959" spans="1:9" x14ac:dyDescent="0.25">
      <c r="A2959">
        <v>2958</v>
      </c>
      <c r="D2959">
        <v>104.32018400000001</v>
      </c>
      <c r="E2959">
        <v>6.6038430000000004</v>
      </c>
    </row>
    <row r="2960" spans="1:9" x14ac:dyDescent="0.25">
      <c r="A2960">
        <v>2959</v>
      </c>
      <c r="D2960">
        <v>104.366849</v>
      </c>
      <c r="E2960">
        <v>6.5865559999999999</v>
      </c>
    </row>
    <row r="2961" spans="1:9" x14ac:dyDescent="0.25">
      <c r="A2961">
        <v>2960</v>
      </c>
      <c r="D2961">
        <v>104.34277100000001</v>
      </c>
      <c r="E2961">
        <v>6.5917009999999996</v>
      </c>
      <c r="F2961">
        <v>97.616481000000007</v>
      </c>
      <c r="G2961">
        <v>10.586676000000001</v>
      </c>
    </row>
    <row r="2962" spans="1:9" x14ac:dyDescent="0.25">
      <c r="A2962">
        <v>2961</v>
      </c>
      <c r="D2962">
        <v>104.361806</v>
      </c>
      <c r="E2962">
        <v>6.6034819999999996</v>
      </c>
      <c r="F2962">
        <v>97.598320999999999</v>
      </c>
      <c r="G2962">
        <v>10.578341</v>
      </c>
    </row>
    <row r="2963" spans="1:9" x14ac:dyDescent="0.25">
      <c r="A2963">
        <v>2962</v>
      </c>
      <c r="D2963">
        <v>104.41001200000001</v>
      </c>
      <c r="E2963">
        <v>6.6014249999999999</v>
      </c>
      <c r="F2963">
        <v>97.617150000000009</v>
      </c>
      <c r="G2963">
        <v>10.577826</v>
      </c>
    </row>
    <row r="2964" spans="1:9" x14ac:dyDescent="0.25">
      <c r="A2964">
        <v>2963</v>
      </c>
      <c r="D2964">
        <v>104.381562</v>
      </c>
      <c r="E2964">
        <v>6.5903119999999999</v>
      </c>
      <c r="F2964">
        <v>97.641433000000006</v>
      </c>
      <c r="G2964">
        <v>10.605865</v>
      </c>
    </row>
    <row r="2965" spans="1:9" x14ac:dyDescent="0.25">
      <c r="A2965">
        <v>2964</v>
      </c>
      <c r="D2965">
        <v>104.34596000000001</v>
      </c>
      <c r="E2965">
        <v>6.5771930000000003</v>
      </c>
      <c r="F2965">
        <v>97.647968000000006</v>
      </c>
      <c r="G2965">
        <v>10.585903999999999</v>
      </c>
    </row>
    <row r="2966" spans="1:9" x14ac:dyDescent="0.25">
      <c r="A2966">
        <v>2965</v>
      </c>
      <c r="D2966">
        <v>104.374616</v>
      </c>
      <c r="E2966">
        <v>6.596743</v>
      </c>
      <c r="F2966">
        <v>97.636186000000009</v>
      </c>
      <c r="G2966">
        <v>10.589403000000001</v>
      </c>
      <c r="H2966">
        <v>103.686605</v>
      </c>
      <c r="I2966">
        <v>6.1791929999999997</v>
      </c>
    </row>
    <row r="2967" spans="1:9" x14ac:dyDescent="0.25">
      <c r="A2967">
        <v>2966</v>
      </c>
      <c r="F2967">
        <v>97.616431000000006</v>
      </c>
      <c r="G2967">
        <v>10.553029</v>
      </c>
      <c r="H2967">
        <v>103.64688600000001</v>
      </c>
      <c r="I2967">
        <v>6.1963759999999999</v>
      </c>
    </row>
    <row r="2968" spans="1:9" x14ac:dyDescent="0.25">
      <c r="A2968">
        <v>2967</v>
      </c>
      <c r="F2968">
        <v>97.627490000000009</v>
      </c>
      <c r="G2968">
        <v>10.528848999999999</v>
      </c>
      <c r="H2968">
        <v>103.66484200000001</v>
      </c>
      <c r="I2968">
        <v>6.1745099999999997</v>
      </c>
    </row>
    <row r="2969" spans="1:9" x14ac:dyDescent="0.25">
      <c r="A2969">
        <v>2968</v>
      </c>
      <c r="F2969">
        <v>97.671428000000006</v>
      </c>
      <c r="G2969">
        <v>10.544592</v>
      </c>
      <c r="H2969">
        <v>103.70538400000001</v>
      </c>
      <c r="I2969">
        <v>6.1340719999999997</v>
      </c>
    </row>
    <row r="2970" spans="1:9" x14ac:dyDescent="0.25">
      <c r="A2970">
        <v>2969</v>
      </c>
      <c r="F2970">
        <v>97.616481000000007</v>
      </c>
      <c r="G2970">
        <v>10.586676000000001</v>
      </c>
      <c r="H2970">
        <v>103.72437000000001</v>
      </c>
      <c r="I2970">
        <v>6.1016089999999998</v>
      </c>
    </row>
    <row r="2971" spans="1:9" x14ac:dyDescent="0.25">
      <c r="A2971">
        <v>2970</v>
      </c>
      <c r="F2971">
        <v>97.616481000000007</v>
      </c>
      <c r="G2971">
        <v>10.586676000000001</v>
      </c>
      <c r="H2971">
        <v>103.742631</v>
      </c>
      <c r="I2971">
        <v>6.1132359999999997</v>
      </c>
    </row>
    <row r="2972" spans="1:9" x14ac:dyDescent="0.25">
      <c r="A2972">
        <v>2971</v>
      </c>
      <c r="B2972">
        <v>119.81313100000001</v>
      </c>
      <c r="C2972">
        <v>8.3122190000000007</v>
      </c>
      <c r="H2972">
        <v>103.697202</v>
      </c>
      <c r="I2972">
        <v>6.1378279999999998</v>
      </c>
    </row>
    <row r="2973" spans="1:9" x14ac:dyDescent="0.25">
      <c r="A2973">
        <v>2972</v>
      </c>
      <c r="B2973">
        <v>119.85583200000001</v>
      </c>
      <c r="C2973">
        <v>8.3052220000000005</v>
      </c>
      <c r="H2973">
        <v>103.66937</v>
      </c>
      <c r="I2973">
        <v>6.1342780000000001</v>
      </c>
    </row>
    <row r="2974" spans="1:9" x14ac:dyDescent="0.25">
      <c r="A2974">
        <v>2973</v>
      </c>
      <c r="B2974">
        <v>119.87183100000001</v>
      </c>
      <c r="C2974">
        <v>8.2858260000000001</v>
      </c>
      <c r="H2974">
        <v>103.667619</v>
      </c>
      <c r="I2974">
        <v>6.1212109999999997</v>
      </c>
    </row>
    <row r="2975" spans="1:9" x14ac:dyDescent="0.25">
      <c r="A2975">
        <v>2974</v>
      </c>
      <c r="B2975">
        <v>119.85953600000002</v>
      </c>
      <c r="C2975">
        <v>8.309545</v>
      </c>
      <c r="H2975">
        <v>103.68969100000001</v>
      </c>
      <c r="I2975">
        <v>6.102741</v>
      </c>
    </row>
    <row r="2976" spans="1:9" x14ac:dyDescent="0.25">
      <c r="A2976">
        <v>2975</v>
      </c>
      <c r="B2976">
        <v>119.86123400000001</v>
      </c>
      <c r="C2976">
        <v>8.2988949999999999</v>
      </c>
      <c r="H2976">
        <v>103.736818</v>
      </c>
      <c r="I2976">
        <v>6.0938400000000001</v>
      </c>
    </row>
    <row r="2977" spans="1:9" x14ac:dyDescent="0.25">
      <c r="A2977">
        <v>2976</v>
      </c>
      <c r="B2977">
        <v>119.83114</v>
      </c>
      <c r="C2977">
        <v>8.3159749999999999</v>
      </c>
      <c r="H2977">
        <v>103.686605</v>
      </c>
      <c r="I2977">
        <v>6.1791929999999997</v>
      </c>
    </row>
    <row r="2978" spans="1:9" x14ac:dyDescent="0.25">
      <c r="A2978">
        <v>2977</v>
      </c>
      <c r="B2978">
        <v>119.84790900000002</v>
      </c>
      <c r="C2978">
        <v>8.2898910000000008</v>
      </c>
    </row>
    <row r="2979" spans="1:9" x14ac:dyDescent="0.25">
      <c r="A2979">
        <v>2978</v>
      </c>
      <c r="B2979">
        <v>119.85526800000001</v>
      </c>
      <c r="C2979">
        <v>8.3084129999999998</v>
      </c>
    </row>
    <row r="2980" spans="1:9" x14ac:dyDescent="0.25">
      <c r="A2980">
        <v>2979</v>
      </c>
      <c r="B2980">
        <v>119.87116400000001</v>
      </c>
      <c r="C2980">
        <v>8.2951899999999998</v>
      </c>
    </row>
    <row r="2981" spans="1:9" x14ac:dyDescent="0.25">
      <c r="A2981">
        <v>2980</v>
      </c>
      <c r="B2981">
        <v>119.85547400000002</v>
      </c>
      <c r="C2981">
        <v>8.2942640000000001</v>
      </c>
    </row>
    <row r="2982" spans="1:9" x14ac:dyDescent="0.25">
      <c r="A2982">
        <v>2981</v>
      </c>
      <c r="B2982">
        <v>119.76986400000001</v>
      </c>
      <c r="C2982">
        <v>8.3006440000000001</v>
      </c>
      <c r="D2982">
        <v>127.55669900000001</v>
      </c>
      <c r="E2982">
        <v>6.6204599999999996</v>
      </c>
    </row>
    <row r="2983" spans="1:9" x14ac:dyDescent="0.25">
      <c r="A2983">
        <v>2982</v>
      </c>
      <c r="B2983">
        <v>119.81313100000001</v>
      </c>
      <c r="C2983">
        <v>8.3122190000000007</v>
      </c>
      <c r="D2983">
        <v>127.55819100000001</v>
      </c>
      <c r="E2983">
        <v>6.6411429999999996</v>
      </c>
    </row>
    <row r="2984" spans="1:9" x14ac:dyDescent="0.25">
      <c r="A2984">
        <v>2983</v>
      </c>
      <c r="D2984">
        <v>127.54672000000001</v>
      </c>
      <c r="E2984">
        <v>6.6367690000000001</v>
      </c>
    </row>
    <row r="2985" spans="1:9" x14ac:dyDescent="0.25">
      <c r="A2985">
        <v>2984</v>
      </c>
      <c r="D2985">
        <v>127.54234000000001</v>
      </c>
      <c r="E2985">
        <v>6.6418619999999997</v>
      </c>
    </row>
    <row r="2986" spans="1:9" x14ac:dyDescent="0.25">
      <c r="A2986">
        <v>2985</v>
      </c>
      <c r="D2986">
        <v>127.535089</v>
      </c>
      <c r="E2986">
        <v>6.6465949999999996</v>
      </c>
    </row>
    <row r="2987" spans="1:9" x14ac:dyDescent="0.25">
      <c r="A2987">
        <v>2986</v>
      </c>
      <c r="D2987">
        <v>127.57177100000001</v>
      </c>
      <c r="E2987">
        <v>6.6390330000000004</v>
      </c>
      <c r="F2987">
        <v>121.43636100000001</v>
      </c>
      <c r="G2987">
        <v>10.645121</v>
      </c>
    </row>
    <row r="2988" spans="1:9" x14ac:dyDescent="0.25">
      <c r="A2988">
        <v>2987</v>
      </c>
      <c r="D2988">
        <v>127.548158</v>
      </c>
      <c r="E2988">
        <v>6.6143380000000001</v>
      </c>
      <c r="F2988">
        <v>121.47340500000001</v>
      </c>
      <c r="G2988">
        <v>10.620889</v>
      </c>
    </row>
    <row r="2989" spans="1:9" x14ac:dyDescent="0.25">
      <c r="A2989">
        <v>2988</v>
      </c>
      <c r="D2989">
        <v>127.56632000000002</v>
      </c>
      <c r="E2989">
        <v>6.6162929999999998</v>
      </c>
      <c r="F2989">
        <v>121.46558100000001</v>
      </c>
      <c r="G2989">
        <v>10.635396999999999</v>
      </c>
    </row>
    <row r="2990" spans="1:9" x14ac:dyDescent="0.25">
      <c r="A2990">
        <v>2989</v>
      </c>
      <c r="D2990">
        <v>127.55639000000001</v>
      </c>
      <c r="E2990">
        <v>6.6186590000000001</v>
      </c>
      <c r="F2990">
        <v>121.478959</v>
      </c>
      <c r="G2990">
        <v>10.631538000000001</v>
      </c>
    </row>
    <row r="2991" spans="1:9" x14ac:dyDescent="0.25">
      <c r="A2991">
        <v>2990</v>
      </c>
      <c r="D2991">
        <v>127.55669900000001</v>
      </c>
      <c r="E2991">
        <v>6.6204599999999996</v>
      </c>
      <c r="F2991">
        <v>121.486367</v>
      </c>
      <c r="G2991">
        <v>10.636065</v>
      </c>
    </row>
    <row r="2992" spans="1:9" x14ac:dyDescent="0.25">
      <c r="A2992">
        <v>2991</v>
      </c>
      <c r="F2992">
        <v>121.48055400000001</v>
      </c>
      <c r="G2992">
        <v>10.623512</v>
      </c>
      <c r="H2992">
        <v>126.90644600000002</v>
      </c>
      <c r="I2992">
        <v>6.2267299999999999</v>
      </c>
    </row>
    <row r="2993" spans="1:9" x14ac:dyDescent="0.25">
      <c r="A2993">
        <v>2992</v>
      </c>
      <c r="F2993">
        <v>121.49228400000001</v>
      </c>
      <c r="G2993">
        <v>10.625571000000001</v>
      </c>
      <c r="H2993">
        <v>127.03136600000002</v>
      </c>
      <c r="I2993">
        <v>6.2078490000000004</v>
      </c>
    </row>
    <row r="2994" spans="1:9" x14ac:dyDescent="0.25">
      <c r="A2994">
        <v>2993</v>
      </c>
      <c r="F2994">
        <v>121.47921500000001</v>
      </c>
      <c r="G2994">
        <v>10.572117</v>
      </c>
      <c r="H2994">
        <v>127.02045900000002</v>
      </c>
      <c r="I2994">
        <v>6.2058419999999996</v>
      </c>
    </row>
    <row r="2995" spans="1:9" x14ac:dyDescent="0.25">
      <c r="A2995">
        <v>2994</v>
      </c>
      <c r="F2995">
        <v>121.46774000000001</v>
      </c>
      <c r="G2995">
        <v>10.596553999999999</v>
      </c>
      <c r="H2995">
        <v>127.01742300000001</v>
      </c>
      <c r="I2995">
        <v>6.1861379999999997</v>
      </c>
    </row>
    <row r="2996" spans="1:9" x14ac:dyDescent="0.25">
      <c r="A2996">
        <v>2995</v>
      </c>
      <c r="F2996">
        <v>121.50108500000002</v>
      </c>
      <c r="G2996">
        <v>10.624593000000001</v>
      </c>
      <c r="H2996">
        <v>127.05759900000001</v>
      </c>
      <c r="I2996">
        <v>6.1983309999999996</v>
      </c>
    </row>
    <row r="2997" spans="1:9" x14ac:dyDescent="0.25">
      <c r="A2997">
        <v>2996</v>
      </c>
      <c r="B2997">
        <v>150.06568499999997</v>
      </c>
      <c r="C2997">
        <v>8.6215069999999994</v>
      </c>
      <c r="F2997">
        <v>121.43636100000001</v>
      </c>
      <c r="G2997">
        <v>10.645121</v>
      </c>
      <c r="H2997">
        <v>127.01922000000002</v>
      </c>
      <c r="I2997">
        <v>6.197508</v>
      </c>
    </row>
    <row r="2998" spans="1:9" x14ac:dyDescent="0.25">
      <c r="A2998">
        <v>2997</v>
      </c>
      <c r="B2998">
        <v>150.06568499999997</v>
      </c>
      <c r="C2998">
        <v>8.6215069999999994</v>
      </c>
      <c r="H2998">
        <v>126.99756000000001</v>
      </c>
      <c r="I2998">
        <v>6.1770319999999996</v>
      </c>
    </row>
    <row r="2999" spans="1:9" x14ac:dyDescent="0.25">
      <c r="A2999">
        <v>2998</v>
      </c>
      <c r="B2999">
        <v>150.14650799999998</v>
      </c>
      <c r="C2999">
        <v>8.4707919999999994</v>
      </c>
      <c r="H2999">
        <v>126.97425600000001</v>
      </c>
      <c r="I2999">
        <v>6.2079009999999997</v>
      </c>
    </row>
    <row r="3000" spans="1:9" x14ac:dyDescent="0.25">
      <c r="A3000">
        <v>2999</v>
      </c>
      <c r="B3000">
        <v>150.15256399999998</v>
      </c>
      <c r="C3000">
        <v>8.5091760000000001</v>
      </c>
      <c r="H3000">
        <v>127.03651200000002</v>
      </c>
      <c r="I3000">
        <v>6.2035270000000002</v>
      </c>
    </row>
    <row r="3001" spans="1:9" x14ac:dyDescent="0.25">
      <c r="A3001">
        <v>3000</v>
      </c>
      <c r="B3001">
        <v>150.135989</v>
      </c>
      <c r="C3001">
        <v>8.5302670000000003</v>
      </c>
      <c r="H3001">
        <v>127.06393200000001</v>
      </c>
      <c r="I3001">
        <v>6.2053279999999997</v>
      </c>
    </row>
    <row r="3002" spans="1:9" x14ac:dyDescent="0.25">
      <c r="A3002">
        <v>3001</v>
      </c>
      <c r="B3002">
        <v>150.17196100000001</v>
      </c>
      <c r="C3002">
        <v>8.5272900000000007</v>
      </c>
      <c r="H3002">
        <v>127.12206800000001</v>
      </c>
      <c r="I3002">
        <v>6.1777519999999999</v>
      </c>
    </row>
    <row r="3003" spans="1:9" x14ac:dyDescent="0.25">
      <c r="A3003">
        <v>3002</v>
      </c>
      <c r="B3003">
        <v>150.13152400000001</v>
      </c>
      <c r="C3003">
        <v>8.5405820000000006</v>
      </c>
      <c r="H3003">
        <v>126.90644600000002</v>
      </c>
      <c r="I3003">
        <v>6.2267299999999999</v>
      </c>
    </row>
    <row r="3004" spans="1:9" x14ac:dyDescent="0.25">
      <c r="A3004">
        <v>3003</v>
      </c>
      <c r="B3004">
        <v>150.132653</v>
      </c>
      <c r="C3004">
        <v>8.5460720000000006</v>
      </c>
    </row>
    <row r="3005" spans="1:9" x14ac:dyDescent="0.25">
      <c r="A3005">
        <v>3004</v>
      </c>
      <c r="B3005">
        <v>150.05244599999997</v>
      </c>
      <c r="C3005">
        <v>8.5620829999999994</v>
      </c>
    </row>
    <row r="3006" spans="1:9" x14ac:dyDescent="0.25">
      <c r="A3006">
        <v>3005</v>
      </c>
      <c r="B3006">
        <v>150.10971499999999</v>
      </c>
      <c r="C3006">
        <v>8.5973380000000006</v>
      </c>
    </row>
    <row r="3007" spans="1:9" x14ac:dyDescent="0.25">
      <c r="A3007">
        <v>3006</v>
      </c>
      <c r="B3007">
        <v>150.06568499999997</v>
      </c>
      <c r="C3007">
        <v>8.6215069999999994</v>
      </c>
      <c r="D3007">
        <v>155.66154699999998</v>
      </c>
      <c r="E3007">
        <v>7.391051</v>
      </c>
    </row>
    <row r="3008" spans="1:9" x14ac:dyDescent="0.25">
      <c r="A3008">
        <v>3007</v>
      </c>
      <c r="D3008">
        <v>155.679046</v>
      </c>
      <c r="E3008">
        <v>7.4420080000000004</v>
      </c>
    </row>
    <row r="3009" spans="1:9" x14ac:dyDescent="0.25">
      <c r="A3009">
        <v>3008</v>
      </c>
      <c r="D3009">
        <v>155.678788</v>
      </c>
      <c r="E3009">
        <v>7.4185049999999997</v>
      </c>
    </row>
    <row r="3010" spans="1:9" x14ac:dyDescent="0.25">
      <c r="A3010">
        <v>3009</v>
      </c>
      <c r="D3010">
        <v>155.64994899999999</v>
      </c>
      <c r="E3010">
        <v>7.3807359999999997</v>
      </c>
    </row>
    <row r="3011" spans="1:9" x14ac:dyDescent="0.25">
      <c r="A3011">
        <v>3010</v>
      </c>
      <c r="D3011">
        <v>155.634299</v>
      </c>
      <c r="E3011">
        <v>7.3839180000000004</v>
      </c>
    </row>
    <row r="3012" spans="1:9" x14ac:dyDescent="0.25">
      <c r="A3012">
        <v>3011</v>
      </c>
      <c r="D3012">
        <v>155.64948799999999</v>
      </c>
      <c r="E3012">
        <v>7.3678049999999997</v>
      </c>
      <c r="F3012">
        <v>150.89736499999998</v>
      </c>
      <c r="G3012">
        <v>10.952282</v>
      </c>
    </row>
    <row r="3013" spans="1:9" x14ac:dyDescent="0.25">
      <c r="A3013">
        <v>3012</v>
      </c>
      <c r="D3013">
        <v>155.66616599999998</v>
      </c>
      <c r="E3013">
        <v>7.4077799999999998</v>
      </c>
      <c r="F3013">
        <v>150.89736499999998</v>
      </c>
      <c r="G3013">
        <v>10.952282</v>
      </c>
    </row>
    <row r="3014" spans="1:9" x14ac:dyDescent="0.25">
      <c r="A3014">
        <v>3013</v>
      </c>
      <c r="D3014">
        <v>155.643945</v>
      </c>
      <c r="E3014">
        <v>7.4331300000000002</v>
      </c>
      <c r="F3014">
        <v>150.93656999999999</v>
      </c>
      <c r="G3014">
        <v>10.853909</v>
      </c>
    </row>
    <row r="3015" spans="1:9" x14ac:dyDescent="0.25">
      <c r="A3015">
        <v>3014</v>
      </c>
      <c r="D3015">
        <v>155.60222499999998</v>
      </c>
      <c r="E3015">
        <v>7.4542210000000004</v>
      </c>
      <c r="F3015">
        <v>150.98573099999999</v>
      </c>
      <c r="G3015">
        <v>10.954489000000001</v>
      </c>
    </row>
    <row r="3016" spans="1:9" x14ac:dyDescent="0.25">
      <c r="A3016">
        <v>3015</v>
      </c>
      <c r="D3016">
        <v>155.52894599999999</v>
      </c>
      <c r="E3016">
        <v>7.3826869999999998</v>
      </c>
      <c r="F3016">
        <v>151.012056</v>
      </c>
      <c r="G3016">
        <v>10.952178999999999</v>
      </c>
    </row>
    <row r="3017" spans="1:9" x14ac:dyDescent="0.25">
      <c r="A3017">
        <v>3016</v>
      </c>
      <c r="D3017">
        <v>155.66154699999998</v>
      </c>
      <c r="E3017">
        <v>7.391051</v>
      </c>
      <c r="F3017">
        <v>150.93903399999999</v>
      </c>
      <c r="G3017">
        <v>10.980249000000001</v>
      </c>
      <c r="H3017">
        <v>154.957337</v>
      </c>
      <c r="I3017">
        <v>7.2123169999999996</v>
      </c>
    </row>
    <row r="3018" spans="1:9" x14ac:dyDescent="0.25">
      <c r="A3018">
        <v>3017</v>
      </c>
      <c r="F3018">
        <v>150.791551</v>
      </c>
      <c r="G3018">
        <v>10.930781</v>
      </c>
      <c r="H3018">
        <v>154.925624</v>
      </c>
      <c r="I3018">
        <v>7.3210559999999996</v>
      </c>
    </row>
    <row r="3019" spans="1:9" x14ac:dyDescent="0.25">
      <c r="A3019">
        <v>3018</v>
      </c>
      <c r="F3019">
        <v>150.68383899999998</v>
      </c>
      <c r="G3019">
        <v>10.927958</v>
      </c>
      <c r="H3019">
        <v>154.980019</v>
      </c>
      <c r="I3019">
        <v>7.28416</v>
      </c>
    </row>
    <row r="3020" spans="1:9" x14ac:dyDescent="0.25">
      <c r="A3020">
        <v>3019</v>
      </c>
      <c r="F3020">
        <v>150.647558</v>
      </c>
      <c r="G3020">
        <v>10.923289</v>
      </c>
      <c r="H3020">
        <v>154.962109</v>
      </c>
      <c r="I3020">
        <v>7.2283270000000002</v>
      </c>
    </row>
    <row r="3021" spans="1:9" x14ac:dyDescent="0.25">
      <c r="A3021">
        <v>3020</v>
      </c>
      <c r="B3021">
        <v>167.18825999999999</v>
      </c>
      <c r="C3021">
        <v>8.3728809999999996</v>
      </c>
      <c r="F3021">
        <v>150.89736499999998</v>
      </c>
      <c r="G3021">
        <v>10.952282</v>
      </c>
      <c r="H3021">
        <v>154.959903</v>
      </c>
      <c r="I3021">
        <v>7.1916370000000001</v>
      </c>
    </row>
    <row r="3022" spans="1:9" x14ac:dyDescent="0.25">
      <c r="A3022">
        <v>3021</v>
      </c>
      <c r="B3022">
        <v>167.41954199999998</v>
      </c>
      <c r="C3022">
        <v>8.4212720000000001</v>
      </c>
      <c r="F3022">
        <v>150.89736499999998</v>
      </c>
      <c r="G3022">
        <v>10.952282</v>
      </c>
      <c r="H3022">
        <v>154.96021099999999</v>
      </c>
      <c r="I3022">
        <v>7.1748050000000001</v>
      </c>
    </row>
    <row r="3023" spans="1:9" x14ac:dyDescent="0.25">
      <c r="A3023">
        <v>3022</v>
      </c>
      <c r="B3023">
        <v>167.209249</v>
      </c>
      <c r="C3023">
        <v>8.4234790000000004</v>
      </c>
      <c r="H3023">
        <v>154.86414600000001</v>
      </c>
      <c r="I3023">
        <v>7.2164219999999997</v>
      </c>
    </row>
    <row r="3024" spans="1:9" x14ac:dyDescent="0.25">
      <c r="A3024">
        <v>3023</v>
      </c>
      <c r="B3024">
        <v>167.19790799999998</v>
      </c>
      <c r="C3024">
        <v>8.4424659999999996</v>
      </c>
      <c r="H3024">
        <v>154.83397299999999</v>
      </c>
      <c r="I3024">
        <v>7.2188860000000004</v>
      </c>
    </row>
    <row r="3025" spans="1:9" x14ac:dyDescent="0.25">
      <c r="A3025">
        <v>3024</v>
      </c>
      <c r="B3025">
        <v>167.19723999999999</v>
      </c>
      <c r="C3025">
        <v>8.4449290000000001</v>
      </c>
      <c r="H3025">
        <v>154.82817399999999</v>
      </c>
      <c r="I3025">
        <v>7.1789620000000003</v>
      </c>
    </row>
    <row r="3026" spans="1:9" x14ac:dyDescent="0.25">
      <c r="A3026">
        <v>3025</v>
      </c>
      <c r="B3026">
        <v>167.20976200000001</v>
      </c>
      <c r="C3026">
        <v>8.3628739999999997</v>
      </c>
      <c r="H3026">
        <v>154.79907800000001</v>
      </c>
      <c r="I3026">
        <v>7.2042599999999997</v>
      </c>
    </row>
    <row r="3027" spans="1:9" x14ac:dyDescent="0.25">
      <c r="A3027">
        <v>3026</v>
      </c>
      <c r="B3027">
        <v>167.17789399999998</v>
      </c>
      <c r="C3027">
        <v>8.4105980000000002</v>
      </c>
      <c r="H3027">
        <v>154.811035</v>
      </c>
      <c r="I3027">
        <v>7.172085</v>
      </c>
    </row>
    <row r="3028" spans="1:9" x14ac:dyDescent="0.25">
      <c r="A3028">
        <v>3027</v>
      </c>
      <c r="B3028">
        <v>167.165887</v>
      </c>
      <c r="C3028">
        <v>8.3548690000000008</v>
      </c>
      <c r="H3028">
        <v>154.957337</v>
      </c>
      <c r="I3028">
        <v>7.2123169999999996</v>
      </c>
    </row>
    <row r="3029" spans="1:9" x14ac:dyDescent="0.25">
      <c r="A3029">
        <v>3028</v>
      </c>
      <c r="B3029">
        <v>167.174508</v>
      </c>
      <c r="C3029">
        <v>8.3673900000000003</v>
      </c>
    </row>
    <row r="3030" spans="1:9" x14ac:dyDescent="0.25">
      <c r="A3030">
        <v>3029</v>
      </c>
      <c r="B3030">
        <v>167.12365299999999</v>
      </c>
      <c r="C3030">
        <v>8.4281480000000002</v>
      </c>
    </row>
    <row r="3031" spans="1:9" x14ac:dyDescent="0.25">
      <c r="A3031">
        <v>3030</v>
      </c>
      <c r="B3031">
        <v>167.12719299999998</v>
      </c>
      <c r="C3031">
        <v>8.4420549999999999</v>
      </c>
    </row>
    <row r="3032" spans="1:9" x14ac:dyDescent="0.25">
      <c r="A3032">
        <v>3031</v>
      </c>
      <c r="B3032">
        <v>167.13016999999999</v>
      </c>
      <c r="C3032">
        <v>8.4617609999999992</v>
      </c>
    </row>
    <row r="3033" spans="1:9" x14ac:dyDescent="0.25">
      <c r="A3033">
        <v>3032</v>
      </c>
      <c r="B3033">
        <v>167.175893</v>
      </c>
      <c r="C3033">
        <v>8.5121020000000005</v>
      </c>
      <c r="D3033">
        <v>174.424543</v>
      </c>
      <c r="E3033">
        <v>6.9202779999999997</v>
      </c>
    </row>
    <row r="3034" spans="1:9" x14ac:dyDescent="0.25">
      <c r="A3034">
        <v>3033</v>
      </c>
      <c r="B3034">
        <v>167.18825999999999</v>
      </c>
      <c r="C3034">
        <v>8.3728809999999996</v>
      </c>
      <c r="D3034">
        <v>174.44234999999998</v>
      </c>
      <c r="E3034">
        <v>6.9080640000000004</v>
      </c>
    </row>
    <row r="3035" spans="1:9" x14ac:dyDescent="0.25">
      <c r="A3035">
        <v>3034</v>
      </c>
      <c r="D3035">
        <v>174.441474</v>
      </c>
      <c r="E3035">
        <v>6.921252</v>
      </c>
    </row>
    <row r="3036" spans="1:9" x14ac:dyDescent="0.25">
      <c r="A3036">
        <v>3035</v>
      </c>
      <c r="D3036">
        <v>174.451842</v>
      </c>
      <c r="E3036">
        <v>6.9052930000000003</v>
      </c>
    </row>
    <row r="3037" spans="1:9" x14ac:dyDescent="0.25">
      <c r="A3037">
        <v>3036</v>
      </c>
      <c r="D3037">
        <v>174.44358</v>
      </c>
      <c r="E3037">
        <v>6.9036</v>
      </c>
      <c r="F3037">
        <v>168.526839</v>
      </c>
      <c r="G3037">
        <v>10.641461</v>
      </c>
    </row>
    <row r="3038" spans="1:9" x14ac:dyDescent="0.25">
      <c r="A3038">
        <v>3037</v>
      </c>
      <c r="D3038">
        <v>174.46610899999999</v>
      </c>
      <c r="E3038">
        <v>6.9102199999999998</v>
      </c>
      <c r="F3038">
        <v>168.51862799999998</v>
      </c>
      <c r="G3038">
        <v>10.645206999999999</v>
      </c>
    </row>
    <row r="3039" spans="1:9" x14ac:dyDescent="0.25">
      <c r="A3039">
        <v>3038</v>
      </c>
      <c r="D3039">
        <v>174.45692199999999</v>
      </c>
      <c r="E3039">
        <v>6.8974409999999997</v>
      </c>
      <c r="F3039">
        <v>168.513755</v>
      </c>
      <c r="G3039">
        <v>10.664246</v>
      </c>
    </row>
    <row r="3040" spans="1:9" x14ac:dyDescent="0.25">
      <c r="A3040">
        <v>3039</v>
      </c>
      <c r="D3040">
        <v>174.465339</v>
      </c>
      <c r="E3040">
        <v>6.8977500000000003</v>
      </c>
      <c r="F3040">
        <v>168.49569099999999</v>
      </c>
      <c r="G3040">
        <v>10.689287</v>
      </c>
    </row>
    <row r="3041" spans="1:9" x14ac:dyDescent="0.25">
      <c r="A3041">
        <v>3040</v>
      </c>
      <c r="D3041">
        <v>174.45096899999999</v>
      </c>
      <c r="E3041">
        <v>6.8927209999999999</v>
      </c>
      <c r="F3041">
        <v>168.463258</v>
      </c>
      <c r="G3041">
        <v>10.656753999999999</v>
      </c>
    </row>
    <row r="3042" spans="1:9" x14ac:dyDescent="0.25">
      <c r="A3042">
        <v>3041</v>
      </c>
      <c r="D3042">
        <v>174.424543</v>
      </c>
      <c r="E3042">
        <v>6.9202779999999997</v>
      </c>
      <c r="F3042">
        <v>168.47485699999999</v>
      </c>
      <c r="G3042">
        <v>10.675895000000001</v>
      </c>
    </row>
    <row r="3043" spans="1:9" x14ac:dyDescent="0.25">
      <c r="A3043">
        <v>3042</v>
      </c>
      <c r="F3043">
        <v>168.49892299999999</v>
      </c>
      <c r="G3043">
        <v>10.691700000000001</v>
      </c>
      <c r="H3043">
        <v>173.800691</v>
      </c>
      <c r="I3043">
        <v>6.4080919999999999</v>
      </c>
    </row>
    <row r="3044" spans="1:9" x14ac:dyDescent="0.25">
      <c r="A3044">
        <v>3043</v>
      </c>
      <c r="F3044">
        <v>168.52504499999998</v>
      </c>
      <c r="G3044">
        <v>10.702629999999999</v>
      </c>
      <c r="H3044">
        <v>173.818141</v>
      </c>
      <c r="I3044">
        <v>6.4850659999999998</v>
      </c>
    </row>
    <row r="3045" spans="1:9" x14ac:dyDescent="0.25">
      <c r="A3045">
        <v>3044</v>
      </c>
      <c r="F3045">
        <v>168.59981099999999</v>
      </c>
      <c r="G3045">
        <v>10.672559</v>
      </c>
      <c r="H3045">
        <v>173.84826199999998</v>
      </c>
      <c r="I3045">
        <v>6.4154299999999997</v>
      </c>
    </row>
    <row r="3046" spans="1:9" x14ac:dyDescent="0.25">
      <c r="A3046">
        <v>3045</v>
      </c>
      <c r="F3046">
        <v>168.68289099999998</v>
      </c>
      <c r="G3046">
        <v>10.644899000000001</v>
      </c>
      <c r="H3046">
        <v>173.84051199999999</v>
      </c>
      <c r="I3046">
        <v>6.4299020000000002</v>
      </c>
    </row>
    <row r="3047" spans="1:9" x14ac:dyDescent="0.25">
      <c r="A3047">
        <v>3046</v>
      </c>
      <c r="F3047">
        <v>168.61376899999999</v>
      </c>
      <c r="G3047">
        <v>10.674561000000001</v>
      </c>
      <c r="H3047">
        <v>173.83954</v>
      </c>
      <c r="I3047">
        <v>6.4087079999999998</v>
      </c>
    </row>
    <row r="3048" spans="1:9" x14ac:dyDescent="0.25">
      <c r="A3048">
        <v>3047</v>
      </c>
      <c r="B3048">
        <v>189.63913299999999</v>
      </c>
      <c r="C3048">
        <v>8.0955689999999993</v>
      </c>
      <c r="F3048">
        <v>168.526839</v>
      </c>
      <c r="G3048">
        <v>10.641461</v>
      </c>
      <c r="H3048">
        <v>173.870485</v>
      </c>
      <c r="I3048">
        <v>6.4209719999999999</v>
      </c>
    </row>
    <row r="3049" spans="1:9" x14ac:dyDescent="0.25">
      <c r="A3049">
        <v>3048</v>
      </c>
      <c r="B3049">
        <v>189.712772</v>
      </c>
      <c r="C3049">
        <v>8.0872550000000007</v>
      </c>
      <c r="H3049">
        <v>173.84728699999999</v>
      </c>
      <c r="I3049">
        <v>6.3985469999999998</v>
      </c>
    </row>
    <row r="3050" spans="1:9" x14ac:dyDescent="0.25">
      <c r="A3050">
        <v>3049</v>
      </c>
      <c r="B3050">
        <v>189.65848099999999</v>
      </c>
      <c r="C3050">
        <v>8.1054220000000008</v>
      </c>
      <c r="H3050">
        <v>173.83579399999999</v>
      </c>
      <c r="I3050">
        <v>6.4341609999999996</v>
      </c>
    </row>
    <row r="3051" spans="1:9" x14ac:dyDescent="0.25">
      <c r="A3051">
        <v>3050</v>
      </c>
      <c r="B3051">
        <v>189.625381</v>
      </c>
      <c r="C3051">
        <v>8.0847420000000003</v>
      </c>
      <c r="H3051">
        <v>173.813625</v>
      </c>
      <c r="I3051">
        <v>6.3911059999999997</v>
      </c>
    </row>
    <row r="3052" spans="1:9" x14ac:dyDescent="0.25">
      <c r="A3052">
        <v>3051</v>
      </c>
      <c r="B3052">
        <v>189.598388</v>
      </c>
      <c r="C3052">
        <v>8.1159420000000004</v>
      </c>
      <c r="H3052">
        <v>173.79294299999998</v>
      </c>
      <c r="I3052">
        <v>6.381869</v>
      </c>
    </row>
    <row r="3053" spans="1:9" x14ac:dyDescent="0.25">
      <c r="A3053">
        <v>3052</v>
      </c>
      <c r="B3053">
        <v>189.56385299999999</v>
      </c>
      <c r="C3053">
        <v>8.0701680000000007</v>
      </c>
      <c r="H3053">
        <v>173.800691</v>
      </c>
      <c r="I3053">
        <v>6.4080919999999999</v>
      </c>
    </row>
    <row r="3054" spans="1:9" x14ac:dyDescent="0.25">
      <c r="A3054">
        <v>3053</v>
      </c>
      <c r="B3054">
        <v>189.637542</v>
      </c>
      <c r="C3054">
        <v>8.0897699999999997</v>
      </c>
    </row>
    <row r="3055" spans="1:9" x14ac:dyDescent="0.25">
      <c r="A3055">
        <v>3054</v>
      </c>
      <c r="B3055">
        <v>189.658839</v>
      </c>
      <c r="C3055">
        <v>8.1079360000000005</v>
      </c>
    </row>
    <row r="3056" spans="1:9" x14ac:dyDescent="0.25">
      <c r="A3056">
        <v>3055</v>
      </c>
      <c r="B3056">
        <v>189.63333799999998</v>
      </c>
      <c r="C3056">
        <v>8.0779680000000003</v>
      </c>
    </row>
    <row r="3057" spans="1:9" x14ac:dyDescent="0.25">
      <c r="A3057">
        <v>3056</v>
      </c>
      <c r="B3057">
        <v>189.62460999999999</v>
      </c>
      <c r="C3057">
        <v>8.0985969999999998</v>
      </c>
    </row>
    <row r="3058" spans="1:9" x14ac:dyDescent="0.25">
      <c r="A3058">
        <v>3057</v>
      </c>
      <c r="B3058">
        <v>189.60064599999998</v>
      </c>
      <c r="C3058">
        <v>8.1675140000000006</v>
      </c>
      <c r="D3058">
        <v>197.299339</v>
      </c>
      <c r="E3058">
        <v>6.2138090000000004</v>
      </c>
    </row>
    <row r="3059" spans="1:9" x14ac:dyDescent="0.25">
      <c r="A3059">
        <v>3058</v>
      </c>
      <c r="B3059">
        <v>189.558414</v>
      </c>
      <c r="C3059">
        <v>8.118404</v>
      </c>
      <c r="D3059">
        <v>197.321609</v>
      </c>
      <c r="E3059">
        <v>6.2490119999999996</v>
      </c>
    </row>
    <row r="3060" spans="1:9" x14ac:dyDescent="0.25">
      <c r="A3060">
        <v>3059</v>
      </c>
      <c r="B3060">
        <v>189.63913299999999</v>
      </c>
      <c r="C3060">
        <v>8.0955689999999993</v>
      </c>
      <c r="D3060">
        <v>197.31740099999999</v>
      </c>
      <c r="E3060">
        <v>6.2284860000000002</v>
      </c>
    </row>
    <row r="3061" spans="1:9" x14ac:dyDescent="0.25">
      <c r="A3061">
        <v>3060</v>
      </c>
      <c r="D3061">
        <v>197.32602199999999</v>
      </c>
      <c r="E3061">
        <v>6.2018529999999998</v>
      </c>
    </row>
    <row r="3062" spans="1:9" x14ac:dyDescent="0.25">
      <c r="A3062">
        <v>3061</v>
      </c>
      <c r="D3062">
        <v>197.31313999999998</v>
      </c>
      <c r="E3062">
        <v>6.173629</v>
      </c>
    </row>
    <row r="3063" spans="1:9" x14ac:dyDescent="0.25">
      <c r="A3063">
        <v>3062</v>
      </c>
      <c r="D3063">
        <v>197.304519</v>
      </c>
      <c r="E3063">
        <v>6.1546419999999999</v>
      </c>
    </row>
    <row r="3064" spans="1:9" x14ac:dyDescent="0.25">
      <c r="A3064">
        <v>3063</v>
      </c>
      <c r="D3064">
        <v>197.26751999999999</v>
      </c>
      <c r="E3064">
        <v>6.1700369999999998</v>
      </c>
      <c r="F3064">
        <v>192.792709</v>
      </c>
      <c r="G3064">
        <v>9.9911840000000005</v>
      </c>
    </row>
    <row r="3065" spans="1:9" x14ac:dyDescent="0.25">
      <c r="A3065">
        <v>3064</v>
      </c>
      <c r="D3065">
        <v>197.296874</v>
      </c>
      <c r="E3065">
        <v>6.1625439999999996</v>
      </c>
      <c r="F3065">
        <v>192.887698</v>
      </c>
      <c r="G3065">
        <v>9.9257559999999998</v>
      </c>
    </row>
    <row r="3066" spans="1:9" x14ac:dyDescent="0.25">
      <c r="A3066">
        <v>3065</v>
      </c>
      <c r="D3066">
        <v>197.386008</v>
      </c>
      <c r="E3066">
        <v>6.1044029999999996</v>
      </c>
      <c r="F3066">
        <v>192.860961</v>
      </c>
      <c r="G3066">
        <v>9.9952900000000007</v>
      </c>
    </row>
    <row r="3067" spans="1:9" x14ac:dyDescent="0.25">
      <c r="A3067">
        <v>3066</v>
      </c>
      <c r="D3067">
        <v>197.299339</v>
      </c>
      <c r="E3067">
        <v>6.2138090000000004</v>
      </c>
      <c r="F3067">
        <v>192.84787699999998</v>
      </c>
      <c r="G3067">
        <v>9.9869240000000001</v>
      </c>
    </row>
    <row r="3068" spans="1:9" x14ac:dyDescent="0.25">
      <c r="A3068">
        <v>3067</v>
      </c>
      <c r="F3068">
        <v>192.87137899999999</v>
      </c>
      <c r="G3068">
        <v>10.008374</v>
      </c>
      <c r="H3068">
        <v>197.39026899999999</v>
      </c>
      <c r="I3068">
        <v>5.5773359999999998</v>
      </c>
    </row>
    <row r="3069" spans="1:9" x14ac:dyDescent="0.25">
      <c r="A3069">
        <v>3068</v>
      </c>
      <c r="F3069">
        <v>192.86788899999999</v>
      </c>
      <c r="G3069">
        <v>10.029979000000001</v>
      </c>
      <c r="H3069">
        <v>197.41936799999999</v>
      </c>
      <c r="I3069">
        <v>5.7130159999999997</v>
      </c>
    </row>
    <row r="3070" spans="1:9" x14ac:dyDescent="0.25">
      <c r="A3070">
        <v>3069</v>
      </c>
      <c r="F3070">
        <v>192.86162899999999</v>
      </c>
      <c r="G3070">
        <v>10.018689</v>
      </c>
      <c r="H3070">
        <v>197.40997199999998</v>
      </c>
      <c r="I3070">
        <v>5.7199949999999999</v>
      </c>
    </row>
    <row r="3071" spans="1:9" x14ac:dyDescent="0.25">
      <c r="A3071">
        <v>3070</v>
      </c>
      <c r="F3071">
        <v>192.89021199999999</v>
      </c>
      <c r="G3071">
        <v>10.00314</v>
      </c>
      <c r="H3071">
        <v>197.388316</v>
      </c>
      <c r="I3071">
        <v>5.6705779999999999</v>
      </c>
    </row>
    <row r="3072" spans="1:9" x14ac:dyDescent="0.25">
      <c r="A3072">
        <v>3071</v>
      </c>
      <c r="F3072">
        <v>192.873019</v>
      </c>
      <c r="G3072">
        <v>9.9984710000000003</v>
      </c>
      <c r="H3072">
        <v>197.35999199999998</v>
      </c>
      <c r="I3072">
        <v>5.6583639999999997</v>
      </c>
    </row>
    <row r="3073" spans="1:9" x14ac:dyDescent="0.25">
      <c r="A3073">
        <v>3072</v>
      </c>
      <c r="F3073">
        <v>192.88979999999998</v>
      </c>
      <c r="G3073">
        <v>10.02341</v>
      </c>
      <c r="H3073">
        <v>197.36461199999999</v>
      </c>
      <c r="I3073">
        <v>5.6297300000000003</v>
      </c>
    </row>
    <row r="3074" spans="1:9" x14ac:dyDescent="0.25">
      <c r="A3074">
        <v>3073</v>
      </c>
      <c r="B3074">
        <v>213.081875</v>
      </c>
      <c r="C3074">
        <v>8.6414539999999995</v>
      </c>
      <c r="F3074">
        <v>192.792709</v>
      </c>
      <c r="G3074">
        <v>9.9911840000000005</v>
      </c>
      <c r="H3074">
        <v>197.36707200000001</v>
      </c>
      <c r="I3074">
        <v>5.6169520000000004</v>
      </c>
    </row>
    <row r="3075" spans="1:9" x14ac:dyDescent="0.25">
      <c r="A3075">
        <v>3074</v>
      </c>
      <c r="B3075">
        <v>212.99292299999999</v>
      </c>
      <c r="C3075">
        <v>8.6627480000000006</v>
      </c>
      <c r="H3075">
        <v>197.399249</v>
      </c>
      <c r="I3075">
        <v>5.6028909999999996</v>
      </c>
    </row>
    <row r="3076" spans="1:9" x14ac:dyDescent="0.25">
      <c r="A3076">
        <v>3075</v>
      </c>
      <c r="B3076">
        <v>213.10270399999999</v>
      </c>
      <c r="C3076">
        <v>8.6298759999999994</v>
      </c>
      <c r="H3076">
        <v>197.411822</v>
      </c>
      <c r="I3076">
        <v>5.64846</v>
      </c>
    </row>
    <row r="3077" spans="1:9" x14ac:dyDescent="0.25">
      <c r="A3077">
        <v>3076</v>
      </c>
      <c r="B3077">
        <v>213.07655099999999</v>
      </c>
      <c r="C3077">
        <v>8.6153519999999997</v>
      </c>
      <c r="H3077">
        <v>197.43316999999999</v>
      </c>
      <c r="I3077">
        <v>5.6304999999999996</v>
      </c>
    </row>
    <row r="3078" spans="1:9" x14ac:dyDescent="0.25">
      <c r="A3078">
        <v>3077</v>
      </c>
      <c r="B3078">
        <v>213.07231300000001</v>
      </c>
      <c r="C3078">
        <v>8.6385590000000008</v>
      </c>
      <c r="H3078">
        <v>197.39026899999999</v>
      </c>
      <c r="I3078">
        <v>5.5773359999999998</v>
      </c>
    </row>
    <row r="3079" spans="1:9" x14ac:dyDescent="0.25">
      <c r="A3079">
        <v>3078</v>
      </c>
      <c r="B3079">
        <v>213.092522</v>
      </c>
      <c r="C3079">
        <v>8.5755549999999996</v>
      </c>
    </row>
    <row r="3080" spans="1:9" x14ac:dyDescent="0.25">
      <c r="A3080">
        <v>3079</v>
      </c>
      <c r="B3080">
        <v>213.13355999999999</v>
      </c>
      <c r="C3080">
        <v>8.5838230000000006</v>
      </c>
    </row>
    <row r="3081" spans="1:9" x14ac:dyDescent="0.25">
      <c r="A3081">
        <v>3080</v>
      </c>
      <c r="B3081">
        <v>213.029517</v>
      </c>
      <c r="C3081">
        <v>8.5862020000000001</v>
      </c>
      <c r="D3081">
        <v>218.290977</v>
      </c>
      <c r="E3081">
        <v>6.8549329999999999</v>
      </c>
    </row>
    <row r="3082" spans="1:9" x14ac:dyDescent="0.25">
      <c r="A3082">
        <v>3081</v>
      </c>
      <c r="B3082">
        <v>213.02605399999999</v>
      </c>
      <c r="C3082">
        <v>8.7673609999999993</v>
      </c>
      <c r="D3082">
        <v>218.24580399999999</v>
      </c>
      <c r="E3082">
        <v>6.9034659999999999</v>
      </c>
    </row>
    <row r="3083" spans="1:9" x14ac:dyDescent="0.25">
      <c r="A3083">
        <v>3082</v>
      </c>
      <c r="B3083">
        <v>211.86837700000001</v>
      </c>
      <c r="C3083">
        <v>7.4547340000000002</v>
      </c>
      <c r="D3083">
        <v>218.27738400000001</v>
      </c>
      <c r="E3083">
        <v>6.8998480000000004</v>
      </c>
    </row>
    <row r="3084" spans="1:9" x14ac:dyDescent="0.25">
      <c r="A3084">
        <v>3083</v>
      </c>
      <c r="B3084">
        <v>213.24887100000001</v>
      </c>
      <c r="C3084">
        <v>8.6270849999999992</v>
      </c>
      <c r="D3084">
        <v>218.283275</v>
      </c>
      <c r="E3084">
        <v>6.8751939999999996</v>
      </c>
    </row>
    <row r="3085" spans="1:9" x14ac:dyDescent="0.25">
      <c r="A3085">
        <v>3084</v>
      </c>
      <c r="B3085">
        <v>213.081875</v>
      </c>
      <c r="C3085">
        <v>8.6414539999999995</v>
      </c>
      <c r="D3085">
        <v>218.28523999999999</v>
      </c>
      <c r="E3085">
        <v>6.8489890000000004</v>
      </c>
    </row>
    <row r="3086" spans="1:9" x14ac:dyDescent="0.25">
      <c r="A3086">
        <v>3085</v>
      </c>
      <c r="D3086">
        <v>218.27407600000001</v>
      </c>
      <c r="E3086">
        <v>6.8606189999999998</v>
      </c>
    </row>
    <row r="3087" spans="1:9" x14ac:dyDescent="0.25">
      <c r="A3087">
        <v>3086</v>
      </c>
      <c r="D3087">
        <v>218.28286199999999</v>
      </c>
      <c r="E3087">
        <v>6.9012960000000003</v>
      </c>
    </row>
    <row r="3088" spans="1:9" x14ac:dyDescent="0.25">
      <c r="A3088">
        <v>3087</v>
      </c>
      <c r="D3088">
        <v>218.31635399999999</v>
      </c>
      <c r="E3088">
        <v>6.8861520000000001</v>
      </c>
    </row>
    <row r="3089" spans="1:9" x14ac:dyDescent="0.25">
      <c r="A3089">
        <v>3088</v>
      </c>
      <c r="D3089">
        <v>218.237999</v>
      </c>
      <c r="E3089">
        <v>6.8674419999999996</v>
      </c>
      <c r="F3089">
        <v>216.05866699999999</v>
      </c>
      <c r="G3089">
        <v>10.610372999999999</v>
      </c>
    </row>
    <row r="3090" spans="1:9" x14ac:dyDescent="0.25">
      <c r="A3090">
        <v>3089</v>
      </c>
      <c r="D3090">
        <v>218.28689399999999</v>
      </c>
      <c r="E3090">
        <v>6.8084160000000002</v>
      </c>
      <c r="F3090">
        <v>216.04295500000001</v>
      </c>
      <c r="G3090">
        <v>10.524884</v>
      </c>
    </row>
    <row r="3091" spans="1:9" x14ac:dyDescent="0.25">
      <c r="A3091">
        <v>3090</v>
      </c>
      <c r="D3091">
        <v>218.155044</v>
      </c>
      <c r="E3091">
        <v>6.8600500000000002</v>
      </c>
      <c r="F3091">
        <v>216.04553899999999</v>
      </c>
      <c r="G3091">
        <v>10.548451999999999</v>
      </c>
    </row>
    <row r="3092" spans="1:9" x14ac:dyDescent="0.25">
      <c r="A3092">
        <v>3091</v>
      </c>
      <c r="D3092">
        <v>218.290977</v>
      </c>
      <c r="E3092">
        <v>6.8549329999999999</v>
      </c>
      <c r="F3092">
        <v>216.04021499999999</v>
      </c>
      <c r="G3092">
        <v>10.591352000000001</v>
      </c>
    </row>
    <row r="3093" spans="1:9" x14ac:dyDescent="0.25">
      <c r="A3093">
        <v>3092</v>
      </c>
      <c r="F3093">
        <v>216.03209999999999</v>
      </c>
      <c r="G3093">
        <v>10.564062</v>
      </c>
      <c r="H3093">
        <v>218.51741200000001</v>
      </c>
      <c r="I3093">
        <v>6.140015</v>
      </c>
    </row>
    <row r="3094" spans="1:9" x14ac:dyDescent="0.25">
      <c r="A3094">
        <v>3093</v>
      </c>
      <c r="F3094">
        <v>216.03871599999999</v>
      </c>
      <c r="G3094">
        <v>10.603135999999999</v>
      </c>
      <c r="H3094">
        <v>218.54253199999999</v>
      </c>
      <c r="I3094">
        <v>6.1849819999999998</v>
      </c>
    </row>
    <row r="3095" spans="1:9" x14ac:dyDescent="0.25">
      <c r="A3095">
        <v>3094</v>
      </c>
      <c r="F3095">
        <v>216.061665</v>
      </c>
      <c r="G3095">
        <v>10.542664</v>
      </c>
      <c r="H3095">
        <v>218.51012499999999</v>
      </c>
      <c r="I3095">
        <v>6.1431680000000002</v>
      </c>
    </row>
    <row r="3096" spans="1:9" x14ac:dyDescent="0.25">
      <c r="A3096">
        <v>3095</v>
      </c>
      <c r="F3096">
        <v>216.03209999999999</v>
      </c>
      <c r="G3096">
        <v>10.575433</v>
      </c>
      <c r="H3096">
        <v>218.52072100000001</v>
      </c>
      <c r="I3096">
        <v>6.1665299999999998</v>
      </c>
    </row>
    <row r="3097" spans="1:9" x14ac:dyDescent="0.25">
      <c r="A3097">
        <v>3096</v>
      </c>
      <c r="B3097">
        <v>231.949365</v>
      </c>
      <c r="C3097">
        <v>8.2480729999999998</v>
      </c>
      <c r="F3097">
        <v>216.03251399999999</v>
      </c>
      <c r="G3097">
        <v>10.638024</v>
      </c>
      <c r="H3097">
        <v>218.49353400000001</v>
      </c>
      <c r="I3097">
        <v>6.1366560000000003</v>
      </c>
    </row>
    <row r="3098" spans="1:9" x14ac:dyDescent="0.25">
      <c r="A3098">
        <v>3097</v>
      </c>
      <c r="B3098">
        <v>232.126543</v>
      </c>
      <c r="C3098">
        <v>8.2208850000000009</v>
      </c>
      <c r="F3098">
        <v>216.00899699999999</v>
      </c>
      <c r="G3098">
        <v>10.640867</v>
      </c>
      <c r="H3098">
        <v>218.50516199999998</v>
      </c>
      <c r="I3098">
        <v>6.1389820000000004</v>
      </c>
    </row>
    <row r="3099" spans="1:9" x14ac:dyDescent="0.25">
      <c r="A3099">
        <v>3098</v>
      </c>
      <c r="B3099">
        <v>231.90150399999999</v>
      </c>
      <c r="C3099">
        <v>8.2475559999999994</v>
      </c>
      <c r="F3099">
        <v>216.05866699999999</v>
      </c>
      <c r="G3099">
        <v>10.610372999999999</v>
      </c>
      <c r="H3099">
        <v>218.45141000000001</v>
      </c>
      <c r="I3099">
        <v>6.1230630000000001</v>
      </c>
    </row>
    <row r="3100" spans="1:9" x14ac:dyDescent="0.25">
      <c r="A3100">
        <v>3099</v>
      </c>
      <c r="B3100">
        <v>231.93639200000001</v>
      </c>
      <c r="C3100">
        <v>8.3016710000000007</v>
      </c>
      <c r="F3100">
        <v>216.05866699999999</v>
      </c>
      <c r="G3100">
        <v>10.610372999999999</v>
      </c>
      <c r="H3100">
        <v>218.41156000000001</v>
      </c>
      <c r="I3100">
        <v>6.0899840000000003</v>
      </c>
    </row>
    <row r="3101" spans="1:9" x14ac:dyDescent="0.25">
      <c r="A3101">
        <v>3100</v>
      </c>
      <c r="B3101">
        <v>231.975157</v>
      </c>
      <c r="C3101">
        <v>8.2570669999999993</v>
      </c>
      <c r="H3101">
        <v>218.39631299999999</v>
      </c>
      <c r="I3101">
        <v>6.082592</v>
      </c>
    </row>
    <row r="3102" spans="1:9" x14ac:dyDescent="0.25">
      <c r="A3102">
        <v>3101</v>
      </c>
      <c r="B3102">
        <v>231.94409200000001</v>
      </c>
      <c r="C3102">
        <v>8.2457989999999999</v>
      </c>
      <c r="H3102">
        <v>218.43761000000001</v>
      </c>
      <c r="I3102">
        <v>6.0515809999999997</v>
      </c>
    </row>
    <row r="3103" spans="1:9" x14ac:dyDescent="0.25">
      <c r="A3103">
        <v>3102</v>
      </c>
      <c r="B3103">
        <v>231.93737400000001</v>
      </c>
      <c r="C3103">
        <v>8.2479180000000003</v>
      </c>
      <c r="H3103">
        <v>218.481956</v>
      </c>
      <c r="I3103">
        <v>6.0488929999999996</v>
      </c>
    </row>
    <row r="3104" spans="1:9" x14ac:dyDescent="0.25">
      <c r="A3104">
        <v>3103</v>
      </c>
      <c r="B3104">
        <v>231.96244200000001</v>
      </c>
      <c r="C3104">
        <v>8.2674040000000009</v>
      </c>
      <c r="H3104">
        <v>218.51741200000001</v>
      </c>
      <c r="I3104">
        <v>6.140015</v>
      </c>
    </row>
    <row r="3105" spans="1:9" x14ac:dyDescent="0.25">
      <c r="A3105">
        <v>3104</v>
      </c>
      <c r="B3105">
        <v>231.97071</v>
      </c>
      <c r="C3105">
        <v>8.2452810000000003</v>
      </c>
    </row>
    <row r="3106" spans="1:9" x14ac:dyDescent="0.25">
      <c r="A3106">
        <v>3105</v>
      </c>
      <c r="B3106">
        <v>231.969368</v>
      </c>
      <c r="C3106">
        <v>8.2428519999999992</v>
      </c>
    </row>
    <row r="3107" spans="1:9" x14ac:dyDescent="0.25">
      <c r="A3107">
        <v>3106</v>
      </c>
      <c r="B3107">
        <v>231.92993100000001</v>
      </c>
      <c r="C3107">
        <v>8.2622350000000004</v>
      </c>
      <c r="D3107">
        <v>239.22584899999998</v>
      </c>
      <c r="E3107">
        <v>6.535463</v>
      </c>
    </row>
    <row r="3108" spans="1:9" x14ac:dyDescent="0.25">
      <c r="A3108">
        <v>3107</v>
      </c>
      <c r="B3108">
        <v>231.86770000000001</v>
      </c>
      <c r="C3108">
        <v>8.2563420000000001</v>
      </c>
      <c r="D3108">
        <v>239.273245</v>
      </c>
      <c r="E3108">
        <v>6.5012470000000002</v>
      </c>
    </row>
    <row r="3109" spans="1:9" x14ac:dyDescent="0.25">
      <c r="A3109">
        <v>3108</v>
      </c>
      <c r="B3109">
        <v>231.88336200000001</v>
      </c>
      <c r="C3109">
        <v>8.3505660000000006</v>
      </c>
      <c r="D3109">
        <v>239.233341</v>
      </c>
      <c r="E3109">
        <v>6.5581019999999999</v>
      </c>
    </row>
    <row r="3110" spans="1:9" x14ac:dyDescent="0.25">
      <c r="A3110">
        <v>3109</v>
      </c>
      <c r="B3110">
        <v>231.949365</v>
      </c>
      <c r="C3110">
        <v>8.2480729999999998</v>
      </c>
      <c r="D3110">
        <v>239.26631699999999</v>
      </c>
      <c r="E3110">
        <v>6.536187</v>
      </c>
    </row>
    <row r="3111" spans="1:9" x14ac:dyDescent="0.25">
      <c r="A3111">
        <v>3110</v>
      </c>
      <c r="D3111">
        <v>239.25835799999999</v>
      </c>
      <c r="E3111">
        <v>6.5259530000000003</v>
      </c>
    </row>
    <row r="3112" spans="1:9" x14ac:dyDescent="0.25">
      <c r="A3112">
        <v>3111</v>
      </c>
      <c r="D3112">
        <v>239.25835799999999</v>
      </c>
      <c r="E3112">
        <v>6.5299839999999998</v>
      </c>
    </row>
    <row r="3113" spans="1:9" x14ac:dyDescent="0.25">
      <c r="A3113">
        <v>3112</v>
      </c>
      <c r="D3113">
        <v>239.25737699999999</v>
      </c>
      <c r="E3113">
        <v>6.5309150000000002</v>
      </c>
    </row>
    <row r="3114" spans="1:9" x14ac:dyDescent="0.25">
      <c r="A3114">
        <v>3113</v>
      </c>
      <c r="D3114">
        <v>239.246523</v>
      </c>
      <c r="E3114">
        <v>6.5471959999999996</v>
      </c>
      <c r="F3114">
        <v>234.796943</v>
      </c>
      <c r="G3114">
        <v>11.026702</v>
      </c>
    </row>
    <row r="3115" spans="1:9" x14ac:dyDescent="0.25">
      <c r="A3115">
        <v>3114</v>
      </c>
      <c r="D3115">
        <v>239.31019900000001</v>
      </c>
      <c r="E3115">
        <v>6.5175799999999997</v>
      </c>
      <c r="F3115">
        <v>234.839584</v>
      </c>
      <c r="G3115">
        <v>10.939404</v>
      </c>
    </row>
    <row r="3116" spans="1:9" x14ac:dyDescent="0.25">
      <c r="A3116">
        <v>3115</v>
      </c>
      <c r="D3116">
        <v>239.29314399999998</v>
      </c>
      <c r="E3116">
        <v>6.4977850000000004</v>
      </c>
      <c r="F3116">
        <v>234.83291600000001</v>
      </c>
      <c r="G3116">
        <v>10.932736</v>
      </c>
    </row>
    <row r="3117" spans="1:9" x14ac:dyDescent="0.25">
      <c r="A3117">
        <v>3116</v>
      </c>
      <c r="D3117">
        <v>239.27830900000001</v>
      </c>
      <c r="E3117">
        <v>6.4893080000000003</v>
      </c>
      <c r="F3117">
        <v>234.81741099999999</v>
      </c>
      <c r="G3117">
        <v>10.963335000000001</v>
      </c>
    </row>
    <row r="3118" spans="1:9" x14ac:dyDescent="0.25">
      <c r="A3118">
        <v>3117</v>
      </c>
      <c r="D3118">
        <v>239.22584899999998</v>
      </c>
      <c r="E3118">
        <v>6.535463</v>
      </c>
      <c r="F3118">
        <v>234.843099</v>
      </c>
      <c r="G3118">
        <v>10.957908</v>
      </c>
    </row>
    <row r="3119" spans="1:9" x14ac:dyDescent="0.25">
      <c r="A3119">
        <v>3118</v>
      </c>
      <c r="F3119">
        <v>234.89106200000001</v>
      </c>
      <c r="G3119">
        <v>10.959303999999999</v>
      </c>
      <c r="H3119">
        <v>238.58473599999999</v>
      </c>
      <c r="I3119">
        <v>6.3429859999999998</v>
      </c>
    </row>
    <row r="3120" spans="1:9" x14ac:dyDescent="0.25">
      <c r="A3120">
        <v>3119</v>
      </c>
      <c r="F3120">
        <v>234.83524299999999</v>
      </c>
      <c r="G3120">
        <v>10.99507</v>
      </c>
      <c r="H3120">
        <v>238.66681499999999</v>
      </c>
      <c r="I3120">
        <v>6.3113020000000004</v>
      </c>
    </row>
    <row r="3121" spans="1:9" x14ac:dyDescent="0.25">
      <c r="A3121">
        <v>3120</v>
      </c>
      <c r="F3121">
        <v>234.84894</v>
      </c>
      <c r="G3121">
        <v>11.008767000000001</v>
      </c>
      <c r="H3121">
        <v>238.62076200000001</v>
      </c>
      <c r="I3121">
        <v>6.3086149999999996</v>
      </c>
    </row>
    <row r="3122" spans="1:9" x14ac:dyDescent="0.25">
      <c r="A3122">
        <v>3121</v>
      </c>
      <c r="F3122">
        <v>234.88941</v>
      </c>
      <c r="G3122">
        <v>11.003907999999999</v>
      </c>
      <c r="H3122">
        <v>238.60179299999999</v>
      </c>
      <c r="I3122">
        <v>6.2940389999999997</v>
      </c>
    </row>
    <row r="3123" spans="1:9" x14ac:dyDescent="0.25">
      <c r="A3123">
        <v>3122</v>
      </c>
      <c r="F3123">
        <v>234.916338</v>
      </c>
      <c r="G3123">
        <v>10.985715000000001</v>
      </c>
      <c r="H3123">
        <v>238.60127599999998</v>
      </c>
      <c r="I3123">
        <v>6.2834430000000001</v>
      </c>
    </row>
    <row r="3124" spans="1:9" x14ac:dyDescent="0.25">
      <c r="A3124">
        <v>3123</v>
      </c>
      <c r="B3124">
        <v>254.69313600000001</v>
      </c>
      <c r="C3124">
        <v>8.2553610000000006</v>
      </c>
      <c r="F3124">
        <v>234.88087999999999</v>
      </c>
      <c r="G3124">
        <v>11.016468</v>
      </c>
      <c r="H3124">
        <v>238.61383799999999</v>
      </c>
      <c r="I3124">
        <v>6.268713</v>
      </c>
    </row>
    <row r="3125" spans="1:9" x14ac:dyDescent="0.25">
      <c r="A3125">
        <v>3124</v>
      </c>
      <c r="B3125">
        <v>254.754797</v>
      </c>
      <c r="C3125">
        <v>8.3172800000000002</v>
      </c>
      <c r="F3125">
        <v>234.90284700000001</v>
      </c>
      <c r="G3125">
        <v>11.064432</v>
      </c>
      <c r="H3125">
        <v>238.610737</v>
      </c>
      <c r="I3125">
        <v>6.2742950000000004</v>
      </c>
    </row>
    <row r="3126" spans="1:9" x14ac:dyDescent="0.25">
      <c r="A3126">
        <v>3125</v>
      </c>
      <c r="B3126">
        <v>254.75247400000001</v>
      </c>
      <c r="C3126">
        <v>8.3422970000000003</v>
      </c>
      <c r="F3126">
        <v>234.796943</v>
      </c>
      <c r="G3126">
        <v>11.026702</v>
      </c>
      <c r="H3126">
        <v>238.614351</v>
      </c>
      <c r="I3126">
        <v>6.2674209999999997</v>
      </c>
    </row>
    <row r="3127" spans="1:9" x14ac:dyDescent="0.25">
      <c r="A3127">
        <v>3126</v>
      </c>
      <c r="B3127">
        <v>254.6737</v>
      </c>
      <c r="C3127">
        <v>8.3383160000000007</v>
      </c>
      <c r="H3127">
        <v>238.574243</v>
      </c>
      <c r="I3127">
        <v>6.2728999999999999</v>
      </c>
    </row>
    <row r="3128" spans="1:9" x14ac:dyDescent="0.25">
      <c r="A3128">
        <v>3127</v>
      </c>
      <c r="B3128">
        <v>254.699907</v>
      </c>
      <c r="C3128">
        <v>8.3478779999999997</v>
      </c>
      <c r="H3128">
        <v>238.55631</v>
      </c>
      <c r="I3128">
        <v>6.2154249999999998</v>
      </c>
    </row>
    <row r="3129" spans="1:9" x14ac:dyDescent="0.25">
      <c r="A3129">
        <v>3128</v>
      </c>
      <c r="B3129">
        <v>254.672617</v>
      </c>
      <c r="C3129">
        <v>8.3146950000000004</v>
      </c>
      <c r="H3129">
        <v>238.58535699999999</v>
      </c>
      <c r="I3129">
        <v>6.2156830000000003</v>
      </c>
    </row>
    <row r="3130" spans="1:9" x14ac:dyDescent="0.25">
      <c r="A3130">
        <v>3129</v>
      </c>
      <c r="B3130">
        <v>254.65923100000001</v>
      </c>
      <c r="C3130">
        <v>8.3175380000000008</v>
      </c>
      <c r="H3130">
        <v>238.644848</v>
      </c>
      <c r="I3130">
        <v>6.1846199999999998</v>
      </c>
    </row>
    <row r="3131" spans="1:9" x14ac:dyDescent="0.25">
      <c r="A3131">
        <v>3130</v>
      </c>
      <c r="B3131">
        <v>254.654787</v>
      </c>
      <c r="C3131">
        <v>8.335267</v>
      </c>
      <c r="H3131">
        <v>238.58473599999999</v>
      </c>
      <c r="I3131">
        <v>6.3429859999999998</v>
      </c>
    </row>
    <row r="3132" spans="1:9" x14ac:dyDescent="0.25">
      <c r="A3132">
        <v>3131</v>
      </c>
      <c r="B3132">
        <v>254.66915699999998</v>
      </c>
      <c r="C3132">
        <v>8.3215179999999993</v>
      </c>
    </row>
    <row r="3133" spans="1:9" x14ac:dyDescent="0.25">
      <c r="A3133">
        <v>3132</v>
      </c>
      <c r="B3133">
        <v>254.741514</v>
      </c>
      <c r="C3133">
        <v>8.3406420000000008</v>
      </c>
    </row>
    <row r="3134" spans="1:9" x14ac:dyDescent="0.25">
      <c r="A3134">
        <v>3133</v>
      </c>
      <c r="B3134">
        <v>254.769373</v>
      </c>
      <c r="C3134">
        <v>8.330667</v>
      </c>
      <c r="D3134">
        <v>261.478655</v>
      </c>
      <c r="E3134">
        <v>6.4931330000000003</v>
      </c>
    </row>
    <row r="3135" spans="1:9" x14ac:dyDescent="0.25">
      <c r="A3135">
        <v>3134</v>
      </c>
      <c r="B3135">
        <v>254.65116699999999</v>
      </c>
      <c r="C3135">
        <v>8.3298909999999999</v>
      </c>
      <c r="D3135">
        <v>261.48645900000002</v>
      </c>
      <c r="E3135">
        <v>6.4879129999999998</v>
      </c>
    </row>
    <row r="3136" spans="1:9" x14ac:dyDescent="0.25">
      <c r="A3136">
        <v>3135</v>
      </c>
      <c r="B3136">
        <v>254.60046199999999</v>
      </c>
      <c r="C3136">
        <v>8.3265840000000004</v>
      </c>
      <c r="D3136">
        <v>261.507498</v>
      </c>
      <c r="E3136">
        <v>6.4667729999999999</v>
      </c>
    </row>
    <row r="3137" spans="1:9" x14ac:dyDescent="0.25">
      <c r="A3137">
        <v>3136</v>
      </c>
      <c r="B3137">
        <v>254.69112200000001</v>
      </c>
      <c r="C3137">
        <v>8.3686559999999997</v>
      </c>
      <c r="D3137">
        <v>261.50160399999999</v>
      </c>
      <c r="E3137">
        <v>6.4747839999999997</v>
      </c>
    </row>
    <row r="3138" spans="1:9" x14ac:dyDescent="0.25">
      <c r="A3138">
        <v>3137</v>
      </c>
      <c r="B3138">
        <v>254.69313600000001</v>
      </c>
      <c r="C3138">
        <v>8.2553610000000006</v>
      </c>
      <c r="D3138">
        <v>261.490026</v>
      </c>
      <c r="E3138">
        <v>6.4626380000000001</v>
      </c>
    </row>
    <row r="3139" spans="1:9" x14ac:dyDescent="0.25">
      <c r="A3139">
        <v>3138</v>
      </c>
      <c r="D3139">
        <v>261.49038899999999</v>
      </c>
      <c r="E3139">
        <v>6.491066</v>
      </c>
    </row>
    <row r="3140" spans="1:9" x14ac:dyDescent="0.25">
      <c r="A3140">
        <v>3139</v>
      </c>
      <c r="D3140">
        <v>261.47084999999998</v>
      </c>
      <c r="E3140">
        <v>6.4510610000000002</v>
      </c>
    </row>
    <row r="3141" spans="1:9" x14ac:dyDescent="0.25">
      <c r="A3141">
        <v>3140</v>
      </c>
      <c r="D3141">
        <v>261.51349399999998</v>
      </c>
      <c r="E3141">
        <v>6.4623790000000003</v>
      </c>
    </row>
    <row r="3142" spans="1:9" x14ac:dyDescent="0.25">
      <c r="A3142">
        <v>3141</v>
      </c>
      <c r="D3142">
        <v>261.53297600000002</v>
      </c>
      <c r="E3142">
        <v>6.4875509999999998</v>
      </c>
      <c r="F3142">
        <v>257.48784000000001</v>
      </c>
      <c r="G3142">
        <v>11.088414999999999</v>
      </c>
    </row>
    <row r="3143" spans="1:9" x14ac:dyDescent="0.25">
      <c r="A3143">
        <v>3142</v>
      </c>
      <c r="D3143">
        <v>261.530237</v>
      </c>
      <c r="E3143">
        <v>6.4824339999999996</v>
      </c>
      <c r="F3143">
        <v>257.47310800000002</v>
      </c>
      <c r="G3143">
        <v>11.177211</v>
      </c>
    </row>
    <row r="3144" spans="1:9" x14ac:dyDescent="0.25">
      <c r="A3144">
        <v>3143</v>
      </c>
      <c r="D3144">
        <v>261.52290099999999</v>
      </c>
      <c r="E3144">
        <v>6.4642410000000003</v>
      </c>
      <c r="F3144">
        <v>257.48727200000002</v>
      </c>
      <c r="G3144">
        <v>11.166615</v>
      </c>
    </row>
    <row r="3145" spans="1:9" x14ac:dyDescent="0.25">
      <c r="A3145">
        <v>3144</v>
      </c>
      <c r="D3145">
        <v>261.447542</v>
      </c>
      <c r="E3145">
        <v>6.4400519999999997</v>
      </c>
      <c r="F3145">
        <v>257.49006400000002</v>
      </c>
      <c r="G3145">
        <v>11.169561</v>
      </c>
    </row>
    <row r="3146" spans="1:9" x14ac:dyDescent="0.25">
      <c r="A3146">
        <v>3145</v>
      </c>
      <c r="D3146">
        <v>261.478655</v>
      </c>
      <c r="E3146">
        <v>6.4931330000000003</v>
      </c>
      <c r="F3146">
        <v>257.48013800000001</v>
      </c>
      <c r="G3146">
        <v>11.147853</v>
      </c>
    </row>
    <row r="3147" spans="1:9" x14ac:dyDescent="0.25">
      <c r="A3147">
        <v>3146</v>
      </c>
      <c r="D3147">
        <v>261.478655</v>
      </c>
      <c r="E3147">
        <v>6.4931330000000003</v>
      </c>
      <c r="F3147">
        <v>257.49378400000001</v>
      </c>
      <c r="G3147">
        <v>11.147182000000001</v>
      </c>
      <c r="H3147">
        <v>261.23495600000001</v>
      </c>
      <c r="I3147">
        <v>5.8715080000000004</v>
      </c>
    </row>
    <row r="3148" spans="1:9" x14ac:dyDescent="0.25">
      <c r="A3148">
        <v>3147</v>
      </c>
      <c r="F3148">
        <v>257.48737499999999</v>
      </c>
      <c r="G3148">
        <v>11.125783</v>
      </c>
      <c r="H3148">
        <v>261.349287</v>
      </c>
      <c r="I3148">
        <v>5.9262430000000004</v>
      </c>
    </row>
    <row r="3149" spans="1:9" x14ac:dyDescent="0.25">
      <c r="A3149">
        <v>3148</v>
      </c>
      <c r="F3149">
        <v>257.52774199999999</v>
      </c>
      <c r="G3149">
        <v>11.101905</v>
      </c>
      <c r="H3149">
        <v>261.36308500000001</v>
      </c>
      <c r="I3149">
        <v>5.9231420000000004</v>
      </c>
    </row>
    <row r="3150" spans="1:9" x14ac:dyDescent="0.25">
      <c r="A3150">
        <v>3149</v>
      </c>
      <c r="B3150">
        <v>273.28126700000001</v>
      </c>
      <c r="C3150">
        <v>7.5712469999999996</v>
      </c>
      <c r="F3150">
        <v>257.53895699999998</v>
      </c>
      <c r="G3150">
        <v>11.078284</v>
      </c>
      <c r="H3150">
        <v>261.31455399999999</v>
      </c>
      <c r="I3150">
        <v>5.8494380000000001</v>
      </c>
    </row>
    <row r="3151" spans="1:9" x14ac:dyDescent="0.25">
      <c r="A3151">
        <v>3150</v>
      </c>
      <c r="B3151">
        <v>273.37326200000001</v>
      </c>
      <c r="C3151">
        <v>7.5756399999999999</v>
      </c>
      <c r="F3151">
        <v>257.53094299999998</v>
      </c>
      <c r="G3151">
        <v>11.06986</v>
      </c>
      <c r="H3151">
        <v>261.31553400000001</v>
      </c>
      <c r="I3151">
        <v>5.8542959999999997</v>
      </c>
    </row>
    <row r="3152" spans="1:9" x14ac:dyDescent="0.25">
      <c r="A3152">
        <v>3151</v>
      </c>
      <c r="B3152">
        <v>273.27816200000001</v>
      </c>
      <c r="C3152">
        <v>7.5691290000000002</v>
      </c>
      <c r="F3152">
        <v>257.48510099999999</v>
      </c>
      <c r="G3152">
        <v>11.083246000000001</v>
      </c>
      <c r="H3152">
        <v>261.29961600000001</v>
      </c>
      <c r="I3152">
        <v>5.8376539999999997</v>
      </c>
    </row>
    <row r="3153" spans="1:11" x14ac:dyDescent="0.25">
      <c r="A3153">
        <v>3152</v>
      </c>
      <c r="B3153">
        <v>273.28302200000002</v>
      </c>
      <c r="C3153">
        <v>7.567939</v>
      </c>
      <c r="F3153">
        <v>257.49336800000003</v>
      </c>
      <c r="G3153">
        <v>11.044119999999999</v>
      </c>
      <c r="H3153">
        <v>261.26922400000001</v>
      </c>
      <c r="I3153">
        <v>5.8591550000000003</v>
      </c>
    </row>
    <row r="3154" spans="1:11" x14ac:dyDescent="0.25">
      <c r="A3154">
        <v>3153</v>
      </c>
      <c r="B3154">
        <v>273.26208700000001</v>
      </c>
      <c r="C3154">
        <v>7.6008630000000004</v>
      </c>
      <c r="F3154">
        <v>257.48784000000001</v>
      </c>
      <c r="G3154">
        <v>11.088414999999999</v>
      </c>
      <c r="H3154">
        <v>261.20916499999998</v>
      </c>
      <c r="I3154">
        <v>5.8317610000000002</v>
      </c>
    </row>
    <row r="3155" spans="1:11" x14ac:dyDescent="0.25">
      <c r="A3155">
        <v>3154</v>
      </c>
      <c r="B3155">
        <v>273.28730899999999</v>
      </c>
      <c r="C3155">
        <v>7.5623050000000003</v>
      </c>
      <c r="H3155">
        <v>261.24374599999999</v>
      </c>
      <c r="I3155">
        <v>5.8317610000000002</v>
      </c>
    </row>
    <row r="3156" spans="1:11" x14ac:dyDescent="0.25">
      <c r="A3156">
        <v>3155</v>
      </c>
      <c r="B3156">
        <v>273.33047299999998</v>
      </c>
      <c r="C3156">
        <v>7.5459209999999999</v>
      </c>
      <c r="H3156">
        <v>261.243021</v>
      </c>
      <c r="I3156">
        <v>5.8404959999999999</v>
      </c>
    </row>
    <row r="3157" spans="1:11" x14ac:dyDescent="0.25">
      <c r="A3157">
        <v>3156</v>
      </c>
      <c r="B3157">
        <v>273.22425600000003</v>
      </c>
      <c r="C3157">
        <v>7.5967279999999997</v>
      </c>
      <c r="H3157">
        <v>261.20988999999997</v>
      </c>
      <c r="I3157">
        <v>5.8702670000000001</v>
      </c>
    </row>
    <row r="3158" spans="1:11" x14ac:dyDescent="0.25">
      <c r="A3158">
        <v>3157</v>
      </c>
      <c r="B3158">
        <v>273.28126700000001</v>
      </c>
      <c r="C3158">
        <v>7.5712469999999996</v>
      </c>
      <c r="H3158">
        <v>261.23495600000001</v>
      </c>
      <c r="I3158">
        <v>5.8715080000000004</v>
      </c>
      <c r="J3158">
        <v>236.032285</v>
      </c>
      <c r="K3158">
        <v>14.332319</v>
      </c>
    </row>
    <row r="3159" spans="1:11" x14ac:dyDescent="0.25">
      <c r="A3159">
        <v>3158</v>
      </c>
    </row>
    <row r="3160" spans="1:11" x14ac:dyDescent="0.25">
      <c r="A3160">
        <v>3159</v>
      </c>
    </row>
    <row r="3161" spans="1:11" x14ac:dyDescent="0.25">
      <c r="A3161">
        <v>3160</v>
      </c>
    </row>
    <row r="3162" spans="1:11" x14ac:dyDescent="0.25">
      <c r="A3162">
        <v>3161</v>
      </c>
    </row>
    <row r="3163" spans="1:11" x14ac:dyDescent="0.25">
      <c r="A3163">
        <v>3162</v>
      </c>
    </row>
    <row r="3164" spans="1:11" x14ac:dyDescent="0.25">
      <c r="A3164">
        <v>3163</v>
      </c>
    </row>
    <row r="3165" spans="1:11" x14ac:dyDescent="0.25">
      <c r="A3165">
        <v>3164</v>
      </c>
    </row>
    <row r="3166" spans="1:11" x14ac:dyDescent="0.25">
      <c r="A3166">
        <v>3165</v>
      </c>
    </row>
    <row r="3167" spans="1:11" x14ac:dyDescent="0.25">
      <c r="A3167">
        <v>3166</v>
      </c>
    </row>
    <row r="3168" spans="1:11" x14ac:dyDescent="0.25">
      <c r="A3168">
        <v>3167</v>
      </c>
    </row>
    <row r="3169" spans="1:1" x14ac:dyDescent="0.25">
      <c r="A3169">
        <v>3168</v>
      </c>
    </row>
    <row r="3170" spans="1:1" x14ac:dyDescent="0.25">
      <c r="A3170">
        <v>3169</v>
      </c>
    </row>
    <row r="3171" spans="1:1" x14ac:dyDescent="0.25">
      <c r="A3171">
        <v>3170</v>
      </c>
    </row>
    <row r="3172" spans="1:1" x14ac:dyDescent="0.25">
      <c r="A3172">
        <v>3171</v>
      </c>
    </row>
    <row r="3173" spans="1:1" x14ac:dyDescent="0.25">
      <c r="A3173">
        <v>3172</v>
      </c>
    </row>
    <row r="3174" spans="1:1" x14ac:dyDescent="0.25">
      <c r="A3174">
        <v>3173</v>
      </c>
    </row>
    <row r="3175" spans="1:1" x14ac:dyDescent="0.25">
      <c r="A3175">
        <v>3174</v>
      </c>
    </row>
    <row r="3176" spans="1:1" x14ac:dyDescent="0.25">
      <c r="A3176">
        <v>3175</v>
      </c>
    </row>
    <row r="3177" spans="1:1" x14ac:dyDescent="0.25">
      <c r="A3177">
        <v>3176</v>
      </c>
    </row>
    <row r="3178" spans="1:1" x14ac:dyDescent="0.25">
      <c r="A3178">
        <v>3177</v>
      </c>
    </row>
    <row r="3179" spans="1:1" x14ac:dyDescent="0.25">
      <c r="A3179">
        <v>3178</v>
      </c>
    </row>
    <row r="3180" spans="1:1" x14ac:dyDescent="0.25">
      <c r="A3180">
        <v>3179</v>
      </c>
    </row>
    <row r="3181" spans="1:1" x14ac:dyDescent="0.25">
      <c r="A3181">
        <v>3180</v>
      </c>
    </row>
    <row r="3182" spans="1:1" x14ac:dyDescent="0.25">
      <c r="A3182">
        <v>3181</v>
      </c>
    </row>
    <row r="3183" spans="1:1" x14ac:dyDescent="0.25">
      <c r="A3183">
        <v>3182</v>
      </c>
    </row>
    <row r="3184" spans="1:1" x14ac:dyDescent="0.25">
      <c r="A3184">
        <v>3183</v>
      </c>
    </row>
    <row r="3185" spans="1:11" x14ac:dyDescent="0.25">
      <c r="A3185">
        <v>3184</v>
      </c>
    </row>
    <row r="3186" spans="1:11" x14ac:dyDescent="0.25">
      <c r="A3186">
        <v>3185</v>
      </c>
    </row>
    <row r="3187" spans="1:11" x14ac:dyDescent="0.25">
      <c r="A3187">
        <v>3186</v>
      </c>
    </row>
    <row r="3188" spans="1:11" x14ac:dyDescent="0.25">
      <c r="A3188">
        <v>3187</v>
      </c>
    </row>
    <row r="3189" spans="1:11" x14ac:dyDescent="0.25">
      <c r="A3189">
        <v>3188</v>
      </c>
    </row>
    <row r="3190" spans="1:11" x14ac:dyDescent="0.25">
      <c r="A3190">
        <v>3189</v>
      </c>
    </row>
    <row r="3191" spans="1:11" x14ac:dyDescent="0.25">
      <c r="A3191">
        <v>3190</v>
      </c>
      <c r="J3191">
        <v>236.032285</v>
      </c>
      <c r="K3191">
        <v>14.374236</v>
      </c>
    </row>
    <row r="3192" spans="1:11" x14ac:dyDescent="0.25">
      <c r="A3192">
        <v>3191</v>
      </c>
    </row>
    <row r="3193" spans="1:11" x14ac:dyDescent="0.25">
      <c r="A3193">
        <v>3192</v>
      </c>
      <c r="B3193">
        <v>241.790291</v>
      </c>
      <c r="C3193">
        <v>7.056508</v>
      </c>
      <c r="H3193">
        <v>253.89821000000001</v>
      </c>
      <c r="I3193">
        <v>7.9129420000000001</v>
      </c>
    </row>
    <row r="3194" spans="1:11" x14ac:dyDescent="0.25">
      <c r="A3194">
        <v>3193</v>
      </c>
      <c r="B3194">
        <v>241.79592500000001</v>
      </c>
      <c r="C3194">
        <v>7.0605390000000003</v>
      </c>
      <c r="H3194">
        <v>253.90859799999998</v>
      </c>
      <c r="I3194">
        <v>8.0254619999999992</v>
      </c>
    </row>
    <row r="3195" spans="1:11" x14ac:dyDescent="0.25">
      <c r="A3195">
        <v>3194</v>
      </c>
      <c r="B3195">
        <v>241.764656</v>
      </c>
      <c r="C3195">
        <v>7.070773</v>
      </c>
      <c r="H3195">
        <v>253.92058700000001</v>
      </c>
      <c r="I3195">
        <v>8.0008599999999994</v>
      </c>
    </row>
    <row r="3196" spans="1:11" x14ac:dyDescent="0.25">
      <c r="A3196">
        <v>3195</v>
      </c>
      <c r="B3196">
        <v>241.765638</v>
      </c>
      <c r="C3196">
        <v>7.1150159999999998</v>
      </c>
      <c r="H3196">
        <v>253.96834699999999</v>
      </c>
      <c r="I3196">
        <v>7.973414</v>
      </c>
    </row>
    <row r="3197" spans="1:11" x14ac:dyDescent="0.25">
      <c r="A3197">
        <v>3196</v>
      </c>
      <c r="B3197">
        <v>241.73116300000001</v>
      </c>
      <c r="C3197">
        <v>7.1013200000000003</v>
      </c>
      <c r="H3197">
        <v>254.016931</v>
      </c>
      <c r="I3197">
        <v>7.9682459999999997</v>
      </c>
    </row>
    <row r="3198" spans="1:11" x14ac:dyDescent="0.25">
      <c r="A3198">
        <v>3197</v>
      </c>
      <c r="B3198">
        <v>241.76139799999999</v>
      </c>
      <c r="C3198">
        <v>7.059247</v>
      </c>
      <c r="H3198">
        <v>254.004526</v>
      </c>
      <c r="I3198">
        <v>7.9640589999999998</v>
      </c>
    </row>
    <row r="3199" spans="1:11" x14ac:dyDescent="0.25">
      <c r="A3199">
        <v>3198</v>
      </c>
      <c r="B3199">
        <v>241.78491600000001</v>
      </c>
      <c r="C3199">
        <v>7.0343349999999996</v>
      </c>
      <c r="H3199">
        <v>254.01775900000001</v>
      </c>
      <c r="I3199">
        <v>7.9360970000000002</v>
      </c>
    </row>
    <row r="3200" spans="1:11" x14ac:dyDescent="0.25">
      <c r="A3200">
        <v>3199</v>
      </c>
      <c r="B3200">
        <v>241.80388399999998</v>
      </c>
      <c r="C3200">
        <v>7.0141260000000001</v>
      </c>
      <c r="H3200">
        <v>253.99946</v>
      </c>
      <c r="I3200">
        <v>7.9497939999999998</v>
      </c>
    </row>
    <row r="3201" spans="1:9" x14ac:dyDescent="0.25">
      <c r="A3201">
        <v>3200</v>
      </c>
      <c r="B3201">
        <v>241.752094</v>
      </c>
      <c r="C3201">
        <v>7.0211030000000001</v>
      </c>
      <c r="H3201">
        <v>254.026285</v>
      </c>
      <c r="I3201">
        <v>7.9161979999999996</v>
      </c>
    </row>
    <row r="3202" spans="1:9" x14ac:dyDescent="0.25">
      <c r="A3202">
        <v>3201</v>
      </c>
      <c r="B3202">
        <v>241.72413399999999</v>
      </c>
      <c r="C3202">
        <v>7.029166</v>
      </c>
      <c r="H3202">
        <v>254.03212500000001</v>
      </c>
      <c r="I3202">
        <v>7.8843079999999999</v>
      </c>
    </row>
    <row r="3203" spans="1:9" x14ac:dyDescent="0.25">
      <c r="A3203">
        <v>3202</v>
      </c>
      <c r="B3203">
        <v>241.740724</v>
      </c>
      <c r="C3203">
        <v>7.0679819999999998</v>
      </c>
      <c r="H3203">
        <v>253.99967000000001</v>
      </c>
      <c r="I3203">
        <v>7.9625089999999998</v>
      </c>
    </row>
    <row r="3204" spans="1:9" x14ac:dyDescent="0.25">
      <c r="A3204">
        <v>3203</v>
      </c>
      <c r="B3204">
        <v>241.76946000000001</v>
      </c>
      <c r="C3204">
        <v>7.0476179999999999</v>
      </c>
      <c r="H3204">
        <v>253.957391</v>
      </c>
      <c r="I3204">
        <v>8.0039090000000002</v>
      </c>
    </row>
    <row r="3205" spans="1:9" x14ac:dyDescent="0.25">
      <c r="A3205">
        <v>3204</v>
      </c>
      <c r="B3205">
        <v>241.790291</v>
      </c>
      <c r="C3205">
        <v>7.056508</v>
      </c>
      <c r="H3205">
        <v>253.887563</v>
      </c>
      <c r="I3205">
        <v>7.9888170000000001</v>
      </c>
    </row>
    <row r="3206" spans="1:9" x14ac:dyDescent="0.25">
      <c r="A3206">
        <v>3205</v>
      </c>
      <c r="F3206">
        <v>243.60798</v>
      </c>
      <c r="G3206">
        <v>5.5312080000000003</v>
      </c>
      <c r="H3206">
        <v>253.82269400000001</v>
      </c>
      <c r="I3206">
        <v>7.8787779999999996</v>
      </c>
    </row>
    <row r="3207" spans="1:9" x14ac:dyDescent="0.25">
      <c r="A3207">
        <v>3206</v>
      </c>
      <c r="F3207">
        <v>243.64462399999999</v>
      </c>
      <c r="G3207">
        <v>5.5235589999999997</v>
      </c>
      <c r="H3207">
        <v>253.89821000000001</v>
      </c>
      <c r="I3207">
        <v>7.9129420000000001</v>
      </c>
    </row>
    <row r="3208" spans="1:9" x14ac:dyDescent="0.25">
      <c r="A3208">
        <v>3207</v>
      </c>
      <c r="D3208">
        <v>230.315111</v>
      </c>
      <c r="E3208">
        <v>9.096546</v>
      </c>
      <c r="F3208">
        <v>243.59397300000001</v>
      </c>
      <c r="G3208">
        <v>5.5260400000000001</v>
      </c>
    </row>
    <row r="3209" spans="1:9" x14ac:dyDescent="0.25">
      <c r="A3209">
        <v>3208</v>
      </c>
      <c r="D3209">
        <v>230.26244299999999</v>
      </c>
      <c r="E3209">
        <v>9.1111740000000001</v>
      </c>
      <c r="F3209">
        <v>243.562341</v>
      </c>
      <c r="G3209">
        <v>5.5523480000000003</v>
      </c>
    </row>
    <row r="3210" spans="1:9" x14ac:dyDescent="0.25">
      <c r="A3210">
        <v>3209</v>
      </c>
      <c r="D3210">
        <v>230.25432900000001</v>
      </c>
      <c r="E3210">
        <v>9.1204260000000001</v>
      </c>
      <c r="F3210">
        <v>243.54828000000001</v>
      </c>
      <c r="G3210">
        <v>5.5555519999999996</v>
      </c>
    </row>
    <row r="3211" spans="1:9" x14ac:dyDescent="0.25">
      <c r="A3211">
        <v>3210</v>
      </c>
      <c r="D3211">
        <v>230.33387300000001</v>
      </c>
      <c r="E3211">
        <v>9.0852280000000007</v>
      </c>
      <c r="F3211">
        <v>243.616815</v>
      </c>
      <c r="G3211">
        <v>5.5503840000000002</v>
      </c>
    </row>
    <row r="3212" spans="1:9" x14ac:dyDescent="0.25">
      <c r="A3212">
        <v>3211</v>
      </c>
      <c r="D3212">
        <v>230.31454199999999</v>
      </c>
      <c r="E3212">
        <v>9.0877599999999994</v>
      </c>
      <c r="F3212">
        <v>243.60503199999999</v>
      </c>
      <c r="G3212">
        <v>5.543355</v>
      </c>
    </row>
    <row r="3213" spans="1:9" x14ac:dyDescent="0.25">
      <c r="A3213">
        <v>3212</v>
      </c>
      <c r="D3213">
        <v>230.29381699999999</v>
      </c>
      <c r="E3213">
        <v>9.1021800000000006</v>
      </c>
      <c r="F3213">
        <v>243.59681499999999</v>
      </c>
      <c r="G3213">
        <v>5.5041250000000002</v>
      </c>
    </row>
    <row r="3214" spans="1:9" x14ac:dyDescent="0.25">
      <c r="A3214">
        <v>3213</v>
      </c>
      <c r="D3214">
        <v>230.337906</v>
      </c>
      <c r="E3214">
        <v>9.1143780000000003</v>
      </c>
      <c r="F3214">
        <v>243.68111199999998</v>
      </c>
      <c r="G3214">
        <v>5.4533180000000003</v>
      </c>
    </row>
    <row r="3215" spans="1:9" x14ac:dyDescent="0.25">
      <c r="A3215">
        <v>3214</v>
      </c>
      <c r="D3215">
        <v>230.35909599999999</v>
      </c>
      <c r="E3215">
        <v>9.0967020000000005</v>
      </c>
      <c r="F3215">
        <v>243.62317099999999</v>
      </c>
      <c r="G3215">
        <v>5.5046939999999998</v>
      </c>
    </row>
    <row r="3216" spans="1:9" x14ac:dyDescent="0.25">
      <c r="A3216">
        <v>3215</v>
      </c>
      <c r="D3216">
        <v>230.37274099999999</v>
      </c>
      <c r="E3216">
        <v>9.0931870000000004</v>
      </c>
      <c r="F3216">
        <v>243.51458099999999</v>
      </c>
      <c r="G3216">
        <v>5.6526699999999996</v>
      </c>
    </row>
    <row r="3217" spans="1:9" x14ac:dyDescent="0.25">
      <c r="A3217">
        <v>3216</v>
      </c>
      <c r="D3217">
        <v>230.339868</v>
      </c>
      <c r="E3217">
        <v>9.0960300000000007</v>
      </c>
      <c r="F3217">
        <v>243.560011</v>
      </c>
      <c r="G3217">
        <v>5.6400589999999999</v>
      </c>
    </row>
    <row r="3218" spans="1:9" x14ac:dyDescent="0.25">
      <c r="A3218">
        <v>3217</v>
      </c>
      <c r="D3218">
        <v>230.29836599999999</v>
      </c>
      <c r="E3218">
        <v>9.0668279999999992</v>
      </c>
      <c r="F3218">
        <v>243.60798</v>
      </c>
      <c r="G3218">
        <v>5.5312080000000003</v>
      </c>
    </row>
    <row r="3219" spans="1:9" x14ac:dyDescent="0.25">
      <c r="A3219">
        <v>3218</v>
      </c>
      <c r="D3219">
        <v>230.24812700000001</v>
      </c>
      <c r="E3219">
        <v>9.0527689999999996</v>
      </c>
    </row>
    <row r="3220" spans="1:9" x14ac:dyDescent="0.25">
      <c r="A3220">
        <v>3219</v>
      </c>
      <c r="D3220">
        <v>230.315111</v>
      </c>
      <c r="E3220">
        <v>9.096546</v>
      </c>
    </row>
    <row r="3221" spans="1:9" x14ac:dyDescent="0.25">
      <c r="A3221">
        <v>3220</v>
      </c>
      <c r="D3221">
        <v>230.315111</v>
      </c>
      <c r="E3221">
        <v>9.096546</v>
      </c>
    </row>
    <row r="3222" spans="1:9" x14ac:dyDescent="0.25">
      <c r="A3222">
        <v>3221</v>
      </c>
    </row>
    <row r="3223" spans="1:9" x14ac:dyDescent="0.25">
      <c r="A3223">
        <v>3222</v>
      </c>
      <c r="B3223">
        <v>219.96704499999998</v>
      </c>
      <c r="C3223">
        <v>8.3191930000000003</v>
      </c>
      <c r="H3223">
        <v>230.114519</v>
      </c>
      <c r="I3223">
        <v>9.6054460000000006</v>
      </c>
    </row>
    <row r="3224" spans="1:9" x14ac:dyDescent="0.25">
      <c r="A3224">
        <v>3223</v>
      </c>
      <c r="B3224">
        <v>219.979345</v>
      </c>
      <c r="C3224">
        <v>8.3413129999999995</v>
      </c>
      <c r="H3224">
        <v>230.09281100000001</v>
      </c>
      <c r="I3224">
        <v>9.6190390000000008</v>
      </c>
    </row>
    <row r="3225" spans="1:9" x14ac:dyDescent="0.25">
      <c r="A3225">
        <v>3224</v>
      </c>
      <c r="B3225">
        <v>220.075637</v>
      </c>
      <c r="C3225">
        <v>8.2993970000000008</v>
      </c>
      <c r="H3225">
        <v>230.12051600000001</v>
      </c>
      <c r="I3225">
        <v>9.6117000000000008</v>
      </c>
    </row>
    <row r="3226" spans="1:9" x14ac:dyDescent="0.25">
      <c r="A3226">
        <v>3225</v>
      </c>
      <c r="B3226">
        <v>220.00849600000001</v>
      </c>
      <c r="C3226">
        <v>8.3016199999999998</v>
      </c>
      <c r="H3226">
        <v>230.09482499999999</v>
      </c>
      <c r="I3226">
        <v>9.6540300000000006</v>
      </c>
    </row>
    <row r="3227" spans="1:9" x14ac:dyDescent="0.25">
      <c r="A3227">
        <v>3226</v>
      </c>
      <c r="B3227">
        <v>219.98575500000001</v>
      </c>
      <c r="C3227">
        <v>8.3248259999999998</v>
      </c>
      <c r="H3227">
        <v>230.171684</v>
      </c>
      <c r="I3227">
        <v>9.655735</v>
      </c>
    </row>
    <row r="3228" spans="1:9" x14ac:dyDescent="0.25">
      <c r="A3228">
        <v>3227</v>
      </c>
      <c r="B3228">
        <v>220.04049000000001</v>
      </c>
      <c r="C3228">
        <v>8.3216730000000005</v>
      </c>
      <c r="H3228">
        <v>230.12986900000001</v>
      </c>
      <c r="I3228">
        <v>9.6756349999999998</v>
      </c>
    </row>
    <row r="3229" spans="1:9" x14ac:dyDescent="0.25">
      <c r="A3229">
        <v>3228</v>
      </c>
      <c r="B3229">
        <v>220.033357</v>
      </c>
      <c r="C3229">
        <v>8.318676</v>
      </c>
      <c r="H3229">
        <v>230.22859</v>
      </c>
      <c r="I3229">
        <v>9.668037</v>
      </c>
    </row>
    <row r="3230" spans="1:9" x14ac:dyDescent="0.25">
      <c r="A3230">
        <v>3229</v>
      </c>
      <c r="B3230">
        <v>220.036303</v>
      </c>
      <c r="C3230">
        <v>8.3184679999999993</v>
      </c>
      <c r="H3230">
        <v>230.20496900000001</v>
      </c>
      <c r="I3230">
        <v>9.6888140000000007</v>
      </c>
    </row>
    <row r="3231" spans="1:9" x14ac:dyDescent="0.25">
      <c r="A3231">
        <v>3230</v>
      </c>
      <c r="B3231">
        <v>220.065506</v>
      </c>
      <c r="C3231">
        <v>8.3430719999999994</v>
      </c>
      <c r="H3231">
        <v>230.21484000000001</v>
      </c>
      <c r="I3231">
        <v>9.6528930000000006</v>
      </c>
    </row>
    <row r="3232" spans="1:9" x14ac:dyDescent="0.25">
      <c r="A3232">
        <v>3231</v>
      </c>
      <c r="B3232">
        <v>220.041731</v>
      </c>
      <c r="C3232">
        <v>8.3797169999999994</v>
      </c>
      <c r="H3232">
        <v>230.23763399999999</v>
      </c>
      <c r="I3232">
        <v>9.6486020000000003</v>
      </c>
    </row>
    <row r="3233" spans="1:9" x14ac:dyDescent="0.25">
      <c r="A3233">
        <v>3232</v>
      </c>
      <c r="B3233">
        <v>219.96704499999998</v>
      </c>
      <c r="C3233">
        <v>8.3191930000000003</v>
      </c>
      <c r="H3233">
        <v>230.35160199999999</v>
      </c>
      <c r="I3233">
        <v>9.6105619999999998</v>
      </c>
    </row>
    <row r="3234" spans="1:9" x14ac:dyDescent="0.25">
      <c r="A3234">
        <v>3233</v>
      </c>
      <c r="F3234">
        <v>220.57125099999999</v>
      </c>
      <c r="G3234">
        <v>7.0523210000000001</v>
      </c>
      <c r="H3234">
        <v>230.114519</v>
      </c>
      <c r="I3234">
        <v>9.6054460000000006</v>
      </c>
    </row>
    <row r="3235" spans="1:9" x14ac:dyDescent="0.25">
      <c r="A3235">
        <v>3234</v>
      </c>
      <c r="F3235">
        <v>220.57125099999999</v>
      </c>
      <c r="G3235">
        <v>7.0523210000000001</v>
      </c>
    </row>
    <row r="3236" spans="1:9" x14ac:dyDescent="0.25">
      <c r="A3236">
        <v>3235</v>
      </c>
      <c r="D3236">
        <v>209.260234</v>
      </c>
      <c r="E3236">
        <v>8.2702480000000005</v>
      </c>
      <c r="F3236">
        <v>220.633172</v>
      </c>
      <c r="G3236">
        <v>7.0827650000000002</v>
      </c>
    </row>
    <row r="3237" spans="1:9" x14ac:dyDescent="0.25">
      <c r="A3237">
        <v>3236</v>
      </c>
      <c r="D3237">
        <v>209.27665999999999</v>
      </c>
      <c r="E3237">
        <v>8.3454280000000001</v>
      </c>
      <c r="F3237">
        <v>220.63358500000001</v>
      </c>
      <c r="G3237">
        <v>7.0682929999999997</v>
      </c>
    </row>
    <row r="3238" spans="1:9" x14ac:dyDescent="0.25">
      <c r="A3238">
        <v>3237</v>
      </c>
      <c r="D3238">
        <v>209.30775399999999</v>
      </c>
      <c r="E3238">
        <v>8.3142779999999998</v>
      </c>
      <c r="F3238">
        <v>220.58530999999999</v>
      </c>
      <c r="G3238">
        <v>7.0523210000000001</v>
      </c>
    </row>
    <row r="3239" spans="1:9" x14ac:dyDescent="0.25">
      <c r="A3239">
        <v>3238</v>
      </c>
      <c r="D3239">
        <v>209.273425</v>
      </c>
      <c r="E3239">
        <v>8.2944700000000005</v>
      </c>
      <c r="F3239">
        <v>220.582674</v>
      </c>
      <c r="G3239">
        <v>7.0587819999999999</v>
      </c>
    </row>
    <row r="3240" spans="1:9" x14ac:dyDescent="0.25">
      <c r="A3240">
        <v>3239</v>
      </c>
      <c r="D3240">
        <v>209.28799699999999</v>
      </c>
      <c r="E3240">
        <v>8.3010900000000003</v>
      </c>
      <c r="F3240">
        <v>220.57652300000001</v>
      </c>
      <c r="G3240">
        <v>7.0774410000000003</v>
      </c>
    </row>
    <row r="3241" spans="1:9" x14ac:dyDescent="0.25">
      <c r="A3241">
        <v>3240</v>
      </c>
      <c r="D3241">
        <v>209.311656</v>
      </c>
      <c r="E3241">
        <v>8.2738910000000008</v>
      </c>
      <c r="F3241">
        <v>220.58675700000001</v>
      </c>
      <c r="G3241">
        <v>7.0916550000000003</v>
      </c>
    </row>
    <row r="3242" spans="1:9" x14ac:dyDescent="0.25">
      <c r="A3242">
        <v>3241</v>
      </c>
      <c r="D3242">
        <v>209.33808099999999</v>
      </c>
      <c r="E3242">
        <v>8.2941109999999991</v>
      </c>
      <c r="F3242">
        <v>220.633792</v>
      </c>
      <c r="G3242">
        <v>7.1086590000000003</v>
      </c>
    </row>
    <row r="3243" spans="1:9" x14ac:dyDescent="0.25">
      <c r="A3243">
        <v>3242</v>
      </c>
      <c r="D3243">
        <v>209.34696099999999</v>
      </c>
      <c r="E3243">
        <v>8.2885170000000006</v>
      </c>
      <c r="F3243">
        <v>220.738868</v>
      </c>
      <c r="G3243">
        <v>7.0975469999999996</v>
      </c>
    </row>
    <row r="3244" spans="1:9" x14ac:dyDescent="0.25">
      <c r="A3244">
        <v>3243</v>
      </c>
      <c r="D3244">
        <v>209.260234</v>
      </c>
      <c r="E3244">
        <v>8.2702480000000005</v>
      </c>
      <c r="F3244">
        <v>220.88906700000001</v>
      </c>
      <c r="G3244">
        <v>7.0578000000000003</v>
      </c>
    </row>
    <row r="3245" spans="1:9" x14ac:dyDescent="0.25">
      <c r="A3245">
        <v>3244</v>
      </c>
      <c r="D3245">
        <v>209.414489</v>
      </c>
      <c r="E3245">
        <v>8.3774999999999995</v>
      </c>
      <c r="F3245">
        <v>220.57125099999999</v>
      </c>
      <c r="G3245">
        <v>7.0523210000000001</v>
      </c>
    </row>
    <row r="3246" spans="1:9" x14ac:dyDescent="0.25">
      <c r="A3246">
        <v>3245</v>
      </c>
      <c r="D3246">
        <v>209.260234</v>
      </c>
      <c r="E3246">
        <v>8.2702480000000005</v>
      </c>
    </row>
    <row r="3247" spans="1:9" x14ac:dyDescent="0.25">
      <c r="A3247">
        <v>3246</v>
      </c>
      <c r="D3247">
        <v>209.260234</v>
      </c>
      <c r="E3247">
        <v>8.2702480000000005</v>
      </c>
    </row>
    <row r="3248" spans="1:9" x14ac:dyDescent="0.25">
      <c r="A3248">
        <v>3247</v>
      </c>
    </row>
    <row r="3249" spans="1:9" x14ac:dyDescent="0.25">
      <c r="A3249">
        <v>3248</v>
      </c>
      <c r="B3249">
        <v>198.43434400000001</v>
      </c>
      <c r="C3249">
        <v>6.5482870000000002</v>
      </c>
    </row>
    <row r="3250" spans="1:9" x14ac:dyDescent="0.25">
      <c r="A3250">
        <v>3249</v>
      </c>
      <c r="B3250">
        <v>198.47247199999998</v>
      </c>
      <c r="C3250">
        <v>6.5087739999999998</v>
      </c>
      <c r="H3250">
        <v>208.62417099999999</v>
      </c>
      <c r="I3250">
        <v>9.2807130000000004</v>
      </c>
    </row>
    <row r="3251" spans="1:9" x14ac:dyDescent="0.25">
      <c r="A3251">
        <v>3250</v>
      </c>
      <c r="B3251">
        <v>198.47632099999998</v>
      </c>
      <c r="C3251">
        <v>6.4579709999999997</v>
      </c>
      <c r="H3251">
        <v>208.52061799999998</v>
      </c>
      <c r="I3251">
        <v>9.3237670000000001</v>
      </c>
    </row>
    <row r="3252" spans="1:9" x14ac:dyDescent="0.25">
      <c r="A3252">
        <v>3251</v>
      </c>
      <c r="B3252">
        <v>198.474681</v>
      </c>
      <c r="C3252">
        <v>6.4894790000000002</v>
      </c>
      <c r="H3252">
        <v>208.53437</v>
      </c>
      <c r="I3252">
        <v>9.3374690000000005</v>
      </c>
    </row>
    <row r="3253" spans="1:9" x14ac:dyDescent="0.25">
      <c r="A3253">
        <v>3252</v>
      </c>
      <c r="B3253">
        <v>198.475551</v>
      </c>
      <c r="C3253">
        <v>6.5233480000000004</v>
      </c>
      <c r="H3253">
        <v>208.50476399999999</v>
      </c>
      <c r="I3253">
        <v>9.3802149999999997</v>
      </c>
    </row>
    <row r="3254" spans="1:9" x14ac:dyDescent="0.25">
      <c r="A3254">
        <v>3253</v>
      </c>
      <c r="B3254">
        <v>198.49454</v>
      </c>
      <c r="C3254">
        <v>6.517601</v>
      </c>
      <c r="H3254">
        <v>208.525443</v>
      </c>
      <c r="I3254">
        <v>9.3652820000000006</v>
      </c>
    </row>
    <row r="3255" spans="1:9" x14ac:dyDescent="0.25">
      <c r="A3255">
        <v>3254</v>
      </c>
      <c r="B3255">
        <v>198.52030099999999</v>
      </c>
      <c r="C3255">
        <v>6.4909670000000004</v>
      </c>
      <c r="H3255">
        <v>208.60169500000001</v>
      </c>
      <c r="I3255">
        <v>9.3402399999999997</v>
      </c>
    </row>
    <row r="3256" spans="1:9" x14ac:dyDescent="0.25">
      <c r="A3256">
        <v>3255</v>
      </c>
      <c r="B3256">
        <v>198.47257500000001</v>
      </c>
      <c r="C3256">
        <v>6.5006149999999998</v>
      </c>
      <c r="H3256">
        <v>208.582965</v>
      </c>
      <c r="I3256">
        <v>9.3614329999999999</v>
      </c>
    </row>
    <row r="3257" spans="1:9" x14ac:dyDescent="0.25">
      <c r="A3257">
        <v>3256</v>
      </c>
      <c r="B3257">
        <v>198.483508</v>
      </c>
      <c r="C3257">
        <v>6.5140089999999997</v>
      </c>
      <c r="H3257">
        <v>208.603286</v>
      </c>
      <c r="I3257">
        <v>9.3214070000000007</v>
      </c>
    </row>
    <row r="3258" spans="1:9" x14ac:dyDescent="0.25">
      <c r="A3258">
        <v>3257</v>
      </c>
      <c r="B3258">
        <v>198.47395999999998</v>
      </c>
      <c r="C3258">
        <v>6.5299680000000002</v>
      </c>
      <c r="H3258">
        <v>208.56295299999999</v>
      </c>
      <c r="I3258">
        <v>9.3431139999999999</v>
      </c>
    </row>
    <row r="3259" spans="1:9" x14ac:dyDescent="0.25">
      <c r="A3259">
        <v>3258</v>
      </c>
      <c r="B3259">
        <v>198.43434400000001</v>
      </c>
      <c r="C3259">
        <v>6.5482870000000002</v>
      </c>
      <c r="H3259">
        <v>208.53098599999998</v>
      </c>
      <c r="I3259">
        <v>9.3088859999999993</v>
      </c>
    </row>
    <row r="3260" spans="1:9" x14ac:dyDescent="0.25">
      <c r="A3260">
        <v>3259</v>
      </c>
      <c r="H3260">
        <v>208.62417099999999</v>
      </c>
      <c r="I3260">
        <v>9.2807130000000004</v>
      </c>
    </row>
    <row r="3261" spans="1:9" x14ac:dyDescent="0.25">
      <c r="A3261">
        <v>3260</v>
      </c>
      <c r="F3261">
        <v>199.61353600000001</v>
      </c>
      <c r="G3261">
        <v>5.5476760000000001</v>
      </c>
      <c r="H3261">
        <v>208.62417099999999</v>
      </c>
      <c r="I3261">
        <v>9.2807130000000004</v>
      </c>
    </row>
    <row r="3262" spans="1:9" x14ac:dyDescent="0.25">
      <c r="A3262">
        <v>3261</v>
      </c>
      <c r="F3262">
        <v>199.52429899999998</v>
      </c>
      <c r="G3262">
        <v>5.5294590000000001</v>
      </c>
    </row>
    <row r="3263" spans="1:9" x14ac:dyDescent="0.25">
      <c r="A3263">
        <v>3262</v>
      </c>
      <c r="D3263">
        <v>185.90029799999999</v>
      </c>
      <c r="E3263">
        <v>7.2084679999999999</v>
      </c>
      <c r="F3263">
        <v>199.59598499999998</v>
      </c>
      <c r="G3263">
        <v>5.5182200000000003</v>
      </c>
    </row>
    <row r="3264" spans="1:9" x14ac:dyDescent="0.25">
      <c r="A3264">
        <v>3263</v>
      </c>
      <c r="D3264">
        <v>185.90856099999999</v>
      </c>
      <c r="E3264">
        <v>7.1604359999999998</v>
      </c>
      <c r="F3264">
        <v>199.55724599999999</v>
      </c>
      <c r="G3264">
        <v>5.5600940000000003</v>
      </c>
    </row>
    <row r="3265" spans="1:9" x14ac:dyDescent="0.25">
      <c r="A3265">
        <v>3264</v>
      </c>
      <c r="D3265">
        <v>185.94725</v>
      </c>
      <c r="E3265">
        <v>7.1858890000000004</v>
      </c>
      <c r="F3265">
        <v>199.576232</v>
      </c>
      <c r="G3265">
        <v>5.5007210000000004</v>
      </c>
    </row>
    <row r="3266" spans="1:9" x14ac:dyDescent="0.25">
      <c r="A3266">
        <v>3265</v>
      </c>
      <c r="D3266">
        <v>185.91574399999999</v>
      </c>
      <c r="E3266">
        <v>7.2052870000000002</v>
      </c>
      <c r="F3266">
        <v>199.61425700000001</v>
      </c>
      <c r="G3266">
        <v>5.4969239999999999</v>
      </c>
    </row>
    <row r="3267" spans="1:9" x14ac:dyDescent="0.25">
      <c r="A3267">
        <v>3266</v>
      </c>
      <c r="D3267">
        <v>185.92482699999999</v>
      </c>
      <c r="E3267">
        <v>7.2036449999999999</v>
      </c>
      <c r="F3267">
        <v>199.59286</v>
      </c>
      <c r="G3267">
        <v>5.5545520000000002</v>
      </c>
    </row>
    <row r="3268" spans="1:9" x14ac:dyDescent="0.25">
      <c r="A3268">
        <v>3267</v>
      </c>
      <c r="D3268">
        <v>185.96516</v>
      </c>
      <c r="E3268">
        <v>7.1988209999999997</v>
      </c>
      <c r="F3268">
        <v>199.665626</v>
      </c>
      <c r="G3268">
        <v>5.5945270000000002</v>
      </c>
    </row>
    <row r="3269" spans="1:9" x14ac:dyDescent="0.25">
      <c r="A3269">
        <v>3268</v>
      </c>
      <c r="D3269">
        <v>185.95479499999999</v>
      </c>
      <c r="E3269">
        <v>7.164644</v>
      </c>
      <c r="F3269">
        <v>199.64971499999999</v>
      </c>
      <c r="G3269">
        <v>5.5725129999999998</v>
      </c>
    </row>
    <row r="3270" spans="1:9" x14ac:dyDescent="0.25">
      <c r="A3270">
        <v>3269</v>
      </c>
      <c r="D3270">
        <v>185.96932099999998</v>
      </c>
      <c r="E3270">
        <v>7.1756770000000003</v>
      </c>
      <c r="F3270">
        <v>199.751575</v>
      </c>
      <c r="G3270">
        <v>5.5717949999999998</v>
      </c>
    </row>
    <row r="3271" spans="1:9" x14ac:dyDescent="0.25">
      <c r="A3271">
        <v>3270</v>
      </c>
      <c r="D3271">
        <v>185.97404</v>
      </c>
      <c r="E3271">
        <v>7.1982559999999998</v>
      </c>
      <c r="F3271">
        <v>199.61353600000001</v>
      </c>
      <c r="G3271">
        <v>5.5476760000000001</v>
      </c>
    </row>
    <row r="3272" spans="1:9" x14ac:dyDescent="0.25">
      <c r="A3272">
        <v>3271</v>
      </c>
      <c r="D3272">
        <v>185.94478899999999</v>
      </c>
      <c r="E3272">
        <v>7.2258649999999998</v>
      </c>
    </row>
    <row r="3273" spans="1:9" x14ac:dyDescent="0.25">
      <c r="A3273">
        <v>3272</v>
      </c>
      <c r="D3273">
        <v>185.92533800000001</v>
      </c>
      <c r="E3273">
        <v>7.2514200000000004</v>
      </c>
    </row>
    <row r="3274" spans="1:9" x14ac:dyDescent="0.25">
      <c r="A3274">
        <v>3273</v>
      </c>
      <c r="D3274">
        <v>185.90029799999999</v>
      </c>
      <c r="E3274">
        <v>7.2084679999999999</v>
      </c>
    </row>
    <row r="3275" spans="1:9" x14ac:dyDescent="0.25">
      <c r="A3275">
        <v>3274</v>
      </c>
      <c r="D3275">
        <v>185.85863000000001</v>
      </c>
      <c r="E3275">
        <v>7.2291489999999996</v>
      </c>
    </row>
    <row r="3276" spans="1:9" x14ac:dyDescent="0.25">
      <c r="A3276">
        <v>3275</v>
      </c>
      <c r="B3276">
        <v>174.34879999999998</v>
      </c>
      <c r="C3276">
        <v>5.6602119999999996</v>
      </c>
    </row>
    <row r="3277" spans="1:9" x14ac:dyDescent="0.25">
      <c r="A3277">
        <v>3276</v>
      </c>
      <c r="B3277">
        <v>174.34289899999999</v>
      </c>
      <c r="C3277">
        <v>5.6622130000000004</v>
      </c>
      <c r="H3277">
        <v>184.948589</v>
      </c>
      <c r="I3277">
        <v>8.5791210000000007</v>
      </c>
    </row>
    <row r="3278" spans="1:9" x14ac:dyDescent="0.25">
      <c r="A3278">
        <v>3277</v>
      </c>
      <c r="B3278">
        <v>174.34957</v>
      </c>
      <c r="C3278">
        <v>5.6282420000000002</v>
      </c>
      <c r="H3278">
        <v>184.97969000000001</v>
      </c>
      <c r="I3278">
        <v>8.5877920000000003</v>
      </c>
    </row>
    <row r="3279" spans="1:9" x14ac:dyDescent="0.25">
      <c r="A3279">
        <v>3278</v>
      </c>
      <c r="B3279">
        <v>174.37009499999999</v>
      </c>
      <c r="C3279">
        <v>5.6331680000000004</v>
      </c>
      <c r="H3279">
        <v>184.977431</v>
      </c>
      <c r="I3279">
        <v>8.6405449999999995</v>
      </c>
    </row>
    <row r="3280" spans="1:9" x14ac:dyDescent="0.25">
      <c r="A3280">
        <v>3279</v>
      </c>
      <c r="B3280">
        <v>174.365272</v>
      </c>
      <c r="C3280">
        <v>5.6392749999999996</v>
      </c>
      <c r="H3280">
        <v>184.95598100000001</v>
      </c>
      <c r="I3280">
        <v>8.6581469999999996</v>
      </c>
    </row>
    <row r="3281" spans="1:9" x14ac:dyDescent="0.25">
      <c r="A3281">
        <v>3280</v>
      </c>
      <c r="B3281">
        <v>174.35854999999998</v>
      </c>
      <c r="C3281">
        <v>5.6407119999999997</v>
      </c>
      <c r="H3281">
        <v>184.95295299999998</v>
      </c>
      <c r="I3281">
        <v>8.6536819999999999</v>
      </c>
    </row>
    <row r="3282" spans="1:9" x14ac:dyDescent="0.25">
      <c r="A3282">
        <v>3281</v>
      </c>
      <c r="B3282">
        <v>174.35008199999999</v>
      </c>
      <c r="C3282">
        <v>5.6457920000000001</v>
      </c>
      <c r="H3282">
        <v>184.94037900000001</v>
      </c>
      <c r="I3282">
        <v>8.6467030000000005</v>
      </c>
    </row>
    <row r="3283" spans="1:9" x14ac:dyDescent="0.25">
      <c r="A3283">
        <v>3282</v>
      </c>
      <c r="B3283">
        <v>174.335868</v>
      </c>
      <c r="C3283">
        <v>5.647742</v>
      </c>
      <c r="H3283">
        <v>184.96608699999999</v>
      </c>
      <c r="I3283">
        <v>8.6344390000000004</v>
      </c>
    </row>
    <row r="3284" spans="1:9" x14ac:dyDescent="0.25">
      <c r="A3284">
        <v>3283</v>
      </c>
      <c r="B3284">
        <v>174.350133</v>
      </c>
      <c r="C3284">
        <v>5.6150539999999998</v>
      </c>
      <c r="H3284">
        <v>184.97286099999999</v>
      </c>
      <c r="I3284">
        <v>8.6116539999999997</v>
      </c>
    </row>
    <row r="3285" spans="1:9" x14ac:dyDescent="0.25">
      <c r="A3285">
        <v>3284</v>
      </c>
      <c r="B3285">
        <v>174.31857600000001</v>
      </c>
      <c r="C3285">
        <v>5.645022</v>
      </c>
      <c r="H3285">
        <v>184.96552599999998</v>
      </c>
      <c r="I3285">
        <v>8.6135029999999997</v>
      </c>
    </row>
    <row r="3286" spans="1:9" x14ac:dyDescent="0.25">
      <c r="A3286">
        <v>3285</v>
      </c>
      <c r="B3286">
        <v>174.34879999999998</v>
      </c>
      <c r="C3286">
        <v>5.6602119999999996</v>
      </c>
      <c r="H3286">
        <v>184.87146300000001</v>
      </c>
      <c r="I3286">
        <v>8.5748610000000003</v>
      </c>
    </row>
    <row r="3287" spans="1:9" x14ac:dyDescent="0.25">
      <c r="A3287">
        <v>3286</v>
      </c>
      <c r="F3287">
        <v>176.31399599999997</v>
      </c>
      <c r="G3287">
        <v>4.6911589999999999</v>
      </c>
      <c r="H3287">
        <v>184.948589</v>
      </c>
      <c r="I3287">
        <v>8.5791210000000007</v>
      </c>
    </row>
    <row r="3288" spans="1:9" x14ac:dyDescent="0.25">
      <c r="A3288">
        <v>3287</v>
      </c>
      <c r="F3288">
        <v>176.291574</v>
      </c>
      <c r="G3288">
        <v>4.704091</v>
      </c>
      <c r="H3288">
        <v>184.948589</v>
      </c>
      <c r="I3288">
        <v>8.5791210000000007</v>
      </c>
    </row>
    <row r="3289" spans="1:9" x14ac:dyDescent="0.25">
      <c r="A3289">
        <v>3288</v>
      </c>
      <c r="F3289">
        <v>176.261504</v>
      </c>
      <c r="G3289">
        <v>4.6899280000000001</v>
      </c>
    </row>
    <row r="3290" spans="1:9" x14ac:dyDescent="0.25">
      <c r="A3290">
        <v>3289</v>
      </c>
      <c r="D3290">
        <v>163.02550199999999</v>
      </c>
      <c r="E3290">
        <v>6.5907260000000001</v>
      </c>
      <c r="F3290">
        <v>176.25370099999998</v>
      </c>
      <c r="G3290">
        <v>4.7340600000000004</v>
      </c>
    </row>
    <row r="3291" spans="1:9" x14ac:dyDescent="0.25">
      <c r="A3291">
        <v>3290</v>
      </c>
      <c r="D3291">
        <v>162.919534</v>
      </c>
      <c r="E3291">
        <v>6.5469020000000002</v>
      </c>
      <c r="F3291">
        <v>176.22065499999999</v>
      </c>
      <c r="G3291">
        <v>4.6911079999999998</v>
      </c>
    </row>
    <row r="3292" spans="1:9" x14ac:dyDescent="0.25">
      <c r="A3292">
        <v>3291</v>
      </c>
      <c r="D3292">
        <v>162.93908599999997</v>
      </c>
      <c r="E3292">
        <v>6.5251950000000001</v>
      </c>
      <c r="F3292">
        <v>176.23692199999999</v>
      </c>
      <c r="G3292">
        <v>4.665502</v>
      </c>
    </row>
    <row r="3293" spans="1:9" x14ac:dyDescent="0.25">
      <c r="A3293">
        <v>3292</v>
      </c>
      <c r="D3293">
        <v>162.92369099999999</v>
      </c>
      <c r="E3293">
        <v>6.5888270000000002</v>
      </c>
      <c r="F3293">
        <v>176.21049399999998</v>
      </c>
      <c r="G3293">
        <v>4.6933150000000001</v>
      </c>
    </row>
    <row r="3294" spans="1:9" x14ac:dyDescent="0.25">
      <c r="A3294">
        <v>3293</v>
      </c>
      <c r="D3294">
        <v>162.91471100000001</v>
      </c>
      <c r="E3294">
        <v>6.5862610000000004</v>
      </c>
      <c r="F3294">
        <v>176.25970599999999</v>
      </c>
      <c r="G3294">
        <v>4.6674509999999998</v>
      </c>
    </row>
    <row r="3295" spans="1:9" x14ac:dyDescent="0.25">
      <c r="A3295">
        <v>3294</v>
      </c>
      <c r="D3295">
        <v>162.926872</v>
      </c>
      <c r="E3295">
        <v>6.6088909999999998</v>
      </c>
      <c r="F3295">
        <v>176.25847499999998</v>
      </c>
      <c r="G3295">
        <v>4.6928530000000004</v>
      </c>
    </row>
    <row r="3296" spans="1:9" x14ac:dyDescent="0.25">
      <c r="A3296">
        <v>3295</v>
      </c>
      <c r="D3296">
        <v>162.978703</v>
      </c>
      <c r="E3296">
        <v>6.5778460000000001</v>
      </c>
      <c r="F3296">
        <v>176.27315299999998</v>
      </c>
      <c r="G3296">
        <v>4.6970099999999997</v>
      </c>
    </row>
    <row r="3297" spans="1:9" x14ac:dyDescent="0.25">
      <c r="A3297">
        <v>3296</v>
      </c>
      <c r="D3297">
        <v>162.93277399999999</v>
      </c>
      <c r="E3297">
        <v>6.5560359999999998</v>
      </c>
      <c r="F3297">
        <v>176.31399599999997</v>
      </c>
      <c r="G3297">
        <v>4.6911589999999999</v>
      </c>
    </row>
    <row r="3298" spans="1:9" x14ac:dyDescent="0.25">
      <c r="A3298">
        <v>3297</v>
      </c>
      <c r="D3298">
        <v>162.90373</v>
      </c>
      <c r="E3298">
        <v>6.5584480000000003</v>
      </c>
    </row>
    <row r="3299" spans="1:9" x14ac:dyDescent="0.25">
      <c r="A3299">
        <v>3298</v>
      </c>
      <c r="D3299">
        <v>162.90029099999998</v>
      </c>
      <c r="E3299">
        <v>6.5418729999999998</v>
      </c>
    </row>
    <row r="3300" spans="1:9" x14ac:dyDescent="0.25">
      <c r="A3300">
        <v>3299</v>
      </c>
      <c r="D3300">
        <v>162.87586499999998</v>
      </c>
      <c r="E3300">
        <v>6.5511609999999996</v>
      </c>
    </row>
    <row r="3301" spans="1:9" x14ac:dyDescent="0.25">
      <c r="A3301">
        <v>3300</v>
      </c>
      <c r="B3301">
        <v>155.206322</v>
      </c>
      <c r="C3301">
        <v>5.3523149999999999</v>
      </c>
      <c r="D3301">
        <v>163.02550199999999</v>
      </c>
      <c r="E3301">
        <v>6.5907260000000001</v>
      </c>
    </row>
    <row r="3302" spans="1:9" x14ac:dyDescent="0.25">
      <c r="A3302">
        <v>3301</v>
      </c>
      <c r="B3302">
        <v>155.14895100000001</v>
      </c>
      <c r="C3302">
        <v>5.3610389999999999</v>
      </c>
    </row>
    <row r="3303" spans="1:9" x14ac:dyDescent="0.25">
      <c r="A3303">
        <v>3302</v>
      </c>
      <c r="B3303">
        <v>155.12786</v>
      </c>
      <c r="C3303">
        <v>5.371302</v>
      </c>
    </row>
    <row r="3304" spans="1:9" x14ac:dyDescent="0.25">
      <c r="A3304">
        <v>3303</v>
      </c>
      <c r="B3304">
        <v>155.16347300000001</v>
      </c>
      <c r="C3304">
        <v>5.3819759999999999</v>
      </c>
    </row>
    <row r="3305" spans="1:9" x14ac:dyDescent="0.25">
      <c r="A3305">
        <v>3304</v>
      </c>
      <c r="B3305">
        <v>155.16008699999998</v>
      </c>
      <c r="C3305">
        <v>5.3663239999999996</v>
      </c>
      <c r="H3305">
        <v>161.63894299999998</v>
      </c>
      <c r="I3305">
        <v>7.7126999999999999</v>
      </c>
    </row>
    <row r="3306" spans="1:9" x14ac:dyDescent="0.25">
      <c r="A3306">
        <v>3305</v>
      </c>
      <c r="B3306">
        <v>155.15095199999999</v>
      </c>
      <c r="C3306">
        <v>5.3639640000000002</v>
      </c>
      <c r="H3306">
        <v>161.545906</v>
      </c>
      <c r="I3306">
        <v>7.781053</v>
      </c>
    </row>
    <row r="3307" spans="1:9" x14ac:dyDescent="0.25">
      <c r="A3307">
        <v>3306</v>
      </c>
      <c r="B3307">
        <v>155.17753399999998</v>
      </c>
      <c r="C3307">
        <v>5.3371769999999996</v>
      </c>
      <c r="H3307">
        <v>161.554169</v>
      </c>
      <c r="I3307">
        <v>7.776383</v>
      </c>
    </row>
    <row r="3308" spans="1:9" x14ac:dyDescent="0.25">
      <c r="A3308">
        <v>3307</v>
      </c>
      <c r="B3308">
        <v>155.17973999999998</v>
      </c>
      <c r="C3308">
        <v>5.3255290000000004</v>
      </c>
      <c r="H3308">
        <v>161.55570799999998</v>
      </c>
      <c r="I3308">
        <v>7.806711</v>
      </c>
    </row>
    <row r="3309" spans="1:9" x14ac:dyDescent="0.25">
      <c r="A3309">
        <v>3308</v>
      </c>
      <c r="B3309">
        <v>155.138328</v>
      </c>
      <c r="C3309">
        <v>5.33066</v>
      </c>
      <c r="H3309">
        <v>161.58562599999999</v>
      </c>
      <c r="I3309">
        <v>7.7762289999999998</v>
      </c>
    </row>
    <row r="3310" spans="1:9" x14ac:dyDescent="0.25">
      <c r="A3310">
        <v>3309</v>
      </c>
      <c r="B3310">
        <v>155.20570599999999</v>
      </c>
      <c r="C3310">
        <v>5.3492360000000003</v>
      </c>
      <c r="H3310">
        <v>161.568793</v>
      </c>
      <c r="I3310">
        <v>7.7425660000000001</v>
      </c>
    </row>
    <row r="3311" spans="1:9" x14ac:dyDescent="0.25">
      <c r="A3311">
        <v>3310</v>
      </c>
      <c r="B3311">
        <v>155.259896</v>
      </c>
      <c r="C3311">
        <v>5.3825409999999998</v>
      </c>
      <c r="F3311">
        <v>156.998279</v>
      </c>
      <c r="G3311">
        <v>4.9605689999999996</v>
      </c>
      <c r="H3311">
        <v>161.573925</v>
      </c>
      <c r="I3311">
        <v>7.7412830000000001</v>
      </c>
    </row>
    <row r="3312" spans="1:9" x14ac:dyDescent="0.25">
      <c r="A3312">
        <v>3311</v>
      </c>
      <c r="B3312">
        <v>155.206322</v>
      </c>
      <c r="C3312">
        <v>5.3523149999999999</v>
      </c>
      <c r="F3312">
        <v>156.90909099999999</v>
      </c>
      <c r="G3312">
        <v>5.0661769999999997</v>
      </c>
      <c r="H3312">
        <v>161.585779</v>
      </c>
      <c r="I3312">
        <v>7.7173699999999998</v>
      </c>
    </row>
    <row r="3313" spans="1:9" x14ac:dyDescent="0.25">
      <c r="A3313">
        <v>3312</v>
      </c>
      <c r="F3313">
        <v>156.97144</v>
      </c>
      <c r="G3313">
        <v>5.0416480000000004</v>
      </c>
      <c r="H3313">
        <v>161.55971099999999</v>
      </c>
      <c r="I3313">
        <v>7.7112629999999998</v>
      </c>
    </row>
    <row r="3314" spans="1:9" x14ac:dyDescent="0.25">
      <c r="A3314">
        <v>3313</v>
      </c>
      <c r="F3314">
        <v>156.95173499999999</v>
      </c>
      <c r="G3314">
        <v>5.020454</v>
      </c>
      <c r="H3314">
        <v>161.49551399999999</v>
      </c>
      <c r="I3314">
        <v>7.6645659999999998</v>
      </c>
    </row>
    <row r="3315" spans="1:9" x14ac:dyDescent="0.25">
      <c r="A3315">
        <v>3314</v>
      </c>
      <c r="F3315">
        <v>156.99063200000001</v>
      </c>
      <c r="G3315">
        <v>5.0168109999999997</v>
      </c>
      <c r="H3315">
        <v>161.63894299999998</v>
      </c>
      <c r="I3315">
        <v>7.7126999999999999</v>
      </c>
    </row>
    <row r="3316" spans="1:9" x14ac:dyDescent="0.25">
      <c r="A3316">
        <v>3315</v>
      </c>
      <c r="D3316">
        <v>136.13814300000001</v>
      </c>
      <c r="E3316">
        <v>6.1614940000000002</v>
      </c>
      <c r="F3316">
        <v>156.98622</v>
      </c>
      <c r="G3316">
        <v>5.0382610000000003</v>
      </c>
    </row>
    <row r="3317" spans="1:9" x14ac:dyDescent="0.25">
      <c r="A3317">
        <v>3316</v>
      </c>
      <c r="D3317">
        <v>136.16777500000001</v>
      </c>
      <c r="E3317">
        <v>6.317844</v>
      </c>
      <c r="F3317">
        <v>156.96056199999998</v>
      </c>
      <c r="G3317">
        <v>5.0179400000000003</v>
      </c>
    </row>
    <row r="3318" spans="1:9" x14ac:dyDescent="0.25">
      <c r="A3318">
        <v>3317</v>
      </c>
      <c r="D3318">
        <v>136.14684</v>
      </c>
      <c r="E3318">
        <v>6.3038499999999997</v>
      </c>
      <c r="F3318">
        <v>156.98370499999999</v>
      </c>
      <c r="G3318">
        <v>5.022405</v>
      </c>
    </row>
    <row r="3319" spans="1:9" x14ac:dyDescent="0.25">
      <c r="A3319">
        <v>3318</v>
      </c>
      <c r="D3319">
        <v>136.140874</v>
      </c>
      <c r="E3319">
        <v>6.1443620000000001</v>
      </c>
      <c r="F3319">
        <v>156.91453100000001</v>
      </c>
      <c r="G3319">
        <v>4.9874070000000001</v>
      </c>
    </row>
    <row r="3320" spans="1:9" x14ac:dyDescent="0.25">
      <c r="A3320">
        <v>3319</v>
      </c>
      <c r="D3320">
        <v>136.112165</v>
      </c>
      <c r="E3320">
        <v>6.1223429999999999</v>
      </c>
      <c r="F3320">
        <v>156.99345499999998</v>
      </c>
      <c r="G3320">
        <v>5.0198390000000002</v>
      </c>
    </row>
    <row r="3321" spans="1:9" x14ac:dyDescent="0.25">
      <c r="A3321">
        <v>3320</v>
      </c>
      <c r="D3321">
        <v>136.14843500000001</v>
      </c>
      <c r="E3321">
        <v>6.1211080000000004</v>
      </c>
      <c r="F3321">
        <v>157.00320499999998</v>
      </c>
      <c r="G3321">
        <v>5.0033149999999997</v>
      </c>
    </row>
    <row r="3322" spans="1:9" x14ac:dyDescent="0.25">
      <c r="A3322">
        <v>3321</v>
      </c>
      <c r="D3322">
        <v>136.16932400000002</v>
      </c>
      <c r="E3322">
        <v>6.1594879999999996</v>
      </c>
      <c r="F3322">
        <v>156.998279</v>
      </c>
      <c r="G3322">
        <v>4.9605689999999996</v>
      </c>
    </row>
    <row r="3323" spans="1:9" x14ac:dyDescent="0.25">
      <c r="A3323">
        <v>3322</v>
      </c>
      <c r="D3323">
        <v>136.21382600000001</v>
      </c>
      <c r="E3323">
        <v>6.1889669999999999</v>
      </c>
    </row>
    <row r="3324" spans="1:9" x14ac:dyDescent="0.25">
      <c r="A3324">
        <v>3323</v>
      </c>
      <c r="D3324">
        <v>136.18382800000001</v>
      </c>
      <c r="E3324">
        <v>6.1734299999999998</v>
      </c>
    </row>
    <row r="3325" spans="1:9" x14ac:dyDescent="0.25">
      <c r="A3325">
        <v>3324</v>
      </c>
      <c r="D3325">
        <v>136.155126</v>
      </c>
      <c r="E3325">
        <v>6.2170069999999997</v>
      </c>
    </row>
    <row r="3326" spans="1:9" x14ac:dyDescent="0.25">
      <c r="A3326">
        <v>3325</v>
      </c>
      <c r="D3326">
        <v>136.13814300000001</v>
      </c>
      <c r="E3326">
        <v>6.1614940000000002</v>
      </c>
    </row>
    <row r="3327" spans="1:9" x14ac:dyDescent="0.25">
      <c r="A3327">
        <v>3326</v>
      </c>
      <c r="B3327">
        <v>128.081411</v>
      </c>
      <c r="C3327">
        <v>5.1493609999999999</v>
      </c>
      <c r="D3327">
        <v>136.13814300000001</v>
      </c>
      <c r="E3327">
        <v>6.1614940000000002</v>
      </c>
    </row>
    <row r="3328" spans="1:9" x14ac:dyDescent="0.25">
      <c r="A3328">
        <v>3327</v>
      </c>
      <c r="B3328">
        <v>128.074365</v>
      </c>
      <c r="C3328">
        <v>5.2198450000000003</v>
      </c>
      <c r="D3328">
        <v>136.13814300000001</v>
      </c>
      <c r="E3328">
        <v>6.1614940000000002</v>
      </c>
    </row>
    <row r="3329" spans="1:9" x14ac:dyDescent="0.25">
      <c r="A3329">
        <v>3328</v>
      </c>
      <c r="B3329">
        <v>128.06875700000001</v>
      </c>
      <c r="C3329">
        <v>5.1940689999999998</v>
      </c>
    </row>
    <row r="3330" spans="1:9" x14ac:dyDescent="0.25">
      <c r="A3330">
        <v>3329</v>
      </c>
      <c r="B3330">
        <v>128.05131600000001</v>
      </c>
      <c r="C3330">
        <v>5.21326</v>
      </c>
    </row>
    <row r="3331" spans="1:9" x14ac:dyDescent="0.25">
      <c r="A3331">
        <v>3330</v>
      </c>
      <c r="B3331">
        <v>128.05389100000002</v>
      </c>
      <c r="C3331">
        <v>5.200037</v>
      </c>
      <c r="H3331">
        <v>134.43630000000002</v>
      </c>
      <c r="I3331">
        <v>7.625597</v>
      </c>
    </row>
    <row r="3332" spans="1:9" x14ac:dyDescent="0.25">
      <c r="A3332">
        <v>3331</v>
      </c>
      <c r="B3332">
        <v>128.08326500000001</v>
      </c>
      <c r="C3332">
        <v>5.1991620000000003</v>
      </c>
      <c r="H3332">
        <v>134.37512700000002</v>
      </c>
      <c r="I3332">
        <v>7.6365040000000004</v>
      </c>
    </row>
    <row r="3333" spans="1:9" x14ac:dyDescent="0.25">
      <c r="A3333">
        <v>3332</v>
      </c>
      <c r="B3333">
        <v>128.10461900000001</v>
      </c>
      <c r="C3333">
        <v>5.1906739999999996</v>
      </c>
      <c r="H3333">
        <v>134.43475800000002</v>
      </c>
      <c r="I3333">
        <v>7.5754859999999997</v>
      </c>
    </row>
    <row r="3334" spans="1:9" x14ac:dyDescent="0.25">
      <c r="A3334">
        <v>3333</v>
      </c>
      <c r="B3334">
        <v>128.08892200000003</v>
      </c>
      <c r="C3334">
        <v>5.1989570000000001</v>
      </c>
      <c r="H3334">
        <v>134.47375199999999</v>
      </c>
      <c r="I3334">
        <v>7.5439489999999996</v>
      </c>
    </row>
    <row r="3335" spans="1:9" x14ac:dyDescent="0.25">
      <c r="A3335">
        <v>3334</v>
      </c>
      <c r="B3335">
        <v>128.094224</v>
      </c>
      <c r="C3335">
        <v>5.2122820000000001</v>
      </c>
      <c r="F3335">
        <v>130.82239600000003</v>
      </c>
      <c r="G3335">
        <v>4.2689349999999999</v>
      </c>
      <c r="H3335">
        <v>134.458371</v>
      </c>
      <c r="I3335">
        <v>7.5401420000000003</v>
      </c>
    </row>
    <row r="3336" spans="1:9" x14ac:dyDescent="0.25">
      <c r="A3336">
        <v>3335</v>
      </c>
      <c r="B3336">
        <v>128.13810800000002</v>
      </c>
      <c r="C3336">
        <v>5.192475</v>
      </c>
      <c r="F3336">
        <v>130.779031</v>
      </c>
      <c r="G3336">
        <v>4.2885879999999998</v>
      </c>
      <c r="H3336">
        <v>134.46861000000001</v>
      </c>
      <c r="I3336">
        <v>7.5657110000000003</v>
      </c>
    </row>
    <row r="3337" spans="1:9" x14ac:dyDescent="0.25">
      <c r="A3337">
        <v>3336</v>
      </c>
      <c r="B3337">
        <v>128.127973</v>
      </c>
      <c r="C3337">
        <v>5.1177210000000004</v>
      </c>
      <c r="F3337">
        <v>130.778459</v>
      </c>
      <c r="G3337">
        <v>4.3498619999999999</v>
      </c>
      <c r="H3337">
        <v>134.43305700000002</v>
      </c>
      <c r="I3337">
        <v>7.6236420000000003</v>
      </c>
    </row>
    <row r="3338" spans="1:9" x14ac:dyDescent="0.25">
      <c r="A3338">
        <v>3337</v>
      </c>
      <c r="B3338">
        <v>128.081411</v>
      </c>
      <c r="C3338">
        <v>5.1493609999999999</v>
      </c>
      <c r="F3338">
        <v>130.76910100000001</v>
      </c>
      <c r="G3338">
        <v>4.3602540000000003</v>
      </c>
      <c r="H3338">
        <v>134.404706</v>
      </c>
      <c r="I3338">
        <v>7.6747290000000001</v>
      </c>
    </row>
    <row r="3339" spans="1:9" x14ac:dyDescent="0.25">
      <c r="A3339">
        <v>3338</v>
      </c>
      <c r="F3339">
        <v>130.814527</v>
      </c>
      <c r="G3339">
        <v>4.3729110000000002</v>
      </c>
      <c r="H3339">
        <v>134.41531100000003</v>
      </c>
      <c r="I3339">
        <v>7.6741109999999999</v>
      </c>
    </row>
    <row r="3340" spans="1:9" x14ac:dyDescent="0.25">
      <c r="A3340">
        <v>3339</v>
      </c>
      <c r="F3340">
        <v>130.82497100000001</v>
      </c>
      <c r="G3340">
        <v>4.3223380000000002</v>
      </c>
      <c r="H3340">
        <v>134.42667900000001</v>
      </c>
      <c r="I3340">
        <v>7.6687099999999999</v>
      </c>
    </row>
    <row r="3341" spans="1:9" x14ac:dyDescent="0.25">
      <c r="A3341">
        <v>3340</v>
      </c>
      <c r="F3341">
        <v>130.81828400000001</v>
      </c>
      <c r="G3341">
        <v>4.3261960000000004</v>
      </c>
      <c r="H3341">
        <v>134.43213400000002</v>
      </c>
      <c r="I3341">
        <v>7.6848640000000001</v>
      </c>
    </row>
    <row r="3342" spans="1:9" x14ac:dyDescent="0.25">
      <c r="A3342">
        <v>3341</v>
      </c>
      <c r="D3342">
        <v>114.922605</v>
      </c>
      <c r="E3342">
        <v>6.9817270000000002</v>
      </c>
      <c r="F3342">
        <v>130.80645100000001</v>
      </c>
      <c r="G3342">
        <v>4.2946590000000002</v>
      </c>
      <c r="H3342">
        <v>134.43630000000002</v>
      </c>
      <c r="I3342">
        <v>7.625597</v>
      </c>
    </row>
    <row r="3343" spans="1:9" x14ac:dyDescent="0.25">
      <c r="A3343">
        <v>3342</v>
      </c>
      <c r="D3343">
        <v>114.87460400000001</v>
      </c>
      <c r="E3343">
        <v>7.0070399999999999</v>
      </c>
      <c r="F3343">
        <v>130.79673100000002</v>
      </c>
      <c r="G3343">
        <v>4.2825170000000004</v>
      </c>
      <c r="H3343">
        <v>134.43630000000002</v>
      </c>
      <c r="I3343">
        <v>7.625597</v>
      </c>
    </row>
    <row r="3344" spans="1:9" x14ac:dyDescent="0.25">
      <c r="A3344">
        <v>3343</v>
      </c>
      <c r="D3344">
        <v>114.93268700000002</v>
      </c>
      <c r="E3344">
        <v>6.9277069999999998</v>
      </c>
      <c r="F3344">
        <v>130.73879400000001</v>
      </c>
      <c r="G3344">
        <v>4.3336050000000004</v>
      </c>
    </row>
    <row r="3345" spans="1:9" x14ac:dyDescent="0.25">
      <c r="A3345">
        <v>3344</v>
      </c>
      <c r="D3345">
        <v>114.94323500000002</v>
      </c>
      <c r="E3345">
        <v>6.9375850000000003</v>
      </c>
      <c r="F3345">
        <v>130.82239600000003</v>
      </c>
      <c r="G3345">
        <v>4.2689349999999999</v>
      </c>
    </row>
    <row r="3346" spans="1:9" x14ac:dyDescent="0.25">
      <c r="A3346">
        <v>3345</v>
      </c>
      <c r="D3346">
        <v>114.93088600000002</v>
      </c>
      <c r="E3346">
        <v>6.950704</v>
      </c>
      <c r="F3346">
        <v>130.82239600000003</v>
      </c>
      <c r="G3346">
        <v>4.2689349999999999</v>
      </c>
    </row>
    <row r="3347" spans="1:9" x14ac:dyDescent="0.25">
      <c r="A3347">
        <v>3346</v>
      </c>
      <c r="D3347">
        <v>114.936238</v>
      </c>
      <c r="E3347">
        <v>6.961354</v>
      </c>
      <c r="F3347">
        <v>130.82239600000003</v>
      </c>
      <c r="G3347">
        <v>4.2689349999999999</v>
      </c>
    </row>
    <row r="3348" spans="1:9" x14ac:dyDescent="0.25">
      <c r="A3348">
        <v>3347</v>
      </c>
      <c r="D3348">
        <v>114.95089800000001</v>
      </c>
      <c r="E3348">
        <v>6.9633599999999998</v>
      </c>
    </row>
    <row r="3349" spans="1:9" x14ac:dyDescent="0.25">
      <c r="A3349">
        <v>3348</v>
      </c>
      <c r="D3349">
        <v>114.95367900000001</v>
      </c>
      <c r="E3349">
        <v>6.9610450000000004</v>
      </c>
    </row>
    <row r="3350" spans="1:9" x14ac:dyDescent="0.25">
      <c r="A3350">
        <v>3349</v>
      </c>
      <c r="D3350">
        <v>114.93711200000001</v>
      </c>
      <c r="E3350">
        <v>6.9675269999999996</v>
      </c>
    </row>
    <row r="3351" spans="1:9" x14ac:dyDescent="0.25">
      <c r="A3351">
        <v>3350</v>
      </c>
      <c r="D3351">
        <v>114.95012800000001</v>
      </c>
      <c r="E3351">
        <v>6.9540480000000002</v>
      </c>
    </row>
    <row r="3352" spans="1:9" x14ac:dyDescent="0.25">
      <c r="A3352">
        <v>3351</v>
      </c>
      <c r="D3352">
        <v>114.89899200000001</v>
      </c>
      <c r="E3352">
        <v>6.9622279999999996</v>
      </c>
    </row>
    <row r="3353" spans="1:9" x14ac:dyDescent="0.25">
      <c r="A3353">
        <v>3352</v>
      </c>
      <c r="B3353">
        <v>105.56944000000001</v>
      </c>
      <c r="C3353">
        <v>5.4887620000000004</v>
      </c>
      <c r="D3353">
        <v>114.86662800000002</v>
      </c>
      <c r="E3353">
        <v>6.9564149999999998</v>
      </c>
    </row>
    <row r="3354" spans="1:9" x14ac:dyDescent="0.25">
      <c r="A3354">
        <v>3353</v>
      </c>
      <c r="B3354">
        <v>105.619912</v>
      </c>
      <c r="C3354">
        <v>5.5064089999999997</v>
      </c>
      <c r="D3354">
        <v>114.922605</v>
      </c>
      <c r="E3354">
        <v>6.9817270000000002</v>
      </c>
    </row>
    <row r="3355" spans="1:9" x14ac:dyDescent="0.25">
      <c r="A3355">
        <v>3354</v>
      </c>
      <c r="B3355">
        <v>105.63961500000001</v>
      </c>
      <c r="C3355">
        <v>5.4727620000000003</v>
      </c>
    </row>
    <row r="3356" spans="1:9" x14ac:dyDescent="0.25">
      <c r="A3356">
        <v>3355</v>
      </c>
      <c r="B3356">
        <v>105.62819400000001</v>
      </c>
      <c r="C3356">
        <v>5.4482730000000004</v>
      </c>
    </row>
    <row r="3357" spans="1:9" x14ac:dyDescent="0.25">
      <c r="A3357">
        <v>3356</v>
      </c>
      <c r="B3357">
        <v>105.61600200000001</v>
      </c>
      <c r="C3357">
        <v>5.4653020000000003</v>
      </c>
    </row>
    <row r="3358" spans="1:9" x14ac:dyDescent="0.25">
      <c r="A3358">
        <v>3357</v>
      </c>
      <c r="B3358">
        <v>105.64007700000002</v>
      </c>
      <c r="C3358">
        <v>5.4727110000000003</v>
      </c>
      <c r="H3358">
        <v>111.967904</v>
      </c>
      <c r="I3358">
        <v>8.3111379999999997</v>
      </c>
    </row>
    <row r="3359" spans="1:9" x14ac:dyDescent="0.25">
      <c r="A3359">
        <v>3358</v>
      </c>
      <c r="B3359">
        <v>105.61317200000002</v>
      </c>
      <c r="C3359">
        <v>5.4558359999999997</v>
      </c>
      <c r="H3359">
        <v>111.95838700000002</v>
      </c>
      <c r="I3359">
        <v>8.4345099999999995</v>
      </c>
    </row>
    <row r="3360" spans="1:9" x14ac:dyDescent="0.25">
      <c r="A3360">
        <v>3359</v>
      </c>
      <c r="B3360">
        <v>105.62207100000001</v>
      </c>
      <c r="C3360">
        <v>5.4820739999999999</v>
      </c>
      <c r="H3360">
        <v>111.93266000000001</v>
      </c>
      <c r="I3360">
        <v>8.3442710000000009</v>
      </c>
    </row>
    <row r="3361" spans="1:9" x14ac:dyDescent="0.25">
      <c r="A3361">
        <v>3360</v>
      </c>
      <c r="B3361">
        <v>105.60236900000001</v>
      </c>
      <c r="C3361">
        <v>5.4934960000000004</v>
      </c>
      <c r="H3361">
        <v>111.93981300000002</v>
      </c>
      <c r="I3361">
        <v>8.3676290000000009</v>
      </c>
    </row>
    <row r="3362" spans="1:9" x14ac:dyDescent="0.25">
      <c r="A3362">
        <v>3361</v>
      </c>
      <c r="B3362">
        <v>105.54567500000002</v>
      </c>
      <c r="C3362">
        <v>5.5132000000000003</v>
      </c>
      <c r="F3362">
        <v>108.61057400000001</v>
      </c>
      <c r="G3362">
        <v>4.5380070000000003</v>
      </c>
      <c r="H3362">
        <v>111.9376</v>
      </c>
      <c r="I3362">
        <v>8.3649529999999999</v>
      </c>
    </row>
    <row r="3363" spans="1:9" x14ac:dyDescent="0.25">
      <c r="A3363">
        <v>3362</v>
      </c>
      <c r="B3363">
        <v>105.56944000000001</v>
      </c>
      <c r="C3363">
        <v>5.4887620000000004</v>
      </c>
      <c r="F3363">
        <v>108.67138400000002</v>
      </c>
      <c r="G3363">
        <v>4.5168609999999996</v>
      </c>
      <c r="H3363">
        <v>111.937398</v>
      </c>
      <c r="I3363">
        <v>8.3460719999999995</v>
      </c>
    </row>
    <row r="3364" spans="1:9" x14ac:dyDescent="0.25">
      <c r="A3364">
        <v>3363</v>
      </c>
      <c r="B3364">
        <v>105.56944000000001</v>
      </c>
      <c r="C3364">
        <v>5.4887620000000004</v>
      </c>
      <c r="F3364">
        <v>108.677198</v>
      </c>
      <c r="G3364">
        <v>4.5252990000000004</v>
      </c>
      <c r="H3364">
        <v>111.93147800000001</v>
      </c>
      <c r="I3364">
        <v>8.3419050000000006</v>
      </c>
    </row>
    <row r="3365" spans="1:9" x14ac:dyDescent="0.25">
      <c r="A3365">
        <v>3364</v>
      </c>
      <c r="F3365">
        <v>108.65955100000001</v>
      </c>
      <c r="G3365">
        <v>4.4794590000000003</v>
      </c>
      <c r="H3365">
        <v>111.95242000000002</v>
      </c>
      <c r="I3365">
        <v>8.3184439999999995</v>
      </c>
    </row>
    <row r="3366" spans="1:9" x14ac:dyDescent="0.25">
      <c r="A3366">
        <v>3365</v>
      </c>
      <c r="F3366">
        <v>108.60630500000002</v>
      </c>
      <c r="G3366">
        <v>4.4623790000000003</v>
      </c>
      <c r="H3366">
        <v>111.93801200000001</v>
      </c>
      <c r="I3366">
        <v>8.3434989999999996</v>
      </c>
    </row>
    <row r="3367" spans="1:9" x14ac:dyDescent="0.25">
      <c r="A3367">
        <v>3366</v>
      </c>
      <c r="F3367">
        <v>108.58155600000001</v>
      </c>
      <c r="G3367">
        <v>4.4547119999999998</v>
      </c>
      <c r="H3367">
        <v>111.94794200000001</v>
      </c>
      <c r="I3367">
        <v>8.2925660000000008</v>
      </c>
    </row>
    <row r="3368" spans="1:9" x14ac:dyDescent="0.25">
      <c r="A3368">
        <v>3367</v>
      </c>
      <c r="D3368">
        <v>92.091088000000013</v>
      </c>
      <c r="E3368">
        <v>7.0914140000000003</v>
      </c>
      <c r="F3368">
        <v>108.64936600000001</v>
      </c>
      <c r="G3368">
        <v>4.4672150000000004</v>
      </c>
      <c r="H3368">
        <v>111.801366</v>
      </c>
      <c r="I3368">
        <v>8.413983</v>
      </c>
    </row>
    <row r="3369" spans="1:9" x14ac:dyDescent="0.25">
      <c r="A3369">
        <v>3368</v>
      </c>
      <c r="D3369">
        <v>92.091088000000013</v>
      </c>
      <c r="E3369">
        <v>7.0914140000000003</v>
      </c>
      <c r="F3369">
        <v>108.6559</v>
      </c>
      <c r="G3369">
        <v>4.4683460000000004</v>
      </c>
      <c r="H3369">
        <v>111.967904</v>
      </c>
      <c r="I3369">
        <v>8.3111379999999997</v>
      </c>
    </row>
    <row r="3370" spans="1:9" x14ac:dyDescent="0.25">
      <c r="A3370">
        <v>3369</v>
      </c>
      <c r="D3370">
        <v>92.054610000000011</v>
      </c>
      <c r="E3370">
        <v>7.0430529999999996</v>
      </c>
      <c r="F3370">
        <v>108.55608900000001</v>
      </c>
      <c r="G3370">
        <v>4.4302229999999998</v>
      </c>
    </row>
    <row r="3371" spans="1:9" x14ac:dyDescent="0.25">
      <c r="A3371">
        <v>3370</v>
      </c>
      <c r="D3371">
        <v>92.091088000000013</v>
      </c>
      <c r="E3371">
        <v>7.0914140000000003</v>
      </c>
      <c r="F3371">
        <v>108.58062900000002</v>
      </c>
      <c r="G3371">
        <v>4.4447320000000001</v>
      </c>
    </row>
    <row r="3372" spans="1:9" x14ac:dyDescent="0.25">
      <c r="A3372">
        <v>3371</v>
      </c>
      <c r="D3372">
        <v>92.083832999999998</v>
      </c>
      <c r="E3372">
        <v>7.0298299999999996</v>
      </c>
      <c r="F3372">
        <v>108.57934700000001</v>
      </c>
      <c r="G3372">
        <v>4.5226240000000004</v>
      </c>
    </row>
    <row r="3373" spans="1:9" x14ac:dyDescent="0.25">
      <c r="A3373">
        <v>3372</v>
      </c>
      <c r="D3373">
        <v>92.052142000000003</v>
      </c>
      <c r="E3373">
        <v>7.0606479999999996</v>
      </c>
      <c r="F3373">
        <v>108.61057400000001</v>
      </c>
      <c r="G3373">
        <v>4.5380070000000003</v>
      </c>
    </row>
    <row r="3374" spans="1:9" x14ac:dyDescent="0.25">
      <c r="A3374">
        <v>3373</v>
      </c>
      <c r="D3374">
        <v>92.044374000000005</v>
      </c>
      <c r="E3374">
        <v>7.0662560000000001</v>
      </c>
    </row>
    <row r="3375" spans="1:9" x14ac:dyDescent="0.25">
      <c r="A3375">
        <v>3374</v>
      </c>
      <c r="D3375">
        <v>92.061248000000006</v>
      </c>
      <c r="E3375">
        <v>7.0756709999999998</v>
      </c>
    </row>
    <row r="3376" spans="1:9" x14ac:dyDescent="0.25">
      <c r="A3376">
        <v>3375</v>
      </c>
      <c r="D3376">
        <v>92.059241000000014</v>
      </c>
      <c r="E3376">
        <v>7.0744360000000004</v>
      </c>
    </row>
    <row r="3377" spans="1:9" x14ac:dyDescent="0.25">
      <c r="A3377">
        <v>3376</v>
      </c>
      <c r="D3377">
        <v>92.053273000000004</v>
      </c>
      <c r="E3377">
        <v>7.100263</v>
      </c>
    </row>
    <row r="3378" spans="1:9" x14ac:dyDescent="0.25">
      <c r="A3378">
        <v>3377</v>
      </c>
      <c r="D3378">
        <v>92.025647000000006</v>
      </c>
      <c r="E3378">
        <v>7.0983590000000003</v>
      </c>
    </row>
    <row r="3379" spans="1:9" x14ac:dyDescent="0.25">
      <c r="A3379">
        <v>3378</v>
      </c>
      <c r="B3379">
        <v>84.137202000000002</v>
      </c>
      <c r="C3379">
        <v>6.2277079999999998</v>
      </c>
      <c r="D3379">
        <v>92.037582000000015</v>
      </c>
      <c r="E3379">
        <v>7.0847759999999997</v>
      </c>
    </row>
    <row r="3380" spans="1:9" x14ac:dyDescent="0.25">
      <c r="A3380">
        <v>3379</v>
      </c>
      <c r="B3380">
        <v>84.095942000000008</v>
      </c>
      <c r="C3380">
        <v>6.1740469999999998</v>
      </c>
      <c r="D3380">
        <v>91.970236999999997</v>
      </c>
      <c r="E3380">
        <v>7.0706810000000004</v>
      </c>
    </row>
    <row r="3381" spans="1:9" x14ac:dyDescent="0.25">
      <c r="A3381">
        <v>3380</v>
      </c>
      <c r="B3381">
        <v>84.097227000000004</v>
      </c>
      <c r="C3381">
        <v>6.1910249999999998</v>
      </c>
      <c r="D3381">
        <v>92.091088000000013</v>
      </c>
      <c r="E3381">
        <v>7.0914140000000003</v>
      </c>
    </row>
    <row r="3382" spans="1:9" x14ac:dyDescent="0.25">
      <c r="A3382">
        <v>3381</v>
      </c>
      <c r="B3382">
        <v>84.126399000000006</v>
      </c>
      <c r="C3382">
        <v>6.2027039999999998</v>
      </c>
    </row>
    <row r="3383" spans="1:9" x14ac:dyDescent="0.25">
      <c r="A3383">
        <v>3382</v>
      </c>
      <c r="B3383">
        <v>84.119814000000005</v>
      </c>
      <c r="C3383">
        <v>6.1817650000000004</v>
      </c>
    </row>
    <row r="3384" spans="1:9" x14ac:dyDescent="0.25">
      <c r="A3384">
        <v>3383</v>
      </c>
      <c r="B3384">
        <v>84.131698</v>
      </c>
      <c r="C3384">
        <v>6.1898419999999996</v>
      </c>
      <c r="H3384">
        <v>89.959966000000009</v>
      </c>
      <c r="I3384">
        <v>9.0037800000000008</v>
      </c>
    </row>
    <row r="3385" spans="1:9" x14ac:dyDescent="0.25">
      <c r="A3385">
        <v>3384</v>
      </c>
      <c r="B3385">
        <v>84.147288000000003</v>
      </c>
      <c r="C3385">
        <v>6.1844400000000004</v>
      </c>
      <c r="H3385">
        <v>89.976889999999997</v>
      </c>
      <c r="I3385">
        <v>9.0669579999999996</v>
      </c>
    </row>
    <row r="3386" spans="1:9" x14ac:dyDescent="0.25">
      <c r="A3386">
        <v>3385</v>
      </c>
      <c r="B3386">
        <v>84.130051000000009</v>
      </c>
      <c r="C3386">
        <v>6.192723</v>
      </c>
      <c r="H3386">
        <v>89.993715000000009</v>
      </c>
      <c r="I3386">
        <v>9.067062</v>
      </c>
    </row>
    <row r="3387" spans="1:9" x14ac:dyDescent="0.25">
      <c r="A3387">
        <v>3386</v>
      </c>
      <c r="B3387">
        <v>84.120328000000001</v>
      </c>
      <c r="C3387">
        <v>6.1878359999999999</v>
      </c>
      <c r="H3387">
        <v>89.953071000000008</v>
      </c>
      <c r="I3387">
        <v>9.066084</v>
      </c>
    </row>
    <row r="3388" spans="1:9" x14ac:dyDescent="0.25">
      <c r="A3388">
        <v>3387</v>
      </c>
      <c r="B3388">
        <v>84.033742000000004</v>
      </c>
      <c r="C3388">
        <v>6.2519910000000003</v>
      </c>
      <c r="H3388">
        <v>89.978744000000006</v>
      </c>
      <c r="I3388">
        <v>9.0596519999999998</v>
      </c>
    </row>
    <row r="3389" spans="1:9" x14ac:dyDescent="0.25">
      <c r="A3389">
        <v>3388</v>
      </c>
      <c r="B3389">
        <v>84.137202000000002</v>
      </c>
      <c r="C3389">
        <v>6.2277079999999998</v>
      </c>
      <c r="F3389">
        <v>86.218421000000006</v>
      </c>
      <c r="G3389">
        <v>5.8607300000000002</v>
      </c>
      <c r="H3389">
        <v>89.954461000000009</v>
      </c>
      <c r="I3389">
        <v>9.0679370000000006</v>
      </c>
    </row>
    <row r="3390" spans="1:9" x14ac:dyDescent="0.25">
      <c r="A3390">
        <v>3389</v>
      </c>
      <c r="B3390">
        <v>84.137202000000002</v>
      </c>
      <c r="C3390">
        <v>6.2277079999999998</v>
      </c>
      <c r="F3390">
        <v>86.241317000000009</v>
      </c>
      <c r="G3390">
        <v>5.9054900000000004</v>
      </c>
      <c r="H3390">
        <v>89.933881000000014</v>
      </c>
      <c r="I3390">
        <v>9.023434</v>
      </c>
    </row>
    <row r="3391" spans="1:9" x14ac:dyDescent="0.25">
      <c r="A3391">
        <v>3390</v>
      </c>
      <c r="F3391">
        <v>86.226087000000007</v>
      </c>
      <c r="G3391">
        <v>5.9019399999999997</v>
      </c>
      <c r="H3391">
        <v>89.970254000000011</v>
      </c>
      <c r="I3391">
        <v>9.0111380000000008</v>
      </c>
    </row>
    <row r="3392" spans="1:9" x14ac:dyDescent="0.25">
      <c r="A3392">
        <v>3391</v>
      </c>
      <c r="F3392">
        <v>86.222487999999998</v>
      </c>
      <c r="G3392">
        <v>5.9125379999999996</v>
      </c>
      <c r="H3392">
        <v>89.967578000000003</v>
      </c>
      <c r="I3392">
        <v>8.9663780000000006</v>
      </c>
    </row>
    <row r="3393" spans="1:9" x14ac:dyDescent="0.25">
      <c r="A3393">
        <v>3392</v>
      </c>
      <c r="F3393">
        <v>86.237714000000011</v>
      </c>
      <c r="G3393">
        <v>5.9068269999999998</v>
      </c>
      <c r="H3393">
        <v>89.891538000000011</v>
      </c>
      <c r="I3393">
        <v>8.9375669999999996</v>
      </c>
    </row>
    <row r="3394" spans="1:9" x14ac:dyDescent="0.25">
      <c r="A3394">
        <v>3393</v>
      </c>
      <c r="F3394">
        <v>86.237098000000003</v>
      </c>
      <c r="G3394">
        <v>5.9224160000000001</v>
      </c>
      <c r="H3394">
        <v>89.886857000000006</v>
      </c>
      <c r="I3394">
        <v>8.9264550000000007</v>
      </c>
    </row>
    <row r="3395" spans="1:9" x14ac:dyDescent="0.25">
      <c r="A3395">
        <v>3394</v>
      </c>
      <c r="D3395">
        <v>73.733527000000009</v>
      </c>
      <c r="E3395">
        <v>8.1895679999999995</v>
      </c>
      <c r="F3395">
        <v>86.256288000000012</v>
      </c>
      <c r="G3395">
        <v>5.9464430000000004</v>
      </c>
      <c r="H3395">
        <v>89.959966000000009</v>
      </c>
      <c r="I3395">
        <v>9.0037800000000008</v>
      </c>
    </row>
    <row r="3396" spans="1:9" x14ac:dyDescent="0.25">
      <c r="A3396">
        <v>3395</v>
      </c>
      <c r="D3396">
        <v>73.733527000000009</v>
      </c>
      <c r="E3396">
        <v>8.1895679999999995</v>
      </c>
      <c r="F3396">
        <v>86.194190000000006</v>
      </c>
      <c r="G3396">
        <v>5.9392909999999999</v>
      </c>
    </row>
    <row r="3397" spans="1:9" x14ac:dyDescent="0.25">
      <c r="A3397">
        <v>3396</v>
      </c>
      <c r="D3397">
        <v>73.675030000000007</v>
      </c>
      <c r="E3397">
        <v>8.1846800000000002</v>
      </c>
      <c r="F3397">
        <v>86.160955000000001</v>
      </c>
      <c r="G3397">
        <v>5.8973610000000001</v>
      </c>
    </row>
    <row r="3398" spans="1:9" x14ac:dyDescent="0.25">
      <c r="A3398">
        <v>3397</v>
      </c>
      <c r="D3398">
        <v>73.722620000000006</v>
      </c>
      <c r="E3398">
        <v>8.1765509999999999</v>
      </c>
      <c r="F3398">
        <v>86.158588000000009</v>
      </c>
      <c r="G3398">
        <v>5.9006020000000001</v>
      </c>
    </row>
    <row r="3399" spans="1:9" x14ac:dyDescent="0.25">
      <c r="A3399">
        <v>3398</v>
      </c>
      <c r="D3399">
        <v>73.680124000000006</v>
      </c>
      <c r="E3399">
        <v>8.1811299999999996</v>
      </c>
      <c r="F3399">
        <v>86.185649000000012</v>
      </c>
      <c r="G3399">
        <v>5.9009619999999998</v>
      </c>
    </row>
    <row r="3400" spans="1:9" x14ac:dyDescent="0.25">
      <c r="A3400">
        <v>3399</v>
      </c>
      <c r="D3400">
        <v>73.667622000000009</v>
      </c>
      <c r="E3400">
        <v>8.2011430000000001</v>
      </c>
      <c r="F3400">
        <v>86.218421000000006</v>
      </c>
      <c r="G3400">
        <v>5.8607300000000002</v>
      </c>
    </row>
    <row r="3401" spans="1:9" x14ac:dyDescent="0.25">
      <c r="A3401">
        <v>3400</v>
      </c>
      <c r="D3401">
        <v>73.685474000000013</v>
      </c>
      <c r="E3401">
        <v>8.2057219999999997</v>
      </c>
    </row>
    <row r="3402" spans="1:9" x14ac:dyDescent="0.25">
      <c r="A3402">
        <v>3401</v>
      </c>
      <c r="D3402">
        <v>73.715932000000009</v>
      </c>
      <c r="E3402">
        <v>8.1999600000000008</v>
      </c>
    </row>
    <row r="3403" spans="1:9" x14ac:dyDescent="0.25">
      <c r="A3403">
        <v>3402</v>
      </c>
      <c r="D3403">
        <v>73.716755000000006</v>
      </c>
      <c r="E3403">
        <v>8.1896190000000004</v>
      </c>
    </row>
    <row r="3404" spans="1:9" x14ac:dyDescent="0.25">
      <c r="A3404">
        <v>3403</v>
      </c>
      <c r="D3404">
        <v>73.688510000000008</v>
      </c>
      <c r="E3404">
        <v>8.1804089999999992</v>
      </c>
    </row>
    <row r="3405" spans="1:9" x14ac:dyDescent="0.25">
      <c r="A3405">
        <v>3404</v>
      </c>
      <c r="D3405">
        <v>73.69504400000001</v>
      </c>
      <c r="E3405">
        <v>8.1798439999999992</v>
      </c>
    </row>
    <row r="3406" spans="1:9" x14ac:dyDescent="0.25">
      <c r="A3406">
        <v>3405</v>
      </c>
      <c r="B3406">
        <v>65.622851999999995</v>
      </c>
      <c r="C3406">
        <v>6.2017090000000001</v>
      </c>
      <c r="D3406">
        <v>73.736922000000007</v>
      </c>
      <c r="E3406">
        <v>8.2038709999999995</v>
      </c>
    </row>
    <row r="3407" spans="1:9" x14ac:dyDescent="0.25">
      <c r="A3407">
        <v>3406</v>
      </c>
      <c r="B3407">
        <v>65.634619999999998</v>
      </c>
      <c r="C3407">
        <v>6.1970660000000004</v>
      </c>
      <c r="D3407">
        <v>73.733527000000009</v>
      </c>
      <c r="E3407">
        <v>8.1895679999999995</v>
      </c>
    </row>
    <row r="3408" spans="1:9" x14ac:dyDescent="0.25">
      <c r="A3408">
        <v>3407</v>
      </c>
      <c r="B3408">
        <v>65.611868999999999</v>
      </c>
      <c r="C3408">
        <v>6.1979949999999997</v>
      </c>
    </row>
    <row r="3409" spans="1:9" x14ac:dyDescent="0.25">
      <c r="A3409">
        <v>3408</v>
      </c>
      <c r="B3409">
        <v>65.609335999999999</v>
      </c>
      <c r="C3409">
        <v>6.2025350000000001</v>
      </c>
    </row>
    <row r="3410" spans="1:9" x14ac:dyDescent="0.25">
      <c r="A3410">
        <v>3409</v>
      </c>
      <c r="B3410">
        <v>65.596439000000004</v>
      </c>
      <c r="C3410">
        <v>6.1914939999999996</v>
      </c>
      <c r="H3410">
        <v>72.473827</v>
      </c>
      <c r="I3410">
        <v>9.9347290000000008</v>
      </c>
    </row>
    <row r="3411" spans="1:9" x14ac:dyDescent="0.25">
      <c r="A3411">
        <v>3410</v>
      </c>
      <c r="B3411">
        <v>65.611762999999996</v>
      </c>
      <c r="C3411">
        <v>6.1880360000000003</v>
      </c>
      <c r="H3411">
        <v>72.44681700000001</v>
      </c>
      <c r="I3411">
        <v>9.9640550000000001</v>
      </c>
    </row>
    <row r="3412" spans="1:9" x14ac:dyDescent="0.25">
      <c r="A3412">
        <v>3411</v>
      </c>
      <c r="B3412">
        <v>65.603248000000008</v>
      </c>
      <c r="C3412">
        <v>6.177047</v>
      </c>
      <c r="H3412">
        <v>72.475525000000005</v>
      </c>
      <c r="I3412">
        <v>9.9512959999999993</v>
      </c>
    </row>
    <row r="3413" spans="1:9" x14ac:dyDescent="0.25">
      <c r="A3413">
        <v>3412</v>
      </c>
      <c r="B3413">
        <v>65.602787000000006</v>
      </c>
      <c r="C3413">
        <v>6.1746220000000003</v>
      </c>
      <c r="H3413">
        <v>72.471975</v>
      </c>
      <c r="I3413">
        <v>9.9274749999999994</v>
      </c>
    </row>
    <row r="3414" spans="1:9" x14ac:dyDescent="0.25">
      <c r="A3414">
        <v>3413</v>
      </c>
      <c r="B3414">
        <v>65.624351000000004</v>
      </c>
      <c r="C3414">
        <v>6.1842699999999997</v>
      </c>
      <c r="H3414">
        <v>72.470329000000007</v>
      </c>
      <c r="I3414">
        <v>9.9535590000000003</v>
      </c>
    </row>
    <row r="3415" spans="1:9" x14ac:dyDescent="0.25">
      <c r="A3415">
        <v>3414</v>
      </c>
      <c r="B3415">
        <v>65.608103999999997</v>
      </c>
      <c r="C3415">
        <v>6.1929379999999998</v>
      </c>
      <c r="F3415">
        <v>69.478997000000007</v>
      </c>
      <c r="G3415">
        <v>6.6481899999999996</v>
      </c>
      <c r="H3415">
        <v>72.434880000000007</v>
      </c>
      <c r="I3415">
        <v>9.9059709999999992</v>
      </c>
    </row>
    <row r="3416" spans="1:9" x14ac:dyDescent="0.25">
      <c r="A3416">
        <v>3415</v>
      </c>
      <c r="B3416">
        <v>65.509085999999996</v>
      </c>
      <c r="C3416">
        <v>6.1644050000000004</v>
      </c>
      <c r="F3416">
        <v>69.554677000000012</v>
      </c>
      <c r="G3416">
        <v>6.6555479999999996</v>
      </c>
      <c r="H3416">
        <v>72.461685000000003</v>
      </c>
      <c r="I3416">
        <v>9.9179560000000002</v>
      </c>
    </row>
    <row r="3417" spans="1:9" x14ac:dyDescent="0.25">
      <c r="A3417">
        <v>3416</v>
      </c>
      <c r="B3417">
        <v>65.622851999999995</v>
      </c>
      <c r="C3417">
        <v>6.2017090000000001</v>
      </c>
      <c r="F3417">
        <v>69.534715000000006</v>
      </c>
      <c r="G3417">
        <v>6.6562169999999998</v>
      </c>
      <c r="H3417">
        <v>72.443524000000011</v>
      </c>
      <c r="I3417">
        <v>9.9147160000000003</v>
      </c>
    </row>
    <row r="3418" spans="1:9" x14ac:dyDescent="0.25">
      <c r="A3418">
        <v>3417</v>
      </c>
      <c r="F3418">
        <v>69.515886000000009</v>
      </c>
      <c r="G3418">
        <v>6.6282810000000003</v>
      </c>
      <c r="H3418">
        <v>72.419961000000001</v>
      </c>
      <c r="I3418">
        <v>9.9420350000000006</v>
      </c>
    </row>
    <row r="3419" spans="1:9" x14ac:dyDescent="0.25">
      <c r="A3419">
        <v>3418</v>
      </c>
      <c r="F3419">
        <v>69.488309000000001</v>
      </c>
      <c r="G3419">
        <v>6.6381579999999998</v>
      </c>
      <c r="H3419">
        <v>72.414199000000011</v>
      </c>
      <c r="I3419">
        <v>9.9041689999999996</v>
      </c>
    </row>
    <row r="3420" spans="1:9" x14ac:dyDescent="0.25">
      <c r="A3420">
        <v>3419</v>
      </c>
      <c r="F3420">
        <v>69.497827000000001</v>
      </c>
      <c r="G3420">
        <v>6.6424789999999998</v>
      </c>
      <c r="H3420">
        <v>72.416977000000003</v>
      </c>
      <c r="I3420">
        <v>9.8829209999999996</v>
      </c>
    </row>
    <row r="3421" spans="1:9" x14ac:dyDescent="0.25">
      <c r="A3421">
        <v>3420</v>
      </c>
      <c r="D3421">
        <v>53.336612000000002</v>
      </c>
      <c r="E3421">
        <v>7.3302740000000002</v>
      </c>
      <c r="F3421">
        <v>69.477042000000012</v>
      </c>
      <c r="G3421">
        <v>6.6412959999999996</v>
      </c>
      <c r="H3421">
        <v>72.473827</v>
      </c>
      <c r="I3421">
        <v>9.9347290000000008</v>
      </c>
    </row>
    <row r="3422" spans="1:9" x14ac:dyDescent="0.25">
      <c r="A3422">
        <v>3421</v>
      </c>
      <c r="D3422">
        <v>53.322216000000004</v>
      </c>
      <c r="E3422">
        <v>7.3870290000000001</v>
      </c>
      <c r="F3422">
        <v>69.479460000000003</v>
      </c>
      <c r="G3422">
        <v>6.6344539999999999</v>
      </c>
      <c r="H3422">
        <v>72.473827</v>
      </c>
      <c r="I3422">
        <v>9.9347290000000008</v>
      </c>
    </row>
    <row r="3423" spans="1:9" x14ac:dyDescent="0.25">
      <c r="A3423">
        <v>3422</v>
      </c>
      <c r="D3423">
        <v>53.356788000000002</v>
      </c>
      <c r="E3423">
        <v>7.3430689999999998</v>
      </c>
      <c r="F3423">
        <v>69.517069000000006</v>
      </c>
      <c r="G3423">
        <v>6.6313680000000002</v>
      </c>
    </row>
    <row r="3424" spans="1:9" x14ac:dyDescent="0.25">
      <c r="A3424">
        <v>3423</v>
      </c>
      <c r="D3424">
        <v>53.355598000000001</v>
      </c>
      <c r="E3424">
        <v>7.34049</v>
      </c>
      <c r="F3424">
        <v>69.48949300000001</v>
      </c>
      <c r="G3424">
        <v>6.598338</v>
      </c>
    </row>
    <row r="3425" spans="1:9" x14ac:dyDescent="0.25">
      <c r="A3425">
        <v>3424</v>
      </c>
      <c r="D3425">
        <v>53.348583000000005</v>
      </c>
      <c r="E3425">
        <v>7.367578</v>
      </c>
      <c r="F3425">
        <v>69.47045700000001</v>
      </c>
      <c r="G3425">
        <v>6.612743</v>
      </c>
    </row>
    <row r="3426" spans="1:9" x14ac:dyDescent="0.25">
      <c r="A3426">
        <v>3425</v>
      </c>
      <c r="D3426">
        <v>53.356940999999999</v>
      </c>
      <c r="E3426">
        <v>7.3613860000000004</v>
      </c>
      <c r="F3426">
        <v>69.534510000000012</v>
      </c>
      <c r="G3426">
        <v>6.5465809999999998</v>
      </c>
    </row>
    <row r="3427" spans="1:9" x14ac:dyDescent="0.25">
      <c r="A3427">
        <v>3426</v>
      </c>
      <c r="D3427">
        <v>53.360911999999999</v>
      </c>
      <c r="E3427">
        <v>7.3523050000000003</v>
      </c>
      <c r="F3427">
        <v>69.478997000000007</v>
      </c>
      <c r="G3427">
        <v>6.6481899999999996</v>
      </c>
    </row>
    <row r="3428" spans="1:9" x14ac:dyDescent="0.25">
      <c r="A3428">
        <v>3427</v>
      </c>
      <c r="D3428">
        <v>53.355032999999999</v>
      </c>
      <c r="E3428">
        <v>7.3423470000000002</v>
      </c>
    </row>
    <row r="3429" spans="1:9" x14ac:dyDescent="0.25">
      <c r="A3429">
        <v>3428</v>
      </c>
      <c r="D3429">
        <v>53.376911</v>
      </c>
      <c r="E3429">
        <v>7.3393030000000001</v>
      </c>
    </row>
    <row r="3430" spans="1:9" x14ac:dyDescent="0.25">
      <c r="A3430">
        <v>3429</v>
      </c>
      <c r="D3430">
        <v>53.387638000000003</v>
      </c>
      <c r="E3430">
        <v>7.3382709999999998</v>
      </c>
    </row>
    <row r="3431" spans="1:9" x14ac:dyDescent="0.25">
      <c r="A3431">
        <v>3430</v>
      </c>
      <c r="D3431">
        <v>53.384596999999999</v>
      </c>
      <c r="E3431">
        <v>7.3323369999999999</v>
      </c>
    </row>
    <row r="3432" spans="1:9" x14ac:dyDescent="0.25">
      <c r="A3432">
        <v>3431</v>
      </c>
      <c r="D3432">
        <v>53.405802999999999</v>
      </c>
      <c r="E3432">
        <v>7.343585</v>
      </c>
    </row>
    <row r="3433" spans="1:9" x14ac:dyDescent="0.25">
      <c r="A3433">
        <v>3432</v>
      </c>
      <c r="B3433">
        <v>44.712668999999998</v>
      </c>
      <c r="C3433">
        <v>5.9939309999999999</v>
      </c>
      <c r="D3433">
        <v>53.285842000000002</v>
      </c>
      <c r="E3433">
        <v>7.384862</v>
      </c>
    </row>
    <row r="3434" spans="1:9" x14ac:dyDescent="0.25">
      <c r="A3434">
        <v>3433</v>
      </c>
      <c r="B3434">
        <v>44.704464000000002</v>
      </c>
      <c r="C3434">
        <v>5.9677210000000001</v>
      </c>
      <c r="D3434">
        <v>53.336612000000002</v>
      </c>
      <c r="E3434">
        <v>7.3302740000000002</v>
      </c>
    </row>
    <row r="3435" spans="1:9" x14ac:dyDescent="0.25">
      <c r="A3435">
        <v>3434</v>
      </c>
      <c r="B3435">
        <v>44.727523000000005</v>
      </c>
      <c r="C3435">
        <v>5.9791749999999997</v>
      </c>
    </row>
    <row r="3436" spans="1:9" x14ac:dyDescent="0.25">
      <c r="A3436">
        <v>3435</v>
      </c>
      <c r="B3436">
        <v>44.744964000000003</v>
      </c>
      <c r="C3436">
        <v>5.965605</v>
      </c>
    </row>
    <row r="3437" spans="1:9" x14ac:dyDescent="0.25">
      <c r="A3437">
        <v>3436</v>
      </c>
      <c r="B3437">
        <v>44.746307000000002</v>
      </c>
      <c r="C3437">
        <v>5.9578660000000001</v>
      </c>
      <c r="H3437">
        <v>51.240516</v>
      </c>
      <c r="I3437">
        <v>9.0607070000000007</v>
      </c>
    </row>
    <row r="3438" spans="1:9" x14ac:dyDescent="0.25">
      <c r="A3438">
        <v>3437</v>
      </c>
      <c r="B3438">
        <v>44.725463000000005</v>
      </c>
      <c r="C3438">
        <v>5.9496099999999998</v>
      </c>
      <c r="H3438">
        <v>51.232154000000001</v>
      </c>
      <c r="I3438">
        <v>9.0799520000000005</v>
      </c>
    </row>
    <row r="3439" spans="1:9" x14ac:dyDescent="0.25">
      <c r="A3439">
        <v>3438</v>
      </c>
      <c r="B3439">
        <v>44.765605000000001</v>
      </c>
      <c r="C3439">
        <v>5.9574009999999999</v>
      </c>
      <c r="H3439">
        <v>51.253517000000002</v>
      </c>
      <c r="I3439">
        <v>9.0763920000000002</v>
      </c>
    </row>
    <row r="3440" spans="1:9" x14ac:dyDescent="0.25">
      <c r="A3440">
        <v>3439</v>
      </c>
      <c r="B3440">
        <v>44.774581000000005</v>
      </c>
      <c r="C3440">
        <v>5.9399620000000004</v>
      </c>
      <c r="H3440">
        <v>51.226997000000004</v>
      </c>
      <c r="I3440">
        <v>9.074999</v>
      </c>
    </row>
    <row r="3441" spans="1:9" x14ac:dyDescent="0.25">
      <c r="A3441">
        <v>3440</v>
      </c>
      <c r="B3441">
        <v>44.777163999999999</v>
      </c>
      <c r="C3441">
        <v>5.9589489999999996</v>
      </c>
      <c r="H3441">
        <v>51.249855000000004</v>
      </c>
      <c r="I3441">
        <v>9.0508000000000006</v>
      </c>
    </row>
    <row r="3442" spans="1:9" x14ac:dyDescent="0.25">
      <c r="A3442">
        <v>3441</v>
      </c>
      <c r="B3442">
        <v>44.753582000000002</v>
      </c>
      <c r="C3442">
        <v>5.9643670000000002</v>
      </c>
      <c r="H3442">
        <v>51.242530000000002</v>
      </c>
      <c r="I3442">
        <v>9.0619960000000006</v>
      </c>
    </row>
    <row r="3443" spans="1:9" x14ac:dyDescent="0.25">
      <c r="A3443">
        <v>3442</v>
      </c>
      <c r="B3443">
        <v>44.712668999999998</v>
      </c>
      <c r="C3443">
        <v>5.9939309999999999</v>
      </c>
      <c r="F3443">
        <v>47.123705999999999</v>
      </c>
      <c r="G3443">
        <v>5.0696880000000002</v>
      </c>
      <c r="H3443">
        <v>51.277099</v>
      </c>
      <c r="I3443">
        <v>9.0740180000000006</v>
      </c>
    </row>
    <row r="3444" spans="1:9" x14ac:dyDescent="0.25">
      <c r="A3444">
        <v>3443</v>
      </c>
      <c r="F3444">
        <v>47.156932000000005</v>
      </c>
      <c r="G3444">
        <v>5.1136489999999997</v>
      </c>
      <c r="H3444">
        <v>51.256973000000002</v>
      </c>
      <c r="I3444">
        <v>9.0461050000000007</v>
      </c>
    </row>
    <row r="3445" spans="1:9" x14ac:dyDescent="0.25">
      <c r="A3445">
        <v>3444</v>
      </c>
      <c r="F3445">
        <v>47.174579000000001</v>
      </c>
      <c r="G3445">
        <v>5.1287669999999999</v>
      </c>
      <c r="H3445">
        <v>51.249393000000005</v>
      </c>
      <c r="I3445">
        <v>9.035012</v>
      </c>
    </row>
    <row r="3446" spans="1:9" x14ac:dyDescent="0.25">
      <c r="A3446">
        <v>3445</v>
      </c>
      <c r="F3446">
        <v>47.172103</v>
      </c>
      <c r="G3446">
        <v>5.0872320000000002</v>
      </c>
      <c r="H3446">
        <v>51.246345000000005</v>
      </c>
      <c r="I3446">
        <v>9.0621519999999993</v>
      </c>
    </row>
    <row r="3447" spans="1:9" x14ac:dyDescent="0.25">
      <c r="A3447">
        <v>3446</v>
      </c>
      <c r="F3447">
        <v>47.150638000000001</v>
      </c>
      <c r="G3447">
        <v>5.0794920000000001</v>
      </c>
      <c r="H3447">
        <v>51.243560000000002</v>
      </c>
      <c r="I3447">
        <v>9.0464140000000004</v>
      </c>
    </row>
    <row r="3448" spans="1:9" x14ac:dyDescent="0.25">
      <c r="A3448">
        <v>3447</v>
      </c>
      <c r="D3448">
        <v>32.515630000000002</v>
      </c>
      <c r="E3448">
        <v>7.0206970000000002</v>
      </c>
      <c r="F3448">
        <v>47.137892999999998</v>
      </c>
      <c r="G3448">
        <v>5.0834140000000003</v>
      </c>
      <c r="H3448">
        <v>51.168742999999999</v>
      </c>
      <c r="I3448">
        <v>9.0719560000000001</v>
      </c>
    </row>
    <row r="3449" spans="1:9" x14ac:dyDescent="0.25">
      <c r="A3449">
        <v>3448</v>
      </c>
      <c r="D3449">
        <v>32.565938000000003</v>
      </c>
      <c r="E3449">
        <v>6.9925249999999997</v>
      </c>
      <c r="F3449">
        <v>47.147079000000005</v>
      </c>
      <c r="G3449">
        <v>5.1141129999999997</v>
      </c>
      <c r="H3449">
        <v>51.240516</v>
      </c>
      <c r="I3449">
        <v>9.0607070000000007</v>
      </c>
    </row>
    <row r="3450" spans="1:9" x14ac:dyDescent="0.25">
      <c r="A3450">
        <v>3449</v>
      </c>
      <c r="D3450">
        <v>32.542770000000004</v>
      </c>
      <c r="E3450">
        <v>6.9869519999999996</v>
      </c>
      <c r="F3450">
        <v>47.146766</v>
      </c>
      <c r="G3450">
        <v>5.1093149999999996</v>
      </c>
      <c r="H3450">
        <v>51.240516</v>
      </c>
      <c r="I3450">
        <v>9.0607070000000007</v>
      </c>
    </row>
    <row r="3451" spans="1:9" x14ac:dyDescent="0.25">
      <c r="A3451">
        <v>3450</v>
      </c>
      <c r="D3451">
        <v>32.502164</v>
      </c>
      <c r="E3451">
        <v>7.0052690000000002</v>
      </c>
      <c r="F3451">
        <v>47.129795000000001</v>
      </c>
      <c r="G3451">
        <v>5.0790280000000001</v>
      </c>
    </row>
    <row r="3452" spans="1:9" x14ac:dyDescent="0.25">
      <c r="A3452">
        <v>3451</v>
      </c>
      <c r="D3452">
        <v>32.502113000000001</v>
      </c>
      <c r="E3452">
        <v>6.9981999999999998</v>
      </c>
      <c r="F3452">
        <v>47.148319000000001</v>
      </c>
      <c r="G3452">
        <v>5.0621039999999997</v>
      </c>
    </row>
    <row r="3453" spans="1:9" x14ac:dyDescent="0.25">
      <c r="A3453">
        <v>3452</v>
      </c>
      <c r="D3453">
        <v>32.508459000000002</v>
      </c>
      <c r="E3453">
        <v>6.9884490000000001</v>
      </c>
      <c r="F3453">
        <v>47.124996000000003</v>
      </c>
      <c r="G3453">
        <v>5.0787699999999996</v>
      </c>
    </row>
    <row r="3454" spans="1:9" x14ac:dyDescent="0.25">
      <c r="A3454">
        <v>3453</v>
      </c>
      <c r="D3454">
        <v>32.507530000000003</v>
      </c>
      <c r="E3454">
        <v>6.9799870000000004</v>
      </c>
      <c r="F3454">
        <v>47.126182</v>
      </c>
      <c r="G3454">
        <v>5.085477</v>
      </c>
    </row>
    <row r="3455" spans="1:9" x14ac:dyDescent="0.25">
      <c r="A3455">
        <v>3454</v>
      </c>
      <c r="D3455">
        <v>32.550769000000003</v>
      </c>
      <c r="E3455">
        <v>6.9856619999999996</v>
      </c>
      <c r="F3455">
        <v>47.141196999999998</v>
      </c>
      <c r="G3455">
        <v>5.1160740000000002</v>
      </c>
    </row>
    <row r="3456" spans="1:9" x14ac:dyDescent="0.25">
      <c r="A3456">
        <v>3455</v>
      </c>
      <c r="D3456">
        <v>32.545194000000002</v>
      </c>
      <c r="E3456">
        <v>6.9941240000000002</v>
      </c>
      <c r="F3456">
        <v>47.325084000000004</v>
      </c>
      <c r="G3456">
        <v>5.0916689999999996</v>
      </c>
    </row>
    <row r="3457" spans="1:9" x14ac:dyDescent="0.25">
      <c r="A3457">
        <v>3456</v>
      </c>
      <c r="D3457">
        <v>32.547311000000001</v>
      </c>
      <c r="E3457">
        <v>6.9942279999999997</v>
      </c>
      <c r="F3457">
        <v>47.123705999999999</v>
      </c>
      <c r="G3457">
        <v>5.0696880000000002</v>
      </c>
    </row>
    <row r="3458" spans="1:9" x14ac:dyDescent="0.25">
      <c r="A3458">
        <v>3457</v>
      </c>
      <c r="D3458">
        <v>32.557063999999997</v>
      </c>
      <c r="E3458">
        <v>7.0139370000000003</v>
      </c>
    </row>
    <row r="3459" spans="1:9" x14ac:dyDescent="0.25">
      <c r="A3459">
        <v>3458</v>
      </c>
      <c r="D3459">
        <v>32.529871</v>
      </c>
      <c r="E3459">
        <v>7.0138340000000001</v>
      </c>
    </row>
    <row r="3460" spans="1:9" x14ac:dyDescent="0.25">
      <c r="A3460">
        <v>3459</v>
      </c>
      <c r="D3460">
        <v>32.506601000000003</v>
      </c>
      <c r="E3460">
        <v>6.9881909999999996</v>
      </c>
    </row>
    <row r="3461" spans="1:9" x14ac:dyDescent="0.25">
      <c r="A3461">
        <v>3460</v>
      </c>
      <c r="B3461">
        <v>24.219013000000004</v>
      </c>
      <c r="C3461">
        <v>6.0060570000000002</v>
      </c>
      <c r="D3461">
        <v>32.472549000000001</v>
      </c>
      <c r="E3461">
        <v>7.0475260000000004</v>
      </c>
    </row>
    <row r="3462" spans="1:9" x14ac:dyDescent="0.25">
      <c r="A3462">
        <v>3461</v>
      </c>
      <c r="B3462">
        <v>24.196052000000002</v>
      </c>
      <c r="C3462">
        <v>6.0758669999999997</v>
      </c>
      <c r="D3462">
        <v>32.449331000000001</v>
      </c>
      <c r="E3462">
        <v>7.1632049999999996</v>
      </c>
    </row>
    <row r="3463" spans="1:9" x14ac:dyDescent="0.25">
      <c r="A3463">
        <v>3462</v>
      </c>
      <c r="B3463">
        <v>24.191513</v>
      </c>
      <c r="C3463">
        <v>6.0411929999999998</v>
      </c>
      <c r="D3463">
        <v>32.515630000000002</v>
      </c>
      <c r="E3463">
        <v>7.0206970000000002</v>
      </c>
    </row>
    <row r="3464" spans="1:9" x14ac:dyDescent="0.25">
      <c r="A3464">
        <v>3463</v>
      </c>
      <c r="B3464">
        <v>24.206062000000003</v>
      </c>
      <c r="C3464">
        <v>6.0431540000000004</v>
      </c>
      <c r="H3464">
        <v>31.741689000000001</v>
      </c>
      <c r="I3464">
        <v>8.8851250000000004</v>
      </c>
    </row>
    <row r="3465" spans="1:9" x14ac:dyDescent="0.25">
      <c r="A3465">
        <v>3464</v>
      </c>
      <c r="B3465">
        <v>24.230209000000002</v>
      </c>
      <c r="C3465">
        <v>6.028346</v>
      </c>
      <c r="H3465">
        <v>31.725538</v>
      </c>
      <c r="I3465">
        <v>8.8472530000000003</v>
      </c>
    </row>
    <row r="3466" spans="1:9" x14ac:dyDescent="0.25">
      <c r="A3466">
        <v>3465</v>
      </c>
      <c r="B3466">
        <v>24.237949</v>
      </c>
      <c r="C3466">
        <v>6.0483659999999997</v>
      </c>
      <c r="H3466">
        <v>31.736322000000001</v>
      </c>
      <c r="I3466">
        <v>8.9019460000000006</v>
      </c>
    </row>
    <row r="3467" spans="1:9" x14ac:dyDescent="0.25">
      <c r="A3467">
        <v>3466</v>
      </c>
      <c r="B3467">
        <v>24.236606000000002</v>
      </c>
      <c r="C3467">
        <v>6.0619870000000002</v>
      </c>
      <c r="H3467">
        <v>31.739263000000001</v>
      </c>
      <c r="I3467">
        <v>8.9094789999999993</v>
      </c>
    </row>
    <row r="3468" spans="1:9" x14ac:dyDescent="0.25">
      <c r="A3468">
        <v>3467</v>
      </c>
      <c r="B3468">
        <v>24.253118000000001</v>
      </c>
      <c r="C3468">
        <v>6.0650310000000003</v>
      </c>
      <c r="H3468">
        <v>31.733277999999999</v>
      </c>
      <c r="I3468">
        <v>8.8478209999999997</v>
      </c>
    </row>
    <row r="3469" spans="1:9" x14ac:dyDescent="0.25">
      <c r="A3469">
        <v>3468</v>
      </c>
      <c r="B3469">
        <v>24.264469000000005</v>
      </c>
      <c r="C3469">
        <v>6.0360860000000001</v>
      </c>
      <c r="H3469">
        <v>31.723990999999998</v>
      </c>
      <c r="I3469">
        <v>8.8612870000000008</v>
      </c>
    </row>
    <row r="3470" spans="1:9" x14ac:dyDescent="0.25">
      <c r="A3470">
        <v>3469</v>
      </c>
      <c r="B3470">
        <v>24.259203999999997</v>
      </c>
      <c r="C3470">
        <v>6.0284500000000003</v>
      </c>
      <c r="H3470">
        <v>31.711505000000002</v>
      </c>
      <c r="I3470">
        <v>8.8334770000000002</v>
      </c>
    </row>
    <row r="3471" spans="1:9" x14ac:dyDescent="0.25">
      <c r="A3471">
        <v>3470</v>
      </c>
      <c r="B3471">
        <v>24.218958999999998</v>
      </c>
      <c r="C3471">
        <v>6.0362920000000004</v>
      </c>
      <c r="H3471">
        <v>31.683487999999997</v>
      </c>
      <c r="I3471">
        <v>8.856026</v>
      </c>
    </row>
    <row r="3472" spans="1:9" x14ac:dyDescent="0.25">
      <c r="A3472">
        <v>3471</v>
      </c>
      <c r="B3472">
        <v>24.228660000000005</v>
      </c>
      <c r="C3472">
        <v>6.0450119999999998</v>
      </c>
      <c r="H3472">
        <v>31.657329000000004</v>
      </c>
      <c r="I3472">
        <v>8.8615460000000006</v>
      </c>
    </row>
    <row r="3473" spans="1:11" x14ac:dyDescent="0.25">
      <c r="A3473">
        <v>3472</v>
      </c>
      <c r="B3473">
        <v>24.266119000000003</v>
      </c>
      <c r="C3473">
        <v>5.9847469999999996</v>
      </c>
      <c r="H3473">
        <v>31.650312</v>
      </c>
      <c r="I3473">
        <v>8.8504009999999997</v>
      </c>
    </row>
    <row r="3474" spans="1:11" x14ac:dyDescent="0.25">
      <c r="A3474">
        <v>3473</v>
      </c>
      <c r="B3474">
        <v>24.191564</v>
      </c>
      <c r="C3474">
        <v>6.0552279999999996</v>
      </c>
      <c r="F3474">
        <v>26.679378</v>
      </c>
      <c r="G3474">
        <v>4.9384790000000001</v>
      </c>
      <c r="H3474">
        <v>31.674716000000004</v>
      </c>
      <c r="I3474">
        <v>8.8471499999999992</v>
      </c>
    </row>
    <row r="3475" spans="1:11" x14ac:dyDescent="0.25">
      <c r="A3475">
        <v>3474</v>
      </c>
      <c r="B3475">
        <v>24.219013000000004</v>
      </c>
      <c r="C3475">
        <v>6.0060570000000002</v>
      </c>
      <c r="F3475">
        <v>26.606266000000005</v>
      </c>
      <c r="G3475">
        <v>4.9184599999999996</v>
      </c>
      <c r="H3475">
        <v>31.690300000000001</v>
      </c>
      <c r="I3475">
        <v>8.8148520000000001</v>
      </c>
    </row>
    <row r="3476" spans="1:11" x14ac:dyDescent="0.25">
      <c r="A3476">
        <v>3475</v>
      </c>
      <c r="F3476">
        <v>26.657295000000005</v>
      </c>
      <c r="G3476">
        <v>4.9506040000000002</v>
      </c>
      <c r="H3476">
        <v>31.703765000000004</v>
      </c>
      <c r="I3476">
        <v>8.8053570000000008</v>
      </c>
    </row>
    <row r="3477" spans="1:11" x14ac:dyDescent="0.25">
      <c r="A3477">
        <v>3476</v>
      </c>
      <c r="D3477">
        <v>16.150396999999998</v>
      </c>
      <c r="E3477">
        <v>7.2049469999999998</v>
      </c>
      <c r="F3477">
        <v>26.677211</v>
      </c>
      <c r="G3477">
        <v>4.9635040000000004</v>
      </c>
      <c r="H3477">
        <v>31.643191999999999</v>
      </c>
      <c r="I3477">
        <v>8.8328070000000007</v>
      </c>
    </row>
    <row r="3478" spans="1:11" x14ac:dyDescent="0.25">
      <c r="A3478">
        <v>3477</v>
      </c>
      <c r="D3478">
        <v>16.186616999999998</v>
      </c>
      <c r="E3478">
        <v>7.1883319999999999</v>
      </c>
      <c r="F3478">
        <v>26.685001</v>
      </c>
      <c r="G3478">
        <v>4.965465</v>
      </c>
      <c r="H3478">
        <v>31.62565</v>
      </c>
      <c r="I3478">
        <v>8.7817769999999999</v>
      </c>
    </row>
    <row r="3479" spans="1:11" x14ac:dyDescent="0.25">
      <c r="A3479">
        <v>3478</v>
      </c>
      <c r="D3479">
        <v>16.176195</v>
      </c>
      <c r="E3479">
        <v>7.1704800000000004</v>
      </c>
      <c r="F3479">
        <v>26.720138000000006</v>
      </c>
      <c r="G3479">
        <v>5.0021490000000002</v>
      </c>
      <c r="H3479">
        <v>31.504137999999998</v>
      </c>
      <c r="I3479">
        <v>8.8209920000000004</v>
      </c>
    </row>
    <row r="3480" spans="1:11" x14ac:dyDescent="0.25">
      <c r="A3480">
        <v>3479</v>
      </c>
      <c r="D3480">
        <v>16.191569999999999</v>
      </c>
      <c r="E3480">
        <v>7.1300280000000003</v>
      </c>
      <c r="F3480">
        <v>26.662557000000007</v>
      </c>
      <c r="G3480">
        <v>4.9935330000000002</v>
      </c>
      <c r="H3480">
        <v>31.741689000000001</v>
      </c>
      <c r="I3480">
        <v>8.8851250000000004</v>
      </c>
    </row>
    <row r="3481" spans="1:11" x14ac:dyDescent="0.25">
      <c r="A3481">
        <v>3480</v>
      </c>
      <c r="D3481">
        <v>16.191984000000005</v>
      </c>
      <c r="E3481">
        <v>7.1587160000000001</v>
      </c>
      <c r="F3481">
        <v>26.622467</v>
      </c>
      <c r="G3481">
        <v>5.0105599999999999</v>
      </c>
    </row>
    <row r="3482" spans="1:11" x14ac:dyDescent="0.25">
      <c r="A3482">
        <v>3481</v>
      </c>
      <c r="D3482">
        <v>16.150396999999998</v>
      </c>
      <c r="E3482">
        <v>7.2049469999999998</v>
      </c>
      <c r="F3482">
        <v>26.679378</v>
      </c>
      <c r="G3482">
        <v>4.9384790000000001</v>
      </c>
      <c r="J3482">
        <v>38.585048</v>
      </c>
      <c r="K3482">
        <v>13.930977</v>
      </c>
    </row>
    <row r="3483" spans="1:11" x14ac:dyDescent="0.25">
      <c r="A3483">
        <v>3482</v>
      </c>
    </row>
    <row r="3484" spans="1:11" x14ac:dyDescent="0.25">
      <c r="A3484">
        <v>3483</v>
      </c>
    </row>
    <row r="3485" spans="1:11" x14ac:dyDescent="0.25">
      <c r="A3485">
        <v>3484</v>
      </c>
    </row>
    <row r="3486" spans="1:11" x14ac:dyDescent="0.25">
      <c r="A3486">
        <v>3485</v>
      </c>
    </row>
    <row r="3487" spans="1:11" x14ac:dyDescent="0.25">
      <c r="A3487">
        <v>3486</v>
      </c>
    </row>
    <row r="3488" spans="1:11" x14ac:dyDescent="0.25">
      <c r="A3488">
        <v>3487</v>
      </c>
    </row>
    <row r="3489" spans="1:1" x14ac:dyDescent="0.25">
      <c r="A3489">
        <v>3488</v>
      </c>
    </row>
    <row r="3490" spans="1:1" x14ac:dyDescent="0.25">
      <c r="A3490">
        <v>3489</v>
      </c>
    </row>
    <row r="3491" spans="1:1" x14ac:dyDescent="0.25">
      <c r="A3491">
        <v>3490</v>
      </c>
    </row>
    <row r="3492" spans="1:1" x14ac:dyDescent="0.25">
      <c r="A3492">
        <v>3491</v>
      </c>
    </row>
    <row r="3493" spans="1:1" x14ac:dyDescent="0.25">
      <c r="A3493">
        <v>3492</v>
      </c>
    </row>
    <row r="3494" spans="1:1" x14ac:dyDescent="0.25">
      <c r="A3494">
        <v>3493</v>
      </c>
    </row>
    <row r="3495" spans="1:1" x14ac:dyDescent="0.25">
      <c r="A3495">
        <v>3494</v>
      </c>
    </row>
    <row r="3496" spans="1:1" x14ac:dyDescent="0.25">
      <c r="A3496">
        <v>3495</v>
      </c>
    </row>
    <row r="3497" spans="1:1" x14ac:dyDescent="0.25">
      <c r="A3497">
        <v>3496</v>
      </c>
    </row>
    <row r="3498" spans="1:1" x14ac:dyDescent="0.25">
      <c r="A3498">
        <v>3497</v>
      </c>
    </row>
    <row r="3499" spans="1:1" x14ac:dyDescent="0.25">
      <c r="A3499">
        <v>3498</v>
      </c>
    </row>
    <row r="3500" spans="1:1" x14ac:dyDescent="0.25">
      <c r="A3500">
        <v>3499</v>
      </c>
    </row>
    <row r="3501" spans="1:1" x14ac:dyDescent="0.25">
      <c r="A3501">
        <v>3500</v>
      </c>
    </row>
    <row r="3502" spans="1:1" x14ac:dyDescent="0.25">
      <c r="A3502">
        <v>3501</v>
      </c>
    </row>
    <row r="3503" spans="1:1" x14ac:dyDescent="0.25">
      <c r="A3503">
        <v>3502</v>
      </c>
    </row>
    <row r="3504" spans="1:1" x14ac:dyDescent="0.25">
      <c r="A3504">
        <v>3503</v>
      </c>
    </row>
    <row r="3505" spans="1:11" x14ac:dyDescent="0.25">
      <c r="A3505">
        <v>3504</v>
      </c>
    </row>
    <row r="3506" spans="1:11" x14ac:dyDescent="0.25">
      <c r="A3506">
        <v>3505</v>
      </c>
    </row>
    <row r="3507" spans="1:11" x14ac:dyDescent="0.25">
      <c r="A3507">
        <v>3506</v>
      </c>
    </row>
    <row r="3508" spans="1:11" x14ac:dyDescent="0.25">
      <c r="A3508">
        <v>3507</v>
      </c>
    </row>
    <row r="3509" spans="1:11" x14ac:dyDescent="0.25">
      <c r="A3509">
        <v>3508</v>
      </c>
    </row>
    <row r="3510" spans="1:11" x14ac:dyDescent="0.25">
      <c r="A3510">
        <v>3509</v>
      </c>
    </row>
    <row r="3511" spans="1:11" x14ac:dyDescent="0.25">
      <c r="A3511">
        <v>3510</v>
      </c>
    </row>
    <row r="3512" spans="1:11" x14ac:dyDescent="0.25">
      <c r="A3512">
        <v>3511</v>
      </c>
    </row>
    <row r="3513" spans="1:11" x14ac:dyDescent="0.25">
      <c r="A3513">
        <v>3512</v>
      </c>
    </row>
    <row r="3514" spans="1:11" x14ac:dyDescent="0.25">
      <c r="A3514">
        <v>3513</v>
      </c>
    </row>
    <row r="3515" spans="1:11" x14ac:dyDescent="0.25">
      <c r="A3515">
        <v>3514</v>
      </c>
      <c r="J3515">
        <v>235.94850299999999</v>
      </c>
      <c r="K3515">
        <v>14.332319</v>
      </c>
    </row>
    <row r="3516" spans="1:11" x14ac:dyDescent="0.25">
      <c r="A3516">
        <v>3515</v>
      </c>
      <c r="H3516">
        <v>233.426029</v>
      </c>
      <c r="I3516">
        <v>8.6830610000000004</v>
      </c>
    </row>
    <row r="3517" spans="1:11" x14ac:dyDescent="0.25">
      <c r="A3517">
        <v>3516</v>
      </c>
      <c r="H3517">
        <v>233.479007</v>
      </c>
      <c r="I3517">
        <v>8.5924029999999991</v>
      </c>
    </row>
    <row r="3518" spans="1:11" x14ac:dyDescent="0.25">
      <c r="A3518">
        <v>3517</v>
      </c>
      <c r="H3518">
        <v>233.44696199999998</v>
      </c>
      <c r="I3518">
        <v>8.6510680000000004</v>
      </c>
    </row>
    <row r="3519" spans="1:11" x14ac:dyDescent="0.25">
      <c r="A3519">
        <v>3518</v>
      </c>
      <c r="H3519">
        <v>233.43481399999999</v>
      </c>
      <c r="I3519">
        <v>8.66404</v>
      </c>
    </row>
    <row r="3520" spans="1:11" x14ac:dyDescent="0.25">
      <c r="A3520">
        <v>3519</v>
      </c>
      <c r="H3520">
        <v>233.464224</v>
      </c>
      <c r="I3520">
        <v>8.6499299999999995</v>
      </c>
    </row>
    <row r="3521" spans="1:9" x14ac:dyDescent="0.25">
      <c r="A3521">
        <v>3520</v>
      </c>
      <c r="H3521">
        <v>233.43889799999999</v>
      </c>
      <c r="I3521">
        <v>8.6449680000000004</v>
      </c>
    </row>
    <row r="3522" spans="1:9" x14ac:dyDescent="0.25">
      <c r="A3522">
        <v>3521</v>
      </c>
      <c r="H3522">
        <v>233.471203</v>
      </c>
      <c r="I3522">
        <v>8.6556660000000001</v>
      </c>
    </row>
    <row r="3523" spans="1:9" x14ac:dyDescent="0.25">
      <c r="A3523">
        <v>3522</v>
      </c>
      <c r="B3523">
        <v>218.85703899999999</v>
      </c>
      <c r="C3523">
        <v>7.3451209999999998</v>
      </c>
      <c r="H3523">
        <v>233.49611400000001</v>
      </c>
      <c r="I3523">
        <v>8.6365960000000008</v>
      </c>
    </row>
    <row r="3524" spans="1:9" x14ac:dyDescent="0.25">
      <c r="A3524">
        <v>3523</v>
      </c>
      <c r="B3524">
        <v>218.74736300000001</v>
      </c>
      <c r="C3524">
        <v>7.2410259999999997</v>
      </c>
      <c r="H3524">
        <v>233.49151599999999</v>
      </c>
      <c r="I3524">
        <v>8.5482650000000007</v>
      </c>
    </row>
    <row r="3525" spans="1:9" x14ac:dyDescent="0.25">
      <c r="A3525">
        <v>3524</v>
      </c>
      <c r="B3525">
        <v>218.74395200000001</v>
      </c>
      <c r="C3525">
        <v>7.2566360000000003</v>
      </c>
      <c r="H3525">
        <v>233.46443099999999</v>
      </c>
      <c r="I3525">
        <v>8.5869769999999992</v>
      </c>
    </row>
    <row r="3526" spans="1:9" x14ac:dyDescent="0.25">
      <c r="A3526">
        <v>3525</v>
      </c>
      <c r="B3526">
        <v>218.76069699999999</v>
      </c>
      <c r="C3526">
        <v>7.2716240000000001</v>
      </c>
      <c r="H3526">
        <v>233.436365</v>
      </c>
      <c r="I3526">
        <v>8.7668429999999997</v>
      </c>
    </row>
    <row r="3527" spans="1:9" x14ac:dyDescent="0.25">
      <c r="A3527">
        <v>3526</v>
      </c>
      <c r="B3527">
        <v>218.810833</v>
      </c>
      <c r="C3527">
        <v>7.3430540000000004</v>
      </c>
      <c r="H3527">
        <v>233.426029</v>
      </c>
      <c r="I3527">
        <v>8.6830610000000004</v>
      </c>
    </row>
    <row r="3528" spans="1:9" x14ac:dyDescent="0.25">
      <c r="A3528">
        <v>3527</v>
      </c>
      <c r="B3528">
        <v>218.72337999999999</v>
      </c>
      <c r="C3528">
        <v>7.3028950000000004</v>
      </c>
    </row>
    <row r="3529" spans="1:9" x14ac:dyDescent="0.25">
      <c r="A3529">
        <v>3528</v>
      </c>
      <c r="B3529">
        <v>218.73511300000001</v>
      </c>
      <c r="C3529">
        <v>7.2884229999999999</v>
      </c>
    </row>
    <row r="3530" spans="1:9" x14ac:dyDescent="0.25">
      <c r="A3530">
        <v>3529</v>
      </c>
      <c r="B3530">
        <v>218.80287300000001</v>
      </c>
      <c r="C3530">
        <v>7.2794290000000004</v>
      </c>
    </row>
    <row r="3531" spans="1:9" x14ac:dyDescent="0.25">
      <c r="A3531">
        <v>3530</v>
      </c>
      <c r="B3531">
        <v>218.74110899999999</v>
      </c>
      <c r="C3531">
        <v>7.1910470000000002</v>
      </c>
    </row>
    <row r="3532" spans="1:9" x14ac:dyDescent="0.25">
      <c r="A3532">
        <v>3531</v>
      </c>
      <c r="B3532">
        <v>218.75563299999999</v>
      </c>
      <c r="C3532">
        <v>7.1580709999999996</v>
      </c>
      <c r="D3532">
        <v>212.877612</v>
      </c>
      <c r="E3532">
        <v>8.6192279999999997</v>
      </c>
    </row>
    <row r="3533" spans="1:9" x14ac:dyDescent="0.25">
      <c r="A3533">
        <v>3532</v>
      </c>
      <c r="B3533">
        <v>218.85703899999999</v>
      </c>
      <c r="C3533">
        <v>7.3451209999999998</v>
      </c>
      <c r="D3533">
        <v>212.87714700000001</v>
      </c>
      <c r="E3533">
        <v>8.6484310000000004</v>
      </c>
    </row>
    <row r="3534" spans="1:9" x14ac:dyDescent="0.25">
      <c r="A3534">
        <v>3533</v>
      </c>
      <c r="D3534">
        <v>212.87508</v>
      </c>
      <c r="E3534">
        <v>8.6115270000000006</v>
      </c>
    </row>
    <row r="3535" spans="1:9" x14ac:dyDescent="0.25">
      <c r="A3535">
        <v>3534</v>
      </c>
      <c r="D3535">
        <v>212.90061299999999</v>
      </c>
      <c r="E3535">
        <v>8.6007250000000006</v>
      </c>
    </row>
    <row r="3536" spans="1:9" x14ac:dyDescent="0.25">
      <c r="A3536">
        <v>3535</v>
      </c>
      <c r="D3536">
        <v>212.92790299999999</v>
      </c>
      <c r="E3536">
        <v>8.5819109999999998</v>
      </c>
      <c r="F3536">
        <v>216.992681</v>
      </c>
      <c r="G3536">
        <v>4.7295100000000003</v>
      </c>
    </row>
    <row r="3537" spans="1:9" x14ac:dyDescent="0.25">
      <c r="A3537">
        <v>3536</v>
      </c>
      <c r="D3537">
        <v>212.912655</v>
      </c>
      <c r="E3537">
        <v>8.6082719999999995</v>
      </c>
      <c r="F3537">
        <v>216.893134</v>
      </c>
      <c r="G3537">
        <v>4.674309</v>
      </c>
    </row>
    <row r="3538" spans="1:9" x14ac:dyDescent="0.25">
      <c r="A3538">
        <v>3537</v>
      </c>
      <c r="D3538">
        <v>212.96051600000001</v>
      </c>
      <c r="E3538">
        <v>8.5178729999999998</v>
      </c>
      <c r="F3538">
        <v>216.912465</v>
      </c>
      <c r="G3538">
        <v>4.6647470000000002</v>
      </c>
    </row>
    <row r="3539" spans="1:9" x14ac:dyDescent="0.25">
      <c r="A3539">
        <v>3538</v>
      </c>
      <c r="D3539">
        <v>212.877612</v>
      </c>
      <c r="E3539">
        <v>8.6192279999999997</v>
      </c>
      <c r="F3539">
        <v>216.95401999999999</v>
      </c>
      <c r="G3539">
        <v>4.7333869999999996</v>
      </c>
    </row>
    <row r="3540" spans="1:9" x14ac:dyDescent="0.25">
      <c r="A3540">
        <v>3539</v>
      </c>
      <c r="D3540">
        <v>212.877612</v>
      </c>
      <c r="E3540">
        <v>8.6192279999999997</v>
      </c>
      <c r="F3540">
        <v>216.96316899999999</v>
      </c>
      <c r="G3540">
        <v>4.729768</v>
      </c>
      <c r="H3540">
        <v>214.06757400000001</v>
      </c>
      <c r="I3540">
        <v>8.5991230000000005</v>
      </c>
    </row>
    <row r="3541" spans="1:9" x14ac:dyDescent="0.25">
      <c r="A3541">
        <v>3540</v>
      </c>
      <c r="F3541">
        <v>216.961153</v>
      </c>
      <c r="G3541">
        <v>4.7304399999999998</v>
      </c>
      <c r="H3541">
        <v>214.050105</v>
      </c>
      <c r="I3541">
        <v>8.6013979999999997</v>
      </c>
    </row>
    <row r="3542" spans="1:9" x14ac:dyDescent="0.25">
      <c r="A3542">
        <v>3541</v>
      </c>
      <c r="F3542">
        <v>216.92926199999999</v>
      </c>
      <c r="G3542">
        <v>4.7608309999999996</v>
      </c>
      <c r="H3542">
        <v>214.075276</v>
      </c>
      <c r="I3542">
        <v>8.5954010000000007</v>
      </c>
    </row>
    <row r="3543" spans="1:9" x14ac:dyDescent="0.25">
      <c r="A3543">
        <v>3542</v>
      </c>
      <c r="F3543">
        <v>217.025657</v>
      </c>
      <c r="G3543">
        <v>4.7769570000000003</v>
      </c>
      <c r="H3543">
        <v>214.04105999999999</v>
      </c>
      <c r="I3543">
        <v>8.6465700000000005</v>
      </c>
    </row>
    <row r="3544" spans="1:9" x14ac:dyDescent="0.25">
      <c r="A3544">
        <v>3543</v>
      </c>
      <c r="F3544">
        <v>217.03092899999999</v>
      </c>
      <c r="G3544">
        <v>4.7962360000000004</v>
      </c>
      <c r="H3544">
        <v>214.079928</v>
      </c>
      <c r="I3544">
        <v>8.6252239999999993</v>
      </c>
    </row>
    <row r="3545" spans="1:9" x14ac:dyDescent="0.25">
      <c r="A3545">
        <v>3544</v>
      </c>
      <c r="F3545">
        <v>217.03728599999999</v>
      </c>
      <c r="G3545">
        <v>4.7991299999999999</v>
      </c>
      <c r="H3545">
        <v>214.074501</v>
      </c>
      <c r="I3545">
        <v>8.6684330000000003</v>
      </c>
    </row>
    <row r="3546" spans="1:9" x14ac:dyDescent="0.25">
      <c r="A3546">
        <v>3545</v>
      </c>
      <c r="F3546">
        <v>216.992681</v>
      </c>
      <c r="G3546">
        <v>4.7295100000000003</v>
      </c>
      <c r="H3546">
        <v>214.08535499999999</v>
      </c>
      <c r="I3546">
        <v>8.719913</v>
      </c>
    </row>
    <row r="3547" spans="1:9" x14ac:dyDescent="0.25">
      <c r="A3547">
        <v>3546</v>
      </c>
      <c r="H3547">
        <v>214.175805</v>
      </c>
      <c r="I3547">
        <v>8.7049240000000001</v>
      </c>
    </row>
    <row r="3548" spans="1:9" x14ac:dyDescent="0.25">
      <c r="A3548">
        <v>3547</v>
      </c>
      <c r="B3548">
        <v>195.66687300000001</v>
      </c>
      <c r="C3548">
        <v>5.7262550000000001</v>
      </c>
      <c r="H3548">
        <v>214.16272799999999</v>
      </c>
      <c r="I3548">
        <v>8.7881370000000008</v>
      </c>
    </row>
    <row r="3549" spans="1:9" x14ac:dyDescent="0.25">
      <c r="A3549">
        <v>3548</v>
      </c>
      <c r="B3549">
        <v>195.67061899999999</v>
      </c>
      <c r="C3549">
        <v>5.706448</v>
      </c>
      <c r="H3549">
        <v>214.06757400000001</v>
      </c>
      <c r="I3549">
        <v>8.5991230000000005</v>
      </c>
    </row>
    <row r="3550" spans="1:9" x14ac:dyDescent="0.25">
      <c r="A3550">
        <v>3549</v>
      </c>
      <c r="B3550">
        <v>195.674262</v>
      </c>
      <c r="C3550">
        <v>5.7362109999999999</v>
      </c>
    </row>
    <row r="3551" spans="1:9" x14ac:dyDescent="0.25">
      <c r="A3551">
        <v>3550</v>
      </c>
      <c r="B3551">
        <v>195.70012599999998</v>
      </c>
      <c r="C3551">
        <v>5.661956</v>
      </c>
    </row>
    <row r="3552" spans="1:9" x14ac:dyDescent="0.25">
      <c r="A3552">
        <v>3551</v>
      </c>
      <c r="B3552">
        <v>195.66271499999999</v>
      </c>
      <c r="C3552">
        <v>5.7221500000000001</v>
      </c>
    </row>
    <row r="3553" spans="1:9" x14ac:dyDescent="0.25">
      <c r="A3553">
        <v>3552</v>
      </c>
      <c r="B3553">
        <v>195.676109</v>
      </c>
      <c r="C3553">
        <v>5.7419070000000003</v>
      </c>
    </row>
    <row r="3554" spans="1:9" x14ac:dyDescent="0.25">
      <c r="A3554">
        <v>3553</v>
      </c>
      <c r="B3554">
        <v>195.69027299999999</v>
      </c>
      <c r="C3554">
        <v>5.7661790000000002</v>
      </c>
      <c r="D3554">
        <v>190.035449</v>
      </c>
      <c r="E3554">
        <v>7.7551379999999996</v>
      </c>
    </row>
    <row r="3555" spans="1:9" x14ac:dyDescent="0.25">
      <c r="A3555">
        <v>3554</v>
      </c>
      <c r="B3555">
        <v>195.68801400000001</v>
      </c>
      <c r="C3555">
        <v>5.7812150000000004</v>
      </c>
      <c r="D3555">
        <v>189.97320099999999</v>
      </c>
      <c r="E3555">
        <v>7.7991159999999997</v>
      </c>
    </row>
    <row r="3556" spans="1:9" x14ac:dyDescent="0.25">
      <c r="A3556">
        <v>3555</v>
      </c>
      <c r="B3556">
        <v>195.72711899999999</v>
      </c>
      <c r="C3556">
        <v>5.7173780000000001</v>
      </c>
      <c r="D3556">
        <v>190.02862499999998</v>
      </c>
      <c r="E3556">
        <v>7.7215769999999999</v>
      </c>
    </row>
    <row r="3557" spans="1:9" x14ac:dyDescent="0.25">
      <c r="A3557">
        <v>3556</v>
      </c>
      <c r="B3557">
        <v>195.74738600000001</v>
      </c>
      <c r="C3557">
        <v>5.6656000000000004</v>
      </c>
      <c r="D3557">
        <v>190.02503099999998</v>
      </c>
      <c r="E3557">
        <v>7.7123920000000004</v>
      </c>
    </row>
    <row r="3558" spans="1:9" x14ac:dyDescent="0.25">
      <c r="A3558">
        <v>3557</v>
      </c>
      <c r="B3558">
        <v>195.66687300000001</v>
      </c>
      <c r="C3558">
        <v>5.7262550000000001</v>
      </c>
      <c r="D3558">
        <v>190.02405499999998</v>
      </c>
      <c r="E3558">
        <v>7.7392810000000001</v>
      </c>
    </row>
    <row r="3559" spans="1:9" x14ac:dyDescent="0.25">
      <c r="A3559">
        <v>3558</v>
      </c>
      <c r="D3559">
        <v>190.006248</v>
      </c>
      <c r="E3559">
        <v>7.7677110000000003</v>
      </c>
    </row>
    <row r="3560" spans="1:9" x14ac:dyDescent="0.25">
      <c r="A3560">
        <v>3559</v>
      </c>
      <c r="D3560">
        <v>190.03267599999998</v>
      </c>
      <c r="E3560">
        <v>7.7480560000000001</v>
      </c>
    </row>
    <row r="3561" spans="1:9" x14ac:dyDescent="0.25">
      <c r="A3561">
        <v>3560</v>
      </c>
      <c r="D3561">
        <v>190.108676</v>
      </c>
      <c r="E3561">
        <v>7.8139979999999998</v>
      </c>
      <c r="F3561">
        <v>192.89436599999999</v>
      </c>
      <c r="G3561">
        <v>3.300751</v>
      </c>
    </row>
    <row r="3562" spans="1:9" x14ac:dyDescent="0.25">
      <c r="A3562">
        <v>3561</v>
      </c>
      <c r="D3562">
        <v>190.05222599999999</v>
      </c>
      <c r="E3562">
        <v>7.7598079999999996</v>
      </c>
      <c r="F3562">
        <v>192.89888299999998</v>
      </c>
      <c r="G3562">
        <v>3.3094229999999998</v>
      </c>
    </row>
    <row r="3563" spans="1:9" x14ac:dyDescent="0.25">
      <c r="A3563">
        <v>3562</v>
      </c>
      <c r="D3563">
        <v>190.035449</v>
      </c>
      <c r="E3563">
        <v>7.7551379999999996</v>
      </c>
      <c r="F3563">
        <v>192.94122199999998</v>
      </c>
      <c r="G3563">
        <v>3.3063449999999999</v>
      </c>
      <c r="H3563">
        <v>190.50540100000001</v>
      </c>
      <c r="I3563">
        <v>8.0945940000000007</v>
      </c>
    </row>
    <row r="3564" spans="1:9" x14ac:dyDescent="0.25">
      <c r="A3564">
        <v>3563</v>
      </c>
      <c r="F3564">
        <v>192.91966600000001</v>
      </c>
      <c r="G3564">
        <v>3.3242029999999998</v>
      </c>
      <c r="H3564">
        <v>190.47188899999998</v>
      </c>
      <c r="I3564">
        <v>8.0181850000000008</v>
      </c>
    </row>
    <row r="3565" spans="1:9" x14ac:dyDescent="0.25">
      <c r="A3565">
        <v>3564</v>
      </c>
      <c r="F3565">
        <v>192.89981</v>
      </c>
      <c r="G3565">
        <v>3.338571</v>
      </c>
      <c r="H3565">
        <v>190.49539099999998</v>
      </c>
      <c r="I3565">
        <v>8.0621109999999998</v>
      </c>
    </row>
    <row r="3566" spans="1:9" x14ac:dyDescent="0.25">
      <c r="A3566">
        <v>3565</v>
      </c>
      <c r="F3566">
        <v>192.85854999999998</v>
      </c>
      <c r="G3566">
        <v>3.3205589999999998</v>
      </c>
      <c r="H3566">
        <v>190.504321</v>
      </c>
      <c r="I3566">
        <v>8.0523609999999994</v>
      </c>
    </row>
    <row r="3567" spans="1:9" x14ac:dyDescent="0.25">
      <c r="A3567">
        <v>3566</v>
      </c>
      <c r="F3567">
        <v>192.89051699999999</v>
      </c>
      <c r="G3567">
        <v>3.2855620000000001</v>
      </c>
      <c r="H3567">
        <v>190.49472699999998</v>
      </c>
      <c r="I3567">
        <v>8.0491790000000005</v>
      </c>
    </row>
    <row r="3568" spans="1:9" x14ac:dyDescent="0.25">
      <c r="A3568">
        <v>3567</v>
      </c>
      <c r="F3568">
        <v>192.887237</v>
      </c>
      <c r="G3568">
        <v>3.3367239999999998</v>
      </c>
      <c r="H3568">
        <v>190.49980499999998</v>
      </c>
      <c r="I3568">
        <v>8.044613</v>
      </c>
    </row>
    <row r="3569" spans="1:9" x14ac:dyDescent="0.25">
      <c r="A3569">
        <v>3568</v>
      </c>
      <c r="F3569">
        <v>192.968673</v>
      </c>
      <c r="G3569">
        <v>3.390657</v>
      </c>
      <c r="H3569">
        <v>190.48292499999999</v>
      </c>
      <c r="I3569">
        <v>8.0713989999999995</v>
      </c>
    </row>
    <row r="3570" spans="1:9" x14ac:dyDescent="0.25">
      <c r="A3570">
        <v>3569</v>
      </c>
      <c r="F3570">
        <v>192.89436599999999</v>
      </c>
      <c r="G3570">
        <v>3.300751</v>
      </c>
      <c r="H3570">
        <v>190.48836399999999</v>
      </c>
      <c r="I3570">
        <v>8.0671400000000002</v>
      </c>
    </row>
    <row r="3571" spans="1:9" x14ac:dyDescent="0.25">
      <c r="A3571">
        <v>3570</v>
      </c>
      <c r="H3571">
        <v>190.46065099999998</v>
      </c>
      <c r="I3571">
        <v>8.1346710000000009</v>
      </c>
    </row>
    <row r="3572" spans="1:9" x14ac:dyDescent="0.25">
      <c r="A3572">
        <v>3571</v>
      </c>
      <c r="H3572">
        <v>190.50540100000001</v>
      </c>
      <c r="I3572">
        <v>8.0945940000000007</v>
      </c>
    </row>
    <row r="3573" spans="1:9" x14ac:dyDescent="0.25">
      <c r="A3573">
        <v>3572</v>
      </c>
      <c r="B3573">
        <v>170.76965799999999</v>
      </c>
      <c r="C3573">
        <v>6.5907260000000001</v>
      </c>
    </row>
    <row r="3574" spans="1:9" x14ac:dyDescent="0.25">
      <c r="A3574">
        <v>3573</v>
      </c>
      <c r="B3574">
        <v>170.723525</v>
      </c>
      <c r="C3574">
        <v>6.5746640000000003</v>
      </c>
    </row>
    <row r="3575" spans="1:9" x14ac:dyDescent="0.25">
      <c r="A3575">
        <v>3574</v>
      </c>
      <c r="B3575">
        <v>170.73409799999999</v>
      </c>
      <c r="C3575">
        <v>6.5454650000000001</v>
      </c>
    </row>
    <row r="3576" spans="1:9" x14ac:dyDescent="0.25">
      <c r="A3576">
        <v>3575</v>
      </c>
      <c r="B3576">
        <v>170.75323800000001</v>
      </c>
      <c r="C3576">
        <v>6.5523410000000002</v>
      </c>
    </row>
    <row r="3577" spans="1:9" x14ac:dyDescent="0.25">
      <c r="A3577">
        <v>3576</v>
      </c>
      <c r="B3577">
        <v>170.76611800000001</v>
      </c>
      <c r="C3577">
        <v>6.5430529999999996</v>
      </c>
    </row>
    <row r="3578" spans="1:9" x14ac:dyDescent="0.25">
      <c r="A3578">
        <v>3577</v>
      </c>
      <c r="B3578">
        <v>170.786439</v>
      </c>
      <c r="C3578">
        <v>6.5810269999999997</v>
      </c>
      <c r="D3578">
        <v>166.113034</v>
      </c>
      <c r="E3578">
        <v>8.4755129999999994</v>
      </c>
    </row>
    <row r="3579" spans="1:9" x14ac:dyDescent="0.25">
      <c r="A3579">
        <v>3578</v>
      </c>
      <c r="B3579">
        <v>170.79603499999999</v>
      </c>
      <c r="C3579">
        <v>6.550135</v>
      </c>
      <c r="D3579">
        <v>166.11257499999999</v>
      </c>
      <c r="E3579">
        <v>8.4619660000000003</v>
      </c>
    </row>
    <row r="3580" spans="1:9" x14ac:dyDescent="0.25">
      <c r="A3580">
        <v>3579</v>
      </c>
      <c r="B3580">
        <v>170.80373299999999</v>
      </c>
      <c r="C3580">
        <v>6.5403849999999997</v>
      </c>
      <c r="D3580">
        <v>166.11801299999999</v>
      </c>
      <c r="E3580">
        <v>8.4775139999999993</v>
      </c>
    </row>
    <row r="3581" spans="1:9" x14ac:dyDescent="0.25">
      <c r="A3581">
        <v>3580</v>
      </c>
      <c r="B3581">
        <v>170.76965799999999</v>
      </c>
      <c r="C3581">
        <v>6.5907260000000001</v>
      </c>
      <c r="D3581">
        <v>166.12509499999999</v>
      </c>
      <c r="E3581">
        <v>8.4707410000000003</v>
      </c>
    </row>
    <row r="3582" spans="1:9" x14ac:dyDescent="0.25">
      <c r="A3582">
        <v>3581</v>
      </c>
      <c r="D3582">
        <v>166.11960299999998</v>
      </c>
      <c r="E3582">
        <v>8.4659680000000002</v>
      </c>
    </row>
    <row r="3583" spans="1:9" x14ac:dyDescent="0.25">
      <c r="A3583">
        <v>3582</v>
      </c>
      <c r="D3583">
        <v>166.14064300000001</v>
      </c>
      <c r="E3583">
        <v>8.4860319999999998</v>
      </c>
    </row>
    <row r="3584" spans="1:9" x14ac:dyDescent="0.25">
      <c r="A3584">
        <v>3583</v>
      </c>
      <c r="D3584">
        <v>166.15726999999998</v>
      </c>
      <c r="E3584">
        <v>8.4281480000000002</v>
      </c>
    </row>
    <row r="3585" spans="1:9" x14ac:dyDescent="0.25">
      <c r="A3585">
        <v>3584</v>
      </c>
      <c r="D3585">
        <v>166.191138</v>
      </c>
      <c r="E3585">
        <v>8.4836209999999994</v>
      </c>
    </row>
    <row r="3586" spans="1:9" x14ac:dyDescent="0.25">
      <c r="A3586">
        <v>3585</v>
      </c>
      <c r="D3586">
        <v>166.113034</v>
      </c>
      <c r="E3586">
        <v>8.4755129999999994</v>
      </c>
      <c r="F3586">
        <v>166.630763</v>
      </c>
      <c r="G3586">
        <v>4.7326230000000002</v>
      </c>
    </row>
    <row r="3587" spans="1:9" x14ac:dyDescent="0.25">
      <c r="A3587">
        <v>3586</v>
      </c>
      <c r="F3587">
        <v>166.61141699999999</v>
      </c>
      <c r="G3587">
        <v>4.7398579999999999</v>
      </c>
      <c r="H3587">
        <v>165.51915500000001</v>
      </c>
      <c r="I3587">
        <v>9.1050590000000007</v>
      </c>
    </row>
    <row r="3588" spans="1:9" x14ac:dyDescent="0.25">
      <c r="A3588">
        <v>3587</v>
      </c>
      <c r="F3588">
        <v>166.60649000000001</v>
      </c>
      <c r="G3588">
        <v>4.72898</v>
      </c>
      <c r="H3588">
        <v>165.40969799999999</v>
      </c>
      <c r="I3588">
        <v>9.0842749999999999</v>
      </c>
    </row>
    <row r="3589" spans="1:9" x14ac:dyDescent="0.25">
      <c r="A3589">
        <v>3588</v>
      </c>
      <c r="F3589">
        <v>166.57077299999997</v>
      </c>
      <c r="G3589">
        <v>4.7484789999999997</v>
      </c>
      <c r="H3589">
        <v>165.48497900000001</v>
      </c>
      <c r="I3589">
        <v>9.0199759999999998</v>
      </c>
    </row>
    <row r="3590" spans="1:9" x14ac:dyDescent="0.25">
      <c r="A3590">
        <v>3589</v>
      </c>
      <c r="F3590">
        <v>166.558459</v>
      </c>
      <c r="G3590">
        <v>4.7646949999999997</v>
      </c>
      <c r="H3590">
        <v>165.45824399999998</v>
      </c>
      <c r="I3590">
        <v>9.0247489999999999</v>
      </c>
    </row>
    <row r="3591" spans="1:9" x14ac:dyDescent="0.25">
      <c r="A3591">
        <v>3590</v>
      </c>
      <c r="F3591">
        <v>166.548913</v>
      </c>
      <c r="G3591">
        <v>4.7714179999999997</v>
      </c>
      <c r="H3591">
        <v>165.44797799999998</v>
      </c>
      <c r="I3591">
        <v>9.015409</v>
      </c>
    </row>
    <row r="3592" spans="1:9" x14ac:dyDescent="0.25">
      <c r="A3592">
        <v>3591</v>
      </c>
      <c r="F3592">
        <v>166.533107</v>
      </c>
      <c r="G3592">
        <v>4.7754200000000004</v>
      </c>
      <c r="H3592">
        <v>165.441102</v>
      </c>
      <c r="I3592">
        <v>9.0684190000000005</v>
      </c>
    </row>
    <row r="3593" spans="1:9" x14ac:dyDescent="0.25">
      <c r="A3593">
        <v>3592</v>
      </c>
      <c r="F3593">
        <v>166.541011</v>
      </c>
      <c r="G3593">
        <v>4.7754719999999997</v>
      </c>
      <c r="H3593">
        <v>165.43602299999998</v>
      </c>
      <c r="I3593">
        <v>9.0749870000000001</v>
      </c>
    </row>
    <row r="3594" spans="1:9" x14ac:dyDescent="0.25">
      <c r="A3594">
        <v>3593</v>
      </c>
      <c r="B3594">
        <v>152.31081399999999</v>
      </c>
      <c r="C3594">
        <v>7.2183210000000004</v>
      </c>
      <c r="F3594">
        <v>166.55779200000001</v>
      </c>
      <c r="G3594">
        <v>4.7710590000000002</v>
      </c>
      <c r="H3594">
        <v>165.43504799999999</v>
      </c>
      <c r="I3594">
        <v>9.0750890000000002</v>
      </c>
    </row>
    <row r="3595" spans="1:9" x14ac:dyDescent="0.25">
      <c r="A3595">
        <v>3594</v>
      </c>
      <c r="B3595">
        <v>152.25903599999998</v>
      </c>
      <c r="C3595">
        <v>7.1909179999999999</v>
      </c>
      <c r="F3595">
        <v>166.630763</v>
      </c>
      <c r="G3595">
        <v>4.7326230000000002</v>
      </c>
      <c r="H3595">
        <v>165.444028</v>
      </c>
      <c r="I3595">
        <v>9.1003889999999998</v>
      </c>
    </row>
    <row r="3596" spans="1:9" x14ac:dyDescent="0.25">
      <c r="A3596">
        <v>3595</v>
      </c>
      <c r="B3596">
        <v>152.25903599999998</v>
      </c>
      <c r="C3596">
        <v>7.1909179999999999</v>
      </c>
      <c r="H3596">
        <v>165.51915500000001</v>
      </c>
      <c r="I3596">
        <v>9.1050590000000007</v>
      </c>
    </row>
    <row r="3597" spans="1:9" x14ac:dyDescent="0.25">
      <c r="A3597">
        <v>3596</v>
      </c>
      <c r="B3597">
        <v>152.31081399999999</v>
      </c>
      <c r="C3597">
        <v>7.2183210000000004</v>
      </c>
    </row>
    <row r="3598" spans="1:9" x14ac:dyDescent="0.25">
      <c r="A3598">
        <v>3597</v>
      </c>
      <c r="B3598">
        <v>152.32518199999998</v>
      </c>
      <c r="C3598">
        <v>7.3359889999999996</v>
      </c>
    </row>
    <row r="3599" spans="1:9" x14ac:dyDescent="0.25">
      <c r="A3599">
        <v>3598</v>
      </c>
      <c r="B3599">
        <v>152.248875</v>
      </c>
      <c r="C3599">
        <v>7.2793869999999998</v>
      </c>
    </row>
    <row r="3600" spans="1:9" x14ac:dyDescent="0.25">
      <c r="A3600">
        <v>3599</v>
      </c>
      <c r="B3600">
        <v>152.27940899999999</v>
      </c>
      <c r="C3600">
        <v>7.3134100000000002</v>
      </c>
    </row>
    <row r="3601" spans="1:9" x14ac:dyDescent="0.25">
      <c r="A3601">
        <v>3600</v>
      </c>
      <c r="B3601">
        <v>152.23188999999999</v>
      </c>
      <c r="C3601">
        <v>7.3196709999999996</v>
      </c>
    </row>
    <row r="3602" spans="1:9" x14ac:dyDescent="0.25">
      <c r="A3602">
        <v>3601</v>
      </c>
      <c r="B3602">
        <v>152.148245</v>
      </c>
      <c r="C3602">
        <v>7.2246839999999999</v>
      </c>
      <c r="D3602">
        <v>137.75288900000001</v>
      </c>
      <c r="E3602">
        <v>8.1233020000000007</v>
      </c>
    </row>
    <row r="3603" spans="1:9" x14ac:dyDescent="0.25">
      <c r="A3603">
        <v>3602</v>
      </c>
      <c r="B3603">
        <v>152.31081399999999</v>
      </c>
      <c r="C3603">
        <v>7.2183210000000004</v>
      </c>
      <c r="D3603">
        <v>137.75288900000001</v>
      </c>
      <c r="E3603">
        <v>8.1233020000000007</v>
      </c>
    </row>
    <row r="3604" spans="1:9" x14ac:dyDescent="0.25">
      <c r="A3604">
        <v>3603</v>
      </c>
      <c r="B3604">
        <v>152.31081399999999</v>
      </c>
      <c r="C3604">
        <v>7.2183210000000004</v>
      </c>
      <c r="D3604">
        <v>137.682714</v>
      </c>
      <c r="E3604">
        <v>7.9835700000000003</v>
      </c>
    </row>
    <row r="3605" spans="1:9" x14ac:dyDescent="0.25">
      <c r="A3605">
        <v>3604</v>
      </c>
      <c r="D3605">
        <v>137.73122900000001</v>
      </c>
      <c r="E3605">
        <v>7.9703480000000004</v>
      </c>
    </row>
    <row r="3606" spans="1:9" x14ac:dyDescent="0.25">
      <c r="A3606">
        <v>3605</v>
      </c>
      <c r="D3606">
        <v>137.75288900000001</v>
      </c>
      <c r="E3606">
        <v>8.1233020000000007</v>
      </c>
    </row>
    <row r="3607" spans="1:9" x14ac:dyDescent="0.25">
      <c r="A3607">
        <v>3606</v>
      </c>
      <c r="D3607">
        <v>137.75288900000001</v>
      </c>
      <c r="E3607">
        <v>8.1233020000000007</v>
      </c>
    </row>
    <row r="3608" spans="1:9" x14ac:dyDescent="0.25">
      <c r="A3608">
        <v>3607</v>
      </c>
      <c r="D3608">
        <v>137.75288900000001</v>
      </c>
      <c r="E3608">
        <v>8.1233020000000007</v>
      </c>
      <c r="F3608">
        <v>150.06363299999998</v>
      </c>
      <c r="G3608">
        <v>5.0118850000000004</v>
      </c>
    </row>
    <row r="3609" spans="1:9" x14ac:dyDescent="0.25">
      <c r="A3609">
        <v>3608</v>
      </c>
      <c r="D3609">
        <v>137.75288900000001</v>
      </c>
      <c r="E3609">
        <v>8.1233020000000007</v>
      </c>
      <c r="F3609">
        <v>150.06363299999998</v>
      </c>
      <c r="G3609">
        <v>5.0118850000000004</v>
      </c>
    </row>
    <row r="3610" spans="1:9" x14ac:dyDescent="0.25">
      <c r="A3610">
        <v>3609</v>
      </c>
      <c r="D3610">
        <v>137.75288900000001</v>
      </c>
      <c r="E3610">
        <v>8.1233020000000007</v>
      </c>
      <c r="F3610">
        <v>150.06363299999998</v>
      </c>
      <c r="G3610">
        <v>5.0118850000000004</v>
      </c>
    </row>
    <row r="3611" spans="1:9" x14ac:dyDescent="0.25">
      <c r="A3611">
        <v>3610</v>
      </c>
      <c r="F3611">
        <v>150.06363299999998</v>
      </c>
      <c r="G3611">
        <v>5.0118850000000004</v>
      </c>
      <c r="H3611">
        <v>138.32729800000001</v>
      </c>
      <c r="I3611">
        <v>8.5595800000000004</v>
      </c>
    </row>
    <row r="3612" spans="1:9" x14ac:dyDescent="0.25">
      <c r="A3612">
        <v>3611</v>
      </c>
      <c r="F3612">
        <v>150.06363299999998</v>
      </c>
      <c r="G3612">
        <v>5.0118850000000004</v>
      </c>
      <c r="H3612">
        <v>138.32729800000001</v>
      </c>
      <c r="I3612">
        <v>8.5595800000000004</v>
      </c>
    </row>
    <row r="3613" spans="1:9" x14ac:dyDescent="0.25">
      <c r="A3613">
        <v>3612</v>
      </c>
      <c r="F3613">
        <v>150.06363299999998</v>
      </c>
      <c r="G3613">
        <v>5.0118850000000004</v>
      </c>
      <c r="H3613">
        <v>138.32729800000001</v>
      </c>
      <c r="I3613">
        <v>8.5595800000000004</v>
      </c>
    </row>
    <row r="3614" spans="1:9" x14ac:dyDescent="0.25">
      <c r="A3614">
        <v>3613</v>
      </c>
      <c r="F3614">
        <v>150.06363299999998</v>
      </c>
      <c r="G3614">
        <v>5.0118850000000004</v>
      </c>
      <c r="H3614">
        <v>138.32729800000001</v>
      </c>
      <c r="I3614">
        <v>8.5595800000000004</v>
      </c>
    </row>
    <row r="3615" spans="1:9" x14ac:dyDescent="0.25">
      <c r="A3615">
        <v>3614</v>
      </c>
      <c r="F3615">
        <v>150.06363299999998</v>
      </c>
      <c r="G3615">
        <v>5.0118850000000004</v>
      </c>
      <c r="H3615">
        <v>138.32729800000001</v>
      </c>
      <c r="I3615">
        <v>8.5595800000000004</v>
      </c>
    </row>
    <row r="3616" spans="1:9" x14ac:dyDescent="0.25">
      <c r="A3616">
        <v>3615</v>
      </c>
      <c r="F3616">
        <v>150.06363299999998</v>
      </c>
      <c r="G3616">
        <v>5.0118850000000004</v>
      </c>
      <c r="H3616">
        <v>138.32729800000001</v>
      </c>
      <c r="I3616">
        <v>8.5595800000000004</v>
      </c>
    </row>
    <row r="3617" spans="1:9" x14ac:dyDescent="0.25">
      <c r="A3617">
        <v>3616</v>
      </c>
      <c r="F3617">
        <v>150.06363299999998</v>
      </c>
      <c r="G3617">
        <v>5.0118850000000004</v>
      </c>
      <c r="H3617">
        <v>138.32729800000001</v>
      </c>
      <c r="I3617">
        <v>8.5595800000000004</v>
      </c>
    </row>
    <row r="3618" spans="1:9" x14ac:dyDescent="0.25">
      <c r="A3618">
        <v>3617</v>
      </c>
      <c r="F3618">
        <v>150.06363299999998</v>
      </c>
      <c r="G3618">
        <v>5.0118850000000004</v>
      </c>
      <c r="H3618">
        <v>138.32729800000001</v>
      </c>
      <c r="I3618">
        <v>8.5595800000000004</v>
      </c>
    </row>
    <row r="3619" spans="1:9" x14ac:dyDescent="0.25">
      <c r="A3619">
        <v>3618</v>
      </c>
      <c r="B3619">
        <v>122.26806400000001</v>
      </c>
      <c r="C3619">
        <v>6.939025</v>
      </c>
      <c r="H3619">
        <v>138.32729800000001</v>
      </c>
      <c r="I3619">
        <v>8.5595800000000004</v>
      </c>
    </row>
    <row r="3620" spans="1:9" x14ac:dyDescent="0.25">
      <c r="A3620">
        <v>3619</v>
      </c>
      <c r="B3620">
        <v>122.29394600000001</v>
      </c>
      <c r="C3620">
        <v>6.8284130000000003</v>
      </c>
      <c r="H3620">
        <v>138.32729800000001</v>
      </c>
      <c r="I3620">
        <v>8.5595800000000004</v>
      </c>
    </row>
    <row r="3621" spans="1:9" x14ac:dyDescent="0.25">
      <c r="A3621">
        <v>3620</v>
      </c>
      <c r="B3621">
        <v>122.283601</v>
      </c>
      <c r="C3621">
        <v>6.8581490000000001</v>
      </c>
    </row>
    <row r="3622" spans="1:9" x14ac:dyDescent="0.25">
      <c r="A3622">
        <v>3621</v>
      </c>
      <c r="B3622">
        <v>122.27336600000001</v>
      </c>
      <c r="C3622">
        <v>6.8833580000000003</v>
      </c>
    </row>
    <row r="3623" spans="1:9" x14ac:dyDescent="0.25">
      <c r="A3623">
        <v>3622</v>
      </c>
      <c r="B3623">
        <v>122.268529</v>
      </c>
      <c r="C3623">
        <v>6.8579949999999998</v>
      </c>
    </row>
    <row r="3624" spans="1:9" x14ac:dyDescent="0.25">
      <c r="A3624">
        <v>3623</v>
      </c>
      <c r="B3624">
        <v>122.27378200000001</v>
      </c>
      <c r="C3624">
        <v>6.8649399999999998</v>
      </c>
    </row>
    <row r="3625" spans="1:9" x14ac:dyDescent="0.25">
      <c r="A3625">
        <v>3624</v>
      </c>
      <c r="B3625">
        <v>122.265546</v>
      </c>
      <c r="C3625">
        <v>6.8433320000000002</v>
      </c>
      <c r="D3625">
        <v>117.23837</v>
      </c>
      <c r="E3625">
        <v>8.8880750000000006</v>
      </c>
    </row>
    <row r="3626" spans="1:9" x14ac:dyDescent="0.25">
      <c r="A3626">
        <v>3625</v>
      </c>
      <c r="B3626">
        <v>122.26863200000001</v>
      </c>
      <c r="C3626">
        <v>6.8512550000000001</v>
      </c>
      <c r="D3626">
        <v>117.32393000000002</v>
      </c>
      <c r="E3626">
        <v>8.7957260000000002</v>
      </c>
    </row>
    <row r="3627" spans="1:9" x14ac:dyDescent="0.25">
      <c r="A3627">
        <v>3626</v>
      </c>
      <c r="B3627">
        <v>122.27280200000001</v>
      </c>
      <c r="C3627">
        <v>6.8792429999999998</v>
      </c>
      <c r="D3627">
        <v>117.28838100000002</v>
      </c>
      <c r="E3627">
        <v>8.7902199999999997</v>
      </c>
    </row>
    <row r="3628" spans="1:9" x14ac:dyDescent="0.25">
      <c r="A3628">
        <v>3627</v>
      </c>
      <c r="B3628">
        <v>122.28026300000002</v>
      </c>
      <c r="C3628">
        <v>6.9157710000000003</v>
      </c>
      <c r="D3628">
        <v>117.28344100000001</v>
      </c>
      <c r="E3628">
        <v>8.7930510000000002</v>
      </c>
    </row>
    <row r="3629" spans="1:9" x14ac:dyDescent="0.25">
      <c r="A3629">
        <v>3628</v>
      </c>
      <c r="B3629">
        <v>122.26806400000001</v>
      </c>
      <c r="C3629">
        <v>6.939025</v>
      </c>
      <c r="D3629">
        <v>117.26682400000001</v>
      </c>
      <c r="E3629">
        <v>8.810492</v>
      </c>
    </row>
    <row r="3630" spans="1:9" x14ac:dyDescent="0.25">
      <c r="A3630">
        <v>3629</v>
      </c>
      <c r="D3630">
        <v>117.27351100000001</v>
      </c>
      <c r="E3630">
        <v>8.8235069999999993</v>
      </c>
    </row>
    <row r="3631" spans="1:9" x14ac:dyDescent="0.25">
      <c r="A3631">
        <v>3630</v>
      </c>
      <c r="D3631">
        <v>117.30906400000001</v>
      </c>
      <c r="E3631">
        <v>8.8234569999999994</v>
      </c>
    </row>
    <row r="3632" spans="1:9" x14ac:dyDescent="0.25">
      <c r="A3632">
        <v>3631</v>
      </c>
      <c r="D3632">
        <v>117.34862600000001</v>
      </c>
      <c r="E3632">
        <v>8.8570519999999995</v>
      </c>
    </row>
    <row r="3633" spans="1:9" x14ac:dyDescent="0.25">
      <c r="A3633">
        <v>3632</v>
      </c>
      <c r="D3633">
        <v>117.33967700000001</v>
      </c>
      <c r="E3633">
        <v>8.9175020000000007</v>
      </c>
      <c r="F3633">
        <v>119.036271</v>
      </c>
      <c r="G3633">
        <v>4.8901669999999999</v>
      </c>
    </row>
    <row r="3634" spans="1:9" x14ac:dyDescent="0.25">
      <c r="A3634">
        <v>3633</v>
      </c>
      <c r="D3634">
        <v>117.23837</v>
      </c>
      <c r="E3634">
        <v>8.8880750000000006</v>
      </c>
      <c r="F3634">
        <v>118.98929700000001</v>
      </c>
      <c r="G3634">
        <v>5.0315459999999996</v>
      </c>
    </row>
    <row r="3635" spans="1:9" x14ac:dyDescent="0.25">
      <c r="A3635">
        <v>3634</v>
      </c>
      <c r="F3635">
        <v>119.02309500000001</v>
      </c>
      <c r="G3635">
        <v>5.0078800000000001</v>
      </c>
      <c r="H3635">
        <v>117.34281300000001</v>
      </c>
      <c r="I3635">
        <v>9.6042799999999993</v>
      </c>
    </row>
    <row r="3636" spans="1:9" x14ac:dyDescent="0.25">
      <c r="A3636">
        <v>3635</v>
      </c>
      <c r="F3636">
        <v>119.03539400000001</v>
      </c>
      <c r="G3636">
        <v>5.006697</v>
      </c>
      <c r="H3636">
        <v>117.36899700000001</v>
      </c>
      <c r="I3636">
        <v>9.5803049999999992</v>
      </c>
    </row>
    <row r="3637" spans="1:9" x14ac:dyDescent="0.25">
      <c r="A3637">
        <v>3636</v>
      </c>
      <c r="F3637">
        <v>119.009927</v>
      </c>
      <c r="G3637">
        <v>5.0401379999999998</v>
      </c>
      <c r="H3637">
        <v>117.400586</v>
      </c>
      <c r="I3637">
        <v>9.5826209999999996</v>
      </c>
    </row>
    <row r="3638" spans="1:9" x14ac:dyDescent="0.25">
      <c r="A3638">
        <v>3637</v>
      </c>
      <c r="F3638">
        <v>118.990274</v>
      </c>
      <c r="G3638">
        <v>5.0425560000000003</v>
      </c>
      <c r="H3638">
        <v>117.34389200000001</v>
      </c>
      <c r="I3638">
        <v>9.5932180000000002</v>
      </c>
    </row>
    <row r="3639" spans="1:9" x14ac:dyDescent="0.25">
      <c r="A3639">
        <v>3638</v>
      </c>
      <c r="F3639">
        <v>118.98482200000001</v>
      </c>
      <c r="G3639">
        <v>5.0427609999999996</v>
      </c>
      <c r="H3639">
        <v>117.304742</v>
      </c>
      <c r="I3639">
        <v>9.5994949999999992</v>
      </c>
    </row>
    <row r="3640" spans="1:9" x14ac:dyDescent="0.25">
      <c r="A3640">
        <v>3639</v>
      </c>
      <c r="F3640">
        <v>118.97669300000001</v>
      </c>
      <c r="G3640">
        <v>5.0364329999999997</v>
      </c>
      <c r="H3640">
        <v>117.28400900000001</v>
      </c>
      <c r="I3640">
        <v>9.5920349999999992</v>
      </c>
    </row>
    <row r="3641" spans="1:9" x14ac:dyDescent="0.25">
      <c r="A3641">
        <v>3640</v>
      </c>
      <c r="F3641">
        <v>118.92617100000001</v>
      </c>
      <c r="G3641">
        <v>5.0253209999999999</v>
      </c>
      <c r="H3641">
        <v>117.31462200000001</v>
      </c>
      <c r="I3641">
        <v>9.6126140000000007</v>
      </c>
    </row>
    <row r="3642" spans="1:9" x14ac:dyDescent="0.25">
      <c r="A3642">
        <v>3641</v>
      </c>
      <c r="B3642">
        <v>99.298003000000008</v>
      </c>
      <c r="C3642">
        <v>7.0399659999999997</v>
      </c>
      <c r="F3642">
        <v>118.87178900000001</v>
      </c>
      <c r="G3642">
        <v>5.0650899999999996</v>
      </c>
      <c r="H3642">
        <v>117.35125100000002</v>
      </c>
      <c r="I3642">
        <v>9.6114829999999998</v>
      </c>
    </row>
    <row r="3643" spans="1:9" x14ac:dyDescent="0.25">
      <c r="A3643">
        <v>3642</v>
      </c>
      <c r="B3643">
        <v>99.309013000000007</v>
      </c>
      <c r="C3643">
        <v>7.011412</v>
      </c>
      <c r="F3643">
        <v>119.036271</v>
      </c>
      <c r="G3643">
        <v>4.8901669999999999</v>
      </c>
      <c r="H3643">
        <v>117.34965600000001</v>
      </c>
      <c r="I3643">
        <v>9.6251680000000004</v>
      </c>
    </row>
    <row r="3644" spans="1:9" x14ac:dyDescent="0.25">
      <c r="A3644">
        <v>3643</v>
      </c>
      <c r="B3644">
        <v>99.311019000000002</v>
      </c>
      <c r="C3644">
        <v>7.0372909999999997</v>
      </c>
      <c r="H3644">
        <v>117.14725600000001</v>
      </c>
      <c r="I3644">
        <v>9.6586599999999994</v>
      </c>
    </row>
    <row r="3645" spans="1:9" x14ac:dyDescent="0.25">
      <c r="A3645">
        <v>3644</v>
      </c>
      <c r="B3645">
        <v>99.296818999999999</v>
      </c>
      <c r="C3645">
        <v>7.0143959999999996</v>
      </c>
      <c r="H3645">
        <v>117.34281300000001</v>
      </c>
      <c r="I3645">
        <v>9.6042799999999993</v>
      </c>
    </row>
    <row r="3646" spans="1:9" x14ac:dyDescent="0.25">
      <c r="A3646">
        <v>3645</v>
      </c>
      <c r="B3646">
        <v>99.285503000000006</v>
      </c>
      <c r="C3646">
        <v>7.034821</v>
      </c>
    </row>
    <row r="3647" spans="1:9" x14ac:dyDescent="0.25">
      <c r="A3647">
        <v>3646</v>
      </c>
      <c r="B3647">
        <v>99.297231000000011</v>
      </c>
      <c r="C3647">
        <v>7.0494839999999996</v>
      </c>
    </row>
    <row r="3648" spans="1:9" x14ac:dyDescent="0.25">
      <c r="A3648">
        <v>3647</v>
      </c>
      <c r="B3648">
        <v>99.316215</v>
      </c>
      <c r="C3648">
        <v>7.0520560000000003</v>
      </c>
    </row>
    <row r="3649" spans="1:9" x14ac:dyDescent="0.25">
      <c r="A3649">
        <v>3648</v>
      </c>
      <c r="B3649">
        <v>99.33756600000001</v>
      </c>
      <c r="C3649">
        <v>7.0308599999999997</v>
      </c>
    </row>
    <row r="3650" spans="1:9" x14ac:dyDescent="0.25">
      <c r="A3650">
        <v>3649</v>
      </c>
      <c r="B3650">
        <v>99.330104000000006</v>
      </c>
      <c r="C3650">
        <v>7.0332780000000001</v>
      </c>
      <c r="D3650">
        <v>93.392616000000004</v>
      </c>
      <c r="E3650">
        <v>8.5931750000000005</v>
      </c>
    </row>
    <row r="3651" spans="1:9" x14ac:dyDescent="0.25">
      <c r="A3651">
        <v>3650</v>
      </c>
      <c r="B3651">
        <v>99.303508000000008</v>
      </c>
      <c r="C3651">
        <v>7.0421269999999998</v>
      </c>
      <c r="D3651">
        <v>93.395650000000003</v>
      </c>
      <c r="E3651">
        <v>8.5506799999999998</v>
      </c>
    </row>
    <row r="3652" spans="1:9" x14ac:dyDescent="0.25">
      <c r="A3652">
        <v>3651</v>
      </c>
      <c r="B3652">
        <v>99.236522000000008</v>
      </c>
      <c r="C3652">
        <v>7.0151680000000001</v>
      </c>
      <c r="D3652">
        <v>93.363084000000015</v>
      </c>
      <c r="E3652">
        <v>8.5724420000000006</v>
      </c>
    </row>
    <row r="3653" spans="1:9" x14ac:dyDescent="0.25">
      <c r="A3653">
        <v>3652</v>
      </c>
      <c r="B3653">
        <v>99.298003000000008</v>
      </c>
      <c r="C3653">
        <v>7.0399659999999997</v>
      </c>
      <c r="D3653">
        <v>93.350171000000003</v>
      </c>
      <c r="E3653">
        <v>8.5274769999999993</v>
      </c>
    </row>
    <row r="3654" spans="1:9" x14ac:dyDescent="0.25">
      <c r="A3654">
        <v>3653</v>
      </c>
      <c r="D3654">
        <v>93.368178999999998</v>
      </c>
      <c r="E3654">
        <v>8.5457400000000003</v>
      </c>
    </row>
    <row r="3655" spans="1:9" x14ac:dyDescent="0.25">
      <c r="A3655">
        <v>3654</v>
      </c>
      <c r="D3655">
        <v>93.323932000000013</v>
      </c>
      <c r="E3655">
        <v>8.5424480000000003</v>
      </c>
    </row>
    <row r="3656" spans="1:9" x14ac:dyDescent="0.25">
      <c r="A3656">
        <v>3655</v>
      </c>
      <c r="D3656">
        <v>93.320949000000013</v>
      </c>
      <c r="E3656">
        <v>8.5309749999999998</v>
      </c>
      <c r="F3656">
        <v>96.651527000000002</v>
      </c>
      <c r="G3656">
        <v>4.5785989999999996</v>
      </c>
    </row>
    <row r="3657" spans="1:9" x14ac:dyDescent="0.25">
      <c r="A3657">
        <v>3656</v>
      </c>
      <c r="D3657">
        <v>93.304126000000011</v>
      </c>
      <c r="E3657">
        <v>8.5311810000000001</v>
      </c>
      <c r="F3657">
        <v>96.635270000000006</v>
      </c>
      <c r="G3657">
        <v>4.6104450000000003</v>
      </c>
    </row>
    <row r="3658" spans="1:9" x14ac:dyDescent="0.25">
      <c r="A3658">
        <v>3657</v>
      </c>
      <c r="D3658">
        <v>93.292703000000003</v>
      </c>
      <c r="E3658">
        <v>8.6106169999999995</v>
      </c>
      <c r="F3658">
        <v>96.607179000000002</v>
      </c>
      <c r="G3658">
        <v>4.5901240000000003</v>
      </c>
    </row>
    <row r="3659" spans="1:9" x14ac:dyDescent="0.25">
      <c r="A3659">
        <v>3658</v>
      </c>
      <c r="D3659">
        <v>93.392616000000004</v>
      </c>
      <c r="E3659">
        <v>8.5931750000000005</v>
      </c>
      <c r="F3659">
        <v>96.613044000000002</v>
      </c>
      <c r="G3659">
        <v>4.5860589999999997</v>
      </c>
    </row>
    <row r="3660" spans="1:9" x14ac:dyDescent="0.25">
      <c r="A3660">
        <v>3659</v>
      </c>
      <c r="F3660">
        <v>96.592979000000014</v>
      </c>
      <c r="G3660">
        <v>4.5722709999999998</v>
      </c>
      <c r="H3660">
        <v>93.488719000000003</v>
      </c>
      <c r="I3660">
        <v>9.1690310000000004</v>
      </c>
    </row>
    <row r="3661" spans="1:9" x14ac:dyDescent="0.25">
      <c r="A3661">
        <v>3660</v>
      </c>
      <c r="F3661">
        <v>96.58171200000001</v>
      </c>
      <c r="G3661">
        <v>4.572991</v>
      </c>
      <c r="H3661">
        <v>93.538263999999998</v>
      </c>
      <c r="I3661">
        <v>9.1570429999999998</v>
      </c>
    </row>
    <row r="3662" spans="1:9" x14ac:dyDescent="0.25">
      <c r="A3662">
        <v>3661</v>
      </c>
      <c r="F3662">
        <v>96.551049000000006</v>
      </c>
      <c r="G3662">
        <v>4.6499059999999997</v>
      </c>
      <c r="H3662">
        <v>93.516038000000009</v>
      </c>
      <c r="I3662">
        <v>9.1585359999999998</v>
      </c>
    </row>
    <row r="3663" spans="1:9" x14ac:dyDescent="0.25">
      <c r="A3663">
        <v>3662</v>
      </c>
      <c r="F3663">
        <v>96.540604999999999</v>
      </c>
      <c r="G3663">
        <v>4.6302529999999997</v>
      </c>
      <c r="H3663">
        <v>93.491601000000003</v>
      </c>
      <c r="I3663">
        <v>9.1668190000000003</v>
      </c>
    </row>
    <row r="3664" spans="1:9" x14ac:dyDescent="0.25">
      <c r="A3664">
        <v>3663</v>
      </c>
      <c r="F3664">
        <v>96.561132000000015</v>
      </c>
      <c r="G3664">
        <v>4.628298</v>
      </c>
      <c r="H3664">
        <v>93.556169000000011</v>
      </c>
      <c r="I3664">
        <v>9.1555520000000001</v>
      </c>
    </row>
    <row r="3665" spans="1:9" x14ac:dyDescent="0.25">
      <c r="A3665">
        <v>3664</v>
      </c>
      <c r="F3665">
        <v>96.514213000000012</v>
      </c>
      <c r="G3665">
        <v>4.5673320000000004</v>
      </c>
      <c r="H3665">
        <v>93.520875000000004</v>
      </c>
      <c r="I3665">
        <v>9.1662529999999993</v>
      </c>
    </row>
    <row r="3666" spans="1:9" x14ac:dyDescent="0.25">
      <c r="A3666">
        <v>3665</v>
      </c>
      <c r="F3666">
        <v>96.651527000000002</v>
      </c>
      <c r="G3666">
        <v>4.5785989999999996</v>
      </c>
      <c r="H3666">
        <v>93.500861000000015</v>
      </c>
      <c r="I3666">
        <v>9.1631660000000004</v>
      </c>
    </row>
    <row r="3667" spans="1:9" x14ac:dyDescent="0.25">
      <c r="A3667">
        <v>3666</v>
      </c>
      <c r="B3667">
        <v>78.673341000000008</v>
      </c>
      <c r="C3667">
        <v>6.4424000000000001</v>
      </c>
      <c r="H3667">
        <v>93.494430000000008</v>
      </c>
      <c r="I3667">
        <v>9.0845540000000007</v>
      </c>
    </row>
    <row r="3668" spans="1:9" x14ac:dyDescent="0.25">
      <c r="A3668">
        <v>3667</v>
      </c>
      <c r="B3668">
        <v>78.575899000000007</v>
      </c>
      <c r="C3668">
        <v>6.4813450000000001</v>
      </c>
      <c r="H3668">
        <v>93.437839000000011</v>
      </c>
      <c r="I3668">
        <v>9.1415590000000009</v>
      </c>
    </row>
    <row r="3669" spans="1:9" x14ac:dyDescent="0.25">
      <c r="A3669">
        <v>3668</v>
      </c>
      <c r="B3669">
        <v>78.586239000000006</v>
      </c>
      <c r="C3669">
        <v>6.4316979999999999</v>
      </c>
      <c r="H3669">
        <v>93.397914000000014</v>
      </c>
      <c r="I3669">
        <v>9.1152689999999996</v>
      </c>
    </row>
    <row r="3670" spans="1:9" x14ac:dyDescent="0.25">
      <c r="A3670">
        <v>3669</v>
      </c>
      <c r="B3670">
        <v>78.624312000000003</v>
      </c>
      <c r="C3670">
        <v>6.4814999999999996</v>
      </c>
      <c r="H3670">
        <v>93.488719000000003</v>
      </c>
      <c r="I3670">
        <v>9.1690310000000004</v>
      </c>
    </row>
    <row r="3671" spans="1:9" x14ac:dyDescent="0.25">
      <c r="A3671">
        <v>3670</v>
      </c>
      <c r="B3671">
        <v>78.607077000000004</v>
      </c>
      <c r="C3671">
        <v>6.486542</v>
      </c>
    </row>
    <row r="3672" spans="1:9" x14ac:dyDescent="0.25">
      <c r="A3672">
        <v>3671</v>
      </c>
      <c r="B3672">
        <v>78.645662000000002</v>
      </c>
      <c r="C3672">
        <v>6.4461040000000001</v>
      </c>
    </row>
    <row r="3673" spans="1:9" x14ac:dyDescent="0.25">
      <c r="A3673">
        <v>3672</v>
      </c>
      <c r="B3673">
        <v>78.638408000000013</v>
      </c>
      <c r="C3673">
        <v>6.412045</v>
      </c>
    </row>
    <row r="3674" spans="1:9" x14ac:dyDescent="0.25">
      <c r="A3674">
        <v>3673</v>
      </c>
      <c r="B3674">
        <v>78.665212000000011</v>
      </c>
      <c r="C3674">
        <v>6.4303090000000003</v>
      </c>
    </row>
    <row r="3675" spans="1:9" x14ac:dyDescent="0.25">
      <c r="A3675">
        <v>3674</v>
      </c>
      <c r="B3675">
        <v>78.621173000000013</v>
      </c>
      <c r="C3675">
        <v>6.4405469999999996</v>
      </c>
      <c r="D3675">
        <v>74.352650000000011</v>
      </c>
      <c r="E3675">
        <v>8.5387950000000004</v>
      </c>
    </row>
    <row r="3676" spans="1:9" x14ac:dyDescent="0.25">
      <c r="A3676">
        <v>3675</v>
      </c>
      <c r="B3676">
        <v>78.593031000000011</v>
      </c>
      <c r="C3676">
        <v>6.4566499999999998</v>
      </c>
      <c r="D3676">
        <v>74.306295000000006</v>
      </c>
      <c r="E3676">
        <v>8.5548979999999997</v>
      </c>
    </row>
    <row r="3677" spans="1:9" x14ac:dyDescent="0.25">
      <c r="A3677">
        <v>3676</v>
      </c>
      <c r="B3677">
        <v>78.595192000000011</v>
      </c>
      <c r="C3677">
        <v>6.4532550000000004</v>
      </c>
      <c r="D3677">
        <v>74.291170000000008</v>
      </c>
      <c r="E3677">
        <v>8.5552069999999993</v>
      </c>
    </row>
    <row r="3678" spans="1:9" x14ac:dyDescent="0.25">
      <c r="A3678">
        <v>3677</v>
      </c>
      <c r="B3678">
        <v>78.673341000000008</v>
      </c>
      <c r="C3678">
        <v>6.4424000000000001</v>
      </c>
      <c r="D3678">
        <v>74.321061000000014</v>
      </c>
      <c r="E3678">
        <v>8.5085440000000006</v>
      </c>
    </row>
    <row r="3679" spans="1:9" x14ac:dyDescent="0.25">
      <c r="A3679">
        <v>3678</v>
      </c>
      <c r="B3679">
        <v>78.673341000000008</v>
      </c>
      <c r="C3679">
        <v>6.4424000000000001</v>
      </c>
      <c r="D3679">
        <v>74.302900000000008</v>
      </c>
      <c r="E3679">
        <v>8.501239</v>
      </c>
    </row>
    <row r="3680" spans="1:9" x14ac:dyDescent="0.25">
      <c r="A3680">
        <v>3679</v>
      </c>
      <c r="D3680">
        <v>74.320443000000012</v>
      </c>
      <c r="E3680">
        <v>8.5567499999999992</v>
      </c>
    </row>
    <row r="3681" spans="1:9" x14ac:dyDescent="0.25">
      <c r="A3681">
        <v>3680</v>
      </c>
      <c r="D3681">
        <v>74.355376000000007</v>
      </c>
      <c r="E3681">
        <v>8.5639529999999997</v>
      </c>
    </row>
    <row r="3682" spans="1:9" x14ac:dyDescent="0.25">
      <c r="A3682">
        <v>3681</v>
      </c>
      <c r="D3682">
        <v>74.339891000000009</v>
      </c>
      <c r="E3682">
        <v>8.5360169999999993</v>
      </c>
      <c r="F3682">
        <v>76.862892000000002</v>
      </c>
      <c r="G3682">
        <v>4.7160679999999999</v>
      </c>
    </row>
    <row r="3683" spans="1:9" x14ac:dyDescent="0.25">
      <c r="A3683">
        <v>3682</v>
      </c>
      <c r="D3683">
        <v>74.31529900000001</v>
      </c>
      <c r="E3683">
        <v>8.5574700000000004</v>
      </c>
      <c r="F3683">
        <v>76.778723000000014</v>
      </c>
      <c r="G3683">
        <v>4.6862279999999998</v>
      </c>
    </row>
    <row r="3684" spans="1:9" x14ac:dyDescent="0.25">
      <c r="A3684">
        <v>3683</v>
      </c>
      <c r="D3684">
        <v>74.352650000000011</v>
      </c>
      <c r="E3684">
        <v>8.5387950000000004</v>
      </c>
      <c r="F3684">
        <v>76.793284000000014</v>
      </c>
      <c r="G3684">
        <v>4.725174</v>
      </c>
      <c r="H3684">
        <v>74.664732000000001</v>
      </c>
      <c r="I3684">
        <v>9.0977759999999996</v>
      </c>
    </row>
    <row r="3685" spans="1:9" x14ac:dyDescent="0.25">
      <c r="A3685">
        <v>3684</v>
      </c>
      <c r="F3685">
        <v>76.759327000000013</v>
      </c>
      <c r="G3685">
        <v>4.7435919999999996</v>
      </c>
      <c r="H3685">
        <v>74.629799000000006</v>
      </c>
      <c r="I3685">
        <v>9.0331060000000001</v>
      </c>
    </row>
    <row r="3686" spans="1:9" x14ac:dyDescent="0.25">
      <c r="A3686">
        <v>3685</v>
      </c>
      <c r="F3686">
        <v>76.767611000000002</v>
      </c>
      <c r="G3686">
        <v>4.7471420000000002</v>
      </c>
      <c r="H3686">
        <v>74.594043000000013</v>
      </c>
      <c r="I3686">
        <v>9.0573379999999997</v>
      </c>
    </row>
    <row r="3687" spans="1:9" x14ac:dyDescent="0.25">
      <c r="A3687">
        <v>3686</v>
      </c>
      <c r="F3687">
        <v>76.800898000000004</v>
      </c>
      <c r="G3687">
        <v>4.7886100000000003</v>
      </c>
      <c r="H3687">
        <v>74.598313000000005</v>
      </c>
      <c r="I3687">
        <v>9.0677310000000002</v>
      </c>
    </row>
    <row r="3688" spans="1:9" x14ac:dyDescent="0.25">
      <c r="A3688">
        <v>3687</v>
      </c>
      <c r="F3688">
        <v>76.817927000000012</v>
      </c>
      <c r="G3688">
        <v>4.8078500000000002</v>
      </c>
      <c r="H3688">
        <v>74.65043</v>
      </c>
      <c r="I3688">
        <v>9.0654149999999998</v>
      </c>
    </row>
    <row r="3689" spans="1:9" x14ac:dyDescent="0.25">
      <c r="A3689">
        <v>3688</v>
      </c>
      <c r="F3689">
        <v>76.828422000000003</v>
      </c>
      <c r="G3689">
        <v>4.8551830000000002</v>
      </c>
      <c r="H3689">
        <v>74.658096</v>
      </c>
      <c r="I3689">
        <v>9.0773519999999994</v>
      </c>
    </row>
    <row r="3690" spans="1:9" x14ac:dyDescent="0.25">
      <c r="A3690">
        <v>3689</v>
      </c>
      <c r="B3690">
        <v>60.317782999999999</v>
      </c>
      <c r="C3690">
        <v>6.1393810000000002</v>
      </c>
      <c r="F3690">
        <v>76.869168000000002</v>
      </c>
      <c r="G3690">
        <v>4.8529710000000001</v>
      </c>
      <c r="H3690">
        <v>74.59630700000001</v>
      </c>
      <c r="I3690">
        <v>9.0716920000000005</v>
      </c>
    </row>
    <row r="3691" spans="1:9" x14ac:dyDescent="0.25">
      <c r="A3691">
        <v>3690</v>
      </c>
      <c r="B3691">
        <v>60.266445000000004</v>
      </c>
      <c r="C3691">
        <v>6.1084750000000003</v>
      </c>
      <c r="F3691">
        <v>76.885169000000005</v>
      </c>
      <c r="G3691">
        <v>4.8792090000000004</v>
      </c>
      <c r="H3691">
        <v>74.611227000000014</v>
      </c>
      <c r="I3691">
        <v>9.0913450000000005</v>
      </c>
    </row>
    <row r="3692" spans="1:9" x14ac:dyDescent="0.25">
      <c r="A3692">
        <v>3691</v>
      </c>
      <c r="B3692">
        <v>60.431502999999999</v>
      </c>
      <c r="C3692">
        <v>6.1253989999999998</v>
      </c>
      <c r="F3692">
        <v>76.862892000000002</v>
      </c>
      <c r="G3692">
        <v>4.7160679999999999</v>
      </c>
      <c r="H3692">
        <v>74.625117000000003</v>
      </c>
      <c r="I3692">
        <v>9.0752930000000003</v>
      </c>
    </row>
    <row r="3693" spans="1:9" x14ac:dyDescent="0.25">
      <c r="A3693">
        <v>3692</v>
      </c>
      <c r="B3693">
        <v>60.431301000000005</v>
      </c>
      <c r="C3693">
        <v>6.1853020000000001</v>
      </c>
      <c r="H3693">
        <v>74.692977000000013</v>
      </c>
      <c r="I3693">
        <v>9.0600129999999996</v>
      </c>
    </row>
    <row r="3694" spans="1:9" x14ac:dyDescent="0.25">
      <c r="A3694">
        <v>3693</v>
      </c>
      <c r="B3694">
        <v>60.423090999999999</v>
      </c>
      <c r="C3694">
        <v>6.2085720000000002</v>
      </c>
      <c r="H3694">
        <v>74.679086000000012</v>
      </c>
      <c r="I3694">
        <v>9.0821869999999993</v>
      </c>
    </row>
    <row r="3695" spans="1:9" x14ac:dyDescent="0.25">
      <c r="A3695">
        <v>3694</v>
      </c>
      <c r="B3695">
        <v>60.435836000000002</v>
      </c>
      <c r="C3695">
        <v>6.2221929999999999</v>
      </c>
      <c r="H3695">
        <v>74.750907000000012</v>
      </c>
      <c r="I3695">
        <v>9.0656730000000003</v>
      </c>
    </row>
    <row r="3696" spans="1:9" x14ac:dyDescent="0.25">
      <c r="A3696">
        <v>3695</v>
      </c>
      <c r="B3696">
        <v>60.446826000000001</v>
      </c>
      <c r="C3696">
        <v>6.2107390000000002</v>
      </c>
      <c r="H3696">
        <v>74.664732000000001</v>
      </c>
      <c r="I3696">
        <v>9.0977759999999996</v>
      </c>
    </row>
    <row r="3697" spans="1:9" x14ac:dyDescent="0.25">
      <c r="A3697">
        <v>3696</v>
      </c>
      <c r="B3697">
        <v>60.433669999999999</v>
      </c>
      <c r="C3697">
        <v>6.2042890000000002</v>
      </c>
    </row>
    <row r="3698" spans="1:9" x14ac:dyDescent="0.25">
      <c r="A3698">
        <v>3697</v>
      </c>
      <c r="B3698">
        <v>60.430782000000001</v>
      </c>
      <c r="C3698">
        <v>6.2204389999999998</v>
      </c>
    </row>
    <row r="3699" spans="1:9" x14ac:dyDescent="0.25">
      <c r="A3699">
        <v>3698</v>
      </c>
      <c r="B3699">
        <v>60.399360000000001</v>
      </c>
      <c r="C3699">
        <v>6.2146090000000003</v>
      </c>
    </row>
    <row r="3700" spans="1:9" x14ac:dyDescent="0.25">
      <c r="A3700">
        <v>3699</v>
      </c>
      <c r="B3700">
        <v>60.434699999999999</v>
      </c>
      <c r="C3700">
        <v>6.2047530000000002</v>
      </c>
      <c r="D3700">
        <v>54.061798000000003</v>
      </c>
      <c r="E3700">
        <v>7.9837389999999999</v>
      </c>
    </row>
    <row r="3701" spans="1:9" x14ac:dyDescent="0.25">
      <c r="A3701">
        <v>3700</v>
      </c>
      <c r="B3701">
        <v>60.406787000000001</v>
      </c>
      <c r="C3701">
        <v>6.1874690000000001</v>
      </c>
      <c r="D3701">
        <v>54.143936000000004</v>
      </c>
      <c r="E3701">
        <v>7.9598509999999996</v>
      </c>
    </row>
    <row r="3702" spans="1:9" x14ac:dyDescent="0.25">
      <c r="A3702">
        <v>3701</v>
      </c>
      <c r="B3702">
        <v>60.345699000000003</v>
      </c>
      <c r="C3702">
        <v>6.1829289999999997</v>
      </c>
      <c r="D3702">
        <v>54.132431000000004</v>
      </c>
      <c r="E3702">
        <v>7.9527299999999999</v>
      </c>
    </row>
    <row r="3703" spans="1:9" x14ac:dyDescent="0.25">
      <c r="A3703">
        <v>3702</v>
      </c>
      <c r="B3703">
        <v>60.317782999999999</v>
      </c>
      <c r="C3703">
        <v>6.1393810000000002</v>
      </c>
      <c r="D3703">
        <v>54.090434999999999</v>
      </c>
      <c r="E3703">
        <v>7.9415849999999999</v>
      </c>
    </row>
    <row r="3704" spans="1:9" x14ac:dyDescent="0.25">
      <c r="A3704">
        <v>3703</v>
      </c>
      <c r="D3704">
        <v>54.073249000000004</v>
      </c>
      <c r="E3704">
        <v>7.9491180000000004</v>
      </c>
    </row>
    <row r="3705" spans="1:9" x14ac:dyDescent="0.25">
      <c r="A3705">
        <v>3704</v>
      </c>
      <c r="D3705">
        <v>54.096626000000001</v>
      </c>
      <c r="E3705">
        <v>7.9375609999999996</v>
      </c>
    </row>
    <row r="3706" spans="1:9" x14ac:dyDescent="0.25">
      <c r="A3706">
        <v>3705</v>
      </c>
      <c r="D3706">
        <v>54.109264000000003</v>
      </c>
      <c r="E3706">
        <v>7.9484469999999998</v>
      </c>
    </row>
    <row r="3707" spans="1:9" x14ac:dyDescent="0.25">
      <c r="A3707">
        <v>3706</v>
      </c>
      <c r="D3707">
        <v>54.107872</v>
      </c>
      <c r="E3707">
        <v>7.9554130000000001</v>
      </c>
      <c r="F3707">
        <v>57.795196000000004</v>
      </c>
      <c r="G3707">
        <v>4.0550490000000003</v>
      </c>
    </row>
    <row r="3708" spans="1:9" x14ac:dyDescent="0.25">
      <c r="A3708">
        <v>3707</v>
      </c>
      <c r="D3708">
        <v>54.159519000000003</v>
      </c>
      <c r="E3708">
        <v>7.9625849999999998</v>
      </c>
      <c r="F3708">
        <v>57.836010000000002</v>
      </c>
      <c r="G3708">
        <v>4.1311020000000003</v>
      </c>
    </row>
    <row r="3709" spans="1:9" x14ac:dyDescent="0.25">
      <c r="A3709">
        <v>3708</v>
      </c>
      <c r="D3709">
        <v>54.122008999999998</v>
      </c>
      <c r="E3709">
        <v>7.9431849999999997</v>
      </c>
      <c r="F3709">
        <v>57.853393000000004</v>
      </c>
      <c r="G3709">
        <v>4.1298640000000004</v>
      </c>
    </row>
    <row r="3710" spans="1:9" x14ac:dyDescent="0.25">
      <c r="A3710">
        <v>3709</v>
      </c>
      <c r="D3710">
        <v>54.061798000000003</v>
      </c>
      <c r="E3710">
        <v>7.9837389999999999</v>
      </c>
      <c r="F3710">
        <v>57.847976000000003</v>
      </c>
      <c r="G3710">
        <v>4.0603119999999997</v>
      </c>
    </row>
    <row r="3711" spans="1:9" x14ac:dyDescent="0.25">
      <c r="A3711">
        <v>3710</v>
      </c>
      <c r="F3711">
        <v>57.845706</v>
      </c>
      <c r="G3711">
        <v>4.0265680000000001</v>
      </c>
      <c r="H3711">
        <v>54.064582000000001</v>
      </c>
      <c r="I3711">
        <v>8.5211659999999991</v>
      </c>
    </row>
    <row r="3712" spans="1:9" x14ac:dyDescent="0.25">
      <c r="A3712">
        <v>3711</v>
      </c>
      <c r="F3712">
        <v>57.831623</v>
      </c>
      <c r="G3712">
        <v>4.0461749999999999</v>
      </c>
      <c r="H3712">
        <v>54.082641000000002</v>
      </c>
      <c r="I3712">
        <v>8.5138390000000008</v>
      </c>
    </row>
    <row r="3713" spans="1:9" x14ac:dyDescent="0.25">
      <c r="A3713">
        <v>3712</v>
      </c>
      <c r="F3713">
        <v>57.799373000000003</v>
      </c>
      <c r="G3713">
        <v>4.0404989999999996</v>
      </c>
      <c r="H3713">
        <v>54.05968</v>
      </c>
      <c r="I3713">
        <v>8.5291630000000005</v>
      </c>
    </row>
    <row r="3714" spans="1:9" x14ac:dyDescent="0.25">
      <c r="A3714">
        <v>3713</v>
      </c>
      <c r="F3714">
        <v>57.815269000000001</v>
      </c>
      <c r="G3714">
        <v>4.0593830000000004</v>
      </c>
      <c r="H3714">
        <v>54.096057000000002</v>
      </c>
      <c r="I3714">
        <v>8.5238490000000002</v>
      </c>
    </row>
    <row r="3715" spans="1:9" x14ac:dyDescent="0.25">
      <c r="A3715">
        <v>3714</v>
      </c>
      <c r="F3715">
        <v>57.828167000000001</v>
      </c>
      <c r="G3715">
        <v>4.1108250000000002</v>
      </c>
      <c r="H3715">
        <v>54.020828000000002</v>
      </c>
      <c r="I3715">
        <v>8.5563540000000007</v>
      </c>
    </row>
    <row r="3716" spans="1:9" x14ac:dyDescent="0.25">
      <c r="A3716">
        <v>3715</v>
      </c>
      <c r="B3716">
        <v>39.248626000000002</v>
      </c>
      <c r="C3716">
        <v>6.3786849999999999</v>
      </c>
      <c r="F3716">
        <v>57.788333000000002</v>
      </c>
      <c r="G3716">
        <v>4.0768230000000001</v>
      </c>
      <c r="H3716">
        <v>54.024646000000004</v>
      </c>
      <c r="I3716">
        <v>8.5438170000000007</v>
      </c>
    </row>
    <row r="3717" spans="1:9" x14ac:dyDescent="0.25">
      <c r="A3717">
        <v>3716</v>
      </c>
      <c r="B3717">
        <v>39.256160000000001</v>
      </c>
      <c r="C3717">
        <v>6.3145499999999997</v>
      </c>
      <c r="F3717">
        <v>57.711147000000004</v>
      </c>
      <c r="G3717">
        <v>4.1048400000000003</v>
      </c>
      <c r="H3717">
        <v>54.006950000000003</v>
      </c>
      <c r="I3717">
        <v>8.5615140000000007</v>
      </c>
    </row>
    <row r="3718" spans="1:9" x14ac:dyDescent="0.25">
      <c r="A3718">
        <v>3717</v>
      </c>
      <c r="B3718">
        <v>39.271072000000004</v>
      </c>
      <c r="C3718">
        <v>6.3588709999999997</v>
      </c>
      <c r="F3718">
        <v>57.795196000000004</v>
      </c>
      <c r="G3718">
        <v>4.0550490000000003</v>
      </c>
      <c r="H3718">
        <v>54.030737999999999</v>
      </c>
      <c r="I3718">
        <v>8.5568179999999998</v>
      </c>
    </row>
    <row r="3719" spans="1:9" x14ac:dyDescent="0.25">
      <c r="A3719">
        <v>3718</v>
      </c>
      <c r="B3719">
        <v>39.273704000000002</v>
      </c>
      <c r="C3719">
        <v>6.3355499999999996</v>
      </c>
      <c r="H3719">
        <v>54.054058000000005</v>
      </c>
      <c r="I3719">
        <v>8.50352</v>
      </c>
    </row>
    <row r="3720" spans="1:9" x14ac:dyDescent="0.25">
      <c r="A3720">
        <v>3719</v>
      </c>
      <c r="B3720">
        <v>39.275611000000005</v>
      </c>
      <c r="C3720">
        <v>6.3363240000000003</v>
      </c>
      <c r="H3720">
        <v>53.984455000000004</v>
      </c>
      <c r="I3720">
        <v>8.4938190000000002</v>
      </c>
    </row>
    <row r="3721" spans="1:9" x14ac:dyDescent="0.25">
      <c r="A3721">
        <v>3720</v>
      </c>
      <c r="B3721">
        <v>39.291656000000003</v>
      </c>
      <c r="C3721">
        <v>6.3612450000000003</v>
      </c>
      <c r="H3721">
        <v>53.954063000000005</v>
      </c>
      <c r="I3721">
        <v>8.5114649999999994</v>
      </c>
    </row>
    <row r="3722" spans="1:9" x14ac:dyDescent="0.25">
      <c r="A3722">
        <v>3721</v>
      </c>
      <c r="B3722">
        <v>39.263176000000001</v>
      </c>
      <c r="C3722">
        <v>6.3534540000000002</v>
      </c>
      <c r="H3722">
        <v>53.895450000000004</v>
      </c>
      <c r="I3722">
        <v>8.5443840000000009</v>
      </c>
    </row>
    <row r="3723" spans="1:9" x14ac:dyDescent="0.25">
      <c r="A3723">
        <v>3722</v>
      </c>
      <c r="B3723">
        <v>39.295478000000003</v>
      </c>
      <c r="C3723">
        <v>6.304386</v>
      </c>
      <c r="H3723">
        <v>54.064582000000001</v>
      </c>
      <c r="I3723">
        <v>8.5211659999999991</v>
      </c>
    </row>
    <row r="3724" spans="1:9" x14ac:dyDescent="0.25">
      <c r="A3724">
        <v>3723</v>
      </c>
      <c r="B3724">
        <v>39.281288000000004</v>
      </c>
      <c r="C3724">
        <v>6.3053670000000004</v>
      </c>
      <c r="H3724">
        <v>54.064582000000001</v>
      </c>
      <c r="I3724">
        <v>8.5211659999999991</v>
      </c>
    </row>
    <row r="3725" spans="1:9" x14ac:dyDescent="0.25">
      <c r="A3725">
        <v>3724</v>
      </c>
      <c r="B3725">
        <v>39.280410000000003</v>
      </c>
      <c r="C3725">
        <v>6.3097000000000003</v>
      </c>
    </row>
    <row r="3726" spans="1:9" x14ac:dyDescent="0.25">
      <c r="A3726">
        <v>3725</v>
      </c>
      <c r="B3726">
        <v>39.296871000000003</v>
      </c>
      <c r="C3726">
        <v>6.3343629999999997</v>
      </c>
    </row>
    <row r="3727" spans="1:9" x14ac:dyDescent="0.25">
      <c r="A3727">
        <v>3726</v>
      </c>
      <c r="B3727">
        <v>39.283453999999999</v>
      </c>
      <c r="C3727">
        <v>6.3432380000000004</v>
      </c>
      <c r="D3727">
        <v>31.796123000000001</v>
      </c>
      <c r="E3727">
        <v>7.8583600000000002</v>
      </c>
    </row>
    <row r="3728" spans="1:9" x14ac:dyDescent="0.25">
      <c r="A3728">
        <v>3727</v>
      </c>
      <c r="B3728">
        <v>39.289439999999999</v>
      </c>
      <c r="C3728">
        <v>6.299588</v>
      </c>
      <c r="D3728">
        <v>31.769497999999999</v>
      </c>
      <c r="E3728">
        <v>7.9011849999999999</v>
      </c>
    </row>
    <row r="3729" spans="1:9" x14ac:dyDescent="0.25">
      <c r="A3729">
        <v>3728</v>
      </c>
      <c r="B3729">
        <v>39.200748000000004</v>
      </c>
      <c r="C3729">
        <v>6.3296169999999998</v>
      </c>
      <c r="D3729">
        <v>31.776773000000006</v>
      </c>
      <c r="E3729">
        <v>7.9006699999999999</v>
      </c>
    </row>
    <row r="3730" spans="1:9" x14ac:dyDescent="0.25">
      <c r="A3730">
        <v>3729</v>
      </c>
      <c r="B3730">
        <v>39.248626000000002</v>
      </c>
      <c r="C3730">
        <v>6.3786849999999999</v>
      </c>
      <c r="D3730">
        <v>31.786060000000006</v>
      </c>
      <c r="E3730">
        <v>7.8821469999999998</v>
      </c>
    </row>
    <row r="3731" spans="1:9" x14ac:dyDescent="0.25">
      <c r="A3731">
        <v>3730</v>
      </c>
      <c r="D3731">
        <v>31.785030000000006</v>
      </c>
      <c r="E3731">
        <v>7.8666679999999998</v>
      </c>
    </row>
    <row r="3732" spans="1:9" x14ac:dyDescent="0.25">
      <c r="A3732">
        <v>3731</v>
      </c>
      <c r="D3732">
        <v>31.793027000000002</v>
      </c>
      <c r="E3732">
        <v>7.8600630000000002</v>
      </c>
    </row>
    <row r="3733" spans="1:9" x14ac:dyDescent="0.25">
      <c r="A3733">
        <v>3732</v>
      </c>
      <c r="D3733">
        <v>31.758045000000003</v>
      </c>
      <c r="E3733">
        <v>7.8435009999999998</v>
      </c>
      <c r="F3733">
        <v>37.953201</v>
      </c>
      <c r="G3733">
        <v>3.6522890000000001</v>
      </c>
    </row>
    <row r="3734" spans="1:9" x14ac:dyDescent="0.25">
      <c r="A3734">
        <v>3733</v>
      </c>
      <c r="D3734">
        <v>31.775175000000004</v>
      </c>
      <c r="E3734">
        <v>7.8469579999999999</v>
      </c>
      <c r="F3734">
        <v>37.956710000000001</v>
      </c>
      <c r="G3734">
        <v>3.6533730000000002</v>
      </c>
    </row>
    <row r="3735" spans="1:9" x14ac:dyDescent="0.25">
      <c r="A3735">
        <v>3734</v>
      </c>
      <c r="D3735">
        <v>31.777032000000005</v>
      </c>
      <c r="E3735">
        <v>7.8513440000000001</v>
      </c>
      <c r="F3735">
        <v>37.964449999999999</v>
      </c>
      <c r="G3735">
        <v>3.6677170000000001</v>
      </c>
    </row>
    <row r="3736" spans="1:9" x14ac:dyDescent="0.25">
      <c r="A3736">
        <v>3735</v>
      </c>
      <c r="D3736">
        <v>31.791633000000004</v>
      </c>
      <c r="E3736">
        <v>7.8466490000000002</v>
      </c>
      <c r="F3736">
        <v>37.989111999999999</v>
      </c>
      <c r="G3736">
        <v>3.7541920000000002</v>
      </c>
    </row>
    <row r="3737" spans="1:9" x14ac:dyDescent="0.25">
      <c r="A3737">
        <v>3736</v>
      </c>
      <c r="D3737">
        <v>31.804327000000001</v>
      </c>
      <c r="E3737">
        <v>7.8516009999999996</v>
      </c>
      <c r="F3737">
        <v>37.945461000000002</v>
      </c>
      <c r="G3737">
        <v>3.7207059999999998</v>
      </c>
    </row>
    <row r="3738" spans="1:9" x14ac:dyDescent="0.25">
      <c r="A3738">
        <v>3737</v>
      </c>
      <c r="D3738">
        <v>31.705517999999998</v>
      </c>
      <c r="E3738">
        <v>7.8688859999999998</v>
      </c>
      <c r="F3738">
        <v>37.933230999999999</v>
      </c>
      <c r="G3738">
        <v>3.7113670000000001</v>
      </c>
    </row>
    <row r="3739" spans="1:9" x14ac:dyDescent="0.25">
      <c r="A3739">
        <v>3738</v>
      </c>
      <c r="D3739">
        <v>31.796123000000001</v>
      </c>
      <c r="E3739">
        <v>7.8583600000000002</v>
      </c>
      <c r="F3739">
        <v>37.920745000000004</v>
      </c>
      <c r="G3739">
        <v>3.7226669999999999</v>
      </c>
      <c r="H3739">
        <v>32.657932000000002</v>
      </c>
      <c r="I3739">
        <v>8.4086339999999993</v>
      </c>
    </row>
    <row r="3740" spans="1:9" x14ac:dyDescent="0.25">
      <c r="A3740">
        <v>3739</v>
      </c>
      <c r="F3740">
        <v>37.929518999999999</v>
      </c>
      <c r="G3740">
        <v>3.7782870000000002</v>
      </c>
      <c r="H3740">
        <v>32.659120000000001</v>
      </c>
      <c r="I3740">
        <v>8.3098270000000003</v>
      </c>
    </row>
    <row r="3741" spans="1:9" x14ac:dyDescent="0.25">
      <c r="A3741">
        <v>3740</v>
      </c>
      <c r="F3741">
        <v>37.928024000000001</v>
      </c>
      <c r="G3741">
        <v>3.7109540000000001</v>
      </c>
      <c r="H3741">
        <v>32.675629999999998</v>
      </c>
      <c r="I3741">
        <v>8.3570379999999993</v>
      </c>
    </row>
    <row r="3742" spans="1:9" x14ac:dyDescent="0.25">
      <c r="A3742">
        <v>3741</v>
      </c>
      <c r="F3742">
        <v>37.970230000000001</v>
      </c>
      <c r="G3742">
        <v>3.7508900000000001</v>
      </c>
      <c r="H3742">
        <v>32.647768999999997</v>
      </c>
      <c r="I3742">
        <v>8.3325300000000002</v>
      </c>
    </row>
    <row r="3743" spans="1:9" x14ac:dyDescent="0.25">
      <c r="A3743">
        <v>3742</v>
      </c>
      <c r="F3743">
        <v>37.938186000000002</v>
      </c>
      <c r="G3743">
        <v>3.8793639999999998</v>
      </c>
      <c r="H3743">
        <v>32.619960000000006</v>
      </c>
      <c r="I3743">
        <v>8.3466159999999991</v>
      </c>
    </row>
    <row r="3744" spans="1:9" x14ac:dyDescent="0.25">
      <c r="A3744">
        <v>3743</v>
      </c>
      <c r="B3744">
        <v>20.391399</v>
      </c>
      <c r="C3744">
        <v>6.5549369999999998</v>
      </c>
      <c r="F3744">
        <v>37.813274</v>
      </c>
      <c r="G3744">
        <v>3.8339599999999998</v>
      </c>
      <c r="H3744">
        <v>32.695599999999999</v>
      </c>
      <c r="I3744">
        <v>8.3499689999999998</v>
      </c>
    </row>
    <row r="3745" spans="1:11" x14ac:dyDescent="0.25">
      <c r="A3745">
        <v>3744</v>
      </c>
      <c r="B3745">
        <v>20.375405000000001</v>
      </c>
      <c r="C3745">
        <v>6.4982329999999999</v>
      </c>
      <c r="F3745">
        <v>37.953201</v>
      </c>
      <c r="G3745">
        <v>3.6522890000000001</v>
      </c>
      <c r="H3745">
        <v>32.713245000000001</v>
      </c>
      <c r="I3745">
        <v>8.3482669999999999</v>
      </c>
    </row>
    <row r="3746" spans="1:11" x14ac:dyDescent="0.25">
      <c r="A3746">
        <v>3745</v>
      </c>
      <c r="B3746">
        <v>20.362557000000002</v>
      </c>
      <c r="C3746">
        <v>6.4869329999999996</v>
      </c>
      <c r="H3746">
        <v>32.688325000000006</v>
      </c>
      <c r="I3746">
        <v>8.3372250000000001</v>
      </c>
    </row>
    <row r="3747" spans="1:11" x14ac:dyDescent="0.25">
      <c r="A3747">
        <v>3746</v>
      </c>
      <c r="B3747">
        <v>20.333919999999999</v>
      </c>
      <c r="C3747">
        <v>6.5138670000000003</v>
      </c>
      <c r="H3747">
        <v>32.667841000000003</v>
      </c>
      <c r="I3747">
        <v>8.3480609999999995</v>
      </c>
    </row>
    <row r="3748" spans="1:11" x14ac:dyDescent="0.25">
      <c r="A3748">
        <v>3747</v>
      </c>
      <c r="B3748">
        <v>20.384381000000005</v>
      </c>
      <c r="C3748">
        <v>6.5113899999999996</v>
      </c>
      <c r="H3748">
        <v>32.645757000000003</v>
      </c>
      <c r="I3748">
        <v>8.3451710000000006</v>
      </c>
    </row>
    <row r="3749" spans="1:11" x14ac:dyDescent="0.25">
      <c r="A3749">
        <v>3748</v>
      </c>
      <c r="B3749">
        <v>20.323446000000004</v>
      </c>
      <c r="C3749">
        <v>6.5257329999999998</v>
      </c>
      <c r="H3749">
        <v>32.675064000000006</v>
      </c>
      <c r="I3749">
        <v>8.3677189999999992</v>
      </c>
    </row>
    <row r="3750" spans="1:11" x14ac:dyDescent="0.25">
      <c r="A3750">
        <v>3749</v>
      </c>
      <c r="B3750">
        <v>20.346716999999998</v>
      </c>
      <c r="C3750">
        <v>6.5387360000000001</v>
      </c>
      <c r="H3750">
        <v>32.703749999999999</v>
      </c>
      <c r="I3750">
        <v>8.3423850000000002</v>
      </c>
    </row>
    <row r="3751" spans="1:11" x14ac:dyDescent="0.25">
      <c r="A3751">
        <v>3750</v>
      </c>
      <c r="B3751">
        <v>20.331341000000002</v>
      </c>
      <c r="C3751">
        <v>6.5379620000000003</v>
      </c>
      <c r="H3751">
        <v>32.657932000000002</v>
      </c>
      <c r="I3751">
        <v>8.4086339999999993</v>
      </c>
      <c r="J3751">
        <v>38.626944999999999</v>
      </c>
      <c r="K3751">
        <v>13.847287</v>
      </c>
    </row>
    <row r="3752" spans="1:11" x14ac:dyDescent="0.25">
      <c r="A3752">
        <v>3751</v>
      </c>
    </row>
    <row r="3753" spans="1:11" x14ac:dyDescent="0.25">
      <c r="A3753">
        <v>3752</v>
      </c>
    </row>
    <row r="3754" spans="1:11" x14ac:dyDescent="0.25">
      <c r="A3754">
        <v>3753</v>
      </c>
    </row>
    <row r="3755" spans="1:11" x14ac:dyDescent="0.25">
      <c r="A3755">
        <v>3754</v>
      </c>
    </row>
    <row r="3756" spans="1:11" x14ac:dyDescent="0.25">
      <c r="A3756">
        <v>3755</v>
      </c>
    </row>
    <row r="3757" spans="1:11" x14ac:dyDescent="0.25">
      <c r="A3757">
        <v>3756</v>
      </c>
    </row>
    <row r="3758" spans="1:11" x14ac:dyDescent="0.25">
      <c r="A3758">
        <v>3757</v>
      </c>
    </row>
    <row r="3759" spans="1:11" x14ac:dyDescent="0.25">
      <c r="A3759">
        <v>3758</v>
      </c>
    </row>
    <row r="3760" spans="1:11" x14ac:dyDescent="0.25">
      <c r="A3760">
        <v>3759</v>
      </c>
    </row>
    <row r="3761" spans="1:1" x14ac:dyDescent="0.25">
      <c r="A3761">
        <v>3760</v>
      </c>
    </row>
    <row r="3762" spans="1:1" x14ac:dyDescent="0.25">
      <c r="A3762">
        <v>3761</v>
      </c>
    </row>
    <row r="3763" spans="1:1" x14ac:dyDescent="0.25">
      <c r="A3763">
        <v>3762</v>
      </c>
    </row>
    <row r="3764" spans="1:1" x14ac:dyDescent="0.25">
      <c r="A3764">
        <v>3763</v>
      </c>
    </row>
    <row r="3765" spans="1:1" x14ac:dyDescent="0.25">
      <c r="A3765">
        <v>3764</v>
      </c>
    </row>
    <row r="3766" spans="1:1" x14ac:dyDescent="0.25">
      <c r="A3766">
        <v>3765</v>
      </c>
    </row>
    <row r="3767" spans="1:1" x14ac:dyDescent="0.25">
      <c r="A3767">
        <v>3766</v>
      </c>
    </row>
    <row r="3768" spans="1:1" x14ac:dyDescent="0.25">
      <c r="A3768">
        <v>3767</v>
      </c>
    </row>
    <row r="3769" spans="1:1" x14ac:dyDescent="0.25">
      <c r="A3769">
        <v>3768</v>
      </c>
    </row>
    <row r="3770" spans="1:1" x14ac:dyDescent="0.25">
      <c r="A3770">
        <v>3769</v>
      </c>
    </row>
    <row r="3771" spans="1:1" x14ac:dyDescent="0.25">
      <c r="A3771">
        <v>3770</v>
      </c>
    </row>
    <row r="3772" spans="1:1" x14ac:dyDescent="0.25">
      <c r="A3772">
        <v>3771</v>
      </c>
    </row>
    <row r="3773" spans="1:1" x14ac:dyDescent="0.25">
      <c r="A3773">
        <v>3772</v>
      </c>
    </row>
    <row r="3774" spans="1:1" x14ac:dyDescent="0.25">
      <c r="A3774">
        <v>3773</v>
      </c>
    </row>
    <row r="3775" spans="1:1" x14ac:dyDescent="0.25">
      <c r="A3775">
        <v>3774</v>
      </c>
    </row>
    <row r="3776" spans="1:1" x14ac:dyDescent="0.25">
      <c r="A3776">
        <v>3775</v>
      </c>
    </row>
    <row r="3777" spans="1:11" x14ac:dyDescent="0.25">
      <c r="A3777">
        <v>3776</v>
      </c>
    </row>
    <row r="3778" spans="1:11" x14ac:dyDescent="0.25">
      <c r="A3778">
        <v>3777</v>
      </c>
    </row>
    <row r="3779" spans="1:11" x14ac:dyDescent="0.25">
      <c r="A3779">
        <v>3778</v>
      </c>
    </row>
    <row r="3780" spans="1:11" x14ac:dyDescent="0.25">
      <c r="A3780">
        <v>3779</v>
      </c>
    </row>
    <row r="3781" spans="1:11" x14ac:dyDescent="0.25">
      <c r="A3781">
        <v>3780</v>
      </c>
    </row>
    <row r="3782" spans="1:11" x14ac:dyDescent="0.25">
      <c r="A3782">
        <v>3781</v>
      </c>
    </row>
    <row r="3783" spans="1:11" x14ac:dyDescent="0.25">
      <c r="A3783">
        <v>3782</v>
      </c>
    </row>
    <row r="3784" spans="1:11" x14ac:dyDescent="0.25">
      <c r="A3784">
        <v>3783</v>
      </c>
    </row>
    <row r="3785" spans="1:11" x14ac:dyDescent="0.25">
      <c r="A3785">
        <v>3784</v>
      </c>
      <c r="J3785">
        <v>235.72816499999999</v>
      </c>
      <c r="K3785">
        <v>14.416154000000001</v>
      </c>
    </row>
    <row r="3786" spans="1:11" x14ac:dyDescent="0.25">
      <c r="A3786">
        <v>3785</v>
      </c>
      <c r="D3786">
        <v>245.51172099999999</v>
      </c>
      <c r="E3786">
        <v>8.1842400000000008</v>
      </c>
      <c r="F3786">
        <v>256.867659</v>
      </c>
      <c r="G3786">
        <v>4.273021</v>
      </c>
    </row>
    <row r="3787" spans="1:11" x14ac:dyDescent="0.25">
      <c r="A3787">
        <v>3786</v>
      </c>
      <c r="D3787">
        <v>245.58532199999999</v>
      </c>
      <c r="E3787">
        <v>8.1992809999999992</v>
      </c>
      <c r="F3787">
        <v>256.82589999999999</v>
      </c>
      <c r="G3787">
        <v>4.2801020000000003</v>
      </c>
    </row>
    <row r="3788" spans="1:11" x14ac:dyDescent="0.25">
      <c r="A3788">
        <v>3787</v>
      </c>
      <c r="D3788">
        <v>245.534617</v>
      </c>
      <c r="E3788">
        <v>8.1771080000000005</v>
      </c>
      <c r="F3788">
        <v>256.924464</v>
      </c>
      <c r="G3788">
        <v>4.2476430000000001</v>
      </c>
    </row>
    <row r="3789" spans="1:11" x14ac:dyDescent="0.25">
      <c r="A3789">
        <v>3788</v>
      </c>
      <c r="D3789">
        <v>245.522368</v>
      </c>
      <c r="E3789">
        <v>8.1512139999999995</v>
      </c>
      <c r="F3789">
        <v>256.92544399999997</v>
      </c>
      <c r="G3789">
        <v>4.2632519999999996</v>
      </c>
    </row>
    <row r="3790" spans="1:11" x14ac:dyDescent="0.25">
      <c r="A3790">
        <v>3789</v>
      </c>
      <c r="D3790">
        <v>245.559169</v>
      </c>
      <c r="E3790">
        <v>8.1577249999999992</v>
      </c>
      <c r="F3790">
        <v>256.95557700000001</v>
      </c>
      <c r="G3790">
        <v>4.2778270000000003</v>
      </c>
    </row>
    <row r="3791" spans="1:11" x14ac:dyDescent="0.25">
      <c r="A3791">
        <v>3790</v>
      </c>
      <c r="D3791">
        <v>245.55239799999998</v>
      </c>
      <c r="E3791">
        <v>8.1650659999999995</v>
      </c>
      <c r="F3791">
        <v>256.92771800000003</v>
      </c>
      <c r="G3791">
        <v>4.293126</v>
      </c>
    </row>
    <row r="3792" spans="1:11" x14ac:dyDescent="0.25">
      <c r="A3792">
        <v>3791</v>
      </c>
      <c r="D3792">
        <v>245.540873</v>
      </c>
      <c r="E3792">
        <v>8.1530229999999992</v>
      </c>
      <c r="F3792">
        <v>256.86373400000002</v>
      </c>
      <c r="G3792">
        <v>4.278448</v>
      </c>
    </row>
    <row r="3793" spans="1:9" x14ac:dyDescent="0.25">
      <c r="A3793">
        <v>3792</v>
      </c>
      <c r="D3793">
        <v>245.54950199999999</v>
      </c>
      <c r="E3793">
        <v>8.1473879999999994</v>
      </c>
      <c r="F3793">
        <v>256.82233300000001</v>
      </c>
      <c r="G3793">
        <v>4.2752949999999998</v>
      </c>
    </row>
    <row r="3794" spans="1:9" x14ac:dyDescent="0.25">
      <c r="A3794">
        <v>3793</v>
      </c>
      <c r="D3794">
        <v>245.52696499999999</v>
      </c>
      <c r="E3794">
        <v>8.1525569999999998</v>
      </c>
      <c r="F3794">
        <v>256.79607699999997</v>
      </c>
      <c r="G3794">
        <v>4.26532</v>
      </c>
    </row>
    <row r="3795" spans="1:9" x14ac:dyDescent="0.25">
      <c r="A3795">
        <v>3794</v>
      </c>
      <c r="D3795">
        <v>245.53745900000001</v>
      </c>
      <c r="E3795">
        <v>8.1595870000000001</v>
      </c>
      <c r="F3795">
        <v>256.76635599999997</v>
      </c>
      <c r="G3795">
        <v>4.255757</v>
      </c>
    </row>
    <row r="3796" spans="1:9" x14ac:dyDescent="0.25">
      <c r="A3796">
        <v>3795</v>
      </c>
      <c r="D3796">
        <v>245.54609199999999</v>
      </c>
      <c r="E3796">
        <v>8.1704410000000003</v>
      </c>
      <c r="F3796">
        <v>256.81752699999998</v>
      </c>
      <c r="G3796">
        <v>4.2446970000000004</v>
      </c>
    </row>
    <row r="3797" spans="1:9" x14ac:dyDescent="0.25">
      <c r="A3797">
        <v>3796</v>
      </c>
      <c r="D3797">
        <v>245.56960900000001</v>
      </c>
      <c r="E3797">
        <v>8.1594840000000008</v>
      </c>
      <c r="F3797">
        <v>256.82615900000002</v>
      </c>
      <c r="G3797">
        <v>4.256068</v>
      </c>
    </row>
    <row r="3798" spans="1:9" x14ac:dyDescent="0.25">
      <c r="A3798">
        <v>3797</v>
      </c>
      <c r="D3798">
        <v>245.571833</v>
      </c>
      <c r="E3798">
        <v>8.169511</v>
      </c>
      <c r="F3798">
        <v>256.78134799999998</v>
      </c>
      <c r="G3798">
        <v>4.2507440000000001</v>
      </c>
    </row>
    <row r="3799" spans="1:9" x14ac:dyDescent="0.25">
      <c r="A3799">
        <v>3798</v>
      </c>
      <c r="D3799">
        <v>245.59912</v>
      </c>
      <c r="E3799">
        <v>8.1999530000000007</v>
      </c>
      <c r="F3799">
        <v>256.83416599999998</v>
      </c>
      <c r="G3799">
        <v>4.281549</v>
      </c>
    </row>
    <row r="3800" spans="1:9" x14ac:dyDescent="0.25">
      <c r="A3800">
        <v>3799</v>
      </c>
      <c r="D3800">
        <v>245.59084999999999</v>
      </c>
      <c r="E3800">
        <v>8.1721979999999999</v>
      </c>
      <c r="F3800">
        <v>256.85163799999998</v>
      </c>
      <c r="G3800">
        <v>4.2810839999999999</v>
      </c>
    </row>
    <row r="3801" spans="1:9" x14ac:dyDescent="0.25">
      <c r="A3801">
        <v>3800</v>
      </c>
      <c r="D3801">
        <v>245.624087</v>
      </c>
      <c r="E3801">
        <v>8.1779869999999999</v>
      </c>
      <c r="F3801">
        <v>256.867659</v>
      </c>
      <c r="G3801">
        <v>4.273021</v>
      </c>
    </row>
    <row r="3802" spans="1:9" x14ac:dyDescent="0.25">
      <c r="A3802">
        <v>3801</v>
      </c>
      <c r="D3802">
        <v>245.51172099999999</v>
      </c>
      <c r="E3802">
        <v>8.1842400000000008</v>
      </c>
      <c r="F3802">
        <v>256.867659</v>
      </c>
      <c r="G3802">
        <v>4.273021</v>
      </c>
      <c r="H3802">
        <v>246.92935800000001</v>
      </c>
      <c r="I3802">
        <v>7.9861810000000002</v>
      </c>
    </row>
    <row r="3803" spans="1:9" x14ac:dyDescent="0.25">
      <c r="A3803">
        <v>3802</v>
      </c>
      <c r="B3803">
        <v>234.568026</v>
      </c>
      <c r="C3803">
        <v>6.9597009999999999</v>
      </c>
      <c r="H3803">
        <v>246.92935800000001</v>
      </c>
      <c r="I3803">
        <v>7.9861810000000002</v>
      </c>
    </row>
    <row r="3804" spans="1:9" x14ac:dyDescent="0.25">
      <c r="A3804">
        <v>3803</v>
      </c>
      <c r="B3804">
        <v>234.586581</v>
      </c>
      <c r="C3804">
        <v>7.0247729999999997</v>
      </c>
      <c r="H3804">
        <v>246.96750499999999</v>
      </c>
      <c r="I3804">
        <v>8.0599880000000006</v>
      </c>
    </row>
    <row r="3805" spans="1:9" x14ac:dyDescent="0.25">
      <c r="A3805">
        <v>3804</v>
      </c>
      <c r="B3805">
        <v>234.581774</v>
      </c>
      <c r="C3805">
        <v>7.0125229999999998</v>
      </c>
      <c r="H3805">
        <v>246.966883</v>
      </c>
      <c r="I3805">
        <v>8.0329569999999997</v>
      </c>
    </row>
    <row r="3806" spans="1:9" x14ac:dyDescent="0.25">
      <c r="A3806">
        <v>3805</v>
      </c>
      <c r="B3806">
        <v>234.60792599999999</v>
      </c>
      <c r="C3806">
        <v>7.0107150000000003</v>
      </c>
      <c r="H3806">
        <v>247.048182</v>
      </c>
      <c r="I3806">
        <v>8.0152280000000005</v>
      </c>
    </row>
    <row r="3807" spans="1:9" x14ac:dyDescent="0.25">
      <c r="A3807">
        <v>3806</v>
      </c>
      <c r="B3807">
        <v>234.595471</v>
      </c>
      <c r="C3807">
        <v>6.9857509999999996</v>
      </c>
      <c r="H3807">
        <v>247.027976</v>
      </c>
      <c r="I3807">
        <v>8.0437589999999997</v>
      </c>
    </row>
    <row r="3808" spans="1:9" x14ac:dyDescent="0.25">
      <c r="A3808">
        <v>3807</v>
      </c>
      <c r="B3808">
        <v>234.551331</v>
      </c>
      <c r="C3808">
        <v>6.992108</v>
      </c>
      <c r="H3808">
        <v>246.99164100000002</v>
      </c>
      <c r="I3808">
        <v>8.0668620000000004</v>
      </c>
    </row>
    <row r="3809" spans="1:9" x14ac:dyDescent="0.25">
      <c r="A3809">
        <v>3808</v>
      </c>
      <c r="B3809">
        <v>234.54362900000001</v>
      </c>
      <c r="C3809">
        <v>7.0307170000000001</v>
      </c>
      <c r="H3809">
        <v>246.89824199999998</v>
      </c>
      <c r="I3809">
        <v>8.0567840000000004</v>
      </c>
    </row>
    <row r="3810" spans="1:9" x14ac:dyDescent="0.25">
      <c r="A3810">
        <v>3809</v>
      </c>
      <c r="B3810">
        <v>234.56203199999999</v>
      </c>
      <c r="C3810">
        <v>7.0273060000000003</v>
      </c>
      <c r="H3810">
        <v>246.86511100000001</v>
      </c>
      <c r="I3810">
        <v>8.0687739999999994</v>
      </c>
    </row>
    <row r="3811" spans="1:9" x14ac:dyDescent="0.25">
      <c r="A3811">
        <v>3810</v>
      </c>
      <c r="B3811">
        <v>234.59025099999999</v>
      </c>
      <c r="C3811">
        <v>7.0141260000000001</v>
      </c>
      <c r="H3811">
        <v>246.80722700000001</v>
      </c>
      <c r="I3811">
        <v>8.0997869999999992</v>
      </c>
    </row>
    <row r="3812" spans="1:9" x14ac:dyDescent="0.25">
      <c r="A3812">
        <v>3811</v>
      </c>
      <c r="B3812">
        <v>234.56394299999999</v>
      </c>
      <c r="C3812">
        <v>7.0277190000000003</v>
      </c>
      <c r="H3812">
        <v>246.861907</v>
      </c>
      <c r="I3812">
        <v>8.1322969999999994</v>
      </c>
    </row>
    <row r="3813" spans="1:9" x14ac:dyDescent="0.25">
      <c r="A3813">
        <v>3812</v>
      </c>
      <c r="B3813">
        <v>234.56844000000001</v>
      </c>
      <c r="C3813">
        <v>7.0153150000000002</v>
      </c>
      <c r="H3813">
        <v>246.94528099999999</v>
      </c>
      <c r="I3813">
        <v>8.0003419999999998</v>
      </c>
    </row>
    <row r="3814" spans="1:9" x14ac:dyDescent="0.25">
      <c r="A3814">
        <v>3813</v>
      </c>
      <c r="B3814">
        <v>234.576245</v>
      </c>
      <c r="C3814">
        <v>6.989058</v>
      </c>
      <c r="H3814">
        <v>246.98228699999999</v>
      </c>
      <c r="I3814">
        <v>7.9915560000000001</v>
      </c>
    </row>
    <row r="3815" spans="1:9" x14ac:dyDescent="0.25">
      <c r="A3815">
        <v>3814</v>
      </c>
      <c r="B3815">
        <v>234.577122</v>
      </c>
      <c r="C3815">
        <v>6.9781000000000004</v>
      </c>
      <c r="H3815">
        <v>246.928687</v>
      </c>
      <c r="I3815">
        <v>8.0202930000000006</v>
      </c>
    </row>
    <row r="3816" spans="1:9" x14ac:dyDescent="0.25">
      <c r="A3816">
        <v>3815</v>
      </c>
      <c r="B3816">
        <v>234.591801</v>
      </c>
      <c r="C3816">
        <v>6.9996020000000003</v>
      </c>
      <c r="H3816">
        <v>246.92935800000001</v>
      </c>
      <c r="I3816">
        <v>7.9861810000000002</v>
      </c>
    </row>
    <row r="3817" spans="1:9" x14ac:dyDescent="0.25">
      <c r="A3817">
        <v>3816</v>
      </c>
      <c r="B3817">
        <v>234.53215699999998</v>
      </c>
      <c r="C3817">
        <v>7.0103010000000001</v>
      </c>
      <c r="H3817">
        <v>246.92935800000001</v>
      </c>
      <c r="I3817">
        <v>7.9861810000000002</v>
      </c>
    </row>
    <row r="3818" spans="1:9" x14ac:dyDescent="0.25">
      <c r="A3818">
        <v>3817</v>
      </c>
      <c r="B3818">
        <v>234.568026</v>
      </c>
      <c r="C3818">
        <v>6.9597009999999999</v>
      </c>
      <c r="H3818">
        <v>246.92935800000001</v>
      </c>
      <c r="I3818">
        <v>7.9861810000000002</v>
      </c>
    </row>
    <row r="3819" spans="1:9" x14ac:dyDescent="0.25">
      <c r="A3819">
        <v>3818</v>
      </c>
      <c r="B3819">
        <v>234.568026</v>
      </c>
      <c r="C3819">
        <v>6.9597009999999999</v>
      </c>
      <c r="D3819">
        <v>226.016661</v>
      </c>
      <c r="E3819">
        <v>8.4024579999999993</v>
      </c>
    </row>
    <row r="3820" spans="1:9" x14ac:dyDescent="0.25">
      <c r="A3820">
        <v>3819</v>
      </c>
      <c r="D3820">
        <v>225.95132999999998</v>
      </c>
      <c r="E3820">
        <v>8.4568320000000003</v>
      </c>
    </row>
    <row r="3821" spans="1:9" x14ac:dyDescent="0.25">
      <c r="A3821">
        <v>3820</v>
      </c>
      <c r="D3821">
        <v>225.99257499999999</v>
      </c>
      <c r="E3821">
        <v>8.4201859999999993</v>
      </c>
      <c r="F3821">
        <v>235.54023599999999</v>
      </c>
      <c r="G3821">
        <v>4.8825000000000003</v>
      </c>
    </row>
    <row r="3822" spans="1:9" x14ac:dyDescent="0.25">
      <c r="A3822">
        <v>3821</v>
      </c>
      <c r="D3822">
        <v>225.99422799999999</v>
      </c>
      <c r="E3822">
        <v>8.4065930000000009</v>
      </c>
      <c r="F3822">
        <v>235.46978799999999</v>
      </c>
      <c r="G3822">
        <v>4.9287590000000003</v>
      </c>
    </row>
    <row r="3823" spans="1:9" x14ac:dyDescent="0.25">
      <c r="A3823">
        <v>3822</v>
      </c>
      <c r="D3823">
        <v>226.01629800000001</v>
      </c>
      <c r="E3823">
        <v>8.4182740000000003</v>
      </c>
      <c r="F3823">
        <v>235.51082700000001</v>
      </c>
      <c r="G3823">
        <v>4.9741390000000001</v>
      </c>
    </row>
    <row r="3824" spans="1:9" x14ac:dyDescent="0.25">
      <c r="A3824">
        <v>3823</v>
      </c>
      <c r="D3824">
        <v>226.020589</v>
      </c>
      <c r="E3824">
        <v>8.4020440000000001</v>
      </c>
      <c r="F3824">
        <v>235.51563300000001</v>
      </c>
      <c r="G3824">
        <v>4.9426620000000003</v>
      </c>
    </row>
    <row r="3825" spans="1:9" x14ac:dyDescent="0.25">
      <c r="A3825">
        <v>3824</v>
      </c>
      <c r="D3825">
        <v>225.99407400000001</v>
      </c>
      <c r="E3825">
        <v>8.4150179999999999</v>
      </c>
      <c r="F3825">
        <v>235.53088099999999</v>
      </c>
      <c r="G3825">
        <v>4.948658</v>
      </c>
    </row>
    <row r="3826" spans="1:9" x14ac:dyDescent="0.25">
      <c r="A3826">
        <v>3825</v>
      </c>
      <c r="D3826">
        <v>225.98280700000001</v>
      </c>
      <c r="E3826">
        <v>8.3943429999999992</v>
      </c>
      <c r="F3826">
        <v>235.51677000000001</v>
      </c>
      <c r="G3826">
        <v>4.9397159999999998</v>
      </c>
    </row>
    <row r="3827" spans="1:9" x14ac:dyDescent="0.25">
      <c r="A3827">
        <v>3826</v>
      </c>
      <c r="D3827">
        <v>225.96983299999999</v>
      </c>
      <c r="E3827">
        <v>8.3961009999999998</v>
      </c>
      <c r="F3827">
        <v>235.51341099999999</v>
      </c>
      <c r="G3827">
        <v>4.9388889999999996</v>
      </c>
    </row>
    <row r="3828" spans="1:9" x14ac:dyDescent="0.25">
      <c r="A3828">
        <v>3827</v>
      </c>
      <c r="D3828">
        <v>225.95107200000001</v>
      </c>
      <c r="E3828">
        <v>8.4094359999999995</v>
      </c>
      <c r="F3828">
        <v>235.53144900000001</v>
      </c>
      <c r="G3828">
        <v>4.9711920000000003</v>
      </c>
    </row>
    <row r="3829" spans="1:9" x14ac:dyDescent="0.25">
      <c r="A3829">
        <v>3828</v>
      </c>
      <c r="D3829">
        <v>225.92124799999999</v>
      </c>
      <c r="E3829">
        <v>8.4080399999999997</v>
      </c>
      <c r="F3829">
        <v>235.51744300000001</v>
      </c>
      <c r="G3829">
        <v>4.9268460000000003</v>
      </c>
    </row>
    <row r="3830" spans="1:9" x14ac:dyDescent="0.25">
      <c r="A3830">
        <v>3829</v>
      </c>
      <c r="D3830">
        <v>225.958617</v>
      </c>
      <c r="E3830">
        <v>8.3844720000000006</v>
      </c>
      <c r="F3830">
        <v>235.52726200000001</v>
      </c>
      <c r="G3830">
        <v>4.9133560000000003</v>
      </c>
    </row>
    <row r="3831" spans="1:9" x14ac:dyDescent="0.25">
      <c r="A3831">
        <v>3830</v>
      </c>
      <c r="D3831">
        <v>225.989474</v>
      </c>
      <c r="E3831">
        <v>8.4138809999999999</v>
      </c>
      <c r="F3831">
        <v>235.52534900000001</v>
      </c>
      <c r="G3831">
        <v>4.9395090000000001</v>
      </c>
    </row>
    <row r="3832" spans="1:9" x14ac:dyDescent="0.25">
      <c r="A3832">
        <v>3831</v>
      </c>
      <c r="D3832">
        <v>226.016661</v>
      </c>
      <c r="E3832">
        <v>8.4024579999999993</v>
      </c>
      <c r="F3832">
        <v>235.51124099999998</v>
      </c>
      <c r="G3832">
        <v>4.9436960000000001</v>
      </c>
      <c r="H3832">
        <v>227.266942</v>
      </c>
      <c r="I3832">
        <v>8.7434290000000008</v>
      </c>
    </row>
    <row r="3833" spans="1:9" x14ac:dyDescent="0.25">
      <c r="A3833">
        <v>3832</v>
      </c>
      <c r="F3833">
        <v>235.51873499999999</v>
      </c>
      <c r="G3833">
        <v>5.0097500000000004</v>
      </c>
      <c r="H3833">
        <v>227.22574700000001</v>
      </c>
      <c r="I3833">
        <v>8.6835249999999995</v>
      </c>
    </row>
    <row r="3834" spans="1:9" x14ac:dyDescent="0.25">
      <c r="A3834">
        <v>3833</v>
      </c>
      <c r="F3834">
        <v>235.301705</v>
      </c>
      <c r="G3834">
        <v>5.0250490000000001</v>
      </c>
      <c r="H3834">
        <v>227.25660400000001</v>
      </c>
      <c r="I3834">
        <v>8.7682389999999995</v>
      </c>
    </row>
    <row r="3835" spans="1:9" x14ac:dyDescent="0.25">
      <c r="A3835">
        <v>3834</v>
      </c>
      <c r="F3835">
        <v>235.54023599999999</v>
      </c>
      <c r="G3835">
        <v>4.8825000000000003</v>
      </c>
      <c r="H3835">
        <v>227.25877299999999</v>
      </c>
      <c r="I3835">
        <v>8.8004899999999999</v>
      </c>
    </row>
    <row r="3836" spans="1:9" x14ac:dyDescent="0.25">
      <c r="A3836">
        <v>3835</v>
      </c>
      <c r="B3836">
        <v>215.82235900000001</v>
      </c>
      <c r="C3836">
        <v>6.7234959999999999</v>
      </c>
      <c r="H3836">
        <v>227.14480700000001</v>
      </c>
      <c r="I3836">
        <v>8.8131540000000008</v>
      </c>
    </row>
    <row r="3837" spans="1:9" x14ac:dyDescent="0.25">
      <c r="A3837">
        <v>3836</v>
      </c>
      <c r="B3837">
        <v>215.66166799999999</v>
      </c>
      <c r="C3837">
        <v>6.7561099999999996</v>
      </c>
      <c r="H3837">
        <v>227.268698</v>
      </c>
      <c r="I3837">
        <v>8.8365150000000003</v>
      </c>
    </row>
    <row r="3838" spans="1:9" x14ac:dyDescent="0.25">
      <c r="A3838">
        <v>3837</v>
      </c>
      <c r="B3838">
        <v>215.66559599999999</v>
      </c>
      <c r="C3838">
        <v>6.7930140000000003</v>
      </c>
      <c r="H3838">
        <v>227.28234399999999</v>
      </c>
      <c r="I3838">
        <v>8.815118</v>
      </c>
    </row>
    <row r="3839" spans="1:9" x14ac:dyDescent="0.25">
      <c r="A3839">
        <v>3838</v>
      </c>
      <c r="B3839">
        <v>215.77201700000001</v>
      </c>
      <c r="C3839">
        <v>6.724685</v>
      </c>
      <c r="H3839">
        <v>227.24239</v>
      </c>
      <c r="I3839">
        <v>8.8172370000000004</v>
      </c>
    </row>
    <row r="3840" spans="1:9" x14ac:dyDescent="0.25">
      <c r="A3840">
        <v>3839</v>
      </c>
      <c r="B3840">
        <v>215.792484</v>
      </c>
      <c r="C3840">
        <v>6.7338329999999997</v>
      </c>
      <c r="H3840">
        <v>227.258464</v>
      </c>
      <c r="I3840">
        <v>8.8121200000000002</v>
      </c>
    </row>
    <row r="3841" spans="1:9" x14ac:dyDescent="0.25">
      <c r="A3841">
        <v>3840</v>
      </c>
      <c r="B3841">
        <v>215.83476300000001</v>
      </c>
      <c r="C3841">
        <v>6.7556969999999996</v>
      </c>
      <c r="H3841">
        <v>227.2611</v>
      </c>
      <c r="I3841">
        <v>8.7901009999999999</v>
      </c>
    </row>
    <row r="3842" spans="1:9" x14ac:dyDescent="0.25">
      <c r="A3842">
        <v>3841</v>
      </c>
      <c r="B3842">
        <v>215.82354799999999</v>
      </c>
      <c r="C3842">
        <v>6.721584</v>
      </c>
      <c r="H3842">
        <v>227.30379199999999</v>
      </c>
      <c r="I3842">
        <v>8.7617259999999995</v>
      </c>
    </row>
    <row r="3843" spans="1:9" x14ac:dyDescent="0.25">
      <c r="A3843">
        <v>3842</v>
      </c>
      <c r="B3843">
        <v>215.824736</v>
      </c>
      <c r="C3843">
        <v>6.7670680000000001</v>
      </c>
      <c r="H3843">
        <v>227.34586400000001</v>
      </c>
      <c r="I3843">
        <v>8.7367109999999997</v>
      </c>
    </row>
    <row r="3844" spans="1:9" x14ac:dyDescent="0.25">
      <c r="A3844">
        <v>3843</v>
      </c>
      <c r="B3844">
        <v>215.73961</v>
      </c>
      <c r="C3844">
        <v>6.7267010000000003</v>
      </c>
      <c r="H3844">
        <v>227.28037900000001</v>
      </c>
      <c r="I3844">
        <v>8.7504589999999993</v>
      </c>
    </row>
    <row r="3845" spans="1:9" x14ac:dyDescent="0.25">
      <c r="A3845">
        <v>3844</v>
      </c>
      <c r="B3845">
        <v>215.78974500000001</v>
      </c>
      <c r="C3845">
        <v>6.7603479999999996</v>
      </c>
      <c r="H3845">
        <v>227.26626899999999</v>
      </c>
      <c r="I3845">
        <v>8.7709259999999993</v>
      </c>
    </row>
    <row r="3846" spans="1:9" x14ac:dyDescent="0.25">
      <c r="A3846">
        <v>3845</v>
      </c>
      <c r="B3846">
        <v>215.806388</v>
      </c>
      <c r="C3846">
        <v>6.7643279999999999</v>
      </c>
      <c r="H3846">
        <v>227.266942</v>
      </c>
      <c r="I3846">
        <v>8.7434290000000008</v>
      </c>
    </row>
    <row r="3847" spans="1:9" x14ac:dyDescent="0.25">
      <c r="A3847">
        <v>3846</v>
      </c>
      <c r="B3847">
        <v>215.894047</v>
      </c>
      <c r="C3847">
        <v>6.7186890000000004</v>
      </c>
    </row>
    <row r="3848" spans="1:9" x14ac:dyDescent="0.25">
      <c r="A3848">
        <v>3847</v>
      </c>
      <c r="B3848">
        <v>215.908106</v>
      </c>
      <c r="C3848">
        <v>6.6825099999999997</v>
      </c>
    </row>
    <row r="3849" spans="1:9" x14ac:dyDescent="0.25">
      <c r="A3849">
        <v>3848</v>
      </c>
      <c r="B3849">
        <v>215.82235900000001</v>
      </c>
      <c r="C3849">
        <v>6.7234959999999999</v>
      </c>
    </row>
    <row r="3850" spans="1:9" x14ac:dyDescent="0.25">
      <c r="A3850">
        <v>3849</v>
      </c>
      <c r="B3850">
        <v>215.82235900000001</v>
      </c>
      <c r="C3850">
        <v>6.7234959999999999</v>
      </c>
      <c r="F3850">
        <v>216.94223500000001</v>
      </c>
      <c r="G3850">
        <v>4.4315920000000002</v>
      </c>
    </row>
    <row r="3851" spans="1:9" x14ac:dyDescent="0.25">
      <c r="A3851">
        <v>3850</v>
      </c>
      <c r="D3851">
        <v>206.53853800000002</v>
      </c>
      <c r="E3851">
        <v>6.2315139999999998</v>
      </c>
      <c r="F3851">
        <v>216.93468899999999</v>
      </c>
      <c r="G3851">
        <v>4.3645050000000003</v>
      </c>
    </row>
    <row r="3852" spans="1:9" x14ac:dyDescent="0.25">
      <c r="A3852">
        <v>3851</v>
      </c>
      <c r="D3852">
        <v>206.43077700000001</v>
      </c>
      <c r="E3852">
        <v>6.1362199999999998</v>
      </c>
      <c r="F3852">
        <v>216.90786399999999</v>
      </c>
      <c r="G3852">
        <v>4.3599040000000002</v>
      </c>
    </row>
    <row r="3853" spans="1:9" x14ac:dyDescent="0.25">
      <c r="A3853">
        <v>3852</v>
      </c>
      <c r="D3853">
        <v>206.419794</v>
      </c>
      <c r="E3853">
        <v>6.1772210000000003</v>
      </c>
      <c r="F3853">
        <v>216.912826</v>
      </c>
      <c r="G3853">
        <v>4.3787700000000003</v>
      </c>
    </row>
    <row r="3854" spans="1:9" x14ac:dyDescent="0.25">
      <c r="A3854">
        <v>3853</v>
      </c>
      <c r="D3854">
        <v>206.501284</v>
      </c>
      <c r="E3854">
        <v>6.1564889999999997</v>
      </c>
      <c r="F3854">
        <v>216.87788599999999</v>
      </c>
      <c r="G3854">
        <v>4.4281300000000003</v>
      </c>
    </row>
    <row r="3855" spans="1:9" x14ac:dyDescent="0.25">
      <c r="A3855">
        <v>3854</v>
      </c>
      <c r="D3855">
        <v>206.53294600000001</v>
      </c>
      <c r="E3855">
        <v>6.1721409999999999</v>
      </c>
      <c r="F3855">
        <v>216.85840099999999</v>
      </c>
      <c r="G3855">
        <v>4.472321</v>
      </c>
    </row>
    <row r="3856" spans="1:9" x14ac:dyDescent="0.25">
      <c r="A3856">
        <v>3855</v>
      </c>
      <c r="D3856">
        <v>206.51503600000001</v>
      </c>
      <c r="E3856">
        <v>6.1451479999999998</v>
      </c>
      <c r="F3856">
        <v>216.880368</v>
      </c>
      <c r="G3856">
        <v>4.4204290000000004</v>
      </c>
    </row>
    <row r="3857" spans="1:9" x14ac:dyDescent="0.25">
      <c r="A3857">
        <v>3856</v>
      </c>
      <c r="D3857">
        <v>206.55244299999998</v>
      </c>
      <c r="E3857">
        <v>6.1988250000000003</v>
      </c>
      <c r="F3857">
        <v>216.94058200000001</v>
      </c>
      <c r="G3857">
        <v>4.4500960000000003</v>
      </c>
    </row>
    <row r="3858" spans="1:9" x14ac:dyDescent="0.25">
      <c r="A3858">
        <v>3857</v>
      </c>
      <c r="D3858">
        <v>206.56784300000001</v>
      </c>
      <c r="E3858">
        <v>6.1909739999999998</v>
      </c>
      <c r="F3858">
        <v>216.98187799999999</v>
      </c>
      <c r="G3858">
        <v>4.4409479999999997</v>
      </c>
    </row>
    <row r="3859" spans="1:9" x14ac:dyDescent="0.25">
      <c r="A3859">
        <v>3858</v>
      </c>
      <c r="D3859">
        <v>206.59005999999999</v>
      </c>
      <c r="E3859">
        <v>6.1422749999999997</v>
      </c>
      <c r="F3859">
        <v>217.026535</v>
      </c>
      <c r="G3859">
        <v>4.4686510000000004</v>
      </c>
    </row>
    <row r="3860" spans="1:9" x14ac:dyDescent="0.25">
      <c r="A3860">
        <v>3859</v>
      </c>
      <c r="D3860">
        <v>206.578566</v>
      </c>
      <c r="E3860">
        <v>6.1569000000000003</v>
      </c>
      <c r="F3860">
        <v>217.180093</v>
      </c>
      <c r="G3860">
        <v>4.4429639999999999</v>
      </c>
    </row>
    <row r="3861" spans="1:9" x14ac:dyDescent="0.25">
      <c r="A3861">
        <v>3860</v>
      </c>
      <c r="D3861">
        <v>206.53853800000002</v>
      </c>
      <c r="E3861">
        <v>6.2315139999999998</v>
      </c>
      <c r="F3861">
        <v>216.94223500000001</v>
      </c>
      <c r="G3861">
        <v>4.4315920000000002</v>
      </c>
    </row>
    <row r="3862" spans="1:9" x14ac:dyDescent="0.25">
      <c r="A3862">
        <v>3861</v>
      </c>
      <c r="F3862">
        <v>216.94223500000001</v>
      </c>
      <c r="G3862">
        <v>4.4315920000000002</v>
      </c>
    </row>
    <row r="3863" spans="1:9" x14ac:dyDescent="0.25">
      <c r="A3863">
        <v>3862</v>
      </c>
    </row>
    <row r="3864" spans="1:9" x14ac:dyDescent="0.25">
      <c r="A3864">
        <v>3863</v>
      </c>
      <c r="H3864">
        <v>206.40902199999999</v>
      </c>
      <c r="I3864">
        <v>6.4959959999999999</v>
      </c>
    </row>
    <row r="3865" spans="1:9" x14ac:dyDescent="0.25">
      <c r="A3865">
        <v>3864</v>
      </c>
      <c r="H3865">
        <v>206.396647</v>
      </c>
      <c r="I3865">
        <v>6.629264</v>
      </c>
    </row>
    <row r="3866" spans="1:9" x14ac:dyDescent="0.25">
      <c r="A3866">
        <v>3865</v>
      </c>
      <c r="B3866">
        <v>194.15741600000001</v>
      </c>
      <c r="C3866">
        <v>4.8904709999999998</v>
      </c>
      <c r="H3866">
        <v>206.383105</v>
      </c>
      <c r="I3866">
        <v>6.5680440000000004</v>
      </c>
    </row>
    <row r="3867" spans="1:9" x14ac:dyDescent="0.25">
      <c r="A3867">
        <v>3866</v>
      </c>
      <c r="B3867">
        <v>194.15099900000001</v>
      </c>
      <c r="C3867">
        <v>4.8938569999999997</v>
      </c>
      <c r="H3867">
        <v>206.383105</v>
      </c>
      <c r="I3867">
        <v>6.5680440000000004</v>
      </c>
    </row>
    <row r="3868" spans="1:9" x14ac:dyDescent="0.25">
      <c r="A3868">
        <v>3867</v>
      </c>
      <c r="B3868">
        <v>194.14427799999999</v>
      </c>
      <c r="C3868">
        <v>4.911562</v>
      </c>
      <c r="H3868">
        <v>206.383105</v>
      </c>
      <c r="I3868">
        <v>6.5680440000000004</v>
      </c>
    </row>
    <row r="3869" spans="1:9" x14ac:dyDescent="0.25">
      <c r="A3869">
        <v>3868</v>
      </c>
      <c r="B3869">
        <v>194.163523</v>
      </c>
      <c r="C3869">
        <v>4.9164370000000002</v>
      </c>
      <c r="H3869">
        <v>206.41897399999999</v>
      </c>
      <c r="I3869">
        <v>6.510262</v>
      </c>
    </row>
    <row r="3870" spans="1:9" x14ac:dyDescent="0.25">
      <c r="A3870">
        <v>3869</v>
      </c>
      <c r="B3870">
        <v>194.18076500000001</v>
      </c>
      <c r="C3870">
        <v>4.9277259999999998</v>
      </c>
      <c r="H3870">
        <v>206.39988499999998</v>
      </c>
      <c r="I3870">
        <v>6.498818</v>
      </c>
    </row>
    <row r="3871" spans="1:9" x14ac:dyDescent="0.25">
      <c r="A3871">
        <v>3870</v>
      </c>
      <c r="B3871">
        <v>194.175478</v>
      </c>
      <c r="C3871">
        <v>4.9220810000000004</v>
      </c>
      <c r="H3871">
        <v>206.49025599999999</v>
      </c>
      <c r="I3871">
        <v>6.5645550000000004</v>
      </c>
    </row>
    <row r="3872" spans="1:9" x14ac:dyDescent="0.25">
      <c r="A3872">
        <v>3871</v>
      </c>
      <c r="B3872">
        <v>194.13139899999999</v>
      </c>
      <c r="C3872">
        <v>4.9585160000000004</v>
      </c>
      <c r="H3872">
        <v>206.42204900000002</v>
      </c>
      <c r="I3872">
        <v>6.5563440000000002</v>
      </c>
    </row>
    <row r="3873" spans="1:9" x14ac:dyDescent="0.25">
      <c r="A3873">
        <v>3872</v>
      </c>
      <c r="B3873">
        <v>194.10845799999998</v>
      </c>
      <c r="C3873">
        <v>4.9581569999999999</v>
      </c>
      <c r="H3873">
        <v>206.41840999999999</v>
      </c>
      <c r="I3873">
        <v>6.5382290000000003</v>
      </c>
    </row>
    <row r="3874" spans="1:9" x14ac:dyDescent="0.25">
      <c r="A3874">
        <v>3873</v>
      </c>
      <c r="B3874">
        <v>194.12708499999999</v>
      </c>
      <c r="C3874">
        <v>4.9555400000000001</v>
      </c>
      <c r="H3874">
        <v>206.556296</v>
      </c>
      <c r="I3874">
        <v>6.60412</v>
      </c>
    </row>
    <row r="3875" spans="1:9" x14ac:dyDescent="0.25">
      <c r="A3875">
        <v>3874</v>
      </c>
      <c r="B3875">
        <v>194.16973000000002</v>
      </c>
      <c r="C3875">
        <v>4.9478419999999996</v>
      </c>
      <c r="H3875">
        <v>206.40902199999999</v>
      </c>
      <c r="I3875">
        <v>6.4959959999999999</v>
      </c>
    </row>
    <row r="3876" spans="1:9" x14ac:dyDescent="0.25">
      <c r="A3876">
        <v>3875</v>
      </c>
      <c r="B3876">
        <v>194.16393099999999</v>
      </c>
      <c r="C3876">
        <v>4.9376819999999997</v>
      </c>
    </row>
    <row r="3877" spans="1:9" x14ac:dyDescent="0.25">
      <c r="A3877">
        <v>3876</v>
      </c>
      <c r="B3877">
        <v>194.15741600000001</v>
      </c>
      <c r="C3877">
        <v>4.8904709999999998</v>
      </c>
      <c r="D3877">
        <v>184.29431399999999</v>
      </c>
      <c r="E3877">
        <v>6.9400339999999998</v>
      </c>
    </row>
    <row r="3878" spans="1:9" x14ac:dyDescent="0.25">
      <c r="A3878">
        <v>3877</v>
      </c>
      <c r="D3878">
        <v>184.24874700000001</v>
      </c>
      <c r="E3878">
        <v>6.9429590000000001</v>
      </c>
    </row>
    <row r="3879" spans="1:9" x14ac:dyDescent="0.25">
      <c r="A3879">
        <v>3878</v>
      </c>
      <c r="D3879">
        <v>184.28118000000001</v>
      </c>
      <c r="E3879">
        <v>6.9048309999999997</v>
      </c>
    </row>
    <row r="3880" spans="1:9" x14ac:dyDescent="0.25">
      <c r="A3880">
        <v>3879</v>
      </c>
      <c r="D3880">
        <v>184.27060900000001</v>
      </c>
      <c r="E3880">
        <v>6.9242800000000004</v>
      </c>
      <c r="F3880">
        <v>193.99233100000001</v>
      </c>
      <c r="G3880">
        <v>3.3925550000000002</v>
      </c>
    </row>
    <row r="3881" spans="1:9" x14ac:dyDescent="0.25">
      <c r="A3881">
        <v>3880</v>
      </c>
      <c r="D3881">
        <v>184.296267</v>
      </c>
      <c r="E3881">
        <v>6.9194050000000002</v>
      </c>
      <c r="F3881">
        <v>194.01870600000001</v>
      </c>
      <c r="G3881">
        <v>3.3863460000000001</v>
      </c>
    </row>
    <row r="3882" spans="1:9" x14ac:dyDescent="0.25">
      <c r="A3882">
        <v>3881</v>
      </c>
      <c r="D3882">
        <v>184.26516900000001</v>
      </c>
      <c r="E3882">
        <v>6.9201750000000004</v>
      </c>
      <c r="F3882">
        <v>194.03913</v>
      </c>
      <c r="G3882">
        <v>3.3676159999999999</v>
      </c>
    </row>
    <row r="3883" spans="1:9" x14ac:dyDescent="0.25">
      <c r="A3883">
        <v>3882</v>
      </c>
      <c r="D3883">
        <v>184.28723400000001</v>
      </c>
      <c r="E3883">
        <v>6.9198680000000001</v>
      </c>
      <c r="F3883">
        <v>194.04888</v>
      </c>
      <c r="G3883">
        <v>3.374133</v>
      </c>
    </row>
    <row r="3884" spans="1:9" x14ac:dyDescent="0.25">
      <c r="A3884">
        <v>3883</v>
      </c>
      <c r="D3884">
        <v>184.304529</v>
      </c>
      <c r="E3884">
        <v>6.9276150000000003</v>
      </c>
      <c r="F3884">
        <v>194.03476899999998</v>
      </c>
      <c r="G3884">
        <v>3.3279999999999998</v>
      </c>
    </row>
    <row r="3885" spans="1:9" x14ac:dyDescent="0.25">
      <c r="A3885">
        <v>3884</v>
      </c>
      <c r="D3885">
        <v>184.290415</v>
      </c>
      <c r="E3885">
        <v>6.9272049999999998</v>
      </c>
      <c r="F3885">
        <v>194.08418499999999</v>
      </c>
      <c r="G3885">
        <v>3.3688479999999998</v>
      </c>
    </row>
    <row r="3886" spans="1:9" x14ac:dyDescent="0.25">
      <c r="A3886">
        <v>3885</v>
      </c>
      <c r="D3886">
        <v>184.29991000000001</v>
      </c>
      <c r="E3886">
        <v>6.9373149999999999</v>
      </c>
      <c r="F3886">
        <v>194.05883599999999</v>
      </c>
      <c r="G3886">
        <v>3.3654609999999998</v>
      </c>
    </row>
    <row r="3887" spans="1:9" x14ac:dyDescent="0.25">
      <c r="A3887">
        <v>3886</v>
      </c>
      <c r="D3887">
        <v>184.282973</v>
      </c>
      <c r="E3887">
        <v>6.9866289999999998</v>
      </c>
      <c r="F3887">
        <v>194.081774</v>
      </c>
      <c r="G3887">
        <v>3.3127589999999998</v>
      </c>
    </row>
    <row r="3888" spans="1:9" x14ac:dyDescent="0.25">
      <c r="A3888">
        <v>3887</v>
      </c>
      <c r="D3888">
        <v>184.29431399999999</v>
      </c>
      <c r="E3888">
        <v>6.9400339999999998</v>
      </c>
      <c r="F3888">
        <v>194.126215</v>
      </c>
      <c r="G3888">
        <v>3.3473980000000001</v>
      </c>
    </row>
    <row r="3889" spans="1:9" x14ac:dyDescent="0.25">
      <c r="A3889">
        <v>3888</v>
      </c>
      <c r="F3889">
        <v>194.10615000000001</v>
      </c>
      <c r="G3889">
        <v>3.3715670000000002</v>
      </c>
      <c r="H3889">
        <v>184.57875999999999</v>
      </c>
      <c r="I3889">
        <v>7.4609949999999996</v>
      </c>
    </row>
    <row r="3890" spans="1:9" x14ac:dyDescent="0.25">
      <c r="A3890">
        <v>3889</v>
      </c>
      <c r="F3890">
        <v>193.99233100000001</v>
      </c>
      <c r="G3890">
        <v>3.3925550000000002</v>
      </c>
      <c r="H3890">
        <v>184.53380799999999</v>
      </c>
      <c r="I3890">
        <v>7.4556060000000004</v>
      </c>
    </row>
    <row r="3891" spans="1:9" x14ac:dyDescent="0.25">
      <c r="A3891">
        <v>3890</v>
      </c>
      <c r="F3891">
        <v>193.99233100000001</v>
      </c>
      <c r="G3891">
        <v>3.3925550000000002</v>
      </c>
      <c r="H3891">
        <v>184.51405199999999</v>
      </c>
      <c r="I3891">
        <v>7.4345670000000004</v>
      </c>
    </row>
    <row r="3892" spans="1:9" x14ac:dyDescent="0.25">
      <c r="A3892">
        <v>3891</v>
      </c>
      <c r="H3892">
        <v>184.54709800000001</v>
      </c>
      <c r="I3892">
        <v>7.4139379999999999</v>
      </c>
    </row>
    <row r="3893" spans="1:9" x14ac:dyDescent="0.25">
      <c r="A3893">
        <v>3892</v>
      </c>
      <c r="B3893">
        <v>169.841767</v>
      </c>
      <c r="C3893">
        <v>6.197953</v>
      </c>
      <c r="H3893">
        <v>184.56634400000002</v>
      </c>
      <c r="I3893">
        <v>7.4209170000000002</v>
      </c>
    </row>
    <row r="3894" spans="1:9" x14ac:dyDescent="0.25">
      <c r="A3894">
        <v>3893</v>
      </c>
      <c r="B3894">
        <v>169.869067</v>
      </c>
      <c r="C3894">
        <v>6.2229950000000001</v>
      </c>
      <c r="H3894">
        <v>184.54833099999999</v>
      </c>
      <c r="I3894">
        <v>7.454529</v>
      </c>
    </row>
    <row r="3895" spans="1:9" x14ac:dyDescent="0.25">
      <c r="A3895">
        <v>3894</v>
      </c>
      <c r="B3895">
        <v>169.93700999999999</v>
      </c>
      <c r="C3895">
        <v>6.2271510000000001</v>
      </c>
      <c r="H3895">
        <v>184.516974</v>
      </c>
      <c r="I3895">
        <v>7.4563249999999996</v>
      </c>
    </row>
    <row r="3896" spans="1:9" x14ac:dyDescent="0.25">
      <c r="A3896">
        <v>3895</v>
      </c>
      <c r="B3896">
        <v>169.88066499999999</v>
      </c>
      <c r="C3896">
        <v>6.2144760000000003</v>
      </c>
      <c r="H3896">
        <v>184.54217399999999</v>
      </c>
      <c r="I3896">
        <v>7.4842919999999999</v>
      </c>
    </row>
    <row r="3897" spans="1:9" x14ac:dyDescent="0.25">
      <c r="A3897">
        <v>3896</v>
      </c>
      <c r="B3897">
        <v>169.87943300000001</v>
      </c>
      <c r="C3897">
        <v>6.1804030000000001</v>
      </c>
      <c r="H3897">
        <v>184.64075300000002</v>
      </c>
      <c r="I3897">
        <v>7.3966450000000004</v>
      </c>
    </row>
    <row r="3898" spans="1:9" x14ac:dyDescent="0.25">
      <c r="A3898">
        <v>3897</v>
      </c>
      <c r="B3898">
        <v>169.861265</v>
      </c>
      <c r="C3898">
        <v>6.1642380000000001</v>
      </c>
      <c r="H3898">
        <v>184.557669</v>
      </c>
      <c r="I3898">
        <v>7.425433</v>
      </c>
    </row>
    <row r="3899" spans="1:9" x14ac:dyDescent="0.25">
      <c r="A3899">
        <v>3898</v>
      </c>
      <c r="B3899">
        <v>169.881485</v>
      </c>
      <c r="C3899">
        <v>6.2063170000000003</v>
      </c>
      <c r="H3899">
        <v>184.57875999999999</v>
      </c>
      <c r="I3899">
        <v>7.4609949999999996</v>
      </c>
    </row>
    <row r="3900" spans="1:9" x14ac:dyDescent="0.25">
      <c r="A3900">
        <v>3899</v>
      </c>
      <c r="B3900">
        <v>169.88851599999998</v>
      </c>
      <c r="C3900">
        <v>6.1942069999999996</v>
      </c>
    </row>
    <row r="3901" spans="1:9" x14ac:dyDescent="0.25">
      <c r="A3901">
        <v>3900</v>
      </c>
      <c r="B3901">
        <v>169.83786600000002</v>
      </c>
      <c r="C3901">
        <v>6.1935909999999996</v>
      </c>
    </row>
    <row r="3902" spans="1:9" x14ac:dyDescent="0.25">
      <c r="A3902">
        <v>3901</v>
      </c>
      <c r="B3902">
        <v>169.90273100000002</v>
      </c>
      <c r="C3902">
        <v>6.2333100000000004</v>
      </c>
    </row>
    <row r="3903" spans="1:9" x14ac:dyDescent="0.25">
      <c r="A3903">
        <v>3902</v>
      </c>
      <c r="B3903">
        <v>169.901602</v>
      </c>
      <c r="C3903">
        <v>6.2333610000000004</v>
      </c>
    </row>
    <row r="3904" spans="1:9" x14ac:dyDescent="0.25">
      <c r="A3904">
        <v>3903</v>
      </c>
      <c r="B3904">
        <v>169.841767</v>
      </c>
      <c r="C3904">
        <v>6.197953</v>
      </c>
      <c r="D3904">
        <v>162.65967599999999</v>
      </c>
      <c r="E3904">
        <v>7.6021650000000003</v>
      </c>
    </row>
    <row r="3905" spans="1:9" x14ac:dyDescent="0.25">
      <c r="A3905">
        <v>3904</v>
      </c>
      <c r="D3905">
        <v>162.66475600000001</v>
      </c>
      <c r="E3905">
        <v>7.6139669999999997</v>
      </c>
    </row>
    <row r="3906" spans="1:9" x14ac:dyDescent="0.25">
      <c r="A3906">
        <v>3905</v>
      </c>
      <c r="D3906">
        <v>162.67152899999999</v>
      </c>
      <c r="E3906">
        <v>7.6213569999999997</v>
      </c>
    </row>
    <row r="3907" spans="1:9" x14ac:dyDescent="0.25">
      <c r="A3907">
        <v>3906</v>
      </c>
      <c r="D3907">
        <v>162.66218900000001</v>
      </c>
      <c r="E3907">
        <v>7.6019600000000001</v>
      </c>
    </row>
    <row r="3908" spans="1:9" x14ac:dyDescent="0.25">
      <c r="A3908">
        <v>3907</v>
      </c>
      <c r="D3908">
        <v>162.68148500000001</v>
      </c>
      <c r="E3908">
        <v>7.6028840000000004</v>
      </c>
      <c r="F3908">
        <v>168.88508300000001</v>
      </c>
      <c r="G3908">
        <v>4.3299969999999997</v>
      </c>
    </row>
    <row r="3909" spans="1:9" x14ac:dyDescent="0.25">
      <c r="A3909">
        <v>3908</v>
      </c>
      <c r="D3909">
        <v>162.69303099999999</v>
      </c>
      <c r="E3909">
        <v>7.6013450000000002</v>
      </c>
      <c r="F3909">
        <v>168.85670299999998</v>
      </c>
      <c r="G3909">
        <v>4.2749860000000002</v>
      </c>
    </row>
    <row r="3910" spans="1:9" x14ac:dyDescent="0.25">
      <c r="A3910">
        <v>3909</v>
      </c>
      <c r="D3910">
        <v>162.69287700000001</v>
      </c>
      <c r="E3910">
        <v>7.60745</v>
      </c>
      <c r="F3910">
        <v>168.83258499999999</v>
      </c>
      <c r="G3910">
        <v>4.2618489999999998</v>
      </c>
    </row>
    <row r="3911" spans="1:9" x14ac:dyDescent="0.25">
      <c r="A3911">
        <v>3910</v>
      </c>
      <c r="D3911">
        <v>162.68440900000002</v>
      </c>
      <c r="E3911">
        <v>7.6036020000000004</v>
      </c>
      <c r="F3911">
        <v>168.87594799999999</v>
      </c>
      <c r="G3911">
        <v>4.2395779999999998</v>
      </c>
    </row>
    <row r="3912" spans="1:9" x14ac:dyDescent="0.25">
      <c r="A3912">
        <v>3911</v>
      </c>
      <c r="D3912">
        <v>162.74578300000002</v>
      </c>
      <c r="E3912">
        <v>7.6726739999999998</v>
      </c>
      <c r="F3912">
        <v>168.816574</v>
      </c>
      <c r="G3912">
        <v>4.2942299999999998</v>
      </c>
    </row>
    <row r="3913" spans="1:9" x14ac:dyDescent="0.25">
      <c r="A3913">
        <v>3912</v>
      </c>
      <c r="D3913">
        <v>162.65967599999999</v>
      </c>
      <c r="E3913">
        <v>7.6021650000000003</v>
      </c>
      <c r="F3913">
        <v>168.85414</v>
      </c>
      <c r="G3913">
        <v>4.2773469999999998</v>
      </c>
    </row>
    <row r="3914" spans="1:9" x14ac:dyDescent="0.25">
      <c r="A3914">
        <v>3913</v>
      </c>
      <c r="F3914">
        <v>168.84289999999999</v>
      </c>
      <c r="G3914">
        <v>4.2814519999999998</v>
      </c>
      <c r="H3914">
        <v>162.96146400000001</v>
      </c>
      <c r="I3914">
        <v>8.530678</v>
      </c>
    </row>
    <row r="3915" spans="1:9" x14ac:dyDescent="0.25">
      <c r="A3915">
        <v>3914</v>
      </c>
      <c r="F3915">
        <v>168.83150699999999</v>
      </c>
      <c r="G3915">
        <v>4.3090599999999997</v>
      </c>
      <c r="H3915">
        <v>162.99661499999999</v>
      </c>
      <c r="I3915">
        <v>8.4147549999999995</v>
      </c>
    </row>
    <row r="3916" spans="1:9" x14ac:dyDescent="0.25">
      <c r="A3916">
        <v>3915</v>
      </c>
      <c r="F3916">
        <v>168.86111700000001</v>
      </c>
      <c r="G3916">
        <v>4.3007980000000003</v>
      </c>
      <c r="H3916">
        <v>163.00703300000001</v>
      </c>
      <c r="I3916">
        <v>8.4316890000000004</v>
      </c>
    </row>
    <row r="3917" spans="1:9" x14ac:dyDescent="0.25">
      <c r="A3917">
        <v>3916</v>
      </c>
      <c r="F3917">
        <v>168.837256</v>
      </c>
      <c r="G3917">
        <v>4.3096759999999996</v>
      </c>
      <c r="H3917">
        <v>162.97645</v>
      </c>
      <c r="I3917">
        <v>8.4357950000000006</v>
      </c>
    </row>
    <row r="3918" spans="1:9" x14ac:dyDescent="0.25">
      <c r="A3918">
        <v>3917</v>
      </c>
      <c r="F3918">
        <v>168.88508300000001</v>
      </c>
      <c r="G3918">
        <v>4.3299969999999997</v>
      </c>
      <c r="H3918">
        <v>162.98768799999999</v>
      </c>
      <c r="I3918">
        <v>8.4370259999999995</v>
      </c>
    </row>
    <row r="3919" spans="1:9" x14ac:dyDescent="0.25">
      <c r="A3919">
        <v>3918</v>
      </c>
      <c r="B3919">
        <v>151.41920300000001</v>
      </c>
      <c r="C3919">
        <v>6.3144920000000004</v>
      </c>
      <c r="H3919">
        <v>162.998514</v>
      </c>
      <c r="I3919">
        <v>8.4798749999999998</v>
      </c>
    </row>
    <row r="3920" spans="1:9" x14ac:dyDescent="0.25">
      <c r="A3920">
        <v>3919</v>
      </c>
      <c r="B3920">
        <v>151.35120899999998</v>
      </c>
      <c r="C3920">
        <v>6.2760040000000004</v>
      </c>
      <c r="H3920">
        <v>163.00451900000002</v>
      </c>
      <c r="I3920">
        <v>8.4959369999999996</v>
      </c>
    </row>
    <row r="3921" spans="1:9" x14ac:dyDescent="0.25">
      <c r="A3921">
        <v>3920</v>
      </c>
      <c r="B3921">
        <v>151.383128</v>
      </c>
      <c r="C3921">
        <v>6.2080109999999999</v>
      </c>
      <c r="H3921">
        <v>162.991793</v>
      </c>
      <c r="I3921">
        <v>8.4782840000000004</v>
      </c>
    </row>
    <row r="3922" spans="1:9" x14ac:dyDescent="0.25">
      <c r="A3922">
        <v>3921</v>
      </c>
      <c r="B3922">
        <v>151.38841300000001</v>
      </c>
      <c r="C3922">
        <v>6.268205</v>
      </c>
      <c r="H3922">
        <v>162.96987899999999</v>
      </c>
      <c r="I3922">
        <v>8.5071239999999992</v>
      </c>
    </row>
    <row r="3923" spans="1:9" x14ac:dyDescent="0.25">
      <c r="A3923">
        <v>3922</v>
      </c>
      <c r="B3923">
        <v>151.347103</v>
      </c>
      <c r="C3923">
        <v>6.2779540000000003</v>
      </c>
      <c r="H3923">
        <v>162.955973</v>
      </c>
      <c r="I3923">
        <v>8.5155910000000006</v>
      </c>
    </row>
    <row r="3924" spans="1:9" x14ac:dyDescent="0.25">
      <c r="A3924">
        <v>3923</v>
      </c>
      <c r="B3924">
        <v>151.386258</v>
      </c>
      <c r="C3924">
        <v>6.3333240000000002</v>
      </c>
      <c r="H3924">
        <v>162.96146400000001</v>
      </c>
      <c r="I3924">
        <v>8.530678</v>
      </c>
    </row>
    <row r="3925" spans="1:9" x14ac:dyDescent="0.25">
      <c r="A3925">
        <v>3924</v>
      </c>
      <c r="B3925">
        <v>151.41478999999998</v>
      </c>
      <c r="C3925">
        <v>6.3682699999999999</v>
      </c>
    </row>
    <row r="3926" spans="1:9" x14ac:dyDescent="0.25">
      <c r="A3926">
        <v>3925</v>
      </c>
      <c r="B3926">
        <v>151.41248000000002</v>
      </c>
      <c r="C3926">
        <v>6.2977619999999996</v>
      </c>
    </row>
    <row r="3927" spans="1:9" x14ac:dyDescent="0.25">
      <c r="A3927">
        <v>3926</v>
      </c>
      <c r="B3927">
        <v>151.452404</v>
      </c>
      <c r="C3927">
        <v>6.3547229999999999</v>
      </c>
    </row>
    <row r="3928" spans="1:9" x14ac:dyDescent="0.25">
      <c r="A3928">
        <v>3927</v>
      </c>
      <c r="B3928">
        <v>151.447734</v>
      </c>
      <c r="C3928">
        <v>6.4808070000000004</v>
      </c>
      <c r="D3928">
        <v>136.038028</v>
      </c>
      <c r="E3928">
        <v>6.5641249999999998</v>
      </c>
    </row>
    <row r="3929" spans="1:9" x14ac:dyDescent="0.25">
      <c r="A3929">
        <v>3928</v>
      </c>
      <c r="B3929">
        <v>151.41920300000001</v>
      </c>
      <c r="C3929">
        <v>6.3144920000000004</v>
      </c>
      <c r="D3929">
        <v>136.03931</v>
      </c>
      <c r="E3929">
        <v>6.563714</v>
      </c>
    </row>
    <row r="3930" spans="1:9" x14ac:dyDescent="0.25">
      <c r="A3930">
        <v>3929</v>
      </c>
      <c r="B3930">
        <v>151.41920300000001</v>
      </c>
      <c r="C3930">
        <v>6.3144920000000004</v>
      </c>
      <c r="D3930">
        <v>136.01153100000002</v>
      </c>
      <c r="E3930">
        <v>6.5744150000000001</v>
      </c>
    </row>
    <row r="3931" spans="1:9" x14ac:dyDescent="0.25">
      <c r="A3931">
        <v>3930</v>
      </c>
      <c r="D3931">
        <v>136.01498000000001</v>
      </c>
      <c r="E3931">
        <v>6.5773979999999996</v>
      </c>
    </row>
    <row r="3932" spans="1:9" x14ac:dyDescent="0.25">
      <c r="A3932">
        <v>3931</v>
      </c>
      <c r="D3932">
        <v>136.004741</v>
      </c>
      <c r="E3932">
        <v>6.5683949999999998</v>
      </c>
    </row>
    <row r="3933" spans="1:9" x14ac:dyDescent="0.25">
      <c r="A3933">
        <v>3932</v>
      </c>
      <c r="D3933">
        <v>136.01137900000001</v>
      </c>
      <c r="E3933">
        <v>6.5245610000000003</v>
      </c>
    </row>
    <row r="3934" spans="1:9" x14ac:dyDescent="0.25">
      <c r="A3934">
        <v>3933</v>
      </c>
      <c r="D3934">
        <v>135.99249600000002</v>
      </c>
      <c r="E3934">
        <v>6.5679319999999999</v>
      </c>
      <c r="F3934">
        <v>149.87618000000001</v>
      </c>
      <c r="G3934">
        <v>4.0546870000000004</v>
      </c>
    </row>
    <row r="3935" spans="1:9" x14ac:dyDescent="0.25">
      <c r="A3935">
        <v>3934</v>
      </c>
      <c r="D3935">
        <v>135.98951300000002</v>
      </c>
      <c r="E3935">
        <v>6.4969340000000004</v>
      </c>
      <c r="F3935">
        <v>149.87618000000001</v>
      </c>
      <c r="G3935">
        <v>4.0546870000000004</v>
      </c>
    </row>
    <row r="3936" spans="1:9" x14ac:dyDescent="0.25">
      <c r="A3936">
        <v>3935</v>
      </c>
      <c r="D3936">
        <v>135.980762</v>
      </c>
      <c r="E3936">
        <v>6.5268249999999997</v>
      </c>
      <c r="F3936">
        <v>149.87618000000001</v>
      </c>
      <c r="G3936">
        <v>4.0546870000000004</v>
      </c>
    </row>
    <row r="3937" spans="1:9" x14ac:dyDescent="0.25">
      <c r="A3937">
        <v>3936</v>
      </c>
      <c r="D3937">
        <v>136.038028</v>
      </c>
      <c r="E3937">
        <v>6.5641249999999998</v>
      </c>
      <c r="F3937">
        <v>149.87618000000001</v>
      </c>
      <c r="G3937">
        <v>4.0546870000000004</v>
      </c>
    </row>
    <row r="3938" spans="1:9" x14ac:dyDescent="0.25">
      <c r="A3938">
        <v>3937</v>
      </c>
      <c r="F3938">
        <v>149.87618000000001</v>
      </c>
      <c r="G3938">
        <v>4.0546870000000004</v>
      </c>
    </row>
    <row r="3939" spans="1:9" x14ac:dyDescent="0.25">
      <c r="A3939">
        <v>3938</v>
      </c>
      <c r="F3939">
        <v>149.87618000000001</v>
      </c>
      <c r="G3939">
        <v>4.0546870000000004</v>
      </c>
    </row>
    <row r="3940" spans="1:9" x14ac:dyDescent="0.25">
      <c r="A3940">
        <v>3939</v>
      </c>
      <c r="F3940">
        <v>149.87618000000001</v>
      </c>
      <c r="G3940">
        <v>4.0546870000000004</v>
      </c>
      <c r="H3940">
        <v>135.91079300000001</v>
      </c>
      <c r="I3940">
        <v>7.0192329999999998</v>
      </c>
    </row>
    <row r="3941" spans="1:9" x14ac:dyDescent="0.25">
      <c r="A3941">
        <v>3940</v>
      </c>
      <c r="F3941">
        <v>149.87618000000001</v>
      </c>
      <c r="G3941">
        <v>4.0546870000000004</v>
      </c>
      <c r="H3941">
        <v>135.96327500000001</v>
      </c>
      <c r="I3941">
        <v>7.0163520000000004</v>
      </c>
    </row>
    <row r="3942" spans="1:9" x14ac:dyDescent="0.25">
      <c r="A3942">
        <v>3941</v>
      </c>
      <c r="F3942">
        <v>149.87618000000001</v>
      </c>
      <c r="G3942">
        <v>4.0546870000000004</v>
      </c>
      <c r="H3942">
        <v>135.958843</v>
      </c>
      <c r="I3942">
        <v>7.0553999999999997</v>
      </c>
    </row>
    <row r="3943" spans="1:9" x14ac:dyDescent="0.25">
      <c r="A3943">
        <v>3942</v>
      </c>
      <c r="F3943">
        <v>149.87618000000001</v>
      </c>
      <c r="G3943">
        <v>4.0546870000000004</v>
      </c>
      <c r="H3943">
        <v>135.977161</v>
      </c>
      <c r="I3943">
        <v>6.9920159999999996</v>
      </c>
    </row>
    <row r="3944" spans="1:9" x14ac:dyDescent="0.25">
      <c r="A3944">
        <v>3943</v>
      </c>
      <c r="B3944">
        <v>121.87166100000002</v>
      </c>
      <c r="C3944">
        <v>5.7191970000000003</v>
      </c>
      <c r="F3944">
        <v>149.87618000000001</v>
      </c>
      <c r="G3944">
        <v>4.0546870000000004</v>
      </c>
      <c r="H3944">
        <v>135.97094300000001</v>
      </c>
      <c r="I3944">
        <v>6.9964409999999999</v>
      </c>
    </row>
    <row r="3945" spans="1:9" x14ac:dyDescent="0.25">
      <c r="A3945">
        <v>3944</v>
      </c>
      <c r="B3945">
        <v>121.84506500000001</v>
      </c>
      <c r="C3945">
        <v>5.7322129999999998</v>
      </c>
      <c r="F3945">
        <v>149.86550699999998</v>
      </c>
      <c r="G3945">
        <v>4.0676180000000004</v>
      </c>
      <c r="H3945">
        <v>135.96229099999999</v>
      </c>
      <c r="I3945">
        <v>7.0652780000000002</v>
      </c>
    </row>
    <row r="3946" spans="1:9" x14ac:dyDescent="0.25">
      <c r="A3946">
        <v>3945</v>
      </c>
      <c r="B3946">
        <v>121.871047</v>
      </c>
      <c r="C3946">
        <v>5.7512489999999996</v>
      </c>
      <c r="H3946">
        <v>135.95705000000001</v>
      </c>
      <c r="I3946">
        <v>7.1181150000000004</v>
      </c>
    </row>
    <row r="3947" spans="1:9" x14ac:dyDescent="0.25">
      <c r="A3947">
        <v>3946</v>
      </c>
      <c r="B3947">
        <v>121.90309500000001</v>
      </c>
      <c r="C3947">
        <v>5.7703360000000004</v>
      </c>
      <c r="H3947">
        <v>136.001498</v>
      </c>
      <c r="I3947">
        <v>7.117394</v>
      </c>
    </row>
    <row r="3948" spans="1:9" x14ac:dyDescent="0.25">
      <c r="A3948">
        <v>3947</v>
      </c>
      <c r="B3948">
        <v>121.869449</v>
      </c>
      <c r="C3948">
        <v>5.842517</v>
      </c>
      <c r="H3948">
        <v>136.00993700000001</v>
      </c>
      <c r="I3948">
        <v>7.1489320000000003</v>
      </c>
    </row>
    <row r="3949" spans="1:9" x14ac:dyDescent="0.25">
      <c r="A3949">
        <v>3948</v>
      </c>
      <c r="B3949">
        <v>121.90448700000002</v>
      </c>
      <c r="C3949">
        <v>5.8175660000000002</v>
      </c>
      <c r="H3949">
        <v>136.01744400000001</v>
      </c>
      <c r="I3949">
        <v>7.116314</v>
      </c>
    </row>
    <row r="3950" spans="1:9" x14ac:dyDescent="0.25">
      <c r="A3950">
        <v>3949</v>
      </c>
      <c r="B3950">
        <v>121.88915200000001</v>
      </c>
      <c r="C3950">
        <v>5.7697710000000004</v>
      </c>
      <c r="H3950">
        <v>135.91079300000001</v>
      </c>
      <c r="I3950">
        <v>7.0192329999999998</v>
      </c>
    </row>
    <row r="3951" spans="1:9" x14ac:dyDescent="0.25">
      <c r="A3951">
        <v>3950</v>
      </c>
      <c r="B3951">
        <v>121.89358100000001</v>
      </c>
      <c r="C3951">
        <v>5.742966</v>
      </c>
    </row>
    <row r="3952" spans="1:9" x14ac:dyDescent="0.25">
      <c r="A3952">
        <v>3951</v>
      </c>
      <c r="B3952">
        <v>121.906749</v>
      </c>
      <c r="C3952">
        <v>5.7655010000000004</v>
      </c>
    </row>
    <row r="3953" spans="1:9" x14ac:dyDescent="0.25">
      <c r="A3953">
        <v>3952</v>
      </c>
      <c r="B3953">
        <v>121.881747</v>
      </c>
      <c r="C3953">
        <v>5.7801629999999999</v>
      </c>
      <c r="D3953">
        <v>114.776183</v>
      </c>
      <c r="E3953">
        <v>7.5148799999999998</v>
      </c>
    </row>
    <row r="3954" spans="1:9" x14ac:dyDescent="0.25">
      <c r="A3954">
        <v>3953</v>
      </c>
      <c r="B3954">
        <v>121.898723</v>
      </c>
      <c r="C3954">
        <v>5.7894230000000002</v>
      </c>
      <c r="D3954">
        <v>114.78852800000001</v>
      </c>
      <c r="E3954">
        <v>7.4940959999999999</v>
      </c>
    </row>
    <row r="3955" spans="1:9" x14ac:dyDescent="0.25">
      <c r="A3955">
        <v>3954</v>
      </c>
      <c r="B3955">
        <v>121.843986</v>
      </c>
      <c r="C3955">
        <v>5.7248570000000001</v>
      </c>
      <c r="D3955">
        <v>114.74484900000002</v>
      </c>
      <c r="E3955">
        <v>7.4659019999999998</v>
      </c>
    </row>
    <row r="3956" spans="1:9" x14ac:dyDescent="0.25">
      <c r="A3956">
        <v>3955</v>
      </c>
      <c r="B3956">
        <v>121.86888400000001</v>
      </c>
      <c r="C3956">
        <v>5.8428779999999998</v>
      </c>
      <c r="D3956">
        <v>114.74346100000001</v>
      </c>
      <c r="E3956">
        <v>7.500013</v>
      </c>
    </row>
    <row r="3957" spans="1:9" x14ac:dyDescent="0.25">
      <c r="A3957">
        <v>3956</v>
      </c>
      <c r="D3957">
        <v>114.75370000000001</v>
      </c>
      <c r="E3957">
        <v>7.4265970000000001</v>
      </c>
    </row>
    <row r="3958" spans="1:9" x14ac:dyDescent="0.25">
      <c r="A3958">
        <v>3957</v>
      </c>
      <c r="D3958">
        <v>114.775462</v>
      </c>
      <c r="E3958">
        <v>7.3990720000000003</v>
      </c>
    </row>
    <row r="3959" spans="1:9" x14ac:dyDescent="0.25">
      <c r="A3959">
        <v>3958</v>
      </c>
      <c r="D3959">
        <v>114.74279300000001</v>
      </c>
      <c r="E3959">
        <v>7.3944419999999997</v>
      </c>
    </row>
    <row r="3960" spans="1:9" x14ac:dyDescent="0.25">
      <c r="A3960">
        <v>3959</v>
      </c>
      <c r="D3960">
        <v>114.768981</v>
      </c>
      <c r="E3960">
        <v>7.4371939999999999</v>
      </c>
      <c r="F3960">
        <v>119.711932</v>
      </c>
      <c r="G3960">
        <v>3.6496059999999999</v>
      </c>
    </row>
    <row r="3961" spans="1:9" x14ac:dyDescent="0.25">
      <c r="A3961">
        <v>3960</v>
      </c>
      <c r="D3961">
        <v>114.76620400000002</v>
      </c>
      <c r="E3961">
        <v>7.4478439999999999</v>
      </c>
      <c r="F3961">
        <v>119.71836400000001</v>
      </c>
      <c r="G3961">
        <v>3.6290779999999998</v>
      </c>
    </row>
    <row r="3962" spans="1:9" x14ac:dyDescent="0.25">
      <c r="A3962">
        <v>3961</v>
      </c>
      <c r="D3962">
        <v>114.75807500000001</v>
      </c>
      <c r="E3962">
        <v>7.4610149999999997</v>
      </c>
      <c r="F3962">
        <v>119.71749</v>
      </c>
      <c r="G3962">
        <v>3.6161129999999999</v>
      </c>
    </row>
    <row r="3963" spans="1:9" x14ac:dyDescent="0.25">
      <c r="A3963">
        <v>3962</v>
      </c>
      <c r="D3963">
        <v>114.78852800000001</v>
      </c>
      <c r="E3963">
        <v>7.4940959999999999</v>
      </c>
      <c r="F3963">
        <v>119.73060900000002</v>
      </c>
      <c r="G3963">
        <v>3.5933220000000001</v>
      </c>
      <c r="H3963">
        <v>115.33634500000001</v>
      </c>
      <c r="I3963">
        <v>8.3685539999999996</v>
      </c>
    </row>
    <row r="3964" spans="1:9" x14ac:dyDescent="0.25">
      <c r="A3964">
        <v>3963</v>
      </c>
      <c r="D3964">
        <v>114.78852800000001</v>
      </c>
      <c r="E3964">
        <v>7.4940959999999999</v>
      </c>
      <c r="F3964">
        <v>119.68698000000001</v>
      </c>
      <c r="G3964">
        <v>3.5654370000000002</v>
      </c>
      <c r="H3964">
        <v>115.28140200000001</v>
      </c>
      <c r="I3964">
        <v>8.2272269999999992</v>
      </c>
    </row>
    <row r="3965" spans="1:9" x14ac:dyDescent="0.25">
      <c r="A3965">
        <v>3964</v>
      </c>
      <c r="F3965">
        <v>119.62205400000001</v>
      </c>
      <c r="G3965">
        <v>3.5977980000000001</v>
      </c>
      <c r="H3965">
        <v>115.32595800000001</v>
      </c>
      <c r="I3965">
        <v>8.3516790000000007</v>
      </c>
    </row>
    <row r="3966" spans="1:9" x14ac:dyDescent="0.25">
      <c r="A3966">
        <v>3965</v>
      </c>
      <c r="F3966">
        <v>119.63784700000001</v>
      </c>
      <c r="G3966">
        <v>3.626557</v>
      </c>
      <c r="H3966">
        <v>115.31504700000001</v>
      </c>
      <c r="I3966">
        <v>8.36341</v>
      </c>
    </row>
    <row r="3967" spans="1:9" x14ac:dyDescent="0.25">
      <c r="A3967">
        <v>3966</v>
      </c>
      <c r="F3967">
        <v>119.69588000000002</v>
      </c>
      <c r="G3967">
        <v>3.6538240000000002</v>
      </c>
      <c r="H3967">
        <v>115.43533300000001</v>
      </c>
      <c r="I3967">
        <v>8.3694290000000002</v>
      </c>
    </row>
    <row r="3968" spans="1:9" x14ac:dyDescent="0.25">
      <c r="A3968">
        <v>3967</v>
      </c>
      <c r="F3968">
        <v>119.64721200000001</v>
      </c>
      <c r="G3968">
        <v>3.6285639999999999</v>
      </c>
      <c r="H3968">
        <v>115.47402100000001</v>
      </c>
      <c r="I3968">
        <v>8.3658789999999996</v>
      </c>
    </row>
    <row r="3969" spans="1:9" x14ac:dyDescent="0.25">
      <c r="A3969">
        <v>3968</v>
      </c>
      <c r="F3969">
        <v>119.660178</v>
      </c>
      <c r="G3969">
        <v>3.6372580000000001</v>
      </c>
      <c r="H3969">
        <v>115.389903</v>
      </c>
      <c r="I3969">
        <v>8.4129539999999992</v>
      </c>
    </row>
    <row r="3970" spans="1:9" x14ac:dyDescent="0.25">
      <c r="A3970">
        <v>3969</v>
      </c>
      <c r="F3970">
        <v>119.711932</v>
      </c>
      <c r="G3970">
        <v>3.6496059999999999</v>
      </c>
      <c r="H3970">
        <v>115.35358400000001</v>
      </c>
      <c r="I3970">
        <v>8.4150109999999998</v>
      </c>
    </row>
    <row r="3971" spans="1:9" x14ac:dyDescent="0.25">
      <c r="A3971">
        <v>3970</v>
      </c>
      <c r="B3971">
        <v>98.148660000000007</v>
      </c>
      <c r="C3971">
        <v>6.4404440000000003</v>
      </c>
      <c r="H3971">
        <v>115.44223000000001</v>
      </c>
      <c r="I3971">
        <v>8.3887739999999997</v>
      </c>
    </row>
    <row r="3972" spans="1:9" x14ac:dyDescent="0.25">
      <c r="A3972">
        <v>3971</v>
      </c>
      <c r="B3972">
        <v>98.181276000000011</v>
      </c>
      <c r="C3972">
        <v>6.3685200000000002</v>
      </c>
      <c r="H3972">
        <v>115.38013000000001</v>
      </c>
      <c r="I3972">
        <v>8.3636669999999995</v>
      </c>
    </row>
    <row r="3973" spans="1:9" x14ac:dyDescent="0.25">
      <c r="A3973">
        <v>3972</v>
      </c>
      <c r="B3973">
        <v>98.236633000000012</v>
      </c>
      <c r="C3973">
        <v>6.3544749999999999</v>
      </c>
      <c r="H3973">
        <v>115.37015100000001</v>
      </c>
      <c r="I3973">
        <v>8.3798220000000008</v>
      </c>
    </row>
    <row r="3974" spans="1:9" x14ac:dyDescent="0.25">
      <c r="A3974">
        <v>3973</v>
      </c>
      <c r="B3974">
        <v>98.207618000000011</v>
      </c>
      <c r="C3974">
        <v>6.3761340000000004</v>
      </c>
      <c r="H3974">
        <v>115.342521</v>
      </c>
      <c r="I3974">
        <v>8.3492610000000003</v>
      </c>
    </row>
    <row r="3975" spans="1:9" x14ac:dyDescent="0.25">
      <c r="A3975">
        <v>3974</v>
      </c>
      <c r="B3975">
        <v>98.197070000000011</v>
      </c>
      <c r="C3975">
        <v>6.4274789999999999</v>
      </c>
      <c r="H3975">
        <v>115.33634500000001</v>
      </c>
      <c r="I3975">
        <v>8.3685539999999996</v>
      </c>
    </row>
    <row r="3976" spans="1:9" x14ac:dyDescent="0.25">
      <c r="A3976">
        <v>3975</v>
      </c>
      <c r="B3976">
        <v>98.182048000000009</v>
      </c>
      <c r="C3976">
        <v>6.4889599999999996</v>
      </c>
    </row>
    <row r="3977" spans="1:9" x14ac:dyDescent="0.25">
      <c r="A3977">
        <v>3976</v>
      </c>
      <c r="B3977">
        <v>98.183694000000003</v>
      </c>
      <c r="C3977">
        <v>6.5097449999999997</v>
      </c>
    </row>
    <row r="3978" spans="1:9" x14ac:dyDescent="0.25">
      <c r="A3978">
        <v>3977</v>
      </c>
      <c r="B3978">
        <v>98.252223000000015</v>
      </c>
      <c r="C3978">
        <v>6.4075689999999996</v>
      </c>
    </row>
    <row r="3979" spans="1:9" x14ac:dyDescent="0.25">
      <c r="A3979">
        <v>3978</v>
      </c>
      <c r="B3979">
        <v>98.223310000000012</v>
      </c>
      <c r="C3979">
        <v>6.4168810000000001</v>
      </c>
    </row>
    <row r="3980" spans="1:9" x14ac:dyDescent="0.25">
      <c r="A3980">
        <v>3979</v>
      </c>
      <c r="B3980">
        <v>98.230924000000016</v>
      </c>
      <c r="C3980">
        <v>6.4430170000000002</v>
      </c>
      <c r="D3980">
        <v>91.432967000000005</v>
      </c>
      <c r="E3980">
        <v>8.1460430000000006</v>
      </c>
    </row>
    <row r="3981" spans="1:9" x14ac:dyDescent="0.25">
      <c r="A3981">
        <v>3980</v>
      </c>
      <c r="B3981">
        <v>98.222745000000003</v>
      </c>
      <c r="C3981">
        <v>6.4004180000000002</v>
      </c>
      <c r="D3981">
        <v>91.422008000000005</v>
      </c>
      <c r="E3981">
        <v>8.1994969999999991</v>
      </c>
    </row>
    <row r="3982" spans="1:9" x14ac:dyDescent="0.25">
      <c r="A3982">
        <v>3981</v>
      </c>
      <c r="B3982">
        <v>98.121698000000009</v>
      </c>
      <c r="C3982">
        <v>6.4527919999999996</v>
      </c>
      <c r="D3982">
        <v>91.430602000000007</v>
      </c>
      <c r="E3982">
        <v>8.1853490000000004</v>
      </c>
    </row>
    <row r="3983" spans="1:9" x14ac:dyDescent="0.25">
      <c r="A3983">
        <v>3982</v>
      </c>
      <c r="B3983">
        <v>98.148660000000007</v>
      </c>
      <c r="C3983">
        <v>6.4404440000000003</v>
      </c>
      <c r="D3983">
        <v>91.427051000000006</v>
      </c>
      <c r="E3983">
        <v>8.1941459999999999</v>
      </c>
    </row>
    <row r="3984" spans="1:9" x14ac:dyDescent="0.25">
      <c r="A3984">
        <v>3983</v>
      </c>
      <c r="D3984">
        <v>91.430396000000002</v>
      </c>
      <c r="E3984">
        <v>8.1750080000000001</v>
      </c>
    </row>
    <row r="3985" spans="1:9" x14ac:dyDescent="0.25">
      <c r="A3985">
        <v>3984</v>
      </c>
      <c r="D3985">
        <v>91.445625000000007</v>
      </c>
      <c r="E3985">
        <v>8.153708</v>
      </c>
    </row>
    <row r="3986" spans="1:9" x14ac:dyDescent="0.25">
      <c r="A3986">
        <v>3985</v>
      </c>
      <c r="D3986">
        <v>91.421030999999999</v>
      </c>
      <c r="E3986">
        <v>8.2011430000000001</v>
      </c>
    </row>
    <row r="3987" spans="1:9" x14ac:dyDescent="0.25">
      <c r="A3987">
        <v>3986</v>
      </c>
      <c r="D3987">
        <v>91.441663000000005</v>
      </c>
      <c r="E3987">
        <v>8.1668789999999998</v>
      </c>
      <c r="F3987">
        <v>95.677257000000012</v>
      </c>
      <c r="G3987">
        <v>4.5766439999999999</v>
      </c>
    </row>
    <row r="3988" spans="1:9" x14ac:dyDescent="0.25">
      <c r="A3988">
        <v>3987</v>
      </c>
      <c r="D3988">
        <v>91.393712000000008</v>
      </c>
      <c r="E3988">
        <v>8.1986729999999994</v>
      </c>
      <c r="F3988">
        <v>95.712400000000002</v>
      </c>
      <c r="G3988">
        <v>4.5645020000000001</v>
      </c>
    </row>
    <row r="3989" spans="1:9" x14ac:dyDescent="0.25">
      <c r="A3989">
        <v>3988</v>
      </c>
      <c r="D3989">
        <v>91.389032000000014</v>
      </c>
      <c r="E3989">
        <v>8.1714059999999993</v>
      </c>
      <c r="F3989">
        <v>95.722327000000007</v>
      </c>
      <c r="G3989">
        <v>4.5184049999999996</v>
      </c>
    </row>
    <row r="3990" spans="1:9" x14ac:dyDescent="0.25">
      <c r="A3990">
        <v>3989</v>
      </c>
      <c r="D3990">
        <v>91.432967000000005</v>
      </c>
      <c r="E3990">
        <v>8.1460430000000006</v>
      </c>
      <c r="F3990">
        <v>95.736885999999998</v>
      </c>
      <c r="G3990">
        <v>4.5468039999999998</v>
      </c>
    </row>
    <row r="3991" spans="1:9" x14ac:dyDescent="0.25">
      <c r="A3991">
        <v>3990</v>
      </c>
      <c r="F3991">
        <v>95.726495</v>
      </c>
      <c r="G3991">
        <v>4.5401160000000003</v>
      </c>
      <c r="H3991">
        <v>91.269002</v>
      </c>
      <c r="I3991">
        <v>8.8385820000000006</v>
      </c>
    </row>
    <row r="3992" spans="1:9" x14ac:dyDescent="0.25">
      <c r="A3992">
        <v>3991</v>
      </c>
      <c r="F3992">
        <v>95.679574000000002</v>
      </c>
      <c r="G3992">
        <v>4.5295690000000004</v>
      </c>
      <c r="H3992">
        <v>91.392324000000002</v>
      </c>
      <c r="I3992">
        <v>8.7859510000000007</v>
      </c>
    </row>
    <row r="3993" spans="1:9" x14ac:dyDescent="0.25">
      <c r="A3993">
        <v>3992</v>
      </c>
      <c r="F3993">
        <v>95.667793000000003</v>
      </c>
      <c r="G3993">
        <v>4.5439230000000004</v>
      </c>
      <c r="H3993">
        <v>91.373441000000014</v>
      </c>
      <c r="I3993">
        <v>8.8039570000000005</v>
      </c>
    </row>
    <row r="3994" spans="1:9" x14ac:dyDescent="0.25">
      <c r="A3994">
        <v>3993</v>
      </c>
      <c r="F3994">
        <v>95.704988000000014</v>
      </c>
      <c r="G3994">
        <v>4.5593060000000003</v>
      </c>
      <c r="H3994">
        <v>91.332799000000009</v>
      </c>
      <c r="I3994">
        <v>8.8170249999999992</v>
      </c>
    </row>
    <row r="3995" spans="1:9" x14ac:dyDescent="0.25">
      <c r="A3995">
        <v>3994</v>
      </c>
      <c r="F3995">
        <v>95.712192000000016</v>
      </c>
      <c r="G3995">
        <v>4.5453640000000002</v>
      </c>
      <c r="H3995">
        <v>91.265916000000004</v>
      </c>
      <c r="I3995">
        <v>8.8134759999999996</v>
      </c>
    </row>
    <row r="3996" spans="1:9" x14ac:dyDescent="0.25">
      <c r="A3996">
        <v>3995</v>
      </c>
      <c r="F3996">
        <v>95.716001000000006</v>
      </c>
      <c r="G3996">
        <v>4.5938280000000002</v>
      </c>
      <c r="H3996">
        <v>91.32986600000001</v>
      </c>
      <c r="I3996">
        <v>8.8163049999999998</v>
      </c>
    </row>
    <row r="3997" spans="1:9" x14ac:dyDescent="0.25">
      <c r="A3997">
        <v>3996</v>
      </c>
      <c r="F3997">
        <v>95.677257000000012</v>
      </c>
      <c r="G3997">
        <v>4.5766439999999999</v>
      </c>
      <c r="H3997">
        <v>91.332748000000009</v>
      </c>
      <c r="I3997">
        <v>8.8147610000000007</v>
      </c>
    </row>
    <row r="3998" spans="1:9" x14ac:dyDescent="0.25">
      <c r="A3998">
        <v>3997</v>
      </c>
      <c r="H3998">
        <v>91.284745000000015</v>
      </c>
      <c r="I3998">
        <v>8.834517</v>
      </c>
    </row>
    <row r="3999" spans="1:9" x14ac:dyDescent="0.25">
      <c r="A3999">
        <v>3998</v>
      </c>
      <c r="B3999">
        <v>77.06420700000001</v>
      </c>
      <c r="C3999">
        <v>6.4305659999999998</v>
      </c>
      <c r="H3999">
        <v>91.289377999999999</v>
      </c>
      <c r="I3999">
        <v>8.8240739999999995</v>
      </c>
    </row>
    <row r="4000" spans="1:9" x14ac:dyDescent="0.25">
      <c r="A4000">
        <v>3999</v>
      </c>
      <c r="B4000">
        <v>76.979987000000008</v>
      </c>
      <c r="C4000">
        <v>6.3259730000000003</v>
      </c>
      <c r="H4000">
        <v>91.302188000000001</v>
      </c>
      <c r="I4000">
        <v>8.7825550000000003</v>
      </c>
    </row>
    <row r="4001" spans="1:9" x14ac:dyDescent="0.25">
      <c r="A4001">
        <v>4000</v>
      </c>
      <c r="B4001">
        <v>76.990895000000009</v>
      </c>
      <c r="C4001">
        <v>6.3273109999999999</v>
      </c>
      <c r="H4001">
        <v>91.327087000000006</v>
      </c>
      <c r="I4001">
        <v>8.7298729999999995</v>
      </c>
    </row>
    <row r="4002" spans="1:9" x14ac:dyDescent="0.25">
      <c r="A4002">
        <v>4001</v>
      </c>
      <c r="B4002">
        <v>76.970573000000002</v>
      </c>
      <c r="C4002">
        <v>6.3349250000000001</v>
      </c>
      <c r="H4002">
        <v>91.269002</v>
      </c>
      <c r="I4002">
        <v>8.8385820000000006</v>
      </c>
    </row>
    <row r="4003" spans="1:9" x14ac:dyDescent="0.25">
      <c r="A4003">
        <v>4002</v>
      </c>
      <c r="B4003">
        <v>76.999641000000011</v>
      </c>
      <c r="C4003">
        <v>6.3412009999999999</v>
      </c>
    </row>
    <row r="4004" spans="1:9" x14ac:dyDescent="0.25">
      <c r="A4004">
        <v>4003</v>
      </c>
      <c r="B4004">
        <v>77.002933000000013</v>
      </c>
      <c r="C4004">
        <v>6.4276340000000003</v>
      </c>
    </row>
    <row r="4005" spans="1:9" x14ac:dyDescent="0.25">
      <c r="A4005">
        <v>4004</v>
      </c>
      <c r="B4005">
        <v>77.005506000000011</v>
      </c>
      <c r="C4005">
        <v>6.4129709999999998</v>
      </c>
    </row>
    <row r="4006" spans="1:9" x14ac:dyDescent="0.25">
      <c r="A4006">
        <v>4005</v>
      </c>
      <c r="B4006">
        <v>77.026857000000007</v>
      </c>
      <c r="C4006">
        <v>6.4207919999999996</v>
      </c>
    </row>
    <row r="4007" spans="1:9" x14ac:dyDescent="0.25">
      <c r="A4007">
        <v>4006</v>
      </c>
      <c r="B4007">
        <v>77.019191000000006</v>
      </c>
      <c r="C4007">
        <v>6.4193509999999998</v>
      </c>
      <c r="D4007">
        <v>72.314390000000003</v>
      </c>
      <c r="E4007">
        <v>7.793882</v>
      </c>
    </row>
    <row r="4008" spans="1:9" x14ac:dyDescent="0.25">
      <c r="A4008">
        <v>4007</v>
      </c>
      <c r="B4008">
        <v>77.015641000000002</v>
      </c>
      <c r="C4008">
        <v>6.3574590000000004</v>
      </c>
      <c r="D4008">
        <v>72.259135000000015</v>
      </c>
      <c r="E4008">
        <v>7.8019600000000002</v>
      </c>
    </row>
    <row r="4009" spans="1:9" x14ac:dyDescent="0.25">
      <c r="A4009">
        <v>4008</v>
      </c>
      <c r="B4009">
        <v>77.029634000000001</v>
      </c>
      <c r="C4009">
        <v>6.4244440000000003</v>
      </c>
      <c r="D4009">
        <v>72.227134000000007</v>
      </c>
      <c r="E4009">
        <v>7.8185260000000003</v>
      </c>
    </row>
    <row r="4010" spans="1:9" x14ac:dyDescent="0.25">
      <c r="A4010">
        <v>4009</v>
      </c>
      <c r="B4010">
        <v>77.06420700000001</v>
      </c>
      <c r="C4010">
        <v>6.4305659999999998</v>
      </c>
      <c r="D4010">
        <v>72.260576000000015</v>
      </c>
      <c r="E4010">
        <v>7.7943449999999999</v>
      </c>
    </row>
    <row r="4011" spans="1:9" x14ac:dyDescent="0.25">
      <c r="A4011">
        <v>4010</v>
      </c>
      <c r="D4011">
        <v>72.283778000000012</v>
      </c>
      <c r="E4011">
        <v>7.7883259999999996</v>
      </c>
    </row>
    <row r="4012" spans="1:9" x14ac:dyDescent="0.25">
      <c r="A4012">
        <v>4011</v>
      </c>
      <c r="D4012">
        <v>72.252910000000014</v>
      </c>
      <c r="E4012">
        <v>7.785342</v>
      </c>
    </row>
    <row r="4013" spans="1:9" x14ac:dyDescent="0.25">
      <c r="A4013">
        <v>4012</v>
      </c>
      <c r="D4013">
        <v>72.296692000000007</v>
      </c>
      <c r="E4013">
        <v>7.8320569999999998</v>
      </c>
      <c r="F4013">
        <v>75.98997700000001</v>
      </c>
      <c r="G4013">
        <v>4.3826859999999996</v>
      </c>
    </row>
    <row r="4014" spans="1:9" x14ac:dyDescent="0.25">
      <c r="A4014">
        <v>4013</v>
      </c>
      <c r="D4014">
        <v>72.339702000000003</v>
      </c>
      <c r="E4014">
        <v>7.797123</v>
      </c>
      <c r="F4014">
        <v>75.867737000000005</v>
      </c>
      <c r="G4014">
        <v>4.3970909999999996</v>
      </c>
    </row>
    <row r="4015" spans="1:9" x14ac:dyDescent="0.25">
      <c r="A4015">
        <v>4014</v>
      </c>
      <c r="D4015">
        <v>72.313721000000001</v>
      </c>
      <c r="E4015">
        <v>7.7584860000000004</v>
      </c>
      <c r="F4015">
        <v>75.889859000000001</v>
      </c>
      <c r="G4015">
        <v>4.3498619999999999</v>
      </c>
    </row>
    <row r="4016" spans="1:9" x14ac:dyDescent="0.25">
      <c r="A4016">
        <v>4015</v>
      </c>
      <c r="D4016">
        <v>72.314390000000003</v>
      </c>
      <c r="E4016">
        <v>7.793882</v>
      </c>
      <c r="F4016">
        <v>75.962710000000001</v>
      </c>
      <c r="G4016">
        <v>4.4187510000000003</v>
      </c>
    </row>
    <row r="4017" spans="1:9" x14ac:dyDescent="0.25">
      <c r="A4017">
        <v>4016</v>
      </c>
      <c r="F4017">
        <v>75.957925000000003</v>
      </c>
      <c r="G4017">
        <v>4.4262620000000004</v>
      </c>
    </row>
    <row r="4018" spans="1:9" x14ac:dyDescent="0.25">
      <c r="A4018">
        <v>4017</v>
      </c>
      <c r="F4018">
        <v>75.936883000000009</v>
      </c>
      <c r="G4018">
        <v>4.4895940000000003</v>
      </c>
      <c r="H4018">
        <v>72.429684000000009</v>
      </c>
      <c r="I4018">
        <v>8.2410150000000009</v>
      </c>
    </row>
    <row r="4019" spans="1:9" x14ac:dyDescent="0.25">
      <c r="A4019">
        <v>4018</v>
      </c>
      <c r="F4019">
        <v>75.965128000000007</v>
      </c>
      <c r="G4019">
        <v>4.5323989999999998</v>
      </c>
      <c r="H4019">
        <v>72.420167000000006</v>
      </c>
      <c r="I4019">
        <v>8.2232660000000006</v>
      </c>
    </row>
    <row r="4020" spans="1:9" x14ac:dyDescent="0.25">
      <c r="A4020">
        <v>4019</v>
      </c>
      <c r="F4020">
        <v>75.991623000000004</v>
      </c>
      <c r="G4020">
        <v>4.4922180000000003</v>
      </c>
      <c r="H4020">
        <v>72.393980000000013</v>
      </c>
      <c r="I4020">
        <v>8.2288730000000001</v>
      </c>
    </row>
    <row r="4021" spans="1:9" x14ac:dyDescent="0.25">
      <c r="A4021">
        <v>4020</v>
      </c>
      <c r="F4021">
        <v>76.096268000000009</v>
      </c>
      <c r="G4021">
        <v>4.5235500000000002</v>
      </c>
      <c r="H4021">
        <v>72.422430000000006</v>
      </c>
      <c r="I4021">
        <v>8.2651439999999994</v>
      </c>
    </row>
    <row r="4022" spans="1:9" x14ac:dyDescent="0.25">
      <c r="A4022">
        <v>4021</v>
      </c>
      <c r="F4022">
        <v>75.98997700000001</v>
      </c>
      <c r="G4022">
        <v>4.3826859999999996</v>
      </c>
      <c r="H4022">
        <v>72.40607</v>
      </c>
      <c r="I4022">
        <v>8.2569119999999998</v>
      </c>
    </row>
    <row r="4023" spans="1:9" x14ac:dyDescent="0.25">
      <c r="A4023">
        <v>4022</v>
      </c>
      <c r="B4023">
        <v>57.485515000000014</v>
      </c>
      <c r="C4023">
        <v>5.3855089999999999</v>
      </c>
      <c r="F4023">
        <v>75.98997700000001</v>
      </c>
      <c r="G4023">
        <v>4.3826859999999996</v>
      </c>
      <c r="H4023">
        <v>72.416977000000003</v>
      </c>
      <c r="I4023">
        <v>8.2293880000000001</v>
      </c>
    </row>
    <row r="4024" spans="1:9" x14ac:dyDescent="0.25">
      <c r="A4024">
        <v>4023</v>
      </c>
      <c r="B4024">
        <v>57.616108000000011</v>
      </c>
      <c r="C4024">
        <v>5.3095080000000001</v>
      </c>
      <c r="H4024">
        <v>72.419035000000008</v>
      </c>
      <c r="I4024">
        <v>8.2859289999999994</v>
      </c>
    </row>
    <row r="4025" spans="1:9" x14ac:dyDescent="0.25">
      <c r="A4025">
        <v>4024</v>
      </c>
      <c r="B4025">
        <v>57.616005000000008</v>
      </c>
      <c r="C4025">
        <v>5.3568730000000002</v>
      </c>
      <c r="H4025">
        <v>72.401491000000007</v>
      </c>
      <c r="I4025">
        <v>8.2951379999999997</v>
      </c>
    </row>
    <row r="4026" spans="1:9" x14ac:dyDescent="0.25">
      <c r="A4026">
        <v>4025</v>
      </c>
      <c r="B4026">
        <v>57.602123000000013</v>
      </c>
      <c r="C4026">
        <v>5.3327260000000001</v>
      </c>
      <c r="H4026">
        <v>72.373297000000008</v>
      </c>
      <c r="I4026">
        <v>8.2770290000000006</v>
      </c>
    </row>
    <row r="4027" spans="1:9" x14ac:dyDescent="0.25">
      <c r="A4027">
        <v>4026</v>
      </c>
      <c r="B4027">
        <v>57.582363000000015</v>
      </c>
      <c r="C4027">
        <v>5.3606920000000002</v>
      </c>
      <c r="H4027">
        <v>72.464669000000001</v>
      </c>
      <c r="I4027">
        <v>8.1333870000000008</v>
      </c>
    </row>
    <row r="4028" spans="1:9" x14ac:dyDescent="0.25">
      <c r="A4028">
        <v>4027</v>
      </c>
      <c r="B4028">
        <v>57.59025900000001</v>
      </c>
      <c r="C4028">
        <v>5.3579569999999999</v>
      </c>
      <c r="H4028">
        <v>72.429684000000009</v>
      </c>
      <c r="I4028">
        <v>8.2410150000000009</v>
      </c>
    </row>
    <row r="4029" spans="1:9" x14ac:dyDescent="0.25">
      <c r="A4029">
        <v>4028</v>
      </c>
      <c r="B4029">
        <v>57.592323000000015</v>
      </c>
      <c r="C4029">
        <v>5.3890180000000001</v>
      </c>
    </row>
    <row r="4030" spans="1:9" x14ac:dyDescent="0.25">
      <c r="A4030">
        <v>4029</v>
      </c>
      <c r="B4030">
        <v>57.598205000000014</v>
      </c>
      <c r="C4030">
        <v>5.3900499999999996</v>
      </c>
    </row>
    <row r="4031" spans="1:9" x14ac:dyDescent="0.25">
      <c r="A4031">
        <v>4030</v>
      </c>
      <c r="B4031">
        <v>57.613270000000014</v>
      </c>
      <c r="C4031">
        <v>5.3696169999999999</v>
      </c>
    </row>
    <row r="4032" spans="1:9" x14ac:dyDescent="0.25">
      <c r="A4032">
        <v>4031</v>
      </c>
      <c r="B4032">
        <v>57.634372000000013</v>
      </c>
      <c r="C4032">
        <v>5.3574409999999997</v>
      </c>
    </row>
    <row r="4033" spans="1:9" x14ac:dyDescent="0.25">
      <c r="A4033">
        <v>4032</v>
      </c>
      <c r="B4033">
        <v>57.622043000000012</v>
      </c>
      <c r="C4033">
        <v>5.3420139999999998</v>
      </c>
      <c r="D4033">
        <v>50.013408000000013</v>
      </c>
      <c r="E4033">
        <v>6.7914539999999999</v>
      </c>
    </row>
    <row r="4034" spans="1:9" x14ac:dyDescent="0.25">
      <c r="A4034">
        <v>4033</v>
      </c>
      <c r="B4034">
        <v>57.537941000000011</v>
      </c>
      <c r="C4034">
        <v>5.2555899999999998</v>
      </c>
      <c r="D4034">
        <v>50.042404000000012</v>
      </c>
      <c r="E4034">
        <v>6.8334530000000004</v>
      </c>
    </row>
    <row r="4035" spans="1:9" x14ac:dyDescent="0.25">
      <c r="A4035">
        <v>4034</v>
      </c>
      <c r="B4035">
        <v>57.485515000000014</v>
      </c>
      <c r="C4035">
        <v>5.3855089999999999</v>
      </c>
      <c r="D4035">
        <v>50.026355000000009</v>
      </c>
      <c r="E4035">
        <v>6.8335559999999997</v>
      </c>
    </row>
    <row r="4036" spans="1:9" x14ac:dyDescent="0.25">
      <c r="A4036">
        <v>4035</v>
      </c>
      <c r="D4036">
        <v>50.054271000000014</v>
      </c>
      <c r="E4036">
        <v>6.7807740000000001</v>
      </c>
    </row>
    <row r="4037" spans="1:9" x14ac:dyDescent="0.25">
      <c r="A4037">
        <v>4036</v>
      </c>
      <c r="D4037">
        <v>50.048080000000013</v>
      </c>
      <c r="E4037">
        <v>6.8179749999999997</v>
      </c>
    </row>
    <row r="4038" spans="1:9" x14ac:dyDescent="0.25">
      <c r="A4038">
        <v>4037</v>
      </c>
      <c r="D4038">
        <v>50.028782000000014</v>
      </c>
      <c r="E4038">
        <v>6.8326789999999997</v>
      </c>
      <c r="F4038">
        <v>56.307060000000014</v>
      </c>
      <c r="G4038">
        <v>3.051142</v>
      </c>
    </row>
    <row r="4039" spans="1:9" x14ac:dyDescent="0.25">
      <c r="A4039">
        <v>4038</v>
      </c>
      <c r="D4039">
        <v>50.048130000000015</v>
      </c>
      <c r="E4039">
        <v>6.8429989999999998</v>
      </c>
      <c r="F4039">
        <v>56.307060000000014</v>
      </c>
      <c r="G4039">
        <v>3.051142</v>
      </c>
    </row>
    <row r="4040" spans="1:9" x14ac:dyDescent="0.25">
      <c r="A4040">
        <v>4039</v>
      </c>
      <c r="D4040">
        <v>50.055095000000009</v>
      </c>
      <c r="E4040">
        <v>6.8399549999999998</v>
      </c>
      <c r="F4040">
        <v>56.307060000000014</v>
      </c>
      <c r="G4040">
        <v>3.051142</v>
      </c>
    </row>
    <row r="4041" spans="1:9" x14ac:dyDescent="0.25">
      <c r="A4041">
        <v>4040</v>
      </c>
      <c r="D4041">
        <v>50.050140000000013</v>
      </c>
      <c r="E4041">
        <v>6.8201939999999999</v>
      </c>
      <c r="F4041">
        <v>56.307060000000014</v>
      </c>
      <c r="G4041">
        <v>3.051142</v>
      </c>
    </row>
    <row r="4042" spans="1:9" x14ac:dyDescent="0.25">
      <c r="A4042">
        <v>4041</v>
      </c>
      <c r="D4042">
        <v>50.031463000000009</v>
      </c>
      <c r="E4042">
        <v>6.8164259999999999</v>
      </c>
      <c r="F4042">
        <v>56.307060000000014</v>
      </c>
      <c r="G4042">
        <v>3.051142</v>
      </c>
    </row>
    <row r="4043" spans="1:9" x14ac:dyDescent="0.25">
      <c r="A4043">
        <v>4042</v>
      </c>
      <c r="D4043">
        <v>50.013408000000013</v>
      </c>
      <c r="E4043">
        <v>6.7914539999999999</v>
      </c>
      <c r="F4043">
        <v>56.307060000000014</v>
      </c>
      <c r="G4043">
        <v>3.051142</v>
      </c>
    </row>
    <row r="4044" spans="1:9" x14ac:dyDescent="0.25">
      <c r="A4044">
        <v>4043</v>
      </c>
      <c r="F4044">
        <v>56.307060000000014</v>
      </c>
      <c r="G4044">
        <v>3.051142</v>
      </c>
      <c r="H4044">
        <v>50.691173000000013</v>
      </c>
      <c r="I4044">
        <v>7.5481129999999999</v>
      </c>
    </row>
    <row r="4045" spans="1:9" x14ac:dyDescent="0.25">
      <c r="A4045">
        <v>4044</v>
      </c>
      <c r="F4045">
        <v>56.307060000000014</v>
      </c>
      <c r="G4045">
        <v>3.051142</v>
      </c>
      <c r="H4045">
        <v>50.747158000000013</v>
      </c>
      <c r="I4045">
        <v>7.4856809999999996</v>
      </c>
    </row>
    <row r="4046" spans="1:9" x14ac:dyDescent="0.25">
      <c r="A4046">
        <v>4045</v>
      </c>
      <c r="F4046">
        <v>56.211403000000011</v>
      </c>
      <c r="G4046">
        <v>3.1827640000000001</v>
      </c>
      <c r="H4046">
        <v>50.71341300000001</v>
      </c>
      <c r="I4046">
        <v>7.5161230000000003</v>
      </c>
    </row>
    <row r="4047" spans="1:9" x14ac:dyDescent="0.25">
      <c r="A4047">
        <v>4046</v>
      </c>
      <c r="F4047">
        <v>56.284771000000013</v>
      </c>
      <c r="G4047">
        <v>3.1616089999999999</v>
      </c>
      <c r="H4047">
        <v>50.754688000000009</v>
      </c>
      <c r="I4047">
        <v>7.4933690000000004</v>
      </c>
    </row>
    <row r="4048" spans="1:9" x14ac:dyDescent="0.25">
      <c r="A4048">
        <v>4047</v>
      </c>
      <c r="B4048">
        <v>36.09744400000001</v>
      </c>
      <c r="C4048">
        <v>6.1106420000000004</v>
      </c>
      <c r="F4048">
        <v>56.286266000000012</v>
      </c>
      <c r="G4048">
        <v>3.225692</v>
      </c>
      <c r="H4048">
        <v>50.709285000000008</v>
      </c>
      <c r="I4048">
        <v>7.5310860000000002</v>
      </c>
    </row>
    <row r="4049" spans="1:9" x14ac:dyDescent="0.25">
      <c r="A4049">
        <v>4048</v>
      </c>
      <c r="B4049">
        <v>36.042288000000013</v>
      </c>
      <c r="C4049">
        <v>6.1159569999999999</v>
      </c>
      <c r="F4049">
        <v>56.307060000000014</v>
      </c>
      <c r="G4049">
        <v>3.051142</v>
      </c>
      <c r="H4049">
        <v>50.68462000000001</v>
      </c>
      <c r="I4049">
        <v>7.5724660000000004</v>
      </c>
    </row>
    <row r="4050" spans="1:9" x14ac:dyDescent="0.25">
      <c r="A4050">
        <v>4049</v>
      </c>
      <c r="B4050">
        <v>36.056528000000014</v>
      </c>
      <c r="C4050">
        <v>6.1278240000000004</v>
      </c>
      <c r="H4050">
        <v>50.66532500000001</v>
      </c>
      <c r="I4050">
        <v>7.5765929999999999</v>
      </c>
    </row>
    <row r="4051" spans="1:9" x14ac:dyDescent="0.25">
      <c r="A4051">
        <v>4050</v>
      </c>
      <c r="B4051">
        <v>36.077684000000012</v>
      </c>
      <c r="C4051">
        <v>6.1194129999999998</v>
      </c>
      <c r="H4051">
        <v>50.675953000000014</v>
      </c>
      <c r="I4051">
        <v>7.6374250000000004</v>
      </c>
    </row>
    <row r="4052" spans="1:9" x14ac:dyDescent="0.25">
      <c r="A4052">
        <v>4051</v>
      </c>
      <c r="B4052">
        <v>36.148370000000014</v>
      </c>
      <c r="C4052">
        <v>6.0554860000000001</v>
      </c>
      <c r="H4052">
        <v>50.852516000000008</v>
      </c>
      <c r="I4052">
        <v>7.5853650000000004</v>
      </c>
    </row>
    <row r="4053" spans="1:9" x14ac:dyDescent="0.25">
      <c r="A4053">
        <v>4052</v>
      </c>
      <c r="B4053">
        <v>36.078869000000012</v>
      </c>
      <c r="C4053">
        <v>6.0569819999999996</v>
      </c>
      <c r="H4053">
        <v>50.863918000000012</v>
      </c>
      <c r="I4053">
        <v>7.5282999999999998</v>
      </c>
    </row>
    <row r="4054" spans="1:9" x14ac:dyDescent="0.25">
      <c r="A4054">
        <v>4053</v>
      </c>
      <c r="B4054">
        <v>36.066435000000013</v>
      </c>
      <c r="C4054">
        <v>6.1266369999999997</v>
      </c>
      <c r="H4054">
        <v>50.680237000000012</v>
      </c>
      <c r="I4054">
        <v>7.5257709999999998</v>
      </c>
    </row>
    <row r="4055" spans="1:9" x14ac:dyDescent="0.25">
      <c r="A4055">
        <v>4054</v>
      </c>
      <c r="B4055">
        <v>36.065660000000008</v>
      </c>
      <c r="C4055">
        <v>6.1230250000000002</v>
      </c>
      <c r="H4055">
        <v>50.633541000000015</v>
      </c>
      <c r="I4055">
        <v>7.5690090000000003</v>
      </c>
    </row>
    <row r="4056" spans="1:9" x14ac:dyDescent="0.25">
      <c r="A4056">
        <v>4055</v>
      </c>
      <c r="B4056">
        <v>36.069322000000014</v>
      </c>
      <c r="C4056">
        <v>6.0942340000000002</v>
      </c>
      <c r="H4056">
        <v>50.691173000000013</v>
      </c>
      <c r="I4056">
        <v>7.5481129999999999</v>
      </c>
    </row>
    <row r="4057" spans="1:9" x14ac:dyDescent="0.25">
      <c r="A4057">
        <v>4056</v>
      </c>
      <c r="B4057">
        <v>36.062410000000014</v>
      </c>
      <c r="C4057">
        <v>6.0866499999999997</v>
      </c>
    </row>
    <row r="4058" spans="1:9" x14ac:dyDescent="0.25">
      <c r="A4058">
        <v>4057</v>
      </c>
      <c r="B4058">
        <v>36.040790000000015</v>
      </c>
      <c r="C4058">
        <v>6.1021289999999997</v>
      </c>
    </row>
    <row r="4059" spans="1:9" x14ac:dyDescent="0.25">
      <c r="A4059">
        <v>4058</v>
      </c>
      <c r="B4059">
        <v>36.075981000000013</v>
      </c>
      <c r="C4059">
        <v>6.1304040000000004</v>
      </c>
    </row>
    <row r="4060" spans="1:9" x14ac:dyDescent="0.25">
      <c r="A4060">
        <v>4059</v>
      </c>
      <c r="B4060">
        <v>36.058128000000011</v>
      </c>
      <c r="C4060">
        <v>6.1537769999999998</v>
      </c>
      <c r="D4060">
        <v>28.87315000000001</v>
      </c>
      <c r="E4060">
        <v>8.0554070000000007</v>
      </c>
    </row>
    <row r="4061" spans="1:9" x14ac:dyDescent="0.25">
      <c r="A4061">
        <v>4060</v>
      </c>
      <c r="B4061">
        <v>35.973509000000007</v>
      </c>
      <c r="C4061">
        <v>6.1150789999999997</v>
      </c>
      <c r="D4061">
        <v>28.842760000000013</v>
      </c>
      <c r="E4061">
        <v>8.013871</v>
      </c>
    </row>
    <row r="4062" spans="1:9" x14ac:dyDescent="0.25">
      <c r="A4062">
        <v>4061</v>
      </c>
      <c r="B4062">
        <v>36.09744400000001</v>
      </c>
      <c r="C4062">
        <v>6.1106420000000004</v>
      </c>
      <c r="D4062">
        <v>28.863603000000012</v>
      </c>
      <c r="E4062">
        <v>8.000095</v>
      </c>
    </row>
    <row r="4063" spans="1:9" x14ac:dyDescent="0.25">
      <c r="A4063">
        <v>4062</v>
      </c>
      <c r="D4063">
        <v>28.871912000000009</v>
      </c>
      <c r="E4063">
        <v>8.0023149999999994</v>
      </c>
    </row>
    <row r="4064" spans="1:9" x14ac:dyDescent="0.25">
      <c r="A4064">
        <v>4063</v>
      </c>
      <c r="D4064">
        <v>28.870517000000007</v>
      </c>
      <c r="E4064">
        <v>7.9633589999999996</v>
      </c>
      <c r="F4064">
        <v>35.763670000000012</v>
      </c>
      <c r="G4064">
        <v>3.7611059999999998</v>
      </c>
    </row>
    <row r="4065" spans="1:9" x14ac:dyDescent="0.25">
      <c r="A4065">
        <v>4064</v>
      </c>
      <c r="D4065">
        <v>28.904983000000016</v>
      </c>
      <c r="E4065">
        <v>7.9499950000000004</v>
      </c>
      <c r="F4065">
        <v>35.755930000000014</v>
      </c>
      <c r="G4065">
        <v>3.7793190000000001</v>
      </c>
    </row>
    <row r="4066" spans="1:9" x14ac:dyDescent="0.25">
      <c r="A4066">
        <v>4065</v>
      </c>
      <c r="D4066">
        <v>28.884964000000011</v>
      </c>
      <c r="E4066">
        <v>7.9465899999999996</v>
      </c>
      <c r="F4066">
        <v>35.805875000000015</v>
      </c>
      <c r="G4066">
        <v>3.820751</v>
      </c>
    </row>
    <row r="4067" spans="1:9" x14ac:dyDescent="0.25">
      <c r="A4067">
        <v>4066</v>
      </c>
      <c r="D4067">
        <v>28.867782000000012</v>
      </c>
      <c r="E4067">
        <v>7.9362190000000004</v>
      </c>
      <c r="F4067">
        <v>35.802210000000017</v>
      </c>
      <c r="G4067">
        <v>3.822918</v>
      </c>
    </row>
    <row r="4068" spans="1:9" x14ac:dyDescent="0.25">
      <c r="A4068">
        <v>4067</v>
      </c>
      <c r="D4068">
        <v>28.875213000000016</v>
      </c>
      <c r="E4068">
        <v>7.93689</v>
      </c>
      <c r="F4068">
        <v>35.767278000000012</v>
      </c>
      <c r="G4068">
        <v>3.801247</v>
      </c>
    </row>
    <row r="4069" spans="1:9" x14ac:dyDescent="0.25">
      <c r="A4069">
        <v>4068</v>
      </c>
      <c r="D4069">
        <v>28.878050000000016</v>
      </c>
      <c r="E4069">
        <v>7.9554640000000001</v>
      </c>
      <c r="F4069">
        <v>35.746229000000014</v>
      </c>
      <c r="G4069">
        <v>3.8250329999999999</v>
      </c>
    </row>
    <row r="4070" spans="1:9" x14ac:dyDescent="0.25">
      <c r="A4070">
        <v>4069</v>
      </c>
      <c r="D4070">
        <v>28.906995000000009</v>
      </c>
      <c r="E4070">
        <v>7.9710460000000003</v>
      </c>
      <c r="F4070">
        <v>35.739935000000017</v>
      </c>
      <c r="G4070">
        <v>3.8204410000000002</v>
      </c>
    </row>
    <row r="4071" spans="1:9" x14ac:dyDescent="0.25">
      <c r="A4071">
        <v>4070</v>
      </c>
      <c r="D4071">
        <v>28.917677000000012</v>
      </c>
      <c r="E4071">
        <v>8.0143369999999994</v>
      </c>
      <c r="F4071">
        <v>35.729719000000017</v>
      </c>
      <c r="G4071">
        <v>3.8290579999999999</v>
      </c>
    </row>
    <row r="4072" spans="1:9" x14ac:dyDescent="0.25">
      <c r="A4072">
        <v>4071</v>
      </c>
      <c r="D4072">
        <v>28.87315000000001</v>
      </c>
      <c r="E4072">
        <v>8.0554070000000007</v>
      </c>
      <c r="F4072">
        <v>35.698555000000013</v>
      </c>
      <c r="G4072">
        <v>3.8595000000000002</v>
      </c>
      <c r="H4072">
        <v>29.814367000000011</v>
      </c>
      <c r="I4072">
        <v>8.19224</v>
      </c>
    </row>
    <row r="4073" spans="1:9" x14ac:dyDescent="0.25">
      <c r="A4073">
        <v>4072</v>
      </c>
      <c r="F4073">
        <v>35.750974000000014</v>
      </c>
      <c r="G4073">
        <v>3.8210090000000001</v>
      </c>
      <c r="H4073">
        <v>29.755651000000015</v>
      </c>
      <c r="I4073">
        <v>8.1236169999999994</v>
      </c>
    </row>
    <row r="4074" spans="1:9" x14ac:dyDescent="0.25">
      <c r="A4074">
        <v>4073</v>
      </c>
      <c r="F4074">
        <v>35.715528000000013</v>
      </c>
      <c r="G4074">
        <v>3.8559909999999999</v>
      </c>
      <c r="H4074">
        <v>29.835058000000011</v>
      </c>
      <c r="I4074">
        <v>8.1165489999999991</v>
      </c>
    </row>
    <row r="4075" spans="1:9" x14ac:dyDescent="0.25">
      <c r="A4075">
        <v>4074</v>
      </c>
      <c r="F4075">
        <v>35.719965000000016</v>
      </c>
      <c r="G4075">
        <v>3.8634719999999998</v>
      </c>
      <c r="H4075">
        <v>29.838978000000012</v>
      </c>
      <c r="I4075">
        <v>8.1465250000000005</v>
      </c>
    </row>
    <row r="4076" spans="1:9" x14ac:dyDescent="0.25">
      <c r="A4076">
        <v>4075</v>
      </c>
      <c r="B4076">
        <v>18.437402000000013</v>
      </c>
      <c r="C4076">
        <v>6.9684299999999997</v>
      </c>
      <c r="F4076">
        <v>35.640146000000016</v>
      </c>
      <c r="G4076">
        <v>3.8865880000000002</v>
      </c>
      <c r="H4076">
        <v>29.766124000000012</v>
      </c>
      <c r="I4076">
        <v>8.1741290000000006</v>
      </c>
    </row>
    <row r="4077" spans="1:9" x14ac:dyDescent="0.25">
      <c r="A4077">
        <v>4076</v>
      </c>
      <c r="B4077">
        <v>18.314242000000014</v>
      </c>
      <c r="C4077">
        <v>6.9085260000000002</v>
      </c>
      <c r="F4077">
        <v>35.411783000000014</v>
      </c>
      <c r="G4077">
        <v>3.97296</v>
      </c>
      <c r="H4077">
        <v>29.828762000000012</v>
      </c>
      <c r="I4077">
        <v>8.1881120000000003</v>
      </c>
    </row>
    <row r="4078" spans="1:9" x14ac:dyDescent="0.25">
      <c r="A4078">
        <v>4077</v>
      </c>
      <c r="B4078">
        <v>18.342362000000008</v>
      </c>
      <c r="C4078">
        <v>6.932982</v>
      </c>
      <c r="F4078">
        <v>35.763670000000012</v>
      </c>
      <c r="G4078">
        <v>3.7611059999999998</v>
      </c>
      <c r="H4078">
        <v>29.823499000000012</v>
      </c>
      <c r="I4078">
        <v>8.1936850000000003</v>
      </c>
    </row>
    <row r="4079" spans="1:9" x14ac:dyDescent="0.25">
      <c r="A4079">
        <v>4078</v>
      </c>
      <c r="B4079">
        <v>18.411966000000014</v>
      </c>
      <c r="C4079">
        <v>6.9295249999999999</v>
      </c>
      <c r="H4079">
        <v>29.819732000000016</v>
      </c>
      <c r="I4079">
        <v>8.1814040000000006</v>
      </c>
    </row>
    <row r="4080" spans="1:9" x14ac:dyDescent="0.25">
      <c r="A4080">
        <v>4079</v>
      </c>
      <c r="B4080">
        <v>18.413255000000014</v>
      </c>
      <c r="C4080">
        <v>6.9313320000000003</v>
      </c>
      <c r="H4080">
        <v>29.831548000000012</v>
      </c>
      <c r="I4080">
        <v>8.2050350000000005</v>
      </c>
    </row>
    <row r="4081" spans="1:11" x14ac:dyDescent="0.25">
      <c r="A4081">
        <v>4080</v>
      </c>
      <c r="B4081">
        <v>18.420376000000012</v>
      </c>
      <c r="C4081">
        <v>6.9400519999999997</v>
      </c>
      <c r="H4081">
        <v>29.812973000000014</v>
      </c>
      <c r="I4081">
        <v>8.1763480000000008</v>
      </c>
    </row>
    <row r="4082" spans="1:11" x14ac:dyDescent="0.25">
      <c r="A4082">
        <v>4081</v>
      </c>
      <c r="B4082">
        <v>18.376416000000013</v>
      </c>
      <c r="C4082">
        <v>6.9056879999999996</v>
      </c>
      <c r="H4082">
        <v>29.730213000000013</v>
      </c>
      <c r="I4082">
        <v>8.2074599999999993</v>
      </c>
    </row>
    <row r="4083" spans="1:11" x14ac:dyDescent="0.25">
      <c r="A4083">
        <v>4082</v>
      </c>
      <c r="B4083">
        <v>18.437402000000013</v>
      </c>
      <c r="C4083">
        <v>6.9684299999999997</v>
      </c>
      <c r="H4083">
        <v>29.814367000000011</v>
      </c>
      <c r="I4083">
        <v>8.19224</v>
      </c>
      <c r="J4083">
        <v>38.555954000000014</v>
      </c>
      <c r="K4083">
        <v>14.014666</v>
      </c>
    </row>
    <row r="4084" spans="1:11" x14ac:dyDescent="0.25">
      <c r="A4084">
        <v>4083</v>
      </c>
    </row>
    <row r="4085" spans="1:11" x14ac:dyDescent="0.25">
      <c r="A4085">
        <v>4084</v>
      </c>
    </row>
    <row r="4086" spans="1:11" x14ac:dyDescent="0.25">
      <c r="A4086">
        <v>4085</v>
      </c>
    </row>
    <row r="4087" spans="1:11" x14ac:dyDescent="0.25">
      <c r="A4087">
        <v>4086</v>
      </c>
    </row>
    <row r="4088" spans="1:11" x14ac:dyDescent="0.25">
      <c r="A4088">
        <v>4087</v>
      </c>
    </row>
    <row r="4089" spans="1:11" x14ac:dyDescent="0.25">
      <c r="A4089">
        <v>4088</v>
      </c>
    </row>
    <row r="4090" spans="1:11" x14ac:dyDescent="0.25">
      <c r="A4090">
        <v>4089</v>
      </c>
    </row>
    <row r="4091" spans="1:11" x14ac:dyDescent="0.25">
      <c r="A4091">
        <v>4090</v>
      </c>
    </row>
    <row r="4092" spans="1:11" x14ac:dyDescent="0.25">
      <c r="A4092">
        <v>4091</v>
      </c>
    </row>
    <row r="4093" spans="1:11" x14ac:dyDescent="0.25">
      <c r="A4093">
        <v>4092</v>
      </c>
    </row>
    <row r="4094" spans="1:11" x14ac:dyDescent="0.25">
      <c r="A4094">
        <v>4093</v>
      </c>
    </row>
    <row r="4095" spans="1:11" x14ac:dyDescent="0.25">
      <c r="A4095">
        <v>4094</v>
      </c>
    </row>
    <row r="4096" spans="1:11" x14ac:dyDescent="0.25">
      <c r="A4096">
        <v>4095</v>
      </c>
    </row>
    <row r="4097" spans="1:1" x14ac:dyDescent="0.25">
      <c r="A4097">
        <v>4096</v>
      </c>
    </row>
    <row r="4098" spans="1:1" x14ac:dyDescent="0.25">
      <c r="A4098">
        <v>4097</v>
      </c>
    </row>
    <row r="4099" spans="1:1" x14ac:dyDescent="0.25">
      <c r="A4099">
        <v>4098</v>
      </c>
    </row>
    <row r="4100" spans="1:1" x14ac:dyDescent="0.25">
      <c r="A4100">
        <v>4099</v>
      </c>
    </row>
    <row r="4101" spans="1:1" x14ac:dyDescent="0.25">
      <c r="A4101">
        <v>4100</v>
      </c>
    </row>
    <row r="4102" spans="1:1" x14ac:dyDescent="0.25">
      <c r="A4102">
        <v>4101</v>
      </c>
    </row>
    <row r="4103" spans="1:1" x14ac:dyDescent="0.25">
      <c r="A4103">
        <v>4102</v>
      </c>
    </row>
    <row r="4104" spans="1:1" x14ac:dyDescent="0.25">
      <c r="A4104">
        <v>4103</v>
      </c>
    </row>
    <row r="4105" spans="1:1" x14ac:dyDescent="0.25">
      <c r="A4105">
        <v>4104</v>
      </c>
    </row>
    <row r="4106" spans="1:1" x14ac:dyDescent="0.25">
      <c r="A4106">
        <v>4105</v>
      </c>
    </row>
    <row r="4107" spans="1:1" x14ac:dyDescent="0.25">
      <c r="A4107">
        <v>4106</v>
      </c>
    </row>
    <row r="4108" spans="1:1" x14ac:dyDescent="0.25">
      <c r="A4108">
        <v>4107</v>
      </c>
    </row>
    <row r="4109" spans="1:1" x14ac:dyDescent="0.25">
      <c r="A4109">
        <v>4108</v>
      </c>
    </row>
    <row r="4110" spans="1:1" x14ac:dyDescent="0.25">
      <c r="A4110">
        <v>4109</v>
      </c>
    </row>
    <row r="4111" spans="1:1" x14ac:dyDescent="0.25">
      <c r="A4111">
        <v>4110</v>
      </c>
    </row>
    <row r="4112" spans="1:1" x14ac:dyDescent="0.25">
      <c r="A4112">
        <v>4111</v>
      </c>
    </row>
    <row r="4113" spans="1:11" x14ac:dyDescent="0.25">
      <c r="A4113">
        <v>4112</v>
      </c>
    </row>
    <row r="4114" spans="1:11" x14ac:dyDescent="0.25">
      <c r="A4114">
        <v>4113</v>
      </c>
    </row>
    <row r="4115" spans="1:11" x14ac:dyDescent="0.25">
      <c r="A4115">
        <v>4114</v>
      </c>
    </row>
    <row r="4116" spans="1:11" x14ac:dyDescent="0.25">
      <c r="A4116">
        <v>4115</v>
      </c>
      <c r="J4116">
        <v>236.032285</v>
      </c>
      <c r="K4116">
        <v>14.332319</v>
      </c>
    </row>
    <row r="4117" spans="1:11" x14ac:dyDescent="0.25">
      <c r="A4117">
        <v>4116</v>
      </c>
      <c r="H4117">
        <v>256.038206</v>
      </c>
      <c r="I4117">
        <v>7.9035869999999999</v>
      </c>
    </row>
    <row r="4118" spans="1:11" x14ac:dyDescent="0.25">
      <c r="A4118">
        <v>4117</v>
      </c>
      <c r="H4118">
        <v>256.02606400000002</v>
      </c>
      <c r="I4118">
        <v>7.9093239999999998</v>
      </c>
    </row>
    <row r="4119" spans="1:11" x14ac:dyDescent="0.25">
      <c r="A4119">
        <v>4118</v>
      </c>
      <c r="H4119">
        <v>256.070718</v>
      </c>
      <c r="I4119">
        <v>7.8277640000000002</v>
      </c>
    </row>
    <row r="4120" spans="1:11" x14ac:dyDescent="0.25">
      <c r="A4120">
        <v>4119</v>
      </c>
      <c r="B4120">
        <v>241.04095000000001</v>
      </c>
      <c r="C4120">
        <v>7.0745469999999999</v>
      </c>
      <c r="H4120">
        <v>256.07495699999998</v>
      </c>
      <c r="I4120">
        <v>7.8475070000000002</v>
      </c>
    </row>
    <row r="4121" spans="1:11" x14ac:dyDescent="0.25">
      <c r="A4121">
        <v>4120</v>
      </c>
      <c r="B4121">
        <v>241.08017899999999</v>
      </c>
      <c r="C4121">
        <v>6.9850789999999998</v>
      </c>
      <c r="H4121">
        <v>256.092375</v>
      </c>
      <c r="I4121">
        <v>7.8270920000000004</v>
      </c>
    </row>
    <row r="4122" spans="1:11" x14ac:dyDescent="0.25">
      <c r="A4122">
        <v>4121</v>
      </c>
      <c r="B4122">
        <v>241.10519600000001</v>
      </c>
      <c r="C4122">
        <v>7.0438450000000001</v>
      </c>
      <c r="H4122">
        <v>256.085397</v>
      </c>
      <c r="I4122">
        <v>7.898625</v>
      </c>
    </row>
    <row r="4123" spans="1:11" x14ac:dyDescent="0.25">
      <c r="A4123">
        <v>4122</v>
      </c>
      <c r="B4123">
        <v>241.08307400000001</v>
      </c>
      <c r="C4123">
        <v>7.0292700000000004</v>
      </c>
      <c r="H4123">
        <v>256.06234499999999</v>
      </c>
      <c r="I4123">
        <v>7.9285509999999997</v>
      </c>
    </row>
    <row r="4124" spans="1:11" x14ac:dyDescent="0.25">
      <c r="A4124">
        <v>4123</v>
      </c>
      <c r="B4124">
        <v>241.00037499999999</v>
      </c>
      <c r="C4124">
        <v>7.0408989999999996</v>
      </c>
      <c r="H4124">
        <v>256.08141499999999</v>
      </c>
      <c r="I4124">
        <v>7.963025</v>
      </c>
    </row>
    <row r="4125" spans="1:11" x14ac:dyDescent="0.25">
      <c r="A4125">
        <v>4124</v>
      </c>
      <c r="B4125">
        <v>241.134502</v>
      </c>
      <c r="C4125">
        <v>6.9293610000000001</v>
      </c>
      <c r="H4125">
        <v>256.09583800000001</v>
      </c>
      <c r="I4125">
        <v>7.8888559999999996</v>
      </c>
    </row>
    <row r="4126" spans="1:11" x14ac:dyDescent="0.25">
      <c r="A4126">
        <v>4125</v>
      </c>
      <c r="B4126">
        <v>241.09904499999999</v>
      </c>
      <c r="C4126">
        <v>7.0128339999999998</v>
      </c>
      <c r="H4126">
        <v>256.11289399999998</v>
      </c>
      <c r="I4126">
        <v>7.8540720000000004</v>
      </c>
    </row>
    <row r="4127" spans="1:11" x14ac:dyDescent="0.25">
      <c r="A4127">
        <v>4126</v>
      </c>
      <c r="B4127">
        <v>241.050512</v>
      </c>
      <c r="C4127">
        <v>7.0154180000000004</v>
      </c>
      <c r="H4127">
        <v>256.10513800000001</v>
      </c>
      <c r="I4127">
        <v>7.8749010000000004</v>
      </c>
    </row>
    <row r="4128" spans="1:11" x14ac:dyDescent="0.25">
      <c r="A4128">
        <v>4127</v>
      </c>
      <c r="B4128">
        <v>241.09651299999999</v>
      </c>
      <c r="C4128">
        <v>6.9562889999999999</v>
      </c>
      <c r="H4128">
        <v>256.10198800000001</v>
      </c>
      <c r="I4128">
        <v>7.8876160000000004</v>
      </c>
    </row>
    <row r="4129" spans="1:9" x14ac:dyDescent="0.25">
      <c r="A4129">
        <v>4128</v>
      </c>
      <c r="B4129">
        <v>241.112224</v>
      </c>
      <c r="C4129">
        <v>6.9923659999999996</v>
      </c>
      <c r="H4129">
        <v>256.03598599999998</v>
      </c>
      <c r="I4129">
        <v>7.9427640000000004</v>
      </c>
    </row>
    <row r="4130" spans="1:9" x14ac:dyDescent="0.25">
      <c r="A4130">
        <v>4129</v>
      </c>
      <c r="B4130">
        <v>241.06725699999998</v>
      </c>
      <c r="C4130">
        <v>7.0007390000000003</v>
      </c>
      <c r="H4130">
        <v>256.038206</v>
      </c>
      <c r="I4130">
        <v>7.9035869999999999</v>
      </c>
    </row>
    <row r="4131" spans="1:9" x14ac:dyDescent="0.25">
      <c r="A4131">
        <v>4130</v>
      </c>
      <c r="B4131">
        <v>241.05666299999999</v>
      </c>
      <c r="C4131">
        <v>7.0162959999999996</v>
      </c>
      <c r="H4131">
        <v>256.038206</v>
      </c>
      <c r="I4131">
        <v>7.9035869999999999</v>
      </c>
    </row>
    <row r="4132" spans="1:9" x14ac:dyDescent="0.25">
      <c r="A4132">
        <v>4131</v>
      </c>
      <c r="B4132">
        <v>241.07097999999999</v>
      </c>
      <c r="C4132">
        <v>7.0314410000000001</v>
      </c>
    </row>
    <row r="4133" spans="1:9" x14ac:dyDescent="0.25">
      <c r="A4133">
        <v>4132</v>
      </c>
      <c r="B4133">
        <v>241.01732799999999</v>
      </c>
      <c r="C4133">
        <v>7.0255999999999998</v>
      </c>
    </row>
    <row r="4134" spans="1:9" x14ac:dyDescent="0.25">
      <c r="A4134">
        <v>4133</v>
      </c>
      <c r="B4134">
        <v>241.04095000000001</v>
      </c>
      <c r="C4134">
        <v>7.0745469999999999</v>
      </c>
      <c r="D4134">
        <v>231.77213399999999</v>
      </c>
      <c r="E4134">
        <v>8.7125730000000008</v>
      </c>
    </row>
    <row r="4135" spans="1:9" x14ac:dyDescent="0.25">
      <c r="A4135">
        <v>4134</v>
      </c>
      <c r="D4135">
        <v>231.67661799999999</v>
      </c>
      <c r="E4135">
        <v>8.7653960000000009</v>
      </c>
    </row>
    <row r="4136" spans="1:9" x14ac:dyDescent="0.25">
      <c r="A4136">
        <v>4135</v>
      </c>
      <c r="D4136">
        <v>231.69331299999999</v>
      </c>
      <c r="E4136">
        <v>8.7527849999999994</v>
      </c>
      <c r="F4136">
        <v>242.33552499999999</v>
      </c>
      <c r="G4136">
        <v>4.7302330000000001</v>
      </c>
    </row>
    <row r="4137" spans="1:9" x14ac:dyDescent="0.25">
      <c r="A4137">
        <v>4136</v>
      </c>
      <c r="D4137">
        <v>231.71419499999999</v>
      </c>
      <c r="E4137">
        <v>8.7484950000000001</v>
      </c>
      <c r="F4137">
        <v>242.26321799999999</v>
      </c>
      <c r="G4137">
        <v>4.7723050000000002</v>
      </c>
    </row>
    <row r="4138" spans="1:9" x14ac:dyDescent="0.25">
      <c r="A4138">
        <v>4137</v>
      </c>
      <c r="D4138">
        <v>231.726755</v>
      </c>
      <c r="E4138">
        <v>8.7427569999999992</v>
      </c>
      <c r="F4138">
        <v>242.29009199999999</v>
      </c>
      <c r="G4138">
        <v>4.7804719999999996</v>
      </c>
    </row>
    <row r="4139" spans="1:9" x14ac:dyDescent="0.25">
      <c r="A4139">
        <v>4138</v>
      </c>
      <c r="D4139">
        <v>231.73786699999999</v>
      </c>
      <c r="E4139">
        <v>8.7213600000000007</v>
      </c>
      <c r="F4139">
        <v>242.30301299999999</v>
      </c>
      <c r="G4139">
        <v>4.7838830000000003</v>
      </c>
    </row>
    <row r="4140" spans="1:9" x14ac:dyDescent="0.25">
      <c r="A4140">
        <v>4139</v>
      </c>
      <c r="D4140">
        <v>231.72949399999999</v>
      </c>
      <c r="E4140">
        <v>8.7161910000000002</v>
      </c>
      <c r="F4140">
        <v>242.273967</v>
      </c>
      <c r="G4140">
        <v>4.8114309999999998</v>
      </c>
    </row>
    <row r="4141" spans="1:9" x14ac:dyDescent="0.25">
      <c r="A4141">
        <v>4140</v>
      </c>
      <c r="D4141">
        <v>231.73714200000001</v>
      </c>
      <c r="E4141">
        <v>8.7268910000000002</v>
      </c>
      <c r="F4141">
        <v>242.28477100000001</v>
      </c>
      <c r="G4141">
        <v>4.7919460000000003</v>
      </c>
    </row>
    <row r="4142" spans="1:9" x14ac:dyDescent="0.25">
      <c r="A4142">
        <v>4141</v>
      </c>
      <c r="D4142">
        <v>231.76019400000001</v>
      </c>
      <c r="E4142">
        <v>8.7162939999999995</v>
      </c>
      <c r="F4142">
        <v>242.249469</v>
      </c>
      <c r="G4142">
        <v>4.7945820000000001</v>
      </c>
    </row>
    <row r="4143" spans="1:9" x14ac:dyDescent="0.25">
      <c r="A4143">
        <v>4142</v>
      </c>
      <c r="D4143">
        <v>231.70783800000001</v>
      </c>
      <c r="E4143">
        <v>8.7198089999999997</v>
      </c>
      <c r="F4143">
        <v>242.27882499999998</v>
      </c>
      <c r="G4143">
        <v>4.7757170000000002</v>
      </c>
    </row>
    <row r="4144" spans="1:9" x14ac:dyDescent="0.25">
      <c r="A4144">
        <v>4143</v>
      </c>
      <c r="D4144">
        <v>231.726236</v>
      </c>
      <c r="E4144">
        <v>8.7216699999999996</v>
      </c>
      <c r="F4144">
        <v>242.284975</v>
      </c>
      <c r="G4144">
        <v>4.7276490000000004</v>
      </c>
    </row>
    <row r="4145" spans="1:9" x14ac:dyDescent="0.25">
      <c r="A4145">
        <v>4144</v>
      </c>
      <c r="D4145">
        <v>231.79167100000001</v>
      </c>
      <c r="E4145">
        <v>8.7694799999999997</v>
      </c>
      <c r="F4145">
        <v>242.31257399999998</v>
      </c>
      <c r="G4145">
        <v>4.749771</v>
      </c>
    </row>
    <row r="4146" spans="1:9" x14ac:dyDescent="0.25">
      <c r="A4146">
        <v>4145</v>
      </c>
      <c r="D4146">
        <v>231.77213399999999</v>
      </c>
      <c r="E4146">
        <v>8.7125730000000008</v>
      </c>
      <c r="F4146">
        <v>242.311802</v>
      </c>
      <c r="G4146">
        <v>4.7572140000000003</v>
      </c>
    </row>
    <row r="4147" spans="1:9" x14ac:dyDescent="0.25">
      <c r="A4147">
        <v>4146</v>
      </c>
      <c r="F4147">
        <v>242.29578000000001</v>
      </c>
      <c r="G4147">
        <v>4.756335</v>
      </c>
      <c r="H4147">
        <v>233.088831</v>
      </c>
      <c r="I4147">
        <v>8.8308820000000008</v>
      </c>
    </row>
    <row r="4148" spans="1:9" x14ac:dyDescent="0.25">
      <c r="A4148">
        <v>4147</v>
      </c>
      <c r="F4148">
        <v>242.15524600000001</v>
      </c>
      <c r="G4148">
        <v>4.8420300000000003</v>
      </c>
      <c r="H4148">
        <v>233.030891</v>
      </c>
      <c r="I4148">
        <v>8.7863810000000004</v>
      </c>
    </row>
    <row r="4149" spans="1:9" x14ac:dyDescent="0.25">
      <c r="A4149">
        <v>4148</v>
      </c>
      <c r="F4149">
        <v>242.33552499999999</v>
      </c>
      <c r="G4149">
        <v>4.7302330000000001</v>
      </c>
      <c r="H4149">
        <v>233.05006599999999</v>
      </c>
      <c r="I4149">
        <v>8.7780079999999998</v>
      </c>
    </row>
    <row r="4150" spans="1:9" x14ac:dyDescent="0.25">
      <c r="A4150">
        <v>4149</v>
      </c>
      <c r="B4150">
        <v>220.41252399999999</v>
      </c>
      <c r="C4150">
        <v>7.2246940000000004</v>
      </c>
      <c r="H4150">
        <v>233.00525400000001</v>
      </c>
      <c r="I4150">
        <v>8.7781110000000009</v>
      </c>
    </row>
    <row r="4151" spans="1:9" x14ac:dyDescent="0.25">
      <c r="A4151">
        <v>4150</v>
      </c>
      <c r="B4151">
        <v>220.398776</v>
      </c>
      <c r="C4151">
        <v>7.2327570000000003</v>
      </c>
      <c r="H4151">
        <v>233.08257599999999</v>
      </c>
      <c r="I4151">
        <v>8.7820900000000002</v>
      </c>
    </row>
    <row r="4152" spans="1:9" x14ac:dyDescent="0.25">
      <c r="A4152">
        <v>4151</v>
      </c>
      <c r="B4152">
        <v>220.37396699999999</v>
      </c>
      <c r="C4152">
        <v>7.2068099999999999</v>
      </c>
      <c r="H4152">
        <v>233.11756700000001</v>
      </c>
      <c r="I4152">
        <v>8.8004390000000008</v>
      </c>
    </row>
    <row r="4153" spans="1:9" x14ac:dyDescent="0.25">
      <c r="A4153">
        <v>4152</v>
      </c>
      <c r="B4153">
        <v>220.395261</v>
      </c>
      <c r="C4153">
        <v>7.2439730000000004</v>
      </c>
      <c r="H4153">
        <v>233.027221</v>
      </c>
      <c r="I4153">
        <v>8.7566089999999992</v>
      </c>
    </row>
    <row r="4154" spans="1:9" x14ac:dyDescent="0.25">
      <c r="A4154">
        <v>4153</v>
      </c>
      <c r="B4154">
        <v>220.40084300000001</v>
      </c>
      <c r="C4154">
        <v>7.2251589999999997</v>
      </c>
      <c r="H4154">
        <v>233.03755699999999</v>
      </c>
      <c r="I4154">
        <v>8.7817290000000003</v>
      </c>
    </row>
    <row r="4155" spans="1:9" x14ac:dyDescent="0.25">
      <c r="A4155">
        <v>4154</v>
      </c>
      <c r="B4155">
        <v>220.389059</v>
      </c>
      <c r="C4155">
        <v>7.2671789999999996</v>
      </c>
      <c r="H4155">
        <v>233.063142</v>
      </c>
      <c r="I4155">
        <v>8.8023509999999998</v>
      </c>
    </row>
    <row r="4156" spans="1:9" x14ac:dyDescent="0.25">
      <c r="A4156">
        <v>4155</v>
      </c>
      <c r="B4156">
        <v>220.41934699999999</v>
      </c>
      <c r="C4156">
        <v>7.2598919999999998</v>
      </c>
      <c r="H4156">
        <v>233.156746</v>
      </c>
      <c r="I4156">
        <v>8.80199</v>
      </c>
    </row>
    <row r="4157" spans="1:9" x14ac:dyDescent="0.25">
      <c r="A4157">
        <v>4156</v>
      </c>
      <c r="B4157">
        <v>220.422448</v>
      </c>
      <c r="C4157">
        <v>7.1885649999999996</v>
      </c>
      <c r="H4157">
        <v>233.151577</v>
      </c>
      <c r="I4157">
        <v>8.8056590000000003</v>
      </c>
    </row>
    <row r="4158" spans="1:9" x14ac:dyDescent="0.25">
      <c r="A4158">
        <v>4157</v>
      </c>
      <c r="B4158">
        <v>220.440383</v>
      </c>
      <c r="C4158">
        <v>7.2316190000000002</v>
      </c>
      <c r="H4158">
        <v>233.15271300000001</v>
      </c>
      <c r="I4158">
        <v>8.7645689999999998</v>
      </c>
    </row>
    <row r="4159" spans="1:9" x14ac:dyDescent="0.25">
      <c r="A4159">
        <v>4158</v>
      </c>
      <c r="B4159">
        <v>220.40854400000001</v>
      </c>
      <c r="C4159">
        <v>7.2122890000000002</v>
      </c>
      <c r="H4159">
        <v>233.11756700000001</v>
      </c>
      <c r="I4159">
        <v>8.7664810000000006</v>
      </c>
    </row>
    <row r="4160" spans="1:9" x14ac:dyDescent="0.25">
      <c r="A4160">
        <v>4159</v>
      </c>
      <c r="B4160">
        <v>220.42286200000001</v>
      </c>
      <c r="C4160">
        <v>7.1915630000000004</v>
      </c>
      <c r="H4160">
        <v>233.088831</v>
      </c>
      <c r="I4160">
        <v>8.8308820000000008</v>
      </c>
    </row>
    <row r="4161" spans="1:7" x14ac:dyDescent="0.25">
      <c r="A4161">
        <v>4160</v>
      </c>
      <c r="B4161">
        <v>220.42554899999999</v>
      </c>
      <c r="C4161">
        <v>7.1780730000000004</v>
      </c>
    </row>
    <row r="4162" spans="1:7" x14ac:dyDescent="0.25">
      <c r="A4162">
        <v>4161</v>
      </c>
      <c r="B4162">
        <v>220.426841</v>
      </c>
      <c r="C4162">
        <v>7.1576570000000004</v>
      </c>
    </row>
    <row r="4163" spans="1:7" x14ac:dyDescent="0.25">
      <c r="A4163">
        <v>4162</v>
      </c>
      <c r="B4163">
        <v>220.57611</v>
      </c>
      <c r="C4163">
        <v>7.0675179999999997</v>
      </c>
    </row>
    <row r="4164" spans="1:7" x14ac:dyDescent="0.25">
      <c r="A4164">
        <v>4163</v>
      </c>
      <c r="B4164">
        <v>220.41252399999999</v>
      </c>
      <c r="C4164">
        <v>7.2246940000000004</v>
      </c>
      <c r="D4164">
        <v>212.621613</v>
      </c>
      <c r="E4164">
        <v>8.2990870000000001</v>
      </c>
      <c r="F4164">
        <v>221.81289899999999</v>
      </c>
      <c r="G4164">
        <v>4.9089109999999998</v>
      </c>
    </row>
    <row r="4165" spans="1:7" x14ac:dyDescent="0.25">
      <c r="A4165">
        <v>4164</v>
      </c>
      <c r="D4165">
        <v>212.621613</v>
      </c>
      <c r="E4165">
        <v>8.2990870000000001</v>
      </c>
      <c r="F4165">
        <v>221.78116499999999</v>
      </c>
      <c r="G4165">
        <v>4.9171300000000002</v>
      </c>
    </row>
    <row r="4166" spans="1:7" x14ac:dyDescent="0.25">
      <c r="A4166">
        <v>4165</v>
      </c>
      <c r="D4166">
        <v>212.69330099999999</v>
      </c>
      <c r="E4166">
        <v>8.3050309999999996</v>
      </c>
      <c r="F4166">
        <v>221.77796000000001</v>
      </c>
      <c r="G4166">
        <v>4.9234349999999996</v>
      </c>
    </row>
    <row r="4167" spans="1:7" x14ac:dyDescent="0.25">
      <c r="A4167">
        <v>4166</v>
      </c>
      <c r="D4167">
        <v>212.65391600000001</v>
      </c>
      <c r="E4167">
        <v>8.2465740000000007</v>
      </c>
      <c r="F4167">
        <v>221.84323900000001</v>
      </c>
      <c r="G4167">
        <v>4.9474689999999999</v>
      </c>
    </row>
    <row r="4168" spans="1:7" x14ac:dyDescent="0.25">
      <c r="A4168">
        <v>4167</v>
      </c>
      <c r="D4168">
        <v>212.610862</v>
      </c>
      <c r="E4168">
        <v>8.2512779999999992</v>
      </c>
      <c r="F4168">
        <v>221.81171000000001</v>
      </c>
      <c r="G4168">
        <v>4.891286</v>
      </c>
    </row>
    <row r="4169" spans="1:7" x14ac:dyDescent="0.25">
      <c r="A4169">
        <v>4168</v>
      </c>
      <c r="D4169">
        <v>212.630864</v>
      </c>
      <c r="E4169">
        <v>8.2658000000000005</v>
      </c>
      <c r="F4169">
        <v>221.82396</v>
      </c>
      <c r="G4169">
        <v>4.8984709999999998</v>
      </c>
    </row>
    <row r="4170" spans="1:7" x14ac:dyDescent="0.25">
      <c r="A4170">
        <v>4169</v>
      </c>
      <c r="D4170">
        <v>212.66378800000001</v>
      </c>
      <c r="E4170">
        <v>8.2461610000000007</v>
      </c>
      <c r="F4170">
        <v>221.83569299999999</v>
      </c>
      <c r="G4170">
        <v>4.939044</v>
      </c>
    </row>
    <row r="4171" spans="1:7" x14ac:dyDescent="0.25">
      <c r="A4171">
        <v>4170</v>
      </c>
      <c r="D4171">
        <v>212.68673699999999</v>
      </c>
      <c r="E4171">
        <v>8.2410440000000005</v>
      </c>
      <c r="F4171">
        <v>221.861639</v>
      </c>
      <c r="G4171">
        <v>4.9657140000000002</v>
      </c>
    </row>
    <row r="4172" spans="1:7" x14ac:dyDescent="0.25">
      <c r="A4172">
        <v>4171</v>
      </c>
      <c r="D4172">
        <v>212.70162199999999</v>
      </c>
      <c r="E4172">
        <v>8.2541720000000005</v>
      </c>
      <c r="F4172">
        <v>221.87740400000001</v>
      </c>
      <c r="G4172">
        <v>4.9557390000000003</v>
      </c>
    </row>
    <row r="4173" spans="1:7" x14ac:dyDescent="0.25">
      <c r="A4173">
        <v>4172</v>
      </c>
      <c r="D4173">
        <v>212.65903299999999</v>
      </c>
      <c r="E4173">
        <v>8.2751560000000008</v>
      </c>
      <c r="F4173">
        <v>221.930587</v>
      </c>
      <c r="G4173">
        <v>4.9599250000000001</v>
      </c>
    </row>
    <row r="4174" spans="1:7" x14ac:dyDescent="0.25">
      <c r="A4174">
        <v>4173</v>
      </c>
      <c r="D4174">
        <v>212.671851</v>
      </c>
      <c r="E4174">
        <v>8.2832709999999992</v>
      </c>
      <c r="F4174">
        <v>221.88448399999999</v>
      </c>
      <c r="G4174">
        <v>4.9112369999999999</v>
      </c>
    </row>
    <row r="4175" spans="1:7" x14ac:dyDescent="0.25">
      <c r="A4175">
        <v>4174</v>
      </c>
      <c r="D4175">
        <v>212.77754899999999</v>
      </c>
      <c r="E4175">
        <v>8.2618209999999994</v>
      </c>
      <c r="F4175">
        <v>221.81289899999999</v>
      </c>
      <c r="G4175">
        <v>4.9089109999999998</v>
      </c>
    </row>
    <row r="4176" spans="1:7" x14ac:dyDescent="0.25">
      <c r="A4176">
        <v>4175</v>
      </c>
      <c r="D4176">
        <v>212.80861200000001</v>
      </c>
      <c r="E4176">
        <v>8.2197490000000002</v>
      </c>
      <c r="F4176">
        <v>221.81289899999999</v>
      </c>
      <c r="G4176">
        <v>4.9089109999999998</v>
      </c>
    </row>
    <row r="4177" spans="1:9" x14ac:dyDescent="0.25">
      <c r="A4177">
        <v>4176</v>
      </c>
      <c r="D4177">
        <v>212.621613</v>
      </c>
      <c r="E4177">
        <v>8.2990870000000001</v>
      </c>
    </row>
    <row r="4178" spans="1:9" x14ac:dyDescent="0.25">
      <c r="A4178">
        <v>4177</v>
      </c>
      <c r="H4178">
        <v>213.01540700000001</v>
      </c>
      <c r="I4178">
        <v>8.6816650000000006</v>
      </c>
    </row>
    <row r="4179" spans="1:9" x14ac:dyDescent="0.25">
      <c r="A4179">
        <v>4178</v>
      </c>
      <c r="B4179">
        <v>200.5479</v>
      </c>
      <c r="C4179">
        <v>6.1416589999999998</v>
      </c>
      <c r="H4179">
        <v>213.01540700000001</v>
      </c>
      <c r="I4179">
        <v>8.6816650000000006</v>
      </c>
    </row>
    <row r="4180" spans="1:9" x14ac:dyDescent="0.25">
      <c r="A4180">
        <v>4179</v>
      </c>
      <c r="B4180">
        <v>200.60521599999998</v>
      </c>
      <c r="C4180">
        <v>6.0893170000000003</v>
      </c>
      <c r="H4180">
        <v>213.06409400000001</v>
      </c>
      <c r="I4180">
        <v>8.6270330000000008</v>
      </c>
    </row>
    <row r="4181" spans="1:9" x14ac:dyDescent="0.25">
      <c r="A4181">
        <v>4180</v>
      </c>
      <c r="B4181">
        <v>200.60978599999999</v>
      </c>
      <c r="C4181">
        <v>6.1103050000000003</v>
      </c>
      <c r="H4181">
        <v>213.09014400000001</v>
      </c>
      <c r="I4181">
        <v>8.6829049999999999</v>
      </c>
    </row>
    <row r="4182" spans="1:9" x14ac:dyDescent="0.25">
      <c r="A4182">
        <v>4181</v>
      </c>
      <c r="B4182">
        <v>200.58685199999999</v>
      </c>
      <c r="C4182">
        <v>6.086392</v>
      </c>
      <c r="H4182">
        <v>213.13035600000001</v>
      </c>
      <c r="I4182">
        <v>8.6549949999999995</v>
      </c>
    </row>
    <row r="4183" spans="1:9" x14ac:dyDescent="0.25">
      <c r="A4183">
        <v>4182</v>
      </c>
      <c r="B4183">
        <v>200.59203299999999</v>
      </c>
      <c r="C4183">
        <v>6.1064049999999996</v>
      </c>
      <c r="H4183">
        <v>213.12482499999999</v>
      </c>
      <c r="I4183">
        <v>8.6800619999999995</v>
      </c>
    </row>
    <row r="4184" spans="1:9" x14ac:dyDescent="0.25">
      <c r="A4184">
        <v>4183</v>
      </c>
      <c r="B4184">
        <v>200.58017999999998</v>
      </c>
      <c r="C4184">
        <v>6.1110740000000003</v>
      </c>
      <c r="H4184">
        <v>213.14570699999999</v>
      </c>
      <c r="I4184">
        <v>8.6909170000000007</v>
      </c>
    </row>
    <row r="4185" spans="1:9" x14ac:dyDescent="0.25">
      <c r="A4185">
        <v>4184</v>
      </c>
      <c r="B4185">
        <v>200.58627999999999</v>
      </c>
      <c r="C4185">
        <v>6.1225180000000003</v>
      </c>
      <c r="H4185">
        <v>213.091488</v>
      </c>
      <c r="I4185">
        <v>8.6867819999999991</v>
      </c>
    </row>
    <row r="4186" spans="1:9" x14ac:dyDescent="0.25">
      <c r="A4186">
        <v>4185</v>
      </c>
      <c r="B4186">
        <v>200.59634299999999</v>
      </c>
      <c r="C4186">
        <v>6.0816189999999999</v>
      </c>
      <c r="H4186">
        <v>213.135524</v>
      </c>
      <c r="I4186">
        <v>8.6909170000000007</v>
      </c>
    </row>
    <row r="4187" spans="1:9" x14ac:dyDescent="0.25">
      <c r="A4187">
        <v>4186</v>
      </c>
      <c r="B4187">
        <v>200.58731</v>
      </c>
      <c r="C4187">
        <v>6.070792</v>
      </c>
      <c r="H4187">
        <v>213.126273</v>
      </c>
      <c r="I4187">
        <v>8.6958780000000004</v>
      </c>
    </row>
    <row r="4188" spans="1:9" x14ac:dyDescent="0.25">
      <c r="A4188">
        <v>4187</v>
      </c>
      <c r="B4188">
        <v>200.634422</v>
      </c>
      <c r="C4188">
        <v>6.0850059999999999</v>
      </c>
      <c r="H4188">
        <v>213.125032</v>
      </c>
      <c r="I4188">
        <v>8.7366080000000004</v>
      </c>
    </row>
    <row r="4189" spans="1:9" x14ac:dyDescent="0.25">
      <c r="A4189">
        <v>4188</v>
      </c>
      <c r="B4189">
        <v>200.66325699999999</v>
      </c>
      <c r="C4189">
        <v>6.0937299999999999</v>
      </c>
      <c r="H4189">
        <v>213.27941799999999</v>
      </c>
      <c r="I4189">
        <v>8.7131410000000002</v>
      </c>
    </row>
    <row r="4190" spans="1:9" x14ac:dyDescent="0.25">
      <c r="A4190">
        <v>4189</v>
      </c>
      <c r="B4190">
        <v>200.701694</v>
      </c>
      <c r="C4190">
        <v>6.0265060000000004</v>
      </c>
      <c r="H4190">
        <v>213.01540700000001</v>
      </c>
      <c r="I4190">
        <v>8.6816650000000006</v>
      </c>
    </row>
    <row r="4191" spans="1:9" x14ac:dyDescent="0.25">
      <c r="A4191">
        <v>4190</v>
      </c>
      <c r="B4191">
        <v>200.665775</v>
      </c>
      <c r="C4191">
        <v>6.0758720000000004</v>
      </c>
    </row>
    <row r="4192" spans="1:9" x14ac:dyDescent="0.25">
      <c r="A4192">
        <v>4191</v>
      </c>
      <c r="B4192">
        <v>200.5479</v>
      </c>
      <c r="C4192">
        <v>6.1416589999999998</v>
      </c>
    </row>
    <row r="4193" spans="1:9" x14ac:dyDescent="0.25">
      <c r="A4193">
        <v>4192</v>
      </c>
      <c r="D4193">
        <v>190.31132399999998</v>
      </c>
      <c r="E4193">
        <v>7.4650489999999996</v>
      </c>
    </row>
    <row r="4194" spans="1:9" x14ac:dyDescent="0.25">
      <c r="A4194">
        <v>4193</v>
      </c>
      <c r="D4194">
        <v>190.29659599999999</v>
      </c>
      <c r="E4194">
        <v>7.4400060000000003</v>
      </c>
      <c r="F4194">
        <v>201.41719399999999</v>
      </c>
      <c r="G4194">
        <v>4.1563439999999998</v>
      </c>
    </row>
    <row r="4195" spans="1:9" x14ac:dyDescent="0.25">
      <c r="A4195">
        <v>4194</v>
      </c>
      <c r="D4195">
        <v>190.30178000000001</v>
      </c>
      <c r="E4195">
        <v>7.4134250000000002</v>
      </c>
      <c r="F4195">
        <v>201.40395699999999</v>
      </c>
      <c r="G4195">
        <v>4.2243890000000004</v>
      </c>
    </row>
    <row r="4196" spans="1:9" x14ac:dyDescent="0.25">
      <c r="A4196">
        <v>4195</v>
      </c>
      <c r="D4196">
        <v>190.31506999999999</v>
      </c>
      <c r="E4196">
        <v>7.43431</v>
      </c>
      <c r="F4196">
        <v>201.44203099999999</v>
      </c>
      <c r="G4196">
        <v>4.2206939999999999</v>
      </c>
    </row>
    <row r="4197" spans="1:9" x14ac:dyDescent="0.25">
      <c r="A4197">
        <v>4196</v>
      </c>
      <c r="D4197">
        <v>190.30111199999999</v>
      </c>
      <c r="E4197">
        <v>7.445805</v>
      </c>
      <c r="F4197">
        <v>201.457683</v>
      </c>
      <c r="G4197">
        <v>4.2117129999999996</v>
      </c>
    </row>
    <row r="4198" spans="1:9" x14ac:dyDescent="0.25">
      <c r="A4198">
        <v>4197</v>
      </c>
      <c r="D4198">
        <v>190.297416</v>
      </c>
      <c r="E4198">
        <v>7.429538</v>
      </c>
      <c r="F4198">
        <v>201.48575099999999</v>
      </c>
      <c r="G4198">
        <v>4.1956009999999999</v>
      </c>
    </row>
    <row r="4199" spans="1:9" x14ac:dyDescent="0.25">
      <c r="A4199">
        <v>4198</v>
      </c>
      <c r="D4199">
        <v>190.308448</v>
      </c>
      <c r="E4199">
        <v>7.4512960000000001</v>
      </c>
      <c r="F4199">
        <v>201.51279399999999</v>
      </c>
      <c r="G4199">
        <v>4.1940090000000003</v>
      </c>
    </row>
    <row r="4200" spans="1:9" x14ac:dyDescent="0.25">
      <c r="A4200">
        <v>4199</v>
      </c>
      <c r="D4200">
        <v>190.29885400000001</v>
      </c>
      <c r="E4200">
        <v>7.4609949999999996</v>
      </c>
      <c r="F4200">
        <v>201.51459399999999</v>
      </c>
      <c r="G4200">
        <v>4.2035030000000004</v>
      </c>
    </row>
    <row r="4201" spans="1:9" x14ac:dyDescent="0.25">
      <c r="A4201">
        <v>4200</v>
      </c>
      <c r="D4201">
        <v>190.28818100000001</v>
      </c>
      <c r="E4201">
        <v>7.4331300000000002</v>
      </c>
      <c r="F4201">
        <v>201.51510500000001</v>
      </c>
      <c r="G4201">
        <v>4.1999110000000002</v>
      </c>
    </row>
    <row r="4202" spans="1:9" x14ac:dyDescent="0.25">
      <c r="A4202">
        <v>4201</v>
      </c>
      <c r="D4202">
        <v>190.30372899999998</v>
      </c>
      <c r="E4202">
        <v>7.4407249999999996</v>
      </c>
      <c r="F4202">
        <v>201.54758799999999</v>
      </c>
      <c r="G4202">
        <v>4.2014500000000004</v>
      </c>
    </row>
    <row r="4203" spans="1:9" x14ac:dyDescent="0.25">
      <c r="A4203">
        <v>4202</v>
      </c>
      <c r="D4203">
        <v>190.37243999999998</v>
      </c>
      <c r="E4203">
        <v>7.4580700000000002</v>
      </c>
      <c r="F4203">
        <v>201.536506</v>
      </c>
      <c r="G4203">
        <v>4.2183339999999996</v>
      </c>
    </row>
    <row r="4204" spans="1:9" x14ac:dyDescent="0.25">
      <c r="A4204">
        <v>4203</v>
      </c>
      <c r="D4204">
        <v>190.332053</v>
      </c>
      <c r="E4204">
        <v>7.4720279999999999</v>
      </c>
      <c r="F4204">
        <v>201.53922599999999</v>
      </c>
      <c r="G4204">
        <v>4.2181280000000001</v>
      </c>
    </row>
    <row r="4205" spans="1:9" x14ac:dyDescent="0.25">
      <c r="A4205">
        <v>4204</v>
      </c>
      <c r="D4205">
        <v>190.31132399999998</v>
      </c>
      <c r="E4205">
        <v>7.4650489999999996</v>
      </c>
      <c r="F4205">
        <v>201.41719399999999</v>
      </c>
      <c r="G4205">
        <v>4.1563439999999998</v>
      </c>
    </row>
    <row r="4206" spans="1:9" x14ac:dyDescent="0.25">
      <c r="A4206">
        <v>4205</v>
      </c>
      <c r="F4206">
        <v>201.41719399999999</v>
      </c>
      <c r="G4206">
        <v>4.1563439999999998</v>
      </c>
      <c r="H4206">
        <v>191.17553599999999</v>
      </c>
      <c r="I4206">
        <v>8.1872199999999999</v>
      </c>
    </row>
    <row r="4207" spans="1:9" x14ac:dyDescent="0.25">
      <c r="A4207">
        <v>4206</v>
      </c>
      <c r="H4207">
        <v>191.198936</v>
      </c>
      <c r="I4207">
        <v>8.1963539999999995</v>
      </c>
    </row>
    <row r="4208" spans="1:9" x14ac:dyDescent="0.25">
      <c r="A4208">
        <v>4207</v>
      </c>
      <c r="B4208">
        <v>177.378963</v>
      </c>
      <c r="C4208">
        <v>7.0229100000000004</v>
      </c>
      <c r="H4208">
        <v>191.20493999999999</v>
      </c>
      <c r="I4208">
        <v>8.1637170000000001</v>
      </c>
    </row>
    <row r="4209" spans="1:9" x14ac:dyDescent="0.25">
      <c r="A4209">
        <v>4208</v>
      </c>
      <c r="B4209">
        <v>177.42745299999999</v>
      </c>
      <c r="C4209">
        <v>7.0189589999999997</v>
      </c>
      <c r="H4209">
        <v>191.21186799999998</v>
      </c>
      <c r="I4209">
        <v>8.1834740000000004</v>
      </c>
    </row>
    <row r="4210" spans="1:9" x14ac:dyDescent="0.25">
      <c r="A4210">
        <v>4209</v>
      </c>
      <c r="B4210">
        <v>177.461837</v>
      </c>
      <c r="C4210">
        <v>6.9832419999999997</v>
      </c>
      <c r="H4210">
        <v>191.21314899999999</v>
      </c>
      <c r="I4210">
        <v>8.2349949999999996</v>
      </c>
    </row>
    <row r="4211" spans="1:9" x14ac:dyDescent="0.25">
      <c r="A4211">
        <v>4210</v>
      </c>
      <c r="B4211">
        <v>177.46337399999999</v>
      </c>
      <c r="C4211">
        <v>7.0106450000000002</v>
      </c>
      <c r="H4211">
        <v>191.19478099999998</v>
      </c>
      <c r="I4211">
        <v>8.2284269999999999</v>
      </c>
    </row>
    <row r="4212" spans="1:9" x14ac:dyDescent="0.25">
      <c r="A4212">
        <v>4211</v>
      </c>
      <c r="B4212">
        <v>177.43977100000001</v>
      </c>
      <c r="C4212">
        <v>6.9824719999999996</v>
      </c>
      <c r="H4212">
        <v>191.19708900000001</v>
      </c>
      <c r="I4212">
        <v>8.2497740000000004</v>
      </c>
    </row>
    <row r="4213" spans="1:9" x14ac:dyDescent="0.25">
      <c r="A4213">
        <v>4212</v>
      </c>
      <c r="B4213">
        <v>177.462041</v>
      </c>
      <c r="C4213">
        <v>7.0150589999999999</v>
      </c>
      <c r="H4213">
        <v>191.30936700000001</v>
      </c>
      <c r="I4213">
        <v>8.2165199999999992</v>
      </c>
    </row>
    <row r="4214" spans="1:9" x14ac:dyDescent="0.25">
      <c r="A4214">
        <v>4213</v>
      </c>
      <c r="B4214">
        <v>177.46784099999999</v>
      </c>
      <c r="C4214">
        <v>6.9984830000000002</v>
      </c>
      <c r="H4214">
        <v>191.292846</v>
      </c>
      <c r="I4214">
        <v>8.2083100000000009</v>
      </c>
    </row>
    <row r="4215" spans="1:9" x14ac:dyDescent="0.25">
      <c r="A4215">
        <v>4214</v>
      </c>
      <c r="B4215">
        <v>177.434844</v>
      </c>
      <c r="C4215">
        <v>6.9795990000000003</v>
      </c>
      <c r="H4215">
        <v>191.277038</v>
      </c>
      <c r="I4215">
        <v>8.1666410000000003</v>
      </c>
    </row>
    <row r="4216" spans="1:9" x14ac:dyDescent="0.25">
      <c r="A4216">
        <v>4215</v>
      </c>
      <c r="B4216">
        <v>177.45326699999998</v>
      </c>
      <c r="C4216">
        <v>6.9615859999999996</v>
      </c>
      <c r="H4216">
        <v>191.12365599999998</v>
      </c>
      <c r="I4216">
        <v>8.1893229999999999</v>
      </c>
    </row>
    <row r="4217" spans="1:9" x14ac:dyDescent="0.25">
      <c r="A4217">
        <v>4216</v>
      </c>
      <c r="B4217">
        <v>177.46265699999998</v>
      </c>
      <c r="C4217">
        <v>6.9569169999999998</v>
      </c>
      <c r="H4217">
        <v>191.17738599999998</v>
      </c>
      <c r="I4217">
        <v>8.2463359999999994</v>
      </c>
    </row>
    <row r="4218" spans="1:9" x14ac:dyDescent="0.25">
      <c r="A4218">
        <v>4217</v>
      </c>
      <c r="B4218">
        <v>177.45105899999999</v>
      </c>
      <c r="C4218">
        <v>6.9582509999999997</v>
      </c>
      <c r="H4218">
        <v>191.17553599999999</v>
      </c>
      <c r="I4218">
        <v>8.1872199999999999</v>
      </c>
    </row>
    <row r="4219" spans="1:9" x14ac:dyDescent="0.25">
      <c r="A4219">
        <v>4218</v>
      </c>
      <c r="B4219">
        <v>177.44423399999999</v>
      </c>
      <c r="C4219">
        <v>6.9483470000000001</v>
      </c>
    </row>
    <row r="4220" spans="1:9" x14ac:dyDescent="0.25">
      <c r="A4220">
        <v>4219</v>
      </c>
      <c r="B4220">
        <v>177.422887</v>
      </c>
      <c r="C4220">
        <v>7.0631409999999999</v>
      </c>
    </row>
    <row r="4221" spans="1:9" x14ac:dyDescent="0.25">
      <c r="A4221">
        <v>4220</v>
      </c>
      <c r="B4221">
        <v>177.378963</v>
      </c>
      <c r="C4221">
        <v>7.0229100000000004</v>
      </c>
    </row>
    <row r="4222" spans="1:9" x14ac:dyDescent="0.25">
      <c r="A4222">
        <v>4221</v>
      </c>
    </row>
    <row r="4223" spans="1:9" x14ac:dyDescent="0.25">
      <c r="A4223">
        <v>4222</v>
      </c>
      <c r="D4223">
        <v>167.11646999999999</v>
      </c>
      <c r="E4223">
        <v>8.6916049999999991</v>
      </c>
      <c r="F4223">
        <v>177.992086</v>
      </c>
      <c r="G4223">
        <v>4.6931099999999999</v>
      </c>
    </row>
    <row r="4224" spans="1:9" x14ac:dyDescent="0.25">
      <c r="A4224">
        <v>4223</v>
      </c>
      <c r="D4224">
        <v>167.05776299999999</v>
      </c>
      <c r="E4224">
        <v>8.6417260000000002</v>
      </c>
      <c r="F4224">
        <v>177.94158999999999</v>
      </c>
      <c r="G4224">
        <v>4.6880290000000002</v>
      </c>
    </row>
    <row r="4225" spans="1:9" x14ac:dyDescent="0.25">
      <c r="A4225">
        <v>4224</v>
      </c>
      <c r="D4225">
        <v>167.08526899999998</v>
      </c>
      <c r="E4225">
        <v>8.6430600000000002</v>
      </c>
      <c r="F4225">
        <v>177.90530899999999</v>
      </c>
      <c r="G4225">
        <v>4.6732500000000003</v>
      </c>
    </row>
    <row r="4226" spans="1:9" x14ac:dyDescent="0.25">
      <c r="A4226">
        <v>4225</v>
      </c>
      <c r="D4226">
        <v>167.07223399999998</v>
      </c>
      <c r="E4226">
        <v>8.6536819999999999</v>
      </c>
      <c r="F4226">
        <v>177.92388499999998</v>
      </c>
      <c r="G4226">
        <v>4.720923</v>
      </c>
    </row>
    <row r="4227" spans="1:9" x14ac:dyDescent="0.25">
      <c r="A4227">
        <v>4226</v>
      </c>
      <c r="D4227">
        <v>167.09034800000001</v>
      </c>
      <c r="E4227">
        <v>8.6370050000000003</v>
      </c>
      <c r="F4227">
        <v>177.91336699999999</v>
      </c>
      <c r="G4227">
        <v>4.7167659999999998</v>
      </c>
    </row>
    <row r="4228" spans="1:9" x14ac:dyDescent="0.25">
      <c r="A4228">
        <v>4227</v>
      </c>
      <c r="D4228">
        <v>167.11138799999998</v>
      </c>
      <c r="E4228">
        <v>8.6520399999999995</v>
      </c>
      <c r="F4228">
        <v>177.91131300000001</v>
      </c>
      <c r="G4228">
        <v>4.720923</v>
      </c>
    </row>
    <row r="4229" spans="1:9" x14ac:dyDescent="0.25">
      <c r="A4229">
        <v>4228</v>
      </c>
      <c r="D4229">
        <v>167.12098599999999</v>
      </c>
      <c r="E4229">
        <v>8.6644070000000006</v>
      </c>
      <c r="F4229">
        <v>177.905925</v>
      </c>
      <c r="G4229">
        <v>4.7095310000000001</v>
      </c>
    </row>
    <row r="4230" spans="1:9" x14ac:dyDescent="0.25">
      <c r="A4230">
        <v>4229</v>
      </c>
      <c r="D4230">
        <v>167.12339700000001</v>
      </c>
      <c r="E4230">
        <v>8.6583009999999998</v>
      </c>
      <c r="F4230">
        <v>177.95236499999999</v>
      </c>
      <c r="G4230">
        <v>4.7288769999999998</v>
      </c>
    </row>
    <row r="4231" spans="1:9" x14ac:dyDescent="0.25">
      <c r="A4231">
        <v>4230</v>
      </c>
      <c r="D4231">
        <v>167.08711699999998</v>
      </c>
      <c r="E4231">
        <v>8.6677940000000007</v>
      </c>
      <c r="F4231">
        <v>177.92388499999998</v>
      </c>
      <c r="G4231">
        <v>4.6549820000000004</v>
      </c>
    </row>
    <row r="4232" spans="1:9" x14ac:dyDescent="0.25">
      <c r="A4232">
        <v>4231</v>
      </c>
      <c r="D4232">
        <v>167.08988699999998</v>
      </c>
      <c r="E4232">
        <v>8.6555809999999997</v>
      </c>
      <c r="F4232">
        <v>177.95980599999999</v>
      </c>
      <c r="G4232">
        <v>4.6745840000000003</v>
      </c>
    </row>
    <row r="4233" spans="1:9" x14ac:dyDescent="0.25">
      <c r="A4233">
        <v>4232</v>
      </c>
      <c r="D4233">
        <v>167.13530299999999</v>
      </c>
      <c r="E4233">
        <v>8.5610569999999999</v>
      </c>
      <c r="F4233">
        <v>177.95734499999998</v>
      </c>
      <c r="G4233">
        <v>4.735805</v>
      </c>
    </row>
    <row r="4234" spans="1:9" x14ac:dyDescent="0.25">
      <c r="A4234">
        <v>4233</v>
      </c>
      <c r="D4234">
        <v>167.11646999999999</v>
      </c>
      <c r="E4234">
        <v>8.6916049999999991</v>
      </c>
      <c r="F4234">
        <v>177.992086</v>
      </c>
      <c r="G4234">
        <v>4.6931099999999999</v>
      </c>
    </row>
    <row r="4235" spans="1:9" x14ac:dyDescent="0.25">
      <c r="A4235">
        <v>4234</v>
      </c>
      <c r="H4235">
        <v>167.59504199999998</v>
      </c>
      <c r="I4235">
        <v>8.5593629999999994</v>
      </c>
    </row>
    <row r="4236" spans="1:9" x14ac:dyDescent="0.25">
      <c r="A4236">
        <v>4235</v>
      </c>
      <c r="B4236">
        <v>157.73189299999999</v>
      </c>
      <c r="C4236">
        <v>6.8195949999999996</v>
      </c>
      <c r="H4236">
        <v>167.54531800000001</v>
      </c>
      <c r="I4236">
        <v>8.6128350000000005</v>
      </c>
    </row>
    <row r="4237" spans="1:9" x14ac:dyDescent="0.25">
      <c r="A4237">
        <v>4236</v>
      </c>
      <c r="B4237">
        <v>157.68873500000001</v>
      </c>
      <c r="C4237">
        <v>6.9100149999999996</v>
      </c>
      <c r="H4237">
        <v>167.54500899999999</v>
      </c>
      <c r="I4237">
        <v>8.5818399999999997</v>
      </c>
    </row>
    <row r="4238" spans="1:9" x14ac:dyDescent="0.25">
      <c r="A4238">
        <v>4237</v>
      </c>
      <c r="B4238">
        <v>157.72352799999999</v>
      </c>
      <c r="C4238">
        <v>6.8798399999999997</v>
      </c>
      <c r="H4238">
        <v>167.50544500000001</v>
      </c>
      <c r="I4238">
        <v>8.5999029999999994</v>
      </c>
    </row>
    <row r="4239" spans="1:9" x14ac:dyDescent="0.25">
      <c r="A4239">
        <v>4238</v>
      </c>
      <c r="B4239">
        <v>157.76509399999998</v>
      </c>
      <c r="C4239">
        <v>6.8992899999999997</v>
      </c>
      <c r="H4239">
        <v>167.52894699999999</v>
      </c>
      <c r="I4239">
        <v>8.5887170000000008</v>
      </c>
    </row>
    <row r="4240" spans="1:9" x14ac:dyDescent="0.25">
      <c r="A4240">
        <v>4239</v>
      </c>
      <c r="B4240">
        <v>157.745441</v>
      </c>
      <c r="C4240">
        <v>6.8848700000000003</v>
      </c>
      <c r="H4240">
        <v>167.571899</v>
      </c>
      <c r="I4240">
        <v>8.613194</v>
      </c>
    </row>
    <row r="4241" spans="1:9" x14ac:dyDescent="0.25">
      <c r="A4241">
        <v>4240</v>
      </c>
      <c r="B4241">
        <v>157.72732600000001</v>
      </c>
      <c r="C4241">
        <v>6.852284</v>
      </c>
      <c r="H4241">
        <v>167.56168700000001</v>
      </c>
      <c r="I4241">
        <v>8.6144259999999999</v>
      </c>
    </row>
    <row r="4242" spans="1:9" x14ac:dyDescent="0.25">
      <c r="A4242">
        <v>4241</v>
      </c>
      <c r="B4242">
        <v>157.717062</v>
      </c>
      <c r="C4242">
        <v>6.8549519999999999</v>
      </c>
      <c r="H4242">
        <v>167.62449799999999</v>
      </c>
      <c r="I4242">
        <v>8.5687540000000002</v>
      </c>
    </row>
    <row r="4243" spans="1:9" x14ac:dyDescent="0.25">
      <c r="A4243">
        <v>4242</v>
      </c>
      <c r="B4243">
        <v>157.757295</v>
      </c>
      <c r="C4243">
        <v>6.7859829999999999</v>
      </c>
      <c r="H4243">
        <v>167.58785899999998</v>
      </c>
      <c r="I4243">
        <v>8.6009810000000009</v>
      </c>
    </row>
    <row r="4244" spans="1:9" x14ac:dyDescent="0.25">
      <c r="A4244">
        <v>4243</v>
      </c>
      <c r="B4244">
        <v>157.782028</v>
      </c>
      <c r="C4244">
        <v>6.7878299999999996</v>
      </c>
      <c r="H4244">
        <v>167.59591399999999</v>
      </c>
      <c r="I4244">
        <v>8.5587990000000005</v>
      </c>
    </row>
    <row r="4245" spans="1:9" x14ac:dyDescent="0.25">
      <c r="A4245">
        <v>4244</v>
      </c>
      <c r="B4245">
        <v>157.79778199999998</v>
      </c>
      <c r="C4245">
        <v>6.8175939999999997</v>
      </c>
      <c r="H4245">
        <v>167.60643499999998</v>
      </c>
      <c r="I4245">
        <v>8.564546</v>
      </c>
    </row>
    <row r="4246" spans="1:9" x14ac:dyDescent="0.25">
      <c r="A4246">
        <v>4245</v>
      </c>
      <c r="B4246">
        <v>157.82985500000001</v>
      </c>
      <c r="C4246">
        <v>6.8613150000000003</v>
      </c>
      <c r="H4246">
        <v>167.58811499999999</v>
      </c>
      <c r="I4246">
        <v>8.5419160000000005</v>
      </c>
    </row>
    <row r="4247" spans="1:9" x14ac:dyDescent="0.25">
      <c r="A4247">
        <v>4246</v>
      </c>
      <c r="B4247">
        <v>157.82544200000001</v>
      </c>
      <c r="C4247">
        <v>6.8343749999999996</v>
      </c>
      <c r="H4247">
        <v>167.57225699999998</v>
      </c>
      <c r="I4247">
        <v>8.5407360000000008</v>
      </c>
    </row>
    <row r="4248" spans="1:9" x14ac:dyDescent="0.25">
      <c r="A4248">
        <v>4247</v>
      </c>
      <c r="B4248">
        <v>157.73189299999999</v>
      </c>
      <c r="C4248">
        <v>6.8195949999999996</v>
      </c>
      <c r="H4248">
        <v>167.59504199999998</v>
      </c>
      <c r="I4248">
        <v>8.5593629999999994</v>
      </c>
    </row>
    <row r="4249" spans="1:9" x14ac:dyDescent="0.25">
      <c r="A4249">
        <v>4248</v>
      </c>
      <c r="D4249">
        <v>150.27700499999997</v>
      </c>
      <c r="E4249">
        <v>7.7235279999999999</v>
      </c>
    </row>
    <row r="4250" spans="1:9" x14ac:dyDescent="0.25">
      <c r="A4250">
        <v>4249</v>
      </c>
      <c r="D4250">
        <v>150.27700499999997</v>
      </c>
      <c r="E4250">
        <v>7.7235279999999999</v>
      </c>
    </row>
    <row r="4251" spans="1:9" x14ac:dyDescent="0.25">
      <c r="A4251">
        <v>4250</v>
      </c>
      <c r="D4251">
        <v>150.27700499999997</v>
      </c>
      <c r="E4251">
        <v>7.7235279999999999</v>
      </c>
      <c r="F4251">
        <v>158.35579300000001</v>
      </c>
      <c r="G4251">
        <v>4.9841740000000003</v>
      </c>
    </row>
    <row r="4252" spans="1:9" x14ac:dyDescent="0.25">
      <c r="A4252">
        <v>4251</v>
      </c>
      <c r="D4252">
        <v>150.27700499999997</v>
      </c>
      <c r="E4252">
        <v>7.7235279999999999</v>
      </c>
      <c r="F4252">
        <v>158.339269</v>
      </c>
      <c r="G4252">
        <v>5.0543750000000003</v>
      </c>
    </row>
    <row r="4253" spans="1:9" x14ac:dyDescent="0.25">
      <c r="A4253">
        <v>4252</v>
      </c>
      <c r="D4253">
        <v>150.27700499999997</v>
      </c>
      <c r="E4253">
        <v>7.7235279999999999</v>
      </c>
      <c r="F4253">
        <v>158.356461</v>
      </c>
      <c r="G4253">
        <v>5.0291779999999999</v>
      </c>
    </row>
    <row r="4254" spans="1:9" x14ac:dyDescent="0.25">
      <c r="A4254">
        <v>4253</v>
      </c>
      <c r="D4254">
        <v>150.27700499999997</v>
      </c>
      <c r="E4254">
        <v>7.7235279999999999</v>
      </c>
      <c r="F4254">
        <v>158.35297</v>
      </c>
      <c r="G4254">
        <v>5.0157850000000002</v>
      </c>
    </row>
    <row r="4255" spans="1:9" x14ac:dyDescent="0.25">
      <c r="A4255">
        <v>4254</v>
      </c>
      <c r="D4255">
        <v>150.27700499999997</v>
      </c>
      <c r="E4255">
        <v>7.7235279999999999</v>
      </c>
      <c r="F4255">
        <v>158.370521</v>
      </c>
      <c r="G4255">
        <v>5.0119870000000004</v>
      </c>
    </row>
    <row r="4256" spans="1:9" x14ac:dyDescent="0.25">
      <c r="A4256">
        <v>4255</v>
      </c>
      <c r="D4256">
        <v>150.27700499999997</v>
      </c>
      <c r="E4256">
        <v>7.7235279999999999</v>
      </c>
      <c r="F4256">
        <v>158.35476699999998</v>
      </c>
      <c r="G4256">
        <v>4.9990040000000002</v>
      </c>
    </row>
    <row r="4257" spans="1:9" x14ac:dyDescent="0.25">
      <c r="A4257">
        <v>4256</v>
      </c>
      <c r="D4257">
        <v>150.27700499999997</v>
      </c>
      <c r="E4257">
        <v>7.7235279999999999</v>
      </c>
      <c r="F4257">
        <v>158.38422199999999</v>
      </c>
      <c r="G4257">
        <v>4.9986969999999999</v>
      </c>
    </row>
    <row r="4258" spans="1:9" x14ac:dyDescent="0.25">
      <c r="A4258">
        <v>4257</v>
      </c>
      <c r="D4258">
        <v>150.27700499999997</v>
      </c>
      <c r="E4258">
        <v>7.7235279999999999</v>
      </c>
      <c r="F4258">
        <v>158.38545399999998</v>
      </c>
      <c r="G4258">
        <v>5.001468</v>
      </c>
    </row>
    <row r="4259" spans="1:9" x14ac:dyDescent="0.25">
      <c r="A4259">
        <v>4258</v>
      </c>
      <c r="D4259">
        <v>150.27700499999997</v>
      </c>
      <c r="E4259">
        <v>7.7235279999999999</v>
      </c>
      <c r="F4259">
        <v>158.47438399999999</v>
      </c>
      <c r="G4259">
        <v>4.9979779999999998</v>
      </c>
    </row>
    <row r="4260" spans="1:9" x14ac:dyDescent="0.25">
      <c r="A4260">
        <v>4259</v>
      </c>
      <c r="D4260">
        <v>150.27700499999997</v>
      </c>
      <c r="E4260">
        <v>7.7235279999999999</v>
      </c>
      <c r="F4260">
        <v>158.520364</v>
      </c>
      <c r="G4260">
        <v>4.9448150000000002</v>
      </c>
    </row>
    <row r="4261" spans="1:9" x14ac:dyDescent="0.25">
      <c r="A4261">
        <v>4260</v>
      </c>
      <c r="D4261">
        <v>150.27700499999997</v>
      </c>
      <c r="E4261">
        <v>7.7235279999999999</v>
      </c>
      <c r="F4261">
        <v>158.35579300000001</v>
      </c>
      <c r="G4261">
        <v>4.9841740000000003</v>
      </c>
    </row>
    <row r="4262" spans="1:9" x14ac:dyDescent="0.25">
      <c r="A4262">
        <v>4261</v>
      </c>
      <c r="D4262">
        <v>150.27700499999997</v>
      </c>
      <c r="E4262">
        <v>7.7235279999999999</v>
      </c>
    </row>
    <row r="4263" spans="1:9" x14ac:dyDescent="0.25">
      <c r="A4263">
        <v>4262</v>
      </c>
    </row>
    <row r="4264" spans="1:9" x14ac:dyDescent="0.25">
      <c r="A4264">
        <v>4263</v>
      </c>
      <c r="B4264">
        <v>129.80584400000001</v>
      </c>
      <c r="C4264">
        <v>6.7728489999999999</v>
      </c>
      <c r="H4264">
        <v>150.47564899999998</v>
      </c>
      <c r="I4264">
        <v>8.3432209999999998</v>
      </c>
    </row>
    <row r="4265" spans="1:9" x14ac:dyDescent="0.25">
      <c r="A4265">
        <v>4264</v>
      </c>
      <c r="B4265">
        <v>129.71534500000001</v>
      </c>
      <c r="C4265">
        <v>6.606363</v>
      </c>
      <c r="H4265">
        <v>150.47564899999998</v>
      </c>
      <c r="I4265">
        <v>8.3432209999999998</v>
      </c>
    </row>
    <row r="4266" spans="1:9" x14ac:dyDescent="0.25">
      <c r="A4266">
        <v>4265</v>
      </c>
      <c r="B4266">
        <v>129.79071500000001</v>
      </c>
      <c r="C4266">
        <v>6.6631619999999998</v>
      </c>
      <c r="H4266">
        <v>150.47564899999998</v>
      </c>
      <c r="I4266">
        <v>8.3432209999999998</v>
      </c>
    </row>
    <row r="4267" spans="1:9" x14ac:dyDescent="0.25">
      <c r="A4267">
        <v>4266</v>
      </c>
      <c r="B4267">
        <v>129.80007700000002</v>
      </c>
      <c r="C4267">
        <v>6.6691820000000002</v>
      </c>
      <c r="H4267">
        <v>150.47564899999998</v>
      </c>
      <c r="I4267">
        <v>8.3432209999999998</v>
      </c>
    </row>
    <row r="4268" spans="1:9" x14ac:dyDescent="0.25">
      <c r="A4268">
        <v>4267</v>
      </c>
      <c r="B4268">
        <v>129.77013500000001</v>
      </c>
      <c r="C4268">
        <v>6.7153299999999998</v>
      </c>
      <c r="H4268">
        <v>150.47564899999998</v>
      </c>
      <c r="I4268">
        <v>8.3432209999999998</v>
      </c>
    </row>
    <row r="4269" spans="1:9" x14ac:dyDescent="0.25">
      <c r="A4269">
        <v>4268</v>
      </c>
      <c r="B4269">
        <v>129.807748</v>
      </c>
      <c r="C4269">
        <v>6.7184169999999996</v>
      </c>
      <c r="H4269">
        <v>150.47564899999998</v>
      </c>
      <c r="I4269">
        <v>8.3432209999999998</v>
      </c>
    </row>
    <row r="4270" spans="1:9" x14ac:dyDescent="0.25">
      <c r="A4270">
        <v>4269</v>
      </c>
      <c r="B4270">
        <v>129.81129600000003</v>
      </c>
      <c r="C4270">
        <v>6.6801399999999997</v>
      </c>
      <c r="H4270">
        <v>150.47564899999998</v>
      </c>
      <c r="I4270">
        <v>8.3432209999999998</v>
      </c>
    </row>
    <row r="4271" spans="1:9" x14ac:dyDescent="0.25">
      <c r="A4271">
        <v>4270</v>
      </c>
      <c r="B4271">
        <v>129.76993300000001</v>
      </c>
      <c r="C4271">
        <v>6.6580170000000001</v>
      </c>
      <c r="H4271">
        <v>150.47564899999998</v>
      </c>
      <c r="I4271">
        <v>8.3432209999999998</v>
      </c>
    </row>
    <row r="4272" spans="1:9" x14ac:dyDescent="0.25">
      <c r="A4272">
        <v>4271</v>
      </c>
      <c r="B4272">
        <v>129.794061</v>
      </c>
      <c r="C4272">
        <v>6.6641909999999998</v>
      </c>
      <c r="H4272">
        <v>150.47564899999998</v>
      </c>
      <c r="I4272">
        <v>8.3432209999999998</v>
      </c>
    </row>
    <row r="4273" spans="1:9" x14ac:dyDescent="0.25">
      <c r="A4273">
        <v>4272</v>
      </c>
      <c r="B4273">
        <v>129.820966</v>
      </c>
      <c r="C4273">
        <v>6.6895030000000002</v>
      </c>
      <c r="H4273">
        <v>150.47564899999998</v>
      </c>
      <c r="I4273">
        <v>8.3432209999999998</v>
      </c>
    </row>
    <row r="4274" spans="1:9" x14ac:dyDescent="0.25">
      <c r="A4274">
        <v>4273</v>
      </c>
      <c r="B4274">
        <v>129.88384000000002</v>
      </c>
      <c r="C4274">
        <v>6.6992779999999996</v>
      </c>
      <c r="H4274">
        <v>150.47564899999998</v>
      </c>
      <c r="I4274">
        <v>8.3432209999999998</v>
      </c>
    </row>
    <row r="4275" spans="1:9" x14ac:dyDescent="0.25">
      <c r="A4275">
        <v>4274</v>
      </c>
      <c r="B4275">
        <v>129.84900800000003</v>
      </c>
      <c r="C4275">
        <v>6.7248479999999997</v>
      </c>
      <c r="H4275">
        <v>150.47564899999998</v>
      </c>
      <c r="I4275">
        <v>8.3432209999999998</v>
      </c>
    </row>
    <row r="4276" spans="1:9" x14ac:dyDescent="0.25">
      <c r="A4276">
        <v>4275</v>
      </c>
      <c r="B4276">
        <v>129.80584400000001</v>
      </c>
      <c r="C4276">
        <v>6.7728489999999999</v>
      </c>
    </row>
    <row r="4277" spans="1:9" x14ac:dyDescent="0.25">
      <c r="A4277">
        <v>4276</v>
      </c>
    </row>
    <row r="4278" spans="1:9" x14ac:dyDescent="0.25">
      <c r="A4278">
        <v>4277</v>
      </c>
      <c r="D4278">
        <v>119.34217900000002</v>
      </c>
      <c r="E4278">
        <v>7.898682</v>
      </c>
    </row>
    <row r="4279" spans="1:9" x14ac:dyDescent="0.25">
      <c r="A4279">
        <v>4278</v>
      </c>
      <c r="D4279">
        <v>119.35292900000002</v>
      </c>
      <c r="E4279">
        <v>7.9553770000000004</v>
      </c>
      <c r="F4279">
        <v>130.017808</v>
      </c>
      <c r="G4279">
        <v>4.876379</v>
      </c>
    </row>
    <row r="4280" spans="1:9" x14ac:dyDescent="0.25">
      <c r="A4280">
        <v>4279</v>
      </c>
      <c r="D4280">
        <v>119.38025000000002</v>
      </c>
      <c r="E4280">
        <v>7.9627340000000002</v>
      </c>
      <c r="F4280">
        <v>129.969651</v>
      </c>
      <c r="G4280">
        <v>4.8787459999999996</v>
      </c>
    </row>
    <row r="4281" spans="1:9" x14ac:dyDescent="0.25">
      <c r="A4281">
        <v>4280</v>
      </c>
      <c r="D4281">
        <v>119.36975600000001</v>
      </c>
      <c r="E4281">
        <v>7.898218</v>
      </c>
      <c r="F4281">
        <v>130.07136600000001</v>
      </c>
      <c r="G4281">
        <v>4.8315169999999998</v>
      </c>
    </row>
    <row r="4282" spans="1:9" x14ac:dyDescent="0.25">
      <c r="A4282">
        <v>4281</v>
      </c>
      <c r="D4282">
        <v>119.338784</v>
      </c>
      <c r="E4282">
        <v>7.8964689999999997</v>
      </c>
      <c r="F4282">
        <v>130.06621699999999</v>
      </c>
      <c r="G4282">
        <v>4.7593360000000002</v>
      </c>
    </row>
    <row r="4283" spans="1:9" x14ac:dyDescent="0.25">
      <c r="A4283">
        <v>4282</v>
      </c>
      <c r="D4283">
        <v>119.343309</v>
      </c>
      <c r="E4283">
        <v>7.9062950000000001</v>
      </c>
      <c r="F4283">
        <v>130.05783200000002</v>
      </c>
      <c r="G4283">
        <v>4.751309</v>
      </c>
    </row>
    <row r="4284" spans="1:9" x14ac:dyDescent="0.25">
      <c r="A4284">
        <v>4283</v>
      </c>
      <c r="D4284">
        <v>119.36970300000002</v>
      </c>
      <c r="E4284">
        <v>7.924766</v>
      </c>
      <c r="F4284">
        <v>130.069051</v>
      </c>
      <c r="G4284">
        <v>4.7728659999999996</v>
      </c>
    </row>
    <row r="4285" spans="1:9" x14ac:dyDescent="0.25">
      <c r="A4285">
        <v>4284</v>
      </c>
      <c r="D4285">
        <v>119.35107500000001</v>
      </c>
      <c r="E4285">
        <v>7.9319170000000003</v>
      </c>
      <c r="F4285">
        <v>130.093694</v>
      </c>
      <c r="G4285">
        <v>4.8011109999999997</v>
      </c>
    </row>
    <row r="4286" spans="1:9" x14ac:dyDescent="0.25">
      <c r="A4286">
        <v>4285</v>
      </c>
      <c r="D4286">
        <v>119.37114100000001</v>
      </c>
      <c r="E4286">
        <v>7.9603159999999997</v>
      </c>
      <c r="F4286">
        <v>130.11345</v>
      </c>
      <c r="G4286">
        <v>4.8443779999999999</v>
      </c>
    </row>
    <row r="4287" spans="1:9" x14ac:dyDescent="0.25">
      <c r="A4287">
        <v>4286</v>
      </c>
      <c r="D4287">
        <v>119.38369500000002</v>
      </c>
      <c r="E4287">
        <v>7.9467850000000002</v>
      </c>
      <c r="F4287">
        <v>130.09662700000001</v>
      </c>
      <c r="G4287">
        <v>4.8192719999999998</v>
      </c>
    </row>
    <row r="4288" spans="1:9" x14ac:dyDescent="0.25">
      <c r="A4288">
        <v>4287</v>
      </c>
      <c r="D4288">
        <v>119.330758</v>
      </c>
      <c r="E4288">
        <v>7.9870169999999998</v>
      </c>
      <c r="F4288">
        <v>130.09945000000002</v>
      </c>
      <c r="G4288">
        <v>4.8723150000000004</v>
      </c>
    </row>
    <row r="4289" spans="1:9" x14ac:dyDescent="0.25">
      <c r="A4289">
        <v>4288</v>
      </c>
      <c r="D4289">
        <v>119.34217900000002</v>
      </c>
      <c r="E4289">
        <v>7.898682</v>
      </c>
      <c r="F4289">
        <v>130.017808</v>
      </c>
      <c r="G4289">
        <v>4.876379</v>
      </c>
    </row>
    <row r="4290" spans="1:9" x14ac:dyDescent="0.25">
      <c r="A4290">
        <v>4289</v>
      </c>
      <c r="F4290">
        <v>130.017808</v>
      </c>
      <c r="G4290">
        <v>4.876379</v>
      </c>
    </row>
    <row r="4291" spans="1:9" x14ac:dyDescent="0.25">
      <c r="A4291">
        <v>4290</v>
      </c>
      <c r="H4291">
        <v>119.49143000000001</v>
      </c>
      <c r="I4291">
        <v>8.4893029999999996</v>
      </c>
    </row>
    <row r="4292" spans="1:9" x14ac:dyDescent="0.25">
      <c r="A4292">
        <v>4291</v>
      </c>
      <c r="H4292">
        <v>119.53747300000001</v>
      </c>
      <c r="I4292">
        <v>8.4664090000000005</v>
      </c>
    </row>
    <row r="4293" spans="1:9" x14ac:dyDescent="0.25">
      <c r="A4293">
        <v>4292</v>
      </c>
      <c r="B4293">
        <v>105.772863</v>
      </c>
      <c r="C4293">
        <v>6.7155360000000002</v>
      </c>
      <c r="H4293">
        <v>119.50372400000001</v>
      </c>
      <c r="I4293">
        <v>8.4579710000000006</v>
      </c>
    </row>
    <row r="4294" spans="1:9" x14ac:dyDescent="0.25">
      <c r="A4294">
        <v>4293</v>
      </c>
      <c r="B4294">
        <v>105.75835500000001</v>
      </c>
      <c r="C4294">
        <v>6.6875999999999998</v>
      </c>
      <c r="H4294">
        <v>119.54277200000001</v>
      </c>
      <c r="I4294">
        <v>8.4621899999999997</v>
      </c>
    </row>
    <row r="4295" spans="1:9" x14ac:dyDescent="0.25">
      <c r="A4295">
        <v>4294</v>
      </c>
      <c r="B4295">
        <v>105.77168400000001</v>
      </c>
      <c r="C4295">
        <v>6.6682030000000001</v>
      </c>
      <c r="H4295">
        <v>119.491636</v>
      </c>
      <c r="I4295">
        <v>8.4638360000000006</v>
      </c>
    </row>
    <row r="4296" spans="1:9" x14ac:dyDescent="0.25">
      <c r="A4296">
        <v>4295</v>
      </c>
      <c r="B4296">
        <v>105.77142400000001</v>
      </c>
      <c r="C4296">
        <v>6.6627510000000001</v>
      </c>
      <c r="H4296">
        <v>119.459169</v>
      </c>
      <c r="I4296">
        <v>8.4307029999999994</v>
      </c>
    </row>
    <row r="4297" spans="1:9" x14ac:dyDescent="0.25">
      <c r="A4297">
        <v>4296</v>
      </c>
      <c r="B4297">
        <v>105.79622400000001</v>
      </c>
      <c r="C4297">
        <v>6.6989179999999999</v>
      </c>
      <c r="H4297">
        <v>119.52759700000001</v>
      </c>
      <c r="I4297">
        <v>8.4326080000000001</v>
      </c>
    </row>
    <row r="4298" spans="1:9" x14ac:dyDescent="0.25">
      <c r="A4298">
        <v>4297</v>
      </c>
      <c r="B4298">
        <v>105.81124600000001</v>
      </c>
      <c r="C4298">
        <v>6.6375929999999999</v>
      </c>
      <c r="H4298">
        <v>119.57235400000002</v>
      </c>
      <c r="I4298">
        <v>8.4353859999999994</v>
      </c>
    </row>
    <row r="4299" spans="1:9" x14ac:dyDescent="0.25">
      <c r="A4299">
        <v>4298</v>
      </c>
      <c r="B4299">
        <v>105.82189300000002</v>
      </c>
      <c r="C4299">
        <v>6.6455149999999996</v>
      </c>
      <c r="H4299">
        <v>119.52383900000001</v>
      </c>
      <c r="I4299">
        <v>8.4247870000000002</v>
      </c>
    </row>
    <row r="4300" spans="1:9" x14ac:dyDescent="0.25">
      <c r="A4300">
        <v>4299</v>
      </c>
      <c r="B4300">
        <v>105.81284100000002</v>
      </c>
      <c r="C4300">
        <v>6.6296179999999998</v>
      </c>
      <c r="H4300">
        <v>119.48144600000001</v>
      </c>
      <c r="I4300">
        <v>8.4155259999999998</v>
      </c>
    </row>
    <row r="4301" spans="1:9" x14ac:dyDescent="0.25">
      <c r="A4301">
        <v>4300</v>
      </c>
      <c r="B4301">
        <v>105.78701500000001</v>
      </c>
      <c r="C4301">
        <v>6.667535</v>
      </c>
      <c r="H4301">
        <v>119.49143000000001</v>
      </c>
      <c r="I4301">
        <v>8.4893029999999996</v>
      </c>
    </row>
    <row r="4302" spans="1:9" x14ac:dyDescent="0.25">
      <c r="A4302">
        <v>4301</v>
      </c>
      <c r="B4302">
        <v>105.79761200000002</v>
      </c>
      <c r="C4302">
        <v>6.6723710000000001</v>
      </c>
    </row>
    <row r="4303" spans="1:9" x14ac:dyDescent="0.25">
      <c r="A4303">
        <v>4302</v>
      </c>
      <c r="B4303">
        <v>105.70037600000001</v>
      </c>
      <c r="C4303">
        <v>6.7318959999999999</v>
      </c>
    </row>
    <row r="4304" spans="1:9" x14ac:dyDescent="0.25">
      <c r="A4304">
        <v>4303</v>
      </c>
      <c r="B4304">
        <v>105.772863</v>
      </c>
      <c r="C4304">
        <v>6.7155360000000002</v>
      </c>
    </row>
    <row r="4305" spans="1:9" x14ac:dyDescent="0.25">
      <c r="A4305">
        <v>4304</v>
      </c>
      <c r="B4305">
        <v>105.772863</v>
      </c>
      <c r="C4305">
        <v>6.7155360000000002</v>
      </c>
    </row>
    <row r="4306" spans="1:9" x14ac:dyDescent="0.25">
      <c r="A4306">
        <v>4305</v>
      </c>
      <c r="D4306">
        <v>94.952514000000008</v>
      </c>
      <c r="E4306">
        <v>8.4359000000000002</v>
      </c>
    </row>
    <row r="4307" spans="1:9" x14ac:dyDescent="0.25">
      <c r="A4307">
        <v>4306</v>
      </c>
      <c r="D4307">
        <v>94.967279000000005</v>
      </c>
      <c r="E4307">
        <v>8.3618140000000007</v>
      </c>
      <c r="F4307">
        <v>105.63261900000001</v>
      </c>
      <c r="G4307">
        <v>5.0237769999999999</v>
      </c>
    </row>
    <row r="4308" spans="1:9" x14ac:dyDescent="0.25">
      <c r="A4308">
        <v>4307</v>
      </c>
      <c r="D4308">
        <v>94.946441000000007</v>
      </c>
      <c r="E4308">
        <v>8.3914489999999997</v>
      </c>
      <c r="F4308">
        <v>105.58230300000001</v>
      </c>
      <c r="G4308">
        <v>5.0357130000000003</v>
      </c>
    </row>
    <row r="4309" spans="1:9" x14ac:dyDescent="0.25">
      <c r="A4309">
        <v>4308</v>
      </c>
      <c r="D4309">
        <v>94.915212000000011</v>
      </c>
      <c r="E4309">
        <v>8.3869220000000002</v>
      </c>
      <c r="F4309">
        <v>105.56733100000001</v>
      </c>
      <c r="G4309">
        <v>4.9913650000000001</v>
      </c>
    </row>
    <row r="4310" spans="1:9" x14ac:dyDescent="0.25">
      <c r="A4310">
        <v>4309</v>
      </c>
      <c r="D4310">
        <v>94.943458000000007</v>
      </c>
      <c r="E4310">
        <v>8.3841439999999992</v>
      </c>
      <c r="F4310">
        <v>105.56841</v>
      </c>
      <c r="G4310">
        <v>5.0228510000000002</v>
      </c>
    </row>
    <row r="4311" spans="1:9" x14ac:dyDescent="0.25">
      <c r="A4311">
        <v>4310</v>
      </c>
      <c r="D4311">
        <v>94.966045000000008</v>
      </c>
      <c r="E4311">
        <v>8.3839380000000006</v>
      </c>
      <c r="F4311">
        <v>105.59552500000001</v>
      </c>
      <c r="G4311">
        <v>4.9919310000000001</v>
      </c>
    </row>
    <row r="4312" spans="1:9" x14ac:dyDescent="0.25">
      <c r="A4312">
        <v>4311</v>
      </c>
      <c r="D4312">
        <v>94.968513000000002</v>
      </c>
      <c r="E4312">
        <v>8.3800779999999992</v>
      </c>
      <c r="F4312">
        <v>105.61039500000001</v>
      </c>
      <c r="G4312">
        <v>4.973719</v>
      </c>
    </row>
    <row r="4313" spans="1:9" x14ac:dyDescent="0.25">
      <c r="A4313">
        <v>4312</v>
      </c>
      <c r="D4313">
        <v>94.951226000000005</v>
      </c>
      <c r="E4313">
        <v>8.3654670000000007</v>
      </c>
      <c r="F4313">
        <v>105.61461000000001</v>
      </c>
      <c r="G4313">
        <v>4.9312740000000002</v>
      </c>
    </row>
    <row r="4314" spans="1:9" x14ac:dyDescent="0.25">
      <c r="A4314">
        <v>4313</v>
      </c>
      <c r="D4314">
        <v>94.948655000000002</v>
      </c>
      <c r="E4314">
        <v>8.3832170000000001</v>
      </c>
      <c r="F4314">
        <v>105.63786800000001</v>
      </c>
      <c r="G4314">
        <v>4.9696030000000002</v>
      </c>
    </row>
    <row r="4315" spans="1:9" x14ac:dyDescent="0.25">
      <c r="A4315">
        <v>4314</v>
      </c>
      <c r="D4315">
        <v>94.952514000000008</v>
      </c>
      <c r="E4315">
        <v>8.4359000000000002</v>
      </c>
      <c r="F4315">
        <v>105.675939</v>
      </c>
      <c r="G4315">
        <v>5.0425040000000001</v>
      </c>
    </row>
    <row r="4316" spans="1:9" x14ac:dyDescent="0.25">
      <c r="A4316">
        <v>4315</v>
      </c>
      <c r="F4316">
        <v>105.653558</v>
      </c>
      <c r="G4316">
        <v>5.0390569999999997</v>
      </c>
    </row>
    <row r="4317" spans="1:9" x14ac:dyDescent="0.25">
      <c r="A4317">
        <v>4316</v>
      </c>
      <c r="F4317">
        <v>105.63261900000001</v>
      </c>
      <c r="G4317">
        <v>5.0237769999999999</v>
      </c>
      <c r="H4317">
        <v>95.684719999999999</v>
      </c>
      <c r="I4317">
        <v>9.0255430000000008</v>
      </c>
    </row>
    <row r="4318" spans="1:9" x14ac:dyDescent="0.25">
      <c r="A4318">
        <v>4317</v>
      </c>
      <c r="F4318">
        <v>105.63261900000001</v>
      </c>
      <c r="G4318">
        <v>5.0237769999999999</v>
      </c>
      <c r="H4318">
        <v>95.769557000000006</v>
      </c>
      <c r="I4318">
        <v>8.9814530000000001</v>
      </c>
    </row>
    <row r="4319" spans="1:9" x14ac:dyDescent="0.25">
      <c r="A4319">
        <v>4318</v>
      </c>
      <c r="H4319">
        <v>95.725054999999998</v>
      </c>
      <c r="I4319">
        <v>8.9893249999999991</v>
      </c>
    </row>
    <row r="4320" spans="1:9" x14ac:dyDescent="0.25">
      <c r="A4320">
        <v>4319</v>
      </c>
      <c r="H4320">
        <v>95.763999000000013</v>
      </c>
      <c r="I4320">
        <v>9.0043469999999992</v>
      </c>
    </row>
    <row r="4321" spans="1:9" x14ac:dyDescent="0.25">
      <c r="A4321">
        <v>4320</v>
      </c>
      <c r="B4321">
        <v>81.727541000000002</v>
      </c>
      <c r="C4321">
        <v>7.6622279999999998</v>
      </c>
      <c r="H4321">
        <v>95.77027600000001</v>
      </c>
      <c r="I4321">
        <v>8.9710599999999996</v>
      </c>
    </row>
    <row r="4322" spans="1:9" x14ac:dyDescent="0.25">
      <c r="A4322">
        <v>4321</v>
      </c>
      <c r="B4322">
        <v>81.754397000000012</v>
      </c>
      <c r="C4322">
        <v>7.6196799999999998</v>
      </c>
      <c r="H4322">
        <v>95.788593000000006</v>
      </c>
      <c r="I4322">
        <v>8.9868030000000001</v>
      </c>
    </row>
    <row r="4323" spans="1:9" x14ac:dyDescent="0.25">
      <c r="A4323">
        <v>4322</v>
      </c>
      <c r="B4323">
        <v>81.760468000000003</v>
      </c>
      <c r="C4323">
        <v>7.6605809999999996</v>
      </c>
      <c r="H4323">
        <v>95.74979900000001</v>
      </c>
      <c r="I4323">
        <v>8.9816059999999993</v>
      </c>
    </row>
    <row r="4324" spans="1:9" x14ac:dyDescent="0.25">
      <c r="A4324">
        <v>4323</v>
      </c>
      <c r="B4324">
        <v>81.796636000000007</v>
      </c>
      <c r="C4324">
        <v>7.6372239999999998</v>
      </c>
      <c r="H4324">
        <v>95.756179000000003</v>
      </c>
      <c r="I4324">
        <v>9.0022889999999993</v>
      </c>
    </row>
    <row r="4325" spans="1:9" x14ac:dyDescent="0.25">
      <c r="A4325">
        <v>4324</v>
      </c>
      <c r="B4325">
        <v>81.790359000000009</v>
      </c>
      <c r="C4325">
        <v>7.6407730000000003</v>
      </c>
      <c r="H4325">
        <v>95.791629</v>
      </c>
      <c r="I4325">
        <v>8.9335550000000001</v>
      </c>
    </row>
    <row r="4326" spans="1:9" x14ac:dyDescent="0.25">
      <c r="A4326">
        <v>4325</v>
      </c>
      <c r="B4326">
        <v>81.783465000000007</v>
      </c>
      <c r="C4326">
        <v>7.6418540000000004</v>
      </c>
      <c r="H4326">
        <v>95.793840000000003</v>
      </c>
      <c r="I4326">
        <v>8.9215669999999996</v>
      </c>
    </row>
    <row r="4327" spans="1:9" x14ac:dyDescent="0.25">
      <c r="A4327">
        <v>4326</v>
      </c>
      <c r="B4327">
        <v>81.809189000000003</v>
      </c>
      <c r="C4327">
        <v>7.6312040000000003</v>
      </c>
      <c r="H4327">
        <v>95.637130000000013</v>
      </c>
      <c r="I4327">
        <v>8.9810409999999994</v>
      </c>
    </row>
    <row r="4328" spans="1:9" x14ac:dyDescent="0.25">
      <c r="A4328">
        <v>4327</v>
      </c>
      <c r="B4328">
        <v>81.811349000000007</v>
      </c>
      <c r="C4328">
        <v>7.6355769999999996</v>
      </c>
      <c r="H4328">
        <v>95.684719999999999</v>
      </c>
      <c r="I4328">
        <v>9.0255430000000008</v>
      </c>
    </row>
    <row r="4329" spans="1:9" x14ac:dyDescent="0.25">
      <c r="A4329">
        <v>4328</v>
      </c>
      <c r="B4329">
        <v>81.826938000000013</v>
      </c>
      <c r="C4329">
        <v>7.6424200000000004</v>
      </c>
    </row>
    <row r="4330" spans="1:9" x14ac:dyDescent="0.25">
      <c r="A4330">
        <v>4329</v>
      </c>
      <c r="B4330">
        <v>81.780584000000005</v>
      </c>
      <c r="C4330">
        <v>7.6419050000000004</v>
      </c>
    </row>
    <row r="4331" spans="1:9" x14ac:dyDescent="0.25">
      <c r="A4331">
        <v>4330</v>
      </c>
      <c r="B4331">
        <v>81.792982000000009</v>
      </c>
      <c r="C4331">
        <v>7.648542</v>
      </c>
    </row>
    <row r="4332" spans="1:9" x14ac:dyDescent="0.25">
      <c r="A4332">
        <v>4331</v>
      </c>
      <c r="B4332">
        <v>81.758976000000004</v>
      </c>
      <c r="C4332">
        <v>7.6075379999999999</v>
      </c>
      <c r="D4332">
        <v>74.901032000000001</v>
      </c>
      <c r="E4332">
        <v>9.0156150000000004</v>
      </c>
    </row>
    <row r="4333" spans="1:9" x14ac:dyDescent="0.25">
      <c r="A4333">
        <v>4332</v>
      </c>
      <c r="B4333">
        <v>81.727541000000002</v>
      </c>
      <c r="C4333">
        <v>7.6622279999999998</v>
      </c>
      <c r="D4333">
        <v>74.900106000000008</v>
      </c>
      <c r="E4333">
        <v>8.9989439999999998</v>
      </c>
    </row>
    <row r="4334" spans="1:9" x14ac:dyDescent="0.25">
      <c r="A4334">
        <v>4333</v>
      </c>
      <c r="D4334">
        <v>74.825815000000006</v>
      </c>
      <c r="E4334">
        <v>8.9869050000000001</v>
      </c>
    </row>
    <row r="4335" spans="1:9" x14ac:dyDescent="0.25">
      <c r="A4335">
        <v>4334</v>
      </c>
      <c r="D4335">
        <v>74.890433000000002</v>
      </c>
      <c r="E4335">
        <v>8.9793430000000001</v>
      </c>
      <c r="F4335">
        <v>81.207918000000006</v>
      </c>
      <c r="G4335">
        <v>5.5441200000000004</v>
      </c>
    </row>
    <row r="4336" spans="1:9" x14ac:dyDescent="0.25">
      <c r="A4336">
        <v>4335</v>
      </c>
      <c r="D4336">
        <v>74.904274000000001</v>
      </c>
      <c r="E4336">
        <v>8.9834589999999999</v>
      </c>
      <c r="F4336">
        <v>81.178695000000005</v>
      </c>
      <c r="G4336">
        <v>5.5930989999999996</v>
      </c>
    </row>
    <row r="4337" spans="1:9" x14ac:dyDescent="0.25">
      <c r="A4337">
        <v>4336</v>
      </c>
      <c r="D4337">
        <v>74.881893000000005</v>
      </c>
      <c r="E4337">
        <v>8.9922559999999994</v>
      </c>
      <c r="F4337">
        <v>81.191867000000002</v>
      </c>
      <c r="G4337">
        <v>5.5861539999999996</v>
      </c>
    </row>
    <row r="4338" spans="1:9" x14ac:dyDescent="0.25">
      <c r="A4338">
        <v>4337</v>
      </c>
      <c r="D4338">
        <v>74.911527000000007</v>
      </c>
      <c r="E4338">
        <v>8.9799600000000002</v>
      </c>
      <c r="F4338">
        <v>81.227777000000003</v>
      </c>
      <c r="G4338">
        <v>5.6176399999999997</v>
      </c>
    </row>
    <row r="4339" spans="1:9" x14ac:dyDescent="0.25">
      <c r="A4339">
        <v>4338</v>
      </c>
      <c r="D4339">
        <v>74.924132000000014</v>
      </c>
      <c r="E4339">
        <v>8.9956010000000006</v>
      </c>
      <c r="F4339">
        <v>81.223764000000003</v>
      </c>
      <c r="G4339">
        <v>5.6108989999999999</v>
      </c>
    </row>
    <row r="4340" spans="1:9" x14ac:dyDescent="0.25">
      <c r="A4340">
        <v>4339</v>
      </c>
      <c r="D4340">
        <v>74.924184000000011</v>
      </c>
      <c r="E4340">
        <v>8.9920000000000009</v>
      </c>
      <c r="F4340">
        <v>81.194542000000013</v>
      </c>
      <c r="G4340">
        <v>5.6052920000000004</v>
      </c>
    </row>
    <row r="4341" spans="1:9" x14ac:dyDescent="0.25">
      <c r="A4341">
        <v>4340</v>
      </c>
      <c r="D4341">
        <v>74.961740000000006</v>
      </c>
      <c r="E4341">
        <v>9.0094390000000004</v>
      </c>
      <c r="F4341">
        <v>81.250054000000006</v>
      </c>
      <c r="G4341">
        <v>5.6173820000000001</v>
      </c>
    </row>
    <row r="4342" spans="1:9" x14ac:dyDescent="0.25">
      <c r="A4342">
        <v>4341</v>
      </c>
      <c r="D4342">
        <v>74.901032000000001</v>
      </c>
      <c r="E4342">
        <v>9.0156150000000004</v>
      </c>
      <c r="F4342">
        <v>81.219597000000007</v>
      </c>
      <c r="G4342">
        <v>5.6095620000000004</v>
      </c>
      <c r="H4342">
        <v>75.671670000000006</v>
      </c>
      <c r="I4342">
        <v>9.2362219999999997</v>
      </c>
    </row>
    <row r="4343" spans="1:9" x14ac:dyDescent="0.25">
      <c r="A4343">
        <v>4342</v>
      </c>
      <c r="F4343">
        <v>81.247688000000011</v>
      </c>
      <c r="G4343">
        <v>5.5750400000000004</v>
      </c>
      <c r="H4343">
        <v>75.613636000000014</v>
      </c>
      <c r="I4343">
        <v>9.2366329999999994</v>
      </c>
    </row>
    <row r="4344" spans="1:9" x14ac:dyDescent="0.25">
      <c r="A4344">
        <v>4343</v>
      </c>
      <c r="F4344">
        <v>81.276910000000015</v>
      </c>
      <c r="G4344">
        <v>5.5394899999999998</v>
      </c>
      <c r="H4344">
        <v>75.599797000000009</v>
      </c>
      <c r="I4344">
        <v>9.3061910000000001</v>
      </c>
    </row>
    <row r="4345" spans="1:9" x14ac:dyDescent="0.25">
      <c r="A4345">
        <v>4344</v>
      </c>
      <c r="F4345">
        <v>81.238684000000006</v>
      </c>
      <c r="G4345">
        <v>5.5764290000000001</v>
      </c>
      <c r="H4345">
        <v>75.635810000000006</v>
      </c>
      <c r="I4345">
        <v>9.2804669999999998</v>
      </c>
    </row>
    <row r="4346" spans="1:9" x14ac:dyDescent="0.25">
      <c r="A4346">
        <v>4345</v>
      </c>
      <c r="F4346">
        <v>81.207918000000006</v>
      </c>
      <c r="G4346">
        <v>5.5441200000000004</v>
      </c>
      <c r="H4346">
        <v>75.60736</v>
      </c>
      <c r="I4346">
        <v>9.2719269999999998</v>
      </c>
    </row>
    <row r="4347" spans="1:9" x14ac:dyDescent="0.25">
      <c r="A4347">
        <v>4346</v>
      </c>
      <c r="B4347">
        <v>62.323280000000004</v>
      </c>
      <c r="C4347">
        <v>6.5951300000000002</v>
      </c>
      <c r="H4347">
        <v>75.593932000000009</v>
      </c>
      <c r="I4347">
        <v>9.2404399999999995</v>
      </c>
    </row>
    <row r="4348" spans="1:9" x14ac:dyDescent="0.25">
      <c r="A4348">
        <v>4347</v>
      </c>
      <c r="B4348">
        <v>62.323280000000004</v>
      </c>
      <c r="C4348">
        <v>6.5951300000000002</v>
      </c>
      <c r="H4348">
        <v>75.634884</v>
      </c>
      <c r="I4348">
        <v>9.2495989999999999</v>
      </c>
    </row>
    <row r="4349" spans="1:9" x14ac:dyDescent="0.25">
      <c r="A4349">
        <v>4348</v>
      </c>
      <c r="B4349">
        <v>62.323280000000004</v>
      </c>
      <c r="C4349">
        <v>6.5951300000000002</v>
      </c>
      <c r="H4349">
        <v>75.65515400000001</v>
      </c>
      <c r="I4349">
        <v>9.2785130000000002</v>
      </c>
    </row>
    <row r="4350" spans="1:9" x14ac:dyDescent="0.25">
      <c r="A4350">
        <v>4349</v>
      </c>
      <c r="B4350">
        <v>62.323280000000004</v>
      </c>
      <c r="C4350">
        <v>6.5951300000000002</v>
      </c>
      <c r="H4350">
        <v>75.676763000000008</v>
      </c>
      <c r="I4350">
        <v>9.3124680000000009</v>
      </c>
    </row>
    <row r="4351" spans="1:9" x14ac:dyDescent="0.25">
      <c r="A4351">
        <v>4350</v>
      </c>
      <c r="B4351">
        <v>62.323280000000004</v>
      </c>
      <c r="C4351">
        <v>6.5951300000000002</v>
      </c>
      <c r="H4351">
        <v>75.658395000000013</v>
      </c>
      <c r="I4351">
        <v>9.3467839999999995</v>
      </c>
    </row>
    <row r="4352" spans="1:9" x14ac:dyDescent="0.25">
      <c r="A4352">
        <v>4351</v>
      </c>
      <c r="B4352">
        <v>62.323280000000004</v>
      </c>
      <c r="C4352">
        <v>6.5951300000000002</v>
      </c>
      <c r="H4352">
        <v>75.71483400000001</v>
      </c>
      <c r="I4352">
        <v>9.3359279999999991</v>
      </c>
    </row>
    <row r="4353" spans="1:9" x14ac:dyDescent="0.25">
      <c r="A4353">
        <v>4352</v>
      </c>
      <c r="B4353">
        <v>62.323280000000004</v>
      </c>
      <c r="C4353">
        <v>6.5951300000000002</v>
      </c>
      <c r="H4353">
        <v>75.671670000000006</v>
      </c>
      <c r="I4353">
        <v>9.2362219999999997</v>
      </c>
    </row>
    <row r="4354" spans="1:9" x14ac:dyDescent="0.25">
      <c r="A4354">
        <v>4353</v>
      </c>
      <c r="B4354">
        <v>62.323280000000004</v>
      </c>
      <c r="C4354">
        <v>6.5951300000000002</v>
      </c>
    </row>
    <row r="4355" spans="1:9" x14ac:dyDescent="0.25">
      <c r="A4355">
        <v>4354</v>
      </c>
      <c r="B4355">
        <v>62.323280000000004</v>
      </c>
      <c r="C4355">
        <v>6.5951300000000002</v>
      </c>
    </row>
    <row r="4356" spans="1:9" x14ac:dyDescent="0.25">
      <c r="A4356">
        <v>4355</v>
      </c>
      <c r="B4356">
        <v>62.323280000000004</v>
      </c>
      <c r="C4356">
        <v>6.5951300000000002</v>
      </c>
    </row>
    <row r="4357" spans="1:9" x14ac:dyDescent="0.25">
      <c r="A4357">
        <v>4356</v>
      </c>
      <c r="B4357">
        <v>62.323280000000004</v>
      </c>
      <c r="C4357">
        <v>6.5951300000000002</v>
      </c>
    </row>
    <row r="4358" spans="1:9" x14ac:dyDescent="0.25">
      <c r="A4358">
        <v>4357</v>
      </c>
      <c r="B4358">
        <v>62.323280000000004</v>
      </c>
      <c r="C4358">
        <v>6.5951300000000002</v>
      </c>
      <c r="D4358">
        <v>53.605789000000001</v>
      </c>
      <c r="E4358">
        <v>7.6305120000000004</v>
      </c>
    </row>
    <row r="4359" spans="1:9" x14ac:dyDescent="0.25">
      <c r="A4359">
        <v>4358</v>
      </c>
      <c r="B4359">
        <v>62.323280000000004</v>
      </c>
      <c r="C4359">
        <v>6.5951300000000002</v>
      </c>
      <c r="D4359">
        <v>53.678592000000002</v>
      </c>
      <c r="E4359">
        <v>7.6428950000000002</v>
      </c>
    </row>
    <row r="4360" spans="1:9" x14ac:dyDescent="0.25">
      <c r="A4360">
        <v>4359</v>
      </c>
      <c r="D4360">
        <v>53.677043000000005</v>
      </c>
      <c r="E4360">
        <v>7.6563619999999997</v>
      </c>
    </row>
    <row r="4361" spans="1:9" x14ac:dyDescent="0.25">
      <c r="A4361">
        <v>4360</v>
      </c>
      <c r="D4361">
        <v>53.647995000000002</v>
      </c>
      <c r="E4361">
        <v>7.6303049999999999</v>
      </c>
    </row>
    <row r="4362" spans="1:9" x14ac:dyDescent="0.25">
      <c r="A4362">
        <v>4361</v>
      </c>
      <c r="D4362">
        <v>53.642063</v>
      </c>
      <c r="E4362">
        <v>7.6303049999999999</v>
      </c>
      <c r="F4362">
        <v>60.324908999999998</v>
      </c>
      <c r="G4362">
        <v>3.9131079999999998</v>
      </c>
    </row>
    <row r="4363" spans="1:9" x14ac:dyDescent="0.25">
      <c r="A4363">
        <v>4362</v>
      </c>
      <c r="D4363">
        <v>53.651760000000003</v>
      </c>
      <c r="E4363">
        <v>7.6440809999999999</v>
      </c>
      <c r="F4363">
        <v>60.355705</v>
      </c>
      <c r="G4363">
        <v>3.8844210000000001</v>
      </c>
    </row>
    <row r="4364" spans="1:9" x14ac:dyDescent="0.25">
      <c r="A4364">
        <v>4363</v>
      </c>
      <c r="D4364">
        <v>53.678695000000005</v>
      </c>
      <c r="E4364">
        <v>7.628603</v>
      </c>
      <c r="F4364">
        <v>60.364688000000001</v>
      </c>
      <c r="G4364">
        <v>3.8900960000000002</v>
      </c>
    </row>
    <row r="4365" spans="1:9" x14ac:dyDescent="0.25">
      <c r="A4365">
        <v>4364</v>
      </c>
      <c r="D4365">
        <v>53.691284000000003</v>
      </c>
      <c r="E4365">
        <v>7.6350009999999999</v>
      </c>
      <c r="F4365">
        <v>60.394404999999999</v>
      </c>
      <c r="G4365">
        <v>3.8408730000000002</v>
      </c>
    </row>
    <row r="4366" spans="1:9" x14ac:dyDescent="0.25">
      <c r="A4366">
        <v>4365</v>
      </c>
      <c r="D4366">
        <v>53.697319</v>
      </c>
      <c r="E4366">
        <v>7.6660620000000002</v>
      </c>
      <c r="F4366">
        <v>60.339148999999999</v>
      </c>
      <c r="G4366">
        <v>3.804859</v>
      </c>
    </row>
    <row r="4367" spans="1:9" x14ac:dyDescent="0.25">
      <c r="A4367">
        <v>4366</v>
      </c>
      <c r="D4367">
        <v>53.605789000000001</v>
      </c>
      <c r="E4367">
        <v>7.6305120000000004</v>
      </c>
      <c r="F4367">
        <v>60.380321000000002</v>
      </c>
      <c r="G4367">
        <v>3.788761</v>
      </c>
    </row>
    <row r="4368" spans="1:9" x14ac:dyDescent="0.25">
      <c r="A4368">
        <v>4367</v>
      </c>
      <c r="F4368">
        <v>60.361797000000003</v>
      </c>
      <c r="G4368">
        <v>3.8075939999999999</v>
      </c>
    </row>
    <row r="4369" spans="1:9" x14ac:dyDescent="0.25">
      <c r="A4369">
        <v>4368</v>
      </c>
      <c r="F4369">
        <v>60.347351000000003</v>
      </c>
      <c r="G4369">
        <v>3.8018670000000001</v>
      </c>
      <c r="H4369">
        <v>54.236087000000005</v>
      </c>
      <c r="I4369">
        <v>7.6305120000000004</v>
      </c>
    </row>
    <row r="4370" spans="1:9" x14ac:dyDescent="0.25">
      <c r="A4370">
        <v>4369</v>
      </c>
      <c r="F4370">
        <v>60.322223000000001</v>
      </c>
      <c r="G4370">
        <v>3.837107</v>
      </c>
      <c r="H4370">
        <v>54.183872000000001</v>
      </c>
      <c r="I4370">
        <v>7.6212239999999998</v>
      </c>
    </row>
    <row r="4371" spans="1:9" x14ac:dyDescent="0.25">
      <c r="A4371">
        <v>4370</v>
      </c>
      <c r="F4371">
        <v>60.262680000000003</v>
      </c>
      <c r="G4371">
        <v>3.8246199999999999</v>
      </c>
      <c r="H4371">
        <v>54.189033000000002</v>
      </c>
      <c r="I4371">
        <v>7.6133819999999996</v>
      </c>
    </row>
    <row r="4372" spans="1:9" x14ac:dyDescent="0.25">
      <c r="A4372">
        <v>4371</v>
      </c>
      <c r="F4372">
        <v>60.168827</v>
      </c>
      <c r="G4372">
        <v>3.9321470000000001</v>
      </c>
      <c r="H4372">
        <v>54.201210000000003</v>
      </c>
      <c r="I4372">
        <v>7.58005</v>
      </c>
    </row>
    <row r="4373" spans="1:9" x14ac:dyDescent="0.25">
      <c r="A4373">
        <v>4372</v>
      </c>
      <c r="B4373">
        <v>39.342071000000004</v>
      </c>
      <c r="C4373">
        <v>5.8498749999999999</v>
      </c>
      <c r="F4373">
        <v>60.324908999999998</v>
      </c>
      <c r="G4373">
        <v>3.9131079999999998</v>
      </c>
      <c r="H4373">
        <v>54.185524000000001</v>
      </c>
      <c r="I4373">
        <v>7.6051780000000004</v>
      </c>
    </row>
    <row r="4374" spans="1:9" x14ac:dyDescent="0.25">
      <c r="A4374">
        <v>4373</v>
      </c>
      <c r="B4374">
        <v>39.275974000000005</v>
      </c>
      <c r="C4374">
        <v>5.8334669999999997</v>
      </c>
      <c r="H4374">
        <v>54.178867000000004</v>
      </c>
      <c r="I4374">
        <v>7.6313890000000004</v>
      </c>
    </row>
    <row r="4375" spans="1:9" x14ac:dyDescent="0.25">
      <c r="A4375">
        <v>4374</v>
      </c>
      <c r="B4375">
        <v>39.316473999999999</v>
      </c>
      <c r="C4375">
        <v>5.8163369999999999</v>
      </c>
      <c r="H4375">
        <v>54.250381000000004</v>
      </c>
      <c r="I4375">
        <v>7.6136920000000003</v>
      </c>
    </row>
    <row r="4376" spans="1:9" x14ac:dyDescent="0.25">
      <c r="A4376">
        <v>4375</v>
      </c>
      <c r="B4376">
        <v>39.358528</v>
      </c>
      <c r="C4376">
        <v>5.775938</v>
      </c>
      <c r="H4376">
        <v>54.249504000000002</v>
      </c>
      <c r="I4376">
        <v>7.6338650000000001</v>
      </c>
    </row>
    <row r="4377" spans="1:9" x14ac:dyDescent="0.25">
      <c r="A4377">
        <v>4376</v>
      </c>
      <c r="B4377">
        <v>39.391189000000004</v>
      </c>
      <c r="C4377">
        <v>5.7904359999999997</v>
      </c>
      <c r="H4377">
        <v>54.246870999999999</v>
      </c>
      <c r="I4377">
        <v>7.6021340000000004</v>
      </c>
    </row>
    <row r="4378" spans="1:9" x14ac:dyDescent="0.25">
      <c r="A4378">
        <v>4377</v>
      </c>
      <c r="B4378">
        <v>39.327468000000003</v>
      </c>
      <c r="C4378">
        <v>5.8088559999999996</v>
      </c>
      <c r="H4378">
        <v>54.208381000000003</v>
      </c>
      <c r="I4378">
        <v>7.6613660000000001</v>
      </c>
    </row>
    <row r="4379" spans="1:9" x14ac:dyDescent="0.25">
      <c r="A4379">
        <v>4378</v>
      </c>
      <c r="B4379">
        <v>39.334223999999999</v>
      </c>
      <c r="C4379">
        <v>5.8000850000000002</v>
      </c>
      <c r="H4379">
        <v>54.236087000000005</v>
      </c>
      <c r="I4379">
        <v>7.6305120000000004</v>
      </c>
    </row>
    <row r="4380" spans="1:9" x14ac:dyDescent="0.25">
      <c r="A4380">
        <v>4379</v>
      </c>
      <c r="B4380">
        <v>39.274577999999998</v>
      </c>
      <c r="C4380">
        <v>5.7902300000000002</v>
      </c>
    </row>
    <row r="4381" spans="1:9" x14ac:dyDescent="0.25">
      <c r="A4381">
        <v>4380</v>
      </c>
      <c r="B4381">
        <v>39.275356000000002</v>
      </c>
      <c r="C4381">
        <v>5.7869279999999996</v>
      </c>
    </row>
    <row r="4382" spans="1:9" x14ac:dyDescent="0.25">
      <c r="A4382">
        <v>4381</v>
      </c>
      <c r="B4382">
        <v>39.303474000000001</v>
      </c>
      <c r="C4382">
        <v>5.7926029999999997</v>
      </c>
    </row>
    <row r="4383" spans="1:9" x14ac:dyDescent="0.25">
      <c r="A4383">
        <v>4382</v>
      </c>
      <c r="B4383">
        <v>39.346606999999999</v>
      </c>
      <c r="C4383">
        <v>5.8063279999999997</v>
      </c>
    </row>
    <row r="4384" spans="1:9" x14ac:dyDescent="0.25">
      <c r="A4384">
        <v>4383</v>
      </c>
      <c r="B4384">
        <v>39.305126000000001</v>
      </c>
      <c r="C4384">
        <v>5.8215490000000001</v>
      </c>
    </row>
    <row r="4385" spans="1:9" x14ac:dyDescent="0.25">
      <c r="A4385">
        <v>4384</v>
      </c>
      <c r="B4385">
        <v>39.342071000000004</v>
      </c>
      <c r="C4385">
        <v>5.8498749999999999</v>
      </c>
      <c r="D4385">
        <v>30.401528999999996</v>
      </c>
      <c r="E4385">
        <v>7.2270810000000001</v>
      </c>
    </row>
    <row r="4386" spans="1:9" x14ac:dyDescent="0.25">
      <c r="A4386">
        <v>4385</v>
      </c>
      <c r="D4386">
        <v>30.444715000000002</v>
      </c>
      <c r="E4386">
        <v>7.1547429999999999</v>
      </c>
    </row>
    <row r="4387" spans="1:9" x14ac:dyDescent="0.25">
      <c r="A4387">
        <v>4386</v>
      </c>
      <c r="D4387">
        <v>30.431713000000002</v>
      </c>
      <c r="E4387">
        <v>7.1709440000000004</v>
      </c>
      <c r="F4387">
        <v>38.907009000000002</v>
      </c>
      <c r="G4387">
        <v>3.458081</v>
      </c>
    </row>
    <row r="4388" spans="1:9" x14ac:dyDescent="0.25">
      <c r="A4388">
        <v>4387</v>
      </c>
      <c r="D4388">
        <v>30.429597000000001</v>
      </c>
      <c r="E4388">
        <v>7.2056680000000002</v>
      </c>
      <c r="F4388">
        <v>38.880851</v>
      </c>
      <c r="G4388">
        <v>3.383473</v>
      </c>
    </row>
    <row r="4389" spans="1:9" x14ac:dyDescent="0.25">
      <c r="A4389">
        <v>4388</v>
      </c>
      <c r="D4389">
        <v>30.458955000000003</v>
      </c>
      <c r="E4389">
        <v>7.2167620000000001</v>
      </c>
      <c r="F4389">
        <v>38.915213999999999</v>
      </c>
      <c r="G4389">
        <v>3.3910580000000001</v>
      </c>
    </row>
    <row r="4390" spans="1:9" x14ac:dyDescent="0.25">
      <c r="A4390">
        <v>4389</v>
      </c>
      <c r="D4390">
        <v>30.474124000000003</v>
      </c>
      <c r="E4390">
        <v>7.1745559999999999</v>
      </c>
      <c r="F4390">
        <v>38.949062000000005</v>
      </c>
      <c r="G4390">
        <v>3.4058139999999999</v>
      </c>
    </row>
    <row r="4391" spans="1:9" x14ac:dyDescent="0.25">
      <c r="A4391">
        <v>4390</v>
      </c>
      <c r="D4391">
        <v>30.441462999999999</v>
      </c>
      <c r="E4391">
        <v>7.1385930000000002</v>
      </c>
      <c r="F4391">
        <v>38.959690000000002</v>
      </c>
      <c r="G4391">
        <v>3.4429120000000002</v>
      </c>
    </row>
    <row r="4392" spans="1:9" x14ac:dyDescent="0.25">
      <c r="A4392">
        <v>4391</v>
      </c>
      <c r="D4392">
        <v>30.427480000000003</v>
      </c>
      <c r="E4392">
        <v>7.1575810000000004</v>
      </c>
      <c r="F4392">
        <v>38.911498999999999</v>
      </c>
      <c r="G4392">
        <v>3.47227</v>
      </c>
    </row>
    <row r="4393" spans="1:9" x14ac:dyDescent="0.25">
      <c r="A4393">
        <v>4392</v>
      </c>
      <c r="D4393">
        <v>30.446004000000002</v>
      </c>
      <c r="E4393">
        <v>7.1701699999999997</v>
      </c>
      <c r="F4393">
        <v>38.890757999999998</v>
      </c>
      <c r="G4393">
        <v>3.4824350000000002</v>
      </c>
    </row>
    <row r="4394" spans="1:9" x14ac:dyDescent="0.25">
      <c r="A4394">
        <v>4393</v>
      </c>
      <c r="D4394">
        <v>30.438573000000005</v>
      </c>
      <c r="E4394">
        <v>7.1822949999999999</v>
      </c>
      <c r="F4394">
        <v>38.899115999999999</v>
      </c>
      <c r="G4394">
        <v>3.4583390000000001</v>
      </c>
    </row>
    <row r="4395" spans="1:9" x14ac:dyDescent="0.25">
      <c r="A4395">
        <v>4394</v>
      </c>
      <c r="D4395">
        <v>30.369487000000007</v>
      </c>
      <c r="E4395">
        <v>7.2612899999999998</v>
      </c>
      <c r="F4395">
        <v>38.925636000000004</v>
      </c>
      <c r="G4395">
        <v>3.434914</v>
      </c>
    </row>
    <row r="4396" spans="1:9" x14ac:dyDescent="0.25">
      <c r="A4396">
        <v>4395</v>
      </c>
      <c r="D4396">
        <v>30.401528999999996</v>
      </c>
      <c r="E4396">
        <v>7.2270810000000001</v>
      </c>
      <c r="F4396">
        <v>38.867023000000003</v>
      </c>
      <c r="G4396">
        <v>3.4695870000000002</v>
      </c>
    </row>
    <row r="4397" spans="1:9" x14ac:dyDescent="0.25">
      <c r="A4397">
        <v>4396</v>
      </c>
      <c r="F4397">
        <v>38.940238000000001</v>
      </c>
      <c r="G4397">
        <v>3.513134</v>
      </c>
      <c r="H4397">
        <v>31.215974000000003</v>
      </c>
      <c r="I4397">
        <v>7.734426</v>
      </c>
    </row>
    <row r="4398" spans="1:9" x14ac:dyDescent="0.25">
      <c r="A4398">
        <v>4397</v>
      </c>
      <c r="F4398">
        <v>38.901176</v>
      </c>
      <c r="G4398">
        <v>3.5821700000000001</v>
      </c>
      <c r="H4398">
        <v>31.178516000000002</v>
      </c>
      <c r="I4398">
        <v>7.6867520000000003</v>
      </c>
    </row>
    <row r="4399" spans="1:9" x14ac:dyDescent="0.25">
      <c r="A4399">
        <v>4398</v>
      </c>
      <c r="B4399">
        <v>19.922648000000002</v>
      </c>
      <c r="C4399">
        <v>6.853783</v>
      </c>
      <c r="F4399">
        <v>38.907009000000002</v>
      </c>
      <c r="G4399">
        <v>3.458081</v>
      </c>
      <c r="H4399">
        <v>31.148021</v>
      </c>
      <c r="I4399">
        <v>7.6830369999999997</v>
      </c>
    </row>
    <row r="4400" spans="1:9" x14ac:dyDescent="0.25">
      <c r="A4400">
        <v>4399</v>
      </c>
      <c r="B4400">
        <v>19.905878999999999</v>
      </c>
      <c r="C4400">
        <v>6.8246310000000001</v>
      </c>
      <c r="F4400">
        <v>38.907009000000002</v>
      </c>
      <c r="G4400">
        <v>3.458081</v>
      </c>
      <c r="H4400">
        <v>31.140953000000003</v>
      </c>
      <c r="I4400">
        <v>7.7142010000000001</v>
      </c>
    </row>
    <row r="4401" spans="1:11" x14ac:dyDescent="0.25">
      <c r="A4401">
        <v>4400</v>
      </c>
      <c r="B4401">
        <v>19.925794000000003</v>
      </c>
      <c r="C4401">
        <v>6.8633790000000001</v>
      </c>
      <c r="H4401">
        <v>31.215974000000003</v>
      </c>
      <c r="I4401">
        <v>7.734426</v>
      </c>
    </row>
    <row r="4402" spans="1:11" x14ac:dyDescent="0.25">
      <c r="A4402">
        <v>4401</v>
      </c>
      <c r="B4402">
        <v>19.936062</v>
      </c>
      <c r="C4402">
        <v>6.8648239999999996</v>
      </c>
      <c r="H4402">
        <v>31.156587000000002</v>
      </c>
      <c r="I4402">
        <v>7.6982569999999999</v>
      </c>
    </row>
    <row r="4403" spans="1:11" x14ac:dyDescent="0.25">
      <c r="A4403">
        <v>4402</v>
      </c>
      <c r="B4403">
        <v>19.936577999999997</v>
      </c>
      <c r="C4403">
        <v>6.8935110000000002</v>
      </c>
      <c r="H4403">
        <v>31.215974000000003</v>
      </c>
      <c r="I4403">
        <v>7.734426</v>
      </c>
    </row>
    <row r="4404" spans="1:11" x14ac:dyDescent="0.25">
      <c r="A4404">
        <v>4403</v>
      </c>
      <c r="B4404">
        <v>19.927756000000002</v>
      </c>
      <c r="C4404">
        <v>6.8788070000000001</v>
      </c>
      <c r="H4404">
        <v>31.154678000000004</v>
      </c>
      <c r="I4404">
        <v>7.70383</v>
      </c>
    </row>
    <row r="4405" spans="1:11" x14ac:dyDescent="0.25">
      <c r="A4405">
        <v>4404</v>
      </c>
      <c r="B4405">
        <v>19.922648000000002</v>
      </c>
      <c r="C4405">
        <v>6.853783</v>
      </c>
      <c r="H4405">
        <v>31.215974000000003</v>
      </c>
      <c r="I4405">
        <v>7.734426</v>
      </c>
      <c r="J4405">
        <v>38.585048</v>
      </c>
      <c r="K4405">
        <v>14.014666</v>
      </c>
    </row>
    <row r="4406" spans="1:11" x14ac:dyDescent="0.25">
      <c r="A4406">
        <v>4405</v>
      </c>
    </row>
    <row r="4407" spans="1:11" x14ac:dyDescent="0.25">
      <c r="A4407">
        <v>4406</v>
      </c>
    </row>
    <row r="4408" spans="1:11" x14ac:dyDescent="0.25">
      <c r="A4408">
        <v>4407</v>
      </c>
    </row>
    <row r="4409" spans="1:11" x14ac:dyDescent="0.25">
      <c r="A4409">
        <v>4408</v>
      </c>
    </row>
    <row r="4410" spans="1:11" x14ac:dyDescent="0.25">
      <c r="A4410">
        <v>4409</v>
      </c>
    </row>
    <row r="4411" spans="1:11" x14ac:dyDescent="0.25">
      <c r="A4411">
        <v>4410</v>
      </c>
    </row>
    <row r="4412" spans="1:11" x14ac:dyDescent="0.25">
      <c r="A4412">
        <v>4411</v>
      </c>
    </row>
    <row r="4413" spans="1:11" x14ac:dyDescent="0.25">
      <c r="A4413">
        <v>4412</v>
      </c>
    </row>
    <row r="4414" spans="1:11" x14ac:dyDescent="0.25">
      <c r="A4414">
        <v>4413</v>
      </c>
    </row>
    <row r="4415" spans="1:11" x14ac:dyDescent="0.25">
      <c r="A4415">
        <v>4414</v>
      </c>
    </row>
    <row r="4416" spans="1:11" x14ac:dyDescent="0.25">
      <c r="A4416">
        <v>4415</v>
      </c>
    </row>
    <row r="4417" spans="1:1" x14ac:dyDescent="0.25">
      <c r="A4417">
        <v>4416</v>
      </c>
    </row>
    <row r="4418" spans="1:1" x14ac:dyDescent="0.25">
      <c r="A4418">
        <v>4417</v>
      </c>
    </row>
    <row r="4419" spans="1:1" x14ac:dyDescent="0.25">
      <c r="A4419">
        <v>4418</v>
      </c>
    </row>
    <row r="4420" spans="1:1" x14ac:dyDescent="0.25">
      <c r="A4420">
        <v>4419</v>
      </c>
    </row>
    <row r="4421" spans="1:1" x14ac:dyDescent="0.25">
      <c r="A4421">
        <v>4420</v>
      </c>
    </row>
    <row r="4422" spans="1:1" x14ac:dyDescent="0.25">
      <c r="A4422">
        <v>4421</v>
      </c>
    </row>
    <row r="4423" spans="1:1" x14ac:dyDescent="0.25">
      <c r="A4423">
        <v>4422</v>
      </c>
    </row>
    <row r="4424" spans="1:1" x14ac:dyDescent="0.25">
      <c r="A4424">
        <v>4423</v>
      </c>
    </row>
    <row r="4425" spans="1:1" x14ac:dyDescent="0.25">
      <c r="A4425">
        <v>4424</v>
      </c>
    </row>
    <row r="4426" spans="1:1" x14ac:dyDescent="0.25">
      <c r="A4426">
        <v>4425</v>
      </c>
    </row>
    <row r="4427" spans="1:1" x14ac:dyDescent="0.25">
      <c r="A4427">
        <v>4426</v>
      </c>
    </row>
    <row r="4428" spans="1:1" x14ac:dyDescent="0.25">
      <c r="A4428">
        <v>4427</v>
      </c>
    </row>
    <row r="4429" spans="1:1" x14ac:dyDescent="0.25">
      <c r="A4429">
        <v>4428</v>
      </c>
    </row>
    <row r="4430" spans="1:1" x14ac:dyDescent="0.25">
      <c r="A4430">
        <v>4429</v>
      </c>
    </row>
    <row r="4431" spans="1:1" x14ac:dyDescent="0.25">
      <c r="A4431">
        <v>4430</v>
      </c>
    </row>
    <row r="4432" spans="1:1" x14ac:dyDescent="0.25">
      <c r="A4432">
        <v>4431</v>
      </c>
    </row>
    <row r="4433" spans="1:11" x14ac:dyDescent="0.25">
      <c r="A4433">
        <v>4432</v>
      </c>
    </row>
    <row r="4434" spans="1:11" x14ac:dyDescent="0.25">
      <c r="A4434">
        <v>4433</v>
      </c>
    </row>
    <row r="4435" spans="1:11" x14ac:dyDescent="0.25">
      <c r="A4435">
        <v>4434</v>
      </c>
    </row>
    <row r="4436" spans="1:11" x14ac:dyDescent="0.25">
      <c r="A4436">
        <v>4435</v>
      </c>
    </row>
    <row r="4437" spans="1:11" x14ac:dyDescent="0.25">
      <c r="A4437">
        <v>4436</v>
      </c>
      <c r="J4437">
        <v>38.417465</v>
      </c>
      <c r="K4437">
        <v>13.972821</v>
      </c>
    </row>
    <row r="4438" spans="1:11" x14ac:dyDescent="0.25">
      <c r="A4438">
        <v>4437</v>
      </c>
      <c r="D4438">
        <v>34.429027000000005</v>
      </c>
      <c r="E4438">
        <v>8.4824160000000006</v>
      </c>
    </row>
    <row r="4439" spans="1:11" x14ac:dyDescent="0.25">
      <c r="A4439">
        <v>4438</v>
      </c>
      <c r="D4439">
        <v>34.412618000000002</v>
      </c>
      <c r="E4439">
        <v>8.4639450000000007</v>
      </c>
    </row>
    <row r="4440" spans="1:11" x14ac:dyDescent="0.25">
      <c r="A4440">
        <v>4439</v>
      </c>
      <c r="D4440">
        <v>34.449560000000005</v>
      </c>
      <c r="E4440">
        <v>8.4017199999999992</v>
      </c>
    </row>
    <row r="4441" spans="1:11" x14ac:dyDescent="0.25">
      <c r="A4441">
        <v>4440</v>
      </c>
      <c r="D4441">
        <v>34.421131000000003</v>
      </c>
      <c r="E4441">
        <v>8.4014620000000004</v>
      </c>
    </row>
    <row r="4442" spans="1:11" x14ac:dyDescent="0.25">
      <c r="A4442">
        <v>4441</v>
      </c>
      <c r="D4442">
        <v>34.382125000000002</v>
      </c>
      <c r="E4442">
        <v>8.4029059999999998</v>
      </c>
    </row>
    <row r="4443" spans="1:11" x14ac:dyDescent="0.25">
      <c r="A4443">
        <v>4442</v>
      </c>
      <c r="D4443">
        <v>34.398120000000006</v>
      </c>
      <c r="E4443">
        <v>8.4089960000000001</v>
      </c>
    </row>
    <row r="4444" spans="1:11" x14ac:dyDescent="0.25">
      <c r="A4444">
        <v>4443</v>
      </c>
      <c r="D4444">
        <v>34.391000000000005</v>
      </c>
      <c r="E4444">
        <v>8.3874279999999999</v>
      </c>
    </row>
    <row r="4445" spans="1:11" x14ac:dyDescent="0.25">
      <c r="A4445">
        <v>4444</v>
      </c>
      <c r="B4445">
        <v>40.752085999999998</v>
      </c>
      <c r="C4445">
        <v>9.8668460000000007</v>
      </c>
      <c r="D4445">
        <v>34.389657999999997</v>
      </c>
      <c r="E4445">
        <v>8.3902649999999994</v>
      </c>
    </row>
    <row r="4446" spans="1:11" x14ac:dyDescent="0.25">
      <c r="A4446">
        <v>4445</v>
      </c>
      <c r="B4446">
        <v>40.813488</v>
      </c>
      <c r="C4446">
        <v>9.8534319999999997</v>
      </c>
      <c r="D4446">
        <v>34.401834000000001</v>
      </c>
      <c r="E4446">
        <v>8.4133809999999993</v>
      </c>
    </row>
    <row r="4447" spans="1:11" x14ac:dyDescent="0.25">
      <c r="A4447">
        <v>4446</v>
      </c>
      <c r="B4447">
        <v>40.824169000000005</v>
      </c>
      <c r="C4447">
        <v>9.84497</v>
      </c>
      <c r="D4447">
        <v>34.44115</v>
      </c>
      <c r="E4447">
        <v>8.5193080000000005</v>
      </c>
    </row>
    <row r="4448" spans="1:11" x14ac:dyDescent="0.25">
      <c r="A4448">
        <v>4447</v>
      </c>
      <c r="B4448">
        <v>40.835056000000002</v>
      </c>
      <c r="C4448">
        <v>9.8348049999999994</v>
      </c>
      <c r="D4448">
        <v>34.429027000000005</v>
      </c>
      <c r="E4448">
        <v>8.4824160000000006</v>
      </c>
    </row>
    <row r="4449" spans="1:9" x14ac:dyDescent="0.25">
      <c r="A4449">
        <v>4448</v>
      </c>
      <c r="B4449">
        <v>40.857036000000001</v>
      </c>
      <c r="C4449">
        <v>9.8576619999999995</v>
      </c>
    </row>
    <row r="4450" spans="1:9" x14ac:dyDescent="0.25">
      <c r="A4450">
        <v>4449</v>
      </c>
      <c r="B4450">
        <v>40.840011000000004</v>
      </c>
      <c r="C4450">
        <v>9.8440410000000007</v>
      </c>
      <c r="H4450">
        <v>36.081602000000004</v>
      </c>
      <c r="I4450">
        <v>6.1515060000000004</v>
      </c>
    </row>
    <row r="4451" spans="1:9" x14ac:dyDescent="0.25">
      <c r="A4451">
        <v>4450</v>
      </c>
      <c r="B4451">
        <v>40.861164000000002</v>
      </c>
      <c r="C4451">
        <v>9.8703029999999998</v>
      </c>
      <c r="F4451">
        <v>36.237780999999998</v>
      </c>
      <c r="G4451">
        <v>10.157745</v>
      </c>
      <c r="H4451">
        <v>36.051725000000005</v>
      </c>
      <c r="I4451">
        <v>6.2422129999999996</v>
      </c>
    </row>
    <row r="4452" spans="1:9" x14ac:dyDescent="0.25">
      <c r="A4452">
        <v>4451</v>
      </c>
      <c r="B4452">
        <v>40.883453000000003</v>
      </c>
      <c r="C4452">
        <v>9.9025510000000008</v>
      </c>
      <c r="F4452">
        <v>36.277099000000007</v>
      </c>
      <c r="G4452">
        <v>10.163938</v>
      </c>
      <c r="H4452">
        <v>36.036091999999996</v>
      </c>
      <c r="I4452">
        <v>6.1954149999999997</v>
      </c>
    </row>
    <row r="4453" spans="1:9" x14ac:dyDescent="0.25">
      <c r="A4453">
        <v>4452</v>
      </c>
      <c r="B4453">
        <v>40.963840000000005</v>
      </c>
      <c r="C4453">
        <v>9.858333</v>
      </c>
      <c r="F4453">
        <v>36.235511000000002</v>
      </c>
      <c r="G4453">
        <v>10.154185</v>
      </c>
      <c r="H4453">
        <v>35.997549000000006</v>
      </c>
      <c r="I4453">
        <v>6.2129570000000003</v>
      </c>
    </row>
    <row r="4454" spans="1:9" x14ac:dyDescent="0.25">
      <c r="A4454">
        <v>4453</v>
      </c>
      <c r="B4454">
        <v>40.752085999999998</v>
      </c>
      <c r="C4454">
        <v>9.8668460000000007</v>
      </c>
      <c r="F4454">
        <v>36.241910000000004</v>
      </c>
      <c r="G4454">
        <v>10.173069999999999</v>
      </c>
      <c r="H4454">
        <v>35.968450000000004</v>
      </c>
      <c r="I4454">
        <v>6.2217289999999998</v>
      </c>
    </row>
    <row r="4455" spans="1:9" x14ac:dyDescent="0.25">
      <c r="A4455">
        <v>4454</v>
      </c>
      <c r="F4455">
        <v>36.252949999999998</v>
      </c>
      <c r="G4455">
        <v>10.226214000000001</v>
      </c>
      <c r="H4455">
        <v>35.970668000000003</v>
      </c>
      <c r="I4455">
        <v>6.2294169999999998</v>
      </c>
    </row>
    <row r="4456" spans="1:9" x14ac:dyDescent="0.25">
      <c r="A4456">
        <v>4455</v>
      </c>
      <c r="F4456">
        <v>36.274622000000001</v>
      </c>
      <c r="G4456">
        <v>10.248039</v>
      </c>
      <c r="H4456">
        <v>35.996311000000006</v>
      </c>
      <c r="I4456">
        <v>6.234731</v>
      </c>
    </row>
    <row r="4457" spans="1:9" x14ac:dyDescent="0.25">
      <c r="A4457">
        <v>4456</v>
      </c>
      <c r="F4457">
        <v>36.222095000000003</v>
      </c>
      <c r="G4457">
        <v>10.248297000000001</v>
      </c>
      <c r="H4457">
        <v>36.046824999999998</v>
      </c>
      <c r="I4457">
        <v>6.2401489999999997</v>
      </c>
    </row>
    <row r="4458" spans="1:9" x14ac:dyDescent="0.25">
      <c r="A4458">
        <v>4457</v>
      </c>
      <c r="F4458">
        <v>36.278595000000003</v>
      </c>
      <c r="G4458">
        <v>10.243808</v>
      </c>
      <c r="H4458">
        <v>36.031807999999998</v>
      </c>
      <c r="I4458">
        <v>6.1932989999999997</v>
      </c>
    </row>
    <row r="4459" spans="1:9" x14ac:dyDescent="0.25">
      <c r="A4459">
        <v>4458</v>
      </c>
      <c r="F4459">
        <v>36.332204000000004</v>
      </c>
      <c r="G4459">
        <v>10.245614</v>
      </c>
      <c r="H4459">
        <v>36.063028000000003</v>
      </c>
      <c r="I4459">
        <v>6.1441280000000003</v>
      </c>
    </row>
    <row r="4460" spans="1:9" x14ac:dyDescent="0.25">
      <c r="A4460">
        <v>4459</v>
      </c>
      <c r="F4460">
        <v>36.290255999999999</v>
      </c>
      <c r="G4460">
        <v>10.262537999999999</v>
      </c>
      <c r="H4460">
        <v>36.016073000000006</v>
      </c>
      <c r="I4460">
        <v>6.109146</v>
      </c>
    </row>
    <row r="4461" spans="1:9" x14ac:dyDescent="0.25">
      <c r="A4461">
        <v>4460</v>
      </c>
      <c r="F4461">
        <v>36.237780999999998</v>
      </c>
      <c r="G4461">
        <v>10.157745</v>
      </c>
      <c r="H4461">
        <v>36.081602000000004</v>
      </c>
      <c r="I4461">
        <v>6.1515060000000004</v>
      </c>
    </row>
    <row r="4462" spans="1:9" x14ac:dyDescent="0.25">
      <c r="A4462">
        <v>4461</v>
      </c>
    </row>
    <row r="4463" spans="1:9" x14ac:dyDescent="0.25">
      <c r="A4463">
        <v>4462</v>
      </c>
    </row>
    <row r="4464" spans="1:9" x14ac:dyDescent="0.25">
      <c r="A4464">
        <v>4463</v>
      </c>
      <c r="D4464">
        <v>59.447406000000001</v>
      </c>
      <c r="E4464">
        <v>7.4435269999999996</v>
      </c>
    </row>
    <row r="4465" spans="1:9" x14ac:dyDescent="0.25">
      <c r="A4465">
        <v>4464</v>
      </c>
      <c r="D4465">
        <v>59.539042999999999</v>
      </c>
      <c r="E4465">
        <v>7.4560139999999997</v>
      </c>
    </row>
    <row r="4466" spans="1:9" x14ac:dyDescent="0.25">
      <c r="A4466">
        <v>4465</v>
      </c>
      <c r="D4466">
        <v>59.531101</v>
      </c>
      <c r="E4466">
        <v>7.4318669999999996</v>
      </c>
    </row>
    <row r="4467" spans="1:9" x14ac:dyDescent="0.25">
      <c r="A4467">
        <v>4466</v>
      </c>
      <c r="D4467">
        <v>59.522426000000003</v>
      </c>
      <c r="E4467">
        <v>7.4239199999999999</v>
      </c>
    </row>
    <row r="4468" spans="1:9" x14ac:dyDescent="0.25">
      <c r="A4468">
        <v>4467</v>
      </c>
      <c r="D4468">
        <v>59.510044000000001</v>
      </c>
      <c r="E4468">
        <v>7.4464680000000003</v>
      </c>
    </row>
    <row r="4469" spans="1:9" x14ac:dyDescent="0.25">
      <c r="A4469">
        <v>4468</v>
      </c>
      <c r="D4469">
        <v>59.467838</v>
      </c>
      <c r="E4469">
        <v>7.4249010000000002</v>
      </c>
    </row>
    <row r="4470" spans="1:9" x14ac:dyDescent="0.25">
      <c r="A4470">
        <v>4469</v>
      </c>
      <c r="B4470">
        <v>64.581028000000003</v>
      </c>
      <c r="C4470">
        <v>9.2927350000000004</v>
      </c>
      <c r="D4470">
        <v>59.494876000000005</v>
      </c>
      <c r="E4470">
        <v>7.4308339999999999</v>
      </c>
    </row>
    <row r="4471" spans="1:9" x14ac:dyDescent="0.25">
      <c r="A4471">
        <v>4470</v>
      </c>
      <c r="B4471">
        <v>64.630661000000003</v>
      </c>
      <c r="C4471">
        <v>9.2997010000000007</v>
      </c>
      <c r="D4471">
        <v>59.489978000000001</v>
      </c>
      <c r="E4471">
        <v>7.4253650000000002</v>
      </c>
    </row>
    <row r="4472" spans="1:9" x14ac:dyDescent="0.25">
      <c r="A4472">
        <v>4471</v>
      </c>
      <c r="B4472">
        <v>64.588871000000012</v>
      </c>
      <c r="C4472">
        <v>9.3117739999999998</v>
      </c>
      <c r="D4472">
        <v>59.582798000000004</v>
      </c>
      <c r="E4472">
        <v>7.3801670000000001</v>
      </c>
    </row>
    <row r="4473" spans="1:9" x14ac:dyDescent="0.25">
      <c r="A4473">
        <v>4472</v>
      </c>
      <c r="B4473">
        <v>64.598311999999993</v>
      </c>
      <c r="C4473">
        <v>9.3181209999999997</v>
      </c>
      <c r="D4473">
        <v>59.447406000000001</v>
      </c>
      <c r="E4473">
        <v>7.4435269999999996</v>
      </c>
    </row>
    <row r="4474" spans="1:9" x14ac:dyDescent="0.25">
      <c r="A4474">
        <v>4473</v>
      </c>
      <c r="B4474">
        <v>64.607444000000001</v>
      </c>
      <c r="C4474">
        <v>9.3099170000000004</v>
      </c>
    </row>
    <row r="4475" spans="1:9" x14ac:dyDescent="0.25">
      <c r="A4475">
        <v>4474</v>
      </c>
      <c r="B4475">
        <v>64.59098800000001</v>
      </c>
      <c r="C4475">
        <v>9.2291159999999994</v>
      </c>
    </row>
    <row r="4476" spans="1:9" x14ac:dyDescent="0.25">
      <c r="A4476">
        <v>4475</v>
      </c>
      <c r="B4476">
        <v>64.682414999999992</v>
      </c>
      <c r="C4476">
        <v>9.2393330000000002</v>
      </c>
      <c r="F4476">
        <v>62.565882999999999</v>
      </c>
      <c r="G4476">
        <v>10.137675</v>
      </c>
      <c r="H4476">
        <v>62.524089000000004</v>
      </c>
      <c r="I4476">
        <v>5.8942480000000002</v>
      </c>
    </row>
    <row r="4477" spans="1:9" x14ac:dyDescent="0.25">
      <c r="A4477">
        <v>4476</v>
      </c>
      <c r="B4477">
        <v>64.581028000000003</v>
      </c>
      <c r="C4477">
        <v>9.2927350000000004</v>
      </c>
      <c r="F4477">
        <v>62.607264999999998</v>
      </c>
      <c r="G4477">
        <v>10.140771000000001</v>
      </c>
      <c r="H4477">
        <v>62.607005999999998</v>
      </c>
      <c r="I4477">
        <v>5.9312420000000001</v>
      </c>
    </row>
    <row r="4478" spans="1:9" x14ac:dyDescent="0.25">
      <c r="A4478">
        <v>4477</v>
      </c>
      <c r="F4478">
        <v>62.607418000000003</v>
      </c>
      <c r="G4478">
        <v>10.144691999999999</v>
      </c>
      <c r="H4478">
        <v>62.564643000000004</v>
      </c>
      <c r="I4478">
        <v>5.9214909999999996</v>
      </c>
    </row>
    <row r="4479" spans="1:9" x14ac:dyDescent="0.25">
      <c r="A4479">
        <v>4478</v>
      </c>
      <c r="F4479">
        <v>62.613147000000005</v>
      </c>
      <c r="G4479">
        <v>10.132463</v>
      </c>
      <c r="H4479">
        <v>62.541481000000005</v>
      </c>
      <c r="I4479">
        <v>5.9508489999999998</v>
      </c>
    </row>
    <row r="4480" spans="1:9" x14ac:dyDescent="0.25">
      <c r="A4480">
        <v>4479</v>
      </c>
      <c r="F4480">
        <v>62.621658000000004</v>
      </c>
      <c r="G4480">
        <v>10.143815</v>
      </c>
      <c r="H4480">
        <v>62.539569</v>
      </c>
      <c r="I4480">
        <v>5.959981</v>
      </c>
    </row>
    <row r="4481" spans="1:9" x14ac:dyDescent="0.25">
      <c r="A4481">
        <v>4480</v>
      </c>
      <c r="F4481">
        <v>62.605667000000004</v>
      </c>
      <c r="G4481">
        <v>10.154185</v>
      </c>
      <c r="H4481">
        <v>62.552211</v>
      </c>
      <c r="I4481">
        <v>5.9829929999999996</v>
      </c>
    </row>
    <row r="4482" spans="1:9" x14ac:dyDescent="0.25">
      <c r="A4482">
        <v>4481</v>
      </c>
      <c r="F4482">
        <v>62.582500000000003</v>
      </c>
      <c r="G4482">
        <v>10.162750000000001</v>
      </c>
      <c r="H4482">
        <v>62.573627000000002</v>
      </c>
      <c r="I4482">
        <v>5.962974</v>
      </c>
    </row>
    <row r="4483" spans="1:9" x14ac:dyDescent="0.25">
      <c r="A4483">
        <v>4482</v>
      </c>
      <c r="F4483">
        <v>62.596065000000003</v>
      </c>
      <c r="G4483">
        <v>10.195515</v>
      </c>
      <c r="H4483">
        <v>62.534412000000003</v>
      </c>
      <c r="I4483">
        <v>5.9653989999999997</v>
      </c>
    </row>
    <row r="4484" spans="1:9" x14ac:dyDescent="0.25">
      <c r="A4484">
        <v>4483</v>
      </c>
      <c r="F4484">
        <v>62.533377999999999</v>
      </c>
      <c r="G4484">
        <v>10.193811</v>
      </c>
      <c r="H4484">
        <v>62.524089000000004</v>
      </c>
      <c r="I4484">
        <v>5.8942480000000002</v>
      </c>
    </row>
    <row r="4485" spans="1:9" x14ac:dyDescent="0.25">
      <c r="A4485">
        <v>4484</v>
      </c>
      <c r="F4485">
        <v>62.565882999999999</v>
      </c>
      <c r="G4485">
        <v>10.137675</v>
      </c>
    </row>
    <row r="4486" spans="1:9" x14ac:dyDescent="0.25">
      <c r="A4486">
        <v>4485</v>
      </c>
    </row>
    <row r="4487" spans="1:9" x14ac:dyDescent="0.25">
      <c r="A4487">
        <v>4486</v>
      </c>
      <c r="D4487">
        <v>81.599693000000002</v>
      </c>
      <c r="E4487">
        <v>8.7811149999999998</v>
      </c>
    </row>
    <row r="4488" spans="1:9" x14ac:dyDescent="0.25">
      <c r="A4488">
        <v>4487</v>
      </c>
      <c r="D4488">
        <v>81.60823400000001</v>
      </c>
      <c r="E4488">
        <v>8.8244849999999992</v>
      </c>
    </row>
    <row r="4489" spans="1:9" x14ac:dyDescent="0.25">
      <c r="A4489">
        <v>4488</v>
      </c>
      <c r="D4489">
        <v>81.564040000000006</v>
      </c>
      <c r="E4489">
        <v>8.8246389999999995</v>
      </c>
    </row>
    <row r="4490" spans="1:9" x14ac:dyDescent="0.25">
      <c r="A4490">
        <v>4489</v>
      </c>
      <c r="D4490">
        <v>81.564142000000004</v>
      </c>
      <c r="E4490">
        <v>8.7839960000000001</v>
      </c>
    </row>
    <row r="4491" spans="1:9" x14ac:dyDescent="0.25">
      <c r="A4491">
        <v>4490</v>
      </c>
      <c r="D4491">
        <v>81.582252000000011</v>
      </c>
      <c r="E4491">
        <v>8.7613070000000004</v>
      </c>
    </row>
    <row r="4492" spans="1:9" x14ac:dyDescent="0.25">
      <c r="A4492">
        <v>4491</v>
      </c>
      <c r="B4492">
        <v>86.173764000000006</v>
      </c>
      <c r="C4492">
        <v>10.682626000000001</v>
      </c>
      <c r="D4492">
        <v>81.556477999999998</v>
      </c>
      <c r="E4492">
        <v>8.7644970000000004</v>
      </c>
    </row>
    <row r="4493" spans="1:9" x14ac:dyDescent="0.25">
      <c r="A4493">
        <v>4492</v>
      </c>
      <c r="B4493">
        <v>86.177213000000009</v>
      </c>
      <c r="C4493">
        <v>10.692451999999999</v>
      </c>
      <c r="D4493">
        <v>81.599693000000002</v>
      </c>
      <c r="E4493">
        <v>8.7811149999999998</v>
      </c>
    </row>
    <row r="4494" spans="1:9" x14ac:dyDescent="0.25">
      <c r="A4494">
        <v>4493</v>
      </c>
      <c r="B4494">
        <v>86.184724000000003</v>
      </c>
      <c r="C4494">
        <v>10.684684000000001</v>
      </c>
      <c r="D4494">
        <v>81.599693000000002</v>
      </c>
      <c r="E4494">
        <v>8.7811149999999998</v>
      </c>
    </row>
    <row r="4495" spans="1:9" x14ac:dyDescent="0.25">
      <c r="A4495">
        <v>4494</v>
      </c>
      <c r="B4495">
        <v>86.230821000000006</v>
      </c>
      <c r="C4495">
        <v>10.684993</v>
      </c>
      <c r="D4495">
        <v>81.599693000000002</v>
      </c>
      <c r="E4495">
        <v>8.7811149999999998</v>
      </c>
    </row>
    <row r="4496" spans="1:9" x14ac:dyDescent="0.25">
      <c r="A4496">
        <v>4495</v>
      </c>
      <c r="B4496">
        <v>86.197687999999999</v>
      </c>
      <c r="C4496">
        <v>10.687308</v>
      </c>
    </row>
    <row r="4497" spans="1:9" x14ac:dyDescent="0.25">
      <c r="A4497">
        <v>4496</v>
      </c>
      <c r="B4497">
        <v>86.154987000000006</v>
      </c>
      <c r="C4497">
        <v>10.670844000000001</v>
      </c>
    </row>
    <row r="4498" spans="1:9" x14ac:dyDescent="0.25">
      <c r="A4498">
        <v>4497</v>
      </c>
      <c r="B4498">
        <v>86.096593000000013</v>
      </c>
      <c r="C4498">
        <v>10.700582000000001</v>
      </c>
    </row>
    <row r="4499" spans="1:9" x14ac:dyDescent="0.25">
      <c r="A4499">
        <v>4498</v>
      </c>
      <c r="B4499">
        <v>86.058368000000002</v>
      </c>
      <c r="C4499">
        <v>10.680877000000001</v>
      </c>
      <c r="F4499">
        <v>84.508656999999999</v>
      </c>
      <c r="G4499">
        <v>11.361326</v>
      </c>
      <c r="H4499">
        <v>85.283822000000015</v>
      </c>
      <c r="I4499">
        <v>7.0409439999999996</v>
      </c>
    </row>
    <row r="4500" spans="1:9" x14ac:dyDescent="0.25">
      <c r="A4500">
        <v>4499</v>
      </c>
      <c r="B4500">
        <v>86.173764000000006</v>
      </c>
      <c r="C4500">
        <v>10.682626000000001</v>
      </c>
      <c r="F4500">
        <v>84.450263000000007</v>
      </c>
      <c r="G4500">
        <v>11.3231</v>
      </c>
      <c r="H4500">
        <v>85.301109000000011</v>
      </c>
      <c r="I4500">
        <v>7.022062</v>
      </c>
    </row>
    <row r="4501" spans="1:9" x14ac:dyDescent="0.25">
      <c r="A4501">
        <v>4500</v>
      </c>
      <c r="F4501">
        <v>84.485196000000002</v>
      </c>
      <c r="G4501">
        <v>11.394560999999999</v>
      </c>
      <c r="H4501">
        <v>85.25830400000001</v>
      </c>
      <c r="I4501">
        <v>7.0447499999999996</v>
      </c>
    </row>
    <row r="4502" spans="1:9" x14ac:dyDescent="0.25">
      <c r="A4502">
        <v>4501</v>
      </c>
      <c r="F4502">
        <v>84.461684000000005</v>
      </c>
      <c r="G4502">
        <v>11.412311000000001</v>
      </c>
      <c r="H4502">
        <v>85.237363000000002</v>
      </c>
      <c r="I4502">
        <v>7.070989</v>
      </c>
    </row>
    <row r="4503" spans="1:9" x14ac:dyDescent="0.25">
      <c r="A4503">
        <v>4502</v>
      </c>
      <c r="F4503">
        <v>84.516168000000008</v>
      </c>
      <c r="G4503">
        <v>11.446009</v>
      </c>
      <c r="H4503">
        <v>85.305377000000007</v>
      </c>
      <c r="I4503">
        <v>7.1106550000000004</v>
      </c>
    </row>
    <row r="4504" spans="1:9" x14ac:dyDescent="0.25">
      <c r="A4504">
        <v>4503</v>
      </c>
      <c r="F4504">
        <v>84.477582000000012</v>
      </c>
      <c r="G4504">
        <v>11.386998</v>
      </c>
      <c r="H4504">
        <v>85.306251000000003</v>
      </c>
      <c r="I4504">
        <v>7.1299479999999997</v>
      </c>
    </row>
    <row r="4505" spans="1:9" x14ac:dyDescent="0.25">
      <c r="A4505">
        <v>4504</v>
      </c>
      <c r="F4505">
        <v>84.453967000000006</v>
      </c>
      <c r="G4505">
        <v>11.425584000000001</v>
      </c>
      <c r="H4505">
        <v>85.322715000000002</v>
      </c>
      <c r="I4505">
        <v>7.0454189999999999</v>
      </c>
    </row>
    <row r="4506" spans="1:9" x14ac:dyDescent="0.25">
      <c r="A4506">
        <v>4505</v>
      </c>
      <c r="F4506">
        <v>84.486430000000013</v>
      </c>
      <c r="G4506">
        <v>11.428259000000001</v>
      </c>
      <c r="H4506">
        <v>85.285827000000012</v>
      </c>
      <c r="I4506">
        <v>7.0201580000000003</v>
      </c>
    </row>
    <row r="4507" spans="1:9" x14ac:dyDescent="0.25">
      <c r="A4507">
        <v>4506</v>
      </c>
      <c r="F4507">
        <v>84.605479000000003</v>
      </c>
      <c r="G4507">
        <v>11.448684</v>
      </c>
      <c r="H4507">
        <v>85.290561000000011</v>
      </c>
      <c r="I4507">
        <v>7.0615740000000002</v>
      </c>
    </row>
    <row r="4508" spans="1:9" x14ac:dyDescent="0.25">
      <c r="A4508">
        <v>4507</v>
      </c>
      <c r="F4508">
        <v>84.508656999999999</v>
      </c>
      <c r="G4508">
        <v>11.361326</v>
      </c>
      <c r="H4508">
        <v>85.283822000000015</v>
      </c>
      <c r="I4508">
        <v>7.0409439999999996</v>
      </c>
    </row>
    <row r="4509" spans="1:9" x14ac:dyDescent="0.25">
      <c r="A4509">
        <v>4508</v>
      </c>
      <c r="D4509">
        <v>104.14340700000001</v>
      </c>
      <c r="E4509">
        <v>8.8929620000000007</v>
      </c>
      <c r="H4509">
        <v>85.283822000000015</v>
      </c>
      <c r="I4509">
        <v>7.0409439999999996</v>
      </c>
    </row>
    <row r="4510" spans="1:9" x14ac:dyDescent="0.25">
      <c r="A4510">
        <v>4509</v>
      </c>
      <c r="D4510">
        <v>104.19686200000001</v>
      </c>
      <c r="E4510">
        <v>8.8671869999999995</v>
      </c>
    </row>
    <row r="4511" spans="1:9" x14ac:dyDescent="0.25">
      <c r="A4511">
        <v>4510</v>
      </c>
      <c r="D4511">
        <v>104.185033</v>
      </c>
      <c r="E4511">
        <v>8.8725880000000004</v>
      </c>
    </row>
    <row r="4512" spans="1:9" x14ac:dyDescent="0.25">
      <c r="A4512">
        <v>4511</v>
      </c>
      <c r="D4512">
        <v>104.18673100000001</v>
      </c>
      <c r="E4512">
        <v>8.8921910000000004</v>
      </c>
    </row>
    <row r="4513" spans="1:9" x14ac:dyDescent="0.25">
      <c r="A4513">
        <v>4512</v>
      </c>
      <c r="D4513">
        <v>104.15231100000001</v>
      </c>
      <c r="E4513">
        <v>8.8802540000000008</v>
      </c>
    </row>
    <row r="4514" spans="1:9" x14ac:dyDescent="0.25">
      <c r="A4514">
        <v>4513</v>
      </c>
      <c r="D4514">
        <v>104.147165</v>
      </c>
      <c r="E4514">
        <v>8.8732579999999999</v>
      </c>
    </row>
    <row r="4515" spans="1:9" x14ac:dyDescent="0.25">
      <c r="A4515">
        <v>4514</v>
      </c>
      <c r="B4515">
        <v>111.42502300000001</v>
      </c>
      <c r="C4515">
        <v>10.334324000000001</v>
      </c>
      <c r="D4515">
        <v>104.14366600000001</v>
      </c>
      <c r="E4515">
        <v>8.8581830000000004</v>
      </c>
    </row>
    <row r="4516" spans="1:9" x14ac:dyDescent="0.25">
      <c r="A4516">
        <v>4515</v>
      </c>
      <c r="B4516">
        <v>111.42502300000001</v>
      </c>
      <c r="C4516">
        <v>10.334324000000001</v>
      </c>
      <c r="D4516">
        <v>104.12869400000001</v>
      </c>
      <c r="E4516">
        <v>8.8686790000000002</v>
      </c>
    </row>
    <row r="4517" spans="1:9" x14ac:dyDescent="0.25">
      <c r="A4517">
        <v>4516</v>
      </c>
      <c r="B4517">
        <v>111.388036</v>
      </c>
      <c r="C4517">
        <v>10.333603999999999</v>
      </c>
      <c r="D4517">
        <v>104.12720200000001</v>
      </c>
      <c r="E4517">
        <v>8.89255</v>
      </c>
    </row>
    <row r="4518" spans="1:9" x14ac:dyDescent="0.25">
      <c r="A4518">
        <v>4517</v>
      </c>
      <c r="B4518">
        <v>111.39590600000001</v>
      </c>
      <c r="C4518">
        <v>10.349759000000001</v>
      </c>
      <c r="D4518">
        <v>104.14340700000001</v>
      </c>
      <c r="E4518">
        <v>8.8929620000000007</v>
      </c>
    </row>
    <row r="4519" spans="1:9" x14ac:dyDescent="0.25">
      <c r="A4519">
        <v>4518</v>
      </c>
      <c r="B4519">
        <v>111.40372600000001</v>
      </c>
      <c r="C4519">
        <v>10.339829</v>
      </c>
      <c r="D4519">
        <v>104.14340700000001</v>
      </c>
      <c r="E4519">
        <v>8.8929620000000007</v>
      </c>
    </row>
    <row r="4520" spans="1:9" x14ac:dyDescent="0.25">
      <c r="A4520">
        <v>4519</v>
      </c>
      <c r="B4520">
        <v>111.40712500000001</v>
      </c>
      <c r="C4520">
        <v>10.342145</v>
      </c>
    </row>
    <row r="4521" spans="1:9" x14ac:dyDescent="0.25">
      <c r="A4521">
        <v>4520</v>
      </c>
      <c r="B4521">
        <v>111.35279200000001</v>
      </c>
      <c r="C4521">
        <v>10.326608</v>
      </c>
    </row>
    <row r="4522" spans="1:9" x14ac:dyDescent="0.25">
      <c r="A4522">
        <v>4521</v>
      </c>
      <c r="B4522">
        <v>111.41087800000001</v>
      </c>
      <c r="C4522">
        <v>10.332420000000001</v>
      </c>
    </row>
    <row r="4523" spans="1:9" x14ac:dyDescent="0.25">
      <c r="A4523">
        <v>4522</v>
      </c>
      <c r="B4523">
        <v>111.45178000000001</v>
      </c>
      <c r="C4523">
        <v>10.302426000000001</v>
      </c>
      <c r="F4523">
        <v>108.58798700000001</v>
      </c>
      <c r="G4523">
        <v>10.925049</v>
      </c>
      <c r="H4523">
        <v>108.771398</v>
      </c>
      <c r="I4523">
        <v>6.6491680000000004</v>
      </c>
    </row>
    <row r="4524" spans="1:9" x14ac:dyDescent="0.25">
      <c r="A4524">
        <v>4523</v>
      </c>
      <c r="B4524">
        <v>111.42502300000001</v>
      </c>
      <c r="C4524">
        <v>10.334324000000001</v>
      </c>
      <c r="F4524">
        <v>108.60486300000001</v>
      </c>
      <c r="G4524">
        <v>10.892379</v>
      </c>
      <c r="H4524">
        <v>108.76512300000002</v>
      </c>
      <c r="I4524">
        <v>6.6206659999999999</v>
      </c>
    </row>
    <row r="4525" spans="1:9" x14ac:dyDescent="0.25">
      <c r="A4525">
        <v>4524</v>
      </c>
      <c r="F4525">
        <v>108.62286900000001</v>
      </c>
      <c r="G4525">
        <v>10.910541</v>
      </c>
      <c r="H4525">
        <v>108.74474800000002</v>
      </c>
      <c r="I4525">
        <v>6.630287</v>
      </c>
    </row>
    <row r="4526" spans="1:9" x14ac:dyDescent="0.25">
      <c r="A4526">
        <v>4525</v>
      </c>
      <c r="F4526">
        <v>108.61381600000001</v>
      </c>
      <c r="G4526">
        <v>10.906578</v>
      </c>
      <c r="H4526">
        <v>108.78369600000002</v>
      </c>
      <c r="I4526">
        <v>6.64994</v>
      </c>
    </row>
    <row r="4527" spans="1:9" x14ac:dyDescent="0.25">
      <c r="A4527">
        <v>4526</v>
      </c>
      <c r="F4527">
        <v>108.62194600000001</v>
      </c>
      <c r="G4527">
        <v>10.931531</v>
      </c>
      <c r="H4527">
        <v>108.75344200000001</v>
      </c>
      <c r="I4527">
        <v>6.6844099999999997</v>
      </c>
    </row>
    <row r="4528" spans="1:9" x14ac:dyDescent="0.25">
      <c r="A4528">
        <v>4527</v>
      </c>
      <c r="F4528">
        <v>108.62158300000002</v>
      </c>
      <c r="G4528">
        <v>10.968059</v>
      </c>
      <c r="H4528">
        <v>108.78369600000002</v>
      </c>
      <c r="I4528">
        <v>6.6670199999999999</v>
      </c>
    </row>
    <row r="4529" spans="1:9" x14ac:dyDescent="0.25">
      <c r="A4529">
        <v>4528</v>
      </c>
      <c r="F4529">
        <v>108.58130000000001</v>
      </c>
      <c r="G4529">
        <v>10.951339000000001</v>
      </c>
      <c r="H4529">
        <v>108.788015</v>
      </c>
      <c r="I4529">
        <v>6.6723189999999999</v>
      </c>
    </row>
    <row r="4530" spans="1:9" x14ac:dyDescent="0.25">
      <c r="A4530">
        <v>4529</v>
      </c>
      <c r="F4530">
        <v>108.57666900000001</v>
      </c>
      <c r="G4530">
        <v>10.987866</v>
      </c>
      <c r="H4530">
        <v>108.91118</v>
      </c>
      <c r="I4530">
        <v>6.6274059999999997</v>
      </c>
    </row>
    <row r="4531" spans="1:9" x14ac:dyDescent="0.25">
      <c r="A4531">
        <v>4530</v>
      </c>
      <c r="F4531">
        <v>108.68059300000002</v>
      </c>
      <c r="G4531">
        <v>10.988894999999999</v>
      </c>
      <c r="H4531">
        <v>108.955735</v>
      </c>
      <c r="I4531">
        <v>6.6586350000000003</v>
      </c>
    </row>
    <row r="4532" spans="1:9" x14ac:dyDescent="0.25">
      <c r="A4532">
        <v>4531</v>
      </c>
      <c r="F4532">
        <v>108.58798700000001</v>
      </c>
      <c r="G4532">
        <v>10.925049</v>
      </c>
      <c r="H4532">
        <v>108.771398</v>
      </c>
      <c r="I4532">
        <v>6.6491680000000004</v>
      </c>
    </row>
    <row r="4533" spans="1:9" x14ac:dyDescent="0.25">
      <c r="A4533">
        <v>4532</v>
      </c>
      <c r="D4533">
        <v>129.06571700000001</v>
      </c>
      <c r="E4533">
        <v>7.9184890000000001</v>
      </c>
    </row>
    <row r="4534" spans="1:9" x14ac:dyDescent="0.25">
      <c r="A4534">
        <v>4533</v>
      </c>
      <c r="D4534">
        <v>129.08546900000002</v>
      </c>
      <c r="E4534">
        <v>7.8857679999999997</v>
      </c>
    </row>
    <row r="4535" spans="1:9" x14ac:dyDescent="0.25">
      <c r="A4535">
        <v>4534</v>
      </c>
      <c r="D4535">
        <v>129.10825800000001</v>
      </c>
      <c r="E4535">
        <v>7.904083</v>
      </c>
    </row>
    <row r="4536" spans="1:9" x14ac:dyDescent="0.25">
      <c r="A4536">
        <v>4535</v>
      </c>
      <c r="D4536">
        <v>129.09560500000001</v>
      </c>
      <c r="E4536">
        <v>7.8910159999999996</v>
      </c>
    </row>
    <row r="4537" spans="1:9" x14ac:dyDescent="0.25">
      <c r="A4537">
        <v>4536</v>
      </c>
      <c r="D4537">
        <v>129.063142</v>
      </c>
      <c r="E4537">
        <v>7.8858709999999999</v>
      </c>
    </row>
    <row r="4538" spans="1:9" x14ac:dyDescent="0.25">
      <c r="A4538">
        <v>4537</v>
      </c>
      <c r="D4538">
        <v>129.047189</v>
      </c>
      <c r="E4538">
        <v>7.9284699999999999</v>
      </c>
    </row>
    <row r="4539" spans="1:9" x14ac:dyDescent="0.25">
      <c r="A4539">
        <v>4538</v>
      </c>
      <c r="D4539">
        <v>129.05377700000003</v>
      </c>
      <c r="E4539">
        <v>7.8875169999999999</v>
      </c>
    </row>
    <row r="4540" spans="1:9" x14ac:dyDescent="0.25">
      <c r="A4540">
        <v>4539</v>
      </c>
      <c r="B4540">
        <v>134.71617600000002</v>
      </c>
      <c r="C4540">
        <v>9.0552279999999996</v>
      </c>
      <c r="D4540">
        <v>129.046266</v>
      </c>
      <c r="E4540">
        <v>7.8672469999999999</v>
      </c>
    </row>
    <row r="4541" spans="1:9" x14ac:dyDescent="0.25">
      <c r="A4541">
        <v>4540</v>
      </c>
      <c r="B4541">
        <v>134.83698000000001</v>
      </c>
      <c r="C4541">
        <v>9.0612480000000009</v>
      </c>
      <c r="D4541">
        <v>129.059594</v>
      </c>
      <c r="E4541">
        <v>7.8984759999999996</v>
      </c>
    </row>
    <row r="4542" spans="1:9" x14ac:dyDescent="0.25">
      <c r="A4542">
        <v>4541</v>
      </c>
      <c r="B4542">
        <v>134.764386</v>
      </c>
      <c r="C4542">
        <v>9.0848099999999992</v>
      </c>
      <c r="D4542">
        <v>129.06571700000001</v>
      </c>
      <c r="E4542">
        <v>7.9184890000000001</v>
      </c>
    </row>
    <row r="4543" spans="1:9" x14ac:dyDescent="0.25">
      <c r="A4543">
        <v>4542</v>
      </c>
      <c r="B4543">
        <v>134.81202400000001</v>
      </c>
      <c r="C4543">
        <v>9.0985990000000001</v>
      </c>
    </row>
    <row r="4544" spans="1:9" x14ac:dyDescent="0.25">
      <c r="A4544">
        <v>4543</v>
      </c>
      <c r="B4544">
        <v>134.77971400000001</v>
      </c>
      <c r="C4544">
        <v>9.1069340000000008</v>
      </c>
    </row>
    <row r="4545" spans="1:9" x14ac:dyDescent="0.25">
      <c r="A4545">
        <v>4544</v>
      </c>
      <c r="B4545">
        <v>134.75985400000002</v>
      </c>
      <c r="C4545">
        <v>9.1079109999999996</v>
      </c>
    </row>
    <row r="4546" spans="1:9" x14ac:dyDescent="0.25">
      <c r="A4546">
        <v>4545</v>
      </c>
      <c r="B4546">
        <v>134.72003699999999</v>
      </c>
      <c r="C4546">
        <v>9.115577</v>
      </c>
      <c r="H4546">
        <v>132.54003600000001</v>
      </c>
      <c r="I4546">
        <v>5.6767010000000004</v>
      </c>
    </row>
    <row r="4547" spans="1:9" x14ac:dyDescent="0.25">
      <c r="A4547">
        <v>4546</v>
      </c>
      <c r="B4547">
        <v>134.59599000000003</v>
      </c>
      <c r="C4547">
        <v>9.0082050000000002</v>
      </c>
      <c r="H4547">
        <v>132.66660000000002</v>
      </c>
      <c r="I4547">
        <v>5.6429</v>
      </c>
    </row>
    <row r="4548" spans="1:9" x14ac:dyDescent="0.25">
      <c r="A4548">
        <v>4547</v>
      </c>
      <c r="B4548">
        <v>134.71617600000002</v>
      </c>
      <c r="C4548">
        <v>9.0552279999999996</v>
      </c>
      <c r="F4548">
        <v>133.41187000000002</v>
      </c>
      <c r="G4548">
        <v>9.7784309999999994</v>
      </c>
      <c r="H4548">
        <v>132.64817500000001</v>
      </c>
      <c r="I4548">
        <v>5.6750550000000004</v>
      </c>
    </row>
    <row r="4549" spans="1:9" x14ac:dyDescent="0.25">
      <c r="A4549">
        <v>4548</v>
      </c>
      <c r="F4549">
        <v>133.39217100000002</v>
      </c>
      <c r="G4549">
        <v>9.7728219999999997</v>
      </c>
      <c r="H4549">
        <v>132.65883400000001</v>
      </c>
      <c r="I4549">
        <v>5.7001099999999996</v>
      </c>
    </row>
    <row r="4550" spans="1:9" x14ac:dyDescent="0.25">
      <c r="A4550">
        <v>4549</v>
      </c>
      <c r="F4550">
        <v>133.415479</v>
      </c>
      <c r="G4550">
        <v>9.7901609999999994</v>
      </c>
      <c r="H4550">
        <v>132.64494100000002</v>
      </c>
      <c r="I4550">
        <v>5.6762899999999998</v>
      </c>
    </row>
    <row r="4551" spans="1:9" x14ac:dyDescent="0.25">
      <c r="A4551">
        <v>4550</v>
      </c>
      <c r="F4551">
        <v>133.45056600000001</v>
      </c>
      <c r="G4551">
        <v>9.7881029999999996</v>
      </c>
      <c r="H4551">
        <v>132.60409300000001</v>
      </c>
      <c r="I4551">
        <v>5.7252159999999996</v>
      </c>
    </row>
    <row r="4552" spans="1:9" x14ac:dyDescent="0.25">
      <c r="A4552">
        <v>4551</v>
      </c>
      <c r="F4552">
        <v>133.46260599999999</v>
      </c>
      <c r="G4552">
        <v>9.8152679999999997</v>
      </c>
      <c r="H4552">
        <v>132.611448</v>
      </c>
      <c r="I4552">
        <v>5.7314930000000004</v>
      </c>
    </row>
    <row r="4553" spans="1:9" x14ac:dyDescent="0.25">
      <c r="A4553">
        <v>4552</v>
      </c>
      <c r="F4553">
        <v>133.45050500000002</v>
      </c>
      <c r="G4553">
        <v>9.7867139999999999</v>
      </c>
      <c r="H4553">
        <v>132.65502700000002</v>
      </c>
      <c r="I4553">
        <v>5.719506</v>
      </c>
    </row>
    <row r="4554" spans="1:9" x14ac:dyDescent="0.25">
      <c r="A4554">
        <v>4553</v>
      </c>
      <c r="D4554">
        <v>155.60263599999999</v>
      </c>
      <c r="E4554">
        <v>7.5419200000000002</v>
      </c>
      <c r="F4554">
        <v>133.47993200000002</v>
      </c>
      <c r="G4554">
        <v>9.7797160000000005</v>
      </c>
      <c r="H4554">
        <v>132.66608200000002</v>
      </c>
      <c r="I4554">
        <v>5.7446640000000002</v>
      </c>
    </row>
    <row r="4555" spans="1:9" x14ac:dyDescent="0.25">
      <c r="A4555">
        <v>4554</v>
      </c>
      <c r="D4555">
        <v>155.609666</v>
      </c>
      <c r="E4555">
        <v>7.5463849999999999</v>
      </c>
      <c r="F4555">
        <v>133.45010100000002</v>
      </c>
      <c r="G4555">
        <v>9.8034339999999993</v>
      </c>
      <c r="H4555">
        <v>132.68687199999999</v>
      </c>
      <c r="I4555">
        <v>5.754696</v>
      </c>
    </row>
    <row r="4556" spans="1:9" x14ac:dyDescent="0.25">
      <c r="A4556">
        <v>4555</v>
      </c>
      <c r="D4556">
        <v>155.58867799999999</v>
      </c>
      <c r="E4556">
        <v>7.5274999999999999</v>
      </c>
      <c r="F4556">
        <v>133.47952800000002</v>
      </c>
      <c r="G4556">
        <v>9.8414029999999997</v>
      </c>
      <c r="H4556">
        <v>132.54003600000001</v>
      </c>
      <c r="I4556">
        <v>5.6767010000000004</v>
      </c>
    </row>
    <row r="4557" spans="1:9" x14ac:dyDescent="0.25">
      <c r="A4557">
        <v>4556</v>
      </c>
      <c r="D4557">
        <v>155.59714500000001</v>
      </c>
      <c r="E4557">
        <v>7.5318110000000003</v>
      </c>
      <c r="F4557">
        <v>133.47124200000002</v>
      </c>
      <c r="G4557">
        <v>9.7944320000000005</v>
      </c>
    </row>
    <row r="4558" spans="1:9" x14ac:dyDescent="0.25">
      <c r="A4558">
        <v>4557</v>
      </c>
      <c r="D4558">
        <v>155.57969800000001</v>
      </c>
      <c r="E4558">
        <v>7.508051</v>
      </c>
      <c r="F4558">
        <v>133.41187000000002</v>
      </c>
      <c r="G4558">
        <v>9.7784309999999994</v>
      </c>
    </row>
    <row r="4559" spans="1:9" x14ac:dyDescent="0.25">
      <c r="A4559">
        <v>4558</v>
      </c>
      <c r="D4559">
        <v>155.57979999999998</v>
      </c>
      <c r="E4559">
        <v>7.5182630000000001</v>
      </c>
    </row>
    <row r="4560" spans="1:9" x14ac:dyDescent="0.25">
      <c r="A4560">
        <v>4559</v>
      </c>
      <c r="D4560">
        <v>155.54546999999999</v>
      </c>
      <c r="E4560">
        <v>7.5168270000000001</v>
      </c>
    </row>
    <row r="4561" spans="1:9" x14ac:dyDescent="0.25">
      <c r="A4561">
        <v>4560</v>
      </c>
      <c r="D4561">
        <v>155.55870899999999</v>
      </c>
      <c r="E4561">
        <v>7.521547</v>
      </c>
    </row>
    <row r="4562" spans="1:9" x14ac:dyDescent="0.25">
      <c r="A4562">
        <v>4561</v>
      </c>
      <c r="D4562">
        <v>155.55414199999998</v>
      </c>
      <c r="E4562">
        <v>7.5238060000000004</v>
      </c>
    </row>
    <row r="4563" spans="1:9" x14ac:dyDescent="0.25">
      <c r="A4563">
        <v>4562</v>
      </c>
      <c r="B4563">
        <v>160.98153299999998</v>
      </c>
      <c r="C4563">
        <v>9.2807130000000004</v>
      </c>
      <c r="D4563">
        <v>155.526894</v>
      </c>
      <c r="E4563">
        <v>7.4978389999999999</v>
      </c>
    </row>
    <row r="4564" spans="1:9" x14ac:dyDescent="0.25">
      <c r="A4564">
        <v>4563</v>
      </c>
      <c r="B4564">
        <v>160.97599</v>
      </c>
      <c r="C4564">
        <v>9.2416110000000007</v>
      </c>
      <c r="D4564">
        <v>155.53951799999999</v>
      </c>
      <c r="E4564">
        <v>7.5899520000000003</v>
      </c>
    </row>
    <row r="4565" spans="1:9" x14ac:dyDescent="0.25">
      <c r="A4565">
        <v>4564</v>
      </c>
      <c r="B4565">
        <v>160.98327699999999</v>
      </c>
      <c r="C4565">
        <v>9.2391989999999993</v>
      </c>
      <c r="D4565">
        <v>155.58180199999998</v>
      </c>
      <c r="E4565">
        <v>7.5419200000000002</v>
      </c>
    </row>
    <row r="4566" spans="1:9" x14ac:dyDescent="0.25">
      <c r="A4566">
        <v>4565</v>
      </c>
      <c r="B4566">
        <v>161.052144</v>
      </c>
      <c r="C4566">
        <v>9.2612649999999999</v>
      </c>
    </row>
    <row r="4567" spans="1:9" x14ac:dyDescent="0.25">
      <c r="A4567">
        <v>4566</v>
      </c>
      <c r="B4567">
        <v>161.06764099999998</v>
      </c>
      <c r="C4567">
        <v>9.2615730000000003</v>
      </c>
    </row>
    <row r="4568" spans="1:9" x14ac:dyDescent="0.25">
      <c r="A4568">
        <v>4567</v>
      </c>
      <c r="B4568">
        <v>160.98722899999999</v>
      </c>
      <c r="C4568">
        <v>9.2842029999999998</v>
      </c>
      <c r="H4568">
        <v>157.33763099999999</v>
      </c>
      <c r="I4568">
        <v>5.7440619999999996</v>
      </c>
    </row>
    <row r="4569" spans="1:9" x14ac:dyDescent="0.25">
      <c r="A4569">
        <v>4568</v>
      </c>
      <c r="B4569">
        <v>160.91287199999999</v>
      </c>
      <c r="C4569">
        <v>9.2879489999999993</v>
      </c>
      <c r="H4569">
        <v>157.35425799999999</v>
      </c>
      <c r="I4569">
        <v>5.8517739999999998</v>
      </c>
    </row>
    <row r="4570" spans="1:9" x14ac:dyDescent="0.25">
      <c r="A4570">
        <v>4569</v>
      </c>
      <c r="B4570">
        <v>160.902558</v>
      </c>
      <c r="C4570">
        <v>9.2901039999999995</v>
      </c>
      <c r="H4570">
        <v>157.27594999999999</v>
      </c>
      <c r="I4570">
        <v>5.822165</v>
      </c>
    </row>
    <row r="4571" spans="1:9" x14ac:dyDescent="0.25">
      <c r="A4571">
        <v>4570</v>
      </c>
      <c r="B4571">
        <v>160.98153299999998</v>
      </c>
      <c r="C4571">
        <v>9.2807130000000004</v>
      </c>
      <c r="F4571">
        <v>159.365847</v>
      </c>
      <c r="G4571">
        <v>9.9210849999999997</v>
      </c>
      <c r="H4571">
        <v>157.263429</v>
      </c>
      <c r="I4571">
        <v>5.8119019999999999</v>
      </c>
    </row>
    <row r="4572" spans="1:9" x14ac:dyDescent="0.25">
      <c r="A4572">
        <v>4571</v>
      </c>
      <c r="B4572">
        <v>160.98153299999998</v>
      </c>
      <c r="C4572">
        <v>9.2807130000000004</v>
      </c>
      <c r="F4572">
        <v>159.46960799999999</v>
      </c>
      <c r="G4572">
        <v>9.8341049999999992</v>
      </c>
      <c r="H4572">
        <v>157.271793</v>
      </c>
      <c r="I4572">
        <v>5.7760319999999998</v>
      </c>
    </row>
    <row r="4573" spans="1:9" x14ac:dyDescent="0.25">
      <c r="A4573">
        <v>4572</v>
      </c>
      <c r="B4573">
        <v>160.98153299999998</v>
      </c>
      <c r="C4573">
        <v>9.2807130000000004</v>
      </c>
      <c r="F4573">
        <v>159.47258499999998</v>
      </c>
      <c r="G4573">
        <v>9.8623290000000008</v>
      </c>
      <c r="H4573">
        <v>157.29462799999999</v>
      </c>
      <c r="I4573">
        <v>5.7906060000000004</v>
      </c>
    </row>
    <row r="4574" spans="1:9" x14ac:dyDescent="0.25">
      <c r="A4574">
        <v>4573</v>
      </c>
      <c r="F4574">
        <v>159.39217199999999</v>
      </c>
      <c r="G4574">
        <v>9.899483</v>
      </c>
      <c r="H4574">
        <v>157.32998499999999</v>
      </c>
      <c r="I4574">
        <v>5.8087720000000003</v>
      </c>
    </row>
    <row r="4575" spans="1:9" x14ac:dyDescent="0.25">
      <c r="A4575">
        <v>4574</v>
      </c>
      <c r="F4575">
        <v>159.39124799999999</v>
      </c>
      <c r="G4575">
        <v>9.9322219999999994</v>
      </c>
      <c r="H4575">
        <v>157.30832999999998</v>
      </c>
      <c r="I4575">
        <v>5.793787</v>
      </c>
    </row>
    <row r="4576" spans="1:9" x14ac:dyDescent="0.25">
      <c r="A4576">
        <v>4575</v>
      </c>
      <c r="F4576">
        <v>159.43419999999998</v>
      </c>
      <c r="G4576">
        <v>9.99221</v>
      </c>
      <c r="H4576">
        <v>157.350718</v>
      </c>
      <c r="I4576">
        <v>5.7226119999999998</v>
      </c>
    </row>
    <row r="4577" spans="1:9" x14ac:dyDescent="0.25">
      <c r="A4577">
        <v>4576</v>
      </c>
      <c r="F4577">
        <v>159.39504499999998</v>
      </c>
      <c r="G4577">
        <v>10.010992</v>
      </c>
      <c r="H4577">
        <v>157.37078099999999</v>
      </c>
      <c r="I4577">
        <v>5.6439959999999996</v>
      </c>
    </row>
    <row r="4578" spans="1:9" x14ac:dyDescent="0.25">
      <c r="A4578">
        <v>4577</v>
      </c>
      <c r="F4578">
        <v>159.365487</v>
      </c>
      <c r="G4578">
        <v>9.985436</v>
      </c>
      <c r="H4578">
        <v>157.33763099999999</v>
      </c>
      <c r="I4578">
        <v>5.7440619999999996</v>
      </c>
    </row>
    <row r="4579" spans="1:9" x14ac:dyDescent="0.25">
      <c r="A4579">
        <v>4578</v>
      </c>
      <c r="F4579">
        <v>159.32977199999999</v>
      </c>
      <c r="G4579">
        <v>9.9638329999999993</v>
      </c>
      <c r="H4579">
        <v>157.33763099999999</v>
      </c>
      <c r="I4579">
        <v>5.7440619999999996</v>
      </c>
    </row>
    <row r="4580" spans="1:9" x14ac:dyDescent="0.25">
      <c r="A4580">
        <v>4579</v>
      </c>
      <c r="D4580">
        <v>174.25278599999999</v>
      </c>
      <c r="E4580">
        <v>8.1656669999999991</v>
      </c>
      <c r="F4580">
        <v>159.43409700000001</v>
      </c>
      <c r="G4580">
        <v>9.9856929999999995</v>
      </c>
    </row>
    <row r="4581" spans="1:9" x14ac:dyDescent="0.25">
      <c r="A4581">
        <v>4580</v>
      </c>
      <c r="D4581">
        <v>174.26669199999998</v>
      </c>
      <c r="E4581">
        <v>8.2306329999999992</v>
      </c>
      <c r="F4581">
        <v>159.46801699999997</v>
      </c>
      <c r="G4581">
        <v>10.001293</v>
      </c>
    </row>
    <row r="4582" spans="1:9" x14ac:dyDescent="0.25">
      <c r="A4582">
        <v>4581</v>
      </c>
      <c r="D4582">
        <v>174.31565000000001</v>
      </c>
      <c r="E4582">
        <v>8.2256560000000007</v>
      </c>
      <c r="F4582">
        <v>159.365847</v>
      </c>
      <c r="G4582">
        <v>9.9210849999999997</v>
      </c>
    </row>
    <row r="4583" spans="1:9" x14ac:dyDescent="0.25">
      <c r="A4583">
        <v>4582</v>
      </c>
      <c r="D4583">
        <v>174.32626999999999</v>
      </c>
      <c r="E4583">
        <v>8.23597</v>
      </c>
    </row>
    <row r="4584" spans="1:9" x14ac:dyDescent="0.25">
      <c r="A4584">
        <v>4583</v>
      </c>
      <c r="D4584">
        <v>174.32601499999998</v>
      </c>
      <c r="E4584">
        <v>8.2177019999999992</v>
      </c>
    </row>
    <row r="4585" spans="1:9" x14ac:dyDescent="0.25">
      <c r="A4585">
        <v>4584</v>
      </c>
      <c r="D4585">
        <v>174.326167</v>
      </c>
      <c r="E4585">
        <v>8.2099010000000003</v>
      </c>
    </row>
    <row r="4586" spans="1:9" x14ac:dyDescent="0.25">
      <c r="A4586">
        <v>4585</v>
      </c>
      <c r="D4586">
        <v>174.286193</v>
      </c>
      <c r="E4586">
        <v>8.1932740000000006</v>
      </c>
    </row>
    <row r="4587" spans="1:9" x14ac:dyDescent="0.25">
      <c r="A4587">
        <v>4586</v>
      </c>
      <c r="B4587">
        <v>181.27430999999999</v>
      </c>
      <c r="C4587">
        <v>10.15986</v>
      </c>
      <c r="D4587">
        <v>174.25843399999999</v>
      </c>
      <c r="E4587">
        <v>8.1556599999999992</v>
      </c>
    </row>
    <row r="4588" spans="1:9" x14ac:dyDescent="0.25">
      <c r="A4588">
        <v>4587</v>
      </c>
      <c r="B4588">
        <v>181.24295699999999</v>
      </c>
      <c r="C4588">
        <v>10.173408</v>
      </c>
      <c r="D4588">
        <v>174.29686699999999</v>
      </c>
      <c r="E4588">
        <v>8.1860389999999992</v>
      </c>
    </row>
    <row r="4589" spans="1:9" x14ac:dyDescent="0.25">
      <c r="A4589">
        <v>4588</v>
      </c>
      <c r="B4589">
        <v>181.22787</v>
      </c>
      <c r="C4589">
        <v>10.181053</v>
      </c>
      <c r="D4589">
        <v>174.313289</v>
      </c>
      <c r="E4589">
        <v>8.1757760000000008</v>
      </c>
    </row>
    <row r="4590" spans="1:9" x14ac:dyDescent="0.25">
      <c r="A4590">
        <v>4589</v>
      </c>
      <c r="B4590">
        <v>181.234283</v>
      </c>
      <c r="C4590">
        <v>10.173613</v>
      </c>
      <c r="D4590">
        <v>174.25278599999999</v>
      </c>
      <c r="E4590">
        <v>8.1656669999999991</v>
      </c>
    </row>
    <row r="4591" spans="1:9" x14ac:dyDescent="0.25">
      <c r="A4591">
        <v>4590</v>
      </c>
      <c r="B4591">
        <v>181.233566</v>
      </c>
      <c r="C4591">
        <v>10.186082000000001</v>
      </c>
    </row>
    <row r="4592" spans="1:9" x14ac:dyDescent="0.25">
      <c r="A4592">
        <v>4591</v>
      </c>
      <c r="B4592">
        <v>181.21221800000001</v>
      </c>
      <c r="C4592">
        <v>10.189366</v>
      </c>
    </row>
    <row r="4593" spans="1:9" x14ac:dyDescent="0.25">
      <c r="A4593">
        <v>4592</v>
      </c>
      <c r="B4593">
        <v>181.22201799999999</v>
      </c>
      <c r="C4593">
        <v>10.180899999999999</v>
      </c>
    </row>
    <row r="4594" spans="1:9" x14ac:dyDescent="0.25">
      <c r="A4594">
        <v>4593</v>
      </c>
      <c r="B4594">
        <v>181.19004699999999</v>
      </c>
      <c r="C4594">
        <v>10.186287999999999</v>
      </c>
    </row>
    <row r="4595" spans="1:9" x14ac:dyDescent="0.25">
      <c r="A4595">
        <v>4594</v>
      </c>
      <c r="B4595">
        <v>181.174758</v>
      </c>
      <c r="C4595">
        <v>10.176589</v>
      </c>
    </row>
    <row r="4596" spans="1:9" x14ac:dyDescent="0.25">
      <c r="A4596">
        <v>4595</v>
      </c>
      <c r="B4596">
        <v>181.26630699999998</v>
      </c>
      <c r="C4596">
        <v>10.076264999999999</v>
      </c>
      <c r="F4596">
        <v>178.52223099999998</v>
      </c>
      <c r="G4596">
        <v>10.645360999999999</v>
      </c>
      <c r="H4596">
        <v>179.161269</v>
      </c>
      <c r="I4596">
        <v>6.8285239999999998</v>
      </c>
    </row>
    <row r="4597" spans="1:9" x14ac:dyDescent="0.25">
      <c r="A4597">
        <v>4596</v>
      </c>
      <c r="B4597">
        <v>181.27430999999999</v>
      </c>
      <c r="C4597">
        <v>10.15986</v>
      </c>
      <c r="F4597">
        <v>178.416417</v>
      </c>
      <c r="G4597">
        <v>10.542267000000001</v>
      </c>
      <c r="H4597">
        <v>179.28452999999999</v>
      </c>
      <c r="I4597">
        <v>6.8571590000000002</v>
      </c>
    </row>
    <row r="4598" spans="1:9" x14ac:dyDescent="0.25">
      <c r="A4598">
        <v>4597</v>
      </c>
      <c r="B4598">
        <v>181.27430999999999</v>
      </c>
      <c r="C4598">
        <v>10.15986</v>
      </c>
      <c r="F4598">
        <v>178.41579899999999</v>
      </c>
      <c r="G4598">
        <v>10.545294999999999</v>
      </c>
      <c r="H4598">
        <v>179.27303599999999</v>
      </c>
      <c r="I4598">
        <v>6.8870760000000004</v>
      </c>
    </row>
    <row r="4599" spans="1:9" x14ac:dyDescent="0.25">
      <c r="A4599">
        <v>4598</v>
      </c>
      <c r="F4599">
        <v>178.51052999999999</v>
      </c>
      <c r="G4599">
        <v>10.562331</v>
      </c>
      <c r="H4599">
        <v>179.230289</v>
      </c>
      <c r="I4599">
        <v>6.8817909999999998</v>
      </c>
    </row>
    <row r="4600" spans="1:9" x14ac:dyDescent="0.25">
      <c r="A4600">
        <v>4599</v>
      </c>
      <c r="F4600">
        <v>178.51458700000001</v>
      </c>
      <c r="G4600">
        <v>10.577316</v>
      </c>
      <c r="H4600">
        <v>179.14746399999999</v>
      </c>
      <c r="I4600">
        <v>6.8877430000000004</v>
      </c>
    </row>
    <row r="4601" spans="1:9" x14ac:dyDescent="0.25">
      <c r="A4601">
        <v>4600</v>
      </c>
      <c r="F4601">
        <v>178.55286699999999</v>
      </c>
      <c r="G4601">
        <v>10.60595</v>
      </c>
      <c r="H4601">
        <v>179.21689499999999</v>
      </c>
      <c r="I4601">
        <v>6.8924130000000003</v>
      </c>
    </row>
    <row r="4602" spans="1:9" x14ac:dyDescent="0.25">
      <c r="A4602">
        <v>4601</v>
      </c>
      <c r="F4602">
        <v>178.54460399999999</v>
      </c>
      <c r="G4602">
        <v>10.613493999999999</v>
      </c>
      <c r="H4602">
        <v>179.258464</v>
      </c>
      <c r="I4602">
        <v>6.905653</v>
      </c>
    </row>
    <row r="4603" spans="1:9" x14ac:dyDescent="0.25">
      <c r="A4603">
        <v>4602</v>
      </c>
      <c r="F4603">
        <v>178.53582899999998</v>
      </c>
      <c r="G4603">
        <v>10.619652</v>
      </c>
      <c r="H4603">
        <v>179.23691099999999</v>
      </c>
      <c r="I4603">
        <v>6.8729129999999996</v>
      </c>
    </row>
    <row r="4604" spans="1:9" x14ac:dyDescent="0.25">
      <c r="A4604">
        <v>4603</v>
      </c>
      <c r="F4604">
        <v>178.57708700000001</v>
      </c>
      <c r="G4604">
        <v>10.596919</v>
      </c>
      <c r="H4604">
        <v>179.286327</v>
      </c>
      <c r="I4604">
        <v>6.8677809999999999</v>
      </c>
    </row>
    <row r="4605" spans="1:9" x14ac:dyDescent="0.25">
      <c r="A4605">
        <v>4604</v>
      </c>
      <c r="F4605">
        <v>178.54958099999999</v>
      </c>
      <c r="G4605">
        <v>10.608722</v>
      </c>
      <c r="H4605">
        <v>179.33764199999999</v>
      </c>
      <c r="I4605">
        <v>6.8529</v>
      </c>
    </row>
    <row r="4606" spans="1:9" x14ac:dyDescent="0.25">
      <c r="A4606">
        <v>4605</v>
      </c>
      <c r="D4606">
        <v>196.54227</v>
      </c>
      <c r="E4606">
        <v>7.9801080000000004</v>
      </c>
      <c r="F4606">
        <v>178.59222299999999</v>
      </c>
      <c r="G4606">
        <v>10.671430000000001</v>
      </c>
      <c r="H4606">
        <v>179.161269</v>
      </c>
      <c r="I4606">
        <v>6.8285239999999998</v>
      </c>
    </row>
    <row r="4607" spans="1:9" x14ac:dyDescent="0.25">
      <c r="A4607">
        <v>4606</v>
      </c>
      <c r="D4607">
        <v>196.608161</v>
      </c>
      <c r="E4607">
        <v>8.0229569999999999</v>
      </c>
      <c r="F4607">
        <v>178.52223099999998</v>
      </c>
      <c r="G4607">
        <v>10.645360999999999</v>
      </c>
    </row>
    <row r="4608" spans="1:9" x14ac:dyDescent="0.25">
      <c r="A4608">
        <v>4607</v>
      </c>
      <c r="D4608">
        <v>196.58080999999999</v>
      </c>
      <c r="E4608">
        <v>8.0359920000000002</v>
      </c>
    </row>
    <row r="4609" spans="1:9" x14ac:dyDescent="0.25">
      <c r="A4609">
        <v>4608</v>
      </c>
      <c r="D4609">
        <v>196.535651</v>
      </c>
      <c r="E4609">
        <v>7.9813900000000002</v>
      </c>
    </row>
    <row r="4610" spans="1:9" x14ac:dyDescent="0.25">
      <c r="A4610">
        <v>4609</v>
      </c>
      <c r="D4610">
        <v>196.584968</v>
      </c>
      <c r="E4610">
        <v>7.9874970000000003</v>
      </c>
    </row>
    <row r="4611" spans="1:9" x14ac:dyDescent="0.25">
      <c r="A4611">
        <v>4610</v>
      </c>
      <c r="D4611">
        <v>196.608215</v>
      </c>
      <c r="E4611">
        <v>7.9872920000000001</v>
      </c>
    </row>
    <row r="4612" spans="1:9" x14ac:dyDescent="0.25">
      <c r="A4612">
        <v>4611</v>
      </c>
      <c r="D4612">
        <v>196.590869</v>
      </c>
      <c r="E4612">
        <v>7.9623520000000001</v>
      </c>
    </row>
    <row r="4613" spans="1:9" x14ac:dyDescent="0.25">
      <c r="A4613">
        <v>4612</v>
      </c>
      <c r="D4613">
        <v>196.57737299999999</v>
      </c>
      <c r="E4613">
        <v>7.9694339999999997</v>
      </c>
    </row>
    <row r="4614" spans="1:9" x14ac:dyDescent="0.25">
      <c r="A4614">
        <v>4613</v>
      </c>
      <c r="B4614">
        <v>202.942924</v>
      </c>
      <c r="C4614">
        <v>9.1968630000000005</v>
      </c>
      <c r="D4614">
        <v>196.551253</v>
      </c>
      <c r="E4614">
        <v>7.9676900000000002</v>
      </c>
    </row>
    <row r="4615" spans="1:9" x14ac:dyDescent="0.25">
      <c r="A4615">
        <v>4614</v>
      </c>
      <c r="B4615">
        <v>203.012664</v>
      </c>
      <c r="C4615">
        <v>9.1464189999999999</v>
      </c>
      <c r="D4615">
        <v>196.58609300000001</v>
      </c>
      <c r="E4615">
        <v>7.956861</v>
      </c>
    </row>
    <row r="4616" spans="1:9" x14ac:dyDescent="0.25">
      <c r="A4616">
        <v>4615</v>
      </c>
      <c r="B4616">
        <v>202.99927099999999</v>
      </c>
      <c r="C4616">
        <v>9.1213250000000006</v>
      </c>
      <c r="D4616">
        <v>196.60251499999998</v>
      </c>
      <c r="E4616">
        <v>7.9832390000000002</v>
      </c>
    </row>
    <row r="4617" spans="1:9" x14ac:dyDescent="0.25">
      <c r="A4617">
        <v>4616</v>
      </c>
      <c r="B4617">
        <v>202.99946899999998</v>
      </c>
      <c r="C4617">
        <v>9.1199399999999997</v>
      </c>
      <c r="D4617">
        <v>196.54227</v>
      </c>
      <c r="E4617">
        <v>7.9801080000000004</v>
      </c>
    </row>
    <row r="4618" spans="1:9" x14ac:dyDescent="0.25">
      <c r="A4618">
        <v>4617</v>
      </c>
      <c r="B4618">
        <v>203.0181</v>
      </c>
      <c r="C4618">
        <v>9.1132170000000006</v>
      </c>
      <c r="D4618">
        <v>196.54227</v>
      </c>
      <c r="E4618">
        <v>7.9801080000000004</v>
      </c>
    </row>
    <row r="4619" spans="1:9" x14ac:dyDescent="0.25">
      <c r="A4619">
        <v>4618</v>
      </c>
      <c r="B4619">
        <v>202.996959</v>
      </c>
      <c r="C4619">
        <v>9.1000289999999993</v>
      </c>
    </row>
    <row r="4620" spans="1:9" x14ac:dyDescent="0.25">
      <c r="A4620">
        <v>4619</v>
      </c>
      <c r="B4620">
        <v>202.94343899999998</v>
      </c>
      <c r="C4620">
        <v>9.1709999999999994</v>
      </c>
    </row>
    <row r="4621" spans="1:9" x14ac:dyDescent="0.25">
      <c r="A4621">
        <v>4620</v>
      </c>
      <c r="B4621">
        <v>202.96186</v>
      </c>
      <c r="C4621">
        <v>9.1562199999999994</v>
      </c>
      <c r="H4621">
        <v>199.706523</v>
      </c>
      <c r="I4621">
        <v>5.8170849999999996</v>
      </c>
    </row>
    <row r="4622" spans="1:9" x14ac:dyDescent="0.25">
      <c r="A4622">
        <v>4621</v>
      </c>
      <c r="B4622">
        <v>203.07018599999998</v>
      </c>
      <c r="C4622">
        <v>9.151961</v>
      </c>
      <c r="F4622">
        <v>200.658637</v>
      </c>
      <c r="G4622">
        <v>9.9605990000000002</v>
      </c>
      <c r="H4622">
        <v>199.704677</v>
      </c>
      <c r="I4622">
        <v>5.9466070000000002</v>
      </c>
    </row>
    <row r="4623" spans="1:9" x14ac:dyDescent="0.25">
      <c r="A4623">
        <v>4622</v>
      </c>
      <c r="B4623">
        <v>203.08126799999999</v>
      </c>
      <c r="C4623">
        <v>9.12148</v>
      </c>
      <c r="F4623">
        <v>200.58618100000001</v>
      </c>
      <c r="G4623">
        <v>9.8723869999999998</v>
      </c>
      <c r="H4623">
        <v>199.69466299999999</v>
      </c>
      <c r="I4623">
        <v>5.9244380000000003</v>
      </c>
    </row>
    <row r="4624" spans="1:9" x14ac:dyDescent="0.25">
      <c r="A4624">
        <v>4623</v>
      </c>
      <c r="B4624">
        <v>202.942924</v>
      </c>
      <c r="C4624">
        <v>9.1968630000000005</v>
      </c>
      <c r="F4624">
        <v>200.60101599999999</v>
      </c>
      <c r="G4624">
        <v>9.7990049999999993</v>
      </c>
      <c r="H4624">
        <v>199.70852199999999</v>
      </c>
      <c r="I4624">
        <v>5.883591</v>
      </c>
    </row>
    <row r="4625" spans="1:9" x14ac:dyDescent="0.25">
      <c r="A4625">
        <v>4624</v>
      </c>
      <c r="F4625">
        <v>200.646995</v>
      </c>
      <c r="G4625">
        <v>9.8718219999999999</v>
      </c>
      <c r="H4625">
        <v>199.739158</v>
      </c>
      <c r="I4625">
        <v>5.8794339999999998</v>
      </c>
    </row>
    <row r="4626" spans="1:9" x14ac:dyDescent="0.25">
      <c r="A4626">
        <v>4625</v>
      </c>
      <c r="F4626">
        <v>200.669006</v>
      </c>
      <c r="G4626">
        <v>9.8710529999999999</v>
      </c>
      <c r="H4626">
        <v>199.74444499999998</v>
      </c>
      <c r="I4626">
        <v>5.8825130000000003</v>
      </c>
    </row>
    <row r="4627" spans="1:9" x14ac:dyDescent="0.25">
      <c r="A4627">
        <v>4626</v>
      </c>
      <c r="F4627">
        <v>200.71831800000001</v>
      </c>
      <c r="G4627">
        <v>9.9213430000000002</v>
      </c>
      <c r="H4627">
        <v>199.66500400000001</v>
      </c>
      <c r="I4627">
        <v>5.9291590000000003</v>
      </c>
    </row>
    <row r="4628" spans="1:9" x14ac:dyDescent="0.25">
      <c r="A4628">
        <v>4627</v>
      </c>
      <c r="F4628">
        <v>200.743056</v>
      </c>
      <c r="G4628">
        <v>9.9121070000000007</v>
      </c>
      <c r="H4628">
        <v>199.68964299999999</v>
      </c>
      <c r="I4628">
        <v>5.9172539999999998</v>
      </c>
    </row>
    <row r="4629" spans="1:9" x14ac:dyDescent="0.25">
      <c r="A4629">
        <v>4628</v>
      </c>
      <c r="F4629">
        <v>200.74023</v>
      </c>
      <c r="G4629">
        <v>9.9293990000000001</v>
      </c>
      <c r="H4629">
        <v>199.672504</v>
      </c>
      <c r="I4629">
        <v>5.991765</v>
      </c>
    </row>
    <row r="4630" spans="1:9" x14ac:dyDescent="0.25">
      <c r="A4630">
        <v>4629</v>
      </c>
      <c r="F4630">
        <v>200.73792599999999</v>
      </c>
      <c r="G4630">
        <v>9.9503880000000002</v>
      </c>
      <c r="H4630">
        <v>199.69112699999999</v>
      </c>
      <c r="I4630">
        <v>5.9675950000000002</v>
      </c>
    </row>
    <row r="4631" spans="1:9" x14ac:dyDescent="0.25">
      <c r="A4631">
        <v>4630</v>
      </c>
      <c r="D4631">
        <v>215.551681</v>
      </c>
      <c r="E4631">
        <v>8.4225650000000005</v>
      </c>
      <c r="F4631">
        <v>200.70939199999998</v>
      </c>
      <c r="G4631">
        <v>9.9188799999999997</v>
      </c>
      <c r="H4631">
        <v>199.74356799999998</v>
      </c>
      <c r="I4631">
        <v>5.9048350000000003</v>
      </c>
    </row>
    <row r="4632" spans="1:9" x14ac:dyDescent="0.25">
      <c r="A4632">
        <v>4631</v>
      </c>
      <c r="D4632">
        <v>215.48050900000001</v>
      </c>
      <c r="E4632">
        <v>8.4649459999999994</v>
      </c>
      <c r="F4632">
        <v>200.635085</v>
      </c>
      <c r="G4632">
        <v>9.9266279999999991</v>
      </c>
      <c r="H4632">
        <v>199.754863</v>
      </c>
      <c r="I4632">
        <v>5.8685549999999997</v>
      </c>
    </row>
    <row r="4633" spans="1:9" x14ac:dyDescent="0.25">
      <c r="A4633">
        <v>4632</v>
      </c>
      <c r="D4633">
        <v>215.56072599999999</v>
      </c>
      <c r="E4633">
        <v>8.4544540000000001</v>
      </c>
      <c r="F4633">
        <v>200.630675</v>
      </c>
      <c r="G4633">
        <v>9.9504909999999995</v>
      </c>
      <c r="H4633">
        <v>199.706523</v>
      </c>
      <c r="I4633">
        <v>5.8170849999999996</v>
      </c>
    </row>
    <row r="4634" spans="1:9" x14ac:dyDescent="0.25">
      <c r="A4634">
        <v>4633</v>
      </c>
      <c r="D4634">
        <v>215.50314800000001</v>
      </c>
      <c r="E4634">
        <v>8.4198760000000004</v>
      </c>
      <c r="F4634">
        <v>200.67213699999999</v>
      </c>
      <c r="G4634">
        <v>9.9795870000000004</v>
      </c>
    </row>
    <row r="4635" spans="1:9" x14ac:dyDescent="0.25">
      <c r="A4635">
        <v>4634</v>
      </c>
      <c r="D4635">
        <v>215.55591899999999</v>
      </c>
      <c r="E4635">
        <v>8.3813189999999995</v>
      </c>
      <c r="F4635">
        <v>200.658637</v>
      </c>
      <c r="G4635">
        <v>9.9605990000000002</v>
      </c>
    </row>
    <row r="4636" spans="1:9" x14ac:dyDescent="0.25">
      <c r="A4636">
        <v>4635</v>
      </c>
      <c r="D4636">
        <v>215.539897</v>
      </c>
      <c r="E4636">
        <v>8.4197729999999993</v>
      </c>
    </row>
    <row r="4637" spans="1:9" x14ac:dyDescent="0.25">
      <c r="A4637">
        <v>4636</v>
      </c>
      <c r="D4637">
        <v>215.52165099999999</v>
      </c>
      <c r="E4637">
        <v>8.3564579999999999</v>
      </c>
    </row>
    <row r="4638" spans="1:9" x14ac:dyDescent="0.25">
      <c r="A4638">
        <v>4637</v>
      </c>
      <c r="D4638">
        <v>215.54480699999999</v>
      </c>
      <c r="E4638">
        <v>8.3914489999999997</v>
      </c>
    </row>
    <row r="4639" spans="1:9" x14ac:dyDescent="0.25">
      <c r="A4639">
        <v>4638</v>
      </c>
      <c r="D4639">
        <v>215.494</v>
      </c>
      <c r="E4639">
        <v>8.3289100000000005</v>
      </c>
    </row>
    <row r="4640" spans="1:9" x14ac:dyDescent="0.25">
      <c r="A4640">
        <v>4639</v>
      </c>
      <c r="B4640">
        <v>221.08320000000001</v>
      </c>
      <c r="C4640">
        <v>9.9298260000000003</v>
      </c>
      <c r="D4640">
        <v>215.48510999999999</v>
      </c>
      <c r="E4640">
        <v>8.2941249999999993</v>
      </c>
    </row>
    <row r="4641" spans="1:9" x14ac:dyDescent="0.25">
      <c r="A4641">
        <v>4640</v>
      </c>
      <c r="B4641">
        <v>221.055341</v>
      </c>
      <c r="C4641">
        <v>10.003788</v>
      </c>
      <c r="D4641">
        <v>215.551681</v>
      </c>
      <c r="E4641">
        <v>8.4225650000000005</v>
      </c>
    </row>
    <row r="4642" spans="1:9" x14ac:dyDescent="0.25">
      <c r="A4642">
        <v>4641</v>
      </c>
      <c r="B4642">
        <v>221.055341</v>
      </c>
      <c r="C4642">
        <v>9.989058</v>
      </c>
      <c r="D4642">
        <v>215.34163000000001</v>
      </c>
      <c r="E4642">
        <v>8.3537700000000008</v>
      </c>
    </row>
    <row r="4643" spans="1:9" x14ac:dyDescent="0.25">
      <c r="A4643">
        <v>4642</v>
      </c>
      <c r="B4643">
        <v>221.06820999999999</v>
      </c>
      <c r="C4643">
        <v>10.006527</v>
      </c>
      <c r="D4643">
        <v>215.551681</v>
      </c>
      <c r="E4643">
        <v>8.4225650000000005</v>
      </c>
    </row>
    <row r="4644" spans="1:9" x14ac:dyDescent="0.25">
      <c r="A4644">
        <v>4643</v>
      </c>
      <c r="B4644">
        <v>221.09425999999999</v>
      </c>
      <c r="C4644">
        <v>9.9944839999999999</v>
      </c>
      <c r="D4644">
        <v>215.551681</v>
      </c>
      <c r="E4644">
        <v>8.4225650000000005</v>
      </c>
    </row>
    <row r="4645" spans="1:9" x14ac:dyDescent="0.25">
      <c r="A4645">
        <v>4644</v>
      </c>
      <c r="B4645">
        <v>221.106561</v>
      </c>
      <c r="C4645">
        <v>9.9706060000000001</v>
      </c>
    </row>
    <row r="4646" spans="1:9" x14ac:dyDescent="0.25">
      <c r="A4646">
        <v>4645</v>
      </c>
      <c r="B4646">
        <v>221.14599799999999</v>
      </c>
      <c r="C4646">
        <v>9.9861629999999995</v>
      </c>
    </row>
    <row r="4647" spans="1:9" x14ac:dyDescent="0.25">
      <c r="A4647">
        <v>4646</v>
      </c>
      <c r="B4647">
        <v>221.03771599999999</v>
      </c>
      <c r="C4647">
        <v>9.9972239999999992</v>
      </c>
      <c r="H4647">
        <v>217.267133</v>
      </c>
      <c r="I4647">
        <v>6.6381119999999996</v>
      </c>
    </row>
    <row r="4648" spans="1:9" x14ac:dyDescent="0.25">
      <c r="A4648">
        <v>4647</v>
      </c>
      <c r="B4648">
        <v>221.060923</v>
      </c>
      <c r="C4648">
        <v>10.011593</v>
      </c>
      <c r="H4648">
        <v>217.284809</v>
      </c>
      <c r="I4648">
        <v>6.6708290000000003</v>
      </c>
    </row>
    <row r="4649" spans="1:9" x14ac:dyDescent="0.25">
      <c r="A4649">
        <v>4648</v>
      </c>
      <c r="B4649">
        <v>221.05823599999999</v>
      </c>
      <c r="C4649">
        <v>10.018001999999999</v>
      </c>
      <c r="H4649">
        <v>217.29514699999999</v>
      </c>
      <c r="I4649">
        <v>6.6481899999999996</v>
      </c>
    </row>
    <row r="4650" spans="1:9" x14ac:dyDescent="0.25">
      <c r="A4650">
        <v>4649</v>
      </c>
      <c r="B4650">
        <v>220.91196400000001</v>
      </c>
      <c r="C4650">
        <v>10.013144</v>
      </c>
      <c r="F4650">
        <v>219.17945599999999</v>
      </c>
      <c r="G4650">
        <v>10.55941</v>
      </c>
      <c r="H4650">
        <v>217.250542</v>
      </c>
      <c r="I4650">
        <v>6.6158349999999997</v>
      </c>
    </row>
    <row r="4651" spans="1:9" x14ac:dyDescent="0.25">
      <c r="A4651">
        <v>4650</v>
      </c>
      <c r="B4651">
        <v>220.96395999999999</v>
      </c>
      <c r="C4651">
        <v>9.9252249999999993</v>
      </c>
      <c r="F4651">
        <v>219.17945599999999</v>
      </c>
      <c r="G4651">
        <v>10.55941</v>
      </c>
      <c r="H4651">
        <v>217.248526</v>
      </c>
      <c r="I4651">
        <v>6.5987790000000004</v>
      </c>
    </row>
    <row r="4652" spans="1:9" x14ac:dyDescent="0.25">
      <c r="A4652">
        <v>4651</v>
      </c>
      <c r="B4652">
        <v>221.08320000000001</v>
      </c>
      <c r="C4652">
        <v>9.9298260000000003</v>
      </c>
      <c r="F4652">
        <v>219.17945599999999</v>
      </c>
      <c r="G4652">
        <v>10.55941</v>
      </c>
      <c r="H4652">
        <v>217.259793</v>
      </c>
      <c r="I4652">
        <v>6.623329</v>
      </c>
    </row>
    <row r="4653" spans="1:9" x14ac:dyDescent="0.25">
      <c r="A4653">
        <v>4652</v>
      </c>
      <c r="F4653">
        <v>219.24106599999999</v>
      </c>
      <c r="G4653">
        <v>10.432005</v>
      </c>
      <c r="H4653">
        <v>217.25400500000001</v>
      </c>
      <c r="I4653">
        <v>6.6605429999999997</v>
      </c>
    </row>
    <row r="4654" spans="1:9" x14ac:dyDescent="0.25">
      <c r="A4654">
        <v>4653</v>
      </c>
      <c r="F4654">
        <v>219.21878899999999</v>
      </c>
      <c r="G4654">
        <v>10.468443000000001</v>
      </c>
      <c r="H4654">
        <v>217.27524700000001</v>
      </c>
      <c r="I4654">
        <v>6.6523770000000004</v>
      </c>
    </row>
    <row r="4655" spans="1:9" x14ac:dyDescent="0.25">
      <c r="A4655">
        <v>4654</v>
      </c>
      <c r="F4655">
        <v>219.22969499999999</v>
      </c>
      <c r="G4655">
        <v>10.546903</v>
      </c>
      <c r="H4655">
        <v>217.27995100000001</v>
      </c>
      <c r="I4655">
        <v>6.6361470000000002</v>
      </c>
    </row>
    <row r="4656" spans="1:9" x14ac:dyDescent="0.25">
      <c r="A4656">
        <v>4655</v>
      </c>
      <c r="F4656">
        <v>219.22865999999999</v>
      </c>
      <c r="G4656">
        <v>10.569076000000001</v>
      </c>
      <c r="H4656">
        <v>217.27354199999999</v>
      </c>
      <c r="I4656">
        <v>6.6282920000000001</v>
      </c>
    </row>
    <row r="4657" spans="1:9" x14ac:dyDescent="0.25">
      <c r="A4657">
        <v>4656</v>
      </c>
      <c r="F4657">
        <v>219.20710800000001</v>
      </c>
      <c r="G4657">
        <v>10.593472</v>
      </c>
      <c r="H4657">
        <v>217.22356099999999</v>
      </c>
      <c r="I4657">
        <v>6.5377369999999999</v>
      </c>
    </row>
    <row r="4658" spans="1:9" x14ac:dyDescent="0.25">
      <c r="A4658">
        <v>4657</v>
      </c>
      <c r="D4658">
        <v>231.69827599999999</v>
      </c>
      <c r="E4658">
        <v>8.3816290000000002</v>
      </c>
      <c r="F4658">
        <v>219.21558400000001</v>
      </c>
      <c r="G4658">
        <v>10.596831</v>
      </c>
      <c r="H4658">
        <v>217.20562699999999</v>
      </c>
      <c r="I4658">
        <v>6.4865690000000003</v>
      </c>
    </row>
    <row r="4659" spans="1:9" x14ac:dyDescent="0.25">
      <c r="A4659">
        <v>4658</v>
      </c>
      <c r="D4659">
        <v>231.666179</v>
      </c>
      <c r="E4659">
        <v>8.3401250000000005</v>
      </c>
      <c r="F4659">
        <v>219.191498</v>
      </c>
      <c r="G4659">
        <v>10.587268999999999</v>
      </c>
      <c r="H4659">
        <v>217.208935</v>
      </c>
      <c r="I4659">
        <v>6.542338</v>
      </c>
    </row>
    <row r="4660" spans="1:9" x14ac:dyDescent="0.25">
      <c r="A4660">
        <v>4659</v>
      </c>
      <c r="D4660">
        <v>231.681476</v>
      </c>
      <c r="E4660">
        <v>8.3809050000000003</v>
      </c>
      <c r="F4660">
        <v>219.177336</v>
      </c>
      <c r="G4660">
        <v>10.624586000000001</v>
      </c>
      <c r="H4660">
        <v>217.267133</v>
      </c>
      <c r="I4660">
        <v>6.6381119999999996</v>
      </c>
    </row>
    <row r="4661" spans="1:9" x14ac:dyDescent="0.25">
      <c r="A4661">
        <v>4660</v>
      </c>
      <c r="D4661">
        <v>231.71579700000001</v>
      </c>
      <c r="E4661">
        <v>8.3801810000000003</v>
      </c>
      <c r="F4661">
        <v>219.16095200000001</v>
      </c>
      <c r="G4661">
        <v>10.634819999999999</v>
      </c>
    </row>
    <row r="4662" spans="1:9" x14ac:dyDescent="0.25">
      <c r="A4662">
        <v>4661</v>
      </c>
      <c r="D4662">
        <v>231.695018</v>
      </c>
      <c r="E4662">
        <v>8.3737200000000005</v>
      </c>
      <c r="F4662">
        <v>219.12983800000001</v>
      </c>
      <c r="G4662">
        <v>10.625723000000001</v>
      </c>
    </row>
    <row r="4663" spans="1:9" x14ac:dyDescent="0.25">
      <c r="A4663">
        <v>4662</v>
      </c>
      <c r="D4663">
        <v>231.717502</v>
      </c>
      <c r="E4663">
        <v>8.3699469999999998</v>
      </c>
      <c r="F4663">
        <v>219.12647799999999</v>
      </c>
      <c r="G4663">
        <v>10.555896000000001</v>
      </c>
    </row>
    <row r="4664" spans="1:9" x14ac:dyDescent="0.25">
      <c r="A4664">
        <v>4663</v>
      </c>
      <c r="D4664">
        <v>231.71341899999999</v>
      </c>
      <c r="E4664">
        <v>8.362247</v>
      </c>
      <c r="F4664">
        <v>219.15211400000001</v>
      </c>
      <c r="G4664">
        <v>10.586029</v>
      </c>
    </row>
    <row r="4665" spans="1:9" x14ac:dyDescent="0.25">
      <c r="A4665">
        <v>4664</v>
      </c>
      <c r="D4665">
        <v>231.69093699999999</v>
      </c>
      <c r="E4665">
        <v>8.3382640000000006</v>
      </c>
      <c r="F4665">
        <v>219.24483799999999</v>
      </c>
      <c r="G4665">
        <v>10.612698999999999</v>
      </c>
    </row>
    <row r="4666" spans="1:9" x14ac:dyDescent="0.25">
      <c r="A4666">
        <v>4665</v>
      </c>
      <c r="D4666">
        <v>231.717039</v>
      </c>
      <c r="E4666">
        <v>8.3500490000000003</v>
      </c>
      <c r="F4666">
        <v>219.17945599999999</v>
      </c>
      <c r="G4666">
        <v>10.55941</v>
      </c>
    </row>
    <row r="4667" spans="1:9" x14ac:dyDescent="0.25">
      <c r="A4667">
        <v>4666</v>
      </c>
      <c r="D4667">
        <v>231.686542</v>
      </c>
      <c r="E4667">
        <v>8.3598180000000006</v>
      </c>
      <c r="F4667">
        <v>219.17945599999999</v>
      </c>
      <c r="G4667">
        <v>10.55941</v>
      </c>
    </row>
    <row r="4668" spans="1:9" x14ac:dyDescent="0.25">
      <c r="A4668">
        <v>4667</v>
      </c>
      <c r="D4668">
        <v>231.68101300000001</v>
      </c>
      <c r="E4668">
        <v>8.3365580000000001</v>
      </c>
    </row>
    <row r="4669" spans="1:9" x14ac:dyDescent="0.25">
      <c r="A4669">
        <v>4668</v>
      </c>
      <c r="D4669">
        <v>231.68447699999999</v>
      </c>
      <c r="E4669">
        <v>8.3256530000000009</v>
      </c>
    </row>
    <row r="4670" spans="1:9" x14ac:dyDescent="0.25">
      <c r="A4670">
        <v>4669</v>
      </c>
      <c r="B4670">
        <v>239.20734400000001</v>
      </c>
      <c r="C4670">
        <v>10.393602</v>
      </c>
      <c r="D4670">
        <v>231.70359999999999</v>
      </c>
      <c r="E4670">
        <v>8.3047710000000006</v>
      </c>
    </row>
    <row r="4671" spans="1:9" x14ac:dyDescent="0.25">
      <c r="A4671">
        <v>4670</v>
      </c>
      <c r="B4671">
        <v>239.210342</v>
      </c>
      <c r="C4671">
        <v>10.474594</v>
      </c>
      <c r="D4671">
        <v>231.67568800000001</v>
      </c>
      <c r="E4671">
        <v>8.2650780000000008</v>
      </c>
    </row>
    <row r="4672" spans="1:9" x14ac:dyDescent="0.25">
      <c r="A4672">
        <v>4671</v>
      </c>
      <c r="B4672">
        <v>239.190496</v>
      </c>
      <c r="C4672">
        <v>10.471750999999999</v>
      </c>
      <c r="D4672">
        <v>231.65222299999999</v>
      </c>
      <c r="E4672">
        <v>8.2338079999999998</v>
      </c>
    </row>
    <row r="4673" spans="1:9" x14ac:dyDescent="0.25">
      <c r="A4673">
        <v>4672</v>
      </c>
      <c r="B4673">
        <v>239.19034199999999</v>
      </c>
      <c r="C4673">
        <v>10.466685999999999</v>
      </c>
      <c r="D4673">
        <v>231.69827599999999</v>
      </c>
      <c r="E4673">
        <v>8.3816290000000002</v>
      </c>
    </row>
    <row r="4674" spans="1:9" x14ac:dyDescent="0.25">
      <c r="A4674">
        <v>4673</v>
      </c>
      <c r="B4674">
        <v>239.17788300000001</v>
      </c>
      <c r="C4674">
        <v>10.462344</v>
      </c>
      <c r="D4674">
        <v>231.69827599999999</v>
      </c>
      <c r="E4674">
        <v>8.3816290000000002</v>
      </c>
    </row>
    <row r="4675" spans="1:9" x14ac:dyDescent="0.25">
      <c r="A4675">
        <v>4674</v>
      </c>
      <c r="B4675">
        <v>239.21101400000001</v>
      </c>
      <c r="C4675">
        <v>10.42942</v>
      </c>
      <c r="H4675">
        <v>232.50064599999999</v>
      </c>
      <c r="I4675">
        <v>6.7515619999999998</v>
      </c>
    </row>
    <row r="4676" spans="1:9" x14ac:dyDescent="0.25">
      <c r="A4676">
        <v>4675</v>
      </c>
      <c r="B4676">
        <v>239.211738</v>
      </c>
      <c r="C4676">
        <v>10.406162</v>
      </c>
      <c r="H4676">
        <v>232.55615599999999</v>
      </c>
      <c r="I4676">
        <v>6.8088810000000004</v>
      </c>
    </row>
    <row r="4677" spans="1:9" x14ac:dyDescent="0.25">
      <c r="A4677">
        <v>4676</v>
      </c>
      <c r="B4677">
        <v>239.20610399999998</v>
      </c>
      <c r="C4677">
        <v>10.408954</v>
      </c>
      <c r="H4677">
        <v>232.55693199999999</v>
      </c>
      <c r="I4677">
        <v>6.7570920000000001</v>
      </c>
    </row>
    <row r="4678" spans="1:9" x14ac:dyDescent="0.25">
      <c r="A4678">
        <v>4677</v>
      </c>
      <c r="B4678">
        <v>239.20977399999998</v>
      </c>
      <c r="C4678">
        <v>10.401975999999999</v>
      </c>
      <c r="H4678">
        <v>232.54628299999999</v>
      </c>
      <c r="I4678">
        <v>6.7433439999999996</v>
      </c>
    </row>
    <row r="4679" spans="1:9" x14ac:dyDescent="0.25">
      <c r="A4679">
        <v>4678</v>
      </c>
      <c r="B4679">
        <v>239.23029500000001</v>
      </c>
      <c r="C4679">
        <v>10.406575</v>
      </c>
      <c r="H4679">
        <v>232.55641499999999</v>
      </c>
      <c r="I4679">
        <v>6.7416900000000002</v>
      </c>
    </row>
    <row r="4680" spans="1:9" x14ac:dyDescent="0.25">
      <c r="A4680">
        <v>4679</v>
      </c>
      <c r="B4680">
        <v>239.228588</v>
      </c>
      <c r="C4680">
        <v>10.419548000000001</v>
      </c>
      <c r="F4680">
        <v>235.41598299999998</v>
      </c>
      <c r="G4680">
        <v>11.005148999999999</v>
      </c>
      <c r="H4680">
        <v>232.53336300000001</v>
      </c>
      <c r="I4680">
        <v>6.7222559999999998</v>
      </c>
    </row>
    <row r="4681" spans="1:9" x14ac:dyDescent="0.25">
      <c r="A4681">
        <v>4680</v>
      </c>
      <c r="B4681">
        <v>239.20925700000001</v>
      </c>
      <c r="C4681">
        <v>10.427301</v>
      </c>
      <c r="F4681">
        <v>235.50291999999999</v>
      </c>
      <c r="G4681">
        <v>10.839134</v>
      </c>
      <c r="H4681">
        <v>232.497028</v>
      </c>
      <c r="I4681">
        <v>6.7565759999999999</v>
      </c>
    </row>
    <row r="4682" spans="1:9" x14ac:dyDescent="0.25">
      <c r="A4682">
        <v>4681</v>
      </c>
      <c r="B4682">
        <v>239.23546199999998</v>
      </c>
      <c r="C4682">
        <v>10.436450000000001</v>
      </c>
      <c r="F4682">
        <v>235.53692799999999</v>
      </c>
      <c r="G4682">
        <v>10.853657999999999</v>
      </c>
      <c r="H4682">
        <v>232.520027</v>
      </c>
      <c r="I4682">
        <v>6.7557999999999998</v>
      </c>
    </row>
    <row r="4683" spans="1:9" x14ac:dyDescent="0.25">
      <c r="A4683">
        <v>4682</v>
      </c>
      <c r="B4683">
        <v>239.28130899999999</v>
      </c>
      <c r="C4683">
        <v>10.395670000000001</v>
      </c>
      <c r="F4683">
        <v>235.52659199999999</v>
      </c>
      <c r="G4683">
        <v>10.876658000000001</v>
      </c>
      <c r="H4683">
        <v>232.53413899999998</v>
      </c>
      <c r="I4683">
        <v>6.7843309999999999</v>
      </c>
    </row>
    <row r="4684" spans="1:9" x14ac:dyDescent="0.25">
      <c r="A4684">
        <v>4683</v>
      </c>
      <c r="B4684">
        <v>239.20734400000001</v>
      </c>
      <c r="C4684">
        <v>10.393602</v>
      </c>
      <c r="F4684">
        <v>235.50260900000001</v>
      </c>
      <c r="G4684">
        <v>10.878468</v>
      </c>
      <c r="H4684">
        <v>232.537136</v>
      </c>
      <c r="I4684">
        <v>6.8141020000000001</v>
      </c>
    </row>
    <row r="4685" spans="1:9" x14ac:dyDescent="0.25">
      <c r="A4685">
        <v>4684</v>
      </c>
      <c r="B4685">
        <v>239.20734400000001</v>
      </c>
      <c r="C4685">
        <v>10.393602</v>
      </c>
      <c r="F4685">
        <v>235.48126199999999</v>
      </c>
      <c r="G4685">
        <v>10.898159</v>
      </c>
      <c r="H4685">
        <v>232.498062</v>
      </c>
      <c r="I4685">
        <v>6.8377220000000003</v>
      </c>
    </row>
    <row r="4686" spans="1:9" x14ac:dyDescent="0.25">
      <c r="A4686">
        <v>4685</v>
      </c>
      <c r="F4686">
        <v>235.50312600000001</v>
      </c>
      <c r="G4686">
        <v>10.919661</v>
      </c>
      <c r="H4686">
        <v>232.588358</v>
      </c>
      <c r="I4686">
        <v>6.7714100000000004</v>
      </c>
    </row>
    <row r="4687" spans="1:9" x14ac:dyDescent="0.25">
      <c r="A4687">
        <v>4686</v>
      </c>
      <c r="F4687">
        <v>235.52137199999999</v>
      </c>
      <c r="G4687">
        <v>10.924984</v>
      </c>
      <c r="H4687">
        <v>232.54612900000001</v>
      </c>
      <c r="I4687">
        <v>6.7736320000000001</v>
      </c>
    </row>
    <row r="4688" spans="1:9" x14ac:dyDescent="0.25">
      <c r="A4688">
        <v>4687</v>
      </c>
      <c r="D4688">
        <v>250.71586400000001</v>
      </c>
      <c r="E4688">
        <v>8.7434290000000008</v>
      </c>
      <c r="F4688">
        <v>235.532276</v>
      </c>
      <c r="G4688">
        <v>10.942867</v>
      </c>
      <c r="H4688">
        <v>232.50064599999999</v>
      </c>
      <c r="I4688">
        <v>6.7515619999999998</v>
      </c>
    </row>
    <row r="4689" spans="1:9" x14ac:dyDescent="0.25">
      <c r="A4689">
        <v>4688</v>
      </c>
      <c r="D4689">
        <v>250.71973600000001</v>
      </c>
      <c r="E4689">
        <v>8.77196</v>
      </c>
      <c r="F4689">
        <v>235.489687</v>
      </c>
      <c r="G4689">
        <v>10.956357000000001</v>
      </c>
      <c r="H4689">
        <v>232.50064599999999</v>
      </c>
      <c r="I4689">
        <v>6.7515619999999998</v>
      </c>
    </row>
    <row r="4690" spans="1:9" x14ac:dyDescent="0.25">
      <c r="A4690">
        <v>4689</v>
      </c>
      <c r="D4690">
        <v>250.63150899999999</v>
      </c>
      <c r="E4690">
        <v>8.8173910000000006</v>
      </c>
      <c r="F4690">
        <v>235.50798399999999</v>
      </c>
      <c r="G4690">
        <v>10.985044</v>
      </c>
      <c r="H4690">
        <v>232.50064599999999</v>
      </c>
      <c r="I4690">
        <v>6.7515619999999998</v>
      </c>
    </row>
    <row r="4691" spans="1:9" x14ac:dyDescent="0.25">
      <c r="A4691">
        <v>4690</v>
      </c>
      <c r="D4691">
        <v>250.71637900000002</v>
      </c>
      <c r="E4691">
        <v>8.7932030000000001</v>
      </c>
      <c r="F4691">
        <v>235.451853</v>
      </c>
      <c r="G4691">
        <v>10.985715000000001</v>
      </c>
    </row>
    <row r="4692" spans="1:9" x14ac:dyDescent="0.25">
      <c r="A4692">
        <v>4691</v>
      </c>
      <c r="D4692">
        <v>250.700514</v>
      </c>
      <c r="E4692">
        <v>8.7781629999999993</v>
      </c>
      <c r="F4692">
        <v>235.46787599999999</v>
      </c>
      <c r="G4692">
        <v>10.976153</v>
      </c>
    </row>
    <row r="4693" spans="1:9" x14ac:dyDescent="0.25">
      <c r="A4693">
        <v>4692</v>
      </c>
      <c r="D4693">
        <v>250.73596700000002</v>
      </c>
      <c r="E4693">
        <v>8.7459109999999995</v>
      </c>
      <c r="F4693">
        <v>235.486896</v>
      </c>
      <c r="G4693">
        <v>10.998946</v>
      </c>
    </row>
    <row r="4694" spans="1:9" x14ac:dyDescent="0.25">
      <c r="A4694">
        <v>4693</v>
      </c>
      <c r="D4694">
        <v>250.69156800000002</v>
      </c>
      <c r="E4694">
        <v>8.7488050000000008</v>
      </c>
      <c r="F4694">
        <v>235.52256</v>
      </c>
      <c r="G4694">
        <v>11.005045000000001</v>
      </c>
    </row>
    <row r="4695" spans="1:9" x14ac:dyDescent="0.25">
      <c r="A4695">
        <v>4694</v>
      </c>
      <c r="D4695">
        <v>250.71270900000002</v>
      </c>
      <c r="E4695">
        <v>8.7709259999999993</v>
      </c>
      <c r="F4695">
        <v>235.48126199999999</v>
      </c>
      <c r="G4695">
        <v>10.994088</v>
      </c>
    </row>
    <row r="4696" spans="1:9" x14ac:dyDescent="0.25">
      <c r="A4696">
        <v>4695</v>
      </c>
      <c r="D4696">
        <v>250.709192</v>
      </c>
      <c r="E4696">
        <v>8.7193439999999995</v>
      </c>
      <c r="F4696">
        <v>235.41598299999998</v>
      </c>
      <c r="G4696">
        <v>11.005148999999999</v>
      </c>
    </row>
    <row r="4697" spans="1:9" x14ac:dyDescent="0.25">
      <c r="A4697">
        <v>4696</v>
      </c>
      <c r="D4697">
        <v>250.694929</v>
      </c>
      <c r="E4697">
        <v>8.7434290000000008</v>
      </c>
    </row>
    <row r="4698" spans="1:9" x14ac:dyDescent="0.25">
      <c r="A4698">
        <v>4697</v>
      </c>
      <c r="D4698">
        <v>250.66578100000001</v>
      </c>
      <c r="E4698">
        <v>8.7122630000000001</v>
      </c>
    </row>
    <row r="4699" spans="1:9" x14ac:dyDescent="0.25">
      <c r="A4699">
        <v>4698</v>
      </c>
      <c r="D4699">
        <v>250.67947599999999</v>
      </c>
      <c r="E4699">
        <v>8.727252</v>
      </c>
    </row>
    <row r="4700" spans="1:9" x14ac:dyDescent="0.25">
      <c r="A4700">
        <v>4699</v>
      </c>
      <c r="D4700">
        <v>250.67130800000001</v>
      </c>
      <c r="E4700">
        <v>8.7250300000000003</v>
      </c>
    </row>
    <row r="4701" spans="1:9" x14ac:dyDescent="0.25">
      <c r="A4701">
        <v>4700</v>
      </c>
      <c r="B4701">
        <v>259.47857099999999</v>
      </c>
      <c r="C4701">
        <v>9.9981539999999995</v>
      </c>
      <c r="D4701">
        <v>250.64856900000001</v>
      </c>
      <c r="E4701">
        <v>8.6976870000000002</v>
      </c>
    </row>
    <row r="4702" spans="1:9" x14ac:dyDescent="0.25">
      <c r="A4702">
        <v>4701</v>
      </c>
      <c r="B4702">
        <v>259.58349399999997</v>
      </c>
      <c r="C4702">
        <v>9.9878689999999999</v>
      </c>
      <c r="D4702">
        <v>250.73317500000002</v>
      </c>
      <c r="E4702">
        <v>8.7084390000000003</v>
      </c>
    </row>
    <row r="4703" spans="1:9" x14ac:dyDescent="0.25">
      <c r="A4703">
        <v>4702</v>
      </c>
      <c r="B4703">
        <v>259.58772799999997</v>
      </c>
      <c r="C4703">
        <v>9.9916420000000006</v>
      </c>
      <c r="D4703">
        <v>250.71586400000001</v>
      </c>
      <c r="E4703">
        <v>8.7434290000000008</v>
      </c>
    </row>
    <row r="4704" spans="1:9" x14ac:dyDescent="0.25">
      <c r="A4704">
        <v>4703</v>
      </c>
      <c r="B4704">
        <v>259.56147199999998</v>
      </c>
      <c r="C4704">
        <v>10.016605999999999</v>
      </c>
      <c r="D4704">
        <v>250.71586400000001</v>
      </c>
      <c r="E4704">
        <v>8.7434290000000008</v>
      </c>
      <c r="H4704">
        <v>250.87092000000001</v>
      </c>
      <c r="I4704">
        <v>6.9395949999999997</v>
      </c>
    </row>
    <row r="4705" spans="1:9" x14ac:dyDescent="0.25">
      <c r="A4705">
        <v>4704</v>
      </c>
      <c r="B4705">
        <v>259.53992199999999</v>
      </c>
      <c r="C4705">
        <v>10.010818</v>
      </c>
      <c r="H4705">
        <v>250.89376200000001</v>
      </c>
      <c r="I4705">
        <v>6.9912299999999998</v>
      </c>
    </row>
    <row r="4706" spans="1:9" x14ac:dyDescent="0.25">
      <c r="A4706">
        <v>4705</v>
      </c>
      <c r="B4706">
        <v>259.55470400000002</v>
      </c>
      <c r="C4706">
        <v>9.982856</v>
      </c>
      <c r="H4706">
        <v>250.92187999999999</v>
      </c>
      <c r="I4706">
        <v>6.9394390000000001</v>
      </c>
    </row>
    <row r="4707" spans="1:9" x14ac:dyDescent="0.25">
      <c r="A4707">
        <v>4706</v>
      </c>
      <c r="B4707">
        <v>259.53914400000002</v>
      </c>
      <c r="C4707">
        <v>9.9607860000000006</v>
      </c>
      <c r="H4707">
        <v>250.90854400000001</v>
      </c>
      <c r="I4707">
        <v>6.9209370000000003</v>
      </c>
    </row>
    <row r="4708" spans="1:9" x14ac:dyDescent="0.25">
      <c r="A4708">
        <v>4707</v>
      </c>
      <c r="B4708">
        <v>259.51324999999997</v>
      </c>
      <c r="C4708">
        <v>9.9964999999999993</v>
      </c>
      <c r="H4708">
        <v>250.836805</v>
      </c>
      <c r="I4708">
        <v>6.9638350000000004</v>
      </c>
    </row>
    <row r="4709" spans="1:9" x14ac:dyDescent="0.25">
      <c r="A4709">
        <v>4708</v>
      </c>
      <c r="B4709">
        <v>259.53077100000002</v>
      </c>
      <c r="C4709">
        <v>9.9806329999999992</v>
      </c>
      <c r="H4709">
        <v>250.878568</v>
      </c>
      <c r="I4709">
        <v>6.988696</v>
      </c>
    </row>
    <row r="4710" spans="1:9" x14ac:dyDescent="0.25">
      <c r="A4710">
        <v>4709</v>
      </c>
      <c r="B4710">
        <v>259.50973699999997</v>
      </c>
      <c r="C4710">
        <v>9.9708629999999996</v>
      </c>
      <c r="H4710">
        <v>250.88605999999999</v>
      </c>
      <c r="I4710">
        <v>6.965128</v>
      </c>
    </row>
    <row r="4711" spans="1:9" x14ac:dyDescent="0.25">
      <c r="A4711">
        <v>4710</v>
      </c>
      <c r="B4711">
        <v>259.55294600000002</v>
      </c>
      <c r="C4711">
        <v>9.9944839999999999</v>
      </c>
      <c r="H4711">
        <v>250.82512400000002</v>
      </c>
      <c r="I4711">
        <v>6.9859049999999998</v>
      </c>
    </row>
    <row r="4712" spans="1:9" x14ac:dyDescent="0.25">
      <c r="A4712">
        <v>4711</v>
      </c>
      <c r="B4712">
        <v>259.57367099999999</v>
      </c>
      <c r="C4712">
        <v>9.9914349999999992</v>
      </c>
      <c r="H4712">
        <v>250.83938799999999</v>
      </c>
      <c r="I4712">
        <v>6.9664200000000003</v>
      </c>
    </row>
    <row r="4713" spans="1:9" x14ac:dyDescent="0.25">
      <c r="A4713">
        <v>4712</v>
      </c>
      <c r="B4713">
        <v>259.59460200000001</v>
      </c>
      <c r="C4713">
        <v>9.9891089999999991</v>
      </c>
      <c r="F4713">
        <v>255.95577</v>
      </c>
      <c r="G4713">
        <v>10.654099</v>
      </c>
      <c r="H4713">
        <v>250.868955</v>
      </c>
      <c r="I4713">
        <v>6.9608889999999999</v>
      </c>
    </row>
    <row r="4714" spans="1:9" x14ac:dyDescent="0.25">
      <c r="A4714">
        <v>4713</v>
      </c>
      <c r="B4714">
        <v>259.65569499999998</v>
      </c>
      <c r="C4714">
        <v>9.9779450000000001</v>
      </c>
      <c r="F4714">
        <v>255.941248</v>
      </c>
      <c r="G4714">
        <v>10.568403</v>
      </c>
      <c r="H4714">
        <v>250.82011199999999</v>
      </c>
      <c r="I4714">
        <v>6.9650239999999997</v>
      </c>
    </row>
    <row r="4715" spans="1:9" x14ac:dyDescent="0.25">
      <c r="A4715">
        <v>4714</v>
      </c>
      <c r="B4715">
        <v>259.47857099999999</v>
      </c>
      <c r="C4715">
        <v>9.9981539999999995</v>
      </c>
      <c r="F4715">
        <v>255.97882200000001</v>
      </c>
      <c r="G4715">
        <v>10.598122999999999</v>
      </c>
      <c r="H4715">
        <v>250.84988200000001</v>
      </c>
      <c r="I4715">
        <v>6.9722080000000002</v>
      </c>
    </row>
    <row r="4716" spans="1:9" x14ac:dyDescent="0.25">
      <c r="A4716">
        <v>4715</v>
      </c>
      <c r="B4716">
        <v>259.47857099999999</v>
      </c>
      <c r="C4716">
        <v>9.9981539999999995</v>
      </c>
      <c r="F4716">
        <v>255.95881800000001</v>
      </c>
      <c r="G4716">
        <v>10.603033</v>
      </c>
      <c r="H4716">
        <v>250.89945</v>
      </c>
      <c r="I4716">
        <v>6.9816159999999998</v>
      </c>
    </row>
    <row r="4717" spans="1:9" x14ac:dyDescent="0.25">
      <c r="A4717">
        <v>4716</v>
      </c>
      <c r="F4717">
        <v>255.993864</v>
      </c>
      <c r="G4717">
        <v>10.613524999999999</v>
      </c>
      <c r="H4717">
        <v>250.90125799999998</v>
      </c>
      <c r="I4717">
        <v>6.9941750000000003</v>
      </c>
    </row>
    <row r="4718" spans="1:9" x14ac:dyDescent="0.25">
      <c r="A4718">
        <v>4717</v>
      </c>
      <c r="D4718">
        <v>269.044374</v>
      </c>
      <c r="E4718">
        <v>7.9767739999999998</v>
      </c>
      <c r="F4718">
        <v>255.96843100000001</v>
      </c>
      <c r="G4718">
        <v>10.678236</v>
      </c>
      <c r="H4718">
        <v>250.94110699999999</v>
      </c>
      <c r="I4718">
        <v>6.9212470000000001</v>
      </c>
    </row>
    <row r="4719" spans="1:9" x14ac:dyDescent="0.25">
      <c r="A4719">
        <v>4718</v>
      </c>
      <c r="D4719">
        <v>269.05641300000002</v>
      </c>
      <c r="E4719">
        <v>7.8829130000000003</v>
      </c>
      <c r="F4719">
        <v>255.99272300000001</v>
      </c>
      <c r="G4719">
        <v>10.712142</v>
      </c>
      <c r="H4719">
        <v>250.990106</v>
      </c>
      <c r="I4719">
        <v>6.9137009999999997</v>
      </c>
    </row>
    <row r="4720" spans="1:9" x14ac:dyDescent="0.25">
      <c r="A4720">
        <v>4719</v>
      </c>
      <c r="D4720">
        <v>269.12893100000002</v>
      </c>
      <c r="E4720">
        <v>7.9221940000000002</v>
      </c>
      <c r="F4720">
        <v>256.00807400000002</v>
      </c>
      <c r="G4720">
        <v>10.721601</v>
      </c>
      <c r="H4720">
        <v>250.87092000000001</v>
      </c>
      <c r="I4720">
        <v>6.9395949999999997</v>
      </c>
    </row>
    <row r="4721" spans="1:11" x14ac:dyDescent="0.25">
      <c r="A4721">
        <v>4720</v>
      </c>
      <c r="D4721">
        <v>269.08969999999999</v>
      </c>
      <c r="E4721">
        <v>7.895524</v>
      </c>
      <c r="F4721">
        <v>256.03743099999997</v>
      </c>
      <c r="G4721">
        <v>10.728475</v>
      </c>
    </row>
    <row r="4722" spans="1:11" x14ac:dyDescent="0.25">
      <c r="A4722">
        <v>4721</v>
      </c>
      <c r="D4722">
        <v>269.083708</v>
      </c>
      <c r="E4722">
        <v>7.9062749999999999</v>
      </c>
      <c r="F4722">
        <v>255.98430000000002</v>
      </c>
      <c r="G4722">
        <v>10.713900000000001</v>
      </c>
    </row>
    <row r="4723" spans="1:11" x14ac:dyDescent="0.25">
      <c r="A4723">
        <v>4722</v>
      </c>
      <c r="D4723">
        <v>269.07662700000003</v>
      </c>
      <c r="E4723">
        <v>7.8943349999999999</v>
      </c>
      <c r="F4723">
        <v>255.923982</v>
      </c>
      <c r="G4723">
        <v>10.685731000000001</v>
      </c>
    </row>
    <row r="4724" spans="1:11" x14ac:dyDescent="0.25">
      <c r="A4724">
        <v>4723</v>
      </c>
      <c r="D4724">
        <v>269.08571799999999</v>
      </c>
      <c r="E4724">
        <v>7.9230210000000003</v>
      </c>
      <c r="F4724">
        <v>255.932356</v>
      </c>
      <c r="G4724">
        <v>10.69767</v>
      </c>
    </row>
    <row r="4725" spans="1:11" x14ac:dyDescent="0.25">
      <c r="A4725">
        <v>4724</v>
      </c>
      <c r="D4725">
        <v>269.07662700000003</v>
      </c>
      <c r="E4725">
        <v>7.91899</v>
      </c>
      <c r="F4725">
        <v>255.96290400000001</v>
      </c>
      <c r="G4725">
        <v>10.708989000000001</v>
      </c>
    </row>
    <row r="4726" spans="1:11" x14ac:dyDescent="0.25">
      <c r="A4726">
        <v>4725</v>
      </c>
      <c r="D4726">
        <v>269.044374</v>
      </c>
      <c r="E4726">
        <v>7.9767739999999998</v>
      </c>
      <c r="F4726">
        <v>255.95577</v>
      </c>
      <c r="G4726">
        <v>10.654099</v>
      </c>
      <c r="J4726">
        <v>235.990421</v>
      </c>
      <c r="K4726">
        <v>14.332319</v>
      </c>
    </row>
    <row r="4727" spans="1:11" x14ac:dyDescent="0.25">
      <c r="A4727">
        <v>4726</v>
      </c>
    </row>
    <row r="4728" spans="1:11" x14ac:dyDescent="0.25">
      <c r="A4728">
        <v>4727</v>
      </c>
    </row>
    <row r="4729" spans="1:11" x14ac:dyDescent="0.25">
      <c r="A4729">
        <v>4728</v>
      </c>
    </row>
    <row r="4730" spans="1:11" x14ac:dyDescent="0.25">
      <c r="A4730">
        <v>4729</v>
      </c>
    </row>
    <row r="4731" spans="1:11" x14ac:dyDescent="0.25">
      <c r="A4731">
        <v>4730</v>
      </c>
    </row>
    <row r="4732" spans="1:11" x14ac:dyDescent="0.25">
      <c r="A4732">
        <v>4731</v>
      </c>
    </row>
    <row r="4733" spans="1:11" x14ac:dyDescent="0.25">
      <c r="A4733">
        <v>4732</v>
      </c>
    </row>
    <row r="4734" spans="1:11" x14ac:dyDescent="0.25">
      <c r="A4734">
        <v>4733</v>
      </c>
    </row>
    <row r="4735" spans="1:11" x14ac:dyDescent="0.25">
      <c r="A4735">
        <v>4734</v>
      </c>
    </row>
    <row r="4736" spans="1:11" x14ac:dyDescent="0.25">
      <c r="A4736">
        <v>4735</v>
      </c>
    </row>
    <row r="4737" spans="1:1" x14ac:dyDescent="0.25">
      <c r="A4737">
        <v>4736</v>
      </c>
    </row>
    <row r="4738" spans="1:1" x14ac:dyDescent="0.25">
      <c r="A4738">
        <v>4737</v>
      </c>
    </row>
    <row r="4739" spans="1:1" x14ac:dyDescent="0.25">
      <c r="A4739">
        <v>4738</v>
      </c>
    </row>
    <row r="4740" spans="1:1" x14ac:dyDescent="0.25">
      <c r="A4740">
        <v>4739</v>
      </c>
    </row>
    <row r="4741" spans="1:1" x14ac:dyDescent="0.25">
      <c r="A4741">
        <v>4740</v>
      </c>
    </row>
    <row r="4742" spans="1:1" x14ac:dyDescent="0.25">
      <c r="A4742">
        <v>4741</v>
      </c>
    </row>
    <row r="4743" spans="1:1" x14ac:dyDescent="0.25">
      <c r="A4743">
        <v>4742</v>
      </c>
    </row>
    <row r="4744" spans="1:1" x14ac:dyDescent="0.25">
      <c r="A4744">
        <v>4743</v>
      </c>
    </row>
    <row r="4745" spans="1:1" x14ac:dyDescent="0.25">
      <c r="A4745">
        <v>4744</v>
      </c>
    </row>
    <row r="4746" spans="1:1" x14ac:dyDescent="0.25">
      <c r="A4746">
        <v>4745</v>
      </c>
    </row>
    <row r="4747" spans="1:1" x14ac:dyDescent="0.25">
      <c r="A4747">
        <v>4746</v>
      </c>
    </row>
    <row r="4748" spans="1:1" x14ac:dyDescent="0.25">
      <c r="A4748">
        <v>4747</v>
      </c>
    </row>
    <row r="4749" spans="1:1" x14ac:dyDescent="0.25">
      <c r="A4749">
        <v>4748</v>
      </c>
    </row>
    <row r="4750" spans="1:1" x14ac:dyDescent="0.25">
      <c r="A4750">
        <v>4749</v>
      </c>
    </row>
    <row r="4751" spans="1:1" x14ac:dyDescent="0.25">
      <c r="A4751">
        <v>4750</v>
      </c>
    </row>
    <row r="4752" spans="1:1" x14ac:dyDescent="0.25">
      <c r="A4752">
        <v>4751</v>
      </c>
    </row>
    <row r="4753" spans="1:11" x14ac:dyDescent="0.25">
      <c r="A4753">
        <v>4752</v>
      </c>
    </row>
    <row r="4754" spans="1:11" x14ac:dyDescent="0.25">
      <c r="A4754">
        <v>4753</v>
      </c>
    </row>
    <row r="4755" spans="1:11" x14ac:dyDescent="0.25">
      <c r="A4755">
        <v>4754</v>
      </c>
    </row>
    <row r="4756" spans="1:11" x14ac:dyDescent="0.25">
      <c r="A4756">
        <v>4755</v>
      </c>
    </row>
    <row r="4757" spans="1:11" x14ac:dyDescent="0.25">
      <c r="A4757">
        <v>4756</v>
      </c>
    </row>
    <row r="4758" spans="1:11" x14ac:dyDescent="0.25">
      <c r="A4758">
        <v>4757</v>
      </c>
    </row>
    <row r="4759" spans="1:11" x14ac:dyDescent="0.25">
      <c r="A4759">
        <v>4758</v>
      </c>
      <c r="J4759">
        <v>38.668842000000005</v>
      </c>
      <c r="K4759">
        <v>14.098304000000001</v>
      </c>
    </row>
    <row r="4760" spans="1:11" x14ac:dyDescent="0.25">
      <c r="A4760">
        <v>4759</v>
      </c>
      <c r="D4760">
        <v>28.245477000000001</v>
      </c>
      <c r="E4760">
        <v>7.2780069999999997</v>
      </c>
      <c r="F4760">
        <v>18.055329</v>
      </c>
      <c r="G4760">
        <v>10.343389</v>
      </c>
    </row>
    <row r="4761" spans="1:11" x14ac:dyDescent="0.25">
      <c r="A4761">
        <v>4760</v>
      </c>
      <c r="D4761">
        <v>28.236807999999996</v>
      </c>
      <c r="E4761">
        <v>7.2638170000000004</v>
      </c>
      <c r="F4761">
        <v>18.128337000000002</v>
      </c>
      <c r="G4761">
        <v>10.282092</v>
      </c>
    </row>
    <row r="4762" spans="1:11" x14ac:dyDescent="0.25">
      <c r="A4762">
        <v>4761</v>
      </c>
      <c r="D4762">
        <v>28.233351999999996</v>
      </c>
      <c r="E4762">
        <v>7.2667070000000002</v>
      </c>
      <c r="F4762">
        <v>18.057909000000002</v>
      </c>
      <c r="G4762">
        <v>10.345504999999999</v>
      </c>
    </row>
    <row r="4763" spans="1:11" x14ac:dyDescent="0.25">
      <c r="A4763">
        <v>4762</v>
      </c>
      <c r="D4763">
        <v>28.227626000000001</v>
      </c>
      <c r="E4763">
        <v>7.2590709999999996</v>
      </c>
      <c r="F4763">
        <v>18.023391000000004</v>
      </c>
      <c r="G4763">
        <v>10.341685999999999</v>
      </c>
    </row>
    <row r="4764" spans="1:11" x14ac:dyDescent="0.25">
      <c r="A4764">
        <v>4763</v>
      </c>
      <c r="D4764">
        <v>28.236345</v>
      </c>
      <c r="E4764">
        <v>7.2765620000000002</v>
      </c>
      <c r="F4764">
        <v>18.009666000000003</v>
      </c>
      <c r="G4764">
        <v>10.338538</v>
      </c>
    </row>
    <row r="4765" spans="1:11" x14ac:dyDescent="0.25">
      <c r="A4765">
        <v>4764</v>
      </c>
      <c r="D4765">
        <v>28.220195000000004</v>
      </c>
      <c r="E4765">
        <v>7.2975099999999999</v>
      </c>
      <c r="F4765">
        <v>17.977212000000002</v>
      </c>
      <c r="G4765">
        <v>10.331263999999999</v>
      </c>
    </row>
    <row r="4766" spans="1:11" x14ac:dyDescent="0.25">
      <c r="A4766">
        <v>4765</v>
      </c>
      <c r="D4766">
        <v>28.223703</v>
      </c>
      <c r="E4766">
        <v>7.2741889999999998</v>
      </c>
      <c r="F4766">
        <v>17.978399000000003</v>
      </c>
      <c r="G4766">
        <v>10.347206999999999</v>
      </c>
    </row>
    <row r="4767" spans="1:11" x14ac:dyDescent="0.25">
      <c r="A4767">
        <v>4766</v>
      </c>
      <c r="D4767">
        <v>28.204251999999997</v>
      </c>
      <c r="E4767">
        <v>7.2670159999999999</v>
      </c>
      <c r="F4767">
        <v>17.968285999999999</v>
      </c>
      <c r="G4767">
        <v>10.387349</v>
      </c>
    </row>
    <row r="4768" spans="1:11" x14ac:dyDescent="0.25">
      <c r="A4768">
        <v>4767</v>
      </c>
      <c r="D4768">
        <v>28.225819999999999</v>
      </c>
      <c r="E4768">
        <v>7.2693390000000004</v>
      </c>
      <c r="F4768">
        <v>17.948937999999998</v>
      </c>
      <c r="G4768">
        <v>10.372541</v>
      </c>
    </row>
    <row r="4769" spans="1:9" x14ac:dyDescent="0.25">
      <c r="A4769">
        <v>4768</v>
      </c>
      <c r="D4769">
        <v>28.218183000000003</v>
      </c>
      <c r="E4769">
        <v>7.2943110000000004</v>
      </c>
      <c r="F4769">
        <v>17.950692000000004</v>
      </c>
      <c r="G4769">
        <v>10.360569999999999</v>
      </c>
    </row>
    <row r="4770" spans="1:9" x14ac:dyDescent="0.25">
      <c r="A4770">
        <v>4769</v>
      </c>
      <c r="D4770">
        <v>28.274887000000007</v>
      </c>
      <c r="E4770">
        <v>7.2916800000000004</v>
      </c>
      <c r="F4770">
        <v>17.972672000000003</v>
      </c>
      <c r="G4770">
        <v>10.320169999999999</v>
      </c>
    </row>
    <row r="4771" spans="1:9" x14ac:dyDescent="0.25">
      <c r="A4771">
        <v>4770</v>
      </c>
      <c r="D4771">
        <v>28.241866999999999</v>
      </c>
      <c r="E4771">
        <v>7.2829600000000001</v>
      </c>
      <c r="F4771">
        <v>17.967719000000002</v>
      </c>
      <c r="G4771">
        <v>10.291069999999999</v>
      </c>
    </row>
    <row r="4772" spans="1:9" x14ac:dyDescent="0.25">
      <c r="A4772">
        <v>4771</v>
      </c>
      <c r="D4772">
        <v>28.265548000000003</v>
      </c>
      <c r="E4772">
        <v>7.3265070000000003</v>
      </c>
      <c r="F4772">
        <v>18.055329</v>
      </c>
      <c r="G4772">
        <v>10.343389</v>
      </c>
    </row>
    <row r="4773" spans="1:9" x14ac:dyDescent="0.25">
      <c r="A4773">
        <v>4772</v>
      </c>
      <c r="D4773">
        <v>28.245477000000001</v>
      </c>
      <c r="E4773">
        <v>7.2780069999999997</v>
      </c>
    </row>
    <row r="4774" spans="1:9" x14ac:dyDescent="0.25">
      <c r="A4774">
        <v>4773</v>
      </c>
    </row>
    <row r="4775" spans="1:9" x14ac:dyDescent="0.25">
      <c r="A4775">
        <v>4774</v>
      </c>
      <c r="B4775">
        <v>40.386684000000002</v>
      </c>
      <c r="C4775">
        <v>8.1364640000000001</v>
      </c>
      <c r="H4775">
        <v>27.870321000000004</v>
      </c>
      <c r="I4775">
        <v>6.5213479999999997</v>
      </c>
    </row>
    <row r="4776" spans="1:9" x14ac:dyDescent="0.25">
      <c r="A4776">
        <v>4775</v>
      </c>
      <c r="B4776">
        <v>40.399737999999999</v>
      </c>
      <c r="C4776">
        <v>8.1233590000000007</v>
      </c>
      <c r="H4776">
        <v>27.839054000000004</v>
      </c>
      <c r="I4776">
        <v>6.5736670000000004</v>
      </c>
    </row>
    <row r="4777" spans="1:9" x14ac:dyDescent="0.25">
      <c r="A4777">
        <v>4776</v>
      </c>
      <c r="B4777">
        <v>40.390193000000004</v>
      </c>
      <c r="C4777">
        <v>8.1308919999999993</v>
      </c>
      <c r="H4777">
        <v>27.842354999999998</v>
      </c>
      <c r="I4777">
        <v>6.5324410000000004</v>
      </c>
    </row>
    <row r="4778" spans="1:9" x14ac:dyDescent="0.25">
      <c r="A4778">
        <v>4777</v>
      </c>
      <c r="B4778">
        <v>40.384155</v>
      </c>
      <c r="C4778">
        <v>8.1282610000000002</v>
      </c>
      <c r="H4778">
        <v>27.859434</v>
      </c>
      <c r="I4778">
        <v>6.6062750000000001</v>
      </c>
    </row>
    <row r="4779" spans="1:9" x14ac:dyDescent="0.25">
      <c r="A4779">
        <v>4778</v>
      </c>
      <c r="B4779">
        <v>40.390968000000001</v>
      </c>
      <c r="C4779">
        <v>8.1216039999999996</v>
      </c>
      <c r="H4779">
        <v>27.800511999999998</v>
      </c>
      <c r="I4779">
        <v>6.5854819999999998</v>
      </c>
    </row>
    <row r="4780" spans="1:9" x14ac:dyDescent="0.25">
      <c r="A4780">
        <v>4779</v>
      </c>
      <c r="B4780">
        <v>40.371208000000003</v>
      </c>
      <c r="C4780">
        <v>8.0824420000000003</v>
      </c>
      <c r="H4780">
        <v>27.756500000000003</v>
      </c>
      <c r="I4780">
        <v>6.5763499999999997</v>
      </c>
    </row>
    <row r="4781" spans="1:9" x14ac:dyDescent="0.25">
      <c r="A4781">
        <v>4780</v>
      </c>
      <c r="B4781">
        <v>40.370845000000003</v>
      </c>
      <c r="C4781">
        <v>8.1018939999999997</v>
      </c>
      <c r="H4781">
        <v>27.757066000000002</v>
      </c>
      <c r="I4781">
        <v>6.4869329999999996</v>
      </c>
    </row>
    <row r="4782" spans="1:9" x14ac:dyDescent="0.25">
      <c r="A4782">
        <v>4781</v>
      </c>
      <c r="B4782">
        <v>40.377243</v>
      </c>
      <c r="C4782">
        <v>8.1044239999999999</v>
      </c>
      <c r="H4782">
        <v>27.783743999999999</v>
      </c>
      <c r="I4782">
        <v>6.5160850000000003</v>
      </c>
    </row>
    <row r="4783" spans="1:9" x14ac:dyDescent="0.25">
      <c r="A4783">
        <v>4782</v>
      </c>
      <c r="B4783">
        <v>40.432243</v>
      </c>
      <c r="C4783">
        <v>8.1190239999999996</v>
      </c>
      <c r="H4783">
        <v>27.750050999999999</v>
      </c>
      <c r="I4783">
        <v>6.5281070000000003</v>
      </c>
    </row>
    <row r="4784" spans="1:9" x14ac:dyDescent="0.25">
      <c r="A4784">
        <v>4783</v>
      </c>
      <c r="B4784">
        <v>40.429409</v>
      </c>
      <c r="C4784">
        <v>8.1066420000000008</v>
      </c>
      <c r="H4784">
        <v>27.802782000000001</v>
      </c>
      <c r="I4784">
        <v>6.5772779999999997</v>
      </c>
    </row>
    <row r="4785" spans="1:9" x14ac:dyDescent="0.25">
      <c r="A4785">
        <v>4784</v>
      </c>
      <c r="B4785">
        <v>40.380904999999998</v>
      </c>
      <c r="C4785">
        <v>8.1135029999999997</v>
      </c>
      <c r="H4785">
        <v>27.901691</v>
      </c>
      <c r="I4785">
        <v>6.6134469999999999</v>
      </c>
    </row>
    <row r="4786" spans="1:9" x14ac:dyDescent="0.25">
      <c r="A4786">
        <v>4785</v>
      </c>
      <c r="B4786">
        <v>40.489101000000005</v>
      </c>
      <c r="C4786">
        <v>8.1297569999999997</v>
      </c>
      <c r="H4786">
        <v>27.870321000000004</v>
      </c>
      <c r="I4786">
        <v>6.5213479999999997</v>
      </c>
    </row>
    <row r="4787" spans="1:9" x14ac:dyDescent="0.25">
      <c r="A4787">
        <v>4786</v>
      </c>
      <c r="B4787">
        <v>40.386684000000002</v>
      </c>
      <c r="C4787">
        <v>8.1364640000000001</v>
      </c>
    </row>
    <row r="4788" spans="1:9" x14ac:dyDescent="0.25">
      <c r="A4788">
        <v>4787</v>
      </c>
    </row>
    <row r="4789" spans="1:9" x14ac:dyDescent="0.25">
      <c r="A4789">
        <v>4788</v>
      </c>
      <c r="F4789">
        <v>39.268028000000001</v>
      </c>
      <c r="G4789">
        <v>10.239474</v>
      </c>
    </row>
    <row r="4790" spans="1:9" x14ac:dyDescent="0.25">
      <c r="A4790">
        <v>4789</v>
      </c>
      <c r="F4790">
        <v>39.325557000000003</v>
      </c>
      <c r="G4790">
        <v>10.110639000000001</v>
      </c>
    </row>
    <row r="4791" spans="1:9" x14ac:dyDescent="0.25">
      <c r="A4791">
        <v>4790</v>
      </c>
      <c r="D4791">
        <v>53.094055000000004</v>
      </c>
      <c r="E4791">
        <v>6.8960400000000002</v>
      </c>
      <c r="F4791">
        <v>39.338459</v>
      </c>
      <c r="G4791">
        <v>10.139532000000001</v>
      </c>
    </row>
    <row r="4792" spans="1:9" x14ac:dyDescent="0.25">
      <c r="A4792">
        <v>4791</v>
      </c>
      <c r="D4792">
        <v>53.120578000000002</v>
      </c>
      <c r="E4792">
        <v>6.8971749999999998</v>
      </c>
      <c r="F4792">
        <v>39.337116000000002</v>
      </c>
      <c r="G4792">
        <v>10.158416000000001</v>
      </c>
    </row>
    <row r="4793" spans="1:9" x14ac:dyDescent="0.25">
      <c r="A4793">
        <v>4792</v>
      </c>
      <c r="D4793">
        <v>53.070480000000003</v>
      </c>
      <c r="E4793">
        <v>6.8218449999999997</v>
      </c>
      <c r="F4793">
        <v>39.354503000000001</v>
      </c>
      <c r="G4793">
        <v>10.177300000000001</v>
      </c>
    </row>
    <row r="4794" spans="1:9" x14ac:dyDescent="0.25">
      <c r="A4794">
        <v>4793</v>
      </c>
      <c r="D4794">
        <v>53.072025000000004</v>
      </c>
      <c r="E4794">
        <v>6.788977</v>
      </c>
      <c r="F4794">
        <v>39.295478000000003</v>
      </c>
      <c r="G4794">
        <v>10.16982</v>
      </c>
    </row>
    <row r="4795" spans="1:9" x14ac:dyDescent="0.25">
      <c r="A4795">
        <v>4794</v>
      </c>
      <c r="D4795">
        <v>53.08023</v>
      </c>
      <c r="E4795">
        <v>6.7811859999999999</v>
      </c>
      <c r="F4795">
        <v>39.279071000000002</v>
      </c>
      <c r="G4795">
        <v>10.166827</v>
      </c>
    </row>
    <row r="4796" spans="1:9" x14ac:dyDescent="0.25">
      <c r="A4796">
        <v>4795</v>
      </c>
      <c r="D4796">
        <v>53.022494999999999</v>
      </c>
      <c r="E4796">
        <v>6.7915570000000001</v>
      </c>
      <c r="F4796">
        <v>39.258586000000001</v>
      </c>
      <c r="G4796">
        <v>10.231374000000001</v>
      </c>
    </row>
    <row r="4797" spans="1:9" x14ac:dyDescent="0.25">
      <c r="A4797">
        <v>4796</v>
      </c>
      <c r="D4797">
        <v>53.074142000000002</v>
      </c>
      <c r="E4797">
        <v>6.813434</v>
      </c>
      <c r="F4797">
        <v>39.252861000000003</v>
      </c>
      <c r="G4797">
        <v>10.236274999999999</v>
      </c>
    </row>
    <row r="4798" spans="1:9" x14ac:dyDescent="0.25">
      <c r="A4798">
        <v>4797</v>
      </c>
      <c r="D4798">
        <v>53.098185999999998</v>
      </c>
      <c r="E4798">
        <v>6.7985740000000003</v>
      </c>
      <c r="F4798">
        <v>39.268028000000001</v>
      </c>
      <c r="G4798">
        <v>10.239474</v>
      </c>
    </row>
    <row r="4799" spans="1:9" x14ac:dyDescent="0.25">
      <c r="A4799">
        <v>4798</v>
      </c>
      <c r="D4799">
        <v>53.123985000000005</v>
      </c>
      <c r="E4799">
        <v>6.8281390000000002</v>
      </c>
      <c r="F4799">
        <v>39.268028000000001</v>
      </c>
      <c r="G4799">
        <v>10.239474</v>
      </c>
    </row>
    <row r="4800" spans="1:9" x14ac:dyDescent="0.25">
      <c r="A4800">
        <v>4799</v>
      </c>
      <c r="D4800">
        <v>53.110412000000004</v>
      </c>
      <c r="E4800">
        <v>6.8231339999999996</v>
      </c>
    </row>
    <row r="4801" spans="1:9" x14ac:dyDescent="0.25">
      <c r="A4801">
        <v>4800</v>
      </c>
      <c r="D4801">
        <v>53.042102</v>
      </c>
      <c r="E4801">
        <v>6.8196260000000004</v>
      </c>
    </row>
    <row r="4802" spans="1:9" x14ac:dyDescent="0.25">
      <c r="A4802">
        <v>4801</v>
      </c>
      <c r="D4802">
        <v>53.094055000000004</v>
      </c>
      <c r="E4802">
        <v>6.8960400000000002</v>
      </c>
    </row>
    <row r="4803" spans="1:9" x14ac:dyDescent="0.25">
      <c r="A4803">
        <v>4802</v>
      </c>
      <c r="B4803">
        <v>64.141886999999997</v>
      </c>
      <c r="C4803">
        <v>8.2115880000000008</v>
      </c>
    </row>
    <row r="4804" spans="1:9" x14ac:dyDescent="0.25">
      <c r="A4804">
        <v>4803</v>
      </c>
      <c r="B4804">
        <v>64.15396100000001</v>
      </c>
      <c r="C4804">
        <v>8.2068930000000009</v>
      </c>
      <c r="H4804">
        <v>53.729980000000005</v>
      </c>
      <c r="I4804">
        <v>5.7660830000000001</v>
      </c>
    </row>
    <row r="4805" spans="1:9" x14ac:dyDescent="0.25">
      <c r="A4805">
        <v>4804</v>
      </c>
      <c r="B4805">
        <v>64.159385</v>
      </c>
      <c r="C4805">
        <v>8.2662289999999992</v>
      </c>
      <c r="H4805">
        <v>53.788234000000003</v>
      </c>
      <c r="I4805">
        <v>5.7699530000000001</v>
      </c>
    </row>
    <row r="4806" spans="1:9" x14ac:dyDescent="0.25">
      <c r="A4806">
        <v>4805</v>
      </c>
      <c r="B4806">
        <v>64.089106999999998</v>
      </c>
      <c r="C4806">
        <v>8.2474469999999993</v>
      </c>
      <c r="H4806">
        <v>53.713676</v>
      </c>
      <c r="I4806">
        <v>5.7408000000000001</v>
      </c>
    </row>
    <row r="4807" spans="1:9" x14ac:dyDescent="0.25">
      <c r="A4807">
        <v>4806</v>
      </c>
      <c r="B4807">
        <v>64.100562999999994</v>
      </c>
      <c r="C4807">
        <v>8.2307310000000005</v>
      </c>
      <c r="H4807">
        <v>53.731788000000002</v>
      </c>
      <c r="I4807">
        <v>5.763039</v>
      </c>
    </row>
    <row r="4808" spans="1:9" x14ac:dyDescent="0.25">
      <c r="A4808">
        <v>4807</v>
      </c>
      <c r="B4808">
        <v>64.114856000000003</v>
      </c>
      <c r="C4808">
        <v>8.234394</v>
      </c>
      <c r="H4808">
        <v>53.716255000000004</v>
      </c>
      <c r="I4808">
        <v>5.7277469999999999</v>
      </c>
    </row>
    <row r="4809" spans="1:9" x14ac:dyDescent="0.25">
      <c r="A4809">
        <v>4808</v>
      </c>
      <c r="B4809">
        <v>64.102419999999995</v>
      </c>
      <c r="C4809">
        <v>8.236974</v>
      </c>
      <c r="H4809">
        <v>53.742984</v>
      </c>
      <c r="I4809">
        <v>5.7259919999999997</v>
      </c>
    </row>
    <row r="4810" spans="1:9" x14ac:dyDescent="0.25">
      <c r="A4810">
        <v>4809</v>
      </c>
      <c r="B4810">
        <v>64.123214000000004</v>
      </c>
      <c r="C4810">
        <v>8.2271180000000008</v>
      </c>
      <c r="H4810">
        <v>53.716774000000001</v>
      </c>
      <c r="I4810">
        <v>5.7155699999999996</v>
      </c>
    </row>
    <row r="4811" spans="1:9" x14ac:dyDescent="0.25">
      <c r="A4811">
        <v>4810</v>
      </c>
      <c r="B4811">
        <v>64.098396000000008</v>
      </c>
      <c r="C4811">
        <v>8.1989479999999997</v>
      </c>
      <c r="H4811">
        <v>53.725906000000002</v>
      </c>
      <c r="I4811">
        <v>5.7203679999999997</v>
      </c>
    </row>
    <row r="4812" spans="1:9" x14ac:dyDescent="0.25">
      <c r="A4812">
        <v>4811</v>
      </c>
      <c r="B4812">
        <v>64.069091</v>
      </c>
      <c r="C4812">
        <v>8.2124140000000008</v>
      </c>
      <c r="H4812">
        <v>53.724098000000005</v>
      </c>
      <c r="I4812">
        <v>5.7318740000000004</v>
      </c>
    </row>
    <row r="4813" spans="1:9" x14ac:dyDescent="0.25">
      <c r="A4813">
        <v>4812</v>
      </c>
      <c r="B4813">
        <v>64.141886999999997</v>
      </c>
      <c r="C4813">
        <v>8.2115880000000008</v>
      </c>
      <c r="H4813">
        <v>53.708053</v>
      </c>
      <c r="I4813">
        <v>5.7583950000000002</v>
      </c>
    </row>
    <row r="4814" spans="1:9" x14ac:dyDescent="0.25">
      <c r="A4814">
        <v>4813</v>
      </c>
      <c r="H4814">
        <v>53.729980000000005</v>
      </c>
      <c r="I4814">
        <v>5.7660830000000001</v>
      </c>
    </row>
    <row r="4815" spans="1:9" x14ac:dyDescent="0.25">
      <c r="A4815">
        <v>4814</v>
      </c>
      <c r="F4815">
        <v>62.683010000000003</v>
      </c>
      <c r="G4815">
        <v>9.5465370000000007</v>
      </c>
      <c r="H4815">
        <v>53.729980000000005</v>
      </c>
      <c r="I4815">
        <v>5.7660830000000001</v>
      </c>
    </row>
    <row r="4816" spans="1:9" x14ac:dyDescent="0.25">
      <c r="A4816">
        <v>4815</v>
      </c>
      <c r="F4816">
        <v>62.679500000000004</v>
      </c>
      <c r="G4816">
        <v>9.516508</v>
      </c>
    </row>
    <row r="4817" spans="1:9" x14ac:dyDescent="0.25">
      <c r="A4817">
        <v>4816</v>
      </c>
      <c r="D4817">
        <v>75.730423000000002</v>
      </c>
      <c r="E4817">
        <v>8.0757650000000005</v>
      </c>
      <c r="F4817">
        <v>62.669128000000001</v>
      </c>
      <c r="G4817">
        <v>9.5220289999999999</v>
      </c>
    </row>
    <row r="4818" spans="1:9" x14ac:dyDescent="0.25">
      <c r="A4818">
        <v>4817</v>
      </c>
      <c r="D4818">
        <v>75.74158700000001</v>
      </c>
      <c r="E4818">
        <v>8.0428899999999999</v>
      </c>
      <c r="F4818">
        <v>62.700294</v>
      </c>
      <c r="G4818">
        <v>9.5218740000000004</v>
      </c>
    </row>
    <row r="4819" spans="1:9" x14ac:dyDescent="0.25">
      <c r="A4819">
        <v>4818</v>
      </c>
      <c r="D4819">
        <v>75.720133000000004</v>
      </c>
      <c r="E4819">
        <v>8.0808070000000001</v>
      </c>
      <c r="F4819">
        <v>62.666392999999999</v>
      </c>
      <c r="G4819">
        <v>9.5323989999999998</v>
      </c>
    </row>
    <row r="4820" spans="1:9" x14ac:dyDescent="0.25">
      <c r="A4820">
        <v>4819</v>
      </c>
      <c r="D4820">
        <v>75.745703000000006</v>
      </c>
      <c r="E4820">
        <v>8.0577579999999998</v>
      </c>
      <c r="F4820">
        <v>62.669952000000002</v>
      </c>
      <c r="G4820">
        <v>9.5374040000000004</v>
      </c>
    </row>
    <row r="4821" spans="1:9" x14ac:dyDescent="0.25">
      <c r="A4821">
        <v>4820</v>
      </c>
      <c r="D4821">
        <v>75.734898000000001</v>
      </c>
      <c r="E4821">
        <v>8.0687160000000002</v>
      </c>
      <c r="F4821">
        <v>62.657260000000001</v>
      </c>
      <c r="G4821">
        <v>9.5280660000000008</v>
      </c>
    </row>
    <row r="4822" spans="1:9" x14ac:dyDescent="0.25">
      <c r="A4822">
        <v>4821</v>
      </c>
      <c r="D4822">
        <v>75.723014000000006</v>
      </c>
      <c r="E4822">
        <v>8.0567290000000007</v>
      </c>
      <c r="F4822">
        <v>62.687294000000001</v>
      </c>
      <c r="G4822">
        <v>9.5417909999999999</v>
      </c>
    </row>
    <row r="4823" spans="1:9" x14ac:dyDescent="0.25">
      <c r="A4823">
        <v>4822</v>
      </c>
      <c r="D4823">
        <v>75.742770000000007</v>
      </c>
      <c r="E4823">
        <v>8.0749929999999992</v>
      </c>
      <c r="F4823">
        <v>62.657054000000002</v>
      </c>
      <c r="G4823">
        <v>9.5631000000000004</v>
      </c>
    </row>
    <row r="4824" spans="1:9" x14ac:dyDescent="0.25">
      <c r="A4824">
        <v>4823</v>
      </c>
      <c r="D4824">
        <v>75.726873000000012</v>
      </c>
      <c r="E4824">
        <v>8.0827620000000007</v>
      </c>
      <c r="F4824">
        <v>62.683010000000003</v>
      </c>
      <c r="G4824">
        <v>9.5465370000000007</v>
      </c>
    </row>
    <row r="4825" spans="1:9" x14ac:dyDescent="0.25">
      <c r="A4825">
        <v>4824</v>
      </c>
      <c r="D4825">
        <v>75.681135000000012</v>
      </c>
      <c r="E4825">
        <v>8.0522010000000002</v>
      </c>
    </row>
    <row r="4826" spans="1:9" x14ac:dyDescent="0.25">
      <c r="A4826">
        <v>4825</v>
      </c>
      <c r="D4826">
        <v>75.653817000000004</v>
      </c>
      <c r="E4826">
        <v>7.991339</v>
      </c>
    </row>
    <row r="4827" spans="1:9" x14ac:dyDescent="0.25">
      <c r="A4827">
        <v>4826</v>
      </c>
      <c r="D4827">
        <v>75.750282000000013</v>
      </c>
      <c r="E4827">
        <v>8.0476740000000007</v>
      </c>
    </row>
    <row r="4828" spans="1:9" x14ac:dyDescent="0.25">
      <c r="A4828">
        <v>4827</v>
      </c>
      <c r="D4828">
        <v>75.730423000000002</v>
      </c>
      <c r="E4828">
        <v>8.0757650000000005</v>
      </c>
    </row>
    <row r="4829" spans="1:9" x14ac:dyDescent="0.25">
      <c r="A4829">
        <v>4828</v>
      </c>
      <c r="B4829">
        <v>84.386571000000004</v>
      </c>
      <c r="C4829">
        <v>9.0967979999999997</v>
      </c>
    </row>
    <row r="4830" spans="1:9" x14ac:dyDescent="0.25">
      <c r="A4830">
        <v>4829</v>
      </c>
      <c r="B4830">
        <v>84.404576000000006</v>
      </c>
      <c r="C4830">
        <v>9.1106390000000008</v>
      </c>
    </row>
    <row r="4831" spans="1:9" x14ac:dyDescent="0.25">
      <c r="A4831">
        <v>4830</v>
      </c>
      <c r="B4831">
        <v>84.41764400000001</v>
      </c>
      <c r="C4831">
        <v>9.0942270000000001</v>
      </c>
      <c r="H4831">
        <v>76.725578000000013</v>
      </c>
      <c r="I4831">
        <v>6.3781410000000003</v>
      </c>
    </row>
    <row r="4832" spans="1:9" x14ac:dyDescent="0.25">
      <c r="A4832">
        <v>4831</v>
      </c>
      <c r="B4832">
        <v>84.403033000000008</v>
      </c>
      <c r="C4832">
        <v>9.0927860000000003</v>
      </c>
      <c r="H4832">
        <v>76.696510000000004</v>
      </c>
      <c r="I4832">
        <v>6.3752599999999999</v>
      </c>
    </row>
    <row r="4833" spans="1:9" x14ac:dyDescent="0.25">
      <c r="A4833">
        <v>4832</v>
      </c>
      <c r="B4833">
        <v>84.412912000000006</v>
      </c>
      <c r="C4833">
        <v>9.0926819999999999</v>
      </c>
      <c r="H4833">
        <v>76.682980000000001</v>
      </c>
      <c r="I4833">
        <v>6.388585</v>
      </c>
    </row>
    <row r="4834" spans="1:9" x14ac:dyDescent="0.25">
      <c r="A4834">
        <v>4833</v>
      </c>
      <c r="B4834">
        <v>84.415588000000014</v>
      </c>
      <c r="C4834">
        <v>9.0953060000000008</v>
      </c>
      <c r="H4834">
        <v>76.700935000000001</v>
      </c>
      <c r="I4834">
        <v>6.3304999999999998</v>
      </c>
    </row>
    <row r="4835" spans="1:9" x14ac:dyDescent="0.25">
      <c r="A4835">
        <v>4834</v>
      </c>
      <c r="B4835">
        <v>84.398198000000008</v>
      </c>
      <c r="C4835">
        <v>9.0884640000000001</v>
      </c>
      <c r="H4835">
        <v>76.699545000000001</v>
      </c>
      <c r="I4835">
        <v>6.3149119999999996</v>
      </c>
    </row>
    <row r="4836" spans="1:9" x14ac:dyDescent="0.25">
      <c r="A4836">
        <v>4835</v>
      </c>
      <c r="B4836">
        <v>84.35976500000001</v>
      </c>
      <c r="C4836">
        <v>9.1116670000000006</v>
      </c>
      <c r="H4836">
        <v>76.655969000000013</v>
      </c>
      <c r="I4836">
        <v>6.3384749999999999</v>
      </c>
    </row>
    <row r="4837" spans="1:9" x14ac:dyDescent="0.25">
      <c r="A4837">
        <v>4836</v>
      </c>
      <c r="B4837">
        <v>84.390327000000013</v>
      </c>
      <c r="C4837">
        <v>9.1206189999999996</v>
      </c>
      <c r="H4837">
        <v>76.653500000000008</v>
      </c>
      <c r="I4837">
        <v>6.3393490000000003</v>
      </c>
    </row>
    <row r="4838" spans="1:9" x14ac:dyDescent="0.25">
      <c r="A4838">
        <v>4837</v>
      </c>
      <c r="B4838">
        <v>84.474136000000001</v>
      </c>
      <c r="C4838">
        <v>9.1559640000000009</v>
      </c>
      <c r="H4838">
        <v>76.67032300000001</v>
      </c>
      <c r="I4838">
        <v>6.3269510000000002</v>
      </c>
    </row>
    <row r="4839" spans="1:9" x14ac:dyDescent="0.25">
      <c r="A4839">
        <v>4838</v>
      </c>
      <c r="B4839">
        <v>84.386571000000004</v>
      </c>
      <c r="C4839">
        <v>9.0967979999999997</v>
      </c>
      <c r="H4839">
        <v>76.64326100000001</v>
      </c>
      <c r="I4839">
        <v>6.349227</v>
      </c>
    </row>
    <row r="4840" spans="1:9" x14ac:dyDescent="0.25">
      <c r="A4840">
        <v>4839</v>
      </c>
      <c r="F4840">
        <v>82.617485000000002</v>
      </c>
      <c r="G4840">
        <v>9.4777179999999994</v>
      </c>
      <c r="H4840">
        <v>76.717860000000002</v>
      </c>
      <c r="I4840">
        <v>6.4103469999999998</v>
      </c>
    </row>
    <row r="4841" spans="1:9" x14ac:dyDescent="0.25">
      <c r="A4841">
        <v>4840</v>
      </c>
      <c r="F4841">
        <v>82.717911000000015</v>
      </c>
      <c r="G4841">
        <v>9.505706</v>
      </c>
      <c r="H4841">
        <v>76.725578000000013</v>
      </c>
      <c r="I4841">
        <v>6.3781410000000003</v>
      </c>
    </row>
    <row r="4842" spans="1:9" x14ac:dyDescent="0.25">
      <c r="A4842">
        <v>4841</v>
      </c>
      <c r="F4842">
        <v>82.648560000000003</v>
      </c>
      <c r="G4842">
        <v>9.469023</v>
      </c>
    </row>
    <row r="4843" spans="1:9" x14ac:dyDescent="0.25">
      <c r="A4843">
        <v>4842</v>
      </c>
      <c r="D4843">
        <v>96.776237000000009</v>
      </c>
      <c r="E4843">
        <v>7.7433610000000002</v>
      </c>
      <c r="F4843">
        <v>82.637705000000011</v>
      </c>
      <c r="G4843">
        <v>9.4957759999999993</v>
      </c>
    </row>
    <row r="4844" spans="1:9" x14ac:dyDescent="0.25">
      <c r="A4844">
        <v>4843</v>
      </c>
      <c r="D4844">
        <v>96.782718000000003</v>
      </c>
      <c r="E4844">
        <v>7.7425889999999997</v>
      </c>
      <c r="F4844">
        <v>82.661370000000005</v>
      </c>
      <c r="G4844">
        <v>9.5112100000000002</v>
      </c>
    </row>
    <row r="4845" spans="1:9" x14ac:dyDescent="0.25">
      <c r="A4845">
        <v>4844</v>
      </c>
      <c r="D4845">
        <v>96.790332000000006</v>
      </c>
      <c r="E4845">
        <v>7.7537019999999997</v>
      </c>
      <c r="F4845">
        <v>82.603286000000011</v>
      </c>
      <c r="G4845">
        <v>9.4783349999999995</v>
      </c>
    </row>
    <row r="4846" spans="1:9" x14ac:dyDescent="0.25">
      <c r="A4846">
        <v>4845</v>
      </c>
      <c r="D4846">
        <v>96.790847000000014</v>
      </c>
      <c r="E4846">
        <v>7.7200030000000002</v>
      </c>
      <c r="F4846">
        <v>82.636110000000002</v>
      </c>
      <c r="G4846">
        <v>9.4703610000000005</v>
      </c>
    </row>
    <row r="4847" spans="1:9" x14ac:dyDescent="0.25">
      <c r="A4847">
        <v>4846</v>
      </c>
      <c r="D4847">
        <v>96.776494000000014</v>
      </c>
      <c r="E4847">
        <v>7.7259200000000003</v>
      </c>
      <c r="F4847">
        <v>82.667957000000001</v>
      </c>
      <c r="G4847">
        <v>9.3693179999999998</v>
      </c>
    </row>
    <row r="4848" spans="1:9" x14ac:dyDescent="0.25">
      <c r="A4848">
        <v>4847</v>
      </c>
      <c r="D4848">
        <v>96.775463999999999</v>
      </c>
      <c r="E4848">
        <v>7.7496369999999999</v>
      </c>
      <c r="F4848">
        <v>82.617485000000002</v>
      </c>
      <c r="G4848">
        <v>9.4777179999999994</v>
      </c>
    </row>
    <row r="4849" spans="1:9" x14ac:dyDescent="0.25">
      <c r="A4849">
        <v>4848</v>
      </c>
      <c r="D4849">
        <v>96.789560000000009</v>
      </c>
      <c r="E4849">
        <v>7.7551420000000002</v>
      </c>
    </row>
    <row r="4850" spans="1:9" x14ac:dyDescent="0.25">
      <c r="A4850">
        <v>4849</v>
      </c>
      <c r="D4850">
        <v>96.817651000000012</v>
      </c>
      <c r="E4850">
        <v>7.7320929999999999</v>
      </c>
    </row>
    <row r="4851" spans="1:9" x14ac:dyDescent="0.25">
      <c r="A4851">
        <v>4850</v>
      </c>
      <c r="D4851">
        <v>96.836791000000005</v>
      </c>
      <c r="E4851">
        <v>7.7468589999999997</v>
      </c>
    </row>
    <row r="4852" spans="1:9" x14ac:dyDescent="0.25">
      <c r="A4852">
        <v>4851</v>
      </c>
      <c r="D4852">
        <v>96.774488000000005</v>
      </c>
      <c r="E4852">
        <v>7.7201579999999996</v>
      </c>
    </row>
    <row r="4853" spans="1:9" x14ac:dyDescent="0.25">
      <c r="A4853">
        <v>4852</v>
      </c>
      <c r="D4853">
        <v>96.776237000000009</v>
      </c>
      <c r="E4853">
        <v>7.7433610000000002</v>
      </c>
    </row>
    <row r="4854" spans="1:9" x14ac:dyDescent="0.25">
      <c r="A4854">
        <v>4853</v>
      </c>
      <c r="B4854">
        <v>106.89916000000001</v>
      </c>
      <c r="C4854">
        <v>8.954288</v>
      </c>
      <c r="D4854">
        <v>96.776237000000009</v>
      </c>
      <c r="E4854">
        <v>7.7433610000000002</v>
      </c>
    </row>
    <row r="4855" spans="1:9" x14ac:dyDescent="0.25">
      <c r="A4855">
        <v>4854</v>
      </c>
      <c r="B4855">
        <v>106.87672900000001</v>
      </c>
      <c r="C4855">
        <v>9.0096969999999992</v>
      </c>
    </row>
    <row r="4856" spans="1:9" x14ac:dyDescent="0.25">
      <c r="A4856">
        <v>4855</v>
      </c>
      <c r="B4856">
        <v>106.92807500000001</v>
      </c>
      <c r="C4856">
        <v>8.9862380000000002</v>
      </c>
    </row>
    <row r="4857" spans="1:9" x14ac:dyDescent="0.25">
      <c r="A4857">
        <v>4856</v>
      </c>
      <c r="B4857">
        <v>106.90487400000001</v>
      </c>
      <c r="C4857">
        <v>8.9885520000000003</v>
      </c>
    </row>
    <row r="4858" spans="1:9" x14ac:dyDescent="0.25">
      <c r="A4858">
        <v>4857</v>
      </c>
      <c r="B4858">
        <v>106.907342</v>
      </c>
      <c r="C4858">
        <v>8.9910739999999993</v>
      </c>
    </row>
    <row r="4859" spans="1:9" x14ac:dyDescent="0.25">
      <c r="A4859">
        <v>4858</v>
      </c>
      <c r="B4859">
        <v>106.89880100000002</v>
      </c>
      <c r="C4859">
        <v>9.0003849999999996</v>
      </c>
      <c r="H4859">
        <v>100.13670500000001</v>
      </c>
      <c r="I4859">
        <v>6.7897239999999996</v>
      </c>
    </row>
    <row r="4860" spans="1:9" x14ac:dyDescent="0.25">
      <c r="A4860">
        <v>4859</v>
      </c>
      <c r="B4860">
        <v>106.83788800000001</v>
      </c>
      <c r="C4860">
        <v>8.9878319999999992</v>
      </c>
      <c r="H4860">
        <v>100.27149900000001</v>
      </c>
      <c r="I4860">
        <v>6.7014899999999997</v>
      </c>
    </row>
    <row r="4861" spans="1:9" x14ac:dyDescent="0.25">
      <c r="A4861">
        <v>4860</v>
      </c>
      <c r="B4861">
        <v>106.82831700000001</v>
      </c>
      <c r="C4861">
        <v>8.9956010000000006</v>
      </c>
      <c r="H4861">
        <v>100.24474400000001</v>
      </c>
      <c r="I4861">
        <v>6.7217609999999999</v>
      </c>
    </row>
    <row r="4862" spans="1:9" x14ac:dyDescent="0.25">
      <c r="A4862">
        <v>4861</v>
      </c>
      <c r="B4862">
        <v>106.89916000000001</v>
      </c>
      <c r="C4862">
        <v>8.954288</v>
      </c>
      <c r="F4862">
        <v>105.16105</v>
      </c>
      <c r="G4862">
        <v>10.764735999999999</v>
      </c>
      <c r="H4862">
        <v>100.197002</v>
      </c>
      <c r="I4862">
        <v>6.7867389999999999</v>
      </c>
    </row>
    <row r="4863" spans="1:9" x14ac:dyDescent="0.25">
      <c r="A4863">
        <v>4862</v>
      </c>
      <c r="B4863">
        <v>106.89916000000001</v>
      </c>
      <c r="C4863">
        <v>8.954288</v>
      </c>
      <c r="F4863">
        <v>105.057687</v>
      </c>
      <c r="G4863">
        <v>10.729649999999999</v>
      </c>
      <c r="H4863">
        <v>100.229465</v>
      </c>
      <c r="I4863">
        <v>6.7819039999999999</v>
      </c>
    </row>
    <row r="4864" spans="1:9" x14ac:dyDescent="0.25">
      <c r="A4864">
        <v>4863</v>
      </c>
      <c r="F4864">
        <v>105.11016600000001</v>
      </c>
      <c r="G4864">
        <v>10.7563</v>
      </c>
      <c r="H4864">
        <v>100.16304500000001</v>
      </c>
      <c r="I4864">
        <v>6.8106629999999999</v>
      </c>
    </row>
    <row r="4865" spans="1:9" x14ac:dyDescent="0.25">
      <c r="A4865">
        <v>4864</v>
      </c>
      <c r="F4865">
        <v>105.17108300000001</v>
      </c>
      <c r="G4865">
        <v>10.81212</v>
      </c>
      <c r="H4865">
        <v>100.178893</v>
      </c>
      <c r="I4865">
        <v>6.7412599999999996</v>
      </c>
    </row>
    <row r="4866" spans="1:9" x14ac:dyDescent="0.25">
      <c r="A4866">
        <v>4865</v>
      </c>
      <c r="F4866">
        <v>105.17169700000001</v>
      </c>
      <c r="G4866">
        <v>10.826525999999999</v>
      </c>
      <c r="H4866">
        <v>100.155534</v>
      </c>
      <c r="I4866">
        <v>6.7248479999999997</v>
      </c>
    </row>
    <row r="4867" spans="1:9" x14ac:dyDescent="0.25">
      <c r="A4867">
        <v>4866</v>
      </c>
      <c r="F4867">
        <v>105.18985900000001</v>
      </c>
      <c r="G4867">
        <v>10.844893000000001</v>
      </c>
      <c r="H4867">
        <v>100.37444400000001</v>
      </c>
      <c r="I4867">
        <v>6.7733119999999998</v>
      </c>
    </row>
    <row r="4868" spans="1:9" x14ac:dyDescent="0.25">
      <c r="A4868">
        <v>4867</v>
      </c>
      <c r="F4868">
        <v>105.17390900000001</v>
      </c>
      <c r="G4868">
        <v>10.853381000000001</v>
      </c>
      <c r="H4868">
        <v>100.13670500000001</v>
      </c>
      <c r="I4868">
        <v>6.7897239999999996</v>
      </c>
    </row>
    <row r="4869" spans="1:9" x14ac:dyDescent="0.25">
      <c r="A4869">
        <v>4868</v>
      </c>
      <c r="D4869">
        <v>122.111356</v>
      </c>
      <c r="E4869">
        <v>7.1883410000000003</v>
      </c>
      <c r="F4869">
        <v>105.13902800000001</v>
      </c>
      <c r="G4869">
        <v>10.857754999999999</v>
      </c>
    </row>
    <row r="4870" spans="1:9" x14ac:dyDescent="0.25">
      <c r="A4870">
        <v>4869</v>
      </c>
      <c r="D4870">
        <v>122.19094600000001</v>
      </c>
      <c r="E4870">
        <v>7.1569070000000004</v>
      </c>
      <c r="F4870">
        <v>105.12498600000001</v>
      </c>
      <c r="G4870">
        <v>10.856468</v>
      </c>
    </row>
    <row r="4871" spans="1:9" x14ac:dyDescent="0.25">
      <c r="A4871">
        <v>4870</v>
      </c>
      <c r="D4871">
        <v>122.180757</v>
      </c>
      <c r="E4871">
        <v>7.1507839999999998</v>
      </c>
      <c r="F4871">
        <v>105.213525</v>
      </c>
      <c r="G4871">
        <v>10.834809</v>
      </c>
    </row>
    <row r="4872" spans="1:9" x14ac:dyDescent="0.25">
      <c r="A4872">
        <v>4871</v>
      </c>
      <c r="D4872">
        <v>122.14438700000001</v>
      </c>
      <c r="E4872">
        <v>7.1502179999999997</v>
      </c>
      <c r="F4872">
        <v>105.16105</v>
      </c>
      <c r="G4872">
        <v>10.764735999999999</v>
      </c>
    </row>
    <row r="4873" spans="1:9" x14ac:dyDescent="0.25">
      <c r="A4873">
        <v>4872</v>
      </c>
      <c r="D4873">
        <v>122.12195700000001</v>
      </c>
      <c r="E4873">
        <v>7.1739360000000003</v>
      </c>
      <c r="F4873">
        <v>105.16105</v>
      </c>
      <c r="G4873">
        <v>10.764735999999999</v>
      </c>
    </row>
    <row r="4874" spans="1:9" x14ac:dyDescent="0.25">
      <c r="A4874">
        <v>4873</v>
      </c>
      <c r="D4874">
        <v>122.10543900000002</v>
      </c>
      <c r="E4874">
        <v>7.1568040000000002</v>
      </c>
    </row>
    <row r="4875" spans="1:9" x14ac:dyDescent="0.25">
      <c r="A4875">
        <v>4874</v>
      </c>
      <c r="D4875">
        <v>122.12391000000001</v>
      </c>
      <c r="E4875">
        <v>7.1788749999999997</v>
      </c>
    </row>
    <row r="4876" spans="1:9" x14ac:dyDescent="0.25">
      <c r="A4876">
        <v>4875</v>
      </c>
      <c r="D4876">
        <v>122.17185700000002</v>
      </c>
      <c r="E4876">
        <v>7.1727530000000002</v>
      </c>
    </row>
    <row r="4877" spans="1:9" x14ac:dyDescent="0.25">
      <c r="A4877">
        <v>4876</v>
      </c>
      <c r="D4877">
        <v>122.169545</v>
      </c>
      <c r="E4877">
        <v>7.1705399999999999</v>
      </c>
    </row>
    <row r="4878" spans="1:9" x14ac:dyDescent="0.25">
      <c r="A4878">
        <v>4877</v>
      </c>
      <c r="B4878">
        <v>129.951032</v>
      </c>
      <c r="C4878">
        <v>8.6100499999999993</v>
      </c>
      <c r="D4878">
        <v>122.14124800000002</v>
      </c>
      <c r="E4878">
        <v>7.1635949999999999</v>
      </c>
    </row>
    <row r="4879" spans="1:9" x14ac:dyDescent="0.25">
      <c r="A4879">
        <v>4878</v>
      </c>
      <c r="B4879">
        <v>129.93230199999999</v>
      </c>
      <c r="C4879">
        <v>8.5413680000000003</v>
      </c>
      <c r="D4879">
        <v>122.16974800000001</v>
      </c>
      <c r="E4879">
        <v>7.2059369999999996</v>
      </c>
    </row>
    <row r="4880" spans="1:9" x14ac:dyDescent="0.25">
      <c r="A4880">
        <v>4879</v>
      </c>
      <c r="B4880">
        <v>129.95993200000001</v>
      </c>
      <c r="C4880">
        <v>8.5623579999999997</v>
      </c>
      <c r="D4880">
        <v>122.111356</v>
      </c>
      <c r="E4880">
        <v>7.1883410000000003</v>
      </c>
    </row>
    <row r="4881" spans="1:9" x14ac:dyDescent="0.25">
      <c r="A4881">
        <v>4880</v>
      </c>
      <c r="B4881">
        <v>129.92304000000001</v>
      </c>
      <c r="C4881">
        <v>8.5689440000000001</v>
      </c>
    </row>
    <row r="4882" spans="1:9" x14ac:dyDescent="0.25">
      <c r="A4882">
        <v>4881</v>
      </c>
      <c r="B4882">
        <v>129.93322499999999</v>
      </c>
      <c r="C4882">
        <v>8.5698179999999997</v>
      </c>
    </row>
    <row r="4883" spans="1:9" x14ac:dyDescent="0.25">
      <c r="A4883">
        <v>4882</v>
      </c>
      <c r="B4883">
        <v>129.94289900000001</v>
      </c>
      <c r="C4883">
        <v>8.6093820000000001</v>
      </c>
    </row>
    <row r="4884" spans="1:9" x14ac:dyDescent="0.25">
      <c r="A4884">
        <v>4883</v>
      </c>
      <c r="B4884">
        <v>129.93837100000002</v>
      </c>
      <c r="C4884">
        <v>8.6238379999999992</v>
      </c>
      <c r="H4884">
        <v>125.40231800000001</v>
      </c>
      <c r="I4884">
        <v>5.9368730000000003</v>
      </c>
    </row>
    <row r="4885" spans="1:9" x14ac:dyDescent="0.25">
      <c r="A4885">
        <v>4884</v>
      </c>
      <c r="B4885">
        <v>129.88187900000003</v>
      </c>
      <c r="C4885">
        <v>8.6173559999999991</v>
      </c>
      <c r="H4885">
        <v>125.39326200000001</v>
      </c>
      <c r="I4885">
        <v>5.960127</v>
      </c>
    </row>
    <row r="4886" spans="1:9" x14ac:dyDescent="0.25">
      <c r="A4886">
        <v>4885</v>
      </c>
      <c r="B4886">
        <v>129.89299500000001</v>
      </c>
      <c r="C4886">
        <v>8.6044940000000008</v>
      </c>
      <c r="H4886">
        <v>125.41394500000001</v>
      </c>
      <c r="I4886">
        <v>5.9744820000000001</v>
      </c>
    </row>
    <row r="4887" spans="1:9" x14ac:dyDescent="0.25">
      <c r="A4887">
        <v>4886</v>
      </c>
      <c r="B4887">
        <v>129.951032</v>
      </c>
      <c r="C4887">
        <v>8.6100499999999993</v>
      </c>
      <c r="F4887">
        <v>128.388353</v>
      </c>
      <c r="G4887">
        <v>10.162283</v>
      </c>
      <c r="H4887">
        <v>125.35668700000001</v>
      </c>
      <c r="I4887">
        <v>5.9220560000000004</v>
      </c>
    </row>
    <row r="4888" spans="1:9" x14ac:dyDescent="0.25">
      <c r="A4888">
        <v>4887</v>
      </c>
      <c r="F4888">
        <v>128.324815</v>
      </c>
      <c r="G4888">
        <v>10.042460999999999</v>
      </c>
      <c r="H4888">
        <v>125.33199400000001</v>
      </c>
      <c r="I4888">
        <v>5.9150590000000003</v>
      </c>
    </row>
    <row r="4889" spans="1:9" x14ac:dyDescent="0.25">
      <c r="A4889">
        <v>4888</v>
      </c>
      <c r="F4889">
        <v>128.343129</v>
      </c>
      <c r="G4889">
        <v>10.046474</v>
      </c>
      <c r="H4889">
        <v>125.32216400000001</v>
      </c>
      <c r="I4889">
        <v>5.9399600000000001</v>
      </c>
    </row>
    <row r="4890" spans="1:9" x14ac:dyDescent="0.25">
      <c r="A4890">
        <v>4889</v>
      </c>
      <c r="F4890">
        <v>128.42487800000001</v>
      </c>
      <c r="G4890">
        <v>10.096171999999999</v>
      </c>
      <c r="H4890">
        <v>125.31151300000002</v>
      </c>
      <c r="I4890">
        <v>5.9559090000000001</v>
      </c>
    </row>
    <row r="4891" spans="1:9" x14ac:dyDescent="0.25">
      <c r="A4891">
        <v>4890</v>
      </c>
      <c r="F4891">
        <v>128.41855000000001</v>
      </c>
      <c r="G4891">
        <v>10.099463999999999</v>
      </c>
      <c r="H4891">
        <v>125.29803600000001</v>
      </c>
      <c r="I4891">
        <v>5.9813239999999999</v>
      </c>
    </row>
    <row r="4892" spans="1:9" x14ac:dyDescent="0.25">
      <c r="A4892">
        <v>4891</v>
      </c>
      <c r="F4892">
        <v>128.41232400000001</v>
      </c>
      <c r="G4892">
        <v>10.112995</v>
      </c>
      <c r="H4892">
        <v>125.29494600000001</v>
      </c>
      <c r="I4892">
        <v>5.9969130000000002</v>
      </c>
    </row>
    <row r="4893" spans="1:9" x14ac:dyDescent="0.25">
      <c r="A4893">
        <v>4892</v>
      </c>
      <c r="F4893">
        <v>128.42539300000001</v>
      </c>
      <c r="G4893">
        <v>10.122565</v>
      </c>
      <c r="H4893">
        <v>125.438794</v>
      </c>
      <c r="I4893">
        <v>5.9905850000000003</v>
      </c>
    </row>
    <row r="4894" spans="1:9" x14ac:dyDescent="0.25">
      <c r="A4894">
        <v>4893</v>
      </c>
      <c r="D4894">
        <v>151.36531600000001</v>
      </c>
      <c r="E4894">
        <v>7.5074360000000002</v>
      </c>
      <c r="F4894">
        <v>128.43815700000002</v>
      </c>
      <c r="G4894">
        <v>10.130281999999999</v>
      </c>
      <c r="H4894">
        <v>125.40231800000001</v>
      </c>
      <c r="I4894">
        <v>5.9368730000000003</v>
      </c>
    </row>
    <row r="4895" spans="1:9" x14ac:dyDescent="0.25">
      <c r="A4895">
        <v>4894</v>
      </c>
      <c r="D4895">
        <v>151.36531600000001</v>
      </c>
      <c r="E4895">
        <v>7.5074360000000002</v>
      </c>
      <c r="F4895">
        <v>128.41135100000002</v>
      </c>
      <c r="G4895">
        <v>10.119581</v>
      </c>
    </row>
    <row r="4896" spans="1:9" x14ac:dyDescent="0.25">
      <c r="A4896">
        <v>4895</v>
      </c>
      <c r="D4896">
        <v>151.36531600000001</v>
      </c>
      <c r="E4896">
        <v>7.5074360000000002</v>
      </c>
      <c r="F4896">
        <v>128.43568200000001</v>
      </c>
      <c r="G4896">
        <v>10.112945</v>
      </c>
    </row>
    <row r="4897" spans="1:9" x14ac:dyDescent="0.25">
      <c r="A4897">
        <v>4896</v>
      </c>
      <c r="D4897">
        <v>151.36531600000001</v>
      </c>
      <c r="E4897">
        <v>7.5074360000000002</v>
      </c>
      <c r="F4897">
        <v>128.39390700000001</v>
      </c>
      <c r="G4897">
        <v>10.108468</v>
      </c>
    </row>
    <row r="4898" spans="1:9" x14ac:dyDescent="0.25">
      <c r="A4898">
        <v>4897</v>
      </c>
      <c r="D4898">
        <v>151.31128000000001</v>
      </c>
      <c r="E4898">
        <v>7.5000970000000002</v>
      </c>
      <c r="F4898">
        <v>128.388353</v>
      </c>
      <c r="G4898">
        <v>10.162283</v>
      </c>
    </row>
    <row r="4899" spans="1:9" x14ac:dyDescent="0.25">
      <c r="A4899">
        <v>4898</v>
      </c>
      <c r="D4899">
        <v>151.28988099999998</v>
      </c>
      <c r="E4899">
        <v>7.5022019999999996</v>
      </c>
    </row>
    <row r="4900" spans="1:9" x14ac:dyDescent="0.25">
      <c r="A4900">
        <v>4899</v>
      </c>
      <c r="D4900">
        <v>151.30060599999999</v>
      </c>
      <c r="E4900">
        <v>7.5280139999999998</v>
      </c>
    </row>
    <row r="4901" spans="1:9" x14ac:dyDescent="0.25">
      <c r="A4901">
        <v>4900</v>
      </c>
      <c r="D4901">
        <v>151.29639800000001</v>
      </c>
      <c r="E4901">
        <v>7.5232919999999996</v>
      </c>
    </row>
    <row r="4902" spans="1:9" x14ac:dyDescent="0.25">
      <c r="A4902">
        <v>4901</v>
      </c>
      <c r="B4902">
        <v>156.64717400000001</v>
      </c>
      <c r="C4902">
        <v>8.6441890000000008</v>
      </c>
      <c r="D4902">
        <v>151.36531600000001</v>
      </c>
      <c r="E4902">
        <v>7.5074360000000002</v>
      </c>
    </row>
    <row r="4903" spans="1:9" x14ac:dyDescent="0.25">
      <c r="A4903">
        <v>4902</v>
      </c>
      <c r="B4903">
        <v>156.67431999999999</v>
      </c>
      <c r="C4903">
        <v>8.6113459999999993</v>
      </c>
      <c r="D4903">
        <v>151.36531600000001</v>
      </c>
      <c r="E4903">
        <v>7.5074360000000002</v>
      </c>
    </row>
    <row r="4904" spans="1:9" x14ac:dyDescent="0.25">
      <c r="A4904">
        <v>4903</v>
      </c>
      <c r="B4904">
        <v>156.657591</v>
      </c>
      <c r="C4904">
        <v>8.6437259999999991</v>
      </c>
      <c r="D4904">
        <v>151.21655099999998</v>
      </c>
      <c r="E4904">
        <v>7.4734129999999999</v>
      </c>
    </row>
    <row r="4905" spans="1:9" x14ac:dyDescent="0.25">
      <c r="A4905">
        <v>4904</v>
      </c>
      <c r="B4905">
        <v>156.63788499999998</v>
      </c>
      <c r="C4905">
        <v>8.6391600000000004</v>
      </c>
      <c r="D4905">
        <v>151.36531600000001</v>
      </c>
      <c r="E4905">
        <v>7.5074360000000002</v>
      </c>
    </row>
    <row r="4906" spans="1:9" x14ac:dyDescent="0.25">
      <c r="A4906">
        <v>4905</v>
      </c>
      <c r="B4906">
        <v>156.65374299999999</v>
      </c>
      <c r="C4906">
        <v>8.6526049999999994</v>
      </c>
    </row>
    <row r="4907" spans="1:9" x14ac:dyDescent="0.25">
      <c r="A4907">
        <v>4906</v>
      </c>
      <c r="B4907">
        <v>156.59544799999998</v>
      </c>
      <c r="C4907">
        <v>8.628126</v>
      </c>
    </row>
    <row r="4908" spans="1:9" x14ac:dyDescent="0.25">
      <c r="A4908">
        <v>4907</v>
      </c>
      <c r="B4908">
        <v>156.555421</v>
      </c>
      <c r="C4908">
        <v>8.6734910000000003</v>
      </c>
      <c r="H4908">
        <v>152.79195299999998</v>
      </c>
      <c r="I4908">
        <v>5.7233299999999998</v>
      </c>
    </row>
    <row r="4909" spans="1:9" x14ac:dyDescent="0.25">
      <c r="A4909">
        <v>4908</v>
      </c>
      <c r="B4909">
        <v>156.57363799999999</v>
      </c>
      <c r="C4909">
        <v>8.6700520000000001</v>
      </c>
      <c r="H4909">
        <v>152.76793699999999</v>
      </c>
      <c r="I4909">
        <v>5.6677039999999996</v>
      </c>
    </row>
    <row r="4910" spans="1:9" x14ac:dyDescent="0.25">
      <c r="A4910">
        <v>4909</v>
      </c>
      <c r="B4910">
        <v>156.57045699999998</v>
      </c>
      <c r="C4910">
        <v>8.7363</v>
      </c>
      <c r="H4910">
        <v>152.70117499999998</v>
      </c>
      <c r="I4910">
        <v>5.6695510000000002</v>
      </c>
    </row>
    <row r="4911" spans="1:9" x14ac:dyDescent="0.25">
      <c r="A4911">
        <v>4910</v>
      </c>
      <c r="B4911">
        <v>156.53848699999998</v>
      </c>
      <c r="C4911">
        <v>8.6827780000000008</v>
      </c>
      <c r="H4911">
        <v>152.711849</v>
      </c>
      <c r="I4911">
        <v>5.6180300000000001</v>
      </c>
    </row>
    <row r="4912" spans="1:9" x14ac:dyDescent="0.25">
      <c r="A4912">
        <v>4911</v>
      </c>
      <c r="B4912">
        <v>156.64717400000001</v>
      </c>
      <c r="C4912">
        <v>8.6441890000000008</v>
      </c>
      <c r="F4912">
        <v>154.81360000000001</v>
      </c>
      <c r="G4912">
        <v>9.3320290000000004</v>
      </c>
      <c r="H4912">
        <v>152.61783800000001</v>
      </c>
      <c r="I4912">
        <v>5.628139</v>
      </c>
    </row>
    <row r="4913" spans="1:9" x14ac:dyDescent="0.25">
      <c r="A4913">
        <v>4912</v>
      </c>
      <c r="B4913">
        <v>156.64717400000001</v>
      </c>
      <c r="C4913">
        <v>8.6441890000000008</v>
      </c>
      <c r="F4913">
        <v>154.78901999999999</v>
      </c>
      <c r="G4913">
        <v>9.3110920000000004</v>
      </c>
      <c r="H4913">
        <v>152.64098200000001</v>
      </c>
      <c r="I4913">
        <v>5.6522059999999996</v>
      </c>
    </row>
    <row r="4914" spans="1:9" x14ac:dyDescent="0.25">
      <c r="A4914">
        <v>4913</v>
      </c>
      <c r="F4914">
        <v>154.75838399999998</v>
      </c>
      <c r="G4914">
        <v>9.3388019999999994</v>
      </c>
      <c r="H4914">
        <v>152.62132800000001</v>
      </c>
      <c r="I4914">
        <v>5.6290630000000004</v>
      </c>
    </row>
    <row r="4915" spans="1:9" x14ac:dyDescent="0.25">
      <c r="A4915">
        <v>4914</v>
      </c>
      <c r="F4915">
        <v>154.77167499999999</v>
      </c>
      <c r="G4915">
        <v>9.3627160000000007</v>
      </c>
      <c r="H4915">
        <v>152.63636299999999</v>
      </c>
      <c r="I4915">
        <v>5.6546180000000001</v>
      </c>
    </row>
    <row r="4916" spans="1:9" x14ac:dyDescent="0.25">
      <c r="A4916">
        <v>4915</v>
      </c>
      <c r="F4916">
        <v>154.78594099999998</v>
      </c>
      <c r="G4916">
        <v>9.3593290000000007</v>
      </c>
      <c r="H4916">
        <v>152.62030099999998</v>
      </c>
      <c r="I4916">
        <v>5.6448169999999998</v>
      </c>
    </row>
    <row r="4917" spans="1:9" x14ac:dyDescent="0.25">
      <c r="A4917">
        <v>4916</v>
      </c>
      <c r="F4917">
        <v>154.76587599999999</v>
      </c>
      <c r="G4917">
        <v>9.4228579999999997</v>
      </c>
      <c r="H4917">
        <v>152.65186</v>
      </c>
      <c r="I4917">
        <v>5.6457920000000001</v>
      </c>
    </row>
    <row r="4918" spans="1:9" x14ac:dyDescent="0.25">
      <c r="A4918">
        <v>4917</v>
      </c>
      <c r="F4918">
        <v>154.74237299999999</v>
      </c>
      <c r="G4918">
        <v>9.4313760000000002</v>
      </c>
      <c r="H4918">
        <v>152.68572899999998</v>
      </c>
      <c r="I4918">
        <v>5.6046370000000003</v>
      </c>
    </row>
    <row r="4919" spans="1:9" x14ac:dyDescent="0.25">
      <c r="A4919">
        <v>4918</v>
      </c>
      <c r="F4919">
        <v>154.701731</v>
      </c>
      <c r="G4919">
        <v>9.4464640000000006</v>
      </c>
      <c r="H4919">
        <v>152.79195299999998</v>
      </c>
      <c r="I4919">
        <v>5.7233299999999998</v>
      </c>
    </row>
    <row r="4920" spans="1:9" x14ac:dyDescent="0.25">
      <c r="A4920">
        <v>4919</v>
      </c>
      <c r="D4920">
        <v>168.448634</v>
      </c>
      <c r="E4920">
        <v>7.0248590000000002</v>
      </c>
      <c r="F4920">
        <v>154.72025600000001</v>
      </c>
      <c r="G4920">
        <v>9.4694540000000007</v>
      </c>
    </row>
    <row r="4921" spans="1:9" x14ac:dyDescent="0.25">
      <c r="A4921">
        <v>4920</v>
      </c>
      <c r="D4921">
        <v>168.43826799999999</v>
      </c>
      <c r="E4921">
        <v>7.0174700000000003</v>
      </c>
      <c r="F4921">
        <v>154.78286199999999</v>
      </c>
      <c r="G4921">
        <v>9.4500050000000009</v>
      </c>
    </row>
    <row r="4922" spans="1:9" x14ac:dyDescent="0.25">
      <c r="A4922">
        <v>4921</v>
      </c>
      <c r="D4922">
        <v>168.43544499999999</v>
      </c>
      <c r="E4922">
        <v>7.0304529999999996</v>
      </c>
      <c r="F4922">
        <v>154.81360000000001</v>
      </c>
      <c r="G4922">
        <v>9.3320290000000004</v>
      </c>
    </row>
    <row r="4923" spans="1:9" x14ac:dyDescent="0.25">
      <c r="A4923">
        <v>4922</v>
      </c>
      <c r="D4923">
        <v>168.42461900000001</v>
      </c>
      <c r="E4923">
        <v>7.0385099999999996</v>
      </c>
    </row>
    <row r="4924" spans="1:9" x14ac:dyDescent="0.25">
      <c r="A4924">
        <v>4923</v>
      </c>
      <c r="D4924">
        <v>168.39208299999999</v>
      </c>
      <c r="E4924">
        <v>7.0041279999999997</v>
      </c>
    </row>
    <row r="4925" spans="1:9" x14ac:dyDescent="0.25">
      <c r="A4925">
        <v>4924</v>
      </c>
      <c r="D4925">
        <v>168.424926</v>
      </c>
      <c r="E4925">
        <v>6.9809840000000003</v>
      </c>
    </row>
    <row r="4926" spans="1:9" x14ac:dyDescent="0.25">
      <c r="A4926">
        <v>4925</v>
      </c>
      <c r="D4926">
        <v>168.42820999999998</v>
      </c>
      <c r="E4926">
        <v>7.0252189999999999</v>
      </c>
    </row>
    <row r="4927" spans="1:9" x14ac:dyDescent="0.25">
      <c r="A4927">
        <v>4926</v>
      </c>
      <c r="D4927">
        <v>168.37987099999998</v>
      </c>
      <c r="E4927">
        <v>7.0083869999999999</v>
      </c>
    </row>
    <row r="4928" spans="1:9" x14ac:dyDescent="0.25">
      <c r="A4928">
        <v>4927</v>
      </c>
      <c r="B4928">
        <v>175.144555</v>
      </c>
      <c r="C4928">
        <v>8.3748310000000004</v>
      </c>
      <c r="D4928">
        <v>168.33958699999999</v>
      </c>
      <c r="E4928">
        <v>6.979393</v>
      </c>
    </row>
    <row r="4929" spans="1:9" x14ac:dyDescent="0.25">
      <c r="A4929">
        <v>4928</v>
      </c>
      <c r="B4929">
        <v>175.13152199999999</v>
      </c>
      <c r="C4929">
        <v>8.3758569999999999</v>
      </c>
      <c r="D4929">
        <v>168.34841299999999</v>
      </c>
      <c r="E4929">
        <v>6.9625620000000001</v>
      </c>
    </row>
    <row r="4930" spans="1:9" x14ac:dyDescent="0.25">
      <c r="A4930">
        <v>4929</v>
      </c>
      <c r="B4930">
        <v>175.13675599999999</v>
      </c>
      <c r="C4930">
        <v>8.3602570000000007</v>
      </c>
      <c r="D4930">
        <v>168.354726</v>
      </c>
      <c r="E4930">
        <v>6.9296680000000004</v>
      </c>
    </row>
    <row r="4931" spans="1:9" x14ac:dyDescent="0.25">
      <c r="A4931">
        <v>4930</v>
      </c>
      <c r="B4931">
        <v>175.15173999999999</v>
      </c>
      <c r="C4931">
        <v>8.3466579999999997</v>
      </c>
      <c r="D4931">
        <v>168.448634</v>
      </c>
      <c r="E4931">
        <v>7.0248590000000002</v>
      </c>
    </row>
    <row r="4932" spans="1:9" x14ac:dyDescent="0.25">
      <c r="A4932">
        <v>4931</v>
      </c>
      <c r="B4932">
        <v>175.15707699999999</v>
      </c>
      <c r="C4932">
        <v>8.3430660000000003</v>
      </c>
    </row>
    <row r="4933" spans="1:9" x14ac:dyDescent="0.25">
      <c r="A4933">
        <v>4932</v>
      </c>
      <c r="B4933">
        <v>175.149945</v>
      </c>
      <c r="C4933">
        <v>8.3613350000000004</v>
      </c>
    </row>
    <row r="4934" spans="1:9" x14ac:dyDescent="0.25">
      <c r="A4934">
        <v>4933</v>
      </c>
      <c r="B4934">
        <v>175.18350699999999</v>
      </c>
      <c r="C4934">
        <v>8.3514309999999998</v>
      </c>
    </row>
    <row r="4935" spans="1:9" x14ac:dyDescent="0.25">
      <c r="A4935">
        <v>4934</v>
      </c>
      <c r="B4935">
        <v>175.12700599999999</v>
      </c>
      <c r="C4935">
        <v>8.3708290000000005</v>
      </c>
    </row>
    <row r="4936" spans="1:9" x14ac:dyDescent="0.25">
      <c r="A4936">
        <v>4935</v>
      </c>
      <c r="B4936">
        <v>175.12839</v>
      </c>
      <c r="C4936">
        <v>8.3371130000000004</v>
      </c>
      <c r="H4936">
        <v>172.18546799999999</v>
      </c>
      <c r="I4936">
        <v>5.5269950000000003</v>
      </c>
    </row>
    <row r="4937" spans="1:9" x14ac:dyDescent="0.25">
      <c r="A4937">
        <v>4936</v>
      </c>
      <c r="B4937">
        <v>175.18858599999999</v>
      </c>
      <c r="C4937">
        <v>8.3386010000000006</v>
      </c>
      <c r="F4937">
        <v>173.387035</v>
      </c>
      <c r="G4937">
        <v>9.4435389999999995</v>
      </c>
      <c r="H4937">
        <v>172.18546799999999</v>
      </c>
      <c r="I4937">
        <v>5.5269950000000003</v>
      </c>
    </row>
    <row r="4938" spans="1:9" x14ac:dyDescent="0.25">
      <c r="A4938">
        <v>4937</v>
      </c>
      <c r="B4938">
        <v>175.240466</v>
      </c>
      <c r="C4938">
        <v>8.286054</v>
      </c>
      <c r="F4938">
        <v>173.366353</v>
      </c>
      <c r="G4938">
        <v>9.4179840000000006</v>
      </c>
      <c r="H4938">
        <v>172.131587</v>
      </c>
      <c r="I4938">
        <v>5.4464810000000003</v>
      </c>
    </row>
    <row r="4939" spans="1:9" x14ac:dyDescent="0.25">
      <c r="A4939">
        <v>4938</v>
      </c>
      <c r="B4939">
        <v>175.144555</v>
      </c>
      <c r="C4939">
        <v>8.3748310000000004</v>
      </c>
      <c r="F4939">
        <v>173.397863</v>
      </c>
      <c r="G4939">
        <v>9.4247060000000005</v>
      </c>
      <c r="H4939">
        <v>172.09422799999999</v>
      </c>
      <c r="I4939">
        <v>5.457052</v>
      </c>
    </row>
    <row r="4940" spans="1:9" x14ac:dyDescent="0.25">
      <c r="A4940">
        <v>4939</v>
      </c>
      <c r="F4940">
        <v>173.382261</v>
      </c>
      <c r="G4940">
        <v>9.4295819999999999</v>
      </c>
      <c r="H4940">
        <v>172.06225899999998</v>
      </c>
      <c r="I4940">
        <v>5.486199</v>
      </c>
    </row>
    <row r="4941" spans="1:9" x14ac:dyDescent="0.25">
      <c r="A4941">
        <v>4940</v>
      </c>
      <c r="F4941">
        <v>173.428292</v>
      </c>
      <c r="G4941">
        <v>9.4719680000000004</v>
      </c>
      <c r="H4941">
        <v>172.102439</v>
      </c>
      <c r="I4941">
        <v>5.5260720000000001</v>
      </c>
    </row>
    <row r="4942" spans="1:9" x14ac:dyDescent="0.25">
      <c r="A4942">
        <v>4941</v>
      </c>
      <c r="F4942">
        <v>173.429677</v>
      </c>
      <c r="G4942">
        <v>9.4728919999999999</v>
      </c>
      <c r="H4942">
        <v>172.10757000000001</v>
      </c>
      <c r="I4942">
        <v>5.548292</v>
      </c>
    </row>
    <row r="4943" spans="1:9" x14ac:dyDescent="0.25">
      <c r="A4943">
        <v>4942</v>
      </c>
      <c r="F4943">
        <v>173.40755999999999</v>
      </c>
      <c r="G4943">
        <v>9.4923929999999999</v>
      </c>
      <c r="H4943">
        <v>172.100078</v>
      </c>
      <c r="I4943">
        <v>5.478809</v>
      </c>
    </row>
    <row r="4944" spans="1:9" x14ac:dyDescent="0.25">
      <c r="A4944">
        <v>4943</v>
      </c>
      <c r="F4944">
        <v>173.402379</v>
      </c>
      <c r="G4944">
        <v>9.5054770000000008</v>
      </c>
      <c r="H4944">
        <v>172.080783</v>
      </c>
      <c r="I4944">
        <v>5.475422</v>
      </c>
    </row>
    <row r="4945" spans="1:9" x14ac:dyDescent="0.25">
      <c r="A4945">
        <v>4944</v>
      </c>
      <c r="F4945">
        <v>173.38852199999999</v>
      </c>
      <c r="G4945">
        <v>9.5214370000000006</v>
      </c>
      <c r="H4945">
        <v>172.16396599999999</v>
      </c>
      <c r="I4945">
        <v>5.5509599999999999</v>
      </c>
    </row>
    <row r="4946" spans="1:9" x14ac:dyDescent="0.25">
      <c r="A4946">
        <v>4945</v>
      </c>
      <c r="D4946">
        <v>191.22993</v>
      </c>
      <c r="E4946">
        <v>6.4663870000000001</v>
      </c>
      <c r="F4946">
        <v>173.42208199999999</v>
      </c>
      <c r="G4946">
        <v>9.5608470000000008</v>
      </c>
      <c r="H4946">
        <v>172.18546799999999</v>
      </c>
      <c r="I4946">
        <v>5.5269950000000003</v>
      </c>
    </row>
    <row r="4947" spans="1:9" x14ac:dyDescent="0.25">
      <c r="A4947">
        <v>4946</v>
      </c>
      <c r="D4947">
        <v>191.28894700000001</v>
      </c>
      <c r="E4947">
        <v>6.5045149999999996</v>
      </c>
      <c r="F4947">
        <v>173.43557899999999</v>
      </c>
      <c r="G4947">
        <v>9.4792559999999995</v>
      </c>
    </row>
    <row r="4948" spans="1:9" x14ac:dyDescent="0.25">
      <c r="A4948">
        <v>4947</v>
      </c>
      <c r="D4948">
        <v>191.29438299999998</v>
      </c>
      <c r="E4948">
        <v>6.5061059999999999</v>
      </c>
      <c r="F4948">
        <v>173.387035</v>
      </c>
      <c r="G4948">
        <v>9.4435389999999995</v>
      </c>
    </row>
    <row r="4949" spans="1:9" x14ac:dyDescent="0.25">
      <c r="A4949">
        <v>4948</v>
      </c>
      <c r="D4949">
        <v>191.278785</v>
      </c>
      <c r="E4949">
        <v>6.4588950000000001</v>
      </c>
    </row>
    <row r="4950" spans="1:9" x14ac:dyDescent="0.25">
      <c r="A4950">
        <v>4949</v>
      </c>
      <c r="D4950">
        <v>191.24091299999998</v>
      </c>
      <c r="E4950">
        <v>6.4509920000000003</v>
      </c>
    </row>
    <row r="4951" spans="1:9" x14ac:dyDescent="0.25">
      <c r="A4951">
        <v>4950</v>
      </c>
      <c r="D4951">
        <v>191.240554</v>
      </c>
      <c r="E4951">
        <v>6.4951239999999997</v>
      </c>
    </row>
    <row r="4952" spans="1:9" x14ac:dyDescent="0.25">
      <c r="A4952">
        <v>4951</v>
      </c>
      <c r="D4952">
        <v>191.23768200000001</v>
      </c>
      <c r="E4952">
        <v>6.4743409999999999</v>
      </c>
    </row>
    <row r="4953" spans="1:9" x14ac:dyDescent="0.25">
      <c r="A4953">
        <v>4952</v>
      </c>
      <c r="D4953">
        <v>191.27309</v>
      </c>
      <c r="E4953">
        <v>6.4651550000000002</v>
      </c>
    </row>
    <row r="4954" spans="1:9" x14ac:dyDescent="0.25">
      <c r="A4954">
        <v>4953</v>
      </c>
      <c r="B4954">
        <v>199.18838399999999</v>
      </c>
      <c r="C4954">
        <v>7.5467950000000004</v>
      </c>
      <c r="D4954">
        <v>191.27031599999998</v>
      </c>
      <c r="E4954">
        <v>6.467619</v>
      </c>
    </row>
    <row r="4955" spans="1:9" x14ac:dyDescent="0.25">
      <c r="A4955">
        <v>4954</v>
      </c>
      <c r="B4955">
        <v>199.222713</v>
      </c>
      <c r="C4955">
        <v>7.5310410000000001</v>
      </c>
      <c r="D4955">
        <v>191.26185099999998</v>
      </c>
      <c r="E4955">
        <v>6.4653609999999997</v>
      </c>
    </row>
    <row r="4956" spans="1:9" x14ac:dyDescent="0.25">
      <c r="A4956">
        <v>4955</v>
      </c>
      <c r="B4956">
        <v>199.210399</v>
      </c>
      <c r="C4956">
        <v>7.5344790000000001</v>
      </c>
      <c r="D4956">
        <v>191.30274900000001</v>
      </c>
      <c r="E4956">
        <v>6.3226500000000003</v>
      </c>
    </row>
    <row r="4957" spans="1:9" x14ac:dyDescent="0.25">
      <c r="A4957">
        <v>4956</v>
      </c>
      <c r="B4957">
        <v>199.192386</v>
      </c>
      <c r="C4957">
        <v>7.5609070000000003</v>
      </c>
      <c r="D4957">
        <v>191.22993</v>
      </c>
      <c r="E4957">
        <v>6.4871189999999999</v>
      </c>
    </row>
    <row r="4958" spans="1:9" x14ac:dyDescent="0.25">
      <c r="A4958">
        <v>4957</v>
      </c>
      <c r="B4958">
        <v>199.20629</v>
      </c>
      <c r="C4958">
        <v>7.5481809999999996</v>
      </c>
    </row>
    <row r="4959" spans="1:9" x14ac:dyDescent="0.25">
      <c r="A4959">
        <v>4958</v>
      </c>
      <c r="B4959">
        <v>199.19993099999999</v>
      </c>
      <c r="C4959">
        <v>7.565474</v>
      </c>
    </row>
    <row r="4960" spans="1:9" x14ac:dyDescent="0.25">
      <c r="A4960">
        <v>4959</v>
      </c>
      <c r="B4960">
        <v>199.18237999999999</v>
      </c>
      <c r="C4960">
        <v>7.558033</v>
      </c>
    </row>
    <row r="4961" spans="1:9" x14ac:dyDescent="0.25">
      <c r="A4961">
        <v>4960</v>
      </c>
      <c r="B4961">
        <v>199.226821</v>
      </c>
      <c r="C4961">
        <v>7.55403</v>
      </c>
      <c r="H4961">
        <v>194.46022299999998</v>
      </c>
      <c r="I4961">
        <v>4.3033130000000002</v>
      </c>
    </row>
    <row r="4962" spans="1:9" x14ac:dyDescent="0.25">
      <c r="A4962">
        <v>4961</v>
      </c>
      <c r="B4962">
        <v>199.25345199999998</v>
      </c>
      <c r="C4962">
        <v>7.5265769999999996</v>
      </c>
      <c r="H4962">
        <v>194.48788400000001</v>
      </c>
      <c r="I4962">
        <v>4.3328189999999998</v>
      </c>
    </row>
    <row r="4963" spans="1:9" x14ac:dyDescent="0.25">
      <c r="A4963">
        <v>4962</v>
      </c>
      <c r="B4963">
        <v>199.13978900000001</v>
      </c>
      <c r="C4963">
        <v>7.5438190000000001</v>
      </c>
      <c r="H4963">
        <v>194.46823000000001</v>
      </c>
      <c r="I4963">
        <v>4.356528</v>
      </c>
    </row>
    <row r="4964" spans="1:9" x14ac:dyDescent="0.25">
      <c r="A4964">
        <v>4963</v>
      </c>
      <c r="B4964">
        <v>199.18838399999999</v>
      </c>
      <c r="C4964">
        <v>7.5467950000000004</v>
      </c>
      <c r="F4964">
        <v>197.92272499999999</v>
      </c>
      <c r="G4964">
        <v>8.5278039999999997</v>
      </c>
      <c r="H4964">
        <v>194.47423499999999</v>
      </c>
      <c r="I4964">
        <v>4.3220429999999999</v>
      </c>
    </row>
    <row r="4965" spans="1:9" x14ac:dyDescent="0.25">
      <c r="A4965">
        <v>4964</v>
      </c>
      <c r="F4965">
        <v>197.879516</v>
      </c>
      <c r="G4965">
        <v>8.3814510000000002</v>
      </c>
      <c r="H4965">
        <v>194.520061</v>
      </c>
      <c r="I4965">
        <v>4.3400550000000004</v>
      </c>
    </row>
    <row r="4966" spans="1:9" x14ac:dyDescent="0.25">
      <c r="A4966">
        <v>4965</v>
      </c>
      <c r="F4966">
        <v>197.92164499999998</v>
      </c>
      <c r="G4966">
        <v>8.4755129999999994</v>
      </c>
      <c r="H4966">
        <v>194.43697699999998</v>
      </c>
      <c r="I4966">
        <v>4.3189640000000002</v>
      </c>
    </row>
    <row r="4967" spans="1:9" x14ac:dyDescent="0.25">
      <c r="A4967">
        <v>4966</v>
      </c>
      <c r="F4967">
        <v>197.94155799999999</v>
      </c>
      <c r="G4967">
        <v>8.5171299999999999</v>
      </c>
      <c r="H4967">
        <v>194.45750699999999</v>
      </c>
      <c r="I4967">
        <v>4.3197340000000004</v>
      </c>
    </row>
    <row r="4968" spans="1:9" x14ac:dyDescent="0.25">
      <c r="A4968">
        <v>4967</v>
      </c>
      <c r="F4968">
        <v>197.95967400000001</v>
      </c>
      <c r="G4968">
        <v>8.5268289999999993</v>
      </c>
      <c r="H4968">
        <v>194.40305999999998</v>
      </c>
      <c r="I4968">
        <v>4.3861369999999997</v>
      </c>
    </row>
    <row r="4969" spans="1:9" x14ac:dyDescent="0.25">
      <c r="A4969">
        <v>4968</v>
      </c>
      <c r="F4969">
        <v>197.96747099999999</v>
      </c>
      <c r="G4969">
        <v>8.5218520000000009</v>
      </c>
      <c r="H4969">
        <v>194.48023899999998</v>
      </c>
      <c r="I4969">
        <v>4.4014290000000003</v>
      </c>
    </row>
    <row r="4970" spans="1:9" x14ac:dyDescent="0.25">
      <c r="A4970">
        <v>4969</v>
      </c>
      <c r="D4970">
        <v>213.18524600000001</v>
      </c>
      <c r="E4970">
        <v>7.3236210000000002</v>
      </c>
      <c r="F4970">
        <v>197.95690099999999</v>
      </c>
      <c r="G4970">
        <v>8.5368860000000009</v>
      </c>
      <c r="H4970">
        <v>194.47644299999999</v>
      </c>
      <c r="I4970">
        <v>4.3767969999999998</v>
      </c>
    </row>
    <row r="4971" spans="1:9" x14ac:dyDescent="0.25">
      <c r="A4971">
        <v>4970</v>
      </c>
      <c r="D4971">
        <v>213.11557400000001</v>
      </c>
      <c r="E4971">
        <v>7.2725030000000004</v>
      </c>
      <c r="F4971">
        <v>197.89183299999999</v>
      </c>
      <c r="G4971">
        <v>8.5732700000000008</v>
      </c>
      <c r="H4971">
        <v>194.46022299999998</v>
      </c>
      <c r="I4971">
        <v>4.3033130000000002</v>
      </c>
    </row>
    <row r="4972" spans="1:9" x14ac:dyDescent="0.25">
      <c r="A4972">
        <v>4971</v>
      </c>
      <c r="D4972">
        <v>213.118571</v>
      </c>
      <c r="E4972">
        <v>7.2968979999999997</v>
      </c>
      <c r="F4972">
        <v>197.87320599999998</v>
      </c>
      <c r="G4972">
        <v>8.5561299999999996</v>
      </c>
    </row>
    <row r="4973" spans="1:9" x14ac:dyDescent="0.25">
      <c r="A4973">
        <v>4972</v>
      </c>
      <c r="D4973">
        <v>213.138936</v>
      </c>
      <c r="E4973">
        <v>7.3345269999999996</v>
      </c>
      <c r="F4973">
        <v>197.922057</v>
      </c>
      <c r="G4973">
        <v>8.5951310000000003</v>
      </c>
    </row>
    <row r="4974" spans="1:9" x14ac:dyDescent="0.25">
      <c r="A4974">
        <v>4973</v>
      </c>
      <c r="D4974">
        <v>213.09779399999999</v>
      </c>
      <c r="E4974">
        <v>7.3048060000000001</v>
      </c>
      <c r="F4974">
        <v>197.876182</v>
      </c>
      <c r="G4974">
        <v>8.6004159999999992</v>
      </c>
    </row>
    <row r="4975" spans="1:9" x14ac:dyDescent="0.25">
      <c r="A4975">
        <v>4974</v>
      </c>
      <c r="D4975">
        <v>213.11076700000001</v>
      </c>
      <c r="E4975">
        <v>7.2897660000000002</v>
      </c>
      <c r="F4975">
        <v>197.92272499999999</v>
      </c>
      <c r="G4975">
        <v>8.5278039999999997</v>
      </c>
    </row>
    <row r="4976" spans="1:9" x14ac:dyDescent="0.25">
      <c r="A4976">
        <v>4975</v>
      </c>
      <c r="D4976">
        <v>213.16705300000001</v>
      </c>
      <c r="E4976">
        <v>7.3150919999999999</v>
      </c>
    </row>
    <row r="4977" spans="1:9" x14ac:dyDescent="0.25">
      <c r="A4977">
        <v>4976</v>
      </c>
      <c r="D4977">
        <v>213.16984400000001</v>
      </c>
      <c r="E4977">
        <v>7.285838</v>
      </c>
    </row>
    <row r="4978" spans="1:9" x14ac:dyDescent="0.25">
      <c r="A4978">
        <v>4977</v>
      </c>
      <c r="D4978">
        <v>213.15718100000001</v>
      </c>
      <c r="E4978">
        <v>7.25922</v>
      </c>
    </row>
    <row r="4979" spans="1:9" x14ac:dyDescent="0.25">
      <c r="A4979">
        <v>4978</v>
      </c>
      <c r="D4979">
        <v>213.18524600000001</v>
      </c>
      <c r="E4979">
        <v>7.3236210000000002</v>
      </c>
    </row>
    <row r="4980" spans="1:9" x14ac:dyDescent="0.25">
      <c r="A4980">
        <v>4979</v>
      </c>
      <c r="D4980">
        <v>213.18524600000001</v>
      </c>
      <c r="E4980">
        <v>7.3236210000000002</v>
      </c>
    </row>
    <row r="4981" spans="1:9" x14ac:dyDescent="0.25">
      <c r="A4981">
        <v>4980</v>
      </c>
      <c r="B4981">
        <v>219.47111999999998</v>
      </c>
      <c r="C4981">
        <v>8.7031659999999995</v>
      </c>
      <c r="D4981">
        <v>213.18524600000001</v>
      </c>
      <c r="E4981">
        <v>7.3236210000000002</v>
      </c>
    </row>
    <row r="4982" spans="1:9" x14ac:dyDescent="0.25">
      <c r="A4982">
        <v>4981</v>
      </c>
      <c r="B4982">
        <v>219.509728</v>
      </c>
      <c r="C4982">
        <v>8.7255979999999997</v>
      </c>
      <c r="D4982">
        <v>213.18524600000001</v>
      </c>
      <c r="E4982">
        <v>7.3236210000000002</v>
      </c>
    </row>
    <row r="4983" spans="1:9" x14ac:dyDescent="0.25">
      <c r="A4983">
        <v>4982</v>
      </c>
      <c r="B4983">
        <v>219.47504699999999</v>
      </c>
      <c r="C4983">
        <v>8.7215659999999993</v>
      </c>
      <c r="D4983">
        <v>213.18524600000001</v>
      </c>
      <c r="E4983">
        <v>7.3236210000000002</v>
      </c>
    </row>
    <row r="4984" spans="1:9" x14ac:dyDescent="0.25">
      <c r="A4984">
        <v>4983</v>
      </c>
      <c r="B4984">
        <v>219.51779099999999</v>
      </c>
      <c r="C4984">
        <v>8.7113840000000007</v>
      </c>
    </row>
    <row r="4985" spans="1:9" x14ac:dyDescent="0.25">
      <c r="A4985">
        <v>4984</v>
      </c>
      <c r="B4985">
        <v>219.47835499999999</v>
      </c>
      <c r="C4985">
        <v>8.6962399999999995</v>
      </c>
    </row>
    <row r="4986" spans="1:9" x14ac:dyDescent="0.25">
      <c r="A4986">
        <v>4985</v>
      </c>
      <c r="B4986">
        <v>219.46620899999999</v>
      </c>
      <c r="C4986">
        <v>8.6978939999999998</v>
      </c>
      <c r="H4986">
        <v>215.134525</v>
      </c>
      <c r="I4986">
        <v>5.1443919999999999</v>
      </c>
    </row>
    <row r="4987" spans="1:9" x14ac:dyDescent="0.25">
      <c r="A4987">
        <v>4986</v>
      </c>
      <c r="B4987">
        <v>219.38981799999999</v>
      </c>
      <c r="C4987">
        <v>8.7131410000000002</v>
      </c>
      <c r="H4987">
        <v>215.083201</v>
      </c>
      <c r="I4987">
        <v>5.2424910000000002</v>
      </c>
    </row>
    <row r="4988" spans="1:9" x14ac:dyDescent="0.25">
      <c r="A4988">
        <v>4987</v>
      </c>
      <c r="B4988">
        <v>219.297403</v>
      </c>
      <c r="C4988">
        <v>8.7048210000000008</v>
      </c>
      <c r="H4988">
        <v>215.094055</v>
      </c>
      <c r="I4988">
        <v>5.2422329999999997</v>
      </c>
    </row>
    <row r="4989" spans="1:9" x14ac:dyDescent="0.25">
      <c r="A4989">
        <v>4988</v>
      </c>
      <c r="B4989">
        <v>219.407442</v>
      </c>
      <c r="C4989">
        <v>8.6894179999999999</v>
      </c>
      <c r="F4989">
        <v>217.45537300000001</v>
      </c>
      <c r="G4989">
        <v>9.6779600000000006</v>
      </c>
      <c r="H4989">
        <v>215.09751800000001</v>
      </c>
      <c r="I4989">
        <v>5.1934420000000001</v>
      </c>
    </row>
    <row r="4990" spans="1:9" x14ac:dyDescent="0.25">
      <c r="A4990">
        <v>4989</v>
      </c>
      <c r="B4990">
        <v>219.44662099999999</v>
      </c>
      <c r="C4990">
        <v>8.7364519999999999</v>
      </c>
      <c r="F4990">
        <v>217.45537300000001</v>
      </c>
      <c r="G4990">
        <v>9.6779600000000006</v>
      </c>
      <c r="H4990">
        <v>215.13204400000001</v>
      </c>
      <c r="I4990">
        <v>5.1923050000000002</v>
      </c>
    </row>
    <row r="4991" spans="1:9" x14ac:dyDescent="0.25">
      <c r="A4991">
        <v>4990</v>
      </c>
      <c r="B4991">
        <v>219.47111999999998</v>
      </c>
      <c r="C4991">
        <v>8.7031659999999995</v>
      </c>
      <c r="F4991">
        <v>217.39350400000001</v>
      </c>
      <c r="G4991">
        <v>9.6043610000000008</v>
      </c>
      <c r="H4991">
        <v>215.16749999999999</v>
      </c>
      <c r="I4991">
        <v>5.2636820000000002</v>
      </c>
    </row>
    <row r="4992" spans="1:9" x14ac:dyDescent="0.25">
      <c r="A4992">
        <v>4991</v>
      </c>
      <c r="F4992">
        <v>217.34626399999999</v>
      </c>
      <c r="G4992">
        <v>9.6384729999999994</v>
      </c>
      <c r="H4992">
        <v>215.194222</v>
      </c>
      <c r="I4992">
        <v>5.2746919999999999</v>
      </c>
    </row>
    <row r="4993" spans="1:9" x14ac:dyDescent="0.25">
      <c r="A4993">
        <v>4992</v>
      </c>
      <c r="F4993">
        <v>217.37112400000001</v>
      </c>
      <c r="G4993">
        <v>9.6296350000000004</v>
      </c>
      <c r="H4993">
        <v>215.17623499999999</v>
      </c>
      <c r="I4993">
        <v>5.2823929999999999</v>
      </c>
    </row>
    <row r="4994" spans="1:9" x14ac:dyDescent="0.25">
      <c r="A4994">
        <v>4993</v>
      </c>
      <c r="F4994">
        <v>217.38161700000001</v>
      </c>
      <c r="G4994">
        <v>9.6656069999999996</v>
      </c>
      <c r="H4994">
        <v>215.122895</v>
      </c>
      <c r="I4994">
        <v>5.210394</v>
      </c>
    </row>
    <row r="4995" spans="1:9" x14ac:dyDescent="0.25">
      <c r="A4995">
        <v>4994</v>
      </c>
      <c r="F4995">
        <v>217.38327100000001</v>
      </c>
      <c r="G4995">
        <v>9.6849380000000007</v>
      </c>
      <c r="H4995">
        <v>215.13307699999999</v>
      </c>
      <c r="I4995">
        <v>5.1599490000000001</v>
      </c>
    </row>
    <row r="4996" spans="1:9" x14ac:dyDescent="0.25">
      <c r="A4996">
        <v>4995</v>
      </c>
      <c r="D4996">
        <v>231.693365</v>
      </c>
      <c r="E4996">
        <v>8.1096579999999996</v>
      </c>
      <c r="F4996">
        <v>217.30160699999999</v>
      </c>
      <c r="G4996">
        <v>9.6334590000000002</v>
      </c>
      <c r="H4996">
        <v>215.134525</v>
      </c>
      <c r="I4996">
        <v>5.1443919999999999</v>
      </c>
    </row>
    <row r="4997" spans="1:9" x14ac:dyDescent="0.25">
      <c r="A4997">
        <v>4996</v>
      </c>
      <c r="D4997">
        <v>231.693365</v>
      </c>
      <c r="E4997">
        <v>8.1096579999999996</v>
      </c>
      <c r="F4997">
        <v>217.356188</v>
      </c>
      <c r="G4997">
        <v>9.7092829999999992</v>
      </c>
    </row>
    <row r="4998" spans="1:9" x14ac:dyDescent="0.25">
      <c r="A4998">
        <v>4997</v>
      </c>
      <c r="D4998">
        <v>231.63573600000001</v>
      </c>
      <c r="E4998">
        <v>8.1339500000000005</v>
      </c>
      <c r="F4998">
        <v>217.45537300000001</v>
      </c>
      <c r="G4998">
        <v>9.6779600000000006</v>
      </c>
    </row>
    <row r="4999" spans="1:9" x14ac:dyDescent="0.25">
      <c r="A4999">
        <v>4998</v>
      </c>
      <c r="D4999">
        <v>231.63320300000001</v>
      </c>
      <c r="E4999">
        <v>8.1220110000000005</v>
      </c>
      <c r="F4999">
        <v>217.45537300000001</v>
      </c>
      <c r="G4999">
        <v>9.6779600000000006</v>
      </c>
    </row>
    <row r="5000" spans="1:9" x14ac:dyDescent="0.25">
      <c r="A5000">
        <v>4999</v>
      </c>
      <c r="D5000">
        <v>231.62607</v>
      </c>
      <c r="E5000">
        <v>8.1083660000000002</v>
      </c>
      <c r="F5000">
        <v>217.45537300000001</v>
      </c>
      <c r="G5000">
        <v>9.6779600000000006</v>
      </c>
    </row>
    <row r="5001" spans="1:9" x14ac:dyDescent="0.25">
      <c r="A5001">
        <v>5000</v>
      </c>
      <c r="D5001">
        <v>231.645555</v>
      </c>
      <c r="E5001">
        <v>8.098236</v>
      </c>
      <c r="F5001">
        <v>217.45537300000001</v>
      </c>
      <c r="G5001">
        <v>9.6779600000000006</v>
      </c>
    </row>
    <row r="5002" spans="1:9" x14ac:dyDescent="0.25">
      <c r="A5002">
        <v>5001</v>
      </c>
      <c r="D5002">
        <v>231.647209</v>
      </c>
      <c r="E5002">
        <v>8.0552329999999994</v>
      </c>
    </row>
    <row r="5003" spans="1:9" x14ac:dyDescent="0.25">
      <c r="A5003">
        <v>5002</v>
      </c>
      <c r="D5003">
        <v>231.63268600000001</v>
      </c>
      <c r="E5003">
        <v>8.0750279999999997</v>
      </c>
    </row>
    <row r="5004" spans="1:9" x14ac:dyDescent="0.25">
      <c r="A5004">
        <v>5003</v>
      </c>
      <c r="D5004">
        <v>231.62121199999999</v>
      </c>
      <c r="E5004">
        <v>8.0562149999999999</v>
      </c>
    </row>
    <row r="5005" spans="1:9" x14ac:dyDescent="0.25">
      <c r="A5005">
        <v>5004</v>
      </c>
      <c r="D5005">
        <v>231.626329</v>
      </c>
      <c r="E5005">
        <v>8.0497029999999992</v>
      </c>
    </row>
    <row r="5006" spans="1:9" x14ac:dyDescent="0.25">
      <c r="A5006">
        <v>5005</v>
      </c>
      <c r="B5006">
        <v>239.83496399999999</v>
      </c>
      <c r="C5006">
        <v>9.680752</v>
      </c>
      <c r="D5006">
        <v>231.623537</v>
      </c>
      <c r="E5006">
        <v>8.0300630000000002</v>
      </c>
    </row>
    <row r="5007" spans="1:9" x14ac:dyDescent="0.25">
      <c r="A5007">
        <v>5006</v>
      </c>
      <c r="B5007">
        <v>239.83496399999999</v>
      </c>
      <c r="C5007">
        <v>9.680752</v>
      </c>
      <c r="D5007">
        <v>231.67594700000001</v>
      </c>
      <c r="E5007">
        <v>7.9843719999999996</v>
      </c>
    </row>
    <row r="5008" spans="1:9" x14ac:dyDescent="0.25">
      <c r="A5008">
        <v>5007</v>
      </c>
      <c r="B5008">
        <v>239.88572099999999</v>
      </c>
      <c r="C5008">
        <v>9.6643150000000002</v>
      </c>
      <c r="D5008">
        <v>231.693365</v>
      </c>
      <c r="E5008">
        <v>8.1096579999999996</v>
      </c>
    </row>
    <row r="5009" spans="1:9" x14ac:dyDescent="0.25">
      <c r="A5009">
        <v>5008</v>
      </c>
      <c r="B5009">
        <v>239.87553800000001</v>
      </c>
      <c r="C5009">
        <v>9.6698470000000007</v>
      </c>
    </row>
    <row r="5010" spans="1:9" x14ac:dyDescent="0.25">
      <c r="A5010">
        <v>5009</v>
      </c>
      <c r="B5010">
        <v>239.86334199999999</v>
      </c>
      <c r="C5010">
        <v>9.6674679999999995</v>
      </c>
    </row>
    <row r="5011" spans="1:9" x14ac:dyDescent="0.25">
      <c r="A5011">
        <v>5010</v>
      </c>
      <c r="B5011">
        <v>239.88075799999999</v>
      </c>
      <c r="C5011">
        <v>9.6759450000000005</v>
      </c>
    </row>
    <row r="5012" spans="1:9" x14ac:dyDescent="0.25">
      <c r="A5012">
        <v>5011</v>
      </c>
      <c r="B5012">
        <v>239.846025</v>
      </c>
      <c r="C5012">
        <v>9.6698470000000007</v>
      </c>
    </row>
    <row r="5013" spans="1:9" x14ac:dyDescent="0.25">
      <c r="A5013">
        <v>5012</v>
      </c>
      <c r="B5013">
        <v>239.822147</v>
      </c>
      <c r="C5013">
        <v>9.7241160000000004</v>
      </c>
      <c r="H5013">
        <v>235.521784</v>
      </c>
      <c r="I5013">
        <v>6.3495499999999998</v>
      </c>
    </row>
    <row r="5014" spans="1:9" x14ac:dyDescent="0.25">
      <c r="A5014">
        <v>5013</v>
      </c>
      <c r="B5014">
        <v>239.87553800000001</v>
      </c>
      <c r="C5014">
        <v>9.6777540000000002</v>
      </c>
      <c r="H5014">
        <v>235.547371</v>
      </c>
      <c r="I5014">
        <v>6.3674850000000003</v>
      </c>
    </row>
    <row r="5015" spans="1:9" x14ac:dyDescent="0.25">
      <c r="A5015">
        <v>5014</v>
      </c>
      <c r="B5015">
        <v>239.76048599999999</v>
      </c>
      <c r="C5015">
        <v>9.6357839999999992</v>
      </c>
      <c r="H5015">
        <v>235.48302000000001</v>
      </c>
      <c r="I5015">
        <v>6.3884169999999996</v>
      </c>
    </row>
    <row r="5016" spans="1:9" x14ac:dyDescent="0.25">
      <c r="A5016">
        <v>5015</v>
      </c>
      <c r="B5016">
        <v>239.85589999999999</v>
      </c>
      <c r="C5016">
        <v>9.6599229999999991</v>
      </c>
      <c r="F5016">
        <v>238.291473</v>
      </c>
      <c r="G5016">
        <v>10.905964000000001</v>
      </c>
      <c r="H5016">
        <v>235.47697399999998</v>
      </c>
      <c r="I5016">
        <v>6.3965839999999998</v>
      </c>
    </row>
    <row r="5017" spans="1:9" x14ac:dyDescent="0.25">
      <c r="A5017">
        <v>5016</v>
      </c>
      <c r="B5017">
        <v>239.83496399999999</v>
      </c>
      <c r="C5017">
        <v>9.680752</v>
      </c>
      <c r="F5017">
        <v>238.327392</v>
      </c>
      <c r="G5017">
        <v>10.786208</v>
      </c>
      <c r="H5017">
        <v>235.47748899999999</v>
      </c>
      <c r="I5017">
        <v>6.3709480000000003</v>
      </c>
    </row>
    <row r="5018" spans="1:9" x14ac:dyDescent="0.25">
      <c r="A5018">
        <v>5017</v>
      </c>
      <c r="F5018">
        <v>238.29669200000001</v>
      </c>
      <c r="G5018">
        <v>10.774113</v>
      </c>
      <c r="H5018">
        <v>235.47185500000001</v>
      </c>
      <c r="I5018">
        <v>6.3921380000000001</v>
      </c>
    </row>
    <row r="5019" spans="1:9" x14ac:dyDescent="0.25">
      <c r="A5019">
        <v>5018</v>
      </c>
      <c r="F5019">
        <v>238.29436699999999</v>
      </c>
      <c r="G5019">
        <v>10.787655000000001</v>
      </c>
      <c r="H5019">
        <v>235.443275</v>
      </c>
      <c r="I5019">
        <v>6.4406720000000002</v>
      </c>
    </row>
    <row r="5020" spans="1:9" x14ac:dyDescent="0.25">
      <c r="A5020">
        <v>5019</v>
      </c>
      <c r="F5020">
        <v>238.33230399999999</v>
      </c>
      <c r="G5020">
        <v>10.828332</v>
      </c>
      <c r="H5020">
        <v>235.44094799999999</v>
      </c>
      <c r="I5020">
        <v>6.38666</v>
      </c>
    </row>
    <row r="5021" spans="1:9" x14ac:dyDescent="0.25">
      <c r="A5021">
        <v>5020</v>
      </c>
      <c r="D5021">
        <v>253.76160200000001</v>
      </c>
      <c r="E5021">
        <v>8.0291829999999997</v>
      </c>
      <c r="F5021">
        <v>238.33509599999999</v>
      </c>
      <c r="G5021">
        <v>10.843837000000001</v>
      </c>
      <c r="H5021">
        <v>235.46896100000001</v>
      </c>
      <c r="I5021">
        <v>6.379683</v>
      </c>
    </row>
    <row r="5022" spans="1:9" x14ac:dyDescent="0.25">
      <c r="A5022">
        <v>5021</v>
      </c>
      <c r="D5022">
        <v>253.773077</v>
      </c>
      <c r="E5022">
        <v>7.9752749999999999</v>
      </c>
      <c r="F5022">
        <v>238.31659099999999</v>
      </c>
      <c r="G5022">
        <v>10.869835</v>
      </c>
      <c r="H5022">
        <v>235.512327</v>
      </c>
      <c r="I5022">
        <v>6.3276870000000001</v>
      </c>
    </row>
    <row r="5023" spans="1:9" x14ac:dyDescent="0.25">
      <c r="A5023">
        <v>5022</v>
      </c>
      <c r="D5023">
        <v>253.75142099999999</v>
      </c>
      <c r="E5023">
        <v>8.097925</v>
      </c>
      <c r="F5023">
        <v>238.34481199999999</v>
      </c>
      <c r="G5023">
        <v>10.888752</v>
      </c>
      <c r="H5023">
        <v>235.45965699999999</v>
      </c>
      <c r="I5023">
        <v>6.2773969999999997</v>
      </c>
    </row>
    <row r="5024" spans="1:9" x14ac:dyDescent="0.25">
      <c r="A5024">
        <v>5023</v>
      </c>
      <c r="D5024">
        <v>253.74563000000001</v>
      </c>
      <c r="E5024">
        <v>8.0636050000000008</v>
      </c>
      <c r="F5024">
        <v>238.30899399999998</v>
      </c>
      <c r="G5024">
        <v>10.880587</v>
      </c>
      <c r="H5024">
        <v>235.521784</v>
      </c>
      <c r="I5024">
        <v>6.3495499999999998</v>
      </c>
    </row>
    <row r="5025" spans="1:9" x14ac:dyDescent="0.25">
      <c r="A5025">
        <v>5024</v>
      </c>
      <c r="D5025">
        <v>253.75074899999998</v>
      </c>
      <c r="E5025">
        <v>8.067793</v>
      </c>
      <c r="F5025">
        <v>238.32868500000001</v>
      </c>
      <c r="G5025">
        <v>10.884979</v>
      </c>
    </row>
    <row r="5026" spans="1:9" x14ac:dyDescent="0.25">
      <c r="A5026">
        <v>5025</v>
      </c>
      <c r="D5026">
        <v>253.730951</v>
      </c>
      <c r="E5026">
        <v>8.0138320000000007</v>
      </c>
      <c r="F5026">
        <v>238.31478300000001</v>
      </c>
      <c r="G5026">
        <v>10.908547</v>
      </c>
    </row>
    <row r="5027" spans="1:9" x14ac:dyDescent="0.25">
      <c r="A5027">
        <v>5026</v>
      </c>
      <c r="D5027">
        <v>253.79881399999999</v>
      </c>
      <c r="E5027">
        <v>8.0214300000000005</v>
      </c>
      <c r="F5027">
        <v>238.42244499999998</v>
      </c>
      <c r="G5027">
        <v>10.944779</v>
      </c>
    </row>
    <row r="5028" spans="1:9" x14ac:dyDescent="0.25">
      <c r="A5028">
        <v>5027</v>
      </c>
      <c r="D5028">
        <v>253.799902</v>
      </c>
      <c r="E5028">
        <v>8.0210690000000007</v>
      </c>
      <c r="F5028">
        <v>238.37654799999999</v>
      </c>
      <c r="G5028">
        <v>10.931134999999999</v>
      </c>
    </row>
    <row r="5029" spans="1:9" x14ac:dyDescent="0.25">
      <c r="A5029">
        <v>5028</v>
      </c>
      <c r="D5029">
        <v>253.777883</v>
      </c>
      <c r="E5029">
        <v>8.0371950000000005</v>
      </c>
      <c r="F5029">
        <v>238.291473</v>
      </c>
      <c r="G5029">
        <v>10.905964000000001</v>
      </c>
    </row>
    <row r="5030" spans="1:9" x14ac:dyDescent="0.25">
      <c r="A5030">
        <v>5029</v>
      </c>
      <c r="D5030">
        <v>253.77348899999998</v>
      </c>
      <c r="E5030">
        <v>8.0203959999999999</v>
      </c>
    </row>
    <row r="5031" spans="1:9" x14ac:dyDescent="0.25">
      <c r="A5031">
        <v>5030</v>
      </c>
      <c r="D5031">
        <v>253.79194000000001</v>
      </c>
      <c r="E5031">
        <v>8.0242740000000001</v>
      </c>
    </row>
    <row r="5032" spans="1:9" x14ac:dyDescent="0.25">
      <c r="A5032">
        <v>5031</v>
      </c>
      <c r="D5032">
        <v>253.78992600000001</v>
      </c>
      <c r="E5032">
        <v>7.9920730000000004</v>
      </c>
    </row>
    <row r="5033" spans="1:9" x14ac:dyDescent="0.25">
      <c r="A5033">
        <v>5032</v>
      </c>
      <c r="B5033">
        <v>262.471746</v>
      </c>
      <c r="C5033">
        <v>9.1697849999999992</v>
      </c>
      <c r="D5033">
        <v>253.73581100000001</v>
      </c>
      <c r="E5033">
        <v>8.0309930000000005</v>
      </c>
    </row>
    <row r="5034" spans="1:9" x14ac:dyDescent="0.25">
      <c r="A5034">
        <v>5033</v>
      </c>
      <c r="B5034">
        <v>262.41401500000001</v>
      </c>
      <c r="C5034">
        <v>9.1485430000000001</v>
      </c>
      <c r="D5034">
        <v>253.74035800000001</v>
      </c>
      <c r="E5034">
        <v>8.0335249999999991</v>
      </c>
    </row>
    <row r="5035" spans="1:9" x14ac:dyDescent="0.25">
      <c r="A5035">
        <v>5034</v>
      </c>
      <c r="B5035">
        <v>262.453191</v>
      </c>
      <c r="C5035">
        <v>9.1613620000000004</v>
      </c>
      <c r="D5035">
        <v>253.76160200000001</v>
      </c>
      <c r="E5035">
        <v>8.0291829999999997</v>
      </c>
    </row>
    <row r="5036" spans="1:9" x14ac:dyDescent="0.25">
      <c r="A5036">
        <v>5035</v>
      </c>
      <c r="B5036">
        <v>262.45241299999998</v>
      </c>
      <c r="C5036">
        <v>9.1649790000000007</v>
      </c>
    </row>
    <row r="5037" spans="1:9" x14ac:dyDescent="0.25">
      <c r="A5037">
        <v>5036</v>
      </c>
      <c r="B5037">
        <v>262.44228499999997</v>
      </c>
      <c r="C5037">
        <v>9.1631699999999991</v>
      </c>
    </row>
    <row r="5038" spans="1:9" x14ac:dyDescent="0.25">
      <c r="A5038">
        <v>5037</v>
      </c>
      <c r="B5038">
        <v>262.43018899999998</v>
      </c>
      <c r="C5038">
        <v>9.177797</v>
      </c>
      <c r="H5038">
        <v>255.88682</v>
      </c>
      <c r="I5038">
        <v>5.9949849999999998</v>
      </c>
    </row>
    <row r="5039" spans="1:9" x14ac:dyDescent="0.25">
      <c r="A5039">
        <v>5038</v>
      </c>
      <c r="B5039">
        <v>262.43200100000001</v>
      </c>
      <c r="C5039">
        <v>9.1778999999999993</v>
      </c>
      <c r="H5039">
        <v>255.87911800000001</v>
      </c>
      <c r="I5039">
        <v>6.018605</v>
      </c>
    </row>
    <row r="5040" spans="1:9" x14ac:dyDescent="0.25">
      <c r="A5040">
        <v>5039</v>
      </c>
      <c r="B5040">
        <v>262.43355000000003</v>
      </c>
      <c r="C5040">
        <v>9.1868420000000004</v>
      </c>
      <c r="H5040">
        <v>255.873693</v>
      </c>
      <c r="I5040">
        <v>5.9819079999999998</v>
      </c>
    </row>
    <row r="5041" spans="1:11" x14ac:dyDescent="0.25">
      <c r="A5041">
        <v>5040</v>
      </c>
      <c r="B5041">
        <v>262.42497400000002</v>
      </c>
      <c r="C5041">
        <v>9.1799160000000004</v>
      </c>
      <c r="H5041">
        <v>255.88315</v>
      </c>
      <c r="I5041">
        <v>5.9809780000000003</v>
      </c>
    </row>
    <row r="5042" spans="1:11" x14ac:dyDescent="0.25">
      <c r="A5042">
        <v>5041</v>
      </c>
      <c r="B5042">
        <v>262.49277999999998</v>
      </c>
      <c r="C5042">
        <v>9.1480779999999999</v>
      </c>
      <c r="H5042">
        <v>255.88749100000001</v>
      </c>
      <c r="I5042">
        <v>5.9883689999999996</v>
      </c>
    </row>
    <row r="5043" spans="1:11" x14ac:dyDescent="0.25">
      <c r="A5043">
        <v>5042</v>
      </c>
      <c r="B5043">
        <v>262.47665899999998</v>
      </c>
      <c r="C5043">
        <v>9.1412030000000009</v>
      </c>
      <c r="H5043">
        <v>255.84877900000001</v>
      </c>
      <c r="I5043">
        <v>5.9495529999999999</v>
      </c>
    </row>
    <row r="5044" spans="1:11" x14ac:dyDescent="0.25">
      <c r="A5044">
        <v>5043</v>
      </c>
      <c r="B5044">
        <v>262.46818300000001</v>
      </c>
      <c r="C5044">
        <v>9.1210459999999998</v>
      </c>
      <c r="H5044">
        <v>255.85213999999999</v>
      </c>
      <c r="I5044">
        <v>5.9674370000000003</v>
      </c>
    </row>
    <row r="5045" spans="1:11" x14ac:dyDescent="0.25">
      <c r="A5045">
        <v>5044</v>
      </c>
      <c r="B5045">
        <v>262.471746</v>
      </c>
      <c r="C5045">
        <v>9.1697849999999992</v>
      </c>
      <c r="F5045">
        <v>260.76027499999998</v>
      </c>
      <c r="G5045">
        <v>10.258651</v>
      </c>
      <c r="H5045">
        <v>255.85487900000001</v>
      </c>
      <c r="I5045">
        <v>5.9924010000000001</v>
      </c>
    </row>
    <row r="5046" spans="1:11" x14ac:dyDescent="0.25">
      <c r="A5046">
        <v>5045</v>
      </c>
      <c r="F5046">
        <v>260.79888699999998</v>
      </c>
      <c r="G5046">
        <v>10.229810000000001</v>
      </c>
      <c r="H5046">
        <v>255.897932</v>
      </c>
      <c r="I5046">
        <v>5.9996369999999999</v>
      </c>
    </row>
    <row r="5047" spans="1:11" x14ac:dyDescent="0.25">
      <c r="A5047">
        <v>5046</v>
      </c>
      <c r="D5047">
        <v>271.74919299999999</v>
      </c>
      <c r="E5047">
        <v>7.1577599999999997</v>
      </c>
      <c r="F5047">
        <v>260.77190200000001</v>
      </c>
      <c r="G5047">
        <v>10.222728999999999</v>
      </c>
      <c r="H5047">
        <v>255.81750700000001</v>
      </c>
      <c r="I5047">
        <v>6.001601</v>
      </c>
    </row>
    <row r="5048" spans="1:11" x14ac:dyDescent="0.25">
      <c r="A5048">
        <v>5047</v>
      </c>
      <c r="D5048">
        <v>271.75451399999997</v>
      </c>
      <c r="E5048">
        <v>7.091602</v>
      </c>
      <c r="F5048">
        <v>260.81955900000003</v>
      </c>
      <c r="G5048">
        <v>10.253689</v>
      </c>
      <c r="H5048">
        <v>255.89245399999999</v>
      </c>
      <c r="I5048">
        <v>6.0260999999999996</v>
      </c>
    </row>
    <row r="5049" spans="1:11" x14ac:dyDescent="0.25">
      <c r="A5049">
        <v>5048</v>
      </c>
      <c r="D5049">
        <v>271.72986400000002</v>
      </c>
      <c r="E5049">
        <v>7.083488</v>
      </c>
      <c r="F5049">
        <v>260.840284</v>
      </c>
      <c r="G5049">
        <v>10.256066000000001</v>
      </c>
      <c r="H5049">
        <v>255.92263600000001</v>
      </c>
      <c r="I5049">
        <v>6.0503410000000004</v>
      </c>
    </row>
    <row r="5050" spans="1:11" x14ac:dyDescent="0.25">
      <c r="A5050">
        <v>5049</v>
      </c>
      <c r="D5050">
        <v>271.91251899999997</v>
      </c>
      <c r="E5050">
        <v>7.039142</v>
      </c>
      <c r="F5050">
        <v>260.86173400000001</v>
      </c>
      <c r="G5050">
        <v>10.296536</v>
      </c>
      <c r="H5050">
        <v>255.88682</v>
      </c>
      <c r="I5050">
        <v>5.9949849999999998</v>
      </c>
    </row>
    <row r="5051" spans="1:11" x14ac:dyDescent="0.25">
      <c r="A5051">
        <v>5050</v>
      </c>
      <c r="D5051">
        <v>271.83401300000003</v>
      </c>
      <c r="E5051">
        <v>7.0561980000000002</v>
      </c>
      <c r="F5051">
        <v>260.89574199999998</v>
      </c>
      <c r="G5051">
        <v>10.30372</v>
      </c>
      <c r="H5051">
        <v>255.88682</v>
      </c>
      <c r="I5051">
        <v>5.9949849999999998</v>
      </c>
    </row>
    <row r="5052" spans="1:11" x14ac:dyDescent="0.25">
      <c r="A5052">
        <v>5051</v>
      </c>
      <c r="D5052">
        <v>271.71999099999999</v>
      </c>
      <c r="E5052">
        <v>7.0134020000000001</v>
      </c>
      <c r="F5052">
        <v>260.86059699999998</v>
      </c>
      <c r="G5052">
        <v>10.278343</v>
      </c>
    </row>
    <row r="5053" spans="1:11" x14ac:dyDescent="0.25">
      <c r="A5053">
        <v>5052</v>
      </c>
      <c r="D5053">
        <v>271.77245499999998</v>
      </c>
      <c r="E5053">
        <v>6.9825970000000002</v>
      </c>
      <c r="F5053">
        <v>260.91016200000001</v>
      </c>
      <c r="G5053">
        <v>10.274775999999999</v>
      </c>
    </row>
    <row r="5054" spans="1:11" x14ac:dyDescent="0.25">
      <c r="A5054">
        <v>5053</v>
      </c>
      <c r="D5054">
        <v>271.74919299999999</v>
      </c>
      <c r="E5054">
        <v>7.1577599999999997</v>
      </c>
      <c r="F5054">
        <v>260.76027499999998</v>
      </c>
      <c r="G5054">
        <v>10.258651</v>
      </c>
      <c r="J5054">
        <v>236.11612099999999</v>
      </c>
      <c r="K5054">
        <v>14.248536</v>
      </c>
    </row>
    <row r="5055" spans="1:11" x14ac:dyDescent="0.25">
      <c r="A5055">
        <v>5054</v>
      </c>
    </row>
    <row r="5056" spans="1:11" x14ac:dyDescent="0.25">
      <c r="A5056">
        <v>5055</v>
      </c>
    </row>
    <row r="5057" spans="1:1" x14ac:dyDescent="0.25">
      <c r="A5057">
        <v>5056</v>
      </c>
    </row>
    <row r="5058" spans="1:1" x14ac:dyDescent="0.25">
      <c r="A5058">
        <v>5057</v>
      </c>
    </row>
    <row r="5059" spans="1:1" x14ac:dyDescent="0.25">
      <c r="A5059">
        <v>5058</v>
      </c>
    </row>
    <row r="5060" spans="1:1" x14ac:dyDescent="0.25">
      <c r="A5060">
        <v>5059</v>
      </c>
    </row>
    <row r="5061" spans="1:1" x14ac:dyDescent="0.25">
      <c r="A5061">
        <v>5060</v>
      </c>
    </row>
    <row r="5062" spans="1:1" x14ac:dyDescent="0.25">
      <c r="A5062">
        <v>5061</v>
      </c>
    </row>
    <row r="5063" spans="1:1" x14ac:dyDescent="0.25">
      <c r="A5063">
        <v>5062</v>
      </c>
    </row>
    <row r="5064" spans="1:1" x14ac:dyDescent="0.25">
      <c r="A5064">
        <v>5063</v>
      </c>
    </row>
    <row r="5065" spans="1:1" x14ac:dyDescent="0.25">
      <c r="A5065">
        <v>5064</v>
      </c>
    </row>
    <row r="5066" spans="1:1" x14ac:dyDescent="0.25">
      <c r="A5066">
        <v>5065</v>
      </c>
    </row>
    <row r="5067" spans="1:1" x14ac:dyDescent="0.25">
      <c r="A5067">
        <v>5066</v>
      </c>
    </row>
    <row r="5068" spans="1:1" x14ac:dyDescent="0.25">
      <c r="A5068">
        <v>5067</v>
      </c>
    </row>
    <row r="5069" spans="1:1" x14ac:dyDescent="0.25">
      <c r="A5069">
        <v>5068</v>
      </c>
    </row>
    <row r="5070" spans="1:1" x14ac:dyDescent="0.25">
      <c r="A5070">
        <v>5069</v>
      </c>
    </row>
    <row r="5071" spans="1:1" x14ac:dyDescent="0.25">
      <c r="A5071">
        <v>5070</v>
      </c>
    </row>
    <row r="5072" spans="1:1" x14ac:dyDescent="0.25">
      <c r="A5072">
        <v>5071</v>
      </c>
    </row>
    <row r="5073" spans="1:11" x14ac:dyDescent="0.25">
      <c r="A5073">
        <v>5072</v>
      </c>
    </row>
    <row r="5074" spans="1:11" x14ac:dyDescent="0.25">
      <c r="A5074">
        <v>5073</v>
      </c>
    </row>
    <row r="5075" spans="1:11" x14ac:dyDescent="0.25">
      <c r="A5075">
        <v>5074</v>
      </c>
    </row>
    <row r="5076" spans="1:11" x14ac:dyDescent="0.25">
      <c r="A5076">
        <v>5075</v>
      </c>
    </row>
    <row r="5077" spans="1:11" x14ac:dyDescent="0.25">
      <c r="A5077">
        <v>5076</v>
      </c>
    </row>
    <row r="5078" spans="1:11" x14ac:dyDescent="0.25">
      <c r="A5078">
        <v>5077</v>
      </c>
    </row>
    <row r="5079" spans="1:11" x14ac:dyDescent="0.25">
      <c r="A5079">
        <v>5078</v>
      </c>
    </row>
    <row r="5080" spans="1:11" x14ac:dyDescent="0.25">
      <c r="A5080">
        <v>5079</v>
      </c>
    </row>
    <row r="5081" spans="1:11" x14ac:dyDescent="0.25">
      <c r="A5081">
        <v>5080</v>
      </c>
    </row>
    <row r="5082" spans="1:11" x14ac:dyDescent="0.25">
      <c r="A5082">
        <v>5081</v>
      </c>
    </row>
    <row r="5083" spans="1:11" x14ac:dyDescent="0.25">
      <c r="A5083">
        <v>5082</v>
      </c>
    </row>
    <row r="5084" spans="1:11" x14ac:dyDescent="0.25">
      <c r="A5084">
        <v>5083</v>
      </c>
    </row>
    <row r="5085" spans="1:11" x14ac:dyDescent="0.25">
      <c r="A5085">
        <v>5084</v>
      </c>
    </row>
    <row r="5086" spans="1:11" x14ac:dyDescent="0.25">
      <c r="A5086">
        <v>5085</v>
      </c>
    </row>
    <row r="5087" spans="1:11" x14ac:dyDescent="0.25">
      <c r="A5087">
        <v>5086</v>
      </c>
    </row>
    <row r="5088" spans="1:11" x14ac:dyDescent="0.25">
      <c r="A5088">
        <v>5087</v>
      </c>
      <c r="J5088">
        <v>236.157985</v>
      </c>
      <c r="K5088">
        <v>14.416154000000001</v>
      </c>
    </row>
    <row r="5089" spans="1:7" x14ac:dyDescent="0.25">
      <c r="A5089">
        <v>5088</v>
      </c>
      <c r="B5089">
        <v>243.321279</v>
      </c>
      <c r="C5089">
        <v>5.34178</v>
      </c>
    </row>
    <row r="5090" spans="1:7" x14ac:dyDescent="0.25">
      <c r="A5090">
        <v>5089</v>
      </c>
      <c r="B5090">
        <v>243.37446399999999</v>
      </c>
      <c r="C5090">
        <v>5.304411</v>
      </c>
    </row>
    <row r="5091" spans="1:7" x14ac:dyDescent="0.25">
      <c r="A5091">
        <v>5090</v>
      </c>
      <c r="B5091">
        <v>243.370172</v>
      </c>
      <c r="C5091">
        <v>5.3289609999999996</v>
      </c>
    </row>
    <row r="5092" spans="1:7" x14ac:dyDescent="0.25">
      <c r="A5092">
        <v>5091</v>
      </c>
      <c r="B5092">
        <v>243.39012299999999</v>
      </c>
      <c r="C5092">
        <v>5.360697</v>
      </c>
    </row>
    <row r="5093" spans="1:7" x14ac:dyDescent="0.25">
      <c r="A5093">
        <v>5092</v>
      </c>
      <c r="B5093">
        <v>243.38645299999999</v>
      </c>
      <c r="C5093">
        <v>5.3678809999999997</v>
      </c>
    </row>
    <row r="5094" spans="1:7" x14ac:dyDescent="0.25">
      <c r="A5094">
        <v>5093</v>
      </c>
      <c r="B5094">
        <v>243.423147</v>
      </c>
      <c r="C5094">
        <v>5.332166</v>
      </c>
    </row>
    <row r="5095" spans="1:7" x14ac:dyDescent="0.25">
      <c r="A5095">
        <v>5094</v>
      </c>
      <c r="B5095">
        <v>243.411001</v>
      </c>
      <c r="C5095">
        <v>5.3450360000000003</v>
      </c>
    </row>
    <row r="5096" spans="1:7" x14ac:dyDescent="0.25">
      <c r="A5096">
        <v>5095</v>
      </c>
      <c r="B5096">
        <v>243.36427900000001</v>
      </c>
      <c r="C5096">
        <v>5.3486019999999996</v>
      </c>
    </row>
    <row r="5097" spans="1:7" x14ac:dyDescent="0.25">
      <c r="A5097">
        <v>5096</v>
      </c>
      <c r="B5097">
        <v>243.39022599999998</v>
      </c>
      <c r="C5097">
        <v>5.3404870000000004</v>
      </c>
    </row>
    <row r="5098" spans="1:7" x14ac:dyDescent="0.25">
      <c r="A5098">
        <v>5097</v>
      </c>
      <c r="B5098">
        <v>243.385729</v>
      </c>
      <c r="C5098">
        <v>5.3650380000000002</v>
      </c>
      <c r="D5098">
        <v>236.12226999999999</v>
      </c>
      <c r="E5098">
        <v>7.882085</v>
      </c>
    </row>
    <row r="5099" spans="1:7" x14ac:dyDescent="0.25">
      <c r="A5099">
        <v>5098</v>
      </c>
      <c r="B5099">
        <v>243.39301799999998</v>
      </c>
      <c r="C5099">
        <v>5.3707240000000001</v>
      </c>
      <c r="D5099">
        <v>236.162689</v>
      </c>
      <c r="E5099">
        <v>7.8312780000000002</v>
      </c>
    </row>
    <row r="5100" spans="1:7" x14ac:dyDescent="0.25">
      <c r="A5100">
        <v>5099</v>
      </c>
      <c r="B5100">
        <v>243.321279</v>
      </c>
      <c r="C5100">
        <v>5.34178</v>
      </c>
      <c r="D5100">
        <v>236.19235599999999</v>
      </c>
      <c r="E5100">
        <v>7.8282280000000002</v>
      </c>
    </row>
    <row r="5101" spans="1:7" x14ac:dyDescent="0.25">
      <c r="A5101">
        <v>5100</v>
      </c>
      <c r="D5101">
        <v>236.200884</v>
      </c>
      <c r="E5101">
        <v>7.8241459999999998</v>
      </c>
    </row>
    <row r="5102" spans="1:7" x14ac:dyDescent="0.25">
      <c r="A5102">
        <v>5101</v>
      </c>
      <c r="D5102">
        <v>236.199333</v>
      </c>
      <c r="E5102">
        <v>7.8409950000000004</v>
      </c>
    </row>
    <row r="5103" spans="1:7" x14ac:dyDescent="0.25">
      <c r="A5103">
        <v>5102</v>
      </c>
      <c r="D5103">
        <v>236.15860499999999</v>
      </c>
      <c r="E5103">
        <v>7.8330869999999999</v>
      </c>
      <c r="F5103">
        <v>242.494304</v>
      </c>
      <c r="G5103">
        <v>3.4949430000000001</v>
      </c>
    </row>
    <row r="5104" spans="1:7" x14ac:dyDescent="0.25">
      <c r="A5104">
        <v>5103</v>
      </c>
      <c r="D5104">
        <v>236.16677099999998</v>
      </c>
      <c r="E5104">
        <v>7.8286420000000003</v>
      </c>
      <c r="F5104">
        <v>242.39801199999999</v>
      </c>
      <c r="G5104">
        <v>3.5572759999999999</v>
      </c>
    </row>
    <row r="5105" spans="1:9" x14ac:dyDescent="0.25">
      <c r="A5105">
        <v>5104</v>
      </c>
      <c r="D5105">
        <v>236.15948499999999</v>
      </c>
      <c r="E5105">
        <v>7.8345859999999998</v>
      </c>
      <c r="F5105">
        <v>242.48686000000001</v>
      </c>
      <c r="G5105">
        <v>3.5891139999999999</v>
      </c>
    </row>
    <row r="5106" spans="1:9" x14ac:dyDescent="0.25">
      <c r="A5106">
        <v>5105</v>
      </c>
      <c r="D5106">
        <v>236.13819100000001</v>
      </c>
      <c r="E5106">
        <v>7.833863</v>
      </c>
      <c r="F5106">
        <v>242.482416</v>
      </c>
      <c r="G5106">
        <v>3.6177999999999999</v>
      </c>
    </row>
    <row r="5107" spans="1:9" x14ac:dyDescent="0.25">
      <c r="A5107">
        <v>5106</v>
      </c>
      <c r="D5107">
        <v>236.12226999999999</v>
      </c>
      <c r="E5107">
        <v>7.882085</v>
      </c>
      <c r="F5107">
        <v>242.439359</v>
      </c>
      <c r="G5107">
        <v>3.5437859999999999</v>
      </c>
      <c r="H5107">
        <v>237.90543</v>
      </c>
      <c r="I5107">
        <v>7.7700310000000004</v>
      </c>
    </row>
    <row r="5108" spans="1:9" x14ac:dyDescent="0.25">
      <c r="A5108">
        <v>5107</v>
      </c>
      <c r="F5108">
        <v>242.41439800000001</v>
      </c>
      <c r="G5108">
        <v>3.566786</v>
      </c>
      <c r="H5108">
        <v>237.79864699999999</v>
      </c>
      <c r="I5108">
        <v>7.8554149999999998</v>
      </c>
    </row>
    <row r="5109" spans="1:9" x14ac:dyDescent="0.25">
      <c r="A5109">
        <v>5108</v>
      </c>
      <c r="F5109">
        <v>242.40783299999998</v>
      </c>
      <c r="G5109">
        <v>3.5866850000000001</v>
      </c>
      <c r="H5109">
        <v>237.79978499999999</v>
      </c>
      <c r="I5109">
        <v>7.8422359999999998</v>
      </c>
    </row>
    <row r="5110" spans="1:9" x14ac:dyDescent="0.25">
      <c r="A5110">
        <v>5109</v>
      </c>
      <c r="F5110">
        <v>242.38777899999999</v>
      </c>
      <c r="G5110">
        <v>3.4441350000000002</v>
      </c>
      <c r="H5110">
        <v>237.83958200000001</v>
      </c>
      <c r="I5110">
        <v>7.8265750000000001</v>
      </c>
    </row>
    <row r="5111" spans="1:9" x14ac:dyDescent="0.25">
      <c r="A5111">
        <v>5110</v>
      </c>
      <c r="F5111">
        <v>242.35744099999999</v>
      </c>
      <c r="G5111">
        <v>3.6328399999999998</v>
      </c>
      <c r="H5111">
        <v>237.87782799999999</v>
      </c>
      <c r="I5111">
        <v>7.7719950000000004</v>
      </c>
    </row>
    <row r="5112" spans="1:9" x14ac:dyDescent="0.25">
      <c r="A5112">
        <v>5111</v>
      </c>
      <c r="F5112">
        <v>242.54283699999999</v>
      </c>
      <c r="G5112">
        <v>3.6324269999999999</v>
      </c>
      <c r="H5112">
        <v>237.81317100000001</v>
      </c>
      <c r="I5112">
        <v>7.7656369999999999</v>
      </c>
    </row>
    <row r="5113" spans="1:9" x14ac:dyDescent="0.25">
      <c r="A5113">
        <v>5112</v>
      </c>
      <c r="F5113">
        <v>242.494304</v>
      </c>
      <c r="G5113">
        <v>3.4949430000000001</v>
      </c>
      <c r="H5113">
        <v>237.80877699999999</v>
      </c>
      <c r="I5113">
        <v>7.7910159999999999</v>
      </c>
    </row>
    <row r="5114" spans="1:9" x14ac:dyDescent="0.25">
      <c r="A5114">
        <v>5113</v>
      </c>
      <c r="B5114">
        <v>221.76240200000001</v>
      </c>
      <c r="C5114">
        <v>6.1313319999999996</v>
      </c>
      <c r="H5114">
        <v>237.82418000000001</v>
      </c>
      <c r="I5114">
        <v>7.77644</v>
      </c>
    </row>
    <row r="5115" spans="1:9" x14ac:dyDescent="0.25">
      <c r="A5115">
        <v>5114</v>
      </c>
      <c r="B5115">
        <v>221.606312</v>
      </c>
      <c r="C5115">
        <v>6.2069479999999997</v>
      </c>
      <c r="H5115">
        <v>237.80774500000001</v>
      </c>
      <c r="I5115">
        <v>7.7642420000000003</v>
      </c>
    </row>
    <row r="5116" spans="1:9" x14ac:dyDescent="0.25">
      <c r="A5116">
        <v>5115</v>
      </c>
      <c r="B5116">
        <v>221.656757</v>
      </c>
      <c r="C5116">
        <v>6.1811579999999999</v>
      </c>
      <c r="H5116">
        <v>237.87059600000001</v>
      </c>
      <c r="I5116">
        <v>7.8972300000000004</v>
      </c>
    </row>
    <row r="5117" spans="1:9" x14ac:dyDescent="0.25">
      <c r="A5117">
        <v>5116</v>
      </c>
      <c r="B5117">
        <v>221.690404</v>
      </c>
      <c r="C5117">
        <v>6.1737149999999996</v>
      </c>
      <c r="H5117">
        <v>237.90543</v>
      </c>
      <c r="I5117">
        <v>7.7700310000000004</v>
      </c>
    </row>
    <row r="5118" spans="1:9" x14ac:dyDescent="0.25">
      <c r="A5118">
        <v>5117</v>
      </c>
      <c r="B5118">
        <v>221.705806</v>
      </c>
      <c r="C5118">
        <v>6.1349499999999999</v>
      </c>
    </row>
    <row r="5119" spans="1:9" x14ac:dyDescent="0.25">
      <c r="A5119">
        <v>5118</v>
      </c>
      <c r="B5119">
        <v>221.68657899999999</v>
      </c>
      <c r="C5119">
        <v>6.1956810000000004</v>
      </c>
    </row>
    <row r="5120" spans="1:9" x14ac:dyDescent="0.25">
      <c r="A5120">
        <v>5119</v>
      </c>
      <c r="B5120">
        <v>221.67252099999999</v>
      </c>
      <c r="C5120">
        <v>6.1941300000000004</v>
      </c>
    </row>
    <row r="5121" spans="1:9" x14ac:dyDescent="0.25">
      <c r="A5121">
        <v>5120</v>
      </c>
      <c r="B5121">
        <v>221.59545800000001</v>
      </c>
      <c r="C5121">
        <v>6.2037959999999996</v>
      </c>
    </row>
    <row r="5122" spans="1:9" x14ac:dyDescent="0.25">
      <c r="A5122">
        <v>5121</v>
      </c>
      <c r="B5122">
        <v>221.60093699999999</v>
      </c>
      <c r="C5122">
        <v>6.1653419999999999</v>
      </c>
      <c r="D5122">
        <v>216.206333</v>
      </c>
      <c r="E5122">
        <v>8.1720939999999995</v>
      </c>
    </row>
    <row r="5123" spans="1:9" x14ac:dyDescent="0.25">
      <c r="A5123">
        <v>5122</v>
      </c>
      <c r="B5123">
        <v>221.66755900000001</v>
      </c>
      <c r="C5123">
        <v>6.1867390000000002</v>
      </c>
      <c r="D5123">
        <v>216.206075</v>
      </c>
      <c r="E5123">
        <v>8.158398</v>
      </c>
    </row>
    <row r="5124" spans="1:9" x14ac:dyDescent="0.25">
      <c r="A5124">
        <v>5123</v>
      </c>
      <c r="B5124">
        <v>221.76240200000001</v>
      </c>
      <c r="C5124">
        <v>6.1313319999999996</v>
      </c>
      <c r="D5124">
        <v>216.22861</v>
      </c>
      <c r="E5124">
        <v>8.1700269999999993</v>
      </c>
    </row>
    <row r="5125" spans="1:9" x14ac:dyDescent="0.25">
      <c r="A5125">
        <v>5124</v>
      </c>
      <c r="D5125">
        <v>216.22008199999999</v>
      </c>
      <c r="E5125">
        <v>8.1555549999999997</v>
      </c>
    </row>
    <row r="5126" spans="1:9" x14ac:dyDescent="0.25">
      <c r="A5126">
        <v>5125</v>
      </c>
      <c r="D5126">
        <v>216.22385499999999</v>
      </c>
      <c r="E5126">
        <v>8.1396359999999994</v>
      </c>
    </row>
    <row r="5127" spans="1:9" x14ac:dyDescent="0.25">
      <c r="A5127">
        <v>5126</v>
      </c>
      <c r="D5127">
        <v>216.21356900000001</v>
      </c>
      <c r="E5127">
        <v>8.1755060000000004</v>
      </c>
      <c r="F5127">
        <v>219.947352</v>
      </c>
      <c r="G5127">
        <v>3.8997459999999999</v>
      </c>
    </row>
    <row r="5128" spans="1:9" x14ac:dyDescent="0.25">
      <c r="A5128">
        <v>5127</v>
      </c>
      <c r="D5128">
        <v>216.25031799999999</v>
      </c>
      <c r="E5128">
        <v>8.1231989999999996</v>
      </c>
      <c r="F5128">
        <v>219.791777</v>
      </c>
      <c r="G5128">
        <v>3.8476979999999998</v>
      </c>
    </row>
    <row r="5129" spans="1:9" x14ac:dyDescent="0.25">
      <c r="A5129">
        <v>5128</v>
      </c>
      <c r="D5129">
        <v>216.312961</v>
      </c>
      <c r="E5129">
        <v>8.1646000000000001</v>
      </c>
      <c r="F5129">
        <v>219.82253</v>
      </c>
      <c r="G5129">
        <v>3.9071889999999998</v>
      </c>
    </row>
    <row r="5130" spans="1:9" x14ac:dyDescent="0.25">
      <c r="A5130">
        <v>5129</v>
      </c>
      <c r="D5130">
        <v>216.206333</v>
      </c>
      <c r="E5130">
        <v>8.1720939999999995</v>
      </c>
      <c r="F5130">
        <v>219.89054899999999</v>
      </c>
      <c r="G5130">
        <v>3.9677129999999998</v>
      </c>
      <c r="H5130">
        <v>217.15021999999999</v>
      </c>
      <c r="I5130">
        <v>8.5575150000000004</v>
      </c>
    </row>
    <row r="5131" spans="1:9" x14ac:dyDescent="0.25">
      <c r="A5131">
        <v>5130</v>
      </c>
      <c r="F5131">
        <v>219.88569100000001</v>
      </c>
      <c r="G5131">
        <v>3.9724159999999999</v>
      </c>
      <c r="H5131">
        <v>217.02772400000001</v>
      </c>
      <c r="I5131">
        <v>8.5005059999999997</v>
      </c>
    </row>
    <row r="5132" spans="1:9" x14ac:dyDescent="0.25">
      <c r="A5132">
        <v>5131</v>
      </c>
      <c r="F5132">
        <v>219.81808599999999</v>
      </c>
      <c r="G5132">
        <v>3.9702449999999998</v>
      </c>
      <c r="H5132">
        <v>217.14706699999999</v>
      </c>
      <c r="I5132">
        <v>8.4990590000000008</v>
      </c>
    </row>
    <row r="5133" spans="1:9" x14ac:dyDescent="0.25">
      <c r="A5133">
        <v>5132</v>
      </c>
      <c r="F5133">
        <v>219.861864</v>
      </c>
      <c r="G5133">
        <v>4.0299430000000003</v>
      </c>
      <c r="H5133">
        <v>217.19518600000001</v>
      </c>
      <c r="I5133">
        <v>8.5130649999999992</v>
      </c>
    </row>
    <row r="5134" spans="1:9" x14ac:dyDescent="0.25">
      <c r="A5134">
        <v>5133</v>
      </c>
      <c r="F5134">
        <v>219.968388</v>
      </c>
      <c r="G5134">
        <v>4.0854530000000002</v>
      </c>
      <c r="H5134">
        <v>217.16991200000001</v>
      </c>
      <c r="I5134">
        <v>8.4637580000000003</v>
      </c>
    </row>
    <row r="5135" spans="1:9" x14ac:dyDescent="0.25">
      <c r="A5135">
        <v>5134</v>
      </c>
      <c r="F5135">
        <v>219.830748</v>
      </c>
      <c r="G5135">
        <v>4.1283519999999996</v>
      </c>
      <c r="H5135">
        <v>217.19063800000001</v>
      </c>
      <c r="I5135">
        <v>8.5643899999999995</v>
      </c>
    </row>
    <row r="5136" spans="1:9" x14ac:dyDescent="0.25">
      <c r="A5136">
        <v>5135</v>
      </c>
      <c r="F5136">
        <v>219.947352</v>
      </c>
      <c r="G5136">
        <v>3.8997459999999999</v>
      </c>
      <c r="H5136">
        <v>217.226921</v>
      </c>
      <c r="I5136">
        <v>8.5849609999999998</v>
      </c>
    </row>
    <row r="5137" spans="1:9" x14ac:dyDescent="0.25">
      <c r="A5137">
        <v>5136</v>
      </c>
      <c r="H5137">
        <v>217.221959</v>
      </c>
      <c r="I5137">
        <v>8.5450079999999993</v>
      </c>
    </row>
    <row r="5138" spans="1:9" x14ac:dyDescent="0.25">
      <c r="A5138">
        <v>5137</v>
      </c>
      <c r="B5138">
        <v>199.78734499999999</v>
      </c>
      <c r="C5138">
        <v>5.195443</v>
      </c>
      <c r="H5138">
        <v>217.255348</v>
      </c>
      <c r="I5138">
        <v>8.6569070000000004</v>
      </c>
    </row>
    <row r="5139" spans="1:9" x14ac:dyDescent="0.25">
      <c r="A5139">
        <v>5138</v>
      </c>
      <c r="B5139">
        <v>199.765739</v>
      </c>
      <c r="C5139">
        <v>5.1844089999999996</v>
      </c>
      <c r="H5139">
        <v>217.15021999999999</v>
      </c>
      <c r="I5139">
        <v>8.5575150000000004</v>
      </c>
    </row>
    <row r="5140" spans="1:9" x14ac:dyDescent="0.25">
      <c r="A5140">
        <v>5139</v>
      </c>
      <c r="B5140">
        <v>199.757171</v>
      </c>
      <c r="C5140">
        <v>5.1763009999999996</v>
      </c>
    </row>
    <row r="5141" spans="1:9" x14ac:dyDescent="0.25">
      <c r="A5141">
        <v>5140</v>
      </c>
      <c r="B5141">
        <v>199.71960799999999</v>
      </c>
      <c r="C5141">
        <v>5.2099140000000004</v>
      </c>
    </row>
    <row r="5142" spans="1:9" x14ac:dyDescent="0.25">
      <c r="A5142">
        <v>5141</v>
      </c>
      <c r="B5142">
        <v>199.73063999999999</v>
      </c>
      <c r="C5142">
        <v>5.1796879999999996</v>
      </c>
    </row>
    <row r="5143" spans="1:9" x14ac:dyDescent="0.25">
      <c r="A5143">
        <v>5142</v>
      </c>
      <c r="B5143">
        <v>199.75142599999998</v>
      </c>
      <c r="C5143">
        <v>5.2123249999999999</v>
      </c>
    </row>
    <row r="5144" spans="1:9" x14ac:dyDescent="0.25">
      <c r="A5144">
        <v>5143</v>
      </c>
      <c r="B5144">
        <v>199.75445099999999</v>
      </c>
      <c r="C5144">
        <v>5.2019080000000004</v>
      </c>
    </row>
    <row r="5145" spans="1:9" x14ac:dyDescent="0.25">
      <c r="A5145">
        <v>5144</v>
      </c>
      <c r="B5145">
        <v>199.780158</v>
      </c>
      <c r="C5145">
        <v>5.1686040000000002</v>
      </c>
      <c r="D5145">
        <v>194.01413299999999</v>
      </c>
      <c r="E5145">
        <v>7.239052</v>
      </c>
    </row>
    <row r="5146" spans="1:9" x14ac:dyDescent="0.25">
      <c r="A5146">
        <v>5145</v>
      </c>
      <c r="B5146">
        <v>199.87601799999999</v>
      </c>
      <c r="C5146">
        <v>5.1448960000000001</v>
      </c>
      <c r="D5146">
        <v>194.051749</v>
      </c>
      <c r="E5146">
        <v>7.2309960000000002</v>
      </c>
    </row>
    <row r="5147" spans="1:9" x14ac:dyDescent="0.25">
      <c r="A5147">
        <v>5146</v>
      </c>
      <c r="B5147">
        <v>199.78734499999999</v>
      </c>
      <c r="C5147">
        <v>5.195443</v>
      </c>
      <c r="D5147">
        <v>194.03025</v>
      </c>
      <c r="E5147">
        <v>7.2560890000000002</v>
      </c>
    </row>
    <row r="5148" spans="1:9" x14ac:dyDescent="0.25">
      <c r="A5148">
        <v>5147</v>
      </c>
      <c r="D5148">
        <v>194.063602</v>
      </c>
      <c r="E5148">
        <v>7.2312010000000004</v>
      </c>
    </row>
    <row r="5149" spans="1:9" x14ac:dyDescent="0.25">
      <c r="A5149">
        <v>5148</v>
      </c>
      <c r="D5149">
        <v>194.06776400000001</v>
      </c>
      <c r="E5149">
        <v>7.2501879999999996</v>
      </c>
    </row>
    <row r="5150" spans="1:9" x14ac:dyDescent="0.25">
      <c r="A5150">
        <v>5149</v>
      </c>
      <c r="D5150">
        <v>194.07966499999998</v>
      </c>
      <c r="E5150">
        <v>7.2468529999999998</v>
      </c>
    </row>
    <row r="5151" spans="1:9" x14ac:dyDescent="0.25">
      <c r="A5151">
        <v>5150</v>
      </c>
      <c r="D5151">
        <v>194.10332399999999</v>
      </c>
      <c r="E5151">
        <v>7.299811</v>
      </c>
      <c r="F5151">
        <v>196.082481</v>
      </c>
      <c r="G5151">
        <v>3.0511499999999998</v>
      </c>
    </row>
    <row r="5152" spans="1:9" x14ac:dyDescent="0.25">
      <c r="A5152">
        <v>5151</v>
      </c>
      <c r="D5152">
        <v>194.01413299999999</v>
      </c>
      <c r="E5152">
        <v>7.239052</v>
      </c>
      <c r="F5152">
        <v>196.23340099999999</v>
      </c>
      <c r="G5152">
        <v>3.1705109999999999</v>
      </c>
      <c r="H5152">
        <v>194.367244</v>
      </c>
      <c r="I5152">
        <v>8.0027889999999999</v>
      </c>
    </row>
    <row r="5153" spans="1:9" x14ac:dyDescent="0.25">
      <c r="A5153">
        <v>5152</v>
      </c>
      <c r="F5153">
        <v>196.16335599999999</v>
      </c>
      <c r="G5153">
        <v>3.1746159999999999</v>
      </c>
      <c r="H5153">
        <v>194.284312</v>
      </c>
      <c r="I5153">
        <v>7.9416209999999996</v>
      </c>
    </row>
    <row r="5154" spans="1:9" x14ac:dyDescent="0.25">
      <c r="A5154">
        <v>5153</v>
      </c>
      <c r="F5154">
        <v>196.15924799999999</v>
      </c>
      <c r="G5154">
        <v>3.1078030000000001</v>
      </c>
      <c r="H5154">
        <v>194.25752899999998</v>
      </c>
      <c r="I5154">
        <v>7.9600949999999999</v>
      </c>
    </row>
    <row r="5155" spans="1:9" x14ac:dyDescent="0.25">
      <c r="A5155">
        <v>5154</v>
      </c>
      <c r="F5155">
        <v>196.155452</v>
      </c>
      <c r="G5155">
        <v>3.1504460000000001</v>
      </c>
      <c r="H5155">
        <v>194.33111499999998</v>
      </c>
      <c r="I5155">
        <v>7.9623520000000001</v>
      </c>
    </row>
    <row r="5156" spans="1:9" x14ac:dyDescent="0.25">
      <c r="A5156">
        <v>5155</v>
      </c>
      <c r="F5156">
        <v>196.131282</v>
      </c>
      <c r="G5156">
        <v>3.1376170000000001</v>
      </c>
      <c r="H5156">
        <v>194.33018799999999</v>
      </c>
      <c r="I5156">
        <v>7.963635</v>
      </c>
    </row>
    <row r="5157" spans="1:9" x14ac:dyDescent="0.25">
      <c r="A5157">
        <v>5156</v>
      </c>
      <c r="F5157">
        <v>196.149551</v>
      </c>
      <c r="G5157">
        <v>3.1332040000000001</v>
      </c>
      <c r="H5157">
        <v>194.31448999999998</v>
      </c>
      <c r="I5157">
        <v>7.9599919999999997</v>
      </c>
    </row>
    <row r="5158" spans="1:9" x14ac:dyDescent="0.25">
      <c r="A5158">
        <v>5157</v>
      </c>
      <c r="F5158">
        <v>196.18259699999999</v>
      </c>
      <c r="G5158">
        <v>3.1816469999999999</v>
      </c>
      <c r="H5158">
        <v>194.28795500000001</v>
      </c>
      <c r="I5158">
        <v>7.9638920000000004</v>
      </c>
    </row>
    <row r="5159" spans="1:9" x14ac:dyDescent="0.25">
      <c r="A5159">
        <v>5158</v>
      </c>
      <c r="F5159">
        <v>196.152423</v>
      </c>
      <c r="G5159">
        <v>3.1207859999999998</v>
      </c>
      <c r="H5159">
        <v>194.33203799999998</v>
      </c>
      <c r="I5159">
        <v>7.9958109999999998</v>
      </c>
    </row>
    <row r="5160" spans="1:9" x14ac:dyDescent="0.25">
      <c r="A5160">
        <v>5159</v>
      </c>
      <c r="F5160">
        <v>196.082481</v>
      </c>
      <c r="G5160">
        <v>3.0511499999999998</v>
      </c>
      <c r="H5160">
        <v>194.28482700000001</v>
      </c>
      <c r="I5160">
        <v>8.025779</v>
      </c>
    </row>
    <row r="5161" spans="1:9" x14ac:dyDescent="0.25">
      <c r="A5161">
        <v>5160</v>
      </c>
      <c r="H5161">
        <v>194.30299299999999</v>
      </c>
      <c r="I5161">
        <v>8.029731</v>
      </c>
    </row>
    <row r="5162" spans="1:9" x14ac:dyDescent="0.25">
      <c r="A5162">
        <v>5161</v>
      </c>
      <c r="B5162">
        <v>173.95812899999999</v>
      </c>
      <c r="C5162">
        <v>5.3710969999999998</v>
      </c>
      <c r="H5162">
        <v>194.367244</v>
      </c>
      <c r="I5162">
        <v>8.0027889999999999</v>
      </c>
    </row>
    <row r="5163" spans="1:9" x14ac:dyDescent="0.25">
      <c r="A5163">
        <v>5162</v>
      </c>
      <c r="B5163">
        <v>173.951457</v>
      </c>
      <c r="C5163">
        <v>5.3298899999999998</v>
      </c>
    </row>
    <row r="5164" spans="1:9" x14ac:dyDescent="0.25">
      <c r="A5164">
        <v>5163</v>
      </c>
      <c r="B5164">
        <v>173.94535400000001</v>
      </c>
      <c r="C5164">
        <v>5.3004350000000002</v>
      </c>
    </row>
    <row r="5165" spans="1:9" x14ac:dyDescent="0.25">
      <c r="A5165">
        <v>5164</v>
      </c>
      <c r="B5165">
        <v>173.95443599999999</v>
      </c>
      <c r="C5165">
        <v>5.311725</v>
      </c>
    </row>
    <row r="5166" spans="1:9" x14ac:dyDescent="0.25">
      <c r="A5166">
        <v>5165</v>
      </c>
      <c r="B5166">
        <v>173.95930999999999</v>
      </c>
      <c r="C5166">
        <v>5.3235780000000004</v>
      </c>
    </row>
    <row r="5167" spans="1:9" x14ac:dyDescent="0.25">
      <c r="A5167">
        <v>5166</v>
      </c>
      <c r="B5167">
        <v>173.961929</v>
      </c>
      <c r="C5167">
        <v>5.321885</v>
      </c>
    </row>
    <row r="5168" spans="1:9" x14ac:dyDescent="0.25">
      <c r="A5168">
        <v>5167</v>
      </c>
      <c r="B5168">
        <v>173.96438899999998</v>
      </c>
      <c r="C5168">
        <v>5.3621169999999996</v>
      </c>
      <c r="D5168">
        <v>169.06237299999998</v>
      </c>
      <c r="E5168">
        <v>7.4650489999999996</v>
      </c>
    </row>
    <row r="5169" spans="1:9" x14ac:dyDescent="0.25">
      <c r="A5169">
        <v>5168</v>
      </c>
      <c r="B5169">
        <v>173.95977299999998</v>
      </c>
      <c r="C5169">
        <v>5.3463630000000002</v>
      </c>
      <c r="D5169">
        <v>169.01536899999999</v>
      </c>
      <c r="E5169">
        <v>7.4493460000000002</v>
      </c>
    </row>
    <row r="5170" spans="1:9" x14ac:dyDescent="0.25">
      <c r="A5170">
        <v>5169</v>
      </c>
      <c r="B5170">
        <v>173.961364</v>
      </c>
      <c r="C5170">
        <v>5.354368</v>
      </c>
      <c r="D5170">
        <v>169.03456</v>
      </c>
      <c r="E5170">
        <v>7.4233799999999999</v>
      </c>
    </row>
    <row r="5171" spans="1:9" x14ac:dyDescent="0.25">
      <c r="A5171">
        <v>5170</v>
      </c>
      <c r="B5171">
        <v>173.95812899999999</v>
      </c>
      <c r="C5171">
        <v>5.3710969999999998</v>
      </c>
      <c r="D5171">
        <v>169.04877599999998</v>
      </c>
      <c r="E5171">
        <v>7.4520650000000002</v>
      </c>
    </row>
    <row r="5172" spans="1:9" x14ac:dyDescent="0.25">
      <c r="A5172">
        <v>5171</v>
      </c>
      <c r="B5172">
        <v>173.95812899999999</v>
      </c>
      <c r="C5172">
        <v>5.3710969999999998</v>
      </c>
      <c r="D5172">
        <v>169.083259</v>
      </c>
      <c r="E5172">
        <v>7.438313</v>
      </c>
    </row>
    <row r="5173" spans="1:9" x14ac:dyDescent="0.25">
      <c r="A5173">
        <v>5172</v>
      </c>
      <c r="D5173">
        <v>169.04482400000001</v>
      </c>
      <c r="E5173">
        <v>7.4479090000000001</v>
      </c>
    </row>
    <row r="5174" spans="1:9" x14ac:dyDescent="0.25">
      <c r="A5174">
        <v>5173</v>
      </c>
      <c r="D5174">
        <v>169.12934200000001</v>
      </c>
      <c r="E5174">
        <v>7.5198029999999996</v>
      </c>
      <c r="F5174">
        <v>170.671954</v>
      </c>
      <c r="G5174">
        <v>3.557331</v>
      </c>
    </row>
    <row r="5175" spans="1:9" x14ac:dyDescent="0.25">
      <c r="A5175">
        <v>5174</v>
      </c>
      <c r="D5175">
        <v>169.06237299999998</v>
      </c>
      <c r="E5175">
        <v>7.4650489999999996</v>
      </c>
      <c r="F5175">
        <v>170.666461</v>
      </c>
      <c r="G5175">
        <v>3.6520090000000001</v>
      </c>
    </row>
    <row r="5176" spans="1:9" x14ac:dyDescent="0.25">
      <c r="A5176">
        <v>5175</v>
      </c>
      <c r="F5176">
        <v>170.63074599999999</v>
      </c>
      <c r="G5176">
        <v>3.5442459999999998</v>
      </c>
      <c r="H5176">
        <v>168.799634</v>
      </c>
      <c r="I5176">
        <v>8.2967790000000008</v>
      </c>
    </row>
    <row r="5177" spans="1:9" x14ac:dyDescent="0.25">
      <c r="A5177">
        <v>5176</v>
      </c>
      <c r="F5177">
        <v>170.62397099999998</v>
      </c>
      <c r="G5177">
        <v>3.5594350000000001</v>
      </c>
      <c r="H5177">
        <v>168.713065</v>
      </c>
      <c r="I5177">
        <v>8.2473609999999997</v>
      </c>
    </row>
    <row r="5178" spans="1:9" x14ac:dyDescent="0.25">
      <c r="A5178">
        <v>5177</v>
      </c>
      <c r="F5178">
        <v>170.59893099999999</v>
      </c>
      <c r="G5178">
        <v>3.5594350000000001</v>
      </c>
      <c r="H5178">
        <v>168.783523</v>
      </c>
      <c r="I5178">
        <v>8.2463359999999994</v>
      </c>
    </row>
    <row r="5179" spans="1:9" x14ac:dyDescent="0.25">
      <c r="A5179">
        <v>5178</v>
      </c>
      <c r="F5179">
        <v>170.59733899999998</v>
      </c>
      <c r="G5179">
        <v>3.5920719999999999</v>
      </c>
      <c r="H5179">
        <v>168.68499700000001</v>
      </c>
      <c r="I5179">
        <v>8.2420249999999999</v>
      </c>
    </row>
    <row r="5180" spans="1:9" x14ac:dyDescent="0.25">
      <c r="A5180">
        <v>5179</v>
      </c>
      <c r="F5180">
        <v>170.58096999999998</v>
      </c>
      <c r="G5180">
        <v>3.6084420000000001</v>
      </c>
      <c r="H5180">
        <v>168.69756799999999</v>
      </c>
      <c r="I5180">
        <v>8.2524940000000004</v>
      </c>
    </row>
    <row r="5181" spans="1:9" x14ac:dyDescent="0.25">
      <c r="A5181">
        <v>5180</v>
      </c>
      <c r="F5181">
        <v>170.65204399999999</v>
      </c>
      <c r="G5181">
        <v>3.5692879999999998</v>
      </c>
      <c r="H5181">
        <v>168.717017</v>
      </c>
      <c r="I5181">
        <v>8.2738910000000008</v>
      </c>
    </row>
    <row r="5182" spans="1:9" x14ac:dyDescent="0.25">
      <c r="A5182">
        <v>5181</v>
      </c>
      <c r="F5182">
        <v>170.685294</v>
      </c>
      <c r="G5182">
        <v>3.5695960000000002</v>
      </c>
      <c r="H5182">
        <v>168.686689</v>
      </c>
      <c r="I5182">
        <v>8.2731220000000008</v>
      </c>
    </row>
    <row r="5183" spans="1:9" x14ac:dyDescent="0.25">
      <c r="A5183">
        <v>5182</v>
      </c>
      <c r="F5183">
        <v>170.671954</v>
      </c>
      <c r="G5183">
        <v>3.557331</v>
      </c>
      <c r="H5183">
        <v>168.68658599999998</v>
      </c>
      <c r="I5183">
        <v>8.234019</v>
      </c>
    </row>
    <row r="5184" spans="1:9" x14ac:dyDescent="0.25">
      <c r="A5184">
        <v>5183</v>
      </c>
      <c r="B5184">
        <v>153.54901899999999</v>
      </c>
      <c r="C5184">
        <v>6.3005849999999999</v>
      </c>
      <c r="H5184">
        <v>168.639939</v>
      </c>
      <c r="I5184">
        <v>8.1977910000000005</v>
      </c>
    </row>
    <row r="5185" spans="1:9" x14ac:dyDescent="0.25">
      <c r="A5185">
        <v>5184</v>
      </c>
      <c r="B5185">
        <v>153.40697599999999</v>
      </c>
      <c r="C5185">
        <v>6.3223940000000001</v>
      </c>
      <c r="H5185">
        <v>168.799634</v>
      </c>
      <c r="I5185">
        <v>8.2967790000000008</v>
      </c>
    </row>
    <row r="5186" spans="1:9" x14ac:dyDescent="0.25">
      <c r="A5186">
        <v>5185</v>
      </c>
      <c r="B5186">
        <v>153.55461199999999</v>
      </c>
      <c r="C5186">
        <v>6.2971459999999997</v>
      </c>
    </row>
    <row r="5187" spans="1:9" x14ac:dyDescent="0.25">
      <c r="A5187">
        <v>5186</v>
      </c>
      <c r="B5187">
        <v>153.491545</v>
      </c>
      <c r="C5187">
        <v>6.3150040000000001</v>
      </c>
    </row>
    <row r="5188" spans="1:9" x14ac:dyDescent="0.25">
      <c r="A5188">
        <v>5187</v>
      </c>
      <c r="B5188">
        <v>153.495958</v>
      </c>
      <c r="C5188">
        <v>6.3015080000000001</v>
      </c>
    </row>
    <row r="5189" spans="1:9" x14ac:dyDescent="0.25">
      <c r="A5189">
        <v>5188</v>
      </c>
      <c r="B5189">
        <v>153.53188</v>
      </c>
      <c r="C5189">
        <v>6.268923</v>
      </c>
    </row>
    <row r="5190" spans="1:9" x14ac:dyDescent="0.25">
      <c r="A5190">
        <v>5189</v>
      </c>
      <c r="B5190">
        <v>153.495701</v>
      </c>
      <c r="C5190">
        <v>6.3021760000000002</v>
      </c>
    </row>
    <row r="5191" spans="1:9" x14ac:dyDescent="0.25">
      <c r="A5191">
        <v>5190</v>
      </c>
      <c r="B5191">
        <v>153.505606</v>
      </c>
      <c r="C5191">
        <v>6.3116180000000002</v>
      </c>
      <c r="D5191">
        <v>149.79283799999999</v>
      </c>
      <c r="E5191">
        <v>8.0945940000000007</v>
      </c>
    </row>
    <row r="5192" spans="1:9" x14ac:dyDescent="0.25">
      <c r="A5192">
        <v>5191</v>
      </c>
      <c r="B5192">
        <v>153.511763</v>
      </c>
      <c r="C5192">
        <v>6.4192280000000004</v>
      </c>
      <c r="D5192">
        <v>149.79283799999999</v>
      </c>
      <c r="E5192">
        <v>8.0945940000000007</v>
      </c>
    </row>
    <row r="5193" spans="1:9" x14ac:dyDescent="0.25">
      <c r="A5193">
        <v>5192</v>
      </c>
      <c r="B5193">
        <v>153.540346</v>
      </c>
      <c r="C5193">
        <v>6.4014720000000001</v>
      </c>
      <c r="D5193">
        <v>149.79283799999999</v>
      </c>
      <c r="E5193">
        <v>8.0945940000000007</v>
      </c>
    </row>
    <row r="5194" spans="1:9" x14ac:dyDescent="0.25">
      <c r="A5194">
        <v>5193</v>
      </c>
      <c r="B5194">
        <v>153.54901899999999</v>
      </c>
      <c r="C5194">
        <v>6.3005849999999999</v>
      </c>
      <c r="D5194">
        <v>149.79283799999999</v>
      </c>
      <c r="E5194">
        <v>8.0945940000000007</v>
      </c>
    </row>
    <row r="5195" spans="1:9" x14ac:dyDescent="0.25">
      <c r="A5195">
        <v>5194</v>
      </c>
      <c r="D5195">
        <v>149.79283799999999</v>
      </c>
      <c r="E5195">
        <v>8.0945940000000007</v>
      </c>
    </row>
    <row r="5196" spans="1:9" x14ac:dyDescent="0.25">
      <c r="A5196">
        <v>5195</v>
      </c>
      <c r="D5196">
        <v>149.79283799999999</v>
      </c>
      <c r="E5196">
        <v>8.0945940000000007</v>
      </c>
    </row>
    <row r="5197" spans="1:9" x14ac:dyDescent="0.25">
      <c r="A5197">
        <v>5196</v>
      </c>
      <c r="D5197">
        <v>149.79283799999999</v>
      </c>
      <c r="E5197">
        <v>8.0945940000000007</v>
      </c>
      <c r="F5197">
        <v>150.972543</v>
      </c>
      <c r="G5197">
        <v>4.6822819999999998</v>
      </c>
    </row>
    <row r="5198" spans="1:9" x14ac:dyDescent="0.25">
      <c r="A5198">
        <v>5197</v>
      </c>
      <c r="D5198">
        <v>149.79283799999999</v>
      </c>
      <c r="E5198">
        <v>8.0945940000000007</v>
      </c>
      <c r="F5198">
        <v>150.95514599999998</v>
      </c>
      <c r="G5198">
        <v>4.72898</v>
      </c>
    </row>
    <row r="5199" spans="1:9" x14ac:dyDescent="0.25">
      <c r="A5199">
        <v>5198</v>
      </c>
      <c r="D5199">
        <v>149.79283799999999</v>
      </c>
      <c r="E5199">
        <v>8.0945940000000007</v>
      </c>
      <c r="F5199">
        <v>150.926512</v>
      </c>
      <c r="G5199">
        <v>4.6449239999999996</v>
      </c>
    </row>
    <row r="5200" spans="1:9" x14ac:dyDescent="0.25">
      <c r="A5200">
        <v>5199</v>
      </c>
      <c r="F5200">
        <v>150.92876999999999</v>
      </c>
      <c r="G5200">
        <v>4.6581640000000002</v>
      </c>
      <c r="H5200">
        <v>149.656645</v>
      </c>
      <c r="I5200">
        <v>8.5494590000000006</v>
      </c>
    </row>
    <row r="5201" spans="1:9" x14ac:dyDescent="0.25">
      <c r="A5201">
        <v>5200</v>
      </c>
      <c r="F5201">
        <v>150.96243299999998</v>
      </c>
      <c r="G5201">
        <v>4.6870539999999998</v>
      </c>
      <c r="H5201">
        <v>149.615028</v>
      </c>
      <c r="I5201">
        <v>8.5701900000000002</v>
      </c>
    </row>
    <row r="5202" spans="1:9" x14ac:dyDescent="0.25">
      <c r="A5202">
        <v>5201</v>
      </c>
      <c r="F5202">
        <v>150.960894</v>
      </c>
      <c r="G5202">
        <v>4.7722389999999999</v>
      </c>
      <c r="H5202">
        <v>149.615028</v>
      </c>
      <c r="I5202">
        <v>8.5701900000000002</v>
      </c>
    </row>
    <row r="5203" spans="1:9" x14ac:dyDescent="0.25">
      <c r="A5203">
        <v>5202</v>
      </c>
      <c r="F5203">
        <v>150.97710999999998</v>
      </c>
      <c r="G5203">
        <v>4.7518659999999997</v>
      </c>
      <c r="H5203">
        <v>149.615028</v>
      </c>
      <c r="I5203">
        <v>8.5701900000000002</v>
      </c>
    </row>
    <row r="5204" spans="1:9" x14ac:dyDescent="0.25">
      <c r="A5204">
        <v>5203</v>
      </c>
      <c r="F5204">
        <v>151.035661</v>
      </c>
      <c r="G5204">
        <v>4.7106079999999997</v>
      </c>
      <c r="H5204">
        <v>149.615028</v>
      </c>
      <c r="I5204">
        <v>8.5701900000000002</v>
      </c>
    </row>
    <row r="5205" spans="1:9" x14ac:dyDescent="0.25">
      <c r="A5205">
        <v>5204</v>
      </c>
      <c r="F5205">
        <v>151.07717600000001</v>
      </c>
      <c r="G5205">
        <v>4.7491979999999998</v>
      </c>
      <c r="H5205">
        <v>149.615028</v>
      </c>
      <c r="I5205">
        <v>8.5701900000000002</v>
      </c>
    </row>
    <row r="5206" spans="1:9" x14ac:dyDescent="0.25">
      <c r="A5206">
        <v>5205</v>
      </c>
      <c r="F5206">
        <v>150.972543</v>
      </c>
      <c r="G5206">
        <v>4.6822819999999998</v>
      </c>
      <c r="H5206">
        <v>149.615028</v>
      </c>
      <c r="I5206">
        <v>8.5701900000000002</v>
      </c>
    </row>
    <row r="5207" spans="1:9" x14ac:dyDescent="0.25">
      <c r="A5207">
        <v>5206</v>
      </c>
      <c r="B5207">
        <v>122.80410500000001</v>
      </c>
      <c r="C5207">
        <v>6.6917150000000003</v>
      </c>
      <c r="H5207">
        <v>149.615028</v>
      </c>
      <c r="I5207">
        <v>8.5701900000000002</v>
      </c>
    </row>
    <row r="5208" spans="1:9" x14ac:dyDescent="0.25">
      <c r="A5208">
        <v>5207</v>
      </c>
      <c r="B5208">
        <v>122.79885200000001</v>
      </c>
      <c r="C5208">
        <v>6.6528729999999996</v>
      </c>
      <c r="H5208">
        <v>149.615028</v>
      </c>
      <c r="I5208">
        <v>8.5701900000000002</v>
      </c>
    </row>
    <row r="5209" spans="1:9" x14ac:dyDescent="0.25">
      <c r="A5209">
        <v>5208</v>
      </c>
      <c r="B5209">
        <v>122.86316400000001</v>
      </c>
      <c r="C5209">
        <v>6.6525119999999998</v>
      </c>
    </row>
    <row r="5210" spans="1:9" x14ac:dyDescent="0.25">
      <c r="A5210">
        <v>5209</v>
      </c>
      <c r="B5210">
        <v>122.82725300000001</v>
      </c>
      <c r="C5210">
        <v>6.7078699999999998</v>
      </c>
    </row>
    <row r="5211" spans="1:9" x14ac:dyDescent="0.25">
      <c r="A5211">
        <v>5210</v>
      </c>
      <c r="B5211">
        <v>122.83224600000001</v>
      </c>
      <c r="C5211">
        <v>6.6903779999999999</v>
      </c>
    </row>
    <row r="5212" spans="1:9" x14ac:dyDescent="0.25">
      <c r="A5212">
        <v>5211</v>
      </c>
      <c r="B5212">
        <v>122.84726800000001</v>
      </c>
      <c r="C5212">
        <v>6.6885260000000004</v>
      </c>
    </row>
    <row r="5213" spans="1:9" x14ac:dyDescent="0.25">
      <c r="A5213">
        <v>5212</v>
      </c>
      <c r="B5213">
        <v>122.861726</v>
      </c>
      <c r="C5213">
        <v>6.6803980000000003</v>
      </c>
    </row>
    <row r="5214" spans="1:9" x14ac:dyDescent="0.25">
      <c r="A5214">
        <v>5213</v>
      </c>
      <c r="B5214">
        <v>122.87376500000002</v>
      </c>
      <c r="C5214">
        <v>6.6871369999999999</v>
      </c>
      <c r="D5214">
        <v>117.31863100000001</v>
      </c>
      <c r="E5214">
        <v>8.7712369999999993</v>
      </c>
    </row>
    <row r="5215" spans="1:9" x14ac:dyDescent="0.25">
      <c r="A5215">
        <v>5214</v>
      </c>
      <c r="B5215">
        <v>122.86671200000001</v>
      </c>
      <c r="C5215">
        <v>6.6767440000000002</v>
      </c>
      <c r="D5215">
        <v>117.44236500000001</v>
      </c>
      <c r="E5215">
        <v>8.7481369999999998</v>
      </c>
    </row>
    <row r="5216" spans="1:9" x14ac:dyDescent="0.25">
      <c r="A5216">
        <v>5215</v>
      </c>
      <c r="B5216">
        <v>122.82545200000001</v>
      </c>
      <c r="C5216">
        <v>6.6544670000000004</v>
      </c>
      <c r="D5216">
        <v>117.38824200000002</v>
      </c>
      <c r="E5216">
        <v>8.7476730000000007</v>
      </c>
    </row>
    <row r="5217" spans="1:9" x14ac:dyDescent="0.25">
      <c r="A5217">
        <v>5216</v>
      </c>
      <c r="B5217">
        <v>122.80410500000001</v>
      </c>
      <c r="C5217">
        <v>6.6917150000000003</v>
      </c>
      <c r="D5217">
        <v>117.36570900000001</v>
      </c>
      <c r="E5217">
        <v>8.766864</v>
      </c>
    </row>
    <row r="5218" spans="1:9" x14ac:dyDescent="0.25">
      <c r="A5218">
        <v>5217</v>
      </c>
      <c r="B5218">
        <v>122.80410500000001</v>
      </c>
      <c r="C5218">
        <v>6.6917150000000003</v>
      </c>
      <c r="D5218">
        <v>117.366376</v>
      </c>
      <c r="E5218">
        <v>8.7560590000000005</v>
      </c>
    </row>
    <row r="5219" spans="1:9" x14ac:dyDescent="0.25">
      <c r="A5219">
        <v>5218</v>
      </c>
      <c r="D5219">
        <v>117.40459900000002</v>
      </c>
      <c r="E5219">
        <v>8.7581179999999996</v>
      </c>
    </row>
    <row r="5220" spans="1:9" x14ac:dyDescent="0.25">
      <c r="A5220">
        <v>5219</v>
      </c>
      <c r="D5220">
        <v>117.410775</v>
      </c>
      <c r="E5220">
        <v>8.7705160000000006</v>
      </c>
    </row>
    <row r="5221" spans="1:9" x14ac:dyDescent="0.25">
      <c r="A5221">
        <v>5220</v>
      </c>
      <c r="D5221">
        <v>117.41124100000002</v>
      </c>
      <c r="E5221">
        <v>8.8555089999999996</v>
      </c>
      <c r="F5221">
        <v>118.53141100000002</v>
      </c>
      <c r="G5221">
        <v>4.869434</v>
      </c>
    </row>
    <row r="5222" spans="1:9" x14ac:dyDescent="0.25">
      <c r="A5222">
        <v>5221</v>
      </c>
      <c r="D5222">
        <v>117.31863100000001</v>
      </c>
      <c r="E5222">
        <v>8.7712369999999993</v>
      </c>
      <c r="F5222">
        <v>118.51448600000001</v>
      </c>
      <c r="G5222">
        <v>4.9450620000000001</v>
      </c>
    </row>
    <row r="5223" spans="1:9" x14ac:dyDescent="0.25">
      <c r="A5223">
        <v>5222</v>
      </c>
      <c r="F5223">
        <v>118.525598</v>
      </c>
      <c r="G5223">
        <v>4.9432099999999997</v>
      </c>
      <c r="H5223">
        <v>116.97495800000002</v>
      </c>
      <c r="I5223">
        <v>9.6982759999999999</v>
      </c>
    </row>
    <row r="5224" spans="1:9" x14ac:dyDescent="0.25">
      <c r="A5224">
        <v>5223</v>
      </c>
      <c r="F5224">
        <v>118.560067</v>
      </c>
      <c r="G5224">
        <v>4.9245859999999997</v>
      </c>
      <c r="H5224">
        <v>116.95597600000001</v>
      </c>
      <c r="I5224">
        <v>9.7008480000000006</v>
      </c>
    </row>
    <row r="5225" spans="1:9" x14ac:dyDescent="0.25">
      <c r="A5225">
        <v>5224</v>
      </c>
      <c r="F5225">
        <v>118.52523500000001</v>
      </c>
      <c r="G5225">
        <v>4.9071449999999999</v>
      </c>
      <c r="H5225">
        <v>116.97495800000002</v>
      </c>
      <c r="I5225">
        <v>9.6729620000000001</v>
      </c>
    </row>
    <row r="5226" spans="1:9" x14ac:dyDescent="0.25">
      <c r="A5226">
        <v>5225</v>
      </c>
      <c r="F5226">
        <v>118.53269700000001</v>
      </c>
      <c r="G5226">
        <v>4.9134219999999997</v>
      </c>
      <c r="H5226">
        <v>117.02074900000001</v>
      </c>
      <c r="I5226">
        <v>9.6806789999999996</v>
      </c>
    </row>
    <row r="5227" spans="1:9" x14ac:dyDescent="0.25">
      <c r="A5227">
        <v>5226</v>
      </c>
      <c r="F5227">
        <v>118.47517900000001</v>
      </c>
      <c r="G5227">
        <v>4.8970609999999999</v>
      </c>
      <c r="H5227">
        <v>117.00665400000001</v>
      </c>
      <c r="I5227">
        <v>9.6689489999999996</v>
      </c>
    </row>
    <row r="5228" spans="1:9" x14ac:dyDescent="0.25">
      <c r="A5228">
        <v>5227</v>
      </c>
      <c r="F5228">
        <v>118.48099200000001</v>
      </c>
      <c r="G5228">
        <v>4.8761729999999996</v>
      </c>
      <c r="H5228">
        <v>116.99090700000001</v>
      </c>
      <c r="I5228">
        <v>9.6577339999999996</v>
      </c>
    </row>
    <row r="5229" spans="1:9" x14ac:dyDescent="0.25">
      <c r="A5229">
        <v>5228</v>
      </c>
      <c r="F5229">
        <v>118.51767500000001</v>
      </c>
      <c r="G5229">
        <v>4.8739610000000004</v>
      </c>
      <c r="H5229">
        <v>116.94712900000002</v>
      </c>
      <c r="I5229">
        <v>9.7060440000000003</v>
      </c>
    </row>
    <row r="5230" spans="1:9" x14ac:dyDescent="0.25">
      <c r="A5230">
        <v>5229</v>
      </c>
      <c r="F5230">
        <v>118.475953</v>
      </c>
      <c r="G5230">
        <v>4.8952090000000004</v>
      </c>
      <c r="H5230">
        <v>116.959733</v>
      </c>
      <c r="I5230">
        <v>9.7002819999999996</v>
      </c>
    </row>
    <row r="5231" spans="1:9" x14ac:dyDescent="0.25">
      <c r="A5231">
        <v>5230</v>
      </c>
      <c r="F5231">
        <v>118.53141100000002</v>
      </c>
      <c r="G5231">
        <v>4.869434</v>
      </c>
      <c r="H5231">
        <v>116.994561</v>
      </c>
      <c r="I5231">
        <v>9.7614529999999995</v>
      </c>
    </row>
    <row r="5232" spans="1:9" x14ac:dyDescent="0.25">
      <c r="A5232">
        <v>5231</v>
      </c>
      <c r="H5232">
        <v>116.98895400000001</v>
      </c>
      <c r="I5232">
        <v>9.781981</v>
      </c>
    </row>
    <row r="5233" spans="1:9" x14ac:dyDescent="0.25">
      <c r="A5233">
        <v>5232</v>
      </c>
      <c r="H5233">
        <v>116.97495800000002</v>
      </c>
      <c r="I5233">
        <v>9.6982759999999999</v>
      </c>
    </row>
    <row r="5234" spans="1:9" x14ac:dyDescent="0.25">
      <c r="A5234">
        <v>5233</v>
      </c>
      <c r="B5234">
        <v>96.317887000000013</v>
      </c>
      <c r="C5234">
        <v>7.6909869999999998</v>
      </c>
    </row>
    <row r="5235" spans="1:9" x14ac:dyDescent="0.25">
      <c r="A5235">
        <v>5234</v>
      </c>
      <c r="B5235">
        <v>96.39377300000001</v>
      </c>
      <c r="C5235">
        <v>7.668812</v>
      </c>
    </row>
    <row r="5236" spans="1:9" x14ac:dyDescent="0.25">
      <c r="A5236">
        <v>5235</v>
      </c>
      <c r="B5236">
        <v>96.366092000000009</v>
      </c>
      <c r="C5236">
        <v>7.6443750000000001</v>
      </c>
    </row>
    <row r="5237" spans="1:9" x14ac:dyDescent="0.25">
      <c r="A5237">
        <v>5236</v>
      </c>
      <c r="B5237">
        <v>96.383537000000004</v>
      </c>
      <c r="C5237">
        <v>7.6979829999999998</v>
      </c>
    </row>
    <row r="5238" spans="1:9" x14ac:dyDescent="0.25">
      <c r="A5238">
        <v>5237</v>
      </c>
      <c r="B5238">
        <v>96.357555000000005</v>
      </c>
      <c r="C5238">
        <v>7.6895980000000002</v>
      </c>
    </row>
    <row r="5239" spans="1:9" x14ac:dyDescent="0.25">
      <c r="A5239">
        <v>5238</v>
      </c>
      <c r="B5239">
        <v>96.429528000000005</v>
      </c>
      <c r="C5239">
        <v>7.6402590000000004</v>
      </c>
      <c r="D5239">
        <v>91.912410000000008</v>
      </c>
      <c r="E5239">
        <v>9.5211919999999992</v>
      </c>
    </row>
    <row r="5240" spans="1:9" x14ac:dyDescent="0.25">
      <c r="A5240">
        <v>5239</v>
      </c>
      <c r="B5240">
        <v>96.399430000000009</v>
      </c>
      <c r="C5240">
        <v>7.6268320000000003</v>
      </c>
      <c r="D5240">
        <v>91.887201000000005</v>
      </c>
      <c r="E5240">
        <v>9.5216030000000007</v>
      </c>
    </row>
    <row r="5241" spans="1:9" x14ac:dyDescent="0.25">
      <c r="A5241">
        <v>5240</v>
      </c>
      <c r="B5241">
        <v>96.404424000000006</v>
      </c>
      <c r="C5241">
        <v>7.642163</v>
      </c>
      <c r="D5241">
        <v>91.889516000000015</v>
      </c>
      <c r="E5241">
        <v>9.5149659999999994</v>
      </c>
    </row>
    <row r="5242" spans="1:9" x14ac:dyDescent="0.25">
      <c r="A5242">
        <v>5241</v>
      </c>
      <c r="B5242">
        <v>96.256200000000007</v>
      </c>
      <c r="C5242">
        <v>7.6962339999999996</v>
      </c>
      <c r="D5242">
        <v>91.869144000000006</v>
      </c>
      <c r="E5242">
        <v>9.4986569999999997</v>
      </c>
    </row>
    <row r="5243" spans="1:9" x14ac:dyDescent="0.25">
      <c r="A5243">
        <v>5242</v>
      </c>
      <c r="B5243">
        <v>96.317887000000013</v>
      </c>
      <c r="C5243">
        <v>7.6909869999999998</v>
      </c>
      <c r="D5243">
        <v>91.885709000000006</v>
      </c>
      <c r="E5243">
        <v>9.4898600000000002</v>
      </c>
    </row>
    <row r="5244" spans="1:9" x14ac:dyDescent="0.25">
      <c r="A5244">
        <v>5243</v>
      </c>
      <c r="D5244">
        <v>91.889001000000007</v>
      </c>
      <c r="E5244">
        <v>9.5022070000000003</v>
      </c>
    </row>
    <row r="5245" spans="1:9" x14ac:dyDescent="0.25">
      <c r="A5245">
        <v>5244</v>
      </c>
      <c r="D5245">
        <v>91.881387000000004</v>
      </c>
      <c r="E5245">
        <v>9.5112100000000002</v>
      </c>
    </row>
    <row r="5246" spans="1:9" x14ac:dyDescent="0.25">
      <c r="A5246">
        <v>5245</v>
      </c>
      <c r="D5246">
        <v>91.848460000000003</v>
      </c>
      <c r="E5246">
        <v>9.5682659999999995</v>
      </c>
    </row>
    <row r="5247" spans="1:9" x14ac:dyDescent="0.25">
      <c r="A5247">
        <v>5246</v>
      </c>
      <c r="D5247">
        <v>91.912410000000008</v>
      </c>
      <c r="E5247">
        <v>9.5211919999999992</v>
      </c>
      <c r="F5247">
        <v>92.037479000000005</v>
      </c>
      <c r="G5247">
        <v>5.8122150000000001</v>
      </c>
    </row>
    <row r="5248" spans="1:9" x14ac:dyDescent="0.25">
      <c r="A5248">
        <v>5247</v>
      </c>
      <c r="F5248">
        <v>92.006919000000011</v>
      </c>
      <c r="G5248">
        <v>5.9278700000000004</v>
      </c>
      <c r="H5248">
        <v>90.792957000000001</v>
      </c>
      <c r="I5248">
        <v>10.500655</v>
      </c>
    </row>
    <row r="5249" spans="1:9" x14ac:dyDescent="0.25">
      <c r="A5249">
        <v>5248</v>
      </c>
      <c r="F5249">
        <v>92.004243000000002</v>
      </c>
      <c r="G5249">
        <v>5.8754439999999999</v>
      </c>
      <c r="H5249">
        <v>90.772739000000001</v>
      </c>
      <c r="I5249">
        <v>10.536566000000001</v>
      </c>
    </row>
    <row r="5250" spans="1:9" x14ac:dyDescent="0.25">
      <c r="A5250">
        <v>5249</v>
      </c>
      <c r="F5250">
        <v>91.99508800000001</v>
      </c>
      <c r="G5250">
        <v>5.8532710000000003</v>
      </c>
      <c r="H5250">
        <v>90.873523000000006</v>
      </c>
      <c r="I5250">
        <v>10.487176</v>
      </c>
    </row>
    <row r="5251" spans="1:9" x14ac:dyDescent="0.25">
      <c r="A5251">
        <v>5250</v>
      </c>
      <c r="F5251">
        <v>91.963702000000012</v>
      </c>
      <c r="G5251">
        <v>5.837167</v>
      </c>
      <c r="H5251">
        <v>90.768827000000002</v>
      </c>
      <c r="I5251">
        <v>10.475858000000001</v>
      </c>
    </row>
    <row r="5252" spans="1:9" x14ac:dyDescent="0.25">
      <c r="A5252">
        <v>5251</v>
      </c>
      <c r="F5252">
        <v>91.985414000000006</v>
      </c>
      <c r="G5252">
        <v>5.895149</v>
      </c>
      <c r="H5252">
        <v>90.765741000000006</v>
      </c>
      <c r="I5252">
        <v>10.496745000000001</v>
      </c>
    </row>
    <row r="5253" spans="1:9" x14ac:dyDescent="0.25">
      <c r="A5253">
        <v>5252</v>
      </c>
      <c r="F5253">
        <v>92.015563000000014</v>
      </c>
      <c r="G5253">
        <v>5.8868660000000004</v>
      </c>
      <c r="H5253">
        <v>90.738679000000005</v>
      </c>
      <c r="I5253">
        <v>10.489234</v>
      </c>
    </row>
    <row r="5254" spans="1:9" x14ac:dyDescent="0.25">
      <c r="A5254">
        <v>5253</v>
      </c>
      <c r="F5254">
        <v>91.991588000000007</v>
      </c>
      <c r="G5254">
        <v>5.8907239999999996</v>
      </c>
      <c r="H5254">
        <v>90.713006000000007</v>
      </c>
      <c r="I5254">
        <v>10.536720000000001</v>
      </c>
    </row>
    <row r="5255" spans="1:9" x14ac:dyDescent="0.25">
      <c r="A5255">
        <v>5254</v>
      </c>
      <c r="F5255">
        <v>91.929799000000003</v>
      </c>
      <c r="G5255">
        <v>5.8989560000000001</v>
      </c>
      <c r="H5255">
        <v>90.718616000000011</v>
      </c>
      <c r="I5255">
        <v>10.539344</v>
      </c>
    </row>
    <row r="5256" spans="1:9" x14ac:dyDescent="0.25">
      <c r="A5256">
        <v>5255</v>
      </c>
      <c r="F5256">
        <v>92.037479000000005</v>
      </c>
      <c r="G5256">
        <v>5.8122150000000001</v>
      </c>
      <c r="H5256">
        <v>90.718616000000011</v>
      </c>
      <c r="I5256">
        <v>10.550406000000001</v>
      </c>
    </row>
    <row r="5257" spans="1:9" x14ac:dyDescent="0.25">
      <c r="A5257">
        <v>5256</v>
      </c>
      <c r="H5257">
        <v>90.669533999999999</v>
      </c>
      <c r="I5257">
        <v>10.486147000000001</v>
      </c>
    </row>
    <row r="5258" spans="1:9" x14ac:dyDescent="0.25">
      <c r="A5258">
        <v>5257</v>
      </c>
      <c r="B5258">
        <v>74.846806000000001</v>
      </c>
      <c r="C5258">
        <v>7.6849670000000003</v>
      </c>
      <c r="H5258">
        <v>90.792957000000001</v>
      </c>
      <c r="I5258">
        <v>10.500655</v>
      </c>
    </row>
    <row r="5259" spans="1:9" x14ac:dyDescent="0.25">
      <c r="A5259">
        <v>5258</v>
      </c>
      <c r="B5259">
        <v>74.809867000000011</v>
      </c>
      <c r="C5259">
        <v>7.6379950000000001</v>
      </c>
    </row>
    <row r="5260" spans="1:9" x14ac:dyDescent="0.25">
      <c r="A5260">
        <v>5259</v>
      </c>
      <c r="B5260">
        <v>74.823295000000002</v>
      </c>
      <c r="C5260">
        <v>7.7169679999999996</v>
      </c>
    </row>
    <row r="5261" spans="1:9" x14ac:dyDescent="0.25">
      <c r="A5261">
        <v>5260</v>
      </c>
      <c r="B5261">
        <v>74.813108</v>
      </c>
      <c r="C5261">
        <v>7.7081189999999999</v>
      </c>
    </row>
    <row r="5262" spans="1:9" x14ac:dyDescent="0.25">
      <c r="A5262">
        <v>5261</v>
      </c>
      <c r="B5262">
        <v>74.791448000000003</v>
      </c>
      <c r="C5262">
        <v>7.7356429999999996</v>
      </c>
    </row>
    <row r="5263" spans="1:9" x14ac:dyDescent="0.25">
      <c r="A5263">
        <v>5262</v>
      </c>
      <c r="B5263">
        <v>74.763872000000006</v>
      </c>
      <c r="C5263">
        <v>7.7471670000000001</v>
      </c>
      <c r="D5263">
        <v>71.928840000000008</v>
      </c>
      <c r="E5263">
        <v>9.3045449999999992</v>
      </c>
    </row>
    <row r="5264" spans="1:9" x14ac:dyDescent="0.25">
      <c r="A5264">
        <v>5263</v>
      </c>
      <c r="B5264">
        <v>74.791500000000013</v>
      </c>
      <c r="C5264">
        <v>7.6704590000000001</v>
      </c>
      <c r="D5264">
        <v>71.887579000000002</v>
      </c>
      <c r="E5264">
        <v>9.3016629999999996</v>
      </c>
    </row>
    <row r="5265" spans="1:9" x14ac:dyDescent="0.25">
      <c r="A5265">
        <v>5264</v>
      </c>
      <c r="B5265">
        <v>74.792580000000001</v>
      </c>
      <c r="C5265">
        <v>7.7389869999999998</v>
      </c>
      <c r="D5265">
        <v>71.893341000000007</v>
      </c>
      <c r="E5265">
        <v>9.2904479999999996</v>
      </c>
    </row>
    <row r="5266" spans="1:9" x14ac:dyDescent="0.25">
      <c r="A5266">
        <v>5265</v>
      </c>
      <c r="B5266">
        <v>74.793558000000004</v>
      </c>
      <c r="C5266">
        <v>7.7407360000000001</v>
      </c>
      <c r="D5266">
        <v>71.902139000000005</v>
      </c>
      <c r="E5266">
        <v>9.2505249999999997</v>
      </c>
    </row>
    <row r="5267" spans="1:9" x14ac:dyDescent="0.25">
      <c r="A5267">
        <v>5266</v>
      </c>
      <c r="B5267">
        <v>74.853443000000013</v>
      </c>
      <c r="C5267">
        <v>7.6683490000000001</v>
      </c>
      <c r="D5267">
        <v>71.907849000000013</v>
      </c>
      <c r="E5267">
        <v>9.2688400000000009</v>
      </c>
    </row>
    <row r="5268" spans="1:9" x14ac:dyDescent="0.25">
      <c r="A5268">
        <v>5267</v>
      </c>
      <c r="B5268">
        <v>74.846806000000001</v>
      </c>
      <c r="C5268">
        <v>7.6849670000000003</v>
      </c>
      <c r="D5268">
        <v>71.931618</v>
      </c>
      <c r="E5268">
        <v>9.3037209999999995</v>
      </c>
    </row>
    <row r="5269" spans="1:9" x14ac:dyDescent="0.25">
      <c r="A5269">
        <v>5268</v>
      </c>
      <c r="D5269">
        <v>71.931155000000004</v>
      </c>
      <c r="E5269">
        <v>9.323169</v>
      </c>
    </row>
    <row r="5270" spans="1:9" x14ac:dyDescent="0.25">
      <c r="A5270">
        <v>5269</v>
      </c>
      <c r="D5270">
        <v>71.947361000000001</v>
      </c>
      <c r="E5270">
        <v>9.2317970000000003</v>
      </c>
    </row>
    <row r="5271" spans="1:9" x14ac:dyDescent="0.25">
      <c r="A5271">
        <v>5270</v>
      </c>
      <c r="D5271">
        <v>71.928840000000008</v>
      </c>
      <c r="E5271">
        <v>9.3045449999999992</v>
      </c>
    </row>
    <row r="5272" spans="1:9" x14ac:dyDescent="0.25">
      <c r="A5272">
        <v>5271</v>
      </c>
      <c r="F5272">
        <v>72.119917000000001</v>
      </c>
      <c r="G5272">
        <v>5.9981989999999996</v>
      </c>
    </row>
    <row r="5273" spans="1:9" x14ac:dyDescent="0.25">
      <c r="A5273">
        <v>5272</v>
      </c>
      <c r="F5273">
        <v>72.077473000000012</v>
      </c>
      <c r="G5273">
        <v>6.0505209999999998</v>
      </c>
      <c r="H5273">
        <v>71.609915000000001</v>
      </c>
      <c r="I5273">
        <v>9.7833190000000005</v>
      </c>
    </row>
    <row r="5274" spans="1:9" x14ac:dyDescent="0.25">
      <c r="A5274">
        <v>5273</v>
      </c>
      <c r="F5274">
        <v>72.093679000000009</v>
      </c>
      <c r="G5274">
        <v>6.0491320000000002</v>
      </c>
      <c r="H5274">
        <v>71.520035000000007</v>
      </c>
      <c r="I5274">
        <v>9.7955629999999996</v>
      </c>
    </row>
    <row r="5275" spans="1:9" x14ac:dyDescent="0.25">
      <c r="A5275">
        <v>5274</v>
      </c>
      <c r="F5275">
        <v>72.104946000000012</v>
      </c>
      <c r="G5275">
        <v>6.0175429999999999</v>
      </c>
      <c r="H5275">
        <v>71.548640000000006</v>
      </c>
      <c r="I5275">
        <v>9.7838840000000005</v>
      </c>
    </row>
    <row r="5276" spans="1:9" x14ac:dyDescent="0.25">
      <c r="A5276">
        <v>5275</v>
      </c>
      <c r="F5276">
        <v>72.093525000000014</v>
      </c>
      <c r="G5276">
        <v>6.0041159999999998</v>
      </c>
      <c r="H5276">
        <v>71.547457000000009</v>
      </c>
      <c r="I5276">
        <v>9.7834719999999997</v>
      </c>
    </row>
    <row r="5277" spans="1:9" x14ac:dyDescent="0.25">
      <c r="A5277">
        <v>5276</v>
      </c>
      <c r="F5277">
        <v>72.102013000000014</v>
      </c>
      <c r="G5277">
        <v>6.0247970000000004</v>
      </c>
      <c r="H5277">
        <v>71.562686000000014</v>
      </c>
      <c r="I5277">
        <v>9.7785840000000004</v>
      </c>
    </row>
    <row r="5278" spans="1:9" x14ac:dyDescent="0.25">
      <c r="A5278">
        <v>5277</v>
      </c>
      <c r="F5278">
        <v>72.03796100000001</v>
      </c>
      <c r="G5278">
        <v>6.0486180000000003</v>
      </c>
      <c r="H5278">
        <v>71.473835000000008</v>
      </c>
      <c r="I5278">
        <v>9.8066239999999993</v>
      </c>
    </row>
    <row r="5279" spans="1:9" x14ac:dyDescent="0.25">
      <c r="A5279">
        <v>5278</v>
      </c>
      <c r="F5279">
        <v>72.088482000000013</v>
      </c>
      <c r="G5279">
        <v>6.0502640000000003</v>
      </c>
      <c r="H5279">
        <v>71.420844000000002</v>
      </c>
      <c r="I5279">
        <v>9.8119750000000003</v>
      </c>
    </row>
    <row r="5280" spans="1:9" x14ac:dyDescent="0.25">
      <c r="A5280">
        <v>5279</v>
      </c>
      <c r="B5280">
        <v>54.290573000000002</v>
      </c>
      <c r="C5280">
        <v>6.0877850000000002</v>
      </c>
      <c r="F5280">
        <v>72.056225000000012</v>
      </c>
      <c r="G5280">
        <v>6.0538650000000001</v>
      </c>
      <c r="H5280">
        <v>71.443893000000003</v>
      </c>
      <c r="I5280">
        <v>9.8452099999999998</v>
      </c>
    </row>
    <row r="5281" spans="1:9" x14ac:dyDescent="0.25">
      <c r="A5281">
        <v>5280</v>
      </c>
      <c r="B5281">
        <v>54.293415000000003</v>
      </c>
      <c r="C5281">
        <v>6.0530099999999996</v>
      </c>
      <c r="F5281">
        <v>72.082309000000009</v>
      </c>
      <c r="G5281">
        <v>5.9934659999999997</v>
      </c>
      <c r="H5281">
        <v>71.452536000000009</v>
      </c>
      <c r="I5281">
        <v>9.8297760000000007</v>
      </c>
    </row>
    <row r="5282" spans="1:9" x14ac:dyDescent="0.25">
      <c r="A5282">
        <v>5281</v>
      </c>
      <c r="B5282">
        <v>54.294910000000002</v>
      </c>
      <c r="C5282">
        <v>6.1256050000000002</v>
      </c>
      <c r="F5282">
        <v>72.119917000000001</v>
      </c>
      <c r="G5282">
        <v>5.9981989999999996</v>
      </c>
      <c r="H5282">
        <v>71.428458000000006</v>
      </c>
      <c r="I5282">
        <v>9.7999360000000006</v>
      </c>
    </row>
    <row r="5283" spans="1:9" x14ac:dyDescent="0.25">
      <c r="A5283">
        <v>5282</v>
      </c>
      <c r="B5283">
        <v>54.296866999999999</v>
      </c>
      <c r="C5283">
        <v>6.0843280000000002</v>
      </c>
      <c r="H5283">
        <v>71.609915000000001</v>
      </c>
      <c r="I5283">
        <v>9.7833190000000005</v>
      </c>
    </row>
    <row r="5284" spans="1:9" x14ac:dyDescent="0.25">
      <c r="A5284">
        <v>5283</v>
      </c>
      <c r="B5284">
        <v>54.289283000000005</v>
      </c>
      <c r="C5284">
        <v>6.1513520000000002</v>
      </c>
    </row>
    <row r="5285" spans="1:9" x14ac:dyDescent="0.25">
      <c r="A5285">
        <v>5284</v>
      </c>
      <c r="B5285">
        <v>54.261627000000004</v>
      </c>
      <c r="C5285">
        <v>6.1278750000000004</v>
      </c>
    </row>
    <row r="5286" spans="1:9" x14ac:dyDescent="0.25">
      <c r="A5286">
        <v>5285</v>
      </c>
      <c r="B5286">
        <v>54.249351000000004</v>
      </c>
      <c r="C5286">
        <v>6.1206519999999998</v>
      </c>
    </row>
    <row r="5287" spans="1:9" x14ac:dyDescent="0.25">
      <c r="A5287">
        <v>5286</v>
      </c>
      <c r="B5287">
        <v>54.246410000000004</v>
      </c>
      <c r="C5287">
        <v>6.1223029999999996</v>
      </c>
    </row>
    <row r="5288" spans="1:9" x14ac:dyDescent="0.25">
      <c r="A5288">
        <v>5287</v>
      </c>
      <c r="B5288">
        <v>54.275817000000004</v>
      </c>
      <c r="C5288">
        <v>6.1226120000000002</v>
      </c>
    </row>
    <row r="5289" spans="1:9" x14ac:dyDescent="0.25">
      <c r="A5289">
        <v>5288</v>
      </c>
      <c r="B5289">
        <v>54.275660999999999</v>
      </c>
      <c r="C5289">
        <v>6.1442310000000004</v>
      </c>
      <c r="D5289">
        <v>47.766696000000003</v>
      </c>
      <c r="E5289">
        <v>7.8583600000000002</v>
      </c>
    </row>
    <row r="5290" spans="1:9" x14ac:dyDescent="0.25">
      <c r="A5290">
        <v>5289</v>
      </c>
      <c r="B5290">
        <v>54.275974000000005</v>
      </c>
      <c r="C5290">
        <v>6.1415480000000002</v>
      </c>
      <c r="D5290">
        <v>47.748069000000001</v>
      </c>
      <c r="E5290">
        <v>7.8309110000000004</v>
      </c>
    </row>
    <row r="5291" spans="1:9" x14ac:dyDescent="0.25">
      <c r="A5291">
        <v>5290</v>
      </c>
      <c r="B5291">
        <v>54.290573000000002</v>
      </c>
      <c r="C5291">
        <v>6.0877850000000002</v>
      </c>
      <c r="D5291">
        <v>47.764274</v>
      </c>
      <c r="E5291">
        <v>7.8327169999999997</v>
      </c>
    </row>
    <row r="5292" spans="1:9" x14ac:dyDescent="0.25">
      <c r="A5292">
        <v>5291</v>
      </c>
      <c r="B5292">
        <v>54.290573000000002</v>
      </c>
      <c r="C5292">
        <v>6.0877850000000002</v>
      </c>
      <c r="D5292">
        <v>47.747142000000004</v>
      </c>
      <c r="E5292">
        <v>7.8326140000000004</v>
      </c>
    </row>
    <row r="5293" spans="1:9" x14ac:dyDescent="0.25">
      <c r="A5293">
        <v>5292</v>
      </c>
      <c r="D5293">
        <v>47.740589</v>
      </c>
      <c r="E5293">
        <v>7.8421079999999996</v>
      </c>
    </row>
    <row r="5294" spans="1:9" x14ac:dyDescent="0.25">
      <c r="A5294">
        <v>5293</v>
      </c>
      <c r="D5294">
        <v>47.760971000000005</v>
      </c>
      <c r="E5294">
        <v>7.8635200000000003</v>
      </c>
    </row>
    <row r="5295" spans="1:9" x14ac:dyDescent="0.25">
      <c r="A5295">
        <v>5294</v>
      </c>
      <c r="D5295">
        <v>47.769328999999999</v>
      </c>
      <c r="E5295">
        <v>7.8745099999999999</v>
      </c>
      <c r="F5295">
        <v>51.997741000000005</v>
      </c>
      <c r="G5295">
        <v>3.7569270000000001</v>
      </c>
    </row>
    <row r="5296" spans="1:9" x14ac:dyDescent="0.25">
      <c r="A5296">
        <v>5295</v>
      </c>
      <c r="D5296">
        <v>47.775676000000004</v>
      </c>
      <c r="E5296">
        <v>7.8799279999999996</v>
      </c>
      <c r="F5296">
        <v>52.051608999999999</v>
      </c>
      <c r="G5296">
        <v>3.8418019999999999</v>
      </c>
    </row>
    <row r="5297" spans="1:9" x14ac:dyDescent="0.25">
      <c r="A5297">
        <v>5296</v>
      </c>
      <c r="D5297">
        <v>47.766696000000003</v>
      </c>
      <c r="E5297">
        <v>7.8583600000000002</v>
      </c>
      <c r="F5297">
        <v>52.096648999999999</v>
      </c>
      <c r="G5297">
        <v>3.8021760000000002</v>
      </c>
    </row>
    <row r="5298" spans="1:9" x14ac:dyDescent="0.25">
      <c r="A5298">
        <v>5297</v>
      </c>
      <c r="F5298">
        <v>52.078643</v>
      </c>
      <c r="G5298">
        <v>3.807026</v>
      </c>
      <c r="H5298">
        <v>47.480854000000001</v>
      </c>
      <c r="I5298">
        <v>8.396509</v>
      </c>
    </row>
    <row r="5299" spans="1:9" x14ac:dyDescent="0.25">
      <c r="A5299">
        <v>5298</v>
      </c>
      <c r="F5299">
        <v>52.055374</v>
      </c>
      <c r="G5299">
        <v>3.7704439999999999</v>
      </c>
      <c r="H5299">
        <v>47.517696000000001</v>
      </c>
      <c r="I5299">
        <v>8.4360320000000009</v>
      </c>
    </row>
    <row r="5300" spans="1:9" x14ac:dyDescent="0.25">
      <c r="A5300">
        <v>5299</v>
      </c>
      <c r="F5300">
        <v>52.064353000000004</v>
      </c>
      <c r="G5300">
        <v>3.7584740000000001</v>
      </c>
      <c r="H5300">
        <v>47.475231000000001</v>
      </c>
      <c r="I5300">
        <v>8.4203469999999996</v>
      </c>
    </row>
    <row r="5301" spans="1:9" x14ac:dyDescent="0.25">
      <c r="A5301">
        <v>5300</v>
      </c>
      <c r="F5301">
        <v>52.063163000000003</v>
      </c>
      <c r="G5301">
        <v>3.7769460000000001</v>
      </c>
      <c r="H5301">
        <v>47.468112000000005</v>
      </c>
      <c r="I5301">
        <v>8.4099240000000002</v>
      </c>
    </row>
    <row r="5302" spans="1:9" x14ac:dyDescent="0.25">
      <c r="A5302">
        <v>5301</v>
      </c>
      <c r="F5302">
        <v>52.079883000000002</v>
      </c>
      <c r="G5302">
        <v>3.8238470000000002</v>
      </c>
      <c r="H5302">
        <v>47.461607999999998</v>
      </c>
      <c r="I5302">
        <v>8.4023909999999997</v>
      </c>
    </row>
    <row r="5303" spans="1:9" x14ac:dyDescent="0.25">
      <c r="A5303">
        <v>5302</v>
      </c>
      <c r="F5303">
        <v>52.025500999999998</v>
      </c>
      <c r="G5303">
        <v>3.872967</v>
      </c>
      <c r="H5303">
        <v>47.489989999999999</v>
      </c>
      <c r="I5303">
        <v>8.3767999999999994</v>
      </c>
    </row>
    <row r="5304" spans="1:9" x14ac:dyDescent="0.25">
      <c r="A5304">
        <v>5303</v>
      </c>
      <c r="F5304">
        <v>51.997741000000005</v>
      </c>
      <c r="G5304">
        <v>3.7569270000000001</v>
      </c>
      <c r="H5304">
        <v>47.470485000000004</v>
      </c>
      <c r="I5304">
        <v>8.3885629999999995</v>
      </c>
    </row>
    <row r="5305" spans="1:9" x14ac:dyDescent="0.25">
      <c r="A5305">
        <v>5304</v>
      </c>
      <c r="B5305">
        <v>31.840753000000007</v>
      </c>
      <c r="C5305">
        <v>6.1716290000000003</v>
      </c>
      <c r="F5305">
        <v>51.997741000000005</v>
      </c>
      <c r="G5305">
        <v>3.7569270000000001</v>
      </c>
      <c r="H5305">
        <v>47.452220000000004</v>
      </c>
      <c r="I5305">
        <v>8.4243190000000006</v>
      </c>
    </row>
    <row r="5306" spans="1:9" x14ac:dyDescent="0.25">
      <c r="A5306">
        <v>5305</v>
      </c>
      <c r="B5306">
        <v>31.851123000000001</v>
      </c>
      <c r="C5306">
        <v>6.152177</v>
      </c>
      <c r="H5306">
        <v>47.46331</v>
      </c>
      <c r="I5306">
        <v>8.4110589999999998</v>
      </c>
    </row>
    <row r="5307" spans="1:9" x14ac:dyDescent="0.25">
      <c r="A5307">
        <v>5306</v>
      </c>
      <c r="B5307">
        <v>31.916238</v>
      </c>
      <c r="C5307">
        <v>6.1445410000000003</v>
      </c>
      <c r="H5307">
        <v>47.492878000000005</v>
      </c>
      <c r="I5307">
        <v>8.3765420000000006</v>
      </c>
    </row>
    <row r="5308" spans="1:9" x14ac:dyDescent="0.25">
      <c r="A5308">
        <v>5307</v>
      </c>
      <c r="B5308">
        <v>31.924030000000002</v>
      </c>
      <c r="C5308">
        <v>6.1318479999999997</v>
      </c>
      <c r="H5308">
        <v>47.397991000000005</v>
      </c>
      <c r="I5308">
        <v>8.3912460000000006</v>
      </c>
    </row>
    <row r="5309" spans="1:9" x14ac:dyDescent="0.25">
      <c r="A5309">
        <v>5308</v>
      </c>
      <c r="B5309">
        <v>31.869078999999999</v>
      </c>
      <c r="C5309">
        <v>6.1511449999999996</v>
      </c>
      <c r="H5309">
        <v>47.369300000000003</v>
      </c>
      <c r="I5309">
        <v>8.4374249999999993</v>
      </c>
    </row>
    <row r="5310" spans="1:9" x14ac:dyDescent="0.25">
      <c r="A5310">
        <v>5309</v>
      </c>
      <c r="B5310">
        <v>31.858037000000003</v>
      </c>
      <c r="C5310">
        <v>6.1614649999999997</v>
      </c>
      <c r="H5310">
        <v>47.480854000000001</v>
      </c>
      <c r="I5310">
        <v>8.396509</v>
      </c>
    </row>
    <row r="5311" spans="1:9" x14ac:dyDescent="0.25">
      <c r="A5311">
        <v>5310</v>
      </c>
      <c r="B5311">
        <v>31.866343999999998</v>
      </c>
      <c r="C5311">
        <v>6.1749830000000001</v>
      </c>
    </row>
    <row r="5312" spans="1:9" x14ac:dyDescent="0.25">
      <c r="A5312">
        <v>5311</v>
      </c>
      <c r="B5312">
        <v>31.852466000000007</v>
      </c>
      <c r="C5312">
        <v>6.1601229999999996</v>
      </c>
    </row>
    <row r="5313" spans="1:9" x14ac:dyDescent="0.25">
      <c r="A5313">
        <v>5312</v>
      </c>
      <c r="B5313">
        <v>31.824655</v>
      </c>
      <c r="C5313">
        <v>6.1467080000000003</v>
      </c>
    </row>
    <row r="5314" spans="1:9" x14ac:dyDescent="0.25">
      <c r="A5314">
        <v>5313</v>
      </c>
      <c r="B5314">
        <v>31.830949000000004</v>
      </c>
      <c r="C5314">
        <v>6.1557370000000002</v>
      </c>
    </row>
    <row r="5315" spans="1:9" x14ac:dyDescent="0.25">
      <c r="A5315">
        <v>5314</v>
      </c>
      <c r="B5315">
        <v>31.844881000000001</v>
      </c>
      <c r="C5315">
        <v>6.1406200000000002</v>
      </c>
      <c r="D5315">
        <v>25.428427999999997</v>
      </c>
      <c r="E5315">
        <v>7.796754</v>
      </c>
    </row>
    <row r="5316" spans="1:9" x14ac:dyDescent="0.25">
      <c r="A5316">
        <v>5315</v>
      </c>
      <c r="B5316">
        <v>31.782346000000004</v>
      </c>
      <c r="C5316">
        <v>6.1512479999999998</v>
      </c>
      <c r="D5316">
        <v>25.333801000000001</v>
      </c>
      <c r="E5316">
        <v>7.8116149999999998</v>
      </c>
    </row>
    <row r="5317" spans="1:9" x14ac:dyDescent="0.25">
      <c r="A5317">
        <v>5316</v>
      </c>
      <c r="B5317">
        <v>31.840753000000007</v>
      </c>
      <c r="C5317">
        <v>6.1716290000000003</v>
      </c>
      <c r="D5317">
        <v>25.343344999999999</v>
      </c>
      <c r="E5317">
        <v>7.8181149999999997</v>
      </c>
    </row>
    <row r="5318" spans="1:9" x14ac:dyDescent="0.25">
      <c r="A5318">
        <v>5317</v>
      </c>
      <c r="D5318">
        <v>25.385191000000006</v>
      </c>
      <c r="E5318">
        <v>7.788138</v>
      </c>
    </row>
    <row r="5319" spans="1:9" x14ac:dyDescent="0.25">
      <c r="A5319">
        <v>5318</v>
      </c>
      <c r="D5319">
        <v>25.384105000000005</v>
      </c>
      <c r="E5319">
        <v>7.7677060000000004</v>
      </c>
    </row>
    <row r="5320" spans="1:9" x14ac:dyDescent="0.25">
      <c r="A5320">
        <v>5319</v>
      </c>
      <c r="D5320">
        <v>25.357275999999999</v>
      </c>
      <c r="E5320">
        <v>7.7587799999999998</v>
      </c>
      <c r="F5320">
        <v>30.086326</v>
      </c>
      <c r="G5320">
        <v>4.0792989999999998</v>
      </c>
    </row>
    <row r="5321" spans="1:9" x14ac:dyDescent="0.25">
      <c r="A5321">
        <v>5320</v>
      </c>
      <c r="D5321">
        <v>25.347369999999998</v>
      </c>
      <c r="E5321">
        <v>7.7616170000000002</v>
      </c>
      <c r="F5321">
        <v>29.995569000000003</v>
      </c>
      <c r="G5321">
        <v>4.0603639999999999</v>
      </c>
    </row>
    <row r="5322" spans="1:9" x14ac:dyDescent="0.25">
      <c r="A5322">
        <v>5321</v>
      </c>
      <c r="D5322">
        <v>25.413879000000001</v>
      </c>
      <c r="E5322">
        <v>7.7488219999999997</v>
      </c>
      <c r="F5322">
        <v>30.006973000000002</v>
      </c>
      <c r="G5322">
        <v>4.0525209999999996</v>
      </c>
    </row>
    <row r="5323" spans="1:9" x14ac:dyDescent="0.25">
      <c r="A5323">
        <v>5322</v>
      </c>
      <c r="D5323">
        <v>25.391225000000006</v>
      </c>
      <c r="E5323">
        <v>7.7652299999999999</v>
      </c>
      <c r="F5323">
        <v>29.982568000000001</v>
      </c>
      <c r="G5323">
        <v>4.0706309999999997</v>
      </c>
    </row>
    <row r="5324" spans="1:9" x14ac:dyDescent="0.25">
      <c r="A5324">
        <v>5323</v>
      </c>
      <c r="D5324">
        <v>25.327093000000005</v>
      </c>
      <c r="E5324">
        <v>7.8363290000000001</v>
      </c>
      <c r="F5324">
        <v>29.995001999999999</v>
      </c>
      <c r="G5324">
        <v>4.0606730000000004</v>
      </c>
    </row>
    <row r="5325" spans="1:9" x14ac:dyDescent="0.25">
      <c r="A5325">
        <v>5324</v>
      </c>
      <c r="D5325">
        <v>25.428427999999997</v>
      </c>
      <c r="E5325">
        <v>7.796754</v>
      </c>
      <c r="F5325">
        <v>29.997015000000005</v>
      </c>
      <c r="G5325">
        <v>4.0608279999999999</v>
      </c>
      <c r="H5325">
        <v>26.008729000000002</v>
      </c>
      <c r="I5325">
        <v>8.8227969999999996</v>
      </c>
    </row>
    <row r="5326" spans="1:9" x14ac:dyDescent="0.25">
      <c r="A5326">
        <v>5325</v>
      </c>
      <c r="F5326">
        <v>29.954034</v>
      </c>
      <c r="G5326">
        <v>4.0619120000000004</v>
      </c>
      <c r="H5326">
        <v>26.014097000000007</v>
      </c>
      <c r="I5326">
        <v>8.7111429999999999</v>
      </c>
    </row>
    <row r="5327" spans="1:9" x14ac:dyDescent="0.25">
      <c r="A5327">
        <v>5326</v>
      </c>
      <c r="F5327">
        <v>29.915647</v>
      </c>
      <c r="G5327">
        <v>4.0456589999999997</v>
      </c>
      <c r="H5327">
        <v>26.017036000000004</v>
      </c>
      <c r="I5327">
        <v>8.7218750000000007</v>
      </c>
    </row>
    <row r="5328" spans="1:9" x14ac:dyDescent="0.25">
      <c r="A5328">
        <v>5327</v>
      </c>
      <c r="F5328">
        <v>29.946037000000004</v>
      </c>
      <c r="G5328">
        <v>4.0997830000000004</v>
      </c>
      <c r="H5328">
        <v>25.994231999999997</v>
      </c>
      <c r="I5328">
        <v>8.721978</v>
      </c>
    </row>
    <row r="5329" spans="1:11" x14ac:dyDescent="0.25">
      <c r="A5329">
        <v>5328</v>
      </c>
      <c r="F5329">
        <v>29.937059000000005</v>
      </c>
      <c r="G5329">
        <v>4.0983900000000002</v>
      </c>
      <c r="H5329">
        <v>25.972717000000003</v>
      </c>
      <c r="I5329">
        <v>8.7616040000000002</v>
      </c>
    </row>
    <row r="5330" spans="1:11" x14ac:dyDescent="0.25">
      <c r="A5330">
        <v>5329</v>
      </c>
      <c r="B5330">
        <v>14.614893000000002</v>
      </c>
      <c r="C5330">
        <v>6.3371500000000003</v>
      </c>
      <c r="F5330">
        <v>29.939277000000004</v>
      </c>
      <c r="G5330">
        <v>4.1604599999999996</v>
      </c>
      <c r="H5330">
        <v>25.946556000000001</v>
      </c>
      <c r="I5330">
        <v>8.7673830000000006</v>
      </c>
    </row>
    <row r="5331" spans="1:11" x14ac:dyDescent="0.25">
      <c r="A5331">
        <v>5330</v>
      </c>
      <c r="B5331">
        <v>14.573359000000004</v>
      </c>
      <c r="C5331">
        <v>6.3637730000000001</v>
      </c>
      <c r="F5331">
        <v>30.086326</v>
      </c>
      <c r="G5331">
        <v>4.0792989999999998</v>
      </c>
      <c r="H5331">
        <v>26.008369000000002</v>
      </c>
      <c r="I5331">
        <v>8.7665570000000006</v>
      </c>
    </row>
    <row r="5332" spans="1:11" x14ac:dyDescent="0.25">
      <c r="A5332">
        <v>5331</v>
      </c>
      <c r="B5332">
        <v>14.601634000000004</v>
      </c>
      <c r="C5332">
        <v>6.3349310000000001</v>
      </c>
      <c r="F5332">
        <v>30.086326</v>
      </c>
      <c r="G5332">
        <v>4.0792989999999998</v>
      </c>
      <c r="H5332">
        <v>26.014715000000002</v>
      </c>
      <c r="I5332">
        <v>8.7744509999999991</v>
      </c>
    </row>
    <row r="5333" spans="1:11" x14ac:dyDescent="0.25">
      <c r="A5333">
        <v>5332</v>
      </c>
      <c r="B5333">
        <v>14.615563999999999</v>
      </c>
      <c r="C5333">
        <v>6.3464879999999999</v>
      </c>
      <c r="H5333">
        <v>26.049233999999998</v>
      </c>
      <c r="I5333">
        <v>8.7416879999999999</v>
      </c>
    </row>
    <row r="5334" spans="1:11" x14ac:dyDescent="0.25">
      <c r="A5334">
        <v>5333</v>
      </c>
      <c r="B5334">
        <v>14.614893000000002</v>
      </c>
      <c r="C5334">
        <v>6.3371500000000003</v>
      </c>
      <c r="H5334">
        <v>26.008729000000002</v>
      </c>
      <c r="I5334">
        <v>8.8227969999999996</v>
      </c>
      <c r="J5334">
        <v>38.626944999999999</v>
      </c>
      <c r="K5334">
        <v>14.014666</v>
      </c>
    </row>
    <row r="5335" spans="1:11" x14ac:dyDescent="0.25">
      <c r="A5335">
        <v>5334</v>
      </c>
    </row>
    <row r="5336" spans="1:11" x14ac:dyDescent="0.25">
      <c r="A5336">
        <v>5335</v>
      </c>
    </row>
    <row r="5337" spans="1:11" x14ac:dyDescent="0.25">
      <c r="A5337">
        <v>5336</v>
      </c>
    </row>
    <row r="5338" spans="1:11" x14ac:dyDescent="0.25">
      <c r="A5338">
        <v>5337</v>
      </c>
    </row>
    <row r="5339" spans="1:11" x14ac:dyDescent="0.25">
      <c r="A5339">
        <v>5338</v>
      </c>
    </row>
    <row r="5340" spans="1:11" x14ac:dyDescent="0.25">
      <c r="A5340">
        <v>5339</v>
      </c>
    </row>
    <row r="5341" spans="1:11" x14ac:dyDescent="0.25">
      <c r="A5341">
        <v>5340</v>
      </c>
    </row>
    <row r="5342" spans="1:11" x14ac:dyDescent="0.25">
      <c r="A5342">
        <v>5341</v>
      </c>
    </row>
    <row r="5343" spans="1:11" x14ac:dyDescent="0.25">
      <c r="A5343">
        <v>5342</v>
      </c>
    </row>
    <row r="5344" spans="1:11" x14ac:dyDescent="0.25">
      <c r="A5344">
        <v>5343</v>
      </c>
    </row>
    <row r="5345" spans="1:1" x14ac:dyDescent="0.25">
      <c r="A5345">
        <v>5344</v>
      </c>
    </row>
    <row r="5346" spans="1:1" x14ac:dyDescent="0.25">
      <c r="A5346">
        <v>5345</v>
      </c>
    </row>
    <row r="5347" spans="1:1" x14ac:dyDescent="0.25">
      <c r="A5347">
        <v>5346</v>
      </c>
    </row>
    <row r="5348" spans="1:1" x14ac:dyDescent="0.25">
      <c r="A5348">
        <v>5347</v>
      </c>
    </row>
    <row r="5349" spans="1:1" x14ac:dyDescent="0.25">
      <c r="A5349">
        <v>5348</v>
      </c>
    </row>
    <row r="5350" spans="1:1" x14ac:dyDescent="0.25">
      <c r="A5350">
        <v>5349</v>
      </c>
    </row>
    <row r="5351" spans="1:1" x14ac:dyDescent="0.25">
      <c r="A5351">
        <v>5350</v>
      </c>
    </row>
    <row r="5352" spans="1:1" x14ac:dyDescent="0.25">
      <c r="A5352">
        <v>5351</v>
      </c>
    </row>
    <row r="5353" spans="1:1" x14ac:dyDescent="0.25">
      <c r="A5353">
        <v>5352</v>
      </c>
    </row>
    <row r="5354" spans="1:1" x14ac:dyDescent="0.25">
      <c r="A5354">
        <v>5353</v>
      </c>
    </row>
    <row r="5355" spans="1:1" x14ac:dyDescent="0.25">
      <c r="A5355">
        <v>5354</v>
      </c>
    </row>
    <row r="5356" spans="1:1" x14ac:dyDescent="0.25">
      <c r="A5356">
        <v>5355</v>
      </c>
    </row>
    <row r="5357" spans="1:1" x14ac:dyDescent="0.25">
      <c r="A5357">
        <v>5356</v>
      </c>
    </row>
    <row r="5358" spans="1:1" x14ac:dyDescent="0.25">
      <c r="A5358">
        <v>5357</v>
      </c>
    </row>
    <row r="5359" spans="1:1" x14ac:dyDescent="0.25">
      <c r="A5359">
        <v>5358</v>
      </c>
    </row>
    <row r="5360" spans="1:1" x14ac:dyDescent="0.25">
      <c r="A5360">
        <v>5359</v>
      </c>
    </row>
    <row r="5361" spans="1:11" x14ac:dyDescent="0.25">
      <c r="A5361">
        <v>5360</v>
      </c>
    </row>
    <row r="5362" spans="1:11" x14ac:dyDescent="0.25">
      <c r="A5362">
        <v>5361</v>
      </c>
    </row>
    <row r="5363" spans="1:11" x14ac:dyDescent="0.25">
      <c r="A5363">
        <v>5362</v>
      </c>
    </row>
    <row r="5364" spans="1:11" x14ac:dyDescent="0.25">
      <c r="A5364">
        <v>5363</v>
      </c>
    </row>
    <row r="5365" spans="1:11" x14ac:dyDescent="0.25">
      <c r="A5365">
        <v>5364</v>
      </c>
      <c r="J5365">
        <v>38.710739000000004</v>
      </c>
      <c r="K5365">
        <v>13.972821</v>
      </c>
    </row>
    <row r="5366" spans="1:11" x14ac:dyDescent="0.25">
      <c r="A5366">
        <v>5365</v>
      </c>
      <c r="B5366">
        <v>50.084503000000005</v>
      </c>
      <c r="C5366">
        <v>10.488787</v>
      </c>
    </row>
    <row r="5367" spans="1:11" x14ac:dyDescent="0.25">
      <c r="A5367">
        <v>5366</v>
      </c>
      <c r="B5367">
        <v>50.085018000000005</v>
      </c>
      <c r="C5367">
        <v>10.505195000000001</v>
      </c>
    </row>
    <row r="5368" spans="1:11" x14ac:dyDescent="0.25">
      <c r="A5368">
        <v>5367</v>
      </c>
      <c r="B5368">
        <v>50.085689000000002</v>
      </c>
      <c r="C5368">
        <v>10.512263000000001</v>
      </c>
    </row>
    <row r="5369" spans="1:11" x14ac:dyDescent="0.25">
      <c r="A5369">
        <v>5368</v>
      </c>
      <c r="B5369">
        <v>50.051017000000002</v>
      </c>
      <c r="C5369">
        <v>10.504886000000001</v>
      </c>
      <c r="H5369">
        <v>39.604278000000001</v>
      </c>
      <c r="I5369">
        <v>7.856967</v>
      </c>
    </row>
    <row r="5370" spans="1:11" x14ac:dyDescent="0.25">
      <c r="A5370">
        <v>5369</v>
      </c>
      <c r="B5370">
        <v>50.021709000000001</v>
      </c>
      <c r="C5370">
        <v>10.530167</v>
      </c>
      <c r="H5370">
        <v>39.602164999999999</v>
      </c>
      <c r="I5370">
        <v>7.9216179999999996</v>
      </c>
    </row>
    <row r="5371" spans="1:11" x14ac:dyDescent="0.25">
      <c r="A5371">
        <v>5370</v>
      </c>
      <c r="B5371">
        <v>50.034557</v>
      </c>
      <c r="C5371">
        <v>10.514585</v>
      </c>
      <c r="H5371">
        <v>39.527507</v>
      </c>
      <c r="I5371">
        <v>7.952369</v>
      </c>
    </row>
    <row r="5372" spans="1:11" x14ac:dyDescent="0.25">
      <c r="A5372">
        <v>5371</v>
      </c>
      <c r="B5372">
        <v>50.090282000000002</v>
      </c>
      <c r="C5372">
        <v>10.482492000000001</v>
      </c>
      <c r="H5372">
        <v>39.564605</v>
      </c>
      <c r="I5372">
        <v>7.9552069999999997</v>
      </c>
    </row>
    <row r="5373" spans="1:11" x14ac:dyDescent="0.25">
      <c r="A5373">
        <v>5372</v>
      </c>
      <c r="B5373">
        <v>50.083159999999999</v>
      </c>
      <c r="C5373">
        <v>10.481873</v>
      </c>
      <c r="H5373">
        <v>39.599018000000001</v>
      </c>
      <c r="I5373">
        <v>7.9160450000000004</v>
      </c>
    </row>
    <row r="5374" spans="1:11" x14ac:dyDescent="0.25">
      <c r="A5374">
        <v>5373</v>
      </c>
      <c r="B5374">
        <v>50.053234000000003</v>
      </c>
      <c r="C5374">
        <v>10.464795000000001</v>
      </c>
      <c r="H5374">
        <v>39.581886000000004</v>
      </c>
      <c r="I5374">
        <v>7.9136709999999999</v>
      </c>
    </row>
    <row r="5375" spans="1:11" x14ac:dyDescent="0.25">
      <c r="A5375">
        <v>5374</v>
      </c>
      <c r="B5375">
        <v>50.05339</v>
      </c>
      <c r="C5375">
        <v>10.456179000000001</v>
      </c>
      <c r="H5375">
        <v>39.516822000000005</v>
      </c>
      <c r="I5375">
        <v>7.9422040000000003</v>
      </c>
    </row>
    <row r="5376" spans="1:11" x14ac:dyDescent="0.25">
      <c r="A5376">
        <v>5375</v>
      </c>
      <c r="B5376">
        <v>50.080734</v>
      </c>
      <c r="C5376">
        <v>10.47207</v>
      </c>
      <c r="H5376">
        <v>39.554282999999998</v>
      </c>
      <c r="I5376">
        <v>7.911505</v>
      </c>
    </row>
    <row r="5377" spans="1:9" x14ac:dyDescent="0.25">
      <c r="A5377">
        <v>5376</v>
      </c>
      <c r="B5377">
        <v>50.045135000000002</v>
      </c>
      <c r="C5377">
        <v>10.496991</v>
      </c>
      <c r="H5377">
        <v>39.555316000000005</v>
      </c>
      <c r="I5377">
        <v>7.8884930000000004</v>
      </c>
    </row>
    <row r="5378" spans="1:9" x14ac:dyDescent="0.25">
      <c r="A5378">
        <v>5377</v>
      </c>
      <c r="B5378">
        <v>50.043277000000003</v>
      </c>
      <c r="C5378">
        <v>10.511438</v>
      </c>
      <c r="H5378">
        <v>39.538806000000001</v>
      </c>
      <c r="I5378">
        <v>7.8989669999999998</v>
      </c>
    </row>
    <row r="5379" spans="1:9" x14ac:dyDescent="0.25">
      <c r="A5379">
        <v>5378</v>
      </c>
      <c r="B5379">
        <v>50.096423999999999</v>
      </c>
      <c r="C5379">
        <v>10.481821999999999</v>
      </c>
      <c r="F5379">
        <v>46.437683</v>
      </c>
      <c r="G5379">
        <v>11.327173999999999</v>
      </c>
      <c r="H5379">
        <v>39.523326000000004</v>
      </c>
      <c r="I5379">
        <v>7.8984509999999997</v>
      </c>
    </row>
    <row r="5380" spans="1:9" x14ac:dyDescent="0.25">
      <c r="A5380">
        <v>5379</v>
      </c>
      <c r="B5380">
        <v>50.156585</v>
      </c>
      <c r="C5380">
        <v>10.513605</v>
      </c>
      <c r="F5380">
        <v>46.426383999999999</v>
      </c>
      <c r="G5380">
        <v>11.283937</v>
      </c>
      <c r="H5380">
        <v>39.520282000000002</v>
      </c>
      <c r="I5380">
        <v>7.8753359999999999</v>
      </c>
    </row>
    <row r="5381" spans="1:9" x14ac:dyDescent="0.25">
      <c r="A5381">
        <v>5380</v>
      </c>
      <c r="B5381">
        <v>50.084503000000005</v>
      </c>
      <c r="C5381">
        <v>10.488787</v>
      </c>
      <c r="F5381">
        <v>46.474623999999999</v>
      </c>
      <c r="G5381">
        <v>11.3248</v>
      </c>
      <c r="H5381">
        <v>39.572135000000003</v>
      </c>
      <c r="I5381">
        <v>7.8064039999999997</v>
      </c>
    </row>
    <row r="5382" spans="1:9" x14ac:dyDescent="0.25">
      <c r="A5382">
        <v>5381</v>
      </c>
      <c r="F5382">
        <v>46.464202</v>
      </c>
      <c r="G5382">
        <v>11.344975</v>
      </c>
      <c r="H5382">
        <v>39.558154999999999</v>
      </c>
      <c r="I5382">
        <v>7.7981999999999996</v>
      </c>
    </row>
    <row r="5383" spans="1:9" x14ac:dyDescent="0.25">
      <c r="A5383">
        <v>5382</v>
      </c>
      <c r="F5383">
        <v>46.460487000000001</v>
      </c>
      <c r="G5383">
        <v>11.334396999999999</v>
      </c>
      <c r="H5383">
        <v>39.619911000000002</v>
      </c>
      <c r="I5383">
        <v>7.8494859999999997</v>
      </c>
    </row>
    <row r="5384" spans="1:9" x14ac:dyDescent="0.25">
      <c r="A5384">
        <v>5383</v>
      </c>
      <c r="F5384">
        <v>46.484375</v>
      </c>
      <c r="G5384">
        <v>11.310456</v>
      </c>
      <c r="H5384">
        <v>39.604278000000001</v>
      </c>
      <c r="I5384">
        <v>7.856967</v>
      </c>
    </row>
    <row r="5385" spans="1:9" x14ac:dyDescent="0.25">
      <c r="A5385">
        <v>5384</v>
      </c>
      <c r="D5385">
        <v>61.464252000000002</v>
      </c>
      <c r="E5385">
        <v>8.8564380000000007</v>
      </c>
      <c r="F5385">
        <v>46.490619000000002</v>
      </c>
      <c r="G5385">
        <v>11.333314</v>
      </c>
    </row>
    <row r="5386" spans="1:9" x14ac:dyDescent="0.25">
      <c r="A5386">
        <v>5385</v>
      </c>
      <c r="D5386">
        <v>61.411472000000003</v>
      </c>
      <c r="E5386">
        <v>8.8288340000000005</v>
      </c>
      <c r="F5386">
        <v>46.482418000000003</v>
      </c>
      <c r="G5386">
        <v>11.332076000000001</v>
      </c>
    </row>
    <row r="5387" spans="1:9" x14ac:dyDescent="0.25">
      <c r="A5387">
        <v>5386</v>
      </c>
      <c r="D5387">
        <v>61.379123</v>
      </c>
      <c r="E5387">
        <v>8.8051510000000004</v>
      </c>
      <c r="F5387">
        <v>46.464099000000004</v>
      </c>
      <c r="G5387">
        <v>11.323923000000001</v>
      </c>
    </row>
    <row r="5388" spans="1:9" x14ac:dyDescent="0.25">
      <c r="A5388">
        <v>5387</v>
      </c>
      <c r="D5388">
        <v>61.397747000000003</v>
      </c>
      <c r="E5388">
        <v>8.8253249999999994</v>
      </c>
      <c r="F5388">
        <v>46.482157999999998</v>
      </c>
      <c r="G5388">
        <v>11.303285000000001</v>
      </c>
    </row>
    <row r="5389" spans="1:9" x14ac:dyDescent="0.25">
      <c r="A5389">
        <v>5388</v>
      </c>
      <c r="D5389">
        <v>61.394855</v>
      </c>
      <c r="E5389">
        <v>8.8027770000000007</v>
      </c>
      <c r="F5389">
        <v>46.509039999999999</v>
      </c>
      <c r="G5389">
        <v>11.374022</v>
      </c>
    </row>
    <row r="5390" spans="1:9" x14ac:dyDescent="0.25">
      <c r="A5390">
        <v>5389</v>
      </c>
      <c r="D5390">
        <v>61.418438000000002</v>
      </c>
      <c r="E5390">
        <v>8.8484920000000002</v>
      </c>
      <c r="F5390">
        <v>46.481075000000004</v>
      </c>
      <c r="G5390">
        <v>11.354210999999999</v>
      </c>
    </row>
    <row r="5391" spans="1:9" x14ac:dyDescent="0.25">
      <c r="A5391">
        <v>5390</v>
      </c>
      <c r="D5391">
        <v>61.448360000000001</v>
      </c>
      <c r="E5391">
        <v>8.8181019999999997</v>
      </c>
      <c r="F5391">
        <v>46.447746000000002</v>
      </c>
      <c r="G5391">
        <v>11.402607</v>
      </c>
    </row>
    <row r="5392" spans="1:9" x14ac:dyDescent="0.25">
      <c r="A5392">
        <v>5391</v>
      </c>
      <c r="D5392">
        <v>61.409663999999999</v>
      </c>
      <c r="E5392">
        <v>8.825583</v>
      </c>
      <c r="F5392">
        <v>46.437683</v>
      </c>
      <c r="G5392">
        <v>11.327173999999999</v>
      </c>
    </row>
    <row r="5393" spans="1:9" x14ac:dyDescent="0.25">
      <c r="A5393">
        <v>5392</v>
      </c>
      <c r="D5393">
        <v>61.403162999999999</v>
      </c>
      <c r="E5393">
        <v>8.8704719999999995</v>
      </c>
      <c r="F5393">
        <v>46.437683</v>
      </c>
      <c r="G5393">
        <v>11.327173999999999</v>
      </c>
    </row>
    <row r="5394" spans="1:9" x14ac:dyDescent="0.25">
      <c r="A5394">
        <v>5393</v>
      </c>
      <c r="D5394">
        <v>61.380306000000004</v>
      </c>
      <c r="E5394">
        <v>8.8392049999999998</v>
      </c>
    </row>
    <row r="5395" spans="1:9" x14ac:dyDescent="0.25">
      <c r="A5395">
        <v>5394</v>
      </c>
      <c r="D5395">
        <v>61.379736999999999</v>
      </c>
      <c r="E5395">
        <v>8.7957610000000006</v>
      </c>
    </row>
    <row r="5396" spans="1:9" x14ac:dyDescent="0.25">
      <c r="A5396">
        <v>5395</v>
      </c>
      <c r="D5396">
        <v>61.411726999999999</v>
      </c>
      <c r="E5396">
        <v>8.7863699999999998</v>
      </c>
    </row>
    <row r="5397" spans="1:9" x14ac:dyDescent="0.25">
      <c r="A5397">
        <v>5396</v>
      </c>
      <c r="D5397">
        <v>61.390056000000001</v>
      </c>
      <c r="E5397">
        <v>8.7675370000000008</v>
      </c>
    </row>
    <row r="5398" spans="1:9" x14ac:dyDescent="0.25">
      <c r="A5398">
        <v>5397</v>
      </c>
      <c r="D5398">
        <v>61.450991999999999</v>
      </c>
      <c r="E5398">
        <v>8.7370439999999991</v>
      </c>
    </row>
    <row r="5399" spans="1:9" x14ac:dyDescent="0.25">
      <c r="A5399">
        <v>5398</v>
      </c>
      <c r="B5399">
        <v>71.361216000000013</v>
      </c>
      <c r="C5399">
        <v>10.421476</v>
      </c>
      <c r="D5399">
        <v>61.464252000000002</v>
      </c>
      <c r="E5399">
        <v>8.8564380000000007</v>
      </c>
    </row>
    <row r="5400" spans="1:9" x14ac:dyDescent="0.25">
      <c r="A5400">
        <v>5399</v>
      </c>
      <c r="B5400">
        <v>71.36162800000001</v>
      </c>
      <c r="C5400">
        <v>10.420705</v>
      </c>
      <c r="D5400">
        <v>61.443302000000003</v>
      </c>
      <c r="E5400">
        <v>8.8979719999999993</v>
      </c>
      <c r="H5400">
        <v>61.285629</v>
      </c>
      <c r="I5400">
        <v>6.8451659999999999</v>
      </c>
    </row>
    <row r="5401" spans="1:9" x14ac:dyDescent="0.25">
      <c r="A5401">
        <v>5400</v>
      </c>
      <c r="B5401">
        <v>71.362914000000004</v>
      </c>
      <c r="C5401">
        <v>10.399198999999999</v>
      </c>
      <c r="H5401">
        <v>61.347900000000003</v>
      </c>
      <c r="I5401">
        <v>6.8308739999999997</v>
      </c>
    </row>
    <row r="5402" spans="1:9" x14ac:dyDescent="0.25">
      <c r="A5402">
        <v>5401</v>
      </c>
      <c r="B5402">
        <v>71.35617400000001</v>
      </c>
      <c r="C5402">
        <v>10.445503</v>
      </c>
      <c r="H5402">
        <v>61.328399000000005</v>
      </c>
      <c r="I5402">
        <v>6.8206059999999997</v>
      </c>
    </row>
    <row r="5403" spans="1:9" x14ac:dyDescent="0.25">
      <c r="A5403">
        <v>5402</v>
      </c>
      <c r="B5403">
        <v>71.350824000000003</v>
      </c>
      <c r="C5403">
        <v>10.424101</v>
      </c>
      <c r="H5403">
        <v>61.321277000000002</v>
      </c>
      <c r="I5403">
        <v>6.8126600000000002</v>
      </c>
    </row>
    <row r="5404" spans="1:9" x14ac:dyDescent="0.25">
      <c r="A5404">
        <v>5403</v>
      </c>
      <c r="B5404">
        <v>71.356740000000002</v>
      </c>
      <c r="C5404">
        <v>10.401515</v>
      </c>
      <c r="H5404">
        <v>61.301414000000001</v>
      </c>
      <c r="I5404">
        <v>6.8307190000000002</v>
      </c>
    </row>
    <row r="5405" spans="1:9" x14ac:dyDescent="0.25">
      <c r="A5405">
        <v>5404</v>
      </c>
      <c r="B5405">
        <v>71.344650000000001</v>
      </c>
      <c r="C5405">
        <v>10.426416</v>
      </c>
      <c r="H5405">
        <v>61.326286000000003</v>
      </c>
      <c r="I5405">
        <v>6.8586840000000002</v>
      </c>
    </row>
    <row r="5406" spans="1:9" x14ac:dyDescent="0.25">
      <c r="A5406">
        <v>5405</v>
      </c>
      <c r="B5406">
        <v>71.31326700000001</v>
      </c>
      <c r="C5406">
        <v>10.417876</v>
      </c>
      <c r="H5406">
        <v>61.310034999999999</v>
      </c>
      <c r="I5406">
        <v>6.8696739999999998</v>
      </c>
    </row>
    <row r="5407" spans="1:9" x14ac:dyDescent="0.25">
      <c r="A5407">
        <v>5406</v>
      </c>
      <c r="B5407">
        <v>71.333589000000003</v>
      </c>
      <c r="C5407">
        <v>10.427702</v>
      </c>
      <c r="H5407">
        <v>61.317824999999999</v>
      </c>
      <c r="I5407">
        <v>6.8533179999999998</v>
      </c>
    </row>
    <row r="5408" spans="1:9" x14ac:dyDescent="0.25">
      <c r="A5408">
        <v>5407</v>
      </c>
      <c r="B5408">
        <v>71.371711000000005</v>
      </c>
      <c r="C5408">
        <v>10.464642</v>
      </c>
      <c r="F5408">
        <v>65.709281000000004</v>
      </c>
      <c r="G5408">
        <v>9.9191649999999996</v>
      </c>
      <c r="H5408">
        <v>61.310653000000002</v>
      </c>
      <c r="I5408">
        <v>6.8367560000000003</v>
      </c>
    </row>
    <row r="5409" spans="1:9" x14ac:dyDescent="0.25">
      <c r="A5409">
        <v>5408</v>
      </c>
      <c r="B5409">
        <v>71.460150000000013</v>
      </c>
      <c r="C5409">
        <v>10.402338</v>
      </c>
      <c r="F5409">
        <v>65.700923000000003</v>
      </c>
      <c r="G5409">
        <v>9.9014670000000002</v>
      </c>
      <c r="H5409">
        <v>61.278922999999999</v>
      </c>
      <c r="I5409">
        <v>6.832319</v>
      </c>
    </row>
    <row r="5410" spans="1:9" x14ac:dyDescent="0.25">
      <c r="A5410">
        <v>5409</v>
      </c>
      <c r="B5410">
        <v>71.361216000000013</v>
      </c>
      <c r="C5410">
        <v>10.421476</v>
      </c>
      <c r="F5410">
        <v>65.740286999999995</v>
      </c>
      <c r="G5410">
        <v>9.9212810000000005</v>
      </c>
      <c r="H5410">
        <v>61.320610000000002</v>
      </c>
      <c r="I5410">
        <v>6.8482609999999999</v>
      </c>
    </row>
    <row r="5411" spans="1:9" x14ac:dyDescent="0.25">
      <c r="A5411">
        <v>5410</v>
      </c>
      <c r="B5411">
        <v>71.361216000000013</v>
      </c>
      <c r="C5411">
        <v>10.421476</v>
      </c>
      <c r="F5411">
        <v>65.728679</v>
      </c>
      <c r="G5411">
        <v>9.9245819999999991</v>
      </c>
      <c r="H5411">
        <v>61.357139000000004</v>
      </c>
      <c r="I5411">
        <v>6.8188519999999997</v>
      </c>
    </row>
    <row r="5412" spans="1:9" x14ac:dyDescent="0.25">
      <c r="A5412">
        <v>5411</v>
      </c>
      <c r="F5412">
        <v>65.743026</v>
      </c>
      <c r="G5412">
        <v>9.9386170000000007</v>
      </c>
      <c r="H5412">
        <v>61.344810000000003</v>
      </c>
      <c r="I5412">
        <v>6.8924799999999999</v>
      </c>
    </row>
    <row r="5413" spans="1:9" x14ac:dyDescent="0.25">
      <c r="A5413">
        <v>5412</v>
      </c>
      <c r="F5413">
        <v>65.750095000000002</v>
      </c>
      <c r="G5413">
        <v>9.9386170000000007</v>
      </c>
      <c r="H5413">
        <v>61.285629</v>
      </c>
      <c r="I5413">
        <v>6.8451659999999999</v>
      </c>
    </row>
    <row r="5414" spans="1:9" x14ac:dyDescent="0.25">
      <c r="A5414">
        <v>5413</v>
      </c>
      <c r="F5414">
        <v>65.72775200000001</v>
      </c>
      <c r="G5414">
        <v>9.9238610000000005</v>
      </c>
    </row>
    <row r="5415" spans="1:9" x14ac:dyDescent="0.25">
      <c r="A5415">
        <v>5414</v>
      </c>
      <c r="D5415">
        <v>80.006508000000011</v>
      </c>
      <c r="E5415">
        <v>8.9731179999999995</v>
      </c>
      <c r="F5415">
        <v>65.667175</v>
      </c>
      <c r="G5415">
        <v>9.8771660000000008</v>
      </c>
    </row>
    <row r="5416" spans="1:9" x14ac:dyDescent="0.25">
      <c r="A5416">
        <v>5415</v>
      </c>
      <c r="D5416">
        <v>79.980888000000007</v>
      </c>
      <c r="E5416">
        <v>9.0187010000000001</v>
      </c>
      <c r="F5416">
        <v>65.697673000000009</v>
      </c>
      <c r="G5416">
        <v>9.8681359999999998</v>
      </c>
    </row>
    <row r="5417" spans="1:9" x14ac:dyDescent="0.25">
      <c r="A5417">
        <v>5416</v>
      </c>
      <c r="D5417">
        <v>79.950739000000013</v>
      </c>
      <c r="E5417">
        <v>9.0044500000000003</v>
      </c>
      <c r="F5417">
        <v>65.713920000000002</v>
      </c>
      <c r="G5417">
        <v>9.9047689999999999</v>
      </c>
    </row>
    <row r="5418" spans="1:9" x14ac:dyDescent="0.25">
      <c r="A5418">
        <v>5417</v>
      </c>
      <c r="D5418">
        <v>79.993287000000009</v>
      </c>
      <c r="E5418">
        <v>9.0136590000000005</v>
      </c>
      <c r="F5418">
        <v>65.709281000000004</v>
      </c>
      <c r="G5418">
        <v>9.9191649999999996</v>
      </c>
    </row>
    <row r="5419" spans="1:9" x14ac:dyDescent="0.25">
      <c r="A5419">
        <v>5418</v>
      </c>
      <c r="D5419">
        <v>79.978830000000002</v>
      </c>
      <c r="E5419">
        <v>9.0027000000000008</v>
      </c>
    </row>
    <row r="5420" spans="1:9" x14ac:dyDescent="0.25">
      <c r="A5420">
        <v>5419</v>
      </c>
      <c r="D5420">
        <v>79.964888000000002</v>
      </c>
      <c r="E5420">
        <v>8.9709570000000003</v>
      </c>
    </row>
    <row r="5421" spans="1:9" x14ac:dyDescent="0.25">
      <c r="A5421">
        <v>5420</v>
      </c>
      <c r="D5421">
        <v>79.961492000000007</v>
      </c>
      <c r="E5421">
        <v>8.9637030000000006</v>
      </c>
    </row>
    <row r="5422" spans="1:9" x14ac:dyDescent="0.25">
      <c r="A5422">
        <v>5421</v>
      </c>
      <c r="D5422">
        <v>79.933658000000008</v>
      </c>
      <c r="E5422">
        <v>8.9909180000000006</v>
      </c>
    </row>
    <row r="5423" spans="1:9" x14ac:dyDescent="0.25">
      <c r="A5423">
        <v>5422</v>
      </c>
      <c r="D5423">
        <v>79.984695000000002</v>
      </c>
      <c r="E5423">
        <v>8.9445639999999997</v>
      </c>
    </row>
    <row r="5424" spans="1:9" x14ac:dyDescent="0.25">
      <c r="A5424">
        <v>5423</v>
      </c>
      <c r="D5424">
        <v>79.980218000000008</v>
      </c>
      <c r="E5424">
        <v>8.9536709999999999</v>
      </c>
    </row>
    <row r="5425" spans="1:9" x14ac:dyDescent="0.25">
      <c r="A5425">
        <v>5424</v>
      </c>
      <c r="B5425">
        <v>87.458263000000002</v>
      </c>
      <c r="C5425">
        <v>10.29682</v>
      </c>
      <c r="D5425">
        <v>80.012373000000011</v>
      </c>
      <c r="E5425">
        <v>8.9960120000000003</v>
      </c>
    </row>
    <row r="5426" spans="1:9" x14ac:dyDescent="0.25">
      <c r="A5426">
        <v>5425</v>
      </c>
      <c r="B5426">
        <v>87.454198000000005</v>
      </c>
      <c r="C5426">
        <v>10.248097</v>
      </c>
      <c r="D5426">
        <v>80.006508000000011</v>
      </c>
      <c r="E5426">
        <v>8.9731179999999995</v>
      </c>
    </row>
    <row r="5427" spans="1:9" x14ac:dyDescent="0.25">
      <c r="A5427">
        <v>5426</v>
      </c>
      <c r="B5427">
        <v>87.445760000000007</v>
      </c>
      <c r="C5427">
        <v>10.25849</v>
      </c>
    </row>
    <row r="5428" spans="1:9" x14ac:dyDescent="0.25">
      <c r="A5428">
        <v>5427</v>
      </c>
      <c r="B5428">
        <v>87.456565000000012</v>
      </c>
      <c r="C5428">
        <v>10.261217</v>
      </c>
    </row>
    <row r="5429" spans="1:9" x14ac:dyDescent="0.25">
      <c r="A5429">
        <v>5428</v>
      </c>
      <c r="B5429">
        <v>87.452861000000013</v>
      </c>
      <c r="C5429">
        <v>10.263327</v>
      </c>
      <c r="H5429">
        <v>82.100693000000007</v>
      </c>
      <c r="I5429">
        <v>7.4634330000000002</v>
      </c>
    </row>
    <row r="5430" spans="1:9" x14ac:dyDescent="0.25">
      <c r="A5430">
        <v>5429</v>
      </c>
      <c r="B5430">
        <v>87.448075000000003</v>
      </c>
      <c r="C5430">
        <v>10.258285000000001</v>
      </c>
      <c r="H5430">
        <v>82.117105000000009</v>
      </c>
      <c r="I5430">
        <v>7.4235100000000003</v>
      </c>
    </row>
    <row r="5431" spans="1:9" x14ac:dyDescent="0.25">
      <c r="A5431">
        <v>5430</v>
      </c>
      <c r="B5431">
        <v>87.427137000000002</v>
      </c>
      <c r="C5431">
        <v>10.257256</v>
      </c>
      <c r="H5431">
        <v>82.087162000000006</v>
      </c>
      <c r="I5431">
        <v>7.4614269999999996</v>
      </c>
    </row>
    <row r="5432" spans="1:9" x14ac:dyDescent="0.25">
      <c r="A5432">
        <v>5431</v>
      </c>
      <c r="B5432">
        <v>87.378827000000001</v>
      </c>
      <c r="C5432">
        <v>10.24105</v>
      </c>
      <c r="H5432">
        <v>82.00433000000001</v>
      </c>
      <c r="I5432">
        <v>7.476604</v>
      </c>
    </row>
    <row r="5433" spans="1:9" x14ac:dyDescent="0.25">
      <c r="A5433">
        <v>5432</v>
      </c>
      <c r="B5433">
        <v>87.454456000000008</v>
      </c>
      <c r="C5433">
        <v>10.272226</v>
      </c>
      <c r="F5433">
        <v>85.018659000000014</v>
      </c>
      <c r="G5433">
        <v>11.307769</v>
      </c>
      <c r="H5433">
        <v>81.951443000000012</v>
      </c>
      <c r="I5433">
        <v>7.4693490000000002</v>
      </c>
    </row>
    <row r="5434" spans="1:9" x14ac:dyDescent="0.25">
      <c r="A5434">
        <v>5433</v>
      </c>
      <c r="B5434">
        <v>87.458263000000002</v>
      </c>
      <c r="C5434">
        <v>10.29682</v>
      </c>
      <c r="F5434">
        <v>84.950799000000004</v>
      </c>
      <c r="G5434">
        <v>11.245723</v>
      </c>
      <c r="H5434">
        <v>81.947583000000009</v>
      </c>
      <c r="I5434">
        <v>7.4787129999999999</v>
      </c>
    </row>
    <row r="5435" spans="1:9" x14ac:dyDescent="0.25">
      <c r="A5435">
        <v>5434</v>
      </c>
      <c r="F5435">
        <v>84.984189000000015</v>
      </c>
      <c r="G5435">
        <v>11.342855999999999</v>
      </c>
      <c r="H5435">
        <v>81.996614000000008</v>
      </c>
      <c r="I5435">
        <v>7.4393560000000001</v>
      </c>
    </row>
    <row r="5436" spans="1:9" x14ac:dyDescent="0.25">
      <c r="A5436">
        <v>5435</v>
      </c>
      <c r="F5436">
        <v>84.999520000000004</v>
      </c>
      <c r="G5436">
        <v>11.393891999999999</v>
      </c>
      <c r="H5436">
        <v>82.037206000000012</v>
      </c>
      <c r="I5436">
        <v>7.389297</v>
      </c>
    </row>
    <row r="5437" spans="1:9" x14ac:dyDescent="0.25">
      <c r="A5437">
        <v>5436</v>
      </c>
      <c r="F5437">
        <v>85.014388000000011</v>
      </c>
      <c r="G5437">
        <v>11.411847</v>
      </c>
      <c r="H5437">
        <v>82.07172700000001</v>
      </c>
      <c r="I5437">
        <v>7.385027</v>
      </c>
    </row>
    <row r="5438" spans="1:9" x14ac:dyDescent="0.25">
      <c r="A5438">
        <v>5437</v>
      </c>
      <c r="F5438">
        <v>85.01979</v>
      </c>
      <c r="G5438">
        <v>11.321814</v>
      </c>
      <c r="H5438">
        <v>82.146737999999999</v>
      </c>
      <c r="I5438">
        <v>7.3952640000000001</v>
      </c>
    </row>
    <row r="5439" spans="1:9" x14ac:dyDescent="0.25">
      <c r="A5439">
        <v>5438</v>
      </c>
      <c r="F5439">
        <v>85.005283000000006</v>
      </c>
      <c r="G5439">
        <v>11.322482000000001</v>
      </c>
      <c r="H5439">
        <v>82.100693000000007</v>
      </c>
      <c r="I5439">
        <v>7.4634330000000002</v>
      </c>
    </row>
    <row r="5440" spans="1:9" x14ac:dyDescent="0.25">
      <c r="A5440">
        <v>5439</v>
      </c>
      <c r="F5440">
        <v>85.032756000000006</v>
      </c>
      <c r="G5440">
        <v>11.334727000000001</v>
      </c>
    </row>
    <row r="5441" spans="1:9" x14ac:dyDescent="0.25">
      <c r="A5441">
        <v>5440</v>
      </c>
      <c r="D5441">
        <v>101.62293000000001</v>
      </c>
      <c r="E5441">
        <v>8.6525979999999993</v>
      </c>
      <c r="F5441">
        <v>85.115638000000004</v>
      </c>
      <c r="G5441">
        <v>11.304475999999999</v>
      </c>
    </row>
    <row r="5442" spans="1:9" x14ac:dyDescent="0.25">
      <c r="A5442">
        <v>5441</v>
      </c>
      <c r="D5442">
        <v>101.65853200000001</v>
      </c>
      <c r="E5442">
        <v>8.659338</v>
      </c>
      <c r="F5442">
        <v>85.018659000000014</v>
      </c>
      <c r="G5442">
        <v>11.307769</v>
      </c>
    </row>
    <row r="5443" spans="1:9" x14ac:dyDescent="0.25">
      <c r="A5443">
        <v>5442</v>
      </c>
      <c r="D5443">
        <v>101.69037700000001</v>
      </c>
      <c r="E5443">
        <v>8.6354659999999992</v>
      </c>
    </row>
    <row r="5444" spans="1:9" x14ac:dyDescent="0.25">
      <c r="A5444">
        <v>5443</v>
      </c>
      <c r="D5444">
        <v>101.66840900000001</v>
      </c>
      <c r="E5444">
        <v>8.6666950000000007</v>
      </c>
    </row>
    <row r="5445" spans="1:9" x14ac:dyDescent="0.25">
      <c r="A5445">
        <v>5444</v>
      </c>
      <c r="D5445">
        <v>101.666764</v>
      </c>
      <c r="E5445">
        <v>8.6780639999999991</v>
      </c>
    </row>
    <row r="5446" spans="1:9" x14ac:dyDescent="0.25">
      <c r="A5446">
        <v>5445</v>
      </c>
      <c r="D5446">
        <v>101.66187400000001</v>
      </c>
      <c r="E5446">
        <v>8.6468360000000004</v>
      </c>
    </row>
    <row r="5447" spans="1:9" x14ac:dyDescent="0.25">
      <c r="A5447">
        <v>5446</v>
      </c>
      <c r="D5447">
        <v>101.678701</v>
      </c>
      <c r="E5447">
        <v>8.6368550000000006</v>
      </c>
    </row>
    <row r="5448" spans="1:9" x14ac:dyDescent="0.25">
      <c r="A5448">
        <v>5447</v>
      </c>
      <c r="D5448">
        <v>101.66182400000001</v>
      </c>
      <c r="E5448">
        <v>8.6486879999999999</v>
      </c>
    </row>
    <row r="5449" spans="1:9" x14ac:dyDescent="0.25">
      <c r="A5449">
        <v>5448</v>
      </c>
      <c r="B5449">
        <v>110.159154</v>
      </c>
      <c r="C5449">
        <v>10.283030999999999</v>
      </c>
      <c r="D5449">
        <v>101.64669900000001</v>
      </c>
      <c r="E5449">
        <v>8.6773439999999997</v>
      </c>
    </row>
    <row r="5450" spans="1:9" x14ac:dyDescent="0.25">
      <c r="A5450">
        <v>5449</v>
      </c>
      <c r="B5450">
        <v>110.15899800000001</v>
      </c>
      <c r="C5450">
        <v>10.234259</v>
      </c>
      <c r="D5450">
        <v>101.62293000000001</v>
      </c>
      <c r="E5450">
        <v>8.6525979999999993</v>
      </c>
    </row>
    <row r="5451" spans="1:9" x14ac:dyDescent="0.25">
      <c r="A5451">
        <v>5450</v>
      </c>
      <c r="B5451">
        <v>110.19104900000001</v>
      </c>
      <c r="C5451">
        <v>10.242490999999999</v>
      </c>
      <c r="D5451">
        <v>101.62293000000001</v>
      </c>
      <c r="E5451">
        <v>8.6525979999999993</v>
      </c>
    </row>
    <row r="5452" spans="1:9" x14ac:dyDescent="0.25">
      <c r="A5452">
        <v>5451</v>
      </c>
      <c r="B5452">
        <v>110.17999</v>
      </c>
      <c r="C5452">
        <v>10.236882</v>
      </c>
    </row>
    <row r="5453" spans="1:9" x14ac:dyDescent="0.25">
      <c r="A5453">
        <v>5452</v>
      </c>
      <c r="B5453">
        <v>110.20596800000001</v>
      </c>
      <c r="C5453">
        <v>10.238683</v>
      </c>
    </row>
    <row r="5454" spans="1:9" x14ac:dyDescent="0.25">
      <c r="A5454">
        <v>5453</v>
      </c>
      <c r="B5454">
        <v>110.19135800000001</v>
      </c>
      <c r="C5454">
        <v>10.241358999999999</v>
      </c>
    </row>
    <row r="5455" spans="1:9" x14ac:dyDescent="0.25">
      <c r="A5455">
        <v>5454</v>
      </c>
      <c r="B5455">
        <v>110.17052200000001</v>
      </c>
      <c r="C5455">
        <v>10.262040000000001</v>
      </c>
      <c r="H5455">
        <v>106.89916000000001</v>
      </c>
      <c r="I5455">
        <v>6.7510859999999999</v>
      </c>
    </row>
    <row r="5456" spans="1:9" x14ac:dyDescent="0.25">
      <c r="A5456">
        <v>5455</v>
      </c>
      <c r="B5456">
        <v>110.19346700000001</v>
      </c>
      <c r="C5456">
        <v>10.219801</v>
      </c>
      <c r="H5456">
        <v>106.939908</v>
      </c>
      <c r="I5456">
        <v>6.7135809999999996</v>
      </c>
    </row>
    <row r="5457" spans="1:9" x14ac:dyDescent="0.25">
      <c r="A5457">
        <v>5456</v>
      </c>
      <c r="B5457">
        <v>110.17458500000001</v>
      </c>
      <c r="C5457">
        <v>10.22649</v>
      </c>
      <c r="F5457">
        <v>107.998807</v>
      </c>
      <c r="G5457">
        <v>10.978451</v>
      </c>
      <c r="H5457">
        <v>106.98158000000001</v>
      </c>
      <c r="I5457">
        <v>6.7165650000000001</v>
      </c>
    </row>
    <row r="5458" spans="1:9" x14ac:dyDescent="0.25">
      <c r="A5458">
        <v>5457</v>
      </c>
      <c r="B5458">
        <v>110.159154</v>
      </c>
      <c r="C5458">
        <v>10.283030999999999</v>
      </c>
      <c r="F5458">
        <v>107.96027100000001</v>
      </c>
      <c r="G5458">
        <v>10.927002999999999</v>
      </c>
      <c r="H5458">
        <v>106.93337400000001</v>
      </c>
      <c r="I5458">
        <v>6.7270599999999998</v>
      </c>
    </row>
    <row r="5459" spans="1:9" x14ac:dyDescent="0.25">
      <c r="A5459">
        <v>5458</v>
      </c>
      <c r="F5459">
        <v>107.92246</v>
      </c>
      <c r="G5459">
        <v>10.95031</v>
      </c>
      <c r="H5459">
        <v>106.92112800000001</v>
      </c>
      <c r="I5459">
        <v>6.7164619999999999</v>
      </c>
    </row>
    <row r="5460" spans="1:9" x14ac:dyDescent="0.25">
      <c r="A5460">
        <v>5459</v>
      </c>
      <c r="F5460">
        <v>107.99221900000001</v>
      </c>
      <c r="G5460">
        <v>10.983494</v>
      </c>
      <c r="H5460">
        <v>106.89396400000001</v>
      </c>
      <c r="I5460">
        <v>6.7303009999999999</v>
      </c>
    </row>
    <row r="5461" spans="1:9" x14ac:dyDescent="0.25">
      <c r="A5461">
        <v>5460</v>
      </c>
      <c r="F5461">
        <v>108.012956</v>
      </c>
      <c r="G5461">
        <v>10.989153</v>
      </c>
      <c r="H5461">
        <v>106.91222900000001</v>
      </c>
      <c r="I5461">
        <v>6.7729520000000001</v>
      </c>
    </row>
    <row r="5462" spans="1:9" x14ac:dyDescent="0.25">
      <c r="A5462">
        <v>5461</v>
      </c>
      <c r="F5462">
        <v>107.99901300000002</v>
      </c>
      <c r="G5462">
        <v>10.991364000000001</v>
      </c>
      <c r="H5462">
        <v>106.890927</v>
      </c>
      <c r="I5462">
        <v>6.7880770000000004</v>
      </c>
    </row>
    <row r="5463" spans="1:9" x14ac:dyDescent="0.25">
      <c r="A5463">
        <v>5462</v>
      </c>
      <c r="F5463">
        <v>107.98682100000002</v>
      </c>
      <c r="G5463">
        <v>10.998156</v>
      </c>
      <c r="H5463">
        <v>106.99140700000001</v>
      </c>
      <c r="I5463">
        <v>6.7078699999999998</v>
      </c>
    </row>
    <row r="5464" spans="1:9" x14ac:dyDescent="0.25">
      <c r="A5464">
        <v>5463</v>
      </c>
      <c r="F5464">
        <v>107.967477</v>
      </c>
      <c r="G5464">
        <v>10.967596</v>
      </c>
      <c r="H5464">
        <v>106.99084200000001</v>
      </c>
      <c r="I5464">
        <v>6.7545840000000004</v>
      </c>
    </row>
    <row r="5465" spans="1:9" x14ac:dyDescent="0.25">
      <c r="A5465">
        <v>5464</v>
      </c>
      <c r="F5465">
        <v>108.06661700000001</v>
      </c>
      <c r="G5465">
        <v>11.024754</v>
      </c>
      <c r="H5465">
        <v>106.89916000000001</v>
      </c>
      <c r="I5465">
        <v>6.7510859999999999</v>
      </c>
    </row>
    <row r="5466" spans="1:9" x14ac:dyDescent="0.25">
      <c r="A5466">
        <v>5465</v>
      </c>
      <c r="D5466">
        <v>126.95522000000001</v>
      </c>
      <c r="E5466">
        <v>8.0103749999999998</v>
      </c>
      <c r="F5466">
        <v>107.998807</v>
      </c>
      <c r="G5466">
        <v>10.978451</v>
      </c>
    </row>
    <row r="5467" spans="1:9" x14ac:dyDescent="0.25">
      <c r="A5467">
        <v>5466</v>
      </c>
      <c r="D5467">
        <v>127.01490100000001</v>
      </c>
      <c r="E5467">
        <v>7.971686</v>
      </c>
    </row>
    <row r="5468" spans="1:9" x14ac:dyDescent="0.25">
      <c r="A5468">
        <v>5467</v>
      </c>
      <c r="D5468">
        <v>126.97029600000002</v>
      </c>
      <c r="E5468">
        <v>7.9617050000000003</v>
      </c>
    </row>
    <row r="5469" spans="1:9" x14ac:dyDescent="0.25">
      <c r="A5469">
        <v>5468</v>
      </c>
      <c r="D5469">
        <v>126.96021000000002</v>
      </c>
      <c r="E5469">
        <v>7.9489970000000003</v>
      </c>
    </row>
    <row r="5470" spans="1:9" x14ac:dyDescent="0.25">
      <c r="A5470">
        <v>5469</v>
      </c>
      <c r="D5470">
        <v>126.97471700000001</v>
      </c>
      <c r="E5470">
        <v>7.9878920000000004</v>
      </c>
    </row>
    <row r="5471" spans="1:9" x14ac:dyDescent="0.25">
      <c r="A5471">
        <v>5470</v>
      </c>
      <c r="D5471">
        <v>126.98675700000001</v>
      </c>
      <c r="E5471">
        <v>7.9985410000000003</v>
      </c>
    </row>
    <row r="5472" spans="1:9" x14ac:dyDescent="0.25">
      <c r="A5472">
        <v>5471</v>
      </c>
      <c r="D5472">
        <v>126.987786</v>
      </c>
      <c r="E5472">
        <v>7.9707080000000001</v>
      </c>
    </row>
    <row r="5473" spans="1:9" x14ac:dyDescent="0.25">
      <c r="A5473">
        <v>5472</v>
      </c>
      <c r="D5473">
        <v>126.97765100000001</v>
      </c>
      <c r="E5473">
        <v>7.9895899999999997</v>
      </c>
    </row>
    <row r="5474" spans="1:9" x14ac:dyDescent="0.25">
      <c r="A5474">
        <v>5473</v>
      </c>
      <c r="B5474">
        <v>133.78671800000001</v>
      </c>
      <c r="C5474">
        <v>8.954288</v>
      </c>
      <c r="D5474">
        <v>126.97765100000001</v>
      </c>
      <c r="E5474">
        <v>7.9895899999999997</v>
      </c>
    </row>
    <row r="5475" spans="1:9" x14ac:dyDescent="0.25">
      <c r="A5475">
        <v>5474</v>
      </c>
      <c r="B5475">
        <v>133.86240100000001</v>
      </c>
      <c r="C5475">
        <v>8.9785190000000004</v>
      </c>
      <c r="D5475">
        <v>126.95522000000001</v>
      </c>
      <c r="E5475">
        <v>8.0103749999999998</v>
      </c>
    </row>
    <row r="5476" spans="1:9" x14ac:dyDescent="0.25">
      <c r="A5476">
        <v>5475</v>
      </c>
      <c r="B5476">
        <v>133.80256400000002</v>
      </c>
      <c r="C5476">
        <v>9.0148419999999998</v>
      </c>
      <c r="D5476">
        <v>126.95522000000001</v>
      </c>
      <c r="E5476">
        <v>8.0103749999999998</v>
      </c>
    </row>
    <row r="5477" spans="1:9" x14ac:dyDescent="0.25">
      <c r="A5477">
        <v>5476</v>
      </c>
      <c r="B5477">
        <v>133.81985200000003</v>
      </c>
      <c r="C5477">
        <v>9.0113439999999994</v>
      </c>
    </row>
    <row r="5478" spans="1:9" x14ac:dyDescent="0.25">
      <c r="A5478">
        <v>5477</v>
      </c>
      <c r="B5478">
        <v>133.82546000000002</v>
      </c>
      <c r="C5478">
        <v>9.0432930000000002</v>
      </c>
    </row>
    <row r="5479" spans="1:9" x14ac:dyDescent="0.25">
      <c r="A5479">
        <v>5478</v>
      </c>
      <c r="B5479">
        <v>133.778333</v>
      </c>
      <c r="C5479">
        <v>9.0368099999999991</v>
      </c>
    </row>
    <row r="5480" spans="1:9" x14ac:dyDescent="0.25">
      <c r="A5480">
        <v>5479</v>
      </c>
      <c r="B5480">
        <v>133.78435200000001</v>
      </c>
      <c r="C5480">
        <v>9.0659299999999998</v>
      </c>
      <c r="H5480">
        <v>131.30637100000001</v>
      </c>
      <c r="I5480">
        <v>5.7786200000000001</v>
      </c>
    </row>
    <row r="5481" spans="1:9" x14ac:dyDescent="0.25">
      <c r="A5481">
        <v>5480</v>
      </c>
      <c r="B5481">
        <v>133.75857999999999</v>
      </c>
      <c r="C5481">
        <v>8.939368</v>
      </c>
      <c r="H5481">
        <v>131.39851100000001</v>
      </c>
      <c r="I5481">
        <v>5.75305</v>
      </c>
    </row>
    <row r="5482" spans="1:9" x14ac:dyDescent="0.25">
      <c r="A5482">
        <v>5481</v>
      </c>
      <c r="B5482">
        <v>133.78671800000001</v>
      </c>
      <c r="C5482">
        <v>8.954288</v>
      </c>
      <c r="F5482">
        <v>132.480054</v>
      </c>
      <c r="G5482">
        <v>9.9634370000000008</v>
      </c>
      <c r="H5482">
        <v>131.392392</v>
      </c>
      <c r="I5482">
        <v>5.7608180000000004</v>
      </c>
    </row>
    <row r="5483" spans="1:9" x14ac:dyDescent="0.25">
      <c r="A5483">
        <v>5482</v>
      </c>
      <c r="B5483">
        <v>133.78671800000001</v>
      </c>
      <c r="C5483">
        <v>8.954288</v>
      </c>
      <c r="F5483">
        <v>132.523572</v>
      </c>
      <c r="G5483">
        <v>9.9347809999999992</v>
      </c>
      <c r="H5483">
        <v>131.38966100000002</v>
      </c>
      <c r="I5483">
        <v>5.7839700000000001</v>
      </c>
    </row>
    <row r="5484" spans="1:9" x14ac:dyDescent="0.25">
      <c r="A5484">
        <v>5483</v>
      </c>
      <c r="F5484">
        <v>132.51991800000002</v>
      </c>
      <c r="G5484">
        <v>9.9364270000000001</v>
      </c>
      <c r="H5484">
        <v>131.37042300000002</v>
      </c>
      <c r="I5484">
        <v>5.8031090000000001</v>
      </c>
    </row>
    <row r="5485" spans="1:9" x14ac:dyDescent="0.25">
      <c r="A5485">
        <v>5484</v>
      </c>
      <c r="F5485">
        <v>132.52145899999999</v>
      </c>
      <c r="G5485">
        <v>9.9483619999999995</v>
      </c>
      <c r="H5485">
        <v>131.396299</v>
      </c>
      <c r="I5485">
        <v>5.7474420000000004</v>
      </c>
    </row>
    <row r="5486" spans="1:9" x14ac:dyDescent="0.25">
      <c r="A5486">
        <v>5485</v>
      </c>
      <c r="F5486">
        <v>132.56519000000003</v>
      </c>
      <c r="G5486">
        <v>9.9711540000000003</v>
      </c>
      <c r="H5486">
        <v>131.387609</v>
      </c>
      <c r="I5486">
        <v>5.6914670000000003</v>
      </c>
    </row>
    <row r="5487" spans="1:9" x14ac:dyDescent="0.25">
      <c r="A5487">
        <v>5486</v>
      </c>
      <c r="F5487">
        <v>132.57692500000002</v>
      </c>
      <c r="G5487">
        <v>9.9696619999999996</v>
      </c>
      <c r="H5487">
        <v>131.36028800000003</v>
      </c>
      <c r="I5487">
        <v>5.6929069999999999</v>
      </c>
    </row>
    <row r="5488" spans="1:9" x14ac:dyDescent="0.25">
      <c r="A5488">
        <v>5487</v>
      </c>
      <c r="F5488">
        <v>132.56828000000002</v>
      </c>
      <c r="G5488">
        <v>9.9941510000000005</v>
      </c>
      <c r="H5488">
        <v>131.40124200000002</v>
      </c>
      <c r="I5488">
        <v>5.7333460000000001</v>
      </c>
    </row>
    <row r="5489" spans="1:9" x14ac:dyDescent="0.25">
      <c r="A5489">
        <v>5488</v>
      </c>
      <c r="D5489">
        <v>154.47825</v>
      </c>
      <c r="E5489">
        <v>7.7915729999999996</v>
      </c>
      <c r="F5489">
        <v>132.56870000000001</v>
      </c>
      <c r="G5489">
        <v>9.9982159999999993</v>
      </c>
      <c r="H5489">
        <v>131.418115</v>
      </c>
      <c r="I5489">
        <v>5.7525360000000001</v>
      </c>
    </row>
    <row r="5490" spans="1:9" x14ac:dyDescent="0.25">
      <c r="A5490">
        <v>5489</v>
      </c>
      <c r="D5490">
        <v>154.50005899999999</v>
      </c>
      <c r="E5490">
        <v>7.8152799999999996</v>
      </c>
      <c r="F5490">
        <v>132.55809500000001</v>
      </c>
      <c r="G5490">
        <v>9.9902420000000003</v>
      </c>
      <c r="H5490">
        <v>131.47707500000001</v>
      </c>
      <c r="I5490">
        <v>5.7822719999999999</v>
      </c>
    </row>
    <row r="5491" spans="1:9" x14ac:dyDescent="0.25">
      <c r="A5491">
        <v>5490</v>
      </c>
      <c r="D5491">
        <v>154.429654</v>
      </c>
      <c r="E5491">
        <v>7.8555640000000002</v>
      </c>
      <c r="F5491">
        <v>132.57265200000001</v>
      </c>
      <c r="G5491">
        <v>10.003565999999999</v>
      </c>
      <c r="H5491">
        <v>131.30637100000001</v>
      </c>
      <c r="I5491">
        <v>5.7786200000000001</v>
      </c>
    </row>
    <row r="5492" spans="1:9" x14ac:dyDescent="0.25">
      <c r="A5492">
        <v>5491</v>
      </c>
      <c r="D5492">
        <v>154.50513999999998</v>
      </c>
      <c r="E5492">
        <v>7.8509450000000003</v>
      </c>
      <c r="F5492">
        <v>132.600019</v>
      </c>
      <c r="G5492">
        <v>10.009071</v>
      </c>
    </row>
    <row r="5493" spans="1:9" x14ac:dyDescent="0.25">
      <c r="A5493">
        <v>5492</v>
      </c>
      <c r="D5493">
        <v>154.48507499999999</v>
      </c>
      <c r="E5493">
        <v>7.8323689999999999</v>
      </c>
      <c r="F5493">
        <v>132.480054</v>
      </c>
      <c r="G5493">
        <v>9.9634370000000008</v>
      </c>
    </row>
    <row r="5494" spans="1:9" x14ac:dyDescent="0.25">
      <c r="A5494">
        <v>5493</v>
      </c>
      <c r="D5494">
        <v>154.45330999999999</v>
      </c>
      <c r="E5494">
        <v>7.7983979999999997</v>
      </c>
    </row>
    <row r="5495" spans="1:9" x14ac:dyDescent="0.25">
      <c r="A5495">
        <v>5494</v>
      </c>
      <c r="D5495">
        <v>154.47722399999998</v>
      </c>
      <c r="E5495">
        <v>7.8011169999999996</v>
      </c>
    </row>
    <row r="5496" spans="1:9" x14ac:dyDescent="0.25">
      <c r="A5496">
        <v>5495</v>
      </c>
      <c r="D5496">
        <v>154.434991</v>
      </c>
      <c r="E5496">
        <v>7.8240559999999997</v>
      </c>
    </row>
    <row r="5497" spans="1:9" x14ac:dyDescent="0.25">
      <c r="A5497">
        <v>5496</v>
      </c>
      <c r="D5497">
        <v>154.380134</v>
      </c>
      <c r="E5497">
        <v>7.8124589999999996</v>
      </c>
    </row>
    <row r="5498" spans="1:9" x14ac:dyDescent="0.25">
      <c r="A5498">
        <v>5497</v>
      </c>
      <c r="B5498">
        <v>159.60975299999998</v>
      </c>
      <c r="C5498">
        <v>9.4652449999999995</v>
      </c>
      <c r="D5498">
        <v>154.389884</v>
      </c>
      <c r="E5498">
        <v>7.7076200000000004</v>
      </c>
    </row>
    <row r="5499" spans="1:9" x14ac:dyDescent="0.25">
      <c r="A5499">
        <v>5498</v>
      </c>
      <c r="B5499">
        <v>159.588199</v>
      </c>
      <c r="C5499">
        <v>9.4713010000000004</v>
      </c>
      <c r="D5499">
        <v>154.43914699999999</v>
      </c>
      <c r="E5499">
        <v>7.701975</v>
      </c>
    </row>
    <row r="5500" spans="1:9" x14ac:dyDescent="0.25">
      <c r="A5500">
        <v>5499</v>
      </c>
      <c r="B5500">
        <v>159.58245199999999</v>
      </c>
      <c r="C5500">
        <v>9.4689910000000008</v>
      </c>
      <c r="D5500">
        <v>154.47825</v>
      </c>
      <c r="E5500">
        <v>7.7915729999999996</v>
      </c>
    </row>
    <row r="5501" spans="1:9" x14ac:dyDescent="0.25">
      <c r="A5501">
        <v>5500</v>
      </c>
      <c r="B5501">
        <v>159.574806</v>
      </c>
      <c r="C5501">
        <v>9.4779210000000003</v>
      </c>
      <c r="D5501">
        <v>154.47825</v>
      </c>
      <c r="E5501">
        <v>7.7915729999999996</v>
      </c>
    </row>
    <row r="5502" spans="1:9" x14ac:dyDescent="0.25">
      <c r="A5502">
        <v>5501</v>
      </c>
      <c r="B5502">
        <v>159.57906600000001</v>
      </c>
      <c r="C5502">
        <v>9.4597029999999993</v>
      </c>
    </row>
    <row r="5503" spans="1:9" x14ac:dyDescent="0.25">
      <c r="A5503">
        <v>5502</v>
      </c>
      <c r="B5503">
        <v>159.552278</v>
      </c>
      <c r="C5503">
        <v>9.4796659999999999</v>
      </c>
    </row>
    <row r="5504" spans="1:9" x14ac:dyDescent="0.25">
      <c r="A5504">
        <v>5503</v>
      </c>
      <c r="B5504">
        <v>159.52908299999999</v>
      </c>
      <c r="C5504">
        <v>9.5741890000000005</v>
      </c>
      <c r="H5504">
        <v>156.451044</v>
      </c>
      <c r="I5504">
        <v>6.137759</v>
      </c>
    </row>
    <row r="5505" spans="1:9" x14ac:dyDescent="0.25">
      <c r="A5505">
        <v>5504</v>
      </c>
      <c r="B5505">
        <v>159.48372000000001</v>
      </c>
      <c r="C5505">
        <v>9.5592059999999996</v>
      </c>
      <c r="H5505">
        <v>156.40244799999999</v>
      </c>
      <c r="I5505">
        <v>6.1327819999999997</v>
      </c>
    </row>
    <row r="5506" spans="1:9" x14ac:dyDescent="0.25">
      <c r="A5506">
        <v>5505</v>
      </c>
      <c r="B5506">
        <v>159.50850600000001</v>
      </c>
      <c r="C5506">
        <v>9.5119939999999996</v>
      </c>
      <c r="F5506">
        <v>157.710083</v>
      </c>
      <c r="G5506">
        <v>10.325661999999999</v>
      </c>
      <c r="H5506">
        <v>156.36344800000001</v>
      </c>
      <c r="I5506">
        <v>6.1464309999999998</v>
      </c>
    </row>
    <row r="5507" spans="1:9" x14ac:dyDescent="0.25">
      <c r="A5507">
        <v>5506</v>
      </c>
      <c r="B5507">
        <v>159.52661999999998</v>
      </c>
      <c r="C5507">
        <v>9.4249620000000007</v>
      </c>
      <c r="F5507">
        <v>157.653122</v>
      </c>
      <c r="G5507">
        <v>10.29128</v>
      </c>
      <c r="H5507">
        <v>156.36483299999998</v>
      </c>
      <c r="I5507">
        <v>6.1226209999999996</v>
      </c>
    </row>
    <row r="5508" spans="1:9" x14ac:dyDescent="0.25">
      <c r="A5508">
        <v>5507</v>
      </c>
      <c r="B5508">
        <v>159.60975299999998</v>
      </c>
      <c r="C5508">
        <v>9.4652449999999995</v>
      </c>
      <c r="F5508">
        <v>157.64255199999999</v>
      </c>
      <c r="G5508">
        <v>10.280453</v>
      </c>
      <c r="H5508">
        <v>156.332607</v>
      </c>
      <c r="I5508">
        <v>6.1764000000000001</v>
      </c>
    </row>
    <row r="5509" spans="1:9" x14ac:dyDescent="0.25">
      <c r="A5509">
        <v>5508</v>
      </c>
      <c r="F5509">
        <v>157.61925399999998</v>
      </c>
      <c r="G5509">
        <v>10.342801</v>
      </c>
      <c r="H5509">
        <v>156.349233</v>
      </c>
      <c r="I5509">
        <v>6.1907680000000003</v>
      </c>
    </row>
    <row r="5510" spans="1:9" x14ac:dyDescent="0.25">
      <c r="A5510">
        <v>5509</v>
      </c>
      <c r="F5510">
        <v>157.64219199999999</v>
      </c>
      <c r="G5510">
        <v>10.339670999999999</v>
      </c>
      <c r="H5510">
        <v>156.38638599999999</v>
      </c>
      <c r="I5510">
        <v>6.1938469999999999</v>
      </c>
    </row>
    <row r="5511" spans="1:9" x14ac:dyDescent="0.25">
      <c r="A5511">
        <v>5510</v>
      </c>
      <c r="F5511">
        <v>157.646041</v>
      </c>
      <c r="G5511">
        <v>10.368871</v>
      </c>
      <c r="H5511">
        <v>156.335891</v>
      </c>
      <c r="I5511">
        <v>6.1875869999999997</v>
      </c>
    </row>
    <row r="5512" spans="1:9" x14ac:dyDescent="0.25">
      <c r="A5512">
        <v>5511</v>
      </c>
      <c r="F5512">
        <v>157.66436099999999</v>
      </c>
      <c r="G5512">
        <v>10.372462000000001</v>
      </c>
      <c r="H5512">
        <v>156.40470599999998</v>
      </c>
      <c r="I5512">
        <v>6.1347829999999997</v>
      </c>
    </row>
    <row r="5513" spans="1:9" x14ac:dyDescent="0.25">
      <c r="A5513">
        <v>5512</v>
      </c>
      <c r="F5513">
        <v>157.66451499999999</v>
      </c>
      <c r="G5513">
        <v>10.360044</v>
      </c>
      <c r="H5513">
        <v>156.37904800000001</v>
      </c>
      <c r="I5513">
        <v>6.1224670000000003</v>
      </c>
    </row>
    <row r="5514" spans="1:9" x14ac:dyDescent="0.25">
      <c r="A5514">
        <v>5513</v>
      </c>
      <c r="F5514">
        <v>157.654201</v>
      </c>
      <c r="G5514">
        <v>10.421777000000001</v>
      </c>
      <c r="H5514">
        <v>156.41250500000001</v>
      </c>
      <c r="I5514">
        <v>6.0771550000000003</v>
      </c>
    </row>
    <row r="5515" spans="1:9" x14ac:dyDescent="0.25">
      <c r="A5515">
        <v>5514</v>
      </c>
      <c r="F5515">
        <v>157.69489399999998</v>
      </c>
      <c r="G5515">
        <v>10.437222999999999</v>
      </c>
      <c r="H5515">
        <v>156.451044</v>
      </c>
      <c r="I5515">
        <v>6.137759</v>
      </c>
    </row>
    <row r="5516" spans="1:9" x14ac:dyDescent="0.25">
      <c r="A5516">
        <v>5515</v>
      </c>
      <c r="D5516">
        <v>172.67368999999999</v>
      </c>
      <c r="E5516">
        <v>8.0846900000000002</v>
      </c>
      <c r="F5516">
        <v>157.80429999999998</v>
      </c>
      <c r="G5516">
        <v>10.462008000000001</v>
      </c>
    </row>
    <row r="5517" spans="1:9" x14ac:dyDescent="0.25">
      <c r="A5517">
        <v>5516</v>
      </c>
      <c r="D5517">
        <v>172.747739</v>
      </c>
      <c r="E5517">
        <v>8.1453959999999999</v>
      </c>
      <c r="F5517">
        <v>157.710083</v>
      </c>
      <c r="G5517">
        <v>10.325661999999999</v>
      </c>
    </row>
    <row r="5518" spans="1:9" x14ac:dyDescent="0.25">
      <c r="A5518">
        <v>5517</v>
      </c>
      <c r="D5518">
        <v>172.772626</v>
      </c>
      <c r="E5518">
        <v>8.1573030000000006</v>
      </c>
    </row>
    <row r="5519" spans="1:9" x14ac:dyDescent="0.25">
      <c r="A5519">
        <v>5518</v>
      </c>
      <c r="D5519">
        <v>172.76318499999999</v>
      </c>
      <c r="E5519">
        <v>8.1489890000000003</v>
      </c>
    </row>
    <row r="5520" spans="1:9" x14ac:dyDescent="0.25">
      <c r="A5520">
        <v>5519</v>
      </c>
      <c r="D5520">
        <v>172.76313299999998</v>
      </c>
      <c r="E5520">
        <v>8.1069610000000001</v>
      </c>
    </row>
    <row r="5521" spans="1:9" x14ac:dyDescent="0.25">
      <c r="A5521">
        <v>5520</v>
      </c>
      <c r="D5521">
        <v>172.726134</v>
      </c>
      <c r="E5521">
        <v>8.1056270000000001</v>
      </c>
    </row>
    <row r="5522" spans="1:9" x14ac:dyDescent="0.25">
      <c r="A5522">
        <v>5521</v>
      </c>
      <c r="D5522">
        <v>172.68097599999999</v>
      </c>
      <c r="E5522">
        <v>8.1139910000000004</v>
      </c>
    </row>
    <row r="5523" spans="1:9" x14ac:dyDescent="0.25">
      <c r="A5523">
        <v>5522</v>
      </c>
      <c r="B5523">
        <v>179.50570199999999</v>
      </c>
      <c r="C5523">
        <v>9.4247569999999996</v>
      </c>
      <c r="D5523">
        <v>172.68185</v>
      </c>
      <c r="E5523">
        <v>8.1324140000000007</v>
      </c>
    </row>
    <row r="5524" spans="1:9" x14ac:dyDescent="0.25">
      <c r="A5524">
        <v>5523</v>
      </c>
      <c r="B5524">
        <v>179.535155</v>
      </c>
      <c r="C5524">
        <v>9.3653340000000007</v>
      </c>
      <c r="D5524">
        <v>172.69319099999998</v>
      </c>
      <c r="E5524">
        <v>8.1078340000000004</v>
      </c>
    </row>
    <row r="5525" spans="1:9" x14ac:dyDescent="0.25">
      <c r="A5525">
        <v>5524</v>
      </c>
      <c r="B5525">
        <v>179.545062</v>
      </c>
      <c r="C5525">
        <v>9.3811389999999992</v>
      </c>
      <c r="D5525">
        <v>172.66239999999999</v>
      </c>
      <c r="E5525">
        <v>8.0774550000000005</v>
      </c>
    </row>
    <row r="5526" spans="1:9" x14ac:dyDescent="0.25">
      <c r="A5526">
        <v>5525</v>
      </c>
      <c r="B5526">
        <v>179.54285399999998</v>
      </c>
      <c r="C5526">
        <v>9.3752370000000003</v>
      </c>
      <c r="D5526">
        <v>172.67368999999999</v>
      </c>
      <c r="E5526">
        <v>8.0846900000000002</v>
      </c>
    </row>
    <row r="5527" spans="1:9" x14ac:dyDescent="0.25">
      <c r="A5527">
        <v>5526</v>
      </c>
      <c r="B5527">
        <v>179.56368900000001</v>
      </c>
      <c r="C5527">
        <v>9.3789320000000007</v>
      </c>
    </row>
    <row r="5528" spans="1:9" x14ac:dyDescent="0.25">
      <c r="A5528">
        <v>5527</v>
      </c>
      <c r="B5528">
        <v>179.55532399999998</v>
      </c>
      <c r="C5528">
        <v>9.3847299999999994</v>
      </c>
    </row>
    <row r="5529" spans="1:9" x14ac:dyDescent="0.25">
      <c r="A5529">
        <v>5528</v>
      </c>
      <c r="B5529">
        <v>179.56984599999998</v>
      </c>
      <c r="C5529">
        <v>9.3752890000000004</v>
      </c>
    </row>
    <row r="5530" spans="1:9" x14ac:dyDescent="0.25">
      <c r="A5530">
        <v>5529</v>
      </c>
      <c r="B5530">
        <v>179.533107</v>
      </c>
      <c r="C5530">
        <v>9.3936080000000004</v>
      </c>
      <c r="H5530">
        <v>175.51028600000001</v>
      </c>
      <c r="I5530">
        <v>6.3538509999999997</v>
      </c>
    </row>
    <row r="5531" spans="1:9" x14ac:dyDescent="0.25">
      <c r="A5531">
        <v>5530</v>
      </c>
      <c r="B5531">
        <v>179.52125100000001</v>
      </c>
      <c r="C5531">
        <v>9.3937629999999999</v>
      </c>
      <c r="F5531">
        <v>177.33980700000001</v>
      </c>
      <c r="G5531">
        <v>10.683899</v>
      </c>
      <c r="H5531">
        <v>175.57212199999998</v>
      </c>
      <c r="I5531">
        <v>6.377713</v>
      </c>
    </row>
    <row r="5532" spans="1:9" x14ac:dyDescent="0.25">
      <c r="A5532">
        <v>5531</v>
      </c>
      <c r="B5532">
        <v>179.56861799999999</v>
      </c>
      <c r="C5532">
        <v>9.2998539999999998</v>
      </c>
      <c r="F5532">
        <v>177.31887</v>
      </c>
      <c r="G5532">
        <v>10.595995</v>
      </c>
      <c r="H5532">
        <v>175.50684699999999</v>
      </c>
      <c r="I5532">
        <v>6.3588290000000001</v>
      </c>
    </row>
    <row r="5533" spans="1:9" x14ac:dyDescent="0.25">
      <c r="A5533">
        <v>5532</v>
      </c>
      <c r="B5533">
        <v>179.50570199999999</v>
      </c>
      <c r="C5533">
        <v>9.4247569999999996</v>
      </c>
      <c r="F5533">
        <v>177.37577899999999</v>
      </c>
      <c r="G5533">
        <v>10.607182</v>
      </c>
      <c r="H5533">
        <v>175.50592499999999</v>
      </c>
      <c r="I5533">
        <v>6.339995</v>
      </c>
    </row>
    <row r="5534" spans="1:9" x14ac:dyDescent="0.25">
      <c r="A5534">
        <v>5533</v>
      </c>
      <c r="F5534">
        <v>177.28433200000001</v>
      </c>
      <c r="G5534">
        <v>10.630017</v>
      </c>
      <c r="H5534">
        <v>175.51485199999999</v>
      </c>
      <c r="I5534">
        <v>6.3996250000000003</v>
      </c>
    </row>
    <row r="5535" spans="1:9" x14ac:dyDescent="0.25">
      <c r="A5535">
        <v>5534</v>
      </c>
      <c r="F5535">
        <v>177.31763999999998</v>
      </c>
      <c r="G5535">
        <v>10.632019</v>
      </c>
      <c r="H5535">
        <v>175.53871599999999</v>
      </c>
      <c r="I5535">
        <v>6.4209209999999999</v>
      </c>
    </row>
    <row r="5536" spans="1:9" x14ac:dyDescent="0.25">
      <c r="A5536">
        <v>5535</v>
      </c>
      <c r="F5536">
        <v>177.30167699999998</v>
      </c>
      <c r="G5536">
        <v>10.667939000000001</v>
      </c>
      <c r="H5536">
        <v>175.51808899999997</v>
      </c>
      <c r="I5536">
        <v>6.4426269999999999</v>
      </c>
    </row>
    <row r="5537" spans="1:9" x14ac:dyDescent="0.25">
      <c r="A5537">
        <v>5536</v>
      </c>
      <c r="F5537">
        <v>177.422372</v>
      </c>
      <c r="G5537">
        <v>10.682924</v>
      </c>
      <c r="H5537">
        <v>175.521423</v>
      </c>
      <c r="I5537">
        <v>6.4621789999999999</v>
      </c>
    </row>
    <row r="5538" spans="1:9" x14ac:dyDescent="0.25">
      <c r="A5538">
        <v>5537</v>
      </c>
      <c r="F5538">
        <v>177.36936499999999</v>
      </c>
      <c r="G5538">
        <v>10.668043000000001</v>
      </c>
      <c r="H5538">
        <v>175.53948700000001</v>
      </c>
      <c r="I5538">
        <v>6.4347250000000003</v>
      </c>
    </row>
    <row r="5539" spans="1:9" x14ac:dyDescent="0.25">
      <c r="A5539">
        <v>5538</v>
      </c>
      <c r="F5539">
        <v>177.35550799999999</v>
      </c>
      <c r="G5539">
        <v>10.710122</v>
      </c>
      <c r="H5539">
        <v>175.50120299999998</v>
      </c>
      <c r="I5539">
        <v>6.3338890000000001</v>
      </c>
    </row>
    <row r="5540" spans="1:9" x14ac:dyDescent="0.25">
      <c r="A5540">
        <v>5539</v>
      </c>
      <c r="D5540">
        <v>194.00345899999999</v>
      </c>
      <c r="E5540">
        <v>7.2489049999999997</v>
      </c>
      <c r="F5540">
        <v>177.38470999999998</v>
      </c>
      <c r="G5540">
        <v>10.694058999999999</v>
      </c>
      <c r="H5540">
        <v>175.582437</v>
      </c>
      <c r="I5540">
        <v>6.3266530000000003</v>
      </c>
    </row>
    <row r="5541" spans="1:9" x14ac:dyDescent="0.25">
      <c r="A5541">
        <v>5540</v>
      </c>
      <c r="D5541">
        <v>193.89118099999999</v>
      </c>
      <c r="E5541">
        <v>7.2087250000000003</v>
      </c>
      <c r="F5541">
        <v>177.37147099999999</v>
      </c>
      <c r="G5541">
        <v>10.774421</v>
      </c>
      <c r="H5541">
        <v>175.51028600000001</v>
      </c>
      <c r="I5541">
        <v>6.3538509999999997</v>
      </c>
    </row>
    <row r="5542" spans="1:9" x14ac:dyDescent="0.25">
      <c r="A5542">
        <v>5541</v>
      </c>
      <c r="D5542">
        <v>193.971183</v>
      </c>
      <c r="E5542">
        <v>7.2288410000000001</v>
      </c>
      <c r="F5542">
        <v>177.45285699999999</v>
      </c>
      <c r="G5542">
        <v>10.755023</v>
      </c>
    </row>
    <row r="5543" spans="1:9" x14ac:dyDescent="0.25">
      <c r="A5543">
        <v>5542</v>
      </c>
      <c r="D5543">
        <v>193.94418999999999</v>
      </c>
      <c r="E5543">
        <v>7.2256600000000004</v>
      </c>
      <c r="F5543">
        <v>177.33980700000001</v>
      </c>
      <c r="G5543">
        <v>10.683899</v>
      </c>
    </row>
    <row r="5544" spans="1:9" x14ac:dyDescent="0.25">
      <c r="A5544">
        <v>5543</v>
      </c>
      <c r="D5544">
        <v>193.94603999999998</v>
      </c>
      <c r="E5544">
        <v>7.1748050000000001</v>
      </c>
    </row>
    <row r="5545" spans="1:9" x14ac:dyDescent="0.25">
      <c r="A5545">
        <v>5544</v>
      </c>
      <c r="D5545">
        <v>193.96825699999999</v>
      </c>
      <c r="E5545">
        <v>7.1960499999999996</v>
      </c>
    </row>
    <row r="5546" spans="1:9" x14ac:dyDescent="0.25">
      <c r="A5546">
        <v>5545</v>
      </c>
      <c r="D5546">
        <v>193.952609</v>
      </c>
      <c r="E5546">
        <v>7.2183719999999996</v>
      </c>
    </row>
    <row r="5547" spans="1:9" x14ac:dyDescent="0.25">
      <c r="A5547">
        <v>5546</v>
      </c>
      <c r="D5547">
        <v>193.94342</v>
      </c>
      <c r="E5547">
        <v>7.1756770000000003</v>
      </c>
    </row>
    <row r="5548" spans="1:9" x14ac:dyDescent="0.25">
      <c r="A5548">
        <v>5547</v>
      </c>
      <c r="D5548">
        <v>193.94875999999999</v>
      </c>
      <c r="E5548">
        <v>7.1818860000000004</v>
      </c>
    </row>
    <row r="5549" spans="1:9" x14ac:dyDescent="0.25">
      <c r="A5549">
        <v>5548</v>
      </c>
      <c r="B5549">
        <v>201.47820999999999</v>
      </c>
      <c r="C5549">
        <v>8.4162429999999997</v>
      </c>
      <c r="D5549">
        <v>193.95209399999999</v>
      </c>
      <c r="E5549">
        <v>7.2231449999999997</v>
      </c>
    </row>
    <row r="5550" spans="1:9" x14ac:dyDescent="0.25">
      <c r="A5550">
        <v>5549</v>
      </c>
      <c r="B5550">
        <v>201.44623899999999</v>
      </c>
      <c r="C5550">
        <v>8.3943820000000002</v>
      </c>
      <c r="D5550">
        <v>193.96533499999998</v>
      </c>
      <c r="E5550">
        <v>7.1663889999999997</v>
      </c>
    </row>
    <row r="5551" spans="1:9" x14ac:dyDescent="0.25">
      <c r="A5551">
        <v>5550</v>
      </c>
      <c r="B5551">
        <v>201.513667</v>
      </c>
      <c r="C5551">
        <v>8.3793970000000009</v>
      </c>
      <c r="D5551">
        <v>194.00345899999999</v>
      </c>
      <c r="E5551">
        <v>7.2489049999999997</v>
      </c>
    </row>
    <row r="5552" spans="1:9" x14ac:dyDescent="0.25">
      <c r="A5552">
        <v>5551</v>
      </c>
      <c r="B5552">
        <v>201.474773</v>
      </c>
      <c r="C5552">
        <v>8.3960760000000008</v>
      </c>
      <c r="D5552">
        <v>194.00345899999999</v>
      </c>
      <c r="E5552">
        <v>7.2489049999999997</v>
      </c>
    </row>
    <row r="5553" spans="1:9" x14ac:dyDescent="0.25">
      <c r="A5553">
        <v>5552</v>
      </c>
      <c r="B5553">
        <v>201.50663699999998</v>
      </c>
      <c r="C5553">
        <v>8.3895590000000002</v>
      </c>
    </row>
    <row r="5554" spans="1:9" x14ac:dyDescent="0.25">
      <c r="A5554">
        <v>5553</v>
      </c>
      <c r="B5554">
        <v>201.480109</v>
      </c>
      <c r="C5554">
        <v>8.4120860000000004</v>
      </c>
      <c r="H5554">
        <v>195.698432</v>
      </c>
      <c r="I5554">
        <v>5.0730529999999998</v>
      </c>
    </row>
    <row r="5555" spans="1:9" x14ac:dyDescent="0.25">
      <c r="A5555">
        <v>5554</v>
      </c>
      <c r="B5555">
        <v>201.448138</v>
      </c>
      <c r="C5555">
        <v>8.4093669999999996</v>
      </c>
      <c r="H5555">
        <v>195.746871</v>
      </c>
      <c r="I5555">
        <v>5.1371979999999997</v>
      </c>
    </row>
    <row r="5556" spans="1:9" x14ac:dyDescent="0.25">
      <c r="A5556">
        <v>5555</v>
      </c>
      <c r="B5556">
        <v>201.43043399999999</v>
      </c>
      <c r="C5556">
        <v>8.4193219999999993</v>
      </c>
      <c r="H5556">
        <v>195.739124</v>
      </c>
      <c r="I5556">
        <v>5.1297059999999997</v>
      </c>
    </row>
    <row r="5557" spans="1:9" x14ac:dyDescent="0.25">
      <c r="A5557">
        <v>5556</v>
      </c>
      <c r="B5557">
        <v>201.47779800000001</v>
      </c>
      <c r="C5557">
        <v>8.4024389999999993</v>
      </c>
      <c r="F5557">
        <v>199.07502699999998</v>
      </c>
      <c r="G5557">
        <v>9.3724659999999993</v>
      </c>
      <c r="H5557">
        <v>195.70710299999999</v>
      </c>
      <c r="I5557">
        <v>5.1205210000000001</v>
      </c>
    </row>
    <row r="5558" spans="1:9" x14ac:dyDescent="0.25">
      <c r="A5558">
        <v>5557</v>
      </c>
      <c r="B5558">
        <v>201.46122299999999</v>
      </c>
      <c r="C5558">
        <v>8.3931500000000003</v>
      </c>
      <c r="F5558">
        <v>199.045108</v>
      </c>
      <c r="G5558">
        <v>9.3024710000000006</v>
      </c>
      <c r="H5558">
        <v>195.72999099999998</v>
      </c>
      <c r="I5558">
        <v>5.0892179999999998</v>
      </c>
    </row>
    <row r="5559" spans="1:9" x14ac:dyDescent="0.25">
      <c r="A5559">
        <v>5558</v>
      </c>
      <c r="B5559">
        <v>201.47820999999999</v>
      </c>
      <c r="C5559">
        <v>8.4162429999999997</v>
      </c>
      <c r="F5559">
        <v>199.047572</v>
      </c>
      <c r="G5559">
        <v>9.2713739999999998</v>
      </c>
      <c r="H5559">
        <v>195.72070199999999</v>
      </c>
      <c r="I5559">
        <v>5.1064610000000004</v>
      </c>
    </row>
    <row r="5560" spans="1:9" x14ac:dyDescent="0.25">
      <c r="A5560">
        <v>5559</v>
      </c>
      <c r="F5560">
        <v>199.09519499999999</v>
      </c>
      <c r="G5560">
        <v>9.3221769999999999</v>
      </c>
      <c r="H5560">
        <v>195.68826999999999</v>
      </c>
      <c r="I5560">
        <v>5.1742489999999997</v>
      </c>
    </row>
    <row r="5561" spans="1:9" x14ac:dyDescent="0.25">
      <c r="A5561">
        <v>5560</v>
      </c>
      <c r="F5561">
        <v>199.09247499999998</v>
      </c>
      <c r="G5561">
        <v>9.330387</v>
      </c>
      <c r="H5561">
        <v>195.71526299999999</v>
      </c>
      <c r="I5561">
        <v>5.1176469999999998</v>
      </c>
    </row>
    <row r="5562" spans="1:9" x14ac:dyDescent="0.25">
      <c r="A5562">
        <v>5561</v>
      </c>
      <c r="F5562">
        <v>199.13578699999999</v>
      </c>
      <c r="G5562">
        <v>9.3550699999999996</v>
      </c>
      <c r="H5562">
        <v>195.69139799999999</v>
      </c>
      <c r="I5562">
        <v>5.1408420000000001</v>
      </c>
    </row>
    <row r="5563" spans="1:9" x14ac:dyDescent="0.25">
      <c r="A5563">
        <v>5562</v>
      </c>
      <c r="F5563">
        <v>199.16934499999999</v>
      </c>
      <c r="G5563">
        <v>9.3684639999999995</v>
      </c>
      <c r="H5563">
        <v>195.686374</v>
      </c>
      <c r="I5563">
        <v>5.1509510000000001</v>
      </c>
    </row>
    <row r="5564" spans="1:9" x14ac:dyDescent="0.25">
      <c r="A5564">
        <v>5563</v>
      </c>
      <c r="F5564">
        <v>199.15790099999998</v>
      </c>
      <c r="G5564">
        <v>9.3951480000000007</v>
      </c>
      <c r="H5564">
        <v>195.64742200000001</v>
      </c>
      <c r="I5564">
        <v>5.0827520000000002</v>
      </c>
    </row>
    <row r="5565" spans="1:9" x14ac:dyDescent="0.25">
      <c r="A5565">
        <v>5564</v>
      </c>
      <c r="D5565">
        <v>214.02079900000001</v>
      </c>
      <c r="E5565">
        <v>7.923692</v>
      </c>
      <c r="F5565">
        <v>199.13850299999999</v>
      </c>
      <c r="G5565">
        <v>9.3909909999999996</v>
      </c>
      <c r="H5565">
        <v>195.698432</v>
      </c>
      <c r="I5565">
        <v>5.0730529999999998</v>
      </c>
    </row>
    <row r="5566" spans="1:9" x14ac:dyDescent="0.25">
      <c r="A5566">
        <v>5565</v>
      </c>
      <c r="D5566">
        <v>213.977228</v>
      </c>
      <c r="E5566">
        <v>7.981115</v>
      </c>
      <c r="F5566">
        <v>199.11936499999999</v>
      </c>
      <c r="G5566">
        <v>9.3661549999999991</v>
      </c>
    </row>
    <row r="5567" spans="1:9" x14ac:dyDescent="0.25">
      <c r="A5567">
        <v>5566</v>
      </c>
      <c r="D5567">
        <v>214.019972</v>
      </c>
      <c r="E5567">
        <v>7.9532059999999998</v>
      </c>
      <c r="F5567">
        <v>199.151229</v>
      </c>
      <c r="G5567">
        <v>9.4112100000000005</v>
      </c>
    </row>
    <row r="5568" spans="1:9" x14ac:dyDescent="0.25">
      <c r="A5568">
        <v>5567</v>
      </c>
      <c r="D5568">
        <v>214.02736300000001</v>
      </c>
      <c r="E5568">
        <v>7.9693829999999997</v>
      </c>
      <c r="F5568">
        <v>199.141479</v>
      </c>
      <c r="G5568">
        <v>9.4118250000000003</v>
      </c>
    </row>
    <row r="5569" spans="1:9" x14ac:dyDescent="0.25">
      <c r="A5569">
        <v>5568</v>
      </c>
      <c r="D5569">
        <v>213.988754</v>
      </c>
      <c r="E5569">
        <v>7.9457110000000002</v>
      </c>
      <c r="F5569">
        <v>199.09955500000001</v>
      </c>
      <c r="G5569">
        <v>9.4241919999999997</v>
      </c>
    </row>
    <row r="5570" spans="1:9" x14ac:dyDescent="0.25">
      <c r="A5570">
        <v>5569</v>
      </c>
      <c r="D5570">
        <v>213.99144100000001</v>
      </c>
      <c r="E5570">
        <v>7.8566560000000001</v>
      </c>
      <c r="F5570">
        <v>199.07502699999998</v>
      </c>
      <c r="G5570">
        <v>9.3724659999999993</v>
      </c>
    </row>
    <row r="5571" spans="1:9" x14ac:dyDescent="0.25">
      <c r="A5571">
        <v>5570</v>
      </c>
      <c r="D5571">
        <v>214.001779</v>
      </c>
      <c r="E5571">
        <v>7.838463</v>
      </c>
    </row>
    <row r="5572" spans="1:9" x14ac:dyDescent="0.25">
      <c r="A5572">
        <v>5571</v>
      </c>
      <c r="D5572">
        <v>213.97882999999999</v>
      </c>
      <c r="E5572">
        <v>7.9076190000000004</v>
      </c>
    </row>
    <row r="5573" spans="1:9" x14ac:dyDescent="0.25">
      <c r="A5573">
        <v>5572</v>
      </c>
      <c r="D5573">
        <v>214.00276099999999</v>
      </c>
      <c r="E5573">
        <v>7.8755730000000002</v>
      </c>
    </row>
    <row r="5574" spans="1:9" x14ac:dyDescent="0.25">
      <c r="A5574">
        <v>5573</v>
      </c>
      <c r="D5574">
        <v>214.03992299999999</v>
      </c>
      <c r="E5574">
        <v>7.8646669999999999</v>
      </c>
    </row>
    <row r="5575" spans="1:9" x14ac:dyDescent="0.25">
      <c r="A5575">
        <v>5574</v>
      </c>
      <c r="B5575">
        <v>220.15905699999999</v>
      </c>
      <c r="C5575">
        <v>9.0871919999999999</v>
      </c>
      <c r="D5575">
        <v>214.02079900000001</v>
      </c>
      <c r="E5575">
        <v>7.923692</v>
      </c>
    </row>
    <row r="5576" spans="1:9" x14ac:dyDescent="0.25">
      <c r="A5576">
        <v>5575</v>
      </c>
      <c r="B5576">
        <v>220.12473700000001</v>
      </c>
      <c r="C5576">
        <v>9.0800590000000003</v>
      </c>
      <c r="D5576">
        <v>214.02079900000001</v>
      </c>
      <c r="E5576">
        <v>7.923692</v>
      </c>
    </row>
    <row r="5577" spans="1:9" x14ac:dyDescent="0.25">
      <c r="A5577">
        <v>5576</v>
      </c>
      <c r="B5577">
        <v>220.13171499999999</v>
      </c>
      <c r="C5577">
        <v>9.1127769999999995</v>
      </c>
      <c r="D5577">
        <v>214.02079900000001</v>
      </c>
      <c r="E5577">
        <v>7.923692</v>
      </c>
    </row>
    <row r="5578" spans="1:9" x14ac:dyDescent="0.25">
      <c r="A5578">
        <v>5577</v>
      </c>
      <c r="B5578">
        <v>220.116985</v>
      </c>
      <c r="C5578">
        <v>9.0960819999999991</v>
      </c>
    </row>
    <row r="5579" spans="1:9" x14ac:dyDescent="0.25">
      <c r="A5579">
        <v>5578</v>
      </c>
      <c r="B5579">
        <v>220.13982899999999</v>
      </c>
      <c r="C5579">
        <v>9.1107610000000001</v>
      </c>
    </row>
    <row r="5580" spans="1:9" x14ac:dyDescent="0.25">
      <c r="A5580">
        <v>5579</v>
      </c>
      <c r="B5580">
        <v>220.12184300000001</v>
      </c>
      <c r="C5580">
        <v>9.1202190000000005</v>
      </c>
      <c r="H5580">
        <v>216.15097800000001</v>
      </c>
      <c r="I5580">
        <v>5.8822580000000002</v>
      </c>
    </row>
    <row r="5581" spans="1:9" x14ac:dyDescent="0.25">
      <c r="A5581">
        <v>5580</v>
      </c>
      <c r="B5581">
        <v>220.104581</v>
      </c>
      <c r="C5581">
        <v>9.0876049999999999</v>
      </c>
      <c r="H5581">
        <v>216.156508</v>
      </c>
      <c r="I5581">
        <v>5.9925560000000004</v>
      </c>
    </row>
    <row r="5582" spans="1:9" x14ac:dyDescent="0.25">
      <c r="A5582">
        <v>5581</v>
      </c>
      <c r="B5582">
        <v>220.01232099999999</v>
      </c>
      <c r="C5582">
        <v>9.1394979999999997</v>
      </c>
      <c r="H5582">
        <v>216.20674700000001</v>
      </c>
      <c r="I5582">
        <v>5.93994</v>
      </c>
    </row>
    <row r="5583" spans="1:9" x14ac:dyDescent="0.25">
      <c r="A5583">
        <v>5582</v>
      </c>
      <c r="B5583">
        <v>220.02829199999999</v>
      </c>
      <c r="C5583">
        <v>9.1083320000000008</v>
      </c>
      <c r="H5583">
        <v>216.155475</v>
      </c>
      <c r="I5583">
        <v>5.9109949999999998</v>
      </c>
    </row>
    <row r="5584" spans="1:9" x14ac:dyDescent="0.25">
      <c r="A5584">
        <v>5583</v>
      </c>
      <c r="B5584">
        <v>219.80020200000001</v>
      </c>
      <c r="C5584">
        <v>9.0127120000000005</v>
      </c>
      <c r="H5584">
        <v>216.14462</v>
      </c>
      <c r="I5584">
        <v>5.8922340000000002</v>
      </c>
    </row>
    <row r="5585" spans="1:9" x14ac:dyDescent="0.25">
      <c r="A5585">
        <v>5584</v>
      </c>
      <c r="B5585">
        <v>220.15905699999999</v>
      </c>
      <c r="C5585">
        <v>9.0871919999999999</v>
      </c>
      <c r="F5585">
        <v>218.660169</v>
      </c>
      <c r="G5585">
        <v>9.8739530000000002</v>
      </c>
      <c r="H5585">
        <v>216.12611699999999</v>
      </c>
      <c r="I5585">
        <v>5.8544510000000001</v>
      </c>
    </row>
    <row r="5586" spans="1:9" x14ac:dyDescent="0.25">
      <c r="A5586">
        <v>5585</v>
      </c>
      <c r="B5586">
        <v>220.15905699999999</v>
      </c>
      <c r="C5586">
        <v>9.0871919999999999</v>
      </c>
      <c r="F5586">
        <v>218.705704</v>
      </c>
      <c r="G5586">
        <v>9.7854159999999997</v>
      </c>
      <c r="H5586">
        <v>216.121362</v>
      </c>
      <c r="I5586">
        <v>5.8490760000000002</v>
      </c>
    </row>
    <row r="5587" spans="1:9" x14ac:dyDescent="0.25">
      <c r="A5587">
        <v>5586</v>
      </c>
      <c r="F5587">
        <v>218.645645</v>
      </c>
      <c r="G5587">
        <v>9.8507459999999991</v>
      </c>
      <c r="H5587">
        <v>216.14250200000001</v>
      </c>
      <c r="I5587">
        <v>5.8381189999999998</v>
      </c>
    </row>
    <row r="5588" spans="1:9" x14ac:dyDescent="0.25">
      <c r="A5588">
        <v>5587</v>
      </c>
      <c r="F5588">
        <v>218.66125399999999</v>
      </c>
      <c r="G5588">
        <v>9.9209870000000002</v>
      </c>
      <c r="H5588">
        <v>216.126789</v>
      </c>
      <c r="I5588">
        <v>5.7850380000000001</v>
      </c>
    </row>
    <row r="5589" spans="1:9" x14ac:dyDescent="0.25">
      <c r="A5589">
        <v>5588</v>
      </c>
      <c r="F5589">
        <v>218.62026700000001</v>
      </c>
      <c r="G5589">
        <v>9.9131820000000008</v>
      </c>
      <c r="H5589">
        <v>216.06879699999999</v>
      </c>
      <c r="I5589">
        <v>5.7386239999999997</v>
      </c>
    </row>
    <row r="5590" spans="1:9" x14ac:dyDescent="0.25">
      <c r="A5590">
        <v>5589</v>
      </c>
      <c r="F5590">
        <v>218.59173699999999</v>
      </c>
      <c r="G5590">
        <v>9.9080139999999997</v>
      </c>
      <c r="H5590">
        <v>216.143742</v>
      </c>
      <c r="I5590">
        <v>5.8248350000000002</v>
      </c>
    </row>
    <row r="5591" spans="1:9" x14ac:dyDescent="0.25">
      <c r="A5591">
        <v>5590</v>
      </c>
      <c r="D5591">
        <v>232.10069999999999</v>
      </c>
      <c r="E5591">
        <v>7.5008509999999999</v>
      </c>
      <c r="F5591">
        <v>218.58202</v>
      </c>
      <c r="G5591">
        <v>9.9119419999999998</v>
      </c>
      <c r="H5591">
        <v>216.134232</v>
      </c>
      <c r="I5591">
        <v>5.8840680000000001</v>
      </c>
    </row>
    <row r="5592" spans="1:9" x14ac:dyDescent="0.25">
      <c r="A5592">
        <v>5591</v>
      </c>
      <c r="D5592">
        <v>232.15290400000001</v>
      </c>
      <c r="E5592">
        <v>7.4486999999999997</v>
      </c>
      <c r="F5592">
        <v>218.58057199999999</v>
      </c>
      <c r="G5592">
        <v>9.9356150000000003</v>
      </c>
      <c r="H5592">
        <v>216.15097800000001</v>
      </c>
      <c r="I5592">
        <v>5.8822580000000002</v>
      </c>
    </row>
    <row r="5593" spans="1:9" x14ac:dyDescent="0.25">
      <c r="A5593">
        <v>5592</v>
      </c>
      <c r="D5593">
        <v>232.06136900000001</v>
      </c>
      <c r="E5593">
        <v>7.4802289999999996</v>
      </c>
      <c r="F5593">
        <v>218.52304599999999</v>
      </c>
      <c r="G5593">
        <v>10.003581000000001</v>
      </c>
    </row>
    <row r="5594" spans="1:9" x14ac:dyDescent="0.25">
      <c r="A5594">
        <v>5593</v>
      </c>
      <c r="D5594">
        <v>232.10804099999999</v>
      </c>
      <c r="E5594">
        <v>7.5492290000000004</v>
      </c>
      <c r="F5594">
        <v>218.535089</v>
      </c>
      <c r="G5594">
        <v>9.9686939999999993</v>
      </c>
    </row>
    <row r="5595" spans="1:9" x14ac:dyDescent="0.25">
      <c r="A5595">
        <v>5594</v>
      </c>
      <c r="D5595">
        <v>232.10737</v>
      </c>
      <c r="E5595">
        <v>7.5524329999999997</v>
      </c>
      <c r="F5595">
        <v>218.607811</v>
      </c>
      <c r="G5595">
        <v>9.9148879999999995</v>
      </c>
    </row>
    <row r="5596" spans="1:9" x14ac:dyDescent="0.25">
      <c r="A5596">
        <v>5595</v>
      </c>
      <c r="D5596">
        <v>232.09858299999999</v>
      </c>
      <c r="E5596">
        <v>7.5051410000000001</v>
      </c>
      <c r="F5596">
        <v>218.660169</v>
      </c>
      <c r="G5596">
        <v>9.8739530000000002</v>
      </c>
    </row>
    <row r="5597" spans="1:9" x14ac:dyDescent="0.25">
      <c r="A5597">
        <v>5596</v>
      </c>
      <c r="D5597">
        <v>232.09909999999999</v>
      </c>
      <c r="E5597">
        <v>7.5250919999999999</v>
      </c>
      <c r="F5597">
        <v>218.660169</v>
      </c>
      <c r="G5597">
        <v>9.8739530000000002</v>
      </c>
    </row>
    <row r="5598" spans="1:9" x14ac:dyDescent="0.25">
      <c r="A5598">
        <v>5597</v>
      </c>
      <c r="D5598">
        <v>232.12489099999999</v>
      </c>
      <c r="E5598">
        <v>7.5452490000000001</v>
      </c>
    </row>
    <row r="5599" spans="1:9" x14ac:dyDescent="0.25">
      <c r="A5599">
        <v>5598</v>
      </c>
      <c r="D5599">
        <v>232.12034199999999</v>
      </c>
      <c r="E5599">
        <v>7.5635459999999997</v>
      </c>
    </row>
    <row r="5600" spans="1:9" x14ac:dyDescent="0.25">
      <c r="A5600">
        <v>5599</v>
      </c>
      <c r="D5600">
        <v>232.11362199999999</v>
      </c>
      <c r="E5600">
        <v>7.536359</v>
      </c>
    </row>
    <row r="5601" spans="1:9" x14ac:dyDescent="0.25">
      <c r="A5601">
        <v>5600</v>
      </c>
      <c r="D5601">
        <v>232.11589599999999</v>
      </c>
      <c r="E5601">
        <v>7.5278309999999999</v>
      </c>
    </row>
    <row r="5602" spans="1:9" x14ac:dyDescent="0.25">
      <c r="A5602">
        <v>5601</v>
      </c>
      <c r="D5602">
        <v>232.11791199999999</v>
      </c>
      <c r="E5602">
        <v>7.4855</v>
      </c>
    </row>
    <row r="5603" spans="1:9" x14ac:dyDescent="0.25">
      <c r="A5603">
        <v>5602</v>
      </c>
      <c r="B5603">
        <v>240.702202</v>
      </c>
      <c r="C5603">
        <v>9.0455850000000009</v>
      </c>
      <c r="D5603">
        <v>232.10731699999999</v>
      </c>
      <c r="E5603">
        <v>7.4177920000000004</v>
      </c>
    </row>
    <row r="5604" spans="1:9" x14ac:dyDescent="0.25">
      <c r="A5604">
        <v>5603</v>
      </c>
      <c r="B5604">
        <v>240.68555799999999</v>
      </c>
      <c r="C5604">
        <v>9.0536989999999999</v>
      </c>
      <c r="D5604">
        <v>232.15481700000001</v>
      </c>
      <c r="E5604">
        <v>7.4652399999999997</v>
      </c>
    </row>
    <row r="5605" spans="1:9" x14ac:dyDescent="0.25">
      <c r="A5605">
        <v>5604</v>
      </c>
      <c r="B5605">
        <v>240.64405399999998</v>
      </c>
      <c r="C5605">
        <v>9.0364889999999995</v>
      </c>
      <c r="D5605">
        <v>232.10069999999999</v>
      </c>
      <c r="E5605">
        <v>7.5008509999999999</v>
      </c>
    </row>
    <row r="5606" spans="1:9" x14ac:dyDescent="0.25">
      <c r="A5606">
        <v>5605</v>
      </c>
      <c r="B5606">
        <v>240.66850299999999</v>
      </c>
      <c r="C5606">
        <v>9.0214479999999995</v>
      </c>
    </row>
    <row r="5607" spans="1:9" x14ac:dyDescent="0.25">
      <c r="A5607">
        <v>5606</v>
      </c>
      <c r="B5607">
        <v>240.689539</v>
      </c>
      <c r="C5607">
        <v>9.0527169999999995</v>
      </c>
      <c r="H5607">
        <v>233.51591099999999</v>
      </c>
      <c r="I5607">
        <v>5.6303929999999998</v>
      </c>
    </row>
    <row r="5608" spans="1:9" x14ac:dyDescent="0.25">
      <c r="A5608">
        <v>5607</v>
      </c>
      <c r="B5608">
        <v>240.700031</v>
      </c>
      <c r="C5608">
        <v>9.0487380000000002</v>
      </c>
      <c r="H5608">
        <v>233.506349</v>
      </c>
      <c r="I5608">
        <v>5.7082839999999999</v>
      </c>
    </row>
    <row r="5609" spans="1:9" x14ac:dyDescent="0.25">
      <c r="A5609">
        <v>5608</v>
      </c>
      <c r="B5609">
        <v>240.704735</v>
      </c>
      <c r="C5609">
        <v>9.0664650000000009</v>
      </c>
      <c r="H5609">
        <v>233.49833699999999</v>
      </c>
      <c r="I5609">
        <v>5.6436770000000003</v>
      </c>
    </row>
    <row r="5610" spans="1:9" x14ac:dyDescent="0.25">
      <c r="A5610">
        <v>5609</v>
      </c>
      <c r="B5610">
        <v>240.67832300000001</v>
      </c>
      <c r="C5610">
        <v>9.0339039999999997</v>
      </c>
      <c r="H5610">
        <v>233.512293</v>
      </c>
      <c r="I5610">
        <v>5.6335980000000001</v>
      </c>
    </row>
    <row r="5611" spans="1:9" x14ac:dyDescent="0.25">
      <c r="A5611">
        <v>5610</v>
      </c>
      <c r="B5611">
        <v>240.63785300000001</v>
      </c>
      <c r="C5611">
        <v>8.9975170000000002</v>
      </c>
      <c r="H5611">
        <v>233.47580099999999</v>
      </c>
      <c r="I5611">
        <v>5.659751</v>
      </c>
    </row>
    <row r="5612" spans="1:9" x14ac:dyDescent="0.25">
      <c r="A5612">
        <v>5611</v>
      </c>
      <c r="B5612">
        <v>240.60110399999999</v>
      </c>
      <c r="C5612">
        <v>9.0124030000000008</v>
      </c>
      <c r="F5612">
        <v>237.87214399999999</v>
      </c>
      <c r="G5612">
        <v>9.9169560000000008</v>
      </c>
      <c r="H5612">
        <v>233.46226100000001</v>
      </c>
      <c r="I5612">
        <v>5.6510160000000003</v>
      </c>
    </row>
    <row r="5613" spans="1:9" x14ac:dyDescent="0.25">
      <c r="A5613">
        <v>5612</v>
      </c>
      <c r="B5613">
        <v>240.52610799999999</v>
      </c>
      <c r="C5613">
        <v>9.075253</v>
      </c>
      <c r="F5613">
        <v>237.80521199999998</v>
      </c>
      <c r="G5613">
        <v>9.8081569999999996</v>
      </c>
      <c r="H5613">
        <v>233.46505099999999</v>
      </c>
      <c r="I5613">
        <v>5.6712249999999997</v>
      </c>
    </row>
    <row r="5614" spans="1:9" x14ac:dyDescent="0.25">
      <c r="A5614">
        <v>5613</v>
      </c>
      <c r="B5614">
        <v>240.67821900000001</v>
      </c>
      <c r="C5614">
        <v>9.0311640000000004</v>
      </c>
      <c r="F5614">
        <v>237.79177300000001</v>
      </c>
      <c r="G5614">
        <v>9.7908950000000008</v>
      </c>
      <c r="H5614">
        <v>233.45554099999998</v>
      </c>
      <c r="I5614">
        <v>5.6883330000000001</v>
      </c>
    </row>
    <row r="5615" spans="1:9" x14ac:dyDescent="0.25">
      <c r="A5615">
        <v>5614</v>
      </c>
      <c r="B5615">
        <v>240.702202</v>
      </c>
      <c r="C5615">
        <v>9.0455850000000009</v>
      </c>
      <c r="F5615">
        <v>237.84252900000001</v>
      </c>
      <c r="G5615">
        <v>9.8669759999999993</v>
      </c>
      <c r="H5615">
        <v>233.49730499999998</v>
      </c>
      <c r="I5615">
        <v>5.6438319999999997</v>
      </c>
    </row>
    <row r="5616" spans="1:9" x14ac:dyDescent="0.25">
      <c r="A5616">
        <v>5615</v>
      </c>
      <c r="F5616">
        <v>237.81761699999998</v>
      </c>
      <c r="G5616">
        <v>9.9460040000000003</v>
      </c>
      <c r="H5616">
        <v>233.55038400000001</v>
      </c>
      <c r="I5616">
        <v>5.6334429999999998</v>
      </c>
    </row>
    <row r="5617" spans="1:9" x14ac:dyDescent="0.25">
      <c r="A5617">
        <v>5616</v>
      </c>
      <c r="F5617">
        <v>237.83125999999999</v>
      </c>
      <c r="G5617">
        <v>9.9506029999999992</v>
      </c>
      <c r="H5617">
        <v>233.562738</v>
      </c>
      <c r="I5617">
        <v>5.6153529999999998</v>
      </c>
    </row>
    <row r="5618" spans="1:9" x14ac:dyDescent="0.25">
      <c r="A5618">
        <v>5617</v>
      </c>
      <c r="D5618">
        <v>252.94698499999998</v>
      </c>
      <c r="E5618">
        <v>7.8970229999999999</v>
      </c>
      <c r="F5618">
        <v>237.89566199999999</v>
      </c>
      <c r="G5618">
        <v>9.9755160000000007</v>
      </c>
      <c r="H5618">
        <v>233.60475700000001</v>
      </c>
      <c r="I5618">
        <v>5.5751929999999996</v>
      </c>
    </row>
    <row r="5619" spans="1:9" x14ac:dyDescent="0.25">
      <c r="A5619">
        <v>5618</v>
      </c>
      <c r="D5619">
        <v>253.013914</v>
      </c>
      <c r="E5619">
        <v>7.8609460000000002</v>
      </c>
      <c r="F5619">
        <v>237.919489</v>
      </c>
      <c r="G5619">
        <v>9.9588210000000004</v>
      </c>
      <c r="H5619">
        <v>233.59075100000001</v>
      </c>
      <c r="I5619">
        <v>5.6043950000000002</v>
      </c>
    </row>
    <row r="5620" spans="1:9" x14ac:dyDescent="0.25">
      <c r="A5620">
        <v>5619</v>
      </c>
      <c r="D5620">
        <v>252.99680899999998</v>
      </c>
      <c r="E5620">
        <v>7.9073089999999997</v>
      </c>
      <c r="F5620">
        <v>237.88118900000001</v>
      </c>
      <c r="G5620">
        <v>9.9663679999999992</v>
      </c>
      <c r="H5620">
        <v>233.51591099999999</v>
      </c>
      <c r="I5620">
        <v>5.6303929999999998</v>
      </c>
    </row>
    <row r="5621" spans="1:9" x14ac:dyDescent="0.25">
      <c r="A5621">
        <v>5620</v>
      </c>
      <c r="D5621">
        <v>252.913748</v>
      </c>
      <c r="E5621">
        <v>7.8803280000000004</v>
      </c>
      <c r="F5621">
        <v>237.86573799999999</v>
      </c>
      <c r="G5621">
        <v>9.9419719999999998</v>
      </c>
    </row>
    <row r="5622" spans="1:9" x14ac:dyDescent="0.25">
      <c r="A5622">
        <v>5621</v>
      </c>
      <c r="D5622">
        <v>252.93328600000001</v>
      </c>
      <c r="E5622">
        <v>7.8725240000000003</v>
      </c>
      <c r="F5622">
        <v>237.78500299999999</v>
      </c>
      <c r="G5622">
        <v>9.9388190000000005</v>
      </c>
    </row>
    <row r="5623" spans="1:9" x14ac:dyDescent="0.25">
      <c r="A5623">
        <v>5622</v>
      </c>
      <c r="D5623">
        <v>252.920366</v>
      </c>
      <c r="E5623">
        <v>7.895473</v>
      </c>
      <c r="F5623">
        <v>237.82635099999999</v>
      </c>
      <c r="G5623">
        <v>9.9497769999999992</v>
      </c>
    </row>
    <row r="5624" spans="1:9" x14ac:dyDescent="0.25">
      <c r="A5624">
        <v>5623</v>
      </c>
      <c r="D5624">
        <v>252.957323</v>
      </c>
      <c r="E5624">
        <v>7.9022949999999996</v>
      </c>
      <c r="F5624">
        <v>237.79316699999998</v>
      </c>
      <c r="G5624">
        <v>9.9775320000000001</v>
      </c>
    </row>
    <row r="5625" spans="1:9" x14ac:dyDescent="0.25">
      <c r="A5625">
        <v>5624</v>
      </c>
      <c r="D5625">
        <v>252.93054699999999</v>
      </c>
      <c r="E5625">
        <v>7.923279</v>
      </c>
      <c r="F5625">
        <v>237.864856</v>
      </c>
      <c r="G5625">
        <v>9.8774160000000002</v>
      </c>
    </row>
    <row r="5626" spans="1:9" x14ac:dyDescent="0.25">
      <c r="A5626">
        <v>5625</v>
      </c>
      <c r="D5626">
        <v>252.915041</v>
      </c>
      <c r="E5626">
        <v>7.9142859999999997</v>
      </c>
      <c r="F5626">
        <v>237.87214399999999</v>
      </c>
      <c r="G5626">
        <v>9.9169560000000008</v>
      </c>
    </row>
    <row r="5627" spans="1:9" x14ac:dyDescent="0.25">
      <c r="A5627">
        <v>5626</v>
      </c>
      <c r="D5627">
        <v>252.93343899999999</v>
      </c>
      <c r="E5627">
        <v>7.9087560000000003</v>
      </c>
      <c r="F5627">
        <v>237.87214399999999</v>
      </c>
      <c r="G5627">
        <v>9.9169560000000008</v>
      </c>
    </row>
    <row r="5628" spans="1:9" x14ac:dyDescent="0.25">
      <c r="A5628">
        <v>5627</v>
      </c>
      <c r="D5628">
        <v>252.93571600000001</v>
      </c>
      <c r="E5628">
        <v>7.9134580000000003</v>
      </c>
    </row>
    <row r="5629" spans="1:9" x14ac:dyDescent="0.25">
      <c r="A5629">
        <v>5628</v>
      </c>
      <c r="D5629">
        <v>252.943624</v>
      </c>
      <c r="E5629">
        <v>7.9202300000000001</v>
      </c>
    </row>
    <row r="5630" spans="1:9" x14ac:dyDescent="0.25">
      <c r="A5630">
        <v>5629</v>
      </c>
      <c r="D5630">
        <v>252.95121900000001</v>
      </c>
      <c r="E5630">
        <v>7.895524</v>
      </c>
    </row>
    <row r="5631" spans="1:9" x14ac:dyDescent="0.25">
      <c r="A5631">
        <v>5630</v>
      </c>
      <c r="D5631">
        <v>252.927446</v>
      </c>
      <c r="E5631">
        <v>7.8595499999999996</v>
      </c>
    </row>
    <row r="5632" spans="1:9" x14ac:dyDescent="0.25">
      <c r="A5632">
        <v>5631</v>
      </c>
      <c r="D5632">
        <v>252.93395800000002</v>
      </c>
      <c r="E5632">
        <v>7.8414089999999996</v>
      </c>
    </row>
    <row r="5633" spans="1:9" x14ac:dyDescent="0.25">
      <c r="A5633">
        <v>5632</v>
      </c>
      <c r="B5633">
        <v>262.75234799999998</v>
      </c>
      <c r="C5633">
        <v>8.4118130000000004</v>
      </c>
      <c r="D5633">
        <v>252.94698499999998</v>
      </c>
      <c r="E5633">
        <v>7.8970229999999999</v>
      </c>
    </row>
    <row r="5634" spans="1:9" x14ac:dyDescent="0.25">
      <c r="A5634">
        <v>5633</v>
      </c>
      <c r="B5634">
        <v>262.77943199999999</v>
      </c>
      <c r="C5634">
        <v>8.4157930000000007</v>
      </c>
      <c r="D5634">
        <v>252.94698499999998</v>
      </c>
      <c r="E5634">
        <v>7.8970229999999999</v>
      </c>
    </row>
    <row r="5635" spans="1:9" x14ac:dyDescent="0.25">
      <c r="A5635">
        <v>5634</v>
      </c>
      <c r="B5635">
        <v>262.75002499999999</v>
      </c>
      <c r="C5635">
        <v>8.445926</v>
      </c>
      <c r="H5635">
        <v>253.604116</v>
      </c>
      <c r="I5635">
        <v>5.8857730000000004</v>
      </c>
    </row>
    <row r="5636" spans="1:9" x14ac:dyDescent="0.25">
      <c r="A5636">
        <v>5635</v>
      </c>
      <c r="B5636">
        <v>262.73002000000002</v>
      </c>
      <c r="C5636">
        <v>8.4283009999999994</v>
      </c>
      <c r="H5636">
        <v>253.64841200000001</v>
      </c>
      <c r="I5636">
        <v>6.0003599999999997</v>
      </c>
    </row>
    <row r="5637" spans="1:9" x14ac:dyDescent="0.25">
      <c r="A5637">
        <v>5636</v>
      </c>
      <c r="B5637">
        <v>262.70417900000001</v>
      </c>
      <c r="C5637">
        <v>8.4315580000000008</v>
      </c>
      <c r="H5637">
        <v>253.65109799999999</v>
      </c>
      <c r="I5637">
        <v>5.9821669999999996</v>
      </c>
    </row>
    <row r="5638" spans="1:9" x14ac:dyDescent="0.25">
      <c r="A5638">
        <v>5637</v>
      </c>
      <c r="B5638">
        <v>262.71683999999999</v>
      </c>
      <c r="C5638">
        <v>8.4344009999999994</v>
      </c>
      <c r="H5638">
        <v>253.60008400000001</v>
      </c>
      <c r="I5638">
        <v>5.9498629999999997</v>
      </c>
    </row>
    <row r="5639" spans="1:9" x14ac:dyDescent="0.25">
      <c r="A5639">
        <v>5638</v>
      </c>
      <c r="B5639">
        <v>262.763307</v>
      </c>
      <c r="C5639">
        <v>8.4293870000000002</v>
      </c>
      <c r="H5639">
        <v>253.59466</v>
      </c>
      <c r="I5639">
        <v>5.9641799999999998</v>
      </c>
    </row>
    <row r="5640" spans="1:9" x14ac:dyDescent="0.25">
      <c r="A5640">
        <v>5639</v>
      </c>
      <c r="B5640">
        <v>262.73493000000002</v>
      </c>
      <c r="C5640">
        <v>8.4276809999999998</v>
      </c>
      <c r="H5640">
        <v>253.584013</v>
      </c>
      <c r="I5640">
        <v>5.9247439999999996</v>
      </c>
    </row>
    <row r="5641" spans="1:9" x14ac:dyDescent="0.25">
      <c r="A5641">
        <v>5640</v>
      </c>
      <c r="B5641">
        <v>262.77544899999998</v>
      </c>
      <c r="C5641">
        <v>8.4537309999999994</v>
      </c>
      <c r="H5641">
        <v>253.57796300000001</v>
      </c>
      <c r="I5641">
        <v>5.9417999999999997</v>
      </c>
    </row>
    <row r="5642" spans="1:9" x14ac:dyDescent="0.25">
      <c r="A5642">
        <v>5641</v>
      </c>
      <c r="B5642">
        <v>262.783773</v>
      </c>
      <c r="C5642">
        <v>8.4047330000000002</v>
      </c>
      <c r="H5642">
        <v>253.572485</v>
      </c>
      <c r="I5642">
        <v>5.9475889999999998</v>
      </c>
    </row>
    <row r="5643" spans="1:9" x14ac:dyDescent="0.25">
      <c r="A5643">
        <v>5642</v>
      </c>
      <c r="B5643">
        <v>262.73596400000002</v>
      </c>
      <c r="C5643">
        <v>8.3956359999999997</v>
      </c>
      <c r="H5643">
        <v>253.55594400000001</v>
      </c>
      <c r="I5643">
        <v>5.9615960000000001</v>
      </c>
    </row>
    <row r="5644" spans="1:9" x14ac:dyDescent="0.25">
      <c r="A5644">
        <v>5643</v>
      </c>
      <c r="B5644">
        <v>262.67874699999999</v>
      </c>
      <c r="C5644">
        <v>8.5123940000000005</v>
      </c>
      <c r="F5644">
        <v>259.95764700000001</v>
      </c>
      <c r="G5644">
        <v>9.957891</v>
      </c>
      <c r="H5644">
        <v>253.60354799999999</v>
      </c>
      <c r="I5644">
        <v>5.9500700000000002</v>
      </c>
    </row>
    <row r="5645" spans="1:9" x14ac:dyDescent="0.25">
      <c r="A5645">
        <v>5644</v>
      </c>
      <c r="B5645">
        <v>262.72232200000002</v>
      </c>
      <c r="C5645">
        <v>8.4845349999999993</v>
      </c>
      <c r="F5645">
        <v>259.92823599999997</v>
      </c>
      <c r="G5645">
        <v>9.905068</v>
      </c>
      <c r="H5645">
        <v>253.60044600000001</v>
      </c>
      <c r="I5645">
        <v>5.9453149999999999</v>
      </c>
    </row>
    <row r="5646" spans="1:9" x14ac:dyDescent="0.25">
      <c r="A5646">
        <v>5645</v>
      </c>
      <c r="B5646">
        <v>262.75234799999998</v>
      </c>
      <c r="C5646">
        <v>8.4118130000000004</v>
      </c>
      <c r="F5646">
        <v>259.93635</v>
      </c>
      <c r="G5646">
        <v>9.9391800000000003</v>
      </c>
      <c r="H5646">
        <v>253.535169</v>
      </c>
      <c r="I5646">
        <v>5.9213329999999997</v>
      </c>
    </row>
    <row r="5647" spans="1:9" x14ac:dyDescent="0.25">
      <c r="A5647">
        <v>5646</v>
      </c>
      <c r="F5647">
        <v>259.93578100000002</v>
      </c>
      <c r="G5647">
        <v>9.952826</v>
      </c>
      <c r="H5647">
        <v>253.54281800000001</v>
      </c>
      <c r="I5647">
        <v>5.9170949999999998</v>
      </c>
    </row>
    <row r="5648" spans="1:9" x14ac:dyDescent="0.25">
      <c r="A5648">
        <v>5647</v>
      </c>
      <c r="D5648">
        <v>271.81318099999999</v>
      </c>
      <c r="E5648">
        <v>6.7623129999999998</v>
      </c>
      <c r="F5648">
        <v>259.96989600000001</v>
      </c>
      <c r="G5648">
        <v>9.9632149999999999</v>
      </c>
      <c r="H5648">
        <v>253.53651200000002</v>
      </c>
      <c r="I5648">
        <v>5.9711059999999998</v>
      </c>
    </row>
    <row r="5649" spans="1:11" x14ac:dyDescent="0.25">
      <c r="A5649">
        <v>5648</v>
      </c>
      <c r="D5649">
        <v>271.834474</v>
      </c>
      <c r="E5649">
        <v>6.6647299999999996</v>
      </c>
      <c r="F5649">
        <v>260.03393299999999</v>
      </c>
      <c r="G5649">
        <v>9.9771699999999992</v>
      </c>
      <c r="H5649">
        <v>253.604116</v>
      </c>
      <c r="I5649">
        <v>5.8857730000000004</v>
      </c>
    </row>
    <row r="5650" spans="1:11" x14ac:dyDescent="0.25">
      <c r="A5650">
        <v>5649</v>
      </c>
      <c r="D5650">
        <v>271.89924000000002</v>
      </c>
      <c r="E5650">
        <v>6.6821479999999998</v>
      </c>
      <c r="F5650">
        <v>260.06856299999998</v>
      </c>
      <c r="G5650">
        <v>9.9802710000000001</v>
      </c>
      <c r="H5650">
        <v>253.604116</v>
      </c>
      <c r="I5650">
        <v>5.8857730000000004</v>
      </c>
    </row>
    <row r="5651" spans="1:11" x14ac:dyDescent="0.25">
      <c r="A5651">
        <v>5650</v>
      </c>
      <c r="D5651">
        <v>271.89758499999999</v>
      </c>
      <c r="E5651">
        <v>6.7204470000000001</v>
      </c>
      <c r="F5651">
        <v>260.08236499999998</v>
      </c>
      <c r="G5651">
        <v>10.003220000000001</v>
      </c>
    </row>
    <row r="5652" spans="1:11" x14ac:dyDescent="0.25">
      <c r="A5652">
        <v>5651</v>
      </c>
      <c r="D5652">
        <v>271.89277800000002</v>
      </c>
      <c r="E5652">
        <v>6.755077</v>
      </c>
      <c r="F5652">
        <v>260.07709299999999</v>
      </c>
      <c r="G5652">
        <v>10.007509000000001</v>
      </c>
    </row>
    <row r="5653" spans="1:11" x14ac:dyDescent="0.25">
      <c r="A5653">
        <v>5652</v>
      </c>
      <c r="D5653">
        <v>271.81318099999999</v>
      </c>
      <c r="E5653">
        <v>6.7623129999999998</v>
      </c>
      <c r="F5653">
        <v>259.95764700000001</v>
      </c>
      <c r="G5653">
        <v>9.957891</v>
      </c>
      <c r="J5653">
        <v>235.94850299999999</v>
      </c>
      <c r="K5653">
        <v>14.332319</v>
      </c>
    </row>
    <row r="5654" spans="1:11" x14ac:dyDescent="0.25">
      <c r="A5654">
        <v>5653</v>
      </c>
    </row>
    <row r="5655" spans="1:11" x14ac:dyDescent="0.25">
      <c r="A5655">
        <v>5654</v>
      </c>
    </row>
    <row r="5656" spans="1:11" x14ac:dyDescent="0.25">
      <c r="A5656">
        <v>5655</v>
      </c>
    </row>
    <row r="5657" spans="1:11" x14ac:dyDescent="0.25">
      <c r="A5657">
        <v>5656</v>
      </c>
    </row>
    <row r="5658" spans="1:11" x14ac:dyDescent="0.25">
      <c r="A5658">
        <v>5657</v>
      </c>
    </row>
    <row r="5659" spans="1:11" x14ac:dyDescent="0.25">
      <c r="A5659">
        <v>5658</v>
      </c>
    </row>
    <row r="5660" spans="1:11" x14ac:dyDescent="0.25">
      <c r="A5660">
        <v>5659</v>
      </c>
    </row>
    <row r="5661" spans="1:11" x14ac:dyDescent="0.25">
      <c r="A5661">
        <v>5660</v>
      </c>
    </row>
    <row r="5662" spans="1:11" x14ac:dyDescent="0.25">
      <c r="A5662">
        <v>5661</v>
      </c>
    </row>
    <row r="5663" spans="1:11" x14ac:dyDescent="0.25">
      <c r="A5663">
        <v>5662</v>
      </c>
    </row>
    <row r="5664" spans="1:11" x14ac:dyDescent="0.25">
      <c r="A5664">
        <v>5663</v>
      </c>
    </row>
    <row r="5665" spans="1:1" x14ac:dyDescent="0.25">
      <c r="A5665">
        <v>5664</v>
      </c>
    </row>
    <row r="5666" spans="1:1" x14ac:dyDescent="0.25">
      <c r="A5666">
        <v>5665</v>
      </c>
    </row>
    <row r="5667" spans="1:1" x14ac:dyDescent="0.25">
      <c r="A5667">
        <v>5666</v>
      </c>
    </row>
    <row r="5668" spans="1:1" x14ac:dyDescent="0.25">
      <c r="A5668">
        <v>5667</v>
      </c>
    </row>
    <row r="5669" spans="1:1" x14ac:dyDescent="0.25">
      <c r="A5669">
        <v>5668</v>
      </c>
    </row>
    <row r="5670" spans="1:1" x14ac:dyDescent="0.25">
      <c r="A5670">
        <v>5669</v>
      </c>
    </row>
    <row r="5671" spans="1:1" x14ac:dyDescent="0.25">
      <c r="A5671">
        <v>5670</v>
      </c>
    </row>
    <row r="5672" spans="1:1" x14ac:dyDescent="0.25">
      <c r="A5672">
        <v>5671</v>
      </c>
    </row>
    <row r="5673" spans="1:1" x14ac:dyDescent="0.25">
      <c r="A5673">
        <v>5672</v>
      </c>
    </row>
    <row r="5674" spans="1:1" x14ac:dyDescent="0.25">
      <c r="A5674">
        <v>5673</v>
      </c>
    </row>
    <row r="5675" spans="1:1" x14ac:dyDescent="0.25">
      <c r="A5675">
        <v>5674</v>
      </c>
    </row>
    <row r="5676" spans="1:1" x14ac:dyDescent="0.25">
      <c r="A5676">
        <v>5675</v>
      </c>
    </row>
    <row r="5677" spans="1:1" x14ac:dyDescent="0.25">
      <c r="A5677">
        <v>5676</v>
      </c>
    </row>
    <row r="5678" spans="1:1" x14ac:dyDescent="0.25">
      <c r="A5678">
        <v>5677</v>
      </c>
    </row>
    <row r="5679" spans="1:1" x14ac:dyDescent="0.25">
      <c r="A5679">
        <v>5678</v>
      </c>
    </row>
    <row r="5680" spans="1:1" x14ac:dyDescent="0.25">
      <c r="A5680">
        <v>5679</v>
      </c>
    </row>
    <row r="5681" spans="1:11" x14ac:dyDescent="0.25">
      <c r="A5681">
        <v>5680</v>
      </c>
    </row>
    <row r="5682" spans="1:11" x14ac:dyDescent="0.25">
      <c r="A5682">
        <v>5681</v>
      </c>
    </row>
    <row r="5683" spans="1:11" x14ac:dyDescent="0.25">
      <c r="A5683">
        <v>5682</v>
      </c>
    </row>
    <row r="5684" spans="1:11" x14ac:dyDescent="0.25">
      <c r="A5684">
        <v>5683</v>
      </c>
    </row>
    <row r="5685" spans="1:11" x14ac:dyDescent="0.25">
      <c r="A5685">
        <v>5684</v>
      </c>
    </row>
    <row r="5686" spans="1:11" x14ac:dyDescent="0.25">
      <c r="A5686">
        <v>5685</v>
      </c>
    </row>
    <row r="5687" spans="1:11" x14ac:dyDescent="0.25">
      <c r="A5687">
        <v>5686</v>
      </c>
    </row>
    <row r="5688" spans="1:11" x14ac:dyDescent="0.25">
      <c r="A5688">
        <v>5687</v>
      </c>
    </row>
    <row r="5689" spans="1:11" x14ac:dyDescent="0.25">
      <c r="A5689">
        <v>5688</v>
      </c>
      <c r="J5689">
        <v>38.752635000000005</v>
      </c>
      <c r="K5689">
        <v>13.972821</v>
      </c>
    </row>
    <row r="5690" spans="1:11" x14ac:dyDescent="0.25">
      <c r="A5690">
        <v>5689</v>
      </c>
      <c r="B5690">
        <v>70.459902000000014</v>
      </c>
      <c r="C5690">
        <v>9.3786810000000003</v>
      </c>
    </row>
    <row r="5691" spans="1:11" x14ac:dyDescent="0.25">
      <c r="A5691">
        <v>5690</v>
      </c>
      <c r="B5691">
        <v>70.385148000000001</v>
      </c>
      <c r="C5691">
        <v>9.4072859999999991</v>
      </c>
      <c r="D5691">
        <v>71.357152000000013</v>
      </c>
      <c r="E5691">
        <v>7.9818210000000001</v>
      </c>
    </row>
    <row r="5692" spans="1:11" x14ac:dyDescent="0.25">
      <c r="A5692">
        <v>5691</v>
      </c>
      <c r="B5692">
        <v>70.389058000000006</v>
      </c>
      <c r="C5692">
        <v>9.4224630000000005</v>
      </c>
      <c r="D5692">
        <v>71.436484000000007</v>
      </c>
      <c r="E5692">
        <v>7.9534739999999999</v>
      </c>
    </row>
    <row r="5693" spans="1:11" x14ac:dyDescent="0.25">
      <c r="A5693">
        <v>5692</v>
      </c>
      <c r="B5693">
        <v>70.311320000000009</v>
      </c>
      <c r="C5693">
        <v>9.3573299999999993</v>
      </c>
      <c r="D5693">
        <v>71.357152000000013</v>
      </c>
      <c r="E5693">
        <v>7.9818210000000001</v>
      </c>
    </row>
    <row r="5694" spans="1:11" x14ac:dyDescent="0.25">
      <c r="A5694">
        <v>5693</v>
      </c>
      <c r="B5694">
        <v>70.364517000000006</v>
      </c>
      <c r="C5694">
        <v>9.3570209999999996</v>
      </c>
      <c r="D5694">
        <v>71.387866000000002</v>
      </c>
      <c r="E5694">
        <v>7.9575379999999996</v>
      </c>
    </row>
    <row r="5695" spans="1:11" x14ac:dyDescent="0.25">
      <c r="A5695">
        <v>5694</v>
      </c>
      <c r="B5695">
        <v>70.356286000000011</v>
      </c>
      <c r="C5695">
        <v>9.3654080000000004</v>
      </c>
      <c r="D5695">
        <v>71.382824000000014</v>
      </c>
      <c r="E5695">
        <v>7.9268749999999999</v>
      </c>
    </row>
    <row r="5696" spans="1:11" x14ac:dyDescent="0.25">
      <c r="A5696">
        <v>5695</v>
      </c>
      <c r="B5696">
        <v>70.199678000000006</v>
      </c>
      <c r="C5696">
        <v>9.321059</v>
      </c>
      <c r="D5696">
        <v>71.368573000000012</v>
      </c>
      <c r="E5696">
        <v>7.9203409999999996</v>
      </c>
    </row>
    <row r="5697" spans="1:9" x14ac:dyDescent="0.25">
      <c r="A5697">
        <v>5696</v>
      </c>
      <c r="B5697">
        <v>70.459902000000014</v>
      </c>
      <c r="C5697">
        <v>9.3786810000000003</v>
      </c>
      <c r="D5697">
        <v>71.380046000000007</v>
      </c>
      <c r="E5697">
        <v>7.8919420000000002</v>
      </c>
    </row>
    <row r="5698" spans="1:9" x14ac:dyDescent="0.25">
      <c r="A5698">
        <v>5697</v>
      </c>
      <c r="D5698">
        <v>71.357152000000013</v>
      </c>
      <c r="E5698">
        <v>7.9818210000000001</v>
      </c>
    </row>
    <row r="5699" spans="1:9" x14ac:dyDescent="0.25">
      <c r="A5699">
        <v>5698</v>
      </c>
      <c r="D5699">
        <v>71.357152000000013</v>
      </c>
      <c r="E5699">
        <v>7.9818210000000001</v>
      </c>
    </row>
    <row r="5700" spans="1:9" x14ac:dyDescent="0.25">
      <c r="A5700">
        <v>5699</v>
      </c>
      <c r="F5700">
        <v>72.483447000000012</v>
      </c>
      <c r="G5700">
        <v>10.606483000000001</v>
      </c>
      <c r="H5700">
        <v>73.088422000000008</v>
      </c>
      <c r="I5700">
        <v>6.6986610000000004</v>
      </c>
    </row>
    <row r="5701" spans="1:9" x14ac:dyDescent="0.25">
      <c r="A5701">
        <v>5700</v>
      </c>
      <c r="F5701">
        <v>72.504181000000003</v>
      </c>
      <c r="G5701">
        <v>10.586624</v>
      </c>
      <c r="H5701">
        <v>73.067277000000004</v>
      </c>
      <c r="I5701">
        <v>6.6717019999999998</v>
      </c>
    </row>
    <row r="5702" spans="1:9" x14ac:dyDescent="0.25">
      <c r="A5702">
        <v>5701</v>
      </c>
      <c r="F5702">
        <v>72.469351000000003</v>
      </c>
      <c r="G5702">
        <v>10.581377</v>
      </c>
      <c r="H5702">
        <v>73.104989000000003</v>
      </c>
      <c r="I5702">
        <v>6.6845129999999999</v>
      </c>
    </row>
    <row r="5703" spans="1:9" x14ac:dyDescent="0.25">
      <c r="A5703">
        <v>5702</v>
      </c>
      <c r="F5703">
        <v>72.476399000000001</v>
      </c>
      <c r="G5703">
        <v>10.584978</v>
      </c>
      <c r="H5703">
        <v>73.097529000000009</v>
      </c>
      <c r="I5703">
        <v>6.6863140000000003</v>
      </c>
    </row>
    <row r="5704" spans="1:9" x14ac:dyDescent="0.25">
      <c r="A5704">
        <v>5703</v>
      </c>
      <c r="F5704">
        <v>72.510612000000009</v>
      </c>
      <c r="G5704">
        <v>10.621969</v>
      </c>
      <c r="H5704">
        <v>73.086467000000013</v>
      </c>
      <c r="I5704">
        <v>6.6961399999999998</v>
      </c>
    </row>
    <row r="5705" spans="1:9" x14ac:dyDescent="0.25">
      <c r="A5705">
        <v>5704</v>
      </c>
      <c r="F5705">
        <v>72.512875000000008</v>
      </c>
      <c r="G5705">
        <v>10.616823999999999</v>
      </c>
      <c r="H5705">
        <v>73.055393000000009</v>
      </c>
      <c r="I5705">
        <v>6.6479850000000003</v>
      </c>
    </row>
    <row r="5706" spans="1:9" x14ac:dyDescent="0.25">
      <c r="A5706">
        <v>5705</v>
      </c>
      <c r="F5706">
        <v>72.533558000000014</v>
      </c>
      <c r="G5706">
        <v>10.618728000000001</v>
      </c>
      <c r="H5706">
        <v>73.072165000000012</v>
      </c>
      <c r="I5706">
        <v>6.6758689999999996</v>
      </c>
    </row>
    <row r="5707" spans="1:9" x14ac:dyDescent="0.25">
      <c r="A5707">
        <v>5706</v>
      </c>
      <c r="F5707">
        <v>72.578369000000009</v>
      </c>
      <c r="G5707">
        <v>10.625673000000001</v>
      </c>
      <c r="H5707">
        <v>73.059457000000009</v>
      </c>
      <c r="I5707">
        <v>6.6614129999999996</v>
      </c>
    </row>
    <row r="5708" spans="1:9" x14ac:dyDescent="0.25">
      <c r="A5708">
        <v>5707</v>
      </c>
      <c r="F5708">
        <v>72.530059000000008</v>
      </c>
      <c r="G5708">
        <v>10.598096999999999</v>
      </c>
      <c r="H5708">
        <v>73.040061000000009</v>
      </c>
      <c r="I5708">
        <v>6.6501460000000003</v>
      </c>
    </row>
    <row r="5709" spans="1:9" x14ac:dyDescent="0.25">
      <c r="A5709">
        <v>5708</v>
      </c>
      <c r="F5709">
        <v>72.483447000000012</v>
      </c>
      <c r="G5709">
        <v>10.606483000000001</v>
      </c>
      <c r="H5709">
        <v>73.061876000000012</v>
      </c>
      <c r="I5709">
        <v>6.6762810000000004</v>
      </c>
    </row>
    <row r="5710" spans="1:9" x14ac:dyDescent="0.25">
      <c r="A5710">
        <v>5709</v>
      </c>
      <c r="B5710">
        <v>89.462568000000005</v>
      </c>
      <c r="C5710">
        <v>9.563739</v>
      </c>
      <c r="H5710">
        <v>73.088422000000008</v>
      </c>
      <c r="I5710">
        <v>6.6986610000000004</v>
      </c>
    </row>
    <row r="5711" spans="1:9" x14ac:dyDescent="0.25">
      <c r="A5711">
        <v>5710</v>
      </c>
      <c r="B5711">
        <v>89.537938000000011</v>
      </c>
      <c r="C5711">
        <v>9.5661059999999996</v>
      </c>
    </row>
    <row r="5712" spans="1:9" x14ac:dyDescent="0.25">
      <c r="A5712">
        <v>5711</v>
      </c>
      <c r="B5712">
        <v>89.528009000000011</v>
      </c>
      <c r="C5712">
        <v>9.5666200000000003</v>
      </c>
    </row>
    <row r="5713" spans="1:9" x14ac:dyDescent="0.25">
      <c r="A5713">
        <v>5712</v>
      </c>
      <c r="B5713">
        <v>89.485667000000007</v>
      </c>
      <c r="C5713">
        <v>9.5743379999999991</v>
      </c>
    </row>
    <row r="5714" spans="1:9" x14ac:dyDescent="0.25">
      <c r="A5714">
        <v>5713</v>
      </c>
      <c r="B5714">
        <v>89.504960000000011</v>
      </c>
      <c r="C5714">
        <v>9.5552499999999991</v>
      </c>
    </row>
    <row r="5715" spans="1:9" x14ac:dyDescent="0.25">
      <c r="A5715">
        <v>5714</v>
      </c>
      <c r="B5715">
        <v>89.474605000000011</v>
      </c>
      <c r="C5715">
        <v>9.5186709999999994</v>
      </c>
      <c r="D5715">
        <v>94.118440000000007</v>
      </c>
      <c r="E5715">
        <v>7.3170120000000001</v>
      </c>
    </row>
    <row r="5716" spans="1:9" x14ac:dyDescent="0.25">
      <c r="A5716">
        <v>5715</v>
      </c>
      <c r="B5716">
        <v>89.474862000000002</v>
      </c>
      <c r="C5716">
        <v>9.5400729999999996</v>
      </c>
      <c r="D5716">
        <v>94.079084000000009</v>
      </c>
      <c r="E5716">
        <v>7.3405750000000003</v>
      </c>
    </row>
    <row r="5717" spans="1:9" x14ac:dyDescent="0.25">
      <c r="A5717">
        <v>5716</v>
      </c>
      <c r="B5717">
        <v>89.494260000000011</v>
      </c>
      <c r="C5717">
        <v>9.5734619999999993</v>
      </c>
      <c r="D5717">
        <v>94.084897000000012</v>
      </c>
      <c r="E5717">
        <v>7.3159320000000001</v>
      </c>
    </row>
    <row r="5718" spans="1:9" x14ac:dyDescent="0.25">
      <c r="A5718">
        <v>5717</v>
      </c>
      <c r="B5718">
        <v>89.515197000000001</v>
      </c>
      <c r="C5718">
        <v>9.5388380000000002</v>
      </c>
      <c r="D5718">
        <v>94.095239000000007</v>
      </c>
      <c r="E5718">
        <v>7.3266330000000002</v>
      </c>
    </row>
    <row r="5719" spans="1:9" x14ac:dyDescent="0.25">
      <c r="A5719">
        <v>5718</v>
      </c>
      <c r="B5719">
        <v>89.462568000000005</v>
      </c>
      <c r="C5719">
        <v>9.563739</v>
      </c>
      <c r="D5719">
        <v>94.107123999999999</v>
      </c>
      <c r="E5719">
        <v>7.2956620000000001</v>
      </c>
    </row>
    <row r="5720" spans="1:9" x14ac:dyDescent="0.25">
      <c r="A5720">
        <v>5719</v>
      </c>
      <c r="D5720">
        <v>94.070182000000003</v>
      </c>
      <c r="E5720">
        <v>7.2938090000000004</v>
      </c>
    </row>
    <row r="5721" spans="1:9" x14ac:dyDescent="0.25">
      <c r="A5721">
        <v>5720</v>
      </c>
      <c r="D5721">
        <v>94.105066000000008</v>
      </c>
      <c r="E5721">
        <v>7.2948899999999997</v>
      </c>
    </row>
    <row r="5722" spans="1:9" x14ac:dyDescent="0.25">
      <c r="A5722">
        <v>5721</v>
      </c>
      <c r="D5722">
        <v>94.056909000000005</v>
      </c>
      <c r="E5722">
        <v>7.2949409999999997</v>
      </c>
    </row>
    <row r="5723" spans="1:9" x14ac:dyDescent="0.25">
      <c r="A5723">
        <v>5722</v>
      </c>
      <c r="D5723">
        <v>94.118440000000007</v>
      </c>
      <c r="E5723">
        <v>7.3170120000000001</v>
      </c>
      <c r="F5723">
        <v>93.749973000000011</v>
      </c>
      <c r="G5723">
        <v>11.123894</v>
      </c>
    </row>
    <row r="5724" spans="1:9" x14ac:dyDescent="0.25">
      <c r="A5724">
        <v>5723</v>
      </c>
      <c r="D5724">
        <v>94.118440000000007</v>
      </c>
      <c r="E5724">
        <v>7.3170120000000001</v>
      </c>
      <c r="F5724">
        <v>93.832082000000014</v>
      </c>
      <c r="G5724">
        <v>11.052999</v>
      </c>
      <c r="H5724">
        <v>94.997735000000006</v>
      </c>
      <c r="I5724">
        <v>6.3484559999999997</v>
      </c>
    </row>
    <row r="5725" spans="1:9" x14ac:dyDescent="0.25">
      <c r="A5725">
        <v>5724</v>
      </c>
      <c r="F5725">
        <v>93.803117000000015</v>
      </c>
      <c r="G5725">
        <v>11.052638999999999</v>
      </c>
      <c r="H5725">
        <v>95.041209000000009</v>
      </c>
      <c r="I5725">
        <v>6.3415100000000004</v>
      </c>
    </row>
    <row r="5726" spans="1:9" x14ac:dyDescent="0.25">
      <c r="A5726">
        <v>5725</v>
      </c>
      <c r="F5726">
        <v>93.809188000000006</v>
      </c>
      <c r="G5726">
        <v>11.101823</v>
      </c>
      <c r="H5726">
        <v>94.986518000000004</v>
      </c>
      <c r="I5726">
        <v>6.347067</v>
      </c>
    </row>
    <row r="5727" spans="1:9" x14ac:dyDescent="0.25">
      <c r="A5727">
        <v>5726</v>
      </c>
      <c r="F5727">
        <v>93.781356000000002</v>
      </c>
      <c r="G5727">
        <v>11.110569</v>
      </c>
      <c r="H5727">
        <v>94.982301000000007</v>
      </c>
      <c r="I5727">
        <v>6.334308</v>
      </c>
    </row>
    <row r="5728" spans="1:9" x14ac:dyDescent="0.25">
      <c r="A5728">
        <v>5727</v>
      </c>
      <c r="F5728">
        <v>93.756866000000002</v>
      </c>
      <c r="G5728">
        <v>11.076098</v>
      </c>
      <c r="H5728">
        <v>95.043473000000006</v>
      </c>
      <c r="I5728">
        <v>6.4090090000000002</v>
      </c>
    </row>
    <row r="5729" spans="1:9" x14ac:dyDescent="0.25">
      <c r="A5729">
        <v>5728</v>
      </c>
      <c r="F5729">
        <v>93.826835000000003</v>
      </c>
      <c r="G5729">
        <v>11.107174000000001</v>
      </c>
      <c r="H5729">
        <v>95.053092000000007</v>
      </c>
      <c r="I5729">
        <v>6.3962510000000004</v>
      </c>
    </row>
    <row r="5730" spans="1:9" x14ac:dyDescent="0.25">
      <c r="A5730">
        <v>5729</v>
      </c>
      <c r="F5730">
        <v>93.858682000000002</v>
      </c>
      <c r="G5730">
        <v>11.128935999999999</v>
      </c>
      <c r="H5730">
        <v>95.060914000000011</v>
      </c>
      <c r="I5730">
        <v>6.3366230000000003</v>
      </c>
    </row>
    <row r="5731" spans="1:9" x14ac:dyDescent="0.25">
      <c r="A5731">
        <v>5730</v>
      </c>
      <c r="F5731">
        <v>93.850808000000001</v>
      </c>
      <c r="G5731">
        <v>11.147663</v>
      </c>
      <c r="H5731">
        <v>95.048102999999998</v>
      </c>
      <c r="I5731">
        <v>6.3546810000000002</v>
      </c>
    </row>
    <row r="5732" spans="1:9" x14ac:dyDescent="0.25">
      <c r="A5732">
        <v>5731</v>
      </c>
      <c r="F5732">
        <v>93.749973000000011</v>
      </c>
      <c r="G5732">
        <v>11.123894</v>
      </c>
      <c r="H5732">
        <v>95.05757100000001</v>
      </c>
      <c r="I5732">
        <v>6.321034</v>
      </c>
    </row>
    <row r="5733" spans="1:9" x14ac:dyDescent="0.25">
      <c r="A5733">
        <v>5732</v>
      </c>
      <c r="H5733">
        <v>94.997735000000006</v>
      </c>
      <c r="I5733">
        <v>6.3484559999999997</v>
      </c>
    </row>
    <row r="5734" spans="1:9" x14ac:dyDescent="0.25">
      <c r="A5734">
        <v>5733</v>
      </c>
      <c r="B5734">
        <v>117.351506</v>
      </c>
      <c r="C5734">
        <v>8.6624759999999998</v>
      </c>
    </row>
    <row r="5735" spans="1:9" x14ac:dyDescent="0.25">
      <c r="A5735">
        <v>5734</v>
      </c>
      <c r="B5735">
        <v>117.31250900000001</v>
      </c>
      <c r="C5735">
        <v>8.6463210000000004</v>
      </c>
    </row>
    <row r="5736" spans="1:9" x14ac:dyDescent="0.25">
      <c r="A5736">
        <v>5735</v>
      </c>
      <c r="B5736">
        <v>117.27716600000001</v>
      </c>
      <c r="C5736">
        <v>8.6770879999999995</v>
      </c>
    </row>
    <row r="5737" spans="1:9" x14ac:dyDescent="0.25">
      <c r="A5737">
        <v>5736</v>
      </c>
      <c r="B5737">
        <v>117.28344100000001</v>
      </c>
      <c r="C5737">
        <v>8.6610870000000002</v>
      </c>
    </row>
    <row r="5738" spans="1:9" x14ac:dyDescent="0.25">
      <c r="A5738">
        <v>5737</v>
      </c>
      <c r="B5738">
        <v>117.28997500000001</v>
      </c>
      <c r="C5738">
        <v>8.6785789999999992</v>
      </c>
    </row>
    <row r="5739" spans="1:9" x14ac:dyDescent="0.25">
      <c r="A5739">
        <v>5738</v>
      </c>
      <c r="B5739">
        <v>117.27603300000001</v>
      </c>
      <c r="C5739">
        <v>8.6623730000000005</v>
      </c>
      <c r="D5739">
        <v>122.71977700000001</v>
      </c>
      <c r="E5739">
        <v>6.9796180000000003</v>
      </c>
    </row>
    <row r="5740" spans="1:9" x14ac:dyDescent="0.25">
      <c r="A5740">
        <v>5739</v>
      </c>
      <c r="B5740">
        <v>117.27726900000002</v>
      </c>
      <c r="C5740">
        <v>8.6698850000000007</v>
      </c>
      <c r="D5740">
        <v>122.77040200000002</v>
      </c>
      <c r="E5740">
        <v>7.0186149999999996</v>
      </c>
    </row>
    <row r="5741" spans="1:9" x14ac:dyDescent="0.25">
      <c r="A5741">
        <v>5740</v>
      </c>
      <c r="B5741">
        <v>117.24537000000001</v>
      </c>
      <c r="C5741">
        <v>8.6733829999999994</v>
      </c>
      <c r="D5741">
        <v>122.76587400000001</v>
      </c>
      <c r="E5741">
        <v>6.9706659999999996</v>
      </c>
    </row>
    <row r="5742" spans="1:9" x14ac:dyDescent="0.25">
      <c r="A5742">
        <v>5741</v>
      </c>
      <c r="B5742">
        <v>117.21686700000001</v>
      </c>
      <c r="C5742">
        <v>8.7072870000000009</v>
      </c>
      <c r="D5742">
        <v>122.74149100000001</v>
      </c>
      <c r="E5742">
        <v>6.9891870000000003</v>
      </c>
    </row>
    <row r="5743" spans="1:9" x14ac:dyDescent="0.25">
      <c r="A5743">
        <v>5742</v>
      </c>
      <c r="B5743">
        <v>117.351506</v>
      </c>
      <c r="C5743">
        <v>8.6624759999999998</v>
      </c>
      <c r="D5743">
        <v>122.70717400000001</v>
      </c>
      <c r="E5743">
        <v>6.9785380000000004</v>
      </c>
    </row>
    <row r="5744" spans="1:9" x14ac:dyDescent="0.25">
      <c r="A5744">
        <v>5743</v>
      </c>
      <c r="D5744">
        <v>122.695909</v>
      </c>
      <c r="E5744">
        <v>6.951784</v>
      </c>
    </row>
    <row r="5745" spans="1:9" x14ac:dyDescent="0.25">
      <c r="A5745">
        <v>5744</v>
      </c>
      <c r="D5745">
        <v>122.710206</v>
      </c>
      <c r="E5745">
        <v>6.971025</v>
      </c>
    </row>
    <row r="5746" spans="1:9" x14ac:dyDescent="0.25">
      <c r="A5746">
        <v>5745</v>
      </c>
      <c r="D5746">
        <v>122.75769200000002</v>
      </c>
      <c r="E5746">
        <v>6.993817</v>
      </c>
    </row>
    <row r="5747" spans="1:9" x14ac:dyDescent="0.25">
      <c r="A5747">
        <v>5746</v>
      </c>
      <c r="D5747">
        <v>122.71977700000001</v>
      </c>
      <c r="E5747">
        <v>6.9796180000000003</v>
      </c>
      <c r="F5747">
        <v>122.64975900000002</v>
      </c>
      <c r="G5747">
        <v>10.783567</v>
      </c>
    </row>
    <row r="5748" spans="1:9" x14ac:dyDescent="0.25">
      <c r="A5748">
        <v>5747</v>
      </c>
      <c r="F5748">
        <v>122.67682400000001</v>
      </c>
      <c r="G5748">
        <v>10.775696</v>
      </c>
    </row>
    <row r="5749" spans="1:9" x14ac:dyDescent="0.25">
      <c r="A5749">
        <v>5748</v>
      </c>
      <c r="F5749">
        <v>122.66035600000001</v>
      </c>
      <c r="G5749">
        <v>10.790718</v>
      </c>
      <c r="H5749">
        <v>123.88775000000001</v>
      </c>
      <c r="I5749">
        <v>6.0624570000000002</v>
      </c>
    </row>
    <row r="5750" spans="1:9" x14ac:dyDescent="0.25">
      <c r="A5750">
        <v>5749</v>
      </c>
      <c r="F5750">
        <v>122.66246500000001</v>
      </c>
      <c r="G5750">
        <v>10.804557000000001</v>
      </c>
      <c r="H5750">
        <v>123.93225200000001</v>
      </c>
      <c r="I5750">
        <v>6.0576210000000001</v>
      </c>
    </row>
    <row r="5751" spans="1:9" x14ac:dyDescent="0.25">
      <c r="A5751">
        <v>5750</v>
      </c>
      <c r="F5751">
        <v>122.67358100000001</v>
      </c>
      <c r="G5751">
        <v>10.820147</v>
      </c>
      <c r="H5751">
        <v>123.90138400000001</v>
      </c>
      <c r="I5751">
        <v>6.0845279999999997</v>
      </c>
    </row>
    <row r="5752" spans="1:9" x14ac:dyDescent="0.25">
      <c r="A5752">
        <v>5751</v>
      </c>
      <c r="F5752">
        <v>122.67131500000001</v>
      </c>
      <c r="G5752">
        <v>10.809497</v>
      </c>
      <c r="H5752">
        <v>123.91753500000002</v>
      </c>
      <c r="I5752">
        <v>6.0889530000000001</v>
      </c>
    </row>
    <row r="5753" spans="1:9" x14ac:dyDescent="0.25">
      <c r="A5753">
        <v>5752</v>
      </c>
      <c r="F5753">
        <v>122.672651</v>
      </c>
      <c r="G5753">
        <v>10.850396999999999</v>
      </c>
      <c r="H5753">
        <v>123.91419000000002</v>
      </c>
      <c r="I5753">
        <v>6.0771709999999999</v>
      </c>
    </row>
    <row r="5754" spans="1:9" x14ac:dyDescent="0.25">
      <c r="A5754">
        <v>5753</v>
      </c>
      <c r="F5754">
        <v>122.656858</v>
      </c>
      <c r="G5754">
        <v>10.819682999999999</v>
      </c>
      <c r="H5754">
        <v>123.92746500000001</v>
      </c>
      <c r="I5754">
        <v>6.0541739999999997</v>
      </c>
    </row>
    <row r="5755" spans="1:9" x14ac:dyDescent="0.25">
      <c r="A5755">
        <v>5754</v>
      </c>
      <c r="F5755">
        <v>122.72842100000001</v>
      </c>
      <c r="G5755">
        <v>10.792055</v>
      </c>
      <c r="H5755">
        <v>123.91655500000002</v>
      </c>
      <c r="I5755">
        <v>6.0465600000000004</v>
      </c>
    </row>
    <row r="5756" spans="1:9" x14ac:dyDescent="0.25">
      <c r="A5756">
        <v>5755</v>
      </c>
      <c r="B5756">
        <v>150.41165799999999</v>
      </c>
      <c r="C5756">
        <v>9.1257909999999995</v>
      </c>
      <c r="F5756">
        <v>122.64975900000002</v>
      </c>
      <c r="G5756">
        <v>10.783567</v>
      </c>
      <c r="H5756">
        <v>124.03817900000001</v>
      </c>
      <c r="I5756">
        <v>6.0519619999999996</v>
      </c>
    </row>
    <row r="5757" spans="1:9" x14ac:dyDescent="0.25">
      <c r="A5757">
        <v>5756</v>
      </c>
      <c r="B5757">
        <v>150.41165799999999</v>
      </c>
      <c r="C5757">
        <v>9.1257909999999995</v>
      </c>
      <c r="H5757">
        <v>123.88775000000001</v>
      </c>
      <c r="I5757">
        <v>6.0624570000000002</v>
      </c>
    </row>
    <row r="5758" spans="1:9" x14ac:dyDescent="0.25">
      <c r="A5758">
        <v>5757</v>
      </c>
      <c r="B5758">
        <v>150.41165799999999</v>
      </c>
      <c r="C5758">
        <v>9.1257909999999995</v>
      </c>
    </row>
    <row r="5759" spans="1:9" x14ac:dyDescent="0.25">
      <c r="A5759">
        <v>5758</v>
      </c>
      <c r="B5759">
        <v>150.48149999999998</v>
      </c>
      <c r="C5759">
        <v>8.9619890000000009</v>
      </c>
    </row>
    <row r="5760" spans="1:9" x14ac:dyDescent="0.25">
      <c r="A5760">
        <v>5759</v>
      </c>
      <c r="B5760">
        <v>150.40955500000001</v>
      </c>
      <c r="C5760">
        <v>8.9164209999999997</v>
      </c>
    </row>
    <row r="5761" spans="1:9" x14ac:dyDescent="0.25">
      <c r="A5761">
        <v>5760</v>
      </c>
      <c r="B5761">
        <v>150.40447399999999</v>
      </c>
      <c r="C5761">
        <v>8.9826700000000006</v>
      </c>
    </row>
    <row r="5762" spans="1:9" x14ac:dyDescent="0.25">
      <c r="A5762">
        <v>5761</v>
      </c>
      <c r="B5762">
        <v>150.40365299999999</v>
      </c>
      <c r="C5762">
        <v>8.9980130000000003</v>
      </c>
    </row>
    <row r="5763" spans="1:9" x14ac:dyDescent="0.25">
      <c r="A5763">
        <v>5762</v>
      </c>
      <c r="B5763">
        <v>150.37178599999999</v>
      </c>
      <c r="C5763">
        <v>9.0467119999999994</v>
      </c>
      <c r="D5763">
        <v>154.30043999999998</v>
      </c>
      <c r="E5763">
        <v>7.3317810000000003</v>
      </c>
    </row>
    <row r="5764" spans="1:9" x14ac:dyDescent="0.25">
      <c r="A5764">
        <v>5763</v>
      </c>
      <c r="B5764">
        <v>150.41165799999999</v>
      </c>
      <c r="C5764">
        <v>9.1257909999999995</v>
      </c>
      <c r="D5764">
        <v>154.31270499999999</v>
      </c>
      <c r="E5764">
        <v>7.3659059999999998</v>
      </c>
    </row>
    <row r="5765" spans="1:9" x14ac:dyDescent="0.25">
      <c r="A5765">
        <v>5764</v>
      </c>
      <c r="B5765">
        <v>150.41165799999999</v>
      </c>
      <c r="C5765">
        <v>9.1257909999999995</v>
      </c>
      <c r="D5765">
        <v>154.30613599999998</v>
      </c>
      <c r="E5765">
        <v>7.3589779999999996</v>
      </c>
    </row>
    <row r="5766" spans="1:9" x14ac:dyDescent="0.25">
      <c r="A5766">
        <v>5765</v>
      </c>
      <c r="D5766">
        <v>154.25805299999999</v>
      </c>
      <c r="E5766">
        <v>7.3352700000000004</v>
      </c>
    </row>
    <row r="5767" spans="1:9" x14ac:dyDescent="0.25">
      <c r="A5767">
        <v>5766</v>
      </c>
      <c r="D5767">
        <v>154.243684</v>
      </c>
      <c r="E5767">
        <v>7.337631</v>
      </c>
    </row>
    <row r="5768" spans="1:9" x14ac:dyDescent="0.25">
      <c r="A5768">
        <v>5767</v>
      </c>
      <c r="D5768">
        <v>154.29048399999999</v>
      </c>
      <c r="E5768">
        <v>7.230226</v>
      </c>
    </row>
    <row r="5769" spans="1:9" x14ac:dyDescent="0.25">
      <c r="A5769">
        <v>5768</v>
      </c>
      <c r="D5769">
        <v>154.309472</v>
      </c>
      <c r="E5769">
        <v>7.391</v>
      </c>
    </row>
    <row r="5770" spans="1:9" x14ac:dyDescent="0.25">
      <c r="A5770">
        <v>5769</v>
      </c>
      <c r="D5770">
        <v>154.30043999999998</v>
      </c>
      <c r="E5770">
        <v>7.3317810000000003</v>
      </c>
    </row>
    <row r="5771" spans="1:9" x14ac:dyDescent="0.25">
      <c r="A5771">
        <v>5770</v>
      </c>
      <c r="F5771">
        <v>153.62568499999998</v>
      </c>
      <c r="G5771">
        <v>10.692777</v>
      </c>
      <c r="H5771">
        <v>154.62460299999998</v>
      </c>
      <c r="I5771">
        <v>6.2887820000000003</v>
      </c>
    </row>
    <row r="5772" spans="1:9" x14ac:dyDescent="0.25">
      <c r="A5772">
        <v>5771</v>
      </c>
      <c r="F5772">
        <v>153.59233</v>
      </c>
      <c r="G5772">
        <v>10.620165</v>
      </c>
      <c r="H5772">
        <v>154.60936199999998</v>
      </c>
      <c r="I5772">
        <v>6.2854469999999996</v>
      </c>
    </row>
    <row r="5773" spans="1:9" x14ac:dyDescent="0.25">
      <c r="A5773">
        <v>5772</v>
      </c>
      <c r="F5773">
        <v>153.58340099999998</v>
      </c>
      <c r="G5773">
        <v>10.63869</v>
      </c>
      <c r="H5773">
        <v>154.61977999999999</v>
      </c>
      <c r="I5773">
        <v>6.2954020000000002</v>
      </c>
    </row>
    <row r="5774" spans="1:9" x14ac:dyDescent="0.25">
      <c r="A5774">
        <v>5773</v>
      </c>
      <c r="F5774">
        <v>153.60834</v>
      </c>
      <c r="G5774">
        <v>10.668504</v>
      </c>
      <c r="H5774">
        <v>154.58047099999999</v>
      </c>
      <c r="I5774">
        <v>6.331118</v>
      </c>
    </row>
    <row r="5775" spans="1:9" x14ac:dyDescent="0.25">
      <c r="A5775">
        <v>5774</v>
      </c>
      <c r="F5775">
        <v>153.581143</v>
      </c>
      <c r="G5775">
        <v>10.722027000000001</v>
      </c>
      <c r="H5775">
        <v>154.55055399999998</v>
      </c>
      <c r="I5775">
        <v>6.3396879999999998</v>
      </c>
    </row>
    <row r="5776" spans="1:9" x14ac:dyDescent="0.25">
      <c r="A5776">
        <v>5775</v>
      </c>
      <c r="F5776">
        <v>153.58011599999998</v>
      </c>
      <c r="G5776">
        <v>10.734959</v>
      </c>
      <c r="H5776">
        <v>154.56907899999999</v>
      </c>
      <c r="I5776">
        <v>6.335839</v>
      </c>
    </row>
    <row r="5777" spans="1:9" x14ac:dyDescent="0.25">
      <c r="A5777">
        <v>5776</v>
      </c>
      <c r="F5777">
        <v>153.601259</v>
      </c>
      <c r="G5777">
        <v>10.751431</v>
      </c>
      <c r="H5777">
        <v>154.528694</v>
      </c>
      <c r="I5777">
        <v>6.2145279999999996</v>
      </c>
    </row>
    <row r="5778" spans="1:9" x14ac:dyDescent="0.25">
      <c r="A5778">
        <v>5777</v>
      </c>
      <c r="F5778">
        <v>153.58863500000001</v>
      </c>
      <c r="G5778">
        <v>10.726953999999999</v>
      </c>
      <c r="H5778">
        <v>154.52258699999999</v>
      </c>
      <c r="I5778">
        <v>6.2090880000000004</v>
      </c>
    </row>
    <row r="5779" spans="1:9" x14ac:dyDescent="0.25">
      <c r="A5779">
        <v>5778</v>
      </c>
      <c r="F5779">
        <v>153.62568499999998</v>
      </c>
      <c r="G5779">
        <v>10.692777</v>
      </c>
      <c r="H5779">
        <v>154.541369</v>
      </c>
      <c r="I5779">
        <v>6.2370039999999998</v>
      </c>
    </row>
    <row r="5780" spans="1:9" x14ac:dyDescent="0.25">
      <c r="A5780">
        <v>5779</v>
      </c>
      <c r="H5780">
        <v>154.62460299999998</v>
      </c>
      <c r="I5780">
        <v>6.2887820000000003</v>
      </c>
    </row>
    <row r="5781" spans="1:9" x14ac:dyDescent="0.25">
      <c r="A5781">
        <v>5780</v>
      </c>
      <c r="B5781">
        <v>171.05045999999999</v>
      </c>
      <c r="C5781">
        <v>7.9386950000000001</v>
      </c>
      <c r="H5781">
        <v>154.62460299999998</v>
      </c>
      <c r="I5781">
        <v>6.2887820000000003</v>
      </c>
    </row>
    <row r="5782" spans="1:9" x14ac:dyDescent="0.25">
      <c r="A5782">
        <v>5781</v>
      </c>
      <c r="B5782">
        <v>171.073758</v>
      </c>
      <c r="C5782">
        <v>7.9451619999999998</v>
      </c>
    </row>
    <row r="5783" spans="1:9" x14ac:dyDescent="0.25">
      <c r="A5783">
        <v>5782</v>
      </c>
      <c r="B5783">
        <v>171.07180699999998</v>
      </c>
      <c r="C5783">
        <v>7.91899</v>
      </c>
    </row>
    <row r="5784" spans="1:9" x14ac:dyDescent="0.25">
      <c r="A5784">
        <v>5783</v>
      </c>
      <c r="B5784">
        <v>171.07298800000001</v>
      </c>
      <c r="C5784">
        <v>7.9304860000000001</v>
      </c>
    </row>
    <row r="5785" spans="1:9" x14ac:dyDescent="0.25">
      <c r="A5785">
        <v>5784</v>
      </c>
      <c r="B5785">
        <v>171.07868500000001</v>
      </c>
      <c r="C5785">
        <v>7.9216069999999998</v>
      </c>
    </row>
    <row r="5786" spans="1:9" x14ac:dyDescent="0.25">
      <c r="A5786">
        <v>5785</v>
      </c>
      <c r="B5786">
        <v>171.066419</v>
      </c>
      <c r="C5786">
        <v>7.8860970000000004</v>
      </c>
      <c r="D5786">
        <v>175.84912800000001</v>
      </c>
      <c r="E5786">
        <v>6.1052249999999999</v>
      </c>
    </row>
    <row r="5787" spans="1:9" x14ac:dyDescent="0.25">
      <c r="A5787">
        <v>5786</v>
      </c>
      <c r="B5787">
        <v>171.04866299999998</v>
      </c>
      <c r="C5787">
        <v>7.9019019999999998</v>
      </c>
      <c r="D5787">
        <v>175.85076799999999</v>
      </c>
      <c r="E5787">
        <v>6.072845</v>
      </c>
    </row>
    <row r="5788" spans="1:9" x14ac:dyDescent="0.25">
      <c r="A5788">
        <v>5787</v>
      </c>
      <c r="B5788">
        <v>171.049792</v>
      </c>
      <c r="C5788">
        <v>7.9362839999999997</v>
      </c>
      <c r="D5788">
        <v>175.85184599999999</v>
      </c>
      <c r="E5788">
        <v>6.0713559999999998</v>
      </c>
    </row>
    <row r="5789" spans="1:9" x14ac:dyDescent="0.25">
      <c r="A5789">
        <v>5788</v>
      </c>
      <c r="B5789">
        <v>171.015411</v>
      </c>
      <c r="C5789">
        <v>8.0016599999999993</v>
      </c>
      <c r="D5789">
        <v>175.83875999999998</v>
      </c>
      <c r="E5789">
        <v>6.0030549999999998</v>
      </c>
    </row>
    <row r="5790" spans="1:9" x14ac:dyDescent="0.25">
      <c r="A5790">
        <v>5789</v>
      </c>
      <c r="B5790">
        <v>171.05045999999999</v>
      </c>
      <c r="C5790">
        <v>7.9386950000000001</v>
      </c>
      <c r="D5790">
        <v>175.84994799999998</v>
      </c>
      <c r="E5790">
        <v>6.028302</v>
      </c>
    </row>
    <row r="5791" spans="1:9" x14ac:dyDescent="0.25">
      <c r="A5791">
        <v>5790</v>
      </c>
      <c r="D5791">
        <v>175.86996199999999</v>
      </c>
      <c r="E5791">
        <v>6.0239909999999997</v>
      </c>
    </row>
    <row r="5792" spans="1:9" x14ac:dyDescent="0.25">
      <c r="A5792">
        <v>5791</v>
      </c>
      <c r="D5792">
        <v>175.87365499999999</v>
      </c>
      <c r="E5792">
        <v>5.9447080000000003</v>
      </c>
    </row>
    <row r="5793" spans="1:9" x14ac:dyDescent="0.25">
      <c r="A5793">
        <v>5792</v>
      </c>
      <c r="D5793">
        <v>175.88925499999999</v>
      </c>
      <c r="E5793">
        <v>5.9173049999999998</v>
      </c>
    </row>
    <row r="5794" spans="1:9" x14ac:dyDescent="0.25">
      <c r="A5794">
        <v>5793</v>
      </c>
      <c r="D5794">
        <v>175.84912800000001</v>
      </c>
      <c r="E5794">
        <v>6.1052249999999999</v>
      </c>
    </row>
    <row r="5795" spans="1:9" x14ac:dyDescent="0.25">
      <c r="A5795">
        <v>5794</v>
      </c>
      <c r="D5795">
        <v>175.84912800000001</v>
      </c>
      <c r="E5795">
        <v>6.1052249999999999</v>
      </c>
      <c r="F5795">
        <v>176.42478899999998</v>
      </c>
      <c r="G5795">
        <v>9.5589490000000001</v>
      </c>
      <c r="H5795">
        <v>176.53045</v>
      </c>
      <c r="I5795">
        <v>4.8983739999999996</v>
      </c>
    </row>
    <row r="5796" spans="1:9" x14ac:dyDescent="0.25">
      <c r="A5796">
        <v>5795</v>
      </c>
      <c r="F5796">
        <v>176.360028</v>
      </c>
      <c r="G5796">
        <v>9.4608840000000001</v>
      </c>
      <c r="H5796">
        <v>176.60932099999999</v>
      </c>
      <c r="I5796">
        <v>4.9417869999999997</v>
      </c>
    </row>
    <row r="5797" spans="1:9" x14ac:dyDescent="0.25">
      <c r="A5797">
        <v>5796</v>
      </c>
      <c r="F5797">
        <v>176.39230499999999</v>
      </c>
      <c r="G5797">
        <v>9.5400130000000001</v>
      </c>
      <c r="H5797">
        <v>176.524034</v>
      </c>
      <c r="I5797">
        <v>4.9425059999999998</v>
      </c>
    </row>
    <row r="5798" spans="1:9" x14ac:dyDescent="0.25">
      <c r="A5798">
        <v>5797</v>
      </c>
      <c r="F5798">
        <v>176.414579</v>
      </c>
      <c r="G5798">
        <v>9.5119430000000005</v>
      </c>
      <c r="H5798">
        <v>176.52850100000001</v>
      </c>
      <c r="I5798">
        <v>4.9646229999999996</v>
      </c>
    </row>
    <row r="5799" spans="1:9" x14ac:dyDescent="0.25">
      <c r="A5799">
        <v>5798</v>
      </c>
      <c r="F5799">
        <v>176.40903800000001</v>
      </c>
      <c r="G5799">
        <v>9.5451960000000007</v>
      </c>
      <c r="H5799">
        <v>176.57324499999999</v>
      </c>
      <c r="I5799">
        <v>4.9614929999999999</v>
      </c>
    </row>
    <row r="5800" spans="1:9" x14ac:dyDescent="0.25">
      <c r="A5800">
        <v>5799</v>
      </c>
      <c r="F5800">
        <v>176.397132</v>
      </c>
      <c r="G5800">
        <v>9.5184599999999993</v>
      </c>
      <c r="H5800">
        <v>176.563241</v>
      </c>
      <c r="I5800">
        <v>4.9666240000000004</v>
      </c>
    </row>
    <row r="5801" spans="1:9" x14ac:dyDescent="0.25">
      <c r="A5801">
        <v>5800</v>
      </c>
      <c r="F5801">
        <v>176.39974699999999</v>
      </c>
      <c r="G5801">
        <v>9.5524319999999996</v>
      </c>
      <c r="H5801">
        <v>176.481494</v>
      </c>
      <c r="I5801">
        <v>4.914949</v>
      </c>
    </row>
    <row r="5802" spans="1:9" x14ac:dyDescent="0.25">
      <c r="A5802">
        <v>5801</v>
      </c>
      <c r="F5802">
        <v>176.39666899999997</v>
      </c>
      <c r="G5802">
        <v>9.5562299999999993</v>
      </c>
      <c r="H5802">
        <v>176.521163</v>
      </c>
      <c r="I5802">
        <v>4.9259820000000003</v>
      </c>
    </row>
    <row r="5803" spans="1:9" x14ac:dyDescent="0.25">
      <c r="A5803">
        <v>5802</v>
      </c>
      <c r="F5803">
        <v>176.34124700000001</v>
      </c>
      <c r="G5803">
        <v>9.586506</v>
      </c>
      <c r="H5803">
        <v>176.58417599999999</v>
      </c>
      <c r="I5803">
        <v>4.9221839999999997</v>
      </c>
    </row>
    <row r="5804" spans="1:9" x14ac:dyDescent="0.25">
      <c r="A5804">
        <v>5803</v>
      </c>
      <c r="F5804">
        <v>176.42478899999998</v>
      </c>
      <c r="G5804">
        <v>9.5589490000000001</v>
      </c>
      <c r="H5804">
        <v>176.67880399999999</v>
      </c>
      <c r="I5804">
        <v>4.9564120000000003</v>
      </c>
    </row>
    <row r="5805" spans="1:9" x14ac:dyDescent="0.25">
      <c r="A5805">
        <v>5804</v>
      </c>
      <c r="H5805">
        <v>176.53045</v>
      </c>
      <c r="I5805">
        <v>4.8983739999999996</v>
      </c>
    </row>
    <row r="5806" spans="1:9" x14ac:dyDescent="0.25">
      <c r="A5806">
        <v>5805</v>
      </c>
      <c r="D5806">
        <v>197.30595699999998</v>
      </c>
      <c r="E5806">
        <v>5.8989849999999997</v>
      </c>
    </row>
    <row r="5807" spans="1:9" x14ac:dyDescent="0.25">
      <c r="A5807">
        <v>5806</v>
      </c>
      <c r="D5807">
        <v>197.40617699999999</v>
      </c>
      <c r="E5807">
        <v>5.8094390000000002</v>
      </c>
    </row>
    <row r="5808" spans="1:9" x14ac:dyDescent="0.25">
      <c r="A5808">
        <v>5807</v>
      </c>
      <c r="D5808">
        <v>197.38313599999998</v>
      </c>
      <c r="E5808">
        <v>5.8284260000000003</v>
      </c>
    </row>
    <row r="5809" spans="1:9" x14ac:dyDescent="0.25">
      <c r="A5809">
        <v>5808</v>
      </c>
      <c r="D5809">
        <v>197.33412899999999</v>
      </c>
      <c r="E5809">
        <v>5.8827179999999997</v>
      </c>
    </row>
    <row r="5810" spans="1:9" x14ac:dyDescent="0.25">
      <c r="A5810">
        <v>5809</v>
      </c>
      <c r="B5810">
        <v>202.38049999999998</v>
      </c>
      <c r="C5810">
        <v>7.4768509999999999</v>
      </c>
      <c r="D5810">
        <v>197.274551</v>
      </c>
      <c r="E5810">
        <v>5.8384320000000001</v>
      </c>
    </row>
    <row r="5811" spans="1:9" x14ac:dyDescent="0.25">
      <c r="A5811">
        <v>5810</v>
      </c>
      <c r="B5811">
        <v>202.41836899999998</v>
      </c>
      <c r="C5811">
        <v>7.4362599999999999</v>
      </c>
      <c r="D5811">
        <v>197.281173</v>
      </c>
      <c r="E5811">
        <v>5.8446420000000003</v>
      </c>
    </row>
    <row r="5812" spans="1:9" x14ac:dyDescent="0.25">
      <c r="A5812">
        <v>5811</v>
      </c>
      <c r="B5812">
        <v>202.41672799999998</v>
      </c>
      <c r="C5812">
        <v>7.4372870000000004</v>
      </c>
      <c r="D5812">
        <v>197.29230799999999</v>
      </c>
      <c r="E5812">
        <v>5.9020130000000002</v>
      </c>
    </row>
    <row r="5813" spans="1:9" x14ac:dyDescent="0.25">
      <c r="A5813">
        <v>5812</v>
      </c>
      <c r="B5813">
        <v>202.38404</v>
      </c>
      <c r="C5813">
        <v>7.4585309999999998</v>
      </c>
      <c r="D5813">
        <v>197.32530499999999</v>
      </c>
      <c r="E5813">
        <v>5.8881569999999996</v>
      </c>
    </row>
    <row r="5814" spans="1:9" x14ac:dyDescent="0.25">
      <c r="A5814">
        <v>5813</v>
      </c>
      <c r="B5814">
        <v>202.38999100000001</v>
      </c>
      <c r="C5814">
        <v>7.4645869999999999</v>
      </c>
      <c r="D5814">
        <v>197.36876599999999</v>
      </c>
      <c r="E5814">
        <v>5.8469509999999998</v>
      </c>
    </row>
    <row r="5815" spans="1:9" x14ac:dyDescent="0.25">
      <c r="A5815">
        <v>5814</v>
      </c>
      <c r="B5815">
        <v>202.428271</v>
      </c>
      <c r="C5815">
        <v>7.4799300000000004</v>
      </c>
      <c r="D5815">
        <v>197.30595699999998</v>
      </c>
      <c r="E5815">
        <v>5.8989849999999997</v>
      </c>
    </row>
    <row r="5816" spans="1:9" x14ac:dyDescent="0.25">
      <c r="A5816">
        <v>5815</v>
      </c>
      <c r="B5816">
        <v>202.40087399999999</v>
      </c>
      <c r="C5816">
        <v>7.4813669999999997</v>
      </c>
    </row>
    <row r="5817" spans="1:9" x14ac:dyDescent="0.25">
      <c r="A5817">
        <v>5816</v>
      </c>
      <c r="B5817">
        <v>202.375213</v>
      </c>
      <c r="C5817">
        <v>7.4680249999999999</v>
      </c>
    </row>
    <row r="5818" spans="1:9" x14ac:dyDescent="0.25">
      <c r="A5818">
        <v>5817</v>
      </c>
      <c r="B5818">
        <v>202.36489799999998</v>
      </c>
      <c r="C5818">
        <v>7.4157849999999996</v>
      </c>
    </row>
    <row r="5819" spans="1:9" x14ac:dyDescent="0.25">
      <c r="A5819">
        <v>5818</v>
      </c>
      <c r="B5819">
        <v>202.38049999999998</v>
      </c>
      <c r="C5819">
        <v>7.4768509999999999</v>
      </c>
      <c r="H5819">
        <v>202.16825399999999</v>
      </c>
      <c r="I5819">
        <v>3.9254730000000002</v>
      </c>
    </row>
    <row r="5820" spans="1:9" x14ac:dyDescent="0.25">
      <c r="A5820">
        <v>5819</v>
      </c>
      <c r="F5820">
        <v>202.20879299999999</v>
      </c>
      <c r="G5820">
        <v>8.189273</v>
      </c>
      <c r="H5820">
        <v>202.15080599999999</v>
      </c>
      <c r="I5820">
        <v>3.9061270000000001</v>
      </c>
    </row>
    <row r="5821" spans="1:9" x14ac:dyDescent="0.25">
      <c r="A5821">
        <v>5820</v>
      </c>
      <c r="F5821">
        <v>202.229423</v>
      </c>
      <c r="G5821">
        <v>8.0836120000000005</v>
      </c>
      <c r="H5821">
        <v>202.14172299999998</v>
      </c>
      <c r="I5821">
        <v>3.9065370000000001</v>
      </c>
    </row>
    <row r="5822" spans="1:9" x14ac:dyDescent="0.25">
      <c r="A5822">
        <v>5821</v>
      </c>
      <c r="F5822">
        <v>202.225528</v>
      </c>
      <c r="G5822">
        <v>8.0872039999999998</v>
      </c>
      <c r="H5822">
        <v>202.081481</v>
      </c>
      <c r="I5822">
        <v>3.9176730000000002</v>
      </c>
    </row>
    <row r="5823" spans="1:9" x14ac:dyDescent="0.25">
      <c r="A5823">
        <v>5822</v>
      </c>
      <c r="F5823">
        <v>202.19689099999999</v>
      </c>
      <c r="G5823">
        <v>8.1339020000000009</v>
      </c>
      <c r="H5823">
        <v>202.127048</v>
      </c>
      <c r="I5823">
        <v>3.8948369999999999</v>
      </c>
    </row>
    <row r="5824" spans="1:9" x14ac:dyDescent="0.25">
      <c r="A5824">
        <v>5823</v>
      </c>
      <c r="F5824">
        <v>202.223827</v>
      </c>
      <c r="G5824">
        <v>8.175827</v>
      </c>
      <c r="H5824">
        <v>202.180576</v>
      </c>
      <c r="I5824">
        <v>3.8946320000000001</v>
      </c>
    </row>
    <row r="5825" spans="1:9" x14ac:dyDescent="0.25">
      <c r="A5825">
        <v>5824</v>
      </c>
      <c r="F5825">
        <v>202.20284199999998</v>
      </c>
      <c r="G5825">
        <v>8.1937359999999995</v>
      </c>
      <c r="H5825">
        <v>202.15583699999999</v>
      </c>
      <c r="I5825">
        <v>3.868153</v>
      </c>
    </row>
    <row r="5826" spans="1:9" x14ac:dyDescent="0.25">
      <c r="A5826">
        <v>5825</v>
      </c>
      <c r="F5826">
        <v>202.19181399999999</v>
      </c>
      <c r="G5826">
        <v>8.2122620000000008</v>
      </c>
      <c r="H5826">
        <v>202.15696599999998</v>
      </c>
      <c r="I5826">
        <v>3.872976</v>
      </c>
    </row>
    <row r="5827" spans="1:9" x14ac:dyDescent="0.25">
      <c r="A5827">
        <v>5826</v>
      </c>
      <c r="F5827">
        <v>202.16076199999998</v>
      </c>
      <c r="G5827">
        <v>8.1914269999999991</v>
      </c>
      <c r="H5827">
        <v>202.17631499999999</v>
      </c>
      <c r="I5827">
        <v>3.900636</v>
      </c>
    </row>
    <row r="5828" spans="1:9" x14ac:dyDescent="0.25">
      <c r="A5828">
        <v>5827</v>
      </c>
      <c r="D5828">
        <v>218.982585</v>
      </c>
      <c r="E5828">
        <v>7.063796</v>
      </c>
      <c r="F5828">
        <v>202.20879299999999</v>
      </c>
      <c r="G5828">
        <v>8.189273</v>
      </c>
      <c r="H5828">
        <v>202.20233099999999</v>
      </c>
      <c r="I5828">
        <v>3.9689369999999999</v>
      </c>
    </row>
    <row r="5829" spans="1:9" x14ac:dyDescent="0.25">
      <c r="A5829">
        <v>5828</v>
      </c>
      <c r="D5829">
        <v>219.03251299999999</v>
      </c>
      <c r="E5829">
        <v>7.0872609999999998</v>
      </c>
      <c r="F5829">
        <v>202.20879299999999</v>
      </c>
      <c r="G5829">
        <v>8.189273</v>
      </c>
      <c r="H5829">
        <v>202.16825399999999</v>
      </c>
      <c r="I5829">
        <v>3.9254730000000002</v>
      </c>
    </row>
    <row r="5830" spans="1:9" x14ac:dyDescent="0.25">
      <c r="A5830">
        <v>5829</v>
      </c>
      <c r="D5830">
        <v>218.979793</v>
      </c>
      <c r="E5830">
        <v>7.0958410000000001</v>
      </c>
    </row>
    <row r="5831" spans="1:9" x14ac:dyDescent="0.25">
      <c r="A5831">
        <v>5830</v>
      </c>
      <c r="D5831">
        <v>218.912396</v>
      </c>
      <c r="E5831">
        <v>7.0796640000000002</v>
      </c>
    </row>
    <row r="5832" spans="1:9" x14ac:dyDescent="0.25">
      <c r="A5832">
        <v>5831</v>
      </c>
      <c r="D5832">
        <v>218.923146</v>
      </c>
      <c r="E5832">
        <v>7.0265820000000003</v>
      </c>
    </row>
    <row r="5833" spans="1:9" x14ac:dyDescent="0.25">
      <c r="A5833">
        <v>5832</v>
      </c>
      <c r="D5833">
        <v>218.91130999999999</v>
      </c>
      <c r="E5833">
        <v>6.9712269999999998</v>
      </c>
    </row>
    <row r="5834" spans="1:9" x14ac:dyDescent="0.25">
      <c r="A5834">
        <v>5833</v>
      </c>
      <c r="D5834">
        <v>218.91937300000001</v>
      </c>
      <c r="E5834">
        <v>6.968642</v>
      </c>
    </row>
    <row r="5835" spans="1:9" x14ac:dyDescent="0.25">
      <c r="A5835">
        <v>5834</v>
      </c>
      <c r="D5835">
        <v>218.92164700000001</v>
      </c>
      <c r="E5835">
        <v>6.9463650000000001</v>
      </c>
    </row>
    <row r="5836" spans="1:9" x14ac:dyDescent="0.25">
      <c r="A5836">
        <v>5835</v>
      </c>
      <c r="D5836">
        <v>218.88117800000001</v>
      </c>
      <c r="E5836">
        <v>6.9605790000000001</v>
      </c>
    </row>
    <row r="5837" spans="1:9" x14ac:dyDescent="0.25">
      <c r="A5837">
        <v>5836</v>
      </c>
      <c r="B5837">
        <v>226.33659700000001</v>
      </c>
      <c r="C5837">
        <v>8.5575150000000004</v>
      </c>
      <c r="D5837">
        <v>218.949713</v>
      </c>
      <c r="E5837">
        <v>6.935098</v>
      </c>
    </row>
    <row r="5838" spans="1:9" x14ac:dyDescent="0.25">
      <c r="A5838">
        <v>5837</v>
      </c>
      <c r="B5838">
        <v>226.33447699999999</v>
      </c>
      <c r="C5838">
        <v>8.6044459999999994</v>
      </c>
      <c r="D5838">
        <v>218.982585</v>
      </c>
      <c r="E5838">
        <v>7.063796</v>
      </c>
    </row>
    <row r="5839" spans="1:9" x14ac:dyDescent="0.25">
      <c r="A5839">
        <v>5838</v>
      </c>
      <c r="B5839">
        <v>226.34972500000001</v>
      </c>
      <c r="C5839">
        <v>8.5955049999999993</v>
      </c>
    </row>
    <row r="5840" spans="1:9" x14ac:dyDescent="0.25">
      <c r="A5840">
        <v>5839</v>
      </c>
      <c r="B5840">
        <v>226.339595</v>
      </c>
      <c r="C5840">
        <v>8.6093569999999993</v>
      </c>
    </row>
    <row r="5841" spans="1:9" x14ac:dyDescent="0.25">
      <c r="A5841">
        <v>5840</v>
      </c>
      <c r="B5841">
        <v>226.36135400000001</v>
      </c>
      <c r="C5841">
        <v>8.6057389999999998</v>
      </c>
    </row>
    <row r="5842" spans="1:9" x14ac:dyDescent="0.25">
      <c r="A5842">
        <v>5841</v>
      </c>
      <c r="B5842">
        <v>226.338819</v>
      </c>
      <c r="C5842">
        <v>8.6493090000000006</v>
      </c>
    </row>
    <row r="5843" spans="1:9" x14ac:dyDescent="0.25">
      <c r="A5843">
        <v>5842</v>
      </c>
      <c r="B5843">
        <v>226.248626</v>
      </c>
      <c r="C5843">
        <v>8.6901930000000007</v>
      </c>
      <c r="H5843">
        <v>223.823736</v>
      </c>
      <c r="I5843">
        <v>5.3834390000000001</v>
      </c>
    </row>
    <row r="5844" spans="1:9" x14ac:dyDescent="0.25">
      <c r="A5844">
        <v>5843</v>
      </c>
      <c r="B5844">
        <v>226.25730999999999</v>
      </c>
      <c r="C5844">
        <v>8.6166450000000001</v>
      </c>
      <c r="H5844">
        <v>223.83784600000001</v>
      </c>
      <c r="I5844">
        <v>5.3977040000000001</v>
      </c>
    </row>
    <row r="5845" spans="1:9" x14ac:dyDescent="0.25">
      <c r="A5845">
        <v>5844</v>
      </c>
      <c r="B5845">
        <v>226.33659700000001</v>
      </c>
      <c r="C5845">
        <v>8.5575150000000004</v>
      </c>
      <c r="H5845">
        <v>223.83391699999999</v>
      </c>
      <c r="I5845">
        <v>5.3773910000000003</v>
      </c>
    </row>
    <row r="5846" spans="1:9" x14ac:dyDescent="0.25">
      <c r="A5846">
        <v>5845</v>
      </c>
      <c r="B5846">
        <v>226.33659700000001</v>
      </c>
      <c r="C5846">
        <v>8.5575150000000004</v>
      </c>
      <c r="F5846">
        <v>225.85545300000001</v>
      </c>
      <c r="G5846">
        <v>9.812189</v>
      </c>
      <c r="H5846">
        <v>223.809212</v>
      </c>
      <c r="I5846">
        <v>5.3831290000000003</v>
      </c>
    </row>
    <row r="5847" spans="1:9" x14ac:dyDescent="0.25">
      <c r="A5847">
        <v>5846</v>
      </c>
      <c r="F5847">
        <v>225.85865899999999</v>
      </c>
      <c r="G5847">
        <v>9.6943959999999993</v>
      </c>
      <c r="H5847">
        <v>223.809574</v>
      </c>
      <c r="I5847">
        <v>5.3396090000000003</v>
      </c>
    </row>
    <row r="5848" spans="1:9" x14ac:dyDescent="0.25">
      <c r="A5848">
        <v>5847</v>
      </c>
      <c r="F5848">
        <v>225.887292</v>
      </c>
      <c r="G5848">
        <v>9.7398810000000005</v>
      </c>
      <c r="H5848">
        <v>223.769104</v>
      </c>
      <c r="I5848">
        <v>5.3281869999999998</v>
      </c>
    </row>
    <row r="5849" spans="1:9" x14ac:dyDescent="0.25">
      <c r="A5849">
        <v>5848</v>
      </c>
      <c r="F5849">
        <v>225.862483</v>
      </c>
      <c r="G5849">
        <v>9.7500630000000008</v>
      </c>
      <c r="H5849">
        <v>223.77825200000001</v>
      </c>
      <c r="I5849">
        <v>5.3492230000000003</v>
      </c>
    </row>
    <row r="5850" spans="1:9" x14ac:dyDescent="0.25">
      <c r="A5850">
        <v>5849</v>
      </c>
      <c r="F5850">
        <v>225.863257</v>
      </c>
      <c r="G5850">
        <v>9.7873280000000005</v>
      </c>
      <c r="H5850">
        <v>223.76197099999999</v>
      </c>
      <c r="I5850">
        <v>5.3077709999999998</v>
      </c>
    </row>
    <row r="5851" spans="1:9" x14ac:dyDescent="0.25">
      <c r="A5851">
        <v>5850</v>
      </c>
      <c r="F5851">
        <v>225.86992499999999</v>
      </c>
      <c r="G5851">
        <v>9.8121369999999999</v>
      </c>
      <c r="H5851">
        <v>223.812468</v>
      </c>
      <c r="I5851">
        <v>5.3091140000000001</v>
      </c>
    </row>
    <row r="5852" spans="1:9" x14ac:dyDescent="0.25">
      <c r="A5852">
        <v>5851</v>
      </c>
      <c r="D5852">
        <v>241.91960900000001</v>
      </c>
      <c r="E5852">
        <v>7.219525</v>
      </c>
      <c r="F5852">
        <v>225.821133</v>
      </c>
      <c r="G5852">
        <v>9.7930139999999994</v>
      </c>
      <c r="H5852">
        <v>223.823736</v>
      </c>
      <c r="I5852">
        <v>5.3834390000000001</v>
      </c>
    </row>
    <row r="5853" spans="1:9" x14ac:dyDescent="0.25">
      <c r="A5853">
        <v>5852</v>
      </c>
      <c r="D5853">
        <v>241.842285</v>
      </c>
      <c r="E5853">
        <v>7.1172389999999996</v>
      </c>
      <c r="F5853">
        <v>225.825941</v>
      </c>
      <c r="G5853">
        <v>9.8189589999999995</v>
      </c>
      <c r="H5853">
        <v>223.823736</v>
      </c>
      <c r="I5853">
        <v>5.3834390000000001</v>
      </c>
    </row>
    <row r="5854" spans="1:9" x14ac:dyDescent="0.25">
      <c r="A5854">
        <v>5853</v>
      </c>
      <c r="D5854">
        <v>241.89459399999998</v>
      </c>
      <c r="E5854">
        <v>7.109693</v>
      </c>
      <c r="F5854">
        <v>225.85333399999999</v>
      </c>
      <c r="G5854">
        <v>9.8741610000000009</v>
      </c>
      <c r="H5854">
        <v>223.823736</v>
      </c>
      <c r="I5854">
        <v>5.3834390000000001</v>
      </c>
    </row>
    <row r="5855" spans="1:9" x14ac:dyDescent="0.25">
      <c r="A5855">
        <v>5854</v>
      </c>
      <c r="D5855">
        <v>241.918678</v>
      </c>
      <c r="E5855">
        <v>7.1662369999999997</v>
      </c>
      <c r="F5855">
        <v>225.930035</v>
      </c>
      <c r="G5855">
        <v>9.8101210000000005</v>
      </c>
    </row>
    <row r="5856" spans="1:9" x14ac:dyDescent="0.25">
      <c r="A5856">
        <v>5855</v>
      </c>
      <c r="D5856">
        <v>241.892009</v>
      </c>
      <c r="E5856">
        <v>7.2294999999999998</v>
      </c>
      <c r="F5856">
        <v>225.85545300000001</v>
      </c>
      <c r="G5856">
        <v>9.812189</v>
      </c>
    </row>
    <row r="5857" spans="1:9" x14ac:dyDescent="0.25">
      <c r="A5857">
        <v>5856</v>
      </c>
      <c r="D5857">
        <v>241.91697299999998</v>
      </c>
      <c r="E5857">
        <v>7.2184910000000002</v>
      </c>
    </row>
    <row r="5858" spans="1:9" x14ac:dyDescent="0.25">
      <c r="A5858">
        <v>5857</v>
      </c>
      <c r="D5858">
        <v>241.93186</v>
      </c>
      <c r="E5858">
        <v>7.2312580000000004</v>
      </c>
    </row>
    <row r="5859" spans="1:9" x14ac:dyDescent="0.25">
      <c r="A5859">
        <v>5858</v>
      </c>
      <c r="D5859">
        <v>241.927311</v>
      </c>
      <c r="E5859">
        <v>7.2292420000000002</v>
      </c>
    </row>
    <row r="5860" spans="1:9" x14ac:dyDescent="0.25">
      <c r="A5860">
        <v>5859</v>
      </c>
      <c r="D5860">
        <v>241.91712699999999</v>
      </c>
      <c r="E5860">
        <v>7.2346180000000002</v>
      </c>
    </row>
    <row r="5861" spans="1:9" x14ac:dyDescent="0.25">
      <c r="A5861">
        <v>5860</v>
      </c>
      <c r="B5861">
        <v>250.52638000000002</v>
      </c>
      <c r="C5861">
        <v>8.4742499999999996</v>
      </c>
      <c r="D5861">
        <v>241.885704</v>
      </c>
      <c r="E5861">
        <v>7.1570369999999999</v>
      </c>
    </row>
    <row r="5862" spans="1:9" x14ac:dyDescent="0.25">
      <c r="A5862">
        <v>5861</v>
      </c>
      <c r="B5862">
        <v>250.52358800000002</v>
      </c>
      <c r="C5862">
        <v>8.4922889999999995</v>
      </c>
      <c r="D5862">
        <v>241.82879600000001</v>
      </c>
      <c r="E5862">
        <v>7.1474229999999999</v>
      </c>
    </row>
    <row r="5863" spans="1:9" x14ac:dyDescent="0.25">
      <c r="A5863">
        <v>5862</v>
      </c>
      <c r="B5863">
        <v>250.535223</v>
      </c>
      <c r="C5863">
        <v>8.4857750000000003</v>
      </c>
      <c r="D5863">
        <v>241.88549599999999</v>
      </c>
      <c r="E5863">
        <v>7.1330549999999997</v>
      </c>
    </row>
    <row r="5864" spans="1:9" x14ac:dyDescent="0.25">
      <c r="A5864">
        <v>5863</v>
      </c>
      <c r="B5864">
        <v>250.509996</v>
      </c>
      <c r="C5864">
        <v>8.4898589999999992</v>
      </c>
      <c r="D5864">
        <v>241.91960900000001</v>
      </c>
      <c r="E5864">
        <v>7.219525</v>
      </c>
    </row>
    <row r="5865" spans="1:9" x14ac:dyDescent="0.25">
      <c r="A5865">
        <v>5864</v>
      </c>
      <c r="B5865">
        <v>250.507105</v>
      </c>
      <c r="C5865">
        <v>8.4718719999999994</v>
      </c>
    </row>
    <row r="5866" spans="1:9" x14ac:dyDescent="0.25">
      <c r="A5866">
        <v>5865</v>
      </c>
      <c r="B5866">
        <v>250.541628</v>
      </c>
      <c r="C5866">
        <v>8.4631889999999999</v>
      </c>
    </row>
    <row r="5867" spans="1:9" x14ac:dyDescent="0.25">
      <c r="A5867">
        <v>5866</v>
      </c>
      <c r="B5867">
        <v>250.52937900000001</v>
      </c>
      <c r="C5867">
        <v>8.4887739999999994</v>
      </c>
      <c r="H5867">
        <v>245.13885999999999</v>
      </c>
      <c r="I5867">
        <v>5.0826789999999997</v>
      </c>
    </row>
    <row r="5868" spans="1:9" x14ac:dyDescent="0.25">
      <c r="A5868">
        <v>5867</v>
      </c>
      <c r="B5868">
        <v>250.51237700000001</v>
      </c>
      <c r="C5868">
        <v>8.5036070000000006</v>
      </c>
      <c r="H5868">
        <v>245.182638</v>
      </c>
      <c r="I5868">
        <v>5.1451669999999998</v>
      </c>
    </row>
    <row r="5869" spans="1:9" x14ac:dyDescent="0.25">
      <c r="A5869">
        <v>5868</v>
      </c>
      <c r="B5869">
        <v>250.49397400000001</v>
      </c>
      <c r="C5869">
        <v>8.4706320000000002</v>
      </c>
      <c r="H5869">
        <v>245.1662</v>
      </c>
      <c r="I5869">
        <v>5.1142070000000004</v>
      </c>
    </row>
    <row r="5870" spans="1:9" x14ac:dyDescent="0.25">
      <c r="A5870">
        <v>5869</v>
      </c>
      <c r="B5870">
        <v>250.39597900000001</v>
      </c>
      <c r="C5870">
        <v>8.5396839999999994</v>
      </c>
      <c r="H5870">
        <v>245.15984499999999</v>
      </c>
      <c r="I5870">
        <v>5.0711529999999998</v>
      </c>
    </row>
    <row r="5871" spans="1:9" x14ac:dyDescent="0.25">
      <c r="A5871">
        <v>5870</v>
      </c>
      <c r="B5871">
        <v>250.52638000000002</v>
      </c>
      <c r="C5871">
        <v>8.4742499999999996</v>
      </c>
      <c r="F5871">
        <v>249.19857200000001</v>
      </c>
      <c r="G5871">
        <v>9.5530880000000007</v>
      </c>
      <c r="H5871">
        <v>245.107023</v>
      </c>
      <c r="I5871">
        <v>5.0516160000000001</v>
      </c>
    </row>
    <row r="5872" spans="1:9" x14ac:dyDescent="0.25">
      <c r="A5872">
        <v>5871</v>
      </c>
      <c r="B5872">
        <v>250.52638000000002</v>
      </c>
      <c r="C5872">
        <v>8.4742499999999996</v>
      </c>
      <c r="F5872">
        <v>249.25687600000001</v>
      </c>
      <c r="G5872">
        <v>9.540063</v>
      </c>
      <c r="H5872">
        <v>245.08898299999998</v>
      </c>
      <c r="I5872">
        <v>5.0656739999999996</v>
      </c>
    </row>
    <row r="5873" spans="1:9" x14ac:dyDescent="0.25">
      <c r="A5873">
        <v>5872</v>
      </c>
      <c r="F5873">
        <v>249.1994</v>
      </c>
      <c r="G5873">
        <v>9.5220249999999993</v>
      </c>
      <c r="H5873">
        <v>245.12676400000001</v>
      </c>
      <c r="I5873">
        <v>5.077407</v>
      </c>
    </row>
    <row r="5874" spans="1:9" x14ac:dyDescent="0.25">
      <c r="A5874">
        <v>5873</v>
      </c>
      <c r="F5874">
        <v>249.26312799999999</v>
      </c>
      <c r="G5874">
        <v>9.5423360000000006</v>
      </c>
      <c r="H5874">
        <v>245.18418700000001</v>
      </c>
      <c r="I5874">
        <v>5.0668110000000004</v>
      </c>
    </row>
    <row r="5875" spans="1:9" x14ac:dyDescent="0.25">
      <c r="A5875">
        <v>5874</v>
      </c>
      <c r="F5875">
        <v>249.26478399999999</v>
      </c>
      <c r="G5875">
        <v>9.6072550000000003</v>
      </c>
      <c r="H5875">
        <v>245.20108999999999</v>
      </c>
      <c r="I5875">
        <v>5.0989079999999998</v>
      </c>
    </row>
    <row r="5876" spans="1:9" x14ac:dyDescent="0.25">
      <c r="A5876">
        <v>5875</v>
      </c>
      <c r="D5876">
        <v>264.291811</v>
      </c>
      <c r="E5876">
        <v>7.188669</v>
      </c>
      <c r="F5876">
        <v>249.28405900000001</v>
      </c>
      <c r="G5876">
        <v>9.6319599999999994</v>
      </c>
      <c r="H5876">
        <v>245.19142299999999</v>
      </c>
      <c r="I5876">
        <v>5.0727549999999999</v>
      </c>
    </row>
    <row r="5877" spans="1:9" x14ac:dyDescent="0.25">
      <c r="A5877">
        <v>5876</v>
      </c>
      <c r="D5877">
        <v>264.35243800000001</v>
      </c>
      <c r="E5877">
        <v>7.1812259999999997</v>
      </c>
      <c r="F5877">
        <v>249.276411</v>
      </c>
      <c r="G5877">
        <v>9.6121130000000008</v>
      </c>
      <c r="H5877">
        <v>245.18723800000001</v>
      </c>
      <c r="I5877">
        <v>5.0739960000000002</v>
      </c>
    </row>
    <row r="5878" spans="1:9" x14ac:dyDescent="0.25">
      <c r="A5878">
        <v>5877</v>
      </c>
      <c r="D5878">
        <v>264.29279500000001</v>
      </c>
      <c r="E5878">
        <v>7.1996770000000003</v>
      </c>
      <c r="F5878">
        <v>249.28452799999999</v>
      </c>
      <c r="G5878">
        <v>9.6390930000000008</v>
      </c>
      <c r="H5878">
        <v>245.14247699999999</v>
      </c>
      <c r="I5878">
        <v>4.9984830000000002</v>
      </c>
    </row>
    <row r="5879" spans="1:9" x14ac:dyDescent="0.25">
      <c r="A5879">
        <v>5878</v>
      </c>
      <c r="D5879">
        <v>264.355592</v>
      </c>
      <c r="E5879">
        <v>7.175592</v>
      </c>
      <c r="F5879">
        <v>249.263181</v>
      </c>
      <c r="G5879">
        <v>9.6516520000000003</v>
      </c>
      <c r="H5879">
        <v>245.13885999999999</v>
      </c>
      <c r="I5879">
        <v>5.0826789999999997</v>
      </c>
    </row>
    <row r="5880" spans="1:9" x14ac:dyDescent="0.25">
      <c r="A5880">
        <v>5879</v>
      </c>
      <c r="D5880">
        <v>264.306127</v>
      </c>
      <c r="E5880">
        <v>7.1740409999999999</v>
      </c>
      <c r="F5880">
        <v>249.21185800000001</v>
      </c>
      <c r="G5880">
        <v>9.6334079999999993</v>
      </c>
    </row>
    <row r="5881" spans="1:9" x14ac:dyDescent="0.25">
      <c r="A5881">
        <v>5880</v>
      </c>
      <c r="D5881">
        <v>264.257902</v>
      </c>
      <c r="E5881">
        <v>7.167478</v>
      </c>
      <c r="F5881">
        <v>249.183222</v>
      </c>
      <c r="G5881">
        <v>9.6065310000000004</v>
      </c>
    </row>
    <row r="5882" spans="1:9" x14ac:dyDescent="0.25">
      <c r="A5882">
        <v>5881</v>
      </c>
      <c r="D5882">
        <v>264.27351199999998</v>
      </c>
      <c r="E5882">
        <v>7.1387919999999996</v>
      </c>
      <c r="F5882">
        <v>249.26225099999999</v>
      </c>
      <c r="G5882">
        <v>9.6632820000000006</v>
      </c>
    </row>
    <row r="5883" spans="1:9" x14ac:dyDescent="0.25">
      <c r="A5883">
        <v>5882</v>
      </c>
      <c r="D5883">
        <v>264.28984600000001</v>
      </c>
      <c r="E5883">
        <v>7.1503180000000004</v>
      </c>
      <c r="F5883">
        <v>249.30840499999999</v>
      </c>
      <c r="G5883">
        <v>9.6854549999999993</v>
      </c>
    </row>
    <row r="5884" spans="1:9" x14ac:dyDescent="0.25">
      <c r="A5884">
        <v>5883</v>
      </c>
      <c r="D5884">
        <v>264.305925</v>
      </c>
      <c r="E5884">
        <v>7.1473719999999998</v>
      </c>
      <c r="F5884">
        <v>249.19857200000001</v>
      </c>
      <c r="G5884">
        <v>9.5530880000000007</v>
      </c>
    </row>
    <row r="5885" spans="1:9" x14ac:dyDescent="0.25">
      <c r="A5885">
        <v>5884</v>
      </c>
      <c r="D5885">
        <v>264.26570700000002</v>
      </c>
      <c r="E5885">
        <v>7.2184400000000002</v>
      </c>
      <c r="F5885">
        <v>249.19857200000001</v>
      </c>
      <c r="G5885">
        <v>9.5530880000000007</v>
      </c>
    </row>
    <row r="5886" spans="1:9" x14ac:dyDescent="0.25">
      <c r="A5886">
        <v>5885</v>
      </c>
      <c r="D5886">
        <v>264.29072400000001</v>
      </c>
      <c r="E5886">
        <v>7.2190599999999998</v>
      </c>
    </row>
    <row r="5887" spans="1:9" x14ac:dyDescent="0.25">
      <c r="A5887">
        <v>5886</v>
      </c>
      <c r="D5887">
        <v>264.29615200000001</v>
      </c>
      <c r="E5887">
        <v>7.1806049999999999</v>
      </c>
    </row>
    <row r="5888" spans="1:9" x14ac:dyDescent="0.25">
      <c r="A5888">
        <v>5887</v>
      </c>
      <c r="D5888">
        <v>264.29222700000003</v>
      </c>
      <c r="E5888">
        <v>7.1604999999999999</v>
      </c>
    </row>
    <row r="5889" spans="1:11" x14ac:dyDescent="0.25">
      <c r="A5889">
        <v>5888</v>
      </c>
      <c r="B5889">
        <v>272.27096299999999</v>
      </c>
      <c r="C5889">
        <v>7.8109659999999996</v>
      </c>
      <c r="D5889">
        <v>264.27681899999999</v>
      </c>
      <c r="E5889">
        <v>7.1231309999999999</v>
      </c>
    </row>
    <row r="5890" spans="1:11" x14ac:dyDescent="0.25">
      <c r="A5890">
        <v>5889</v>
      </c>
      <c r="B5890">
        <v>272.369169</v>
      </c>
      <c r="C5890">
        <v>7.7529750000000002</v>
      </c>
      <c r="D5890">
        <v>264.29682700000001</v>
      </c>
      <c r="E5890">
        <v>7.106954</v>
      </c>
    </row>
    <row r="5891" spans="1:11" x14ac:dyDescent="0.25">
      <c r="A5891">
        <v>5890</v>
      </c>
      <c r="B5891">
        <v>272.36580400000003</v>
      </c>
      <c r="C5891">
        <v>7.7777830000000003</v>
      </c>
      <c r="D5891">
        <v>264.291811</v>
      </c>
      <c r="E5891">
        <v>7.188669</v>
      </c>
    </row>
    <row r="5892" spans="1:11" x14ac:dyDescent="0.25">
      <c r="A5892">
        <v>5891</v>
      </c>
      <c r="B5892">
        <v>272.32771500000001</v>
      </c>
      <c r="C5892">
        <v>7.7748369999999998</v>
      </c>
    </row>
    <row r="5893" spans="1:11" x14ac:dyDescent="0.25">
      <c r="A5893">
        <v>5892</v>
      </c>
      <c r="B5893">
        <v>272.31313499999999</v>
      </c>
      <c r="C5893">
        <v>7.7989230000000003</v>
      </c>
      <c r="H5893">
        <v>265.62080900000001</v>
      </c>
      <c r="I5893">
        <v>5.050427</v>
      </c>
    </row>
    <row r="5894" spans="1:11" x14ac:dyDescent="0.25">
      <c r="A5894">
        <v>5893</v>
      </c>
      <c r="B5894">
        <v>272.30951900000002</v>
      </c>
      <c r="C5894">
        <v>7.8206319999999998</v>
      </c>
      <c r="H5894">
        <v>265.62080900000001</v>
      </c>
      <c r="I5894">
        <v>5.050427</v>
      </c>
    </row>
    <row r="5895" spans="1:11" x14ac:dyDescent="0.25">
      <c r="A5895">
        <v>5894</v>
      </c>
      <c r="B5895">
        <v>272.27096299999999</v>
      </c>
      <c r="C5895">
        <v>7.8109659999999996</v>
      </c>
      <c r="H5895">
        <v>265.62080900000001</v>
      </c>
      <c r="I5895">
        <v>5.050427</v>
      </c>
      <c r="J5895">
        <v>235.86471900000001</v>
      </c>
      <c r="K5895">
        <v>14.416154000000001</v>
      </c>
    </row>
    <row r="5896" spans="1:11" x14ac:dyDescent="0.25">
      <c r="A5896">
        <v>5895</v>
      </c>
    </row>
    <row r="5897" spans="1:11" x14ac:dyDescent="0.25">
      <c r="A5897">
        <v>5896</v>
      </c>
    </row>
    <row r="5898" spans="1:11" x14ac:dyDescent="0.25">
      <c r="A5898">
        <v>5897</v>
      </c>
    </row>
    <row r="5899" spans="1:11" x14ac:dyDescent="0.25">
      <c r="A5899">
        <v>5898</v>
      </c>
    </row>
    <row r="5900" spans="1:11" x14ac:dyDescent="0.25">
      <c r="A5900">
        <v>5899</v>
      </c>
    </row>
    <row r="5901" spans="1:11" x14ac:dyDescent="0.25">
      <c r="A5901">
        <v>5900</v>
      </c>
    </row>
    <row r="5902" spans="1:11" x14ac:dyDescent="0.25">
      <c r="A5902">
        <v>5901</v>
      </c>
    </row>
    <row r="5903" spans="1:11" x14ac:dyDescent="0.25">
      <c r="A5903">
        <v>5902</v>
      </c>
    </row>
    <row r="5904" spans="1:11" x14ac:dyDescent="0.25">
      <c r="A5904">
        <v>5903</v>
      </c>
    </row>
    <row r="5905" spans="1:1" x14ac:dyDescent="0.25">
      <c r="A5905">
        <v>5904</v>
      </c>
    </row>
    <row r="5906" spans="1:1" x14ac:dyDescent="0.25">
      <c r="A5906">
        <v>5905</v>
      </c>
    </row>
    <row r="5907" spans="1:1" x14ac:dyDescent="0.25">
      <c r="A5907">
        <v>5906</v>
      </c>
    </row>
    <row r="5908" spans="1:1" x14ac:dyDescent="0.25">
      <c r="A5908">
        <v>5907</v>
      </c>
    </row>
    <row r="5909" spans="1:1" x14ac:dyDescent="0.25">
      <c r="A5909">
        <v>5908</v>
      </c>
    </row>
    <row r="5910" spans="1:1" x14ac:dyDescent="0.25">
      <c r="A5910">
        <v>5909</v>
      </c>
    </row>
    <row r="5911" spans="1:1" x14ac:dyDescent="0.25">
      <c r="A5911">
        <v>5910</v>
      </c>
    </row>
    <row r="5912" spans="1:1" x14ac:dyDescent="0.25">
      <c r="A5912">
        <v>5911</v>
      </c>
    </row>
    <row r="5913" spans="1:1" x14ac:dyDescent="0.25">
      <c r="A5913">
        <v>5912</v>
      </c>
    </row>
    <row r="5914" spans="1:1" x14ac:dyDescent="0.25">
      <c r="A5914">
        <v>5913</v>
      </c>
    </row>
    <row r="5915" spans="1:1" x14ac:dyDescent="0.25">
      <c r="A5915">
        <v>5914</v>
      </c>
    </row>
    <row r="5916" spans="1:1" x14ac:dyDescent="0.25">
      <c r="A5916">
        <v>5915</v>
      </c>
    </row>
    <row r="5917" spans="1:1" x14ac:dyDescent="0.25">
      <c r="A5917">
        <v>5916</v>
      </c>
    </row>
    <row r="5918" spans="1:1" x14ac:dyDescent="0.25">
      <c r="A5918">
        <v>5917</v>
      </c>
    </row>
    <row r="5919" spans="1:1" x14ac:dyDescent="0.25">
      <c r="A5919">
        <v>5918</v>
      </c>
    </row>
    <row r="5920" spans="1:1" x14ac:dyDescent="0.25">
      <c r="A5920">
        <v>5919</v>
      </c>
    </row>
    <row r="5921" spans="1:11" x14ac:dyDescent="0.25">
      <c r="A5921">
        <v>5920</v>
      </c>
    </row>
    <row r="5922" spans="1:11" x14ac:dyDescent="0.25">
      <c r="A5922">
        <v>5921</v>
      </c>
    </row>
    <row r="5923" spans="1:11" x14ac:dyDescent="0.25">
      <c r="A5923">
        <v>5922</v>
      </c>
    </row>
    <row r="5924" spans="1:11" x14ac:dyDescent="0.25">
      <c r="A5924">
        <v>5923</v>
      </c>
    </row>
    <row r="5925" spans="1:11" x14ac:dyDescent="0.25">
      <c r="A5925">
        <v>5924</v>
      </c>
    </row>
    <row r="5926" spans="1:11" x14ac:dyDescent="0.25">
      <c r="A5926">
        <v>5925</v>
      </c>
    </row>
    <row r="5927" spans="1:11" x14ac:dyDescent="0.25">
      <c r="A5927">
        <v>5926</v>
      </c>
      <c r="J5927">
        <v>236.157985</v>
      </c>
      <c r="K5927">
        <v>14.374236</v>
      </c>
    </row>
    <row r="5928" spans="1:11" x14ac:dyDescent="0.25">
      <c r="A5928">
        <v>5927</v>
      </c>
      <c r="B5928">
        <v>243.72364999999999</v>
      </c>
      <c r="C5928">
        <v>5.3834390000000001</v>
      </c>
    </row>
    <row r="5929" spans="1:11" x14ac:dyDescent="0.25">
      <c r="A5929">
        <v>5928</v>
      </c>
      <c r="B5929">
        <v>243.75729899999999</v>
      </c>
      <c r="C5929">
        <v>5.4051989999999996</v>
      </c>
    </row>
    <row r="5930" spans="1:11" x14ac:dyDescent="0.25">
      <c r="A5930">
        <v>5929</v>
      </c>
      <c r="B5930">
        <v>243.752287</v>
      </c>
      <c r="C5930">
        <v>5.3864879999999999</v>
      </c>
    </row>
    <row r="5931" spans="1:11" x14ac:dyDescent="0.25">
      <c r="A5931">
        <v>5930</v>
      </c>
      <c r="B5931">
        <v>243.74282600000001</v>
      </c>
      <c r="C5931">
        <v>5.3854030000000002</v>
      </c>
    </row>
    <row r="5932" spans="1:11" x14ac:dyDescent="0.25">
      <c r="A5932">
        <v>5931</v>
      </c>
      <c r="B5932">
        <v>243.72199799999999</v>
      </c>
      <c r="C5932">
        <v>5.3900550000000003</v>
      </c>
    </row>
    <row r="5933" spans="1:11" x14ac:dyDescent="0.25">
      <c r="A5933">
        <v>5932</v>
      </c>
      <c r="B5933">
        <v>243.72990200000001</v>
      </c>
      <c r="C5933">
        <v>5.3961009999999998</v>
      </c>
    </row>
    <row r="5934" spans="1:11" x14ac:dyDescent="0.25">
      <c r="A5934">
        <v>5933</v>
      </c>
      <c r="B5934">
        <v>243.710264</v>
      </c>
      <c r="C5934">
        <v>5.3795099999999998</v>
      </c>
    </row>
    <row r="5935" spans="1:11" x14ac:dyDescent="0.25">
      <c r="A5935">
        <v>5934</v>
      </c>
      <c r="B5935">
        <v>243.70147499999999</v>
      </c>
      <c r="C5935">
        <v>5.3713439999999997</v>
      </c>
    </row>
    <row r="5936" spans="1:11" x14ac:dyDescent="0.25">
      <c r="A5936">
        <v>5935</v>
      </c>
      <c r="B5936">
        <v>243.711557</v>
      </c>
      <c r="C5936">
        <v>5.3980139999999999</v>
      </c>
      <c r="F5936">
        <v>249.01028200000002</v>
      </c>
      <c r="G5936">
        <v>4.2529149999999998</v>
      </c>
    </row>
    <row r="5937" spans="1:9" x14ac:dyDescent="0.25">
      <c r="A5937">
        <v>5936</v>
      </c>
      <c r="B5937">
        <v>243.713831</v>
      </c>
      <c r="C5937">
        <v>5.4197740000000003</v>
      </c>
      <c r="F5937">
        <v>249.060419</v>
      </c>
      <c r="G5937">
        <v>4.2264520000000001</v>
      </c>
    </row>
    <row r="5938" spans="1:9" x14ac:dyDescent="0.25">
      <c r="A5938">
        <v>5937</v>
      </c>
      <c r="B5938">
        <v>243.70845599999998</v>
      </c>
      <c r="C5938">
        <v>5.3767709999999997</v>
      </c>
      <c r="F5938">
        <v>249.04036500000001</v>
      </c>
      <c r="G5938">
        <v>4.2042789999999997</v>
      </c>
      <c r="H5938">
        <v>248.22884099999999</v>
      </c>
      <c r="I5938">
        <v>8.5273299999999992</v>
      </c>
    </row>
    <row r="5939" spans="1:9" x14ac:dyDescent="0.25">
      <c r="A5939">
        <v>5938</v>
      </c>
      <c r="B5939">
        <v>243.713312</v>
      </c>
      <c r="C5939">
        <v>5.3987379999999998</v>
      </c>
      <c r="F5939">
        <v>249.01834700000001</v>
      </c>
      <c r="G5939">
        <v>4.1763170000000001</v>
      </c>
      <c r="H5939">
        <v>248.14015000000001</v>
      </c>
      <c r="I5939">
        <v>8.4874299999999998</v>
      </c>
    </row>
    <row r="5940" spans="1:9" x14ac:dyDescent="0.25">
      <c r="A5940">
        <v>5939</v>
      </c>
      <c r="B5940">
        <v>243.69134700000001</v>
      </c>
      <c r="C5940">
        <v>5.39269</v>
      </c>
      <c r="F5940">
        <v>248.989248</v>
      </c>
      <c r="G5940">
        <v>4.1735259999999998</v>
      </c>
      <c r="H5940">
        <v>248.15710200000001</v>
      </c>
      <c r="I5940">
        <v>8.4906849999999991</v>
      </c>
    </row>
    <row r="5941" spans="1:9" x14ac:dyDescent="0.25">
      <c r="A5941">
        <v>5940</v>
      </c>
      <c r="B5941">
        <v>243.679147</v>
      </c>
      <c r="C5941">
        <v>5.3862810000000003</v>
      </c>
      <c r="F5941">
        <v>249.03359</v>
      </c>
      <c r="G5941">
        <v>4.2086199999999998</v>
      </c>
      <c r="H5941">
        <v>248.21225100000001</v>
      </c>
      <c r="I5941">
        <v>8.5408209999999993</v>
      </c>
    </row>
    <row r="5942" spans="1:9" x14ac:dyDescent="0.25">
      <c r="A5942">
        <v>5941</v>
      </c>
      <c r="B5942">
        <v>243.72364999999999</v>
      </c>
      <c r="C5942">
        <v>5.3834390000000001</v>
      </c>
      <c r="F5942">
        <v>249.02909600000001</v>
      </c>
      <c r="G5942">
        <v>4.2305349999999997</v>
      </c>
      <c r="H5942">
        <v>248.21272099999999</v>
      </c>
      <c r="I5942">
        <v>8.5348780000000009</v>
      </c>
    </row>
    <row r="5943" spans="1:9" x14ac:dyDescent="0.25">
      <c r="A5943">
        <v>5942</v>
      </c>
      <c r="F5943">
        <v>249.04470599999999</v>
      </c>
      <c r="G5943">
        <v>4.2358589999999996</v>
      </c>
      <c r="H5943">
        <v>248.16227499999999</v>
      </c>
      <c r="I5943">
        <v>8.5231960000000004</v>
      </c>
    </row>
    <row r="5944" spans="1:9" x14ac:dyDescent="0.25">
      <c r="A5944">
        <v>5943</v>
      </c>
      <c r="F5944">
        <v>249.06744499999999</v>
      </c>
      <c r="G5944">
        <v>4.2571529999999997</v>
      </c>
      <c r="H5944">
        <v>248.15571</v>
      </c>
      <c r="I5944">
        <v>8.5466099999999994</v>
      </c>
    </row>
    <row r="5945" spans="1:9" x14ac:dyDescent="0.25">
      <c r="A5945">
        <v>5944</v>
      </c>
      <c r="F5945">
        <v>249.049871</v>
      </c>
      <c r="G5945">
        <v>4.236065</v>
      </c>
      <c r="H5945">
        <v>248.13007500000001</v>
      </c>
      <c r="I5945">
        <v>8.560772</v>
      </c>
    </row>
    <row r="5946" spans="1:9" x14ac:dyDescent="0.25">
      <c r="A5946">
        <v>5945</v>
      </c>
      <c r="F5946">
        <v>249.01943</v>
      </c>
      <c r="G5946">
        <v>4.2496590000000003</v>
      </c>
      <c r="H5946">
        <v>248.131933</v>
      </c>
      <c r="I5946">
        <v>8.5613399999999995</v>
      </c>
    </row>
    <row r="5947" spans="1:9" x14ac:dyDescent="0.25">
      <c r="A5947">
        <v>5946</v>
      </c>
      <c r="F5947">
        <v>249.004492</v>
      </c>
      <c r="G5947">
        <v>4.2851670000000004</v>
      </c>
      <c r="H5947">
        <v>248.17157500000002</v>
      </c>
      <c r="I5947">
        <v>8.5723500000000001</v>
      </c>
    </row>
    <row r="5948" spans="1:9" x14ac:dyDescent="0.25">
      <c r="A5948">
        <v>5947</v>
      </c>
      <c r="D5948">
        <v>230.87993399999999</v>
      </c>
      <c r="E5948">
        <v>6.9690560000000001</v>
      </c>
      <c r="F5948">
        <v>249.014623</v>
      </c>
      <c r="G5948">
        <v>4.3115779999999999</v>
      </c>
      <c r="H5948">
        <v>248.19550900000002</v>
      </c>
      <c r="I5948">
        <v>8.5456800000000008</v>
      </c>
    </row>
    <row r="5949" spans="1:9" x14ac:dyDescent="0.25">
      <c r="A5949">
        <v>5948</v>
      </c>
      <c r="D5949">
        <v>230.89750599999999</v>
      </c>
      <c r="E5949">
        <v>6.9503459999999997</v>
      </c>
      <c r="F5949">
        <v>249.01028200000002</v>
      </c>
      <c r="G5949">
        <v>4.2529149999999998</v>
      </c>
      <c r="H5949">
        <v>248.07011599999998</v>
      </c>
      <c r="I5949">
        <v>8.5459379999999996</v>
      </c>
    </row>
    <row r="5950" spans="1:9" x14ac:dyDescent="0.25">
      <c r="A5950">
        <v>5949</v>
      </c>
      <c r="D5950">
        <v>230.87052700000001</v>
      </c>
      <c r="E5950">
        <v>6.9745860000000004</v>
      </c>
      <c r="F5950">
        <v>249.01028200000002</v>
      </c>
      <c r="G5950">
        <v>4.2529149999999998</v>
      </c>
      <c r="H5950">
        <v>248.22884099999999</v>
      </c>
      <c r="I5950">
        <v>8.5273299999999992</v>
      </c>
    </row>
    <row r="5951" spans="1:9" x14ac:dyDescent="0.25">
      <c r="A5951">
        <v>5950</v>
      </c>
      <c r="D5951">
        <v>230.91998999999998</v>
      </c>
      <c r="E5951">
        <v>7.0138670000000003</v>
      </c>
    </row>
    <row r="5952" spans="1:9" x14ac:dyDescent="0.25">
      <c r="A5952">
        <v>5951</v>
      </c>
      <c r="D5952">
        <v>230.91435799999999</v>
      </c>
      <c r="E5952">
        <v>6.971692</v>
      </c>
    </row>
    <row r="5953" spans="1:9" x14ac:dyDescent="0.25">
      <c r="A5953">
        <v>5952</v>
      </c>
      <c r="D5953">
        <v>230.91606300000001</v>
      </c>
      <c r="E5953">
        <v>7.0023929999999996</v>
      </c>
    </row>
    <row r="5954" spans="1:9" x14ac:dyDescent="0.25">
      <c r="A5954">
        <v>5953</v>
      </c>
      <c r="D5954">
        <v>230.92924299999999</v>
      </c>
      <c r="E5954">
        <v>6.9922110000000002</v>
      </c>
    </row>
    <row r="5955" spans="1:9" x14ac:dyDescent="0.25">
      <c r="A5955">
        <v>5954</v>
      </c>
      <c r="D5955">
        <v>230.92190299999999</v>
      </c>
      <c r="E5955">
        <v>7.0121099999999998</v>
      </c>
    </row>
    <row r="5956" spans="1:9" x14ac:dyDescent="0.25">
      <c r="A5956">
        <v>5955</v>
      </c>
      <c r="B5956">
        <v>224.99896799999999</v>
      </c>
      <c r="C5956">
        <v>4.897437</v>
      </c>
      <c r="D5956">
        <v>230.897817</v>
      </c>
      <c r="E5956">
        <v>7.0138160000000003</v>
      </c>
    </row>
    <row r="5957" spans="1:9" x14ac:dyDescent="0.25">
      <c r="A5957">
        <v>5956</v>
      </c>
      <c r="B5957">
        <v>225.027343</v>
      </c>
      <c r="C5957">
        <v>4.8574840000000004</v>
      </c>
      <c r="D5957">
        <v>230.89952199999999</v>
      </c>
      <c r="E5957">
        <v>7.0080270000000002</v>
      </c>
    </row>
    <row r="5958" spans="1:9" x14ac:dyDescent="0.25">
      <c r="A5958">
        <v>5957</v>
      </c>
      <c r="B5958">
        <v>224.95984100000001</v>
      </c>
      <c r="C5958">
        <v>4.8316410000000003</v>
      </c>
      <c r="D5958">
        <v>230.87321399999999</v>
      </c>
      <c r="E5958">
        <v>7.001824</v>
      </c>
    </row>
    <row r="5959" spans="1:9" x14ac:dyDescent="0.25">
      <c r="A5959">
        <v>5958</v>
      </c>
      <c r="B5959">
        <v>224.98149699999999</v>
      </c>
      <c r="C5959">
        <v>4.8410479999999998</v>
      </c>
      <c r="D5959">
        <v>230.87993399999999</v>
      </c>
      <c r="E5959">
        <v>6.9690560000000001</v>
      </c>
    </row>
    <row r="5960" spans="1:9" x14ac:dyDescent="0.25">
      <c r="A5960">
        <v>5959</v>
      </c>
      <c r="B5960">
        <v>225.025431</v>
      </c>
      <c r="C5960">
        <v>4.8437869999999998</v>
      </c>
      <c r="D5960">
        <v>230.87993399999999</v>
      </c>
      <c r="E5960">
        <v>6.9690560000000001</v>
      </c>
    </row>
    <row r="5961" spans="1:9" x14ac:dyDescent="0.25">
      <c r="A5961">
        <v>5960</v>
      </c>
      <c r="B5961">
        <v>225.00005300000001</v>
      </c>
      <c r="C5961">
        <v>4.8379979999999998</v>
      </c>
    </row>
    <row r="5962" spans="1:9" x14ac:dyDescent="0.25">
      <c r="A5962">
        <v>5961</v>
      </c>
      <c r="B5962">
        <v>225.05799400000001</v>
      </c>
      <c r="C5962">
        <v>4.8031620000000004</v>
      </c>
      <c r="F5962">
        <v>229.30480900000001</v>
      </c>
      <c r="G5962">
        <v>4.0541320000000001</v>
      </c>
    </row>
    <row r="5963" spans="1:9" x14ac:dyDescent="0.25">
      <c r="A5963">
        <v>5962</v>
      </c>
      <c r="B5963">
        <v>225.02124499999999</v>
      </c>
      <c r="C5963">
        <v>4.823836</v>
      </c>
      <c r="F5963">
        <v>229.355358</v>
      </c>
      <c r="G5963">
        <v>4.1051450000000003</v>
      </c>
      <c r="H5963">
        <v>228.403978</v>
      </c>
      <c r="I5963">
        <v>8.4735259999999997</v>
      </c>
    </row>
    <row r="5964" spans="1:9" x14ac:dyDescent="0.25">
      <c r="A5964">
        <v>5963</v>
      </c>
      <c r="B5964">
        <v>224.90774199999998</v>
      </c>
      <c r="C5964">
        <v>4.8540210000000004</v>
      </c>
      <c r="F5964">
        <v>229.35509999999999</v>
      </c>
      <c r="G5964">
        <v>4.0817310000000004</v>
      </c>
      <c r="H5964">
        <v>228.38144299999999</v>
      </c>
      <c r="I5964">
        <v>8.4600880000000007</v>
      </c>
    </row>
    <row r="5965" spans="1:9" x14ac:dyDescent="0.25">
      <c r="A5965">
        <v>5964</v>
      </c>
      <c r="B5965">
        <v>224.87512899999999</v>
      </c>
      <c r="C5965">
        <v>4.863893</v>
      </c>
      <c r="F5965">
        <v>229.31953999999999</v>
      </c>
      <c r="G5965">
        <v>4.0702059999999998</v>
      </c>
      <c r="H5965">
        <v>228.37849600000001</v>
      </c>
      <c r="I5965">
        <v>8.4658770000000008</v>
      </c>
    </row>
    <row r="5966" spans="1:9" x14ac:dyDescent="0.25">
      <c r="A5966">
        <v>5965</v>
      </c>
      <c r="B5966">
        <v>224.99896799999999</v>
      </c>
      <c r="C5966">
        <v>4.897437</v>
      </c>
      <c r="F5966">
        <v>229.315248</v>
      </c>
      <c r="G5966">
        <v>4.0715490000000001</v>
      </c>
      <c r="H5966">
        <v>228.28442699999999</v>
      </c>
      <c r="I5966">
        <v>8.4732679999999991</v>
      </c>
    </row>
    <row r="5967" spans="1:9" x14ac:dyDescent="0.25">
      <c r="A5967">
        <v>5966</v>
      </c>
      <c r="F5967">
        <v>229.29612499999999</v>
      </c>
      <c r="G5967">
        <v>4.0880369999999999</v>
      </c>
      <c r="H5967">
        <v>228.33879999999999</v>
      </c>
      <c r="I5967">
        <v>8.5117740000000008</v>
      </c>
    </row>
    <row r="5968" spans="1:9" x14ac:dyDescent="0.25">
      <c r="A5968">
        <v>5967</v>
      </c>
      <c r="F5968">
        <v>229.28429</v>
      </c>
      <c r="G5968">
        <v>4.1157919999999999</v>
      </c>
      <c r="H5968">
        <v>228.332134</v>
      </c>
      <c r="I5968">
        <v>8.4946140000000003</v>
      </c>
    </row>
    <row r="5969" spans="1:9" x14ac:dyDescent="0.25">
      <c r="A5969">
        <v>5968</v>
      </c>
      <c r="F5969">
        <v>229.262788</v>
      </c>
      <c r="G5969">
        <v>4.1076259999999998</v>
      </c>
      <c r="H5969">
        <v>228.31295700000001</v>
      </c>
      <c r="I5969">
        <v>8.5001440000000006</v>
      </c>
    </row>
    <row r="5970" spans="1:9" x14ac:dyDescent="0.25">
      <c r="A5970">
        <v>5969</v>
      </c>
      <c r="F5970">
        <v>229.30088000000001</v>
      </c>
      <c r="G5970">
        <v>4.0922239999999999</v>
      </c>
      <c r="H5970">
        <v>228.30561800000001</v>
      </c>
      <c r="I5970">
        <v>8.4859829999999992</v>
      </c>
    </row>
    <row r="5971" spans="1:9" x14ac:dyDescent="0.25">
      <c r="A5971">
        <v>5970</v>
      </c>
      <c r="F5971">
        <v>229.309459</v>
      </c>
      <c r="G5971">
        <v>4.0701539999999996</v>
      </c>
      <c r="H5971">
        <v>228.31037499999999</v>
      </c>
      <c r="I5971">
        <v>8.4379659999999994</v>
      </c>
    </row>
    <row r="5972" spans="1:9" x14ac:dyDescent="0.25">
      <c r="A5972">
        <v>5971</v>
      </c>
      <c r="F5972">
        <v>229.37949499999999</v>
      </c>
      <c r="G5972">
        <v>4.0725829999999998</v>
      </c>
      <c r="H5972">
        <v>228.32758699999999</v>
      </c>
      <c r="I5972">
        <v>8.5199400000000001</v>
      </c>
    </row>
    <row r="5973" spans="1:9" x14ac:dyDescent="0.25">
      <c r="A5973">
        <v>5972</v>
      </c>
      <c r="F5973">
        <v>229.30480900000001</v>
      </c>
      <c r="G5973">
        <v>4.0541320000000001</v>
      </c>
      <c r="H5973">
        <v>228.403978</v>
      </c>
      <c r="I5973">
        <v>8.4735259999999997</v>
      </c>
    </row>
    <row r="5974" spans="1:9" x14ac:dyDescent="0.25">
      <c r="A5974">
        <v>5973</v>
      </c>
      <c r="D5974">
        <v>212.65975699999998</v>
      </c>
      <c r="E5974">
        <v>6.6804430000000004</v>
      </c>
    </row>
    <row r="5975" spans="1:9" x14ac:dyDescent="0.25">
      <c r="A5975">
        <v>5974</v>
      </c>
      <c r="D5975">
        <v>212.65975699999998</v>
      </c>
      <c r="E5975">
        <v>6.6804430000000004</v>
      </c>
    </row>
    <row r="5976" spans="1:9" x14ac:dyDescent="0.25">
      <c r="A5976">
        <v>5975</v>
      </c>
      <c r="D5976">
        <v>212.54790800000001</v>
      </c>
      <c r="E5976">
        <v>6.6351659999999999</v>
      </c>
    </row>
    <row r="5977" spans="1:9" x14ac:dyDescent="0.25">
      <c r="A5977">
        <v>5976</v>
      </c>
      <c r="D5977">
        <v>212.65975699999998</v>
      </c>
      <c r="E5977">
        <v>6.6804430000000004</v>
      </c>
    </row>
    <row r="5978" spans="1:9" x14ac:dyDescent="0.25">
      <c r="A5978">
        <v>5977</v>
      </c>
      <c r="D5978">
        <v>212.58946399999999</v>
      </c>
      <c r="E5978">
        <v>6.6502059999999998</v>
      </c>
    </row>
    <row r="5979" spans="1:9" x14ac:dyDescent="0.25">
      <c r="A5979">
        <v>5978</v>
      </c>
      <c r="B5979">
        <v>206.48572799999999</v>
      </c>
      <c r="C5979">
        <v>3.905716</v>
      </c>
      <c r="D5979">
        <v>212.70058800000001</v>
      </c>
      <c r="E5979">
        <v>6.6758940000000004</v>
      </c>
    </row>
    <row r="5980" spans="1:9" x14ac:dyDescent="0.25">
      <c r="A5980">
        <v>5979</v>
      </c>
      <c r="B5980">
        <v>206.50076999999999</v>
      </c>
      <c r="C5980">
        <v>3.817914</v>
      </c>
      <c r="D5980">
        <v>212.69846899999999</v>
      </c>
      <c r="E5980">
        <v>6.7062340000000003</v>
      </c>
    </row>
    <row r="5981" spans="1:9" x14ac:dyDescent="0.25">
      <c r="A5981">
        <v>5980</v>
      </c>
      <c r="B5981">
        <v>206.493686</v>
      </c>
      <c r="C5981">
        <v>3.8615840000000001</v>
      </c>
      <c r="D5981">
        <v>212.68136100000001</v>
      </c>
      <c r="E5981">
        <v>6.7353839999999998</v>
      </c>
    </row>
    <row r="5982" spans="1:9" x14ac:dyDescent="0.25">
      <c r="A5982">
        <v>5981</v>
      </c>
      <c r="B5982">
        <v>206.461097</v>
      </c>
      <c r="C5982">
        <v>3.846959</v>
      </c>
      <c r="D5982">
        <v>212.61458300000001</v>
      </c>
      <c r="E5982">
        <v>6.589372</v>
      </c>
    </row>
    <row r="5983" spans="1:9" x14ac:dyDescent="0.25">
      <c r="A5983">
        <v>5982</v>
      </c>
      <c r="B5983">
        <v>206.48085699999999</v>
      </c>
      <c r="C5983">
        <v>3.8062649999999998</v>
      </c>
      <c r="D5983">
        <v>212.55555799999999</v>
      </c>
      <c r="E5983">
        <v>6.5634769999999998</v>
      </c>
    </row>
    <row r="5984" spans="1:9" x14ac:dyDescent="0.25">
      <c r="A5984">
        <v>5983</v>
      </c>
      <c r="B5984">
        <v>206.49727899999999</v>
      </c>
      <c r="C5984">
        <v>3.8189920000000002</v>
      </c>
      <c r="D5984">
        <v>212.65975699999998</v>
      </c>
      <c r="E5984">
        <v>6.6804430000000004</v>
      </c>
    </row>
    <row r="5985" spans="1:9" x14ac:dyDescent="0.25">
      <c r="A5985">
        <v>5984</v>
      </c>
      <c r="B5985">
        <v>206.515647</v>
      </c>
      <c r="C5985">
        <v>3.8496269999999999</v>
      </c>
    </row>
    <row r="5986" spans="1:9" x14ac:dyDescent="0.25">
      <c r="A5986">
        <v>5985</v>
      </c>
      <c r="B5986">
        <v>206.57292100000001</v>
      </c>
      <c r="C5986">
        <v>3.8406470000000001</v>
      </c>
    </row>
    <row r="5987" spans="1:9" x14ac:dyDescent="0.25">
      <c r="A5987">
        <v>5986</v>
      </c>
      <c r="B5987">
        <v>206.49353299999999</v>
      </c>
      <c r="C5987">
        <v>3.8563499999999999</v>
      </c>
      <c r="F5987">
        <v>209.44620399999999</v>
      </c>
      <c r="G5987">
        <v>3.5554329999999998</v>
      </c>
      <c r="H5987">
        <v>208.49105800000001</v>
      </c>
      <c r="I5987">
        <v>7.5182630000000001</v>
      </c>
    </row>
    <row r="5988" spans="1:9" x14ac:dyDescent="0.25">
      <c r="A5988">
        <v>5987</v>
      </c>
      <c r="B5988">
        <v>206.42656199999999</v>
      </c>
      <c r="C5988">
        <v>3.872976</v>
      </c>
      <c r="F5988">
        <v>209.49423899999999</v>
      </c>
      <c r="G5988">
        <v>3.6061839999999998</v>
      </c>
      <c r="H5988">
        <v>208.52400899999998</v>
      </c>
      <c r="I5988">
        <v>7.4501670000000004</v>
      </c>
    </row>
    <row r="5989" spans="1:9" x14ac:dyDescent="0.25">
      <c r="A5989">
        <v>5988</v>
      </c>
      <c r="B5989">
        <v>206.48572799999999</v>
      </c>
      <c r="C5989">
        <v>3.905716</v>
      </c>
      <c r="F5989">
        <v>209.45538999999999</v>
      </c>
      <c r="G5989">
        <v>3.6158320000000002</v>
      </c>
      <c r="H5989">
        <v>208.50614899999999</v>
      </c>
      <c r="I5989">
        <v>7.500559</v>
      </c>
    </row>
    <row r="5990" spans="1:9" x14ac:dyDescent="0.25">
      <c r="A5990">
        <v>5989</v>
      </c>
      <c r="F5990">
        <v>209.45431099999999</v>
      </c>
      <c r="G5990">
        <v>3.5597949999999998</v>
      </c>
      <c r="H5990">
        <v>208.50039599999999</v>
      </c>
      <c r="I5990">
        <v>7.4867549999999996</v>
      </c>
    </row>
    <row r="5991" spans="1:9" x14ac:dyDescent="0.25">
      <c r="A5991">
        <v>5990</v>
      </c>
      <c r="F5991">
        <v>209.43968899999999</v>
      </c>
      <c r="G5991">
        <v>3.59782</v>
      </c>
      <c r="H5991">
        <v>208.47899899999999</v>
      </c>
      <c r="I5991">
        <v>7.4971730000000001</v>
      </c>
    </row>
    <row r="5992" spans="1:9" x14ac:dyDescent="0.25">
      <c r="A5992">
        <v>5991</v>
      </c>
      <c r="F5992">
        <v>209.42280099999999</v>
      </c>
      <c r="G5992">
        <v>3.5852979999999999</v>
      </c>
      <c r="H5992">
        <v>208.46129500000001</v>
      </c>
      <c r="I5992">
        <v>7.5036899999999997</v>
      </c>
    </row>
    <row r="5993" spans="1:9" x14ac:dyDescent="0.25">
      <c r="A5993">
        <v>5992</v>
      </c>
      <c r="F5993">
        <v>209.43398999999999</v>
      </c>
      <c r="G5993">
        <v>3.5825279999999999</v>
      </c>
      <c r="H5993">
        <v>208.50378699999999</v>
      </c>
      <c r="I5993">
        <v>7.5096429999999996</v>
      </c>
    </row>
    <row r="5994" spans="1:9" x14ac:dyDescent="0.25">
      <c r="A5994">
        <v>5993</v>
      </c>
      <c r="F5994">
        <v>209.409774</v>
      </c>
      <c r="G5994">
        <v>3.6320990000000002</v>
      </c>
      <c r="H5994">
        <v>208.54433</v>
      </c>
      <c r="I5994">
        <v>7.5400210000000003</v>
      </c>
    </row>
    <row r="5995" spans="1:9" x14ac:dyDescent="0.25">
      <c r="A5995">
        <v>5994</v>
      </c>
      <c r="F5995">
        <v>209.374618</v>
      </c>
      <c r="G5995">
        <v>3.6240939999999999</v>
      </c>
      <c r="H5995">
        <v>208.526263</v>
      </c>
      <c r="I5995">
        <v>7.6139669999999997</v>
      </c>
    </row>
    <row r="5996" spans="1:9" x14ac:dyDescent="0.25">
      <c r="A5996">
        <v>5995</v>
      </c>
      <c r="F5996">
        <v>209.44620399999999</v>
      </c>
      <c r="G5996">
        <v>3.5554329999999998</v>
      </c>
      <c r="H5996">
        <v>208.582145</v>
      </c>
      <c r="I5996">
        <v>7.6092979999999999</v>
      </c>
    </row>
    <row r="5997" spans="1:9" x14ac:dyDescent="0.25">
      <c r="A5997">
        <v>5996</v>
      </c>
    </row>
    <row r="5998" spans="1:9" x14ac:dyDescent="0.25">
      <c r="A5998">
        <v>5997</v>
      </c>
    </row>
    <row r="5999" spans="1:9" x14ac:dyDescent="0.25">
      <c r="A5999">
        <v>5998</v>
      </c>
      <c r="D5999">
        <v>188.755572</v>
      </c>
      <c r="E5999">
        <v>5.9700579999999999</v>
      </c>
    </row>
    <row r="6000" spans="1:9" x14ac:dyDescent="0.25">
      <c r="A6000">
        <v>5999</v>
      </c>
      <c r="D6000">
        <v>188.71755099999999</v>
      </c>
      <c r="E6000">
        <v>5.9000120000000003</v>
      </c>
    </row>
    <row r="6001" spans="1:9" x14ac:dyDescent="0.25">
      <c r="A6001">
        <v>6000</v>
      </c>
      <c r="D6001">
        <v>188.73099400000001</v>
      </c>
      <c r="E6001">
        <v>5.9893530000000004</v>
      </c>
    </row>
    <row r="6002" spans="1:9" x14ac:dyDescent="0.25">
      <c r="A6002">
        <v>6001</v>
      </c>
      <c r="D6002">
        <v>188.73725400000001</v>
      </c>
      <c r="E6002">
        <v>5.982272</v>
      </c>
    </row>
    <row r="6003" spans="1:9" x14ac:dyDescent="0.25">
      <c r="A6003">
        <v>6002</v>
      </c>
      <c r="D6003">
        <v>188.76157699999999</v>
      </c>
      <c r="E6003">
        <v>6.0027460000000001</v>
      </c>
    </row>
    <row r="6004" spans="1:9" x14ac:dyDescent="0.25">
      <c r="A6004">
        <v>6003</v>
      </c>
      <c r="B6004">
        <v>183.15565799999999</v>
      </c>
      <c r="C6004">
        <v>4.5056520000000004</v>
      </c>
      <c r="D6004">
        <v>188.757114</v>
      </c>
      <c r="E6004">
        <v>5.9985379999999999</v>
      </c>
    </row>
    <row r="6005" spans="1:9" x14ac:dyDescent="0.25">
      <c r="A6005">
        <v>6004</v>
      </c>
      <c r="B6005">
        <v>183.135234</v>
      </c>
      <c r="C6005">
        <v>4.5213549999999998</v>
      </c>
      <c r="D6005">
        <v>188.74520799999999</v>
      </c>
      <c r="E6005">
        <v>6.0097769999999997</v>
      </c>
    </row>
    <row r="6006" spans="1:9" x14ac:dyDescent="0.25">
      <c r="A6006">
        <v>6005</v>
      </c>
      <c r="B6006">
        <v>183.153964</v>
      </c>
      <c r="C6006">
        <v>4.4656260000000003</v>
      </c>
      <c r="D6006">
        <v>188.755267</v>
      </c>
      <c r="E6006">
        <v>5.9646699999999999</v>
      </c>
    </row>
    <row r="6007" spans="1:9" x14ac:dyDescent="0.25">
      <c r="A6007">
        <v>6006</v>
      </c>
      <c r="B6007">
        <v>183.17028299999998</v>
      </c>
      <c r="C6007">
        <v>4.4843039999999998</v>
      </c>
      <c r="D6007">
        <v>188.73397399999999</v>
      </c>
      <c r="E6007">
        <v>6.0407200000000003</v>
      </c>
    </row>
    <row r="6008" spans="1:9" x14ac:dyDescent="0.25">
      <c r="A6008">
        <v>6007</v>
      </c>
      <c r="B6008">
        <v>183.16458799999998</v>
      </c>
      <c r="C6008">
        <v>4.4798910000000003</v>
      </c>
      <c r="D6008">
        <v>188.755572</v>
      </c>
      <c r="E6008">
        <v>5.9700579999999999</v>
      </c>
    </row>
    <row r="6009" spans="1:9" x14ac:dyDescent="0.25">
      <c r="A6009">
        <v>6008</v>
      </c>
      <c r="B6009">
        <v>183.16022799999999</v>
      </c>
      <c r="C6009">
        <v>4.5056520000000004</v>
      </c>
    </row>
    <row r="6010" spans="1:9" x14ac:dyDescent="0.25">
      <c r="A6010">
        <v>6009</v>
      </c>
      <c r="B6010">
        <v>183.205489</v>
      </c>
      <c r="C6010">
        <v>4.5113989999999999</v>
      </c>
    </row>
    <row r="6011" spans="1:9" x14ac:dyDescent="0.25">
      <c r="A6011">
        <v>6010</v>
      </c>
      <c r="B6011">
        <v>183.16946300000001</v>
      </c>
      <c r="C6011">
        <v>4.4909749999999997</v>
      </c>
      <c r="F6011">
        <v>185.47498999999999</v>
      </c>
      <c r="G6011">
        <v>3.816837</v>
      </c>
      <c r="H6011">
        <v>184.26172600000001</v>
      </c>
      <c r="I6011">
        <v>8.0777629999999991</v>
      </c>
    </row>
    <row r="6012" spans="1:9" x14ac:dyDescent="0.25">
      <c r="A6012">
        <v>6011</v>
      </c>
      <c r="B6012">
        <v>183.15565799999999</v>
      </c>
      <c r="C6012">
        <v>4.5056520000000004</v>
      </c>
      <c r="F6012">
        <v>185.51004</v>
      </c>
      <c r="G6012">
        <v>3.7859440000000002</v>
      </c>
      <c r="H6012">
        <v>184.239249</v>
      </c>
      <c r="I6012">
        <v>8.0649339999999992</v>
      </c>
    </row>
    <row r="6013" spans="1:9" x14ac:dyDescent="0.25">
      <c r="A6013">
        <v>6012</v>
      </c>
      <c r="B6013">
        <v>183.15565799999999</v>
      </c>
      <c r="C6013">
        <v>4.5056520000000004</v>
      </c>
      <c r="F6013">
        <v>185.50808999999998</v>
      </c>
      <c r="G6013">
        <v>3.8103189999999998</v>
      </c>
      <c r="H6013">
        <v>184.267627</v>
      </c>
      <c r="I6013">
        <v>8.0564660000000003</v>
      </c>
    </row>
    <row r="6014" spans="1:9" x14ac:dyDescent="0.25">
      <c r="A6014">
        <v>6013</v>
      </c>
      <c r="F6014">
        <v>185.51080999999999</v>
      </c>
      <c r="G6014">
        <v>3.8096009999999998</v>
      </c>
      <c r="H6014">
        <v>184.24689799999999</v>
      </c>
      <c r="I6014">
        <v>8.1019839999999999</v>
      </c>
    </row>
    <row r="6015" spans="1:9" x14ac:dyDescent="0.25">
      <c r="A6015">
        <v>6014</v>
      </c>
      <c r="F6015">
        <v>185.50819300000001</v>
      </c>
      <c r="G6015">
        <v>3.8315130000000002</v>
      </c>
      <c r="H6015">
        <v>184.244483</v>
      </c>
      <c r="I6015">
        <v>8.1009060000000002</v>
      </c>
    </row>
    <row r="6016" spans="1:9" x14ac:dyDescent="0.25">
      <c r="A6016">
        <v>6015</v>
      </c>
      <c r="F6016">
        <v>185.47879</v>
      </c>
      <c r="G6016">
        <v>3.8179660000000002</v>
      </c>
      <c r="H6016">
        <v>184.21990499999998</v>
      </c>
      <c r="I6016">
        <v>8.0709890000000009</v>
      </c>
    </row>
    <row r="6017" spans="1:9" x14ac:dyDescent="0.25">
      <c r="A6017">
        <v>6016</v>
      </c>
      <c r="F6017">
        <v>185.52184199999999</v>
      </c>
      <c r="G6017">
        <v>3.7990300000000001</v>
      </c>
      <c r="H6017">
        <v>184.19953099999998</v>
      </c>
      <c r="I6017">
        <v>8.078481</v>
      </c>
    </row>
    <row r="6018" spans="1:9" x14ac:dyDescent="0.25">
      <c r="A6018">
        <v>6017</v>
      </c>
      <c r="F6018">
        <v>185.53261900000001</v>
      </c>
      <c r="G6018">
        <v>3.7942580000000001</v>
      </c>
      <c r="H6018">
        <v>184.185317</v>
      </c>
      <c r="I6018">
        <v>8.0733490000000003</v>
      </c>
    </row>
    <row r="6019" spans="1:9" x14ac:dyDescent="0.25">
      <c r="A6019">
        <v>6018</v>
      </c>
      <c r="F6019">
        <v>185.47498999999999</v>
      </c>
      <c r="G6019">
        <v>3.816837</v>
      </c>
      <c r="H6019">
        <v>184.11665599999998</v>
      </c>
      <c r="I6019">
        <v>8.1159420000000004</v>
      </c>
    </row>
    <row r="6020" spans="1:9" x14ac:dyDescent="0.25">
      <c r="A6020">
        <v>6019</v>
      </c>
      <c r="H6020">
        <v>184.26172600000001</v>
      </c>
      <c r="I6020">
        <v>8.0777629999999991</v>
      </c>
    </row>
    <row r="6021" spans="1:9" x14ac:dyDescent="0.25">
      <c r="A6021">
        <v>6020</v>
      </c>
      <c r="H6021">
        <v>184.26172600000001</v>
      </c>
      <c r="I6021">
        <v>8.0777629999999991</v>
      </c>
    </row>
    <row r="6022" spans="1:9" x14ac:dyDescent="0.25">
      <c r="A6022">
        <v>6021</v>
      </c>
      <c r="D6022">
        <v>164.97694899999999</v>
      </c>
      <c r="E6022">
        <v>7.0870550000000003</v>
      </c>
    </row>
    <row r="6023" spans="1:9" x14ac:dyDescent="0.25">
      <c r="A6023">
        <v>6022</v>
      </c>
      <c r="D6023">
        <v>164.92034799999999</v>
      </c>
      <c r="E6023">
        <v>6.9344919999999997</v>
      </c>
    </row>
    <row r="6024" spans="1:9" x14ac:dyDescent="0.25">
      <c r="A6024">
        <v>6023</v>
      </c>
      <c r="D6024">
        <v>164.99275299999999</v>
      </c>
      <c r="E6024">
        <v>7.0146990000000002</v>
      </c>
    </row>
    <row r="6025" spans="1:9" x14ac:dyDescent="0.25">
      <c r="A6025">
        <v>6024</v>
      </c>
      <c r="D6025">
        <v>164.97202199999998</v>
      </c>
      <c r="E6025">
        <v>7.0349690000000002</v>
      </c>
    </row>
    <row r="6026" spans="1:9" x14ac:dyDescent="0.25">
      <c r="A6026">
        <v>6025</v>
      </c>
      <c r="D6026">
        <v>165.02103</v>
      </c>
      <c r="E6026">
        <v>6.9961219999999997</v>
      </c>
    </row>
    <row r="6027" spans="1:9" x14ac:dyDescent="0.25">
      <c r="A6027">
        <v>6026</v>
      </c>
      <c r="D6027">
        <v>164.992549</v>
      </c>
      <c r="E6027">
        <v>6.9980219999999997</v>
      </c>
    </row>
    <row r="6028" spans="1:9" x14ac:dyDescent="0.25">
      <c r="A6028">
        <v>6027</v>
      </c>
      <c r="B6028">
        <v>159.84950099999998</v>
      </c>
      <c r="C6028">
        <v>5.5319729999999998</v>
      </c>
      <c r="D6028">
        <v>164.972486</v>
      </c>
      <c r="E6028">
        <v>6.9894509999999999</v>
      </c>
    </row>
    <row r="6029" spans="1:9" x14ac:dyDescent="0.25">
      <c r="A6029">
        <v>6028</v>
      </c>
      <c r="B6029">
        <v>159.820559</v>
      </c>
      <c r="C6029">
        <v>5.4722920000000004</v>
      </c>
      <c r="D6029">
        <v>164.97309999999999</v>
      </c>
      <c r="E6029">
        <v>7.0162380000000004</v>
      </c>
    </row>
    <row r="6030" spans="1:9" x14ac:dyDescent="0.25">
      <c r="A6030">
        <v>6029</v>
      </c>
      <c r="B6030">
        <v>159.837492</v>
      </c>
      <c r="C6030">
        <v>5.4836850000000004</v>
      </c>
      <c r="D6030">
        <v>164.995679</v>
      </c>
      <c r="E6030">
        <v>7.0097209999999999</v>
      </c>
    </row>
    <row r="6031" spans="1:9" x14ac:dyDescent="0.25">
      <c r="A6031">
        <v>6030</v>
      </c>
      <c r="B6031">
        <v>159.85124500000001</v>
      </c>
      <c r="C6031">
        <v>5.487533</v>
      </c>
      <c r="D6031">
        <v>164.97694899999999</v>
      </c>
      <c r="E6031">
        <v>7.0870550000000003</v>
      </c>
    </row>
    <row r="6032" spans="1:9" x14ac:dyDescent="0.25">
      <c r="A6032">
        <v>6031</v>
      </c>
      <c r="B6032">
        <v>159.85211799999999</v>
      </c>
      <c r="C6032">
        <v>5.457052</v>
      </c>
    </row>
    <row r="6033" spans="1:9" x14ac:dyDescent="0.25">
      <c r="A6033">
        <v>6032</v>
      </c>
      <c r="B6033">
        <v>159.8475</v>
      </c>
      <c r="C6033">
        <v>5.4615669999999996</v>
      </c>
    </row>
    <row r="6034" spans="1:9" x14ac:dyDescent="0.25">
      <c r="A6034">
        <v>6033</v>
      </c>
      <c r="B6034">
        <v>159.86392000000001</v>
      </c>
      <c r="C6034">
        <v>5.5473679999999996</v>
      </c>
    </row>
    <row r="6035" spans="1:9" x14ac:dyDescent="0.25">
      <c r="A6035">
        <v>6034</v>
      </c>
      <c r="B6035">
        <v>160.07288</v>
      </c>
      <c r="C6035">
        <v>5.4741910000000003</v>
      </c>
      <c r="F6035">
        <v>160.75235499999999</v>
      </c>
      <c r="G6035">
        <v>4.9516400000000003</v>
      </c>
      <c r="H6035">
        <v>160.750867</v>
      </c>
      <c r="I6035">
        <v>8.9303779999999993</v>
      </c>
    </row>
    <row r="6036" spans="1:9" x14ac:dyDescent="0.25">
      <c r="A6036">
        <v>6035</v>
      </c>
      <c r="B6036">
        <v>159.84950099999998</v>
      </c>
      <c r="C6036">
        <v>5.5319729999999998</v>
      </c>
      <c r="F6036">
        <v>160.74537699999999</v>
      </c>
      <c r="G6036">
        <v>5.0087029999999997</v>
      </c>
      <c r="H6036">
        <v>160.77077800000001</v>
      </c>
      <c r="I6036">
        <v>8.9158050000000006</v>
      </c>
    </row>
    <row r="6037" spans="1:9" x14ac:dyDescent="0.25">
      <c r="A6037">
        <v>6036</v>
      </c>
      <c r="F6037">
        <v>160.827226</v>
      </c>
      <c r="G6037">
        <v>5.0189659999999998</v>
      </c>
      <c r="H6037">
        <v>160.76646699999998</v>
      </c>
      <c r="I6037">
        <v>8.9163180000000004</v>
      </c>
    </row>
    <row r="6038" spans="1:9" x14ac:dyDescent="0.25">
      <c r="A6038">
        <v>6037</v>
      </c>
      <c r="F6038">
        <v>160.796693</v>
      </c>
      <c r="G6038">
        <v>5.0217890000000001</v>
      </c>
      <c r="H6038">
        <v>160.74665899999999</v>
      </c>
      <c r="I6038">
        <v>8.9172410000000006</v>
      </c>
    </row>
    <row r="6039" spans="1:9" x14ac:dyDescent="0.25">
      <c r="A6039">
        <v>6038</v>
      </c>
      <c r="F6039">
        <v>160.78160600000001</v>
      </c>
      <c r="G6039">
        <v>4.9924359999999997</v>
      </c>
      <c r="H6039">
        <v>160.71822900000001</v>
      </c>
      <c r="I6039">
        <v>8.9304819999999996</v>
      </c>
    </row>
    <row r="6040" spans="1:9" x14ac:dyDescent="0.25">
      <c r="A6040">
        <v>6039</v>
      </c>
      <c r="F6040">
        <v>160.76154199999999</v>
      </c>
      <c r="G6040">
        <v>4.9635959999999999</v>
      </c>
      <c r="H6040">
        <v>160.71330499999999</v>
      </c>
      <c r="I6040">
        <v>8.952496</v>
      </c>
    </row>
    <row r="6041" spans="1:9" x14ac:dyDescent="0.25">
      <c r="A6041">
        <v>6040</v>
      </c>
      <c r="F6041">
        <v>160.76369699999998</v>
      </c>
      <c r="G6041">
        <v>4.9412739999999999</v>
      </c>
      <c r="H6041">
        <v>160.727723</v>
      </c>
      <c r="I6041">
        <v>8.9515209999999996</v>
      </c>
    </row>
    <row r="6042" spans="1:9" x14ac:dyDescent="0.25">
      <c r="A6042">
        <v>6041</v>
      </c>
      <c r="F6042">
        <v>160.810856</v>
      </c>
      <c r="G6042">
        <v>4.929214</v>
      </c>
      <c r="H6042">
        <v>160.73880800000001</v>
      </c>
      <c r="I6042">
        <v>8.9427459999999996</v>
      </c>
    </row>
    <row r="6043" spans="1:9" x14ac:dyDescent="0.25">
      <c r="A6043">
        <v>6042</v>
      </c>
      <c r="F6043">
        <v>160.745069</v>
      </c>
      <c r="G6043">
        <v>4.9421970000000002</v>
      </c>
      <c r="H6043">
        <v>160.71340599999999</v>
      </c>
      <c r="I6043">
        <v>8.9577819999999999</v>
      </c>
    </row>
    <row r="6044" spans="1:9" x14ac:dyDescent="0.25">
      <c r="A6044">
        <v>6043</v>
      </c>
      <c r="D6044">
        <v>137.32653500000001</v>
      </c>
      <c r="E6044">
        <v>6.5245100000000003</v>
      </c>
      <c r="F6044">
        <v>160.73567700000001</v>
      </c>
      <c r="G6044">
        <v>4.9042240000000001</v>
      </c>
      <c r="H6044">
        <v>160.750867</v>
      </c>
      <c r="I6044">
        <v>8.9303779999999993</v>
      </c>
    </row>
    <row r="6045" spans="1:9" x14ac:dyDescent="0.25">
      <c r="A6045">
        <v>6044</v>
      </c>
      <c r="D6045">
        <v>137.32653500000001</v>
      </c>
      <c r="E6045">
        <v>6.5245100000000003</v>
      </c>
      <c r="F6045">
        <v>160.75235499999999</v>
      </c>
      <c r="G6045">
        <v>4.9516400000000003</v>
      </c>
    </row>
    <row r="6046" spans="1:9" x14ac:dyDescent="0.25">
      <c r="A6046">
        <v>6045</v>
      </c>
      <c r="D6046">
        <v>137.326123</v>
      </c>
      <c r="E6046">
        <v>6.5822349999999998</v>
      </c>
    </row>
    <row r="6047" spans="1:9" x14ac:dyDescent="0.25">
      <c r="A6047">
        <v>6046</v>
      </c>
      <c r="D6047">
        <v>137.35262</v>
      </c>
      <c r="E6047">
        <v>6.5795589999999997</v>
      </c>
    </row>
    <row r="6048" spans="1:9" x14ac:dyDescent="0.25">
      <c r="A6048">
        <v>6047</v>
      </c>
      <c r="D6048">
        <v>137.33446200000003</v>
      </c>
      <c r="E6048">
        <v>6.5964859999999996</v>
      </c>
    </row>
    <row r="6049" spans="1:9" x14ac:dyDescent="0.25">
      <c r="A6049">
        <v>6048</v>
      </c>
      <c r="D6049">
        <v>137.33379100000002</v>
      </c>
      <c r="E6049">
        <v>6.5826460000000004</v>
      </c>
    </row>
    <row r="6050" spans="1:9" x14ac:dyDescent="0.25">
      <c r="A6050">
        <v>6049</v>
      </c>
      <c r="B6050">
        <v>131.86823000000001</v>
      </c>
      <c r="C6050">
        <v>5.3155890000000001</v>
      </c>
      <c r="D6050">
        <v>137.31063600000002</v>
      </c>
      <c r="E6050">
        <v>6.6348149999999997</v>
      </c>
    </row>
    <row r="6051" spans="1:9" x14ac:dyDescent="0.25">
      <c r="A6051">
        <v>6050</v>
      </c>
      <c r="B6051">
        <v>131.84801200000001</v>
      </c>
      <c r="C6051">
        <v>5.227201</v>
      </c>
      <c r="D6051">
        <v>137.32653500000001</v>
      </c>
      <c r="E6051">
        <v>6.5245100000000003</v>
      </c>
    </row>
    <row r="6052" spans="1:9" x14ac:dyDescent="0.25">
      <c r="A6052">
        <v>6051</v>
      </c>
      <c r="B6052">
        <v>131.86427</v>
      </c>
      <c r="C6052">
        <v>5.307512</v>
      </c>
      <c r="D6052">
        <v>137.32653500000001</v>
      </c>
      <c r="E6052">
        <v>6.5245100000000003</v>
      </c>
    </row>
    <row r="6053" spans="1:9" x14ac:dyDescent="0.25">
      <c r="A6053">
        <v>6052</v>
      </c>
      <c r="B6053">
        <v>131.86190500000001</v>
      </c>
      <c r="C6053">
        <v>5.3100329999999998</v>
      </c>
      <c r="D6053">
        <v>137.32653500000001</v>
      </c>
      <c r="E6053">
        <v>6.5245100000000003</v>
      </c>
    </row>
    <row r="6054" spans="1:9" x14ac:dyDescent="0.25">
      <c r="A6054">
        <v>6053</v>
      </c>
      <c r="B6054">
        <v>131.82743200000002</v>
      </c>
      <c r="C6054">
        <v>5.3345739999999999</v>
      </c>
      <c r="D6054">
        <v>137.32653500000001</v>
      </c>
      <c r="E6054">
        <v>6.5245100000000003</v>
      </c>
    </row>
    <row r="6055" spans="1:9" x14ac:dyDescent="0.25">
      <c r="A6055">
        <v>6054</v>
      </c>
      <c r="B6055">
        <v>131.85207500000001</v>
      </c>
      <c r="C6055">
        <v>5.3026759999999999</v>
      </c>
    </row>
    <row r="6056" spans="1:9" x14ac:dyDescent="0.25">
      <c r="A6056">
        <v>6055</v>
      </c>
      <c r="B6056">
        <v>131.86442300000002</v>
      </c>
      <c r="C6056">
        <v>5.2907909999999996</v>
      </c>
    </row>
    <row r="6057" spans="1:9" x14ac:dyDescent="0.25">
      <c r="A6057">
        <v>6056</v>
      </c>
      <c r="B6057">
        <v>131.84204600000001</v>
      </c>
      <c r="C6057">
        <v>5.2995890000000001</v>
      </c>
    </row>
    <row r="6058" spans="1:9" x14ac:dyDescent="0.25">
      <c r="A6058">
        <v>6057</v>
      </c>
      <c r="B6058">
        <v>131.85074</v>
      </c>
      <c r="C6058">
        <v>5.3055570000000003</v>
      </c>
      <c r="H6058">
        <v>133.14609300000001</v>
      </c>
      <c r="I6058">
        <v>8.9434330000000006</v>
      </c>
    </row>
    <row r="6059" spans="1:9" x14ac:dyDescent="0.25">
      <c r="A6059">
        <v>6058</v>
      </c>
      <c r="B6059">
        <v>131.87214</v>
      </c>
      <c r="C6059">
        <v>5.2669199999999998</v>
      </c>
      <c r="F6059">
        <v>133.265401</v>
      </c>
      <c r="G6059">
        <v>4.8496259999999998</v>
      </c>
      <c r="H6059">
        <v>133.10215500000001</v>
      </c>
      <c r="I6059">
        <v>8.8837530000000005</v>
      </c>
    </row>
    <row r="6060" spans="1:9" x14ac:dyDescent="0.25">
      <c r="A6060">
        <v>6059</v>
      </c>
      <c r="B6060">
        <v>131.86823000000001</v>
      </c>
      <c r="C6060">
        <v>5.3155890000000001</v>
      </c>
      <c r="F6060">
        <v>133.230054</v>
      </c>
      <c r="G6060">
        <v>4.8441210000000003</v>
      </c>
      <c r="H6060">
        <v>133.164815</v>
      </c>
      <c r="I6060">
        <v>8.9532589999999992</v>
      </c>
    </row>
    <row r="6061" spans="1:9" x14ac:dyDescent="0.25">
      <c r="A6061">
        <v>6060</v>
      </c>
      <c r="F6061">
        <v>133.29421000000002</v>
      </c>
      <c r="G6061">
        <v>4.8164939999999996</v>
      </c>
      <c r="H6061">
        <v>133.16460900000001</v>
      </c>
      <c r="I6061">
        <v>8.9384420000000002</v>
      </c>
    </row>
    <row r="6062" spans="1:9" x14ac:dyDescent="0.25">
      <c r="A6062">
        <v>6061</v>
      </c>
      <c r="F6062">
        <v>133.34143600000002</v>
      </c>
      <c r="G6062">
        <v>4.8326479999999998</v>
      </c>
      <c r="H6062">
        <v>133.18658200000002</v>
      </c>
      <c r="I6062">
        <v>8.9410139999999991</v>
      </c>
    </row>
    <row r="6063" spans="1:9" x14ac:dyDescent="0.25">
      <c r="A6063">
        <v>6062</v>
      </c>
      <c r="F6063">
        <v>133.27892800000001</v>
      </c>
      <c r="G6063">
        <v>4.8384099999999997</v>
      </c>
      <c r="H6063">
        <v>133.14614600000002</v>
      </c>
      <c r="I6063">
        <v>8.9347899999999996</v>
      </c>
    </row>
    <row r="6064" spans="1:9" x14ac:dyDescent="0.25">
      <c r="A6064">
        <v>6063</v>
      </c>
      <c r="F6064">
        <v>133.25449100000003</v>
      </c>
      <c r="G6064">
        <v>4.7748210000000002</v>
      </c>
      <c r="H6064">
        <v>133.15849000000003</v>
      </c>
      <c r="I6064">
        <v>8.9252199999999995</v>
      </c>
    </row>
    <row r="6065" spans="1:9" x14ac:dyDescent="0.25">
      <c r="A6065">
        <v>6064</v>
      </c>
      <c r="F6065">
        <v>133.24353500000001</v>
      </c>
      <c r="G6065">
        <v>4.7934970000000003</v>
      </c>
      <c r="H6065">
        <v>133.13914199999999</v>
      </c>
      <c r="I6065">
        <v>8.9442039999999992</v>
      </c>
    </row>
    <row r="6066" spans="1:9" x14ac:dyDescent="0.25">
      <c r="A6066">
        <v>6065</v>
      </c>
      <c r="F6066">
        <v>133.26164700000001</v>
      </c>
      <c r="G6066">
        <v>4.8449439999999999</v>
      </c>
      <c r="H6066">
        <v>133.11908500000001</v>
      </c>
      <c r="I6066">
        <v>8.9723970000000008</v>
      </c>
    </row>
    <row r="6067" spans="1:9" x14ac:dyDescent="0.25">
      <c r="A6067">
        <v>6066</v>
      </c>
      <c r="F6067">
        <v>133.186376</v>
      </c>
      <c r="G6067">
        <v>4.7990529999999998</v>
      </c>
      <c r="H6067">
        <v>133.14609300000001</v>
      </c>
      <c r="I6067">
        <v>8.9434330000000006</v>
      </c>
    </row>
    <row r="6068" spans="1:9" x14ac:dyDescent="0.25">
      <c r="A6068">
        <v>6067</v>
      </c>
      <c r="F6068">
        <v>133.26365400000003</v>
      </c>
      <c r="G6068">
        <v>4.7283119999999998</v>
      </c>
      <c r="H6068">
        <v>133.14609300000001</v>
      </c>
      <c r="I6068">
        <v>8.9434330000000006</v>
      </c>
    </row>
    <row r="6069" spans="1:9" x14ac:dyDescent="0.25">
      <c r="A6069">
        <v>6068</v>
      </c>
      <c r="F6069">
        <v>133.265401</v>
      </c>
      <c r="G6069">
        <v>4.8496259999999998</v>
      </c>
      <c r="H6069">
        <v>133.14609300000001</v>
      </c>
      <c r="I6069">
        <v>8.9434330000000006</v>
      </c>
    </row>
    <row r="6070" spans="1:9" x14ac:dyDescent="0.25">
      <c r="A6070">
        <v>6069</v>
      </c>
      <c r="D6070">
        <v>114.00040200000001</v>
      </c>
      <c r="E6070">
        <v>7.1893190000000002</v>
      </c>
    </row>
    <row r="6071" spans="1:9" x14ac:dyDescent="0.25">
      <c r="A6071">
        <v>6070</v>
      </c>
      <c r="D6071">
        <v>114.01439400000001</v>
      </c>
      <c r="E6071">
        <v>7.1350930000000004</v>
      </c>
    </row>
    <row r="6072" spans="1:9" x14ac:dyDescent="0.25">
      <c r="A6072">
        <v>6071</v>
      </c>
      <c r="D6072">
        <v>114.01763600000001</v>
      </c>
      <c r="E6072">
        <v>7.2017179999999996</v>
      </c>
    </row>
    <row r="6073" spans="1:9" x14ac:dyDescent="0.25">
      <c r="A6073">
        <v>6072</v>
      </c>
      <c r="D6073">
        <v>114.04423600000001</v>
      </c>
      <c r="E6073">
        <v>7.1645729999999999</v>
      </c>
    </row>
    <row r="6074" spans="1:9" x14ac:dyDescent="0.25">
      <c r="A6074">
        <v>6073</v>
      </c>
      <c r="D6074">
        <v>114.03492100000001</v>
      </c>
      <c r="E6074">
        <v>7.1722380000000001</v>
      </c>
    </row>
    <row r="6075" spans="1:9" x14ac:dyDescent="0.25">
      <c r="A6075">
        <v>6074</v>
      </c>
      <c r="D6075">
        <v>114.01732700000001</v>
      </c>
      <c r="E6075">
        <v>7.1781540000000001</v>
      </c>
    </row>
    <row r="6076" spans="1:9" x14ac:dyDescent="0.25">
      <c r="A6076">
        <v>6075</v>
      </c>
      <c r="D6076">
        <v>114.02041400000002</v>
      </c>
      <c r="E6076">
        <v>7.1799549999999996</v>
      </c>
    </row>
    <row r="6077" spans="1:9" x14ac:dyDescent="0.25">
      <c r="A6077">
        <v>6076</v>
      </c>
      <c r="B6077">
        <v>107.205533</v>
      </c>
      <c r="C6077">
        <v>5.7627220000000001</v>
      </c>
      <c r="D6077">
        <v>114.05107600000001</v>
      </c>
      <c r="E6077">
        <v>7.1816529999999998</v>
      </c>
    </row>
    <row r="6078" spans="1:9" x14ac:dyDescent="0.25">
      <c r="A6078">
        <v>6077</v>
      </c>
      <c r="B6078">
        <v>107.23789300000001</v>
      </c>
      <c r="C6078">
        <v>5.7782080000000002</v>
      </c>
      <c r="D6078">
        <v>114.07747000000001</v>
      </c>
      <c r="E6078">
        <v>7.2234809999999996</v>
      </c>
    </row>
    <row r="6079" spans="1:9" x14ac:dyDescent="0.25">
      <c r="A6079">
        <v>6078</v>
      </c>
      <c r="B6079">
        <v>107.25867600000001</v>
      </c>
      <c r="C6079">
        <v>5.781758</v>
      </c>
      <c r="D6079">
        <v>114.00040200000001</v>
      </c>
      <c r="E6079">
        <v>7.1893190000000002</v>
      </c>
    </row>
    <row r="6080" spans="1:9" x14ac:dyDescent="0.25">
      <c r="A6080">
        <v>6079</v>
      </c>
      <c r="B6080">
        <v>107.240724</v>
      </c>
      <c r="C6080">
        <v>5.7901949999999998</v>
      </c>
      <c r="D6080">
        <v>114.00040200000001</v>
      </c>
      <c r="E6080">
        <v>7.1893190000000002</v>
      </c>
    </row>
    <row r="6081" spans="1:9" x14ac:dyDescent="0.25">
      <c r="A6081">
        <v>6080</v>
      </c>
      <c r="B6081">
        <v>107.24221500000002</v>
      </c>
      <c r="C6081">
        <v>5.7853070000000004</v>
      </c>
    </row>
    <row r="6082" spans="1:9" x14ac:dyDescent="0.25">
      <c r="A6082">
        <v>6081</v>
      </c>
      <c r="B6082">
        <v>107.25018800000001</v>
      </c>
      <c r="C6082">
        <v>5.7873650000000003</v>
      </c>
    </row>
    <row r="6083" spans="1:9" x14ac:dyDescent="0.25">
      <c r="A6083">
        <v>6082</v>
      </c>
      <c r="B6083">
        <v>107.27467800000001</v>
      </c>
      <c r="C6083">
        <v>5.7357120000000004</v>
      </c>
    </row>
    <row r="6084" spans="1:9" x14ac:dyDescent="0.25">
      <c r="A6084">
        <v>6083</v>
      </c>
      <c r="B6084">
        <v>107.23706900000002</v>
      </c>
      <c r="C6084">
        <v>5.7466699999999999</v>
      </c>
      <c r="H6084">
        <v>108.60440200000001</v>
      </c>
      <c r="I6084">
        <v>9.2016500000000008</v>
      </c>
    </row>
    <row r="6085" spans="1:9" x14ac:dyDescent="0.25">
      <c r="A6085">
        <v>6084</v>
      </c>
      <c r="B6085">
        <v>107.01497000000001</v>
      </c>
      <c r="C6085">
        <v>5.9091940000000003</v>
      </c>
      <c r="F6085">
        <v>108.69875400000001</v>
      </c>
      <c r="G6085">
        <v>4.8901669999999999</v>
      </c>
      <c r="H6085">
        <v>108.61191300000002</v>
      </c>
      <c r="I6085">
        <v>9.2004649999999994</v>
      </c>
    </row>
    <row r="6086" spans="1:9" x14ac:dyDescent="0.25">
      <c r="A6086">
        <v>6085</v>
      </c>
      <c r="B6086">
        <v>107.205533</v>
      </c>
      <c r="C6086">
        <v>5.7627220000000001</v>
      </c>
      <c r="F6086">
        <v>108.69942200000001</v>
      </c>
      <c r="G6086">
        <v>4.9237109999999999</v>
      </c>
      <c r="H6086">
        <v>108.64638300000001</v>
      </c>
      <c r="I6086">
        <v>9.2121960000000005</v>
      </c>
    </row>
    <row r="6087" spans="1:9" x14ac:dyDescent="0.25">
      <c r="A6087">
        <v>6086</v>
      </c>
      <c r="F6087">
        <v>108.70559800000001</v>
      </c>
      <c r="G6087">
        <v>4.9038519999999997</v>
      </c>
      <c r="H6087">
        <v>108.717893</v>
      </c>
      <c r="I6087">
        <v>9.1941380000000006</v>
      </c>
    </row>
    <row r="6088" spans="1:9" x14ac:dyDescent="0.25">
      <c r="A6088">
        <v>6087</v>
      </c>
      <c r="F6088">
        <v>108.69376500000001</v>
      </c>
      <c r="G6088">
        <v>4.8834790000000003</v>
      </c>
      <c r="H6088">
        <v>108.63305400000002</v>
      </c>
      <c r="I6088">
        <v>9.2008259999999993</v>
      </c>
    </row>
    <row r="6089" spans="1:9" x14ac:dyDescent="0.25">
      <c r="A6089">
        <v>6088</v>
      </c>
      <c r="F6089">
        <v>108.683526</v>
      </c>
      <c r="G6089">
        <v>4.891813</v>
      </c>
      <c r="H6089">
        <v>108.58829600000001</v>
      </c>
      <c r="I6089">
        <v>9.1977910000000005</v>
      </c>
    </row>
    <row r="6090" spans="1:9" x14ac:dyDescent="0.25">
      <c r="A6090">
        <v>6089</v>
      </c>
      <c r="F6090">
        <v>108.67102500000001</v>
      </c>
      <c r="G6090">
        <v>4.8647</v>
      </c>
      <c r="H6090">
        <v>108.58829600000001</v>
      </c>
      <c r="I6090">
        <v>9.209778</v>
      </c>
    </row>
    <row r="6091" spans="1:9" x14ac:dyDescent="0.25">
      <c r="A6091">
        <v>6090</v>
      </c>
      <c r="F6091">
        <v>108.68517</v>
      </c>
      <c r="G6091">
        <v>4.8416519999999998</v>
      </c>
      <c r="H6091">
        <v>108.54204300000001</v>
      </c>
      <c r="I6091">
        <v>9.2110120000000002</v>
      </c>
    </row>
    <row r="6092" spans="1:9" x14ac:dyDescent="0.25">
      <c r="A6092">
        <v>6091</v>
      </c>
      <c r="F6092">
        <v>108.62708800000001</v>
      </c>
      <c r="G6092">
        <v>4.821021</v>
      </c>
      <c r="H6092">
        <v>108.53839200000002</v>
      </c>
      <c r="I6092">
        <v>9.210858</v>
      </c>
    </row>
    <row r="6093" spans="1:9" x14ac:dyDescent="0.25">
      <c r="A6093">
        <v>6092</v>
      </c>
      <c r="F6093">
        <v>108.60923500000001</v>
      </c>
      <c r="G6093">
        <v>4.8836339999999998</v>
      </c>
      <c r="H6093">
        <v>108.46461600000001</v>
      </c>
      <c r="I6093">
        <v>9.2195009999999993</v>
      </c>
    </row>
    <row r="6094" spans="1:9" x14ac:dyDescent="0.25">
      <c r="A6094">
        <v>6093</v>
      </c>
      <c r="F6094">
        <v>108.61582300000001</v>
      </c>
      <c r="G6094">
        <v>4.9156339999999998</v>
      </c>
      <c r="H6094">
        <v>108.60440200000001</v>
      </c>
      <c r="I6094">
        <v>9.2016500000000008</v>
      </c>
    </row>
    <row r="6095" spans="1:9" x14ac:dyDescent="0.25">
      <c r="A6095">
        <v>6094</v>
      </c>
      <c r="D6095">
        <v>89.049287000000007</v>
      </c>
      <c r="E6095">
        <v>7.4139400000000002</v>
      </c>
      <c r="F6095">
        <v>108.69875400000001</v>
      </c>
      <c r="G6095">
        <v>4.8901669999999999</v>
      </c>
    </row>
    <row r="6096" spans="1:9" x14ac:dyDescent="0.25">
      <c r="A6096">
        <v>6095</v>
      </c>
      <c r="D6096">
        <v>89.016669000000007</v>
      </c>
      <c r="E6096">
        <v>7.3900680000000003</v>
      </c>
    </row>
    <row r="6097" spans="1:9" x14ac:dyDescent="0.25">
      <c r="A6097">
        <v>6096</v>
      </c>
      <c r="D6097">
        <v>89.029533000000015</v>
      </c>
      <c r="E6097">
        <v>7.3975280000000003</v>
      </c>
    </row>
    <row r="6098" spans="1:9" x14ac:dyDescent="0.25">
      <c r="A6098">
        <v>6097</v>
      </c>
      <c r="D6098">
        <v>89.025930000000002</v>
      </c>
      <c r="E6098">
        <v>7.4299410000000004</v>
      </c>
    </row>
    <row r="6099" spans="1:9" x14ac:dyDescent="0.25">
      <c r="A6099">
        <v>6098</v>
      </c>
      <c r="D6099">
        <v>89.055667</v>
      </c>
      <c r="E6099">
        <v>7.4321010000000003</v>
      </c>
    </row>
    <row r="6100" spans="1:9" x14ac:dyDescent="0.25">
      <c r="A6100">
        <v>6099</v>
      </c>
      <c r="D6100">
        <v>89.069762000000011</v>
      </c>
      <c r="E6100">
        <v>7.3967049999999999</v>
      </c>
    </row>
    <row r="6101" spans="1:9" x14ac:dyDescent="0.25">
      <c r="A6101">
        <v>6100</v>
      </c>
      <c r="B6101">
        <v>83.612538000000001</v>
      </c>
      <c r="C6101">
        <v>5.9082679999999996</v>
      </c>
      <c r="D6101">
        <v>89.058805000000007</v>
      </c>
      <c r="E6101">
        <v>7.4317929999999999</v>
      </c>
    </row>
    <row r="6102" spans="1:9" x14ac:dyDescent="0.25">
      <c r="A6102">
        <v>6101</v>
      </c>
      <c r="B6102">
        <v>83.606003000000015</v>
      </c>
      <c r="C6102">
        <v>5.9113040000000003</v>
      </c>
      <c r="D6102">
        <v>89.064670000000007</v>
      </c>
      <c r="E6102">
        <v>7.4398179999999998</v>
      </c>
    </row>
    <row r="6103" spans="1:9" x14ac:dyDescent="0.25">
      <c r="A6103">
        <v>6102</v>
      </c>
      <c r="B6103">
        <v>83.569528000000005</v>
      </c>
      <c r="C6103">
        <v>5.9055929999999996</v>
      </c>
      <c r="D6103">
        <v>89.041003000000003</v>
      </c>
      <c r="E6103">
        <v>7.4182100000000002</v>
      </c>
    </row>
    <row r="6104" spans="1:9" x14ac:dyDescent="0.25">
      <c r="A6104">
        <v>6103</v>
      </c>
      <c r="B6104">
        <v>83.56716200000001</v>
      </c>
      <c r="C6104">
        <v>5.8988529999999999</v>
      </c>
      <c r="D6104">
        <v>89.027062999999998</v>
      </c>
      <c r="E6104">
        <v>7.4257730000000004</v>
      </c>
    </row>
    <row r="6105" spans="1:9" x14ac:dyDescent="0.25">
      <c r="A6105">
        <v>6104</v>
      </c>
      <c r="B6105">
        <v>83.594172000000015</v>
      </c>
      <c r="C6105">
        <v>5.8891299999999998</v>
      </c>
      <c r="D6105">
        <v>89.049287000000007</v>
      </c>
      <c r="E6105">
        <v>7.4139400000000002</v>
      </c>
    </row>
    <row r="6106" spans="1:9" x14ac:dyDescent="0.25">
      <c r="A6106">
        <v>6105</v>
      </c>
      <c r="B6106">
        <v>83.585940000000008</v>
      </c>
      <c r="C6106">
        <v>5.8955089999999997</v>
      </c>
    </row>
    <row r="6107" spans="1:9" x14ac:dyDescent="0.25">
      <c r="A6107">
        <v>6106</v>
      </c>
      <c r="B6107">
        <v>83.638108000000003</v>
      </c>
      <c r="C6107">
        <v>5.8654640000000002</v>
      </c>
    </row>
    <row r="6108" spans="1:9" x14ac:dyDescent="0.25">
      <c r="A6108">
        <v>6107</v>
      </c>
      <c r="B6108">
        <v>83.632089000000008</v>
      </c>
      <c r="C6108">
        <v>5.8979780000000002</v>
      </c>
    </row>
    <row r="6109" spans="1:9" x14ac:dyDescent="0.25">
      <c r="A6109">
        <v>6108</v>
      </c>
      <c r="B6109">
        <v>83.619278000000008</v>
      </c>
      <c r="C6109">
        <v>5.9295159999999996</v>
      </c>
      <c r="H6109">
        <v>85.091047000000003</v>
      </c>
      <c r="I6109">
        <v>9.3569700000000005</v>
      </c>
    </row>
    <row r="6110" spans="1:9" x14ac:dyDescent="0.25">
      <c r="A6110">
        <v>6109</v>
      </c>
      <c r="B6110">
        <v>83.612538000000001</v>
      </c>
      <c r="C6110">
        <v>5.9082679999999996</v>
      </c>
      <c r="F6110">
        <v>85.088267999999999</v>
      </c>
      <c r="G6110">
        <v>5.3442970000000001</v>
      </c>
      <c r="H6110">
        <v>85.065992000000008</v>
      </c>
      <c r="I6110">
        <v>9.3522879999999997</v>
      </c>
    </row>
    <row r="6111" spans="1:9" x14ac:dyDescent="0.25">
      <c r="A6111">
        <v>6110</v>
      </c>
      <c r="F6111">
        <v>85.054156000000006</v>
      </c>
      <c r="G6111">
        <v>5.3682720000000002</v>
      </c>
      <c r="H6111">
        <v>85.126287000000005</v>
      </c>
      <c r="I6111">
        <v>9.3383970000000005</v>
      </c>
    </row>
    <row r="6112" spans="1:9" x14ac:dyDescent="0.25">
      <c r="A6112">
        <v>6111</v>
      </c>
      <c r="F6112">
        <v>85.076434000000006</v>
      </c>
      <c r="G6112">
        <v>5.3627149999999997</v>
      </c>
      <c r="H6112">
        <v>85.114659000000003</v>
      </c>
      <c r="I6112">
        <v>9.3299079999999996</v>
      </c>
    </row>
    <row r="6113" spans="1:9" x14ac:dyDescent="0.25">
      <c r="A6113">
        <v>6112</v>
      </c>
      <c r="F6113">
        <v>85.088935000000006</v>
      </c>
      <c r="G6113">
        <v>5.3212489999999999</v>
      </c>
      <c r="H6113">
        <v>85.099483000000006</v>
      </c>
      <c r="I6113">
        <v>9.3844949999999994</v>
      </c>
    </row>
    <row r="6114" spans="1:9" x14ac:dyDescent="0.25">
      <c r="A6114">
        <v>6113</v>
      </c>
      <c r="F6114">
        <v>85.045823000000013</v>
      </c>
      <c r="G6114">
        <v>5.2674339999999997</v>
      </c>
      <c r="H6114">
        <v>85.099895000000004</v>
      </c>
      <c r="I6114">
        <v>9.4018329999999999</v>
      </c>
    </row>
    <row r="6115" spans="1:9" x14ac:dyDescent="0.25">
      <c r="A6115">
        <v>6114</v>
      </c>
      <c r="F6115">
        <v>85.02967000000001</v>
      </c>
      <c r="G6115">
        <v>5.2799870000000002</v>
      </c>
      <c r="H6115">
        <v>85.09639700000001</v>
      </c>
      <c r="I6115">
        <v>9.4027589999999996</v>
      </c>
    </row>
    <row r="6116" spans="1:9" x14ac:dyDescent="0.25">
      <c r="A6116">
        <v>6115</v>
      </c>
      <c r="F6116">
        <v>85.022466000000009</v>
      </c>
      <c r="G6116">
        <v>5.2985090000000001</v>
      </c>
      <c r="H6116">
        <v>85.084409000000008</v>
      </c>
      <c r="I6116">
        <v>9.3752340000000007</v>
      </c>
    </row>
    <row r="6117" spans="1:9" x14ac:dyDescent="0.25">
      <c r="A6117">
        <v>6116</v>
      </c>
      <c r="F6117">
        <v>85.024678000000009</v>
      </c>
      <c r="G6117">
        <v>5.3081810000000003</v>
      </c>
      <c r="H6117">
        <v>85.08183600000001</v>
      </c>
      <c r="I6117">
        <v>9.3626299999999993</v>
      </c>
    </row>
    <row r="6118" spans="1:9" x14ac:dyDescent="0.25">
      <c r="A6118">
        <v>6117</v>
      </c>
      <c r="F6118">
        <v>85.016292000000007</v>
      </c>
      <c r="G6118">
        <v>5.3084889999999998</v>
      </c>
      <c r="H6118">
        <v>85.008626000000007</v>
      </c>
      <c r="I6118">
        <v>9.3297019999999993</v>
      </c>
    </row>
    <row r="6119" spans="1:9" x14ac:dyDescent="0.25">
      <c r="A6119">
        <v>6118</v>
      </c>
      <c r="F6119">
        <v>85.066505000000006</v>
      </c>
      <c r="G6119">
        <v>5.2558059999999998</v>
      </c>
      <c r="H6119">
        <v>84.974466000000007</v>
      </c>
      <c r="I6119">
        <v>9.3355160000000001</v>
      </c>
    </row>
    <row r="6120" spans="1:9" x14ac:dyDescent="0.25">
      <c r="A6120">
        <v>6119</v>
      </c>
      <c r="D6120">
        <v>70.400582000000014</v>
      </c>
      <c r="E6120">
        <v>7.8037599999999996</v>
      </c>
      <c r="F6120">
        <v>85.088267999999999</v>
      </c>
      <c r="G6120">
        <v>5.3442970000000001</v>
      </c>
      <c r="H6120">
        <v>85.091047000000003</v>
      </c>
      <c r="I6120">
        <v>9.3569700000000005</v>
      </c>
    </row>
    <row r="6121" spans="1:9" x14ac:dyDescent="0.25">
      <c r="A6121">
        <v>6120</v>
      </c>
      <c r="D6121">
        <v>70.274535000000014</v>
      </c>
      <c r="E6121">
        <v>7.7303439999999997</v>
      </c>
    </row>
    <row r="6122" spans="1:9" x14ac:dyDescent="0.25">
      <c r="A6122">
        <v>6121</v>
      </c>
      <c r="D6122">
        <v>70.258586000000008</v>
      </c>
      <c r="E6122">
        <v>7.790178</v>
      </c>
    </row>
    <row r="6123" spans="1:9" x14ac:dyDescent="0.25">
      <c r="A6123">
        <v>6122</v>
      </c>
      <c r="D6123">
        <v>70.367759000000007</v>
      </c>
      <c r="E6123">
        <v>7.7798369999999997</v>
      </c>
    </row>
    <row r="6124" spans="1:9" x14ac:dyDescent="0.25">
      <c r="A6124">
        <v>6123</v>
      </c>
      <c r="D6124">
        <v>70.378202000000002</v>
      </c>
      <c r="E6124">
        <v>7.7984090000000004</v>
      </c>
    </row>
    <row r="6125" spans="1:9" x14ac:dyDescent="0.25">
      <c r="A6125">
        <v>6124</v>
      </c>
      <c r="D6125">
        <v>70.346150000000009</v>
      </c>
      <c r="E6125">
        <v>7.7898180000000004</v>
      </c>
    </row>
    <row r="6126" spans="1:9" x14ac:dyDescent="0.25">
      <c r="A6126">
        <v>6125</v>
      </c>
      <c r="D6126">
        <v>70.385868000000002</v>
      </c>
      <c r="E6126">
        <v>7.7596699999999998</v>
      </c>
    </row>
    <row r="6127" spans="1:9" x14ac:dyDescent="0.25">
      <c r="A6127">
        <v>6126</v>
      </c>
      <c r="D6127">
        <v>70.402331000000004</v>
      </c>
      <c r="E6127">
        <v>7.7712450000000004</v>
      </c>
    </row>
    <row r="6128" spans="1:9" x14ac:dyDescent="0.25">
      <c r="A6128">
        <v>6127</v>
      </c>
      <c r="B6128">
        <v>63.261661000000004</v>
      </c>
      <c r="C6128">
        <v>5.2207109999999997</v>
      </c>
      <c r="D6128">
        <v>70.363849000000002</v>
      </c>
      <c r="E6128">
        <v>7.7168130000000001</v>
      </c>
    </row>
    <row r="6129" spans="1:9" x14ac:dyDescent="0.25">
      <c r="A6129">
        <v>6128</v>
      </c>
      <c r="B6129">
        <v>63.237045000000002</v>
      </c>
      <c r="C6129">
        <v>5.2373770000000004</v>
      </c>
      <c r="D6129">
        <v>70.402177000000009</v>
      </c>
      <c r="E6129">
        <v>7.7576109999999998</v>
      </c>
    </row>
    <row r="6130" spans="1:9" x14ac:dyDescent="0.25">
      <c r="A6130">
        <v>6129</v>
      </c>
      <c r="B6130">
        <v>63.240611999999999</v>
      </c>
      <c r="C6130">
        <v>5.2344350000000004</v>
      </c>
      <c r="D6130">
        <v>70.357881000000006</v>
      </c>
      <c r="E6130">
        <v>7.779477</v>
      </c>
    </row>
    <row r="6131" spans="1:9" x14ac:dyDescent="0.25">
      <c r="A6131">
        <v>6130</v>
      </c>
      <c r="B6131">
        <v>63.240295000000003</v>
      </c>
      <c r="C6131">
        <v>5.2524430000000004</v>
      </c>
      <c r="D6131">
        <v>70.400582000000014</v>
      </c>
      <c r="E6131">
        <v>7.8037599999999996</v>
      </c>
    </row>
    <row r="6132" spans="1:9" x14ac:dyDescent="0.25">
      <c r="A6132">
        <v>6131</v>
      </c>
      <c r="B6132">
        <v>63.257019</v>
      </c>
      <c r="C6132">
        <v>5.249295</v>
      </c>
    </row>
    <row r="6133" spans="1:9" x14ac:dyDescent="0.25">
      <c r="A6133">
        <v>6132</v>
      </c>
      <c r="B6133">
        <v>63.254024000000001</v>
      </c>
      <c r="C6133">
        <v>5.2073470000000004</v>
      </c>
    </row>
    <row r="6134" spans="1:9" x14ac:dyDescent="0.25">
      <c r="A6134">
        <v>6133</v>
      </c>
      <c r="B6134">
        <v>63.305362000000002</v>
      </c>
      <c r="C6134">
        <v>5.2130749999999999</v>
      </c>
      <c r="H6134">
        <v>65.547527000000002</v>
      </c>
      <c r="I6134">
        <v>8.5211659999999991</v>
      </c>
    </row>
    <row r="6135" spans="1:9" x14ac:dyDescent="0.25">
      <c r="A6135">
        <v>6134</v>
      </c>
      <c r="B6135">
        <v>63.235033999999999</v>
      </c>
      <c r="C6135">
        <v>5.2496049999999999</v>
      </c>
      <c r="F6135">
        <v>64.788905999999997</v>
      </c>
      <c r="G6135">
        <v>4.3186030000000004</v>
      </c>
      <c r="H6135">
        <v>65.575439000000003</v>
      </c>
      <c r="I6135">
        <v>8.4872669999999992</v>
      </c>
    </row>
    <row r="6136" spans="1:9" x14ac:dyDescent="0.25">
      <c r="A6136">
        <v>6135</v>
      </c>
      <c r="B6136">
        <v>63.140357999999999</v>
      </c>
      <c r="C6136">
        <v>5.2758669999999999</v>
      </c>
      <c r="F6136">
        <v>64.82352800000001</v>
      </c>
      <c r="G6136">
        <v>4.3284570000000002</v>
      </c>
      <c r="H6136">
        <v>65.605727999999999</v>
      </c>
      <c r="I6136">
        <v>8.4864929999999994</v>
      </c>
    </row>
    <row r="6137" spans="1:9" x14ac:dyDescent="0.25">
      <c r="A6137">
        <v>6136</v>
      </c>
      <c r="B6137">
        <v>63.261661000000004</v>
      </c>
      <c r="C6137">
        <v>5.2207109999999997</v>
      </c>
      <c r="F6137">
        <v>64.831062000000003</v>
      </c>
      <c r="G6137">
        <v>4.3516240000000002</v>
      </c>
      <c r="H6137">
        <v>65.567545999999993</v>
      </c>
      <c r="I6137">
        <v>8.4516659999999995</v>
      </c>
    </row>
    <row r="6138" spans="1:9" x14ac:dyDescent="0.25">
      <c r="A6138">
        <v>6137</v>
      </c>
      <c r="F6138">
        <v>64.895297999999997</v>
      </c>
      <c r="G6138">
        <v>4.3439880000000004</v>
      </c>
      <c r="H6138">
        <v>65.542984000000004</v>
      </c>
      <c r="I6138">
        <v>8.4805589999999995</v>
      </c>
    </row>
    <row r="6139" spans="1:9" x14ac:dyDescent="0.25">
      <c r="A6139">
        <v>6138</v>
      </c>
      <c r="F6139">
        <v>64.884615999999994</v>
      </c>
      <c r="G6139">
        <v>4.3165389999999997</v>
      </c>
      <c r="H6139">
        <v>65.551856999999998</v>
      </c>
      <c r="I6139">
        <v>8.4644100000000009</v>
      </c>
    </row>
    <row r="6140" spans="1:9" x14ac:dyDescent="0.25">
      <c r="A6140">
        <v>6139</v>
      </c>
      <c r="F6140">
        <v>64.852576999999997</v>
      </c>
      <c r="G6140">
        <v>4.3447100000000001</v>
      </c>
      <c r="H6140">
        <v>65.537517000000008</v>
      </c>
      <c r="I6140">
        <v>8.4240100000000009</v>
      </c>
    </row>
    <row r="6141" spans="1:9" x14ac:dyDescent="0.25">
      <c r="A6141">
        <v>6140</v>
      </c>
      <c r="F6141">
        <v>64.825901000000002</v>
      </c>
      <c r="G6141">
        <v>4.3681349999999997</v>
      </c>
      <c r="H6141">
        <v>65.523536000000007</v>
      </c>
      <c r="I6141">
        <v>8.4131230000000006</v>
      </c>
    </row>
    <row r="6142" spans="1:9" x14ac:dyDescent="0.25">
      <c r="A6142">
        <v>6141</v>
      </c>
      <c r="F6142">
        <v>64.826160000000002</v>
      </c>
      <c r="G6142">
        <v>4.3641620000000003</v>
      </c>
      <c r="H6142">
        <v>65.545925000000011</v>
      </c>
      <c r="I6142">
        <v>8.4647199999999998</v>
      </c>
    </row>
    <row r="6143" spans="1:9" x14ac:dyDescent="0.25">
      <c r="A6143">
        <v>6142</v>
      </c>
      <c r="F6143">
        <v>64.835552000000007</v>
      </c>
      <c r="G6143">
        <v>4.3578669999999997</v>
      </c>
      <c r="H6143">
        <v>65.440567000000001</v>
      </c>
      <c r="I6143">
        <v>8.4894859999999994</v>
      </c>
    </row>
    <row r="6144" spans="1:9" x14ac:dyDescent="0.25">
      <c r="A6144">
        <v>6143</v>
      </c>
      <c r="D6144">
        <v>47.765357999999999</v>
      </c>
      <c r="E6144">
        <v>6.8645139999999998</v>
      </c>
      <c r="F6144">
        <v>64.831526999999994</v>
      </c>
      <c r="G6144">
        <v>4.3713860000000002</v>
      </c>
      <c r="H6144">
        <v>65.547527000000002</v>
      </c>
      <c r="I6144">
        <v>8.5211659999999991</v>
      </c>
    </row>
    <row r="6145" spans="1:9" x14ac:dyDescent="0.25">
      <c r="A6145">
        <v>6144</v>
      </c>
      <c r="D6145">
        <v>47.803896999999999</v>
      </c>
      <c r="E6145">
        <v>6.8378389999999998</v>
      </c>
      <c r="F6145">
        <v>64.818161000000003</v>
      </c>
      <c r="G6145">
        <v>4.3961009999999998</v>
      </c>
    </row>
    <row r="6146" spans="1:9" x14ac:dyDescent="0.25">
      <c r="A6146">
        <v>6145</v>
      </c>
      <c r="D6146">
        <v>47.792597999999998</v>
      </c>
      <c r="E6146">
        <v>6.8358270000000001</v>
      </c>
      <c r="F6146">
        <v>64.788905999999997</v>
      </c>
      <c r="G6146">
        <v>4.3186030000000004</v>
      </c>
    </row>
    <row r="6147" spans="1:9" x14ac:dyDescent="0.25">
      <c r="A6147">
        <v>6146</v>
      </c>
      <c r="D6147">
        <v>47.814682000000005</v>
      </c>
      <c r="E6147">
        <v>6.8373239999999997</v>
      </c>
    </row>
    <row r="6148" spans="1:9" x14ac:dyDescent="0.25">
      <c r="A6148">
        <v>6147</v>
      </c>
      <c r="D6148">
        <v>47.820098000000002</v>
      </c>
      <c r="E6148">
        <v>6.843566</v>
      </c>
    </row>
    <row r="6149" spans="1:9" x14ac:dyDescent="0.25">
      <c r="A6149">
        <v>6148</v>
      </c>
      <c r="D6149">
        <v>47.800853000000004</v>
      </c>
      <c r="E6149">
        <v>6.8632759999999999</v>
      </c>
    </row>
    <row r="6150" spans="1:9" x14ac:dyDescent="0.25">
      <c r="A6150">
        <v>6149</v>
      </c>
      <c r="D6150">
        <v>47.792960999999998</v>
      </c>
      <c r="E6150">
        <v>6.8750920000000004</v>
      </c>
    </row>
    <row r="6151" spans="1:9" x14ac:dyDescent="0.25">
      <c r="A6151">
        <v>6150</v>
      </c>
      <c r="D6151">
        <v>47.797603000000002</v>
      </c>
      <c r="E6151">
        <v>6.8627609999999999</v>
      </c>
    </row>
    <row r="6152" spans="1:9" x14ac:dyDescent="0.25">
      <c r="A6152">
        <v>6151</v>
      </c>
      <c r="B6152">
        <v>40.228954000000002</v>
      </c>
      <c r="C6152">
        <v>5.4700240000000004</v>
      </c>
      <c r="D6152">
        <v>47.797603000000002</v>
      </c>
      <c r="E6152">
        <v>6.8644629999999998</v>
      </c>
    </row>
    <row r="6153" spans="1:9" x14ac:dyDescent="0.25">
      <c r="A6153">
        <v>6152</v>
      </c>
      <c r="B6153">
        <v>40.205738000000004</v>
      </c>
      <c r="C6153">
        <v>5.4618719999999996</v>
      </c>
      <c r="D6153">
        <v>47.817726</v>
      </c>
      <c r="E6153">
        <v>6.9153890000000002</v>
      </c>
    </row>
    <row r="6154" spans="1:9" x14ac:dyDescent="0.25">
      <c r="A6154">
        <v>6153</v>
      </c>
      <c r="B6154">
        <v>40.211929000000005</v>
      </c>
      <c r="C6154">
        <v>5.44923</v>
      </c>
      <c r="D6154">
        <v>47.765357999999999</v>
      </c>
      <c r="E6154">
        <v>6.8645139999999998</v>
      </c>
    </row>
    <row r="6155" spans="1:9" x14ac:dyDescent="0.25">
      <c r="A6155">
        <v>6154</v>
      </c>
      <c r="B6155">
        <v>40.220596</v>
      </c>
      <c r="C6155">
        <v>5.4317909999999996</v>
      </c>
    </row>
    <row r="6156" spans="1:9" x14ac:dyDescent="0.25">
      <c r="A6156">
        <v>6155</v>
      </c>
      <c r="B6156">
        <v>40.244228</v>
      </c>
      <c r="C6156">
        <v>5.4321000000000002</v>
      </c>
    </row>
    <row r="6157" spans="1:9" x14ac:dyDescent="0.25">
      <c r="A6157">
        <v>6156</v>
      </c>
      <c r="B6157">
        <v>40.220233</v>
      </c>
      <c r="C6157">
        <v>5.4521199999999999</v>
      </c>
    </row>
    <row r="6158" spans="1:9" x14ac:dyDescent="0.25">
      <c r="A6158">
        <v>6157</v>
      </c>
      <c r="B6158">
        <v>40.199752000000004</v>
      </c>
      <c r="C6158">
        <v>5.4520679999999997</v>
      </c>
    </row>
    <row r="6159" spans="1:9" x14ac:dyDescent="0.25">
      <c r="A6159">
        <v>6158</v>
      </c>
      <c r="B6159">
        <v>40.231121000000002</v>
      </c>
      <c r="C6159">
        <v>5.4352479999999996</v>
      </c>
      <c r="H6159">
        <v>43.932994000000001</v>
      </c>
      <c r="I6159">
        <v>8.9883170000000003</v>
      </c>
    </row>
    <row r="6160" spans="1:9" x14ac:dyDescent="0.25">
      <c r="A6160">
        <v>6159</v>
      </c>
      <c r="B6160">
        <v>40.265899000000005</v>
      </c>
      <c r="C6160">
        <v>5.4840059999999999</v>
      </c>
      <c r="H6160">
        <v>43.931602000000005</v>
      </c>
      <c r="I6160">
        <v>8.9569469999999995</v>
      </c>
    </row>
    <row r="6161" spans="1:9" x14ac:dyDescent="0.25">
      <c r="A6161">
        <v>6160</v>
      </c>
      <c r="B6161">
        <v>40.228954000000002</v>
      </c>
      <c r="C6161">
        <v>5.4700240000000004</v>
      </c>
      <c r="F6161">
        <v>42.233055</v>
      </c>
      <c r="G6161">
        <v>4.4318559999999998</v>
      </c>
      <c r="H6161">
        <v>43.929382000000004</v>
      </c>
      <c r="I6161">
        <v>9.0007009999999994</v>
      </c>
    </row>
    <row r="6162" spans="1:9" x14ac:dyDescent="0.25">
      <c r="A6162">
        <v>6161</v>
      </c>
      <c r="B6162">
        <v>40.228954000000002</v>
      </c>
      <c r="C6162">
        <v>5.4700240000000004</v>
      </c>
      <c r="F6162">
        <v>42.201995000000004</v>
      </c>
      <c r="G6162">
        <v>4.4470260000000001</v>
      </c>
      <c r="H6162">
        <v>44.028033999999998</v>
      </c>
      <c r="I6162">
        <v>8.9517869999999995</v>
      </c>
    </row>
    <row r="6163" spans="1:9" x14ac:dyDescent="0.25">
      <c r="A6163">
        <v>6162</v>
      </c>
      <c r="F6163">
        <v>42.271391999999999</v>
      </c>
      <c r="G6163">
        <v>4.4793770000000004</v>
      </c>
      <c r="H6163">
        <v>43.946308000000002</v>
      </c>
      <c r="I6163">
        <v>8.9671629999999993</v>
      </c>
    </row>
    <row r="6164" spans="1:9" x14ac:dyDescent="0.25">
      <c r="A6164">
        <v>6163</v>
      </c>
      <c r="F6164">
        <v>42.276809</v>
      </c>
      <c r="G6164">
        <v>4.4576539999999998</v>
      </c>
      <c r="H6164">
        <v>43.931549000000004</v>
      </c>
      <c r="I6164">
        <v>8.9445119999999996</v>
      </c>
    </row>
    <row r="6165" spans="1:9" x14ac:dyDescent="0.25">
      <c r="A6165">
        <v>6164</v>
      </c>
      <c r="F6165">
        <v>42.250442</v>
      </c>
      <c r="G6165">
        <v>4.446148</v>
      </c>
      <c r="H6165">
        <v>43.968135000000004</v>
      </c>
      <c r="I6165">
        <v>8.9135039999999996</v>
      </c>
    </row>
    <row r="6166" spans="1:9" x14ac:dyDescent="0.25">
      <c r="A6166">
        <v>6165</v>
      </c>
      <c r="F6166">
        <v>42.194824000000004</v>
      </c>
      <c r="G6166">
        <v>4.4063160000000003</v>
      </c>
      <c r="H6166">
        <v>43.853999999999999</v>
      </c>
      <c r="I6166">
        <v>8.8937930000000005</v>
      </c>
    </row>
    <row r="6167" spans="1:9" x14ac:dyDescent="0.25">
      <c r="A6167">
        <v>6166</v>
      </c>
      <c r="F6167">
        <v>42.183005999999999</v>
      </c>
      <c r="G6167">
        <v>4.3974929999999999</v>
      </c>
      <c r="H6167">
        <v>43.830424999999998</v>
      </c>
      <c r="I6167">
        <v>8.9562240000000006</v>
      </c>
    </row>
    <row r="6168" spans="1:9" x14ac:dyDescent="0.25">
      <c r="A6168">
        <v>6167</v>
      </c>
      <c r="D6168">
        <v>26.954127999999997</v>
      </c>
      <c r="E6168">
        <v>7.7136329999999997</v>
      </c>
      <c r="F6168">
        <v>42.215976000000005</v>
      </c>
      <c r="G6168">
        <v>4.3994020000000003</v>
      </c>
      <c r="H6168">
        <v>43.900179999999999</v>
      </c>
      <c r="I6168">
        <v>8.9417270000000002</v>
      </c>
    </row>
    <row r="6169" spans="1:9" x14ac:dyDescent="0.25">
      <c r="A6169">
        <v>6168</v>
      </c>
      <c r="D6169">
        <v>26.911664999999999</v>
      </c>
      <c r="E6169">
        <v>7.678496</v>
      </c>
      <c r="F6169">
        <v>42.241619</v>
      </c>
      <c r="G6169">
        <v>4.4161720000000004</v>
      </c>
      <c r="H6169">
        <v>43.932994000000001</v>
      </c>
      <c r="I6169">
        <v>8.9883170000000003</v>
      </c>
    </row>
    <row r="6170" spans="1:9" x14ac:dyDescent="0.25">
      <c r="A6170">
        <v>6169</v>
      </c>
      <c r="D6170">
        <v>26.893657000000005</v>
      </c>
      <c r="E6170">
        <v>7.6711179999999999</v>
      </c>
      <c r="F6170">
        <v>42.225933000000005</v>
      </c>
      <c r="G6170">
        <v>4.4148300000000003</v>
      </c>
    </row>
    <row r="6171" spans="1:9" x14ac:dyDescent="0.25">
      <c r="A6171">
        <v>6170</v>
      </c>
      <c r="D6171">
        <v>26.855218000000001</v>
      </c>
      <c r="E6171">
        <v>7.6903119999999996</v>
      </c>
      <c r="F6171">
        <v>42.224903000000005</v>
      </c>
      <c r="G6171">
        <v>4.4000729999999999</v>
      </c>
    </row>
    <row r="6172" spans="1:9" x14ac:dyDescent="0.25">
      <c r="A6172">
        <v>6171</v>
      </c>
      <c r="D6172">
        <v>26.879106</v>
      </c>
      <c r="E6172">
        <v>7.6964519999999998</v>
      </c>
      <c r="F6172">
        <v>42.150137999999998</v>
      </c>
      <c r="G6172">
        <v>4.4664770000000003</v>
      </c>
    </row>
    <row r="6173" spans="1:9" x14ac:dyDescent="0.25">
      <c r="A6173">
        <v>6172</v>
      </c>
      <c r="D6173">
        <v>26.888343000000006</v>
      </c>
      <c r="E6173">
        <v>7.7111559999999999</v>
      </c>
      <c r="F6173">
        <v>42.233055</v>
      </c>
      <c r="G6173">
        <v>4.4318559999999998</v>
      </c>
    </row>
    <row r="6174" spans="1:9" x14ac:dyDescent="0.25">
      <c r="A6174">
        <v>6173</v>
      </c>
      <c r="D6174">
        <v>26.901291999999998</v>
      </c>
      <c r="E6174">
        <v>7.678858</v>
      </c>
    </row>
    <row r="6175" spans="1:9" x14ac:dyDescent="0.25">
      <c r="A6175">
        <v>6174</v>
      </c>
      <c r="D6175">
        <v>26.896647999999999</v>
      </c>
      <c r="E6175">
        <v>7.7165749999999997</v>
      </c>
    </row>
    <row r="6176" spans="1:9" x14ac:dyDescent="0.25">
      <c r="A6176">
        <v>6175</v>
      </c>
      <c r="D6176">
        <v>26.874103000000005</v>
      </c>
      <c r="E6176">
        <v>7.7159040000000001</v>
      </c>
    </row>
    <row r="6177" spans="1:11" x14ac:dyDescent="0.25">
      <c r="A6177">
        <v>6176</v>
      </c>
      <c r="B6177">
        <v>20.620744000000002</v>
      </c>
      <c r="C6177">
        <v>6.3648569999999998</v>
      </c>
      <c r="D6177">
        <v>26.858209000000002</v>
      </c>
      <c r="E6177">
        <v>7.730918</v>
      </c>
    </row>
    <row r="6178" spans="1:11" x14ac:dyDescent="0.25">
      <c r="A6178">
        <v>6177</v>
      </c>
      <c r="B6178">
        <v>20.649481999999999</v>
      </c>
      <c r="C6178">
        <v>6.4098490000000004</v>
      </c>
      <c r="D6178">
        <v>26.879570999999999</v>
      </c>
      <c r="E6178">
        <v>7.7276680000000004</v>
      </c>
    </row>
    <row r="6179" spans="1:11" x14ac:dyDescent="0.25">
      <c r="A6179">
        <v>6178</v>
      </c>
      <c r="B6179">
        <v>20.606968000000002</v>
      </c>
      <c r="C6179">
        <v>6.383534</v>
      </c>
      <c r="D6179">
        <v>26.858829</v>
      </c>
      <c r="E6179">
        <v>7.775239</v>
      </c>
    </row>
    <row r="6180" spans="1:11" x14ac:dyDescent="0.25">
      <c r="A6180">
        <v>6179</v>
      </c>
      <c r="B6180">
        <v>20.605936</v>
      </c>
      <c r="C6180">
        <v>6.3565500000000004</v>
      </c>
      <c r="D6180">
        <v>26.954127999999997</v>
      </c>
      <c r="E6180">
        <v>7.7136329999999997</v>
      </c>
    </row>
    <row r="6181" spans="1:11" x14ac:dyDescent="0.25">
      <c r="A6181">
        <v>6180</v>
      </c>
      <c r="B6181">
        <v>20.648296999999999</v>
      </c>
      <c r="C6181">
        <v>6.3517510000000001</v>
      </c>
    </row>
    <row r="6182" spans="1:11" x14ac:dyDescent="0.25">
      <c r="A6182">
        <v>6181</v>
      </c>
      <c r="B6182">
        <v>20.649897000000003</v>
      </c>
      <c r="C6182">
        <v>6.3370470000000001</v>
      </c>
    </row>
    <row r="6183" spans="1:11" x14ac:dyDescent="0.25">
      <c r="A6183">
        <v>6182</v>
      </c>
      <c r="B6183">
        <v>20.664239000000002</v>
      </c>
      <c r="C6183">
        <v>6.3412259999999998</v>
      </c>
    </row>
    <row r="6184" spans="1:11" x14ac:dyDescent="0.25">
      <c r="A6184">
        <v>6183</v>
      </c>
      <c r="B6184">
        <v>20.662125000000003</v>
      </c>
      <c r="C6184">
        <v>6.3268300000000002</v>
      </c>
      <c r="H6184">
        <v>24.969686000000003</v>
      </c>
      <c r="I6184">
        <v>9.4547989999999995</v>
      </c>
    </row>
    <row r="6185" spans="1:11" x14ac:dyDescent="0.25">
      <c r="A6185">
        <v>6184</v>
      </c>
      <c r="B6185">
        <v>20.672237000000003</v>
      </c>
      <c r="C6185">
        <v>6.3600070000000004</v>
      </c>
      <c r="H6185">
        <v>24.969686000000003</v>
      </c>
      <c r="I6185">
        <v>9.4547989999999995</v>
      </c>
    </row>
    <row r="6186" spans="1:11" x14ac:dyDescent="0.25">
      <c r="A6186">
        <v>6185</v>
      </c>
      <c r="B6186">
        <v>20.620744000000002</v>
      </c>
      <c r="C6186">
        <v>6.3648569999999998</v>
      </c>
      <c r="H6186">
        <v>24.969686000000003</v>
      </c>
      <c r="I6186">
        <v>9.4547989999999995</v>
      </c>
      <c r="J6186">
        <v>38.501258</v>
      </c>
      <c r="K6186">
        <v>13.847287</v>
      </c>
    </row>
    <row r="6187" spans="1:11" x14ac:dyDescent="0.25">
      <c r="A6187">
        <v>6186</v>
      </c>
    </row>
    <row r="6188" spans="1:11" x14ac:dyDescent="0.25">
      <c r="A6188">
        <v>6187</v>
      </c>
    </row>
    <row r="6189" spans="1:11" x14ac:dyDescent="0.25">
      <c r="A6189">
        <v>6188</v>
      </c>
    </row>
    <row r="6190" spans="1:11" x14ac:dyDescent="0.25">
      <c r="A6190">
        <v>6189</v>
      </c>
    </row>
    <row r="6191" spans="1:11" x14ac:dyDescent="0.25">
      <c r="A6191">
        <v>6190</v>
      </c>
    </row>
    <row r="6192" spans="1:11" x14ac:dyDescent="0.25">
      <c r="A6192">
        <v>6191</v>
      </c>
    </row>
    <row r="6193" spans="1:1" x14ac:dyDescent="0.25">
      <c r="A6193">
        <v>6192</v>
      </c>
    </row>
    <row r="6194" spans="1:1" x14ac:dyDescent="0.25">
      <c r="A6194">
        <v>6193</v>
      </c>
    </row>
    <row r="6195" spans="1:1" x14ac:dyDescent="0.25">
      <c r="A6195">
        <v>6194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F714E-85BB-419F-95C9-7EA6F27B634B}">
  <dimension ref="A1:DV5539"/>
  <sheetViews>
    <sheetView workbookViewId="0">
      <selection activeCell="BO10" sqref="BO10:BQ12"/>
    </sheetView>
  </sheetViews>
  <sheetFormatPr defaultRowHeight="15" x14ac:dyDescent="0.25"/>
  <cols>
    <col min="1" max="1" width="5" bestFit="1" customWidth="1"/>
    <col min="2" max="5" width="2" bestFit="1" customWidth="1"/>
    <col min="6" max="6" width="11.140625" bestFit="1" customWidth="1"/>
    <col min="9" max="9" width="10" bestFit="1" customWidth="1"/>
    <col min="10" max="10" width="24.140625" bestFit="1" customWidth="1"/>
    <col min="11" max="11" width="12" bestFit="1" customWidth="1"/>
    <col min="12" max="12" width="5.28515625" bestFit="1" customWidth="1"/>
    <col min="13" max="13" width="18.140625" bestFit="1" customWidth="1"/>
    <col min="14" max="14" width="8.140625" bestFit="1" customWidth="1"/>
    <col min="15" max="15" width="12" bestFit="1" customWidth="1"/>
    <col min="18" max="18" width="17.5703125" bestFit="1" customWidth="1"/>
    <col min="19" max="19" width="12" bestFit="1" customWidth="1"/>
    <col min="20" max="20" width="11" bestFit="1" customWidth="1"/>
    <col min="22" max="22" width="8.85546875" bestFit="1" customWidth="1"/>
    <col min="23" max="23" width="5.42578125" bestFit="1" customWidth="1"/>
    <col min="24" max="25" width="12" bestFit="1" customWidth="1"/>
    <col min="26" max="26" width="5.140625" bestFit="1" customWidth="1"/>
    <col min="27" max="28" width="12" bestFit="1" customWidth="1"/>
    <col min="29" max="29" width="5.42578125" bestFit="1" customWidth="1"/>
    <col min="30" max="31" width="12" bestFit="1" customWidth="1"/>
    <col min="32" max="32" width="5.28515625" bestFit="1" customWidth="1"/>
    <col min="33" max="34" width="12" bestFit="1" customWidth="1"/>
    <col min="36" max="36" width="12.5703125" bestFit="1" customWidth="1"/>
    <col min="37" max="37" width="9.5703125" bestFit="1" customWidth="1"/>
    <col min="38" max="39" width="12" bestFit="1" customWidth="1"/>
    <col min="40" max="40" width="9.28515625" bestFit="1" customWidth="1"/>
    <col min="41" max="42" width="12" bestFit="1" customWidth="1"/>
    <col min="43" max="43" width="9.5703125" bestFit="1" customWidth="1"/>
    <col min="44" max="45" width="12" bestFit="1" customWidth="1"/>
    <col min="46" max="46" width="9.42578125" bestFit="1" customWidth="1"/>
    <col min="47" max="48" width="12" bestFit="1" customWidth="1"/>
    <col min="50" max="50" width="23.5703125" bestFit="1" customWidth="1"/>
    <col min="51" max="52" width="12" bestFit="1" customWidth="1"/>
    <col min="53" max="53" width="23.28515625" bestFit="1" customWidth="1"/>
    <col min="54" max="55" width="12" bestFit="1" customWidth="1"/>
    <col min="56" max="56" width="23.7109375" bestFit="1" customWidth="1"/>
    <col min="57" max="58" width="12" bestFit="1" customWidth="1"/>
    <col min="59" max="59" width="23.42578125" bestFit="1" customWidth="1"/>
    <col min="60" max="61" width="12" bestFit="1" customWidth="1"/>
    <col min="63" max="63" width="19.140625" bestFit="1" customWidth="1"/>
    <col min="64" max="65" width="12" bestFit="1" customWidth="1"/>
    <col min="67" max="67" width="17.42578125" bestFit="1" customWidth="1"/>
    <col min="68" max="69" width="12" bestFit="1" customWidth="1"/>
    <col min="71" max="71" width="12.42578125" bestFit="1" customWidth="1"/>
    <col min="72" max="72" width="8" bestFit="1" customWidth="1"/>
    <col min="73" max="73" width="12" bestFit="1" customWidth="1"/>
    <col min="74" max="74" width="7" bestFit="1" customWidth="1"/>
    <col min="76" max="76" width="14.5703125" bestFit="1" customWidth="1"/>
    <col min="77" max="78" width="12" bestFit="1" customWidth="1"/>
    <col min="79" max="79" width="14.28515625" bestFit="1" customWidth="1"/>
    <col min="80" max="81" width="12" bestFit="1" customWidth="1"/>
    <col min="82" max="82" width="14.5703125" bestFit="1" customWidth="1"/>
    <col min="83" max="84" width="12" bestFit="1" customWidth="1"/>
    <col min="85" max="85" width="14.42578125" bestFit="1" customWidth="1"/>
    <col min="86" max="87" width="12" bestFit="1" customWidth="1"/>
    <col min="89" max="89" width="15.28515625" bestFit="1" customWidth="1"/>
    <col min="90" max="91" width="12" bestFit="1" customWidth="1"/>
    <col min="92" max="92" width="15" bestFit="1" customWidth="1"/>
    <col min="93" max="94" width="12" bestFit="1" customWidth="1"/>
    <col min="95" max="95" width="15.28515625" bestFit="1" customWidth="1"/>
    <col min="96" max="97" width="12" bestFit="1" customWidth="1"/>
    <col min="98" max="98" width="15.140625" bestFit="1" customWidth="1"/>
    <col min="99" max="100" width="12" bestFit="1" customWidth="1"/>
    <col min="102" max="102" width="15.42578125" bestFit="1" customWidth="1"/>
    <col min="103" max="104" width="12" bestFit="1" customWidth="1"/>
    <col min="105" max="105" width="15.140625" bestFit="1" customWidth="1"/>
    <col min="106" max="107" width="12" bestFit="1" customWidth="1"/>
    <col min="108" max="108" width="15.42578125" bestFit="1" customWidth="1"/>
    <col min="109" max="110" width="12" bestFit="1" customWidth="1"/>
    <col min="111" max="111" width="15.28515625" bestFit="1" customWidth="1"/>
    <col min="112" max="112" width="9" bestFit="1" customWidth="1"/>
    <col min="113" max="113" width="12" bestFit="1" customWidth="1"/>
    <col min="115" max="115" width="16.140625" bestFit="1" customWidth="1"/>
    <col min="116" max="117" width="12" bestFit="1" customWidth="1"/>
    <col min="118" max="118" width="15.85546875" bestFit="1" customWidth="1"/>
    <col min="119" max="120" width="12" bestFit="1" customWidth="1"/>
    <col min="121" max="121" width="16.140625" bestFit="1" customWidth="1"/>
    <col min="122" max="123" width="12" bestFit="1" customWidth="1"/>
    <col min="124" max="124" width="16" bestFit="1" customWidth="1"/>
    <col min="125" max="126" width="12" bestFit="1" customWidth="1"/>
  </cols>
  <sheetData>
    <row r="1" spans="1:126" x14ac:dyDescent="0.25">
      <c r="A1">
        <v>200</v>
      </c>
      <c r="F1" t="s">
        <v>9</v>
      </c>
      <c r="J1" t="s">
        <v>285</v>
      </c>
      <c r="K1">
        <v>94.355828220858896</v>
      </c>
      <c r="M1" t="s">
        <v>240</v>
      </c>
      <c r="N1" t="s">
        <v>241</v>
      </c>
      <c r="O1" t="s">
        <v>242</v>
      </c>
      <c r="S1" t="s">
        <v>30</v>
      </c>
      <c r="T1" t="s">
        <v>31</v>
      </c>
      <c r="V1" t="s">
        <v>220</v>
      </c>
      <c r="W1" t="s">
        <v>215</v>
      </c>
      <c r="X1" t="s">
        <v>30</v>
      </c>
      <c r="Y1" t="s">
        <v>31</v>
      </c>
      <c r="Z1" t="s">
        <v>216</v>
      </c>
      <c r="AA1" t="s">
        <v>30</v>
      </c>
      <c r="AB1" t="s">
        <v>31</v>
      </c>
      <c r="AC1" t="s">
        <v>217</v>
      </c>
      <c r="AD1" t="s">
        <v>30</v>
      </c>
      <c r="AE1" t="s">
        <v>31</v>
      </c>
      <c r="AF1" t="s">
        <v>218</v>
      </c>
      <c r="AG1" t="s">
        <v>30</v>
      </c>
      <c r="AH1" t="s">
        <v>31</v>
      </c>
      <c r="AJ1" t="s">
        <v>300</v>
      </c>
      <c r="AK1" t="s">
        <v>215</v>
      </c>
      <c r="AL1" t="s">
        <v>30</v>
      </c>
      <c r="AM1" t="s">
        <v>31</v>
      </c>
      <c r="AN1" t="s">
        <v>216</v>
      </c>
      <c r="AO1" t="s">
        <v>30</v>
      </c>
      <c r="AP1" t="s">
        <v>31</v>
      </c>
      <c r="AQ1" t="s">
        <v>217</v>
      </c>
      <c r="AR1" t="s">
        <v>30</v>
      </c>
      <c r="AS1" t="s">
        <v>31</v>
      </c>
      <c r="AT1" t="s">
        <v>218</v>
      </c>
      <c r="AU1" t="s">
        <v>30</v>
      </c>
      <c r="AV1" t="s">
        <v>31</v>
      </c>
      <c r="AX1" t="s">
        <v>99</v>
      </c>
      <c r="AY1" t="s">
        <v>30</v>
      </c>
      <c r="AZ1" t="s">
        <v>31</v>
      </c>
      <c r="BA1" t="s">
        <v>100</v>
      </c>
      <c r="BB1" t="s">
        <v>30</v>
      </c>
      <c r="BC1" t="s">
        <v>31</v>
      </c>
      <c r="BD1" t="s">
        <v>101</v>
      </c>
      <c r="BE1" t="s">
        <v>30</v>
      </c>
      <c r="BF1" t="s">
        <v>31</v>
      </c>
      <c r="BG1" t="s">
        <v>102</v>
      </c>
      <c r="BH1" t="s">
        <v>30</v>
      </c>
      <c r="BI1" t="s">
        <v>31</v>
      </c>
      <c r="BK1" t="s">
        <v>298</v>
      </c>
      <c r="BL1" t="s">
        <v>30</v>
      </c>
      <c r="BM1" t="s">
        <v>31</v>
      </c>
      <c r="BO1" t="s">
        <v>29</v>
      </c>
      <c r="BP1" t="s">
        <v>30</v>
      </c>
      <c r="BQ1" t="s">
        <v>31</v>
      </c>
      <c r="BS1" t="s">
        <v>212</v>
      </c>
      <c r="BT1" t="s">
        <v>213</v>
      </c>
      <c r="BU1" t="s">
        <v>214</v>
      </c>
      <c r="BV1" t="e">
        <v>#N/A</v>
      </c>
      <c r="BX1" t="s">
        <v>164</v>
      </c>
      <c r="BY1" t="s">
        <v>30</v>
      </c>
      <c r="BZ1" t="s">
        <v>31</v>
      </c>
      <c r="CA1" t="s">
        <v>165</v>
      </c>
      <c r="CB1" t="s">
        <v>30</v>
      </c>
      <c r="CC1" t="s">
        <v>31</v>
      </c>
      <c r="CD1" t="s">
        <v>166</v>
      </c>
      <c r="CE1" t="s">
        <v>30</v>
      </c>
      <c r="CF1" t="s">
        <v>31</v>
      </c>
      <c r="CG1" t="s">
        <v>167</v>
      </c>
      <c r="CH1" t="s">
        <v>30</v>
      </c>
      <c r="CI1" t="s">
        <v>31</v>
      </c>
      <c r="CK1" t="s">
        <v>168</v>
      </c>
      <c r="CL1" t="s">
        <v>30</v>
      </c>
      <c r="CM1" t="s">
        <v>31</v>
      </c>
      <c r="CN1" t="s">
        <v>169</v>
      </c>
      <c r="CO1" t="s">
        <v>30</v>
      </c>
      <c r="CP1" t="s">
        <v>31</v>
      </c>
      <c r="CQ1" t="s">
        <v>170</v>
      </c>
      <c r="CR1" t="s">
        <v>30</v>
      </c>
      <c r="CS1" t="s">
        <v>31</v>
      </c>
      <c r="CT1" t="s">
        <v>171</v>
      </c>
      <c r="CU1" t="s">
        <v>30</v>
      </c>
      <c r="CV1" t="s">
        <v>31</v>
      </c>
      <c r="CX1" t="s">
        <v>172</v>
      </c>
      <c r="CY1" t="s">
        <v>30</v>
      </c>
      <c r="CZ1" t="s">
        <v>31</v>
      </c>
      <c r="DA1" t="s">
        <v>173</v>
      </c>
      <c r="DB1" t="s">
        <v>30</v>
      </c>
      <c r="DC1" t="s">
        <v>31</v>
      </c>
      <c r="DD1" t="s">
        <v>174</v>
      </c>
      <c r="DE1" t="s">
        <v>30</v>
      </c>
      <c r="DF1" t="s">
        <v>31</v>
      </c>
      <c r="DG1" t="s">
        <v>175</v>
      </c>
      <c r="DH1" t="s">
        <v>30</v>
      </c>
      <c r="DI1" t="s">
        <v>31</v>
      </c>
      <c r="DK1" t="s">
        <v>188</v>
      </c>
      <c r="DL1" t="s">
        <v>30</v>
      </c>
      <c r="DM1" t="s">
        <v>31</v>
      </c>
      <c r="DN1" t="s">
        <v>189</v>
      </c>
      <c r="DO1" t="s">
        <v>30</v>
      </c>
      <c r="DP1" t="s">
        <v>31</v>
      </c>
      <c r="DQ1" t="s">
        <v>190</v>
      </c>
      <c r="DR1" t="s">
        <v>30</v>
      </c>
      <c r="DS1" t="s">
        <v>31</v>
      </c>
      <c r="DT1" t="s">
        <v>191</v>
      </c>
      <c r="DU1" t="s">
        <v>30</v>
      </c>
      <c r="DV1" t="s">
        <v>31</v>
      </c>
    </row>
    <row r="2" spans="1:126" x14ac:dyDescent="0.25">
      <c r="A2">
        <v>1</v>
      </c>
      <c r="J2" t="s">
        <v>286</v>
      </c>
      <c r="K2">
        <v>97.162315550510783</v>
      </c>
      <c r="M2" t="s">
        <v>284</v>
      </c>
      <c r="N2">
        <v>815</v>
      </c>
      <c r="R2" t="s">
        <v>236</v>
      </c>
      <c r="S2">
        <v>9.4466257668711556E-2</v>
      </c>
      <c r="T2">
        <v>2.0762279812314526E-2</v>
      </c>
      <c r="W2" t="s">
        <v>221</v>
      </c>
      <c r="X2">
        <f>AVERAGE(Coordination!AT:AT)</f>
        <v>0.56314683657838138</v>
      </c>
      <c r="Y2">
        <f>STDEV(Coordination!AT:AT)</f>
        <v>0.17689147920685769</v>
      </c>
      <c r="Z2" t="s">
        <v>224</v>
      </c>
      <c r="AA2">
        <f>AVERAGE(Coordination!AW:AW)</f>
        <v>0.42756033951546318</v>
      </c>
      <c r="AB2">
        <f>STDEV(Coordination!AW:AW)</f>
        <v>0.17719925223533073</v>
      </c>
      <c r="AC2" t="s">
        <v>227</v>
      </c>
      <c r="AD2">
        <f>AVERAGE(Coordination!AZ:AZ)</f>
        <v>0.58086073865587828</v>
      </c>
      <c r="AE2">
        <f>STDEV(Coordination!AZ:AZ)</f>
        <v>0.1164254647082926</v>
      </c>
      <c r="AF2" t="s">
        <v>230</v>
      </c>
      <c r="AG2">
        <f>AVERAGE(Coordination!BC:BC)</f>
        <v>0.55614716886824844</v>
      </c>
      <c r="AH2">
        <f>STDEV(Coordination!BC:BC)</f>
        <v>0.29129649609051689</v>
      </c>
      <c r="AK2" t="s">
        <v>301</v>
      </c>
      <c r="AL2">
        <f>AVERAGE(Coordination!BQ:BQ)</f>
        <v>0.33877045476970041</v>
      </c>
      <c r="AM2">
        <f>STDEV(Coordination!BQ:BQ)</f>
        <v>9.5776379730345293E-2</v>
      </c>
      <c r="AN2" t="s">
        <v>304</v>
      </c>
      <c r="AO2">
        <f>AVERAGE(Coordination!BT:BT)</f>
        <v>0.33578381432476034</v>
      </c>
      <c r="AP2">
        <f>STDEV(Coordination!BT:BT)</f>
        <v>9.7817011976407686E-2</v>
      </c>
      <c r="AQ2" t="s">
        <v>307</v>
      </c>
      <c r="AR2">
        <f>AVERAGE(Coordination!BW:BW)</f>
        <v>0.3748816621566029</v>
      </c>
      <c r="AS2">
        <f>STDEV(Coordination!BW:BW)</f>
        <v>6.6270347928004389E-2</v>
      </c>
      <c r="AT2" t="s">
        <v>310</v>
      </c>
      <c r="AU2">
        <f>AVERAGE(Coordination!BZ:BZ)</f>
        <v>0.22411186379393055</v>
      </c>
      <c r="AV2">
        <f>STDEV(Coordination!BZ:BZ)</f>
        <v>0.1073810629483164</v>
      </c>
      <c r="AX2" t="s">
        <v>103</v>
      </c>
      <c r="AY2">
        <f>AVERAGE(Cycle!$CL:$CL)</f>
        <v>10.971563981042655</v>
      </c>
      <c r="AZ2">
        <f>STDEV(Cycle!$CL:$CL)</f>
        <v>2.3501057563703438</v>
      </c>
      <c r="BA2" t="s">
        <v>104</v>
      </c>
      <c r="BB2">
        <f>AVERAGE(Cycle!$CP:$CP)</f>
        <v>11.098130841121495</v>
      </c>
      <c r="BC2">
        <f>STDEV(Cycle!$CP:$CP)</f>
        <v>2.3406383828217145</v>
      </c>
      <c r="BD2" t="s">
        <v>105</v>
      </c>
      <c r="BE2">
        <f>AVERAGE(Cycle!$CT:$CT)</f>
        <v>11.063725490196079</v>
      </c>
      <c r="BF2">
        <f>STDEV(Cycle!$CT:$CT)</f>
        <v>2.1151244808742002</v>
      </c>
      <c r="BG2" t="s">
        <v>106</v>
      </c>
      <c r="BH2">
        <f>AVERAGE(Cycle!$CX:$CX)</f>
        <v>11.147058823529411</v>
      </c>
      <c r="BI2">
        <f>STDEV(Cycle!$CX:$CX)</f>
        <v>2.1513980278775162</v>
      </c>
      <c r="BK2" t="s">
        <v>299</v>
      </c>
      <c r="BL2">
        <f>AVERAGE(Cycle!AO:AR)</f>
        <v>192.40957355851916</v>
      </c>
      <c r="BM2">
        <f>STDEV(Cycle!AO:AR)</f>
        <v>44.007291239546845</v>
      </c>
      <c r="BO2" t="s">
        <v>32</v>
      </c>
      <c r="BP2">
        <f>AVERAGE(Cycle!BF:BF)</f>
        <v>1.4442738309859162</v>
      </c>
      <c r="BQ2">
        <f>STDEV(Cycle!BF:BF)</f>
        <v>0.58204628405345271</v>
      </c>
      <c r="BS2" t="s">
        <v>206</v>
      </c>
      <c r="BT2">
        <v>91</v>
      </c>
      <c r="BU2">
        <v>1.6740250183958794</v>
      </c>
      <c r="BV2">
        <v>0.45500000000000002</v>
      </c>
      <c r="BX2" t="s">
        <v>140</v>
      </c>
      <c r="BY2">
        <f>AVERAGE(Cycle!DC:DC)</f>
        <v>42.941164308877468</v>
      </c>
      <c r="BZ2">
        <f>STDEV(Cycle!DC:DC)</f>
        <v>18.721477154888081</v>
      </c>
      <c r="CA2" t="s">
        <v>143</v>
      </c>
      <c r="CB2">
        <f>AVERAGE(Cycle!DF:DF)</f>
        <v>45.150161962887076</v>
      </c>
      <c r="CC2">
        <f>STDEV(Cycle!DF:DF)</f>
        <v>21.533091486868187</v>
      </c>
      <c r="CD2" t="s">
        <v>146</v>
      </c>
      <c r="CE2">
        <f>AVERAGE(Cycle!DI:DI)</f>
        <v>33.320497027867795</v>
      </c>
      <c r="CF2">
        <f>STDEV(Cycle!DI:DI)</f>
        <v>14.094121049455849</v>
      </c>
      <c r="CG2" t="s">
        <v>149</v>
      </c>
      <c r="CH2">
        <f>AVERAGE(Cycle!DL:DL)</f>
        <v>58.56537502530152</v>
      </c>
      <c r="CI2">
        <f>STDEV(Cycle!DL:DL)</f>
        <v>17.672419527605484</v>
      </c>
      <c r="CK2" t="s">
        <v>152</v>
      </c>
      <c r="CL2">
        <f>AVERAGE(Cycle!DP:DP)</f>
        <v>28.197367790342387</v>
      </c>
      <c r="CM2">
        <f>STDEV(Cycle!DP:DP)</f>
        <v>17.909786102883757</v>
      </c>
      <c r="CN2" t="s">
        <v>155</v>
      </c>
      <c r="CO2">
        <f>AVERAGE(Cycle!DS:DS)</f>
        <v>27.892168274372903</v>
      </c>
      <c r="CP2">
        <f>STDEV(Cycle!DS:DS)</f>
        <v>17.705849395467766</v>
      </c>
      <c r="CQ2" t="s">
        <v>158</v>
      </c>
      <c r="CR2">
        <f>AVERAGE(Cycle!DV:DV)</f>
        <v>10.919999638641501</v>
      </c>
      <c r="CS2">
        <f>STDEV(Cycle!DV:DV)</f>
        <v>11.13455384746497</v>
      </c>
      <c r="CT2" t="s">
        <v>161</v>
      </c>
      <c r="CU2">
        <f>AVERAGE(Cycle!DY:DY)</f>
        <v>42.394509405755095</v>
      </c>
      <c r="CV2">
        <f>STDEV(Cycle!DY:DY)</f>
        <v>28.861775854119834</v>
      </c>
      <c r="CX2" t="s">
        <v>176</v>
      </c>
      <c r="CY2">
        <f>AVERAGE(Cycle!BV:BV)/200</f>
        <v>3.0653266331658293E-2</v>
      </c>
      <c r="CZ2">
        <f>STDEV(Cycle!BV:BV)/200</f>
        <v>1.3552195277996537E-2</v>
      </c>
      <c r="DA2" t="s">
        <v>177</v>
      </c>
      <c r="DB2">
        <f>AVERAGE(Cycle!BZ:BZ)/200</f>
        <v>3.1071428571428573E-2</v>
      </c>
      <c r="DC2">
        <f>STDEV(Cycle!BZ:BZ)/200</f>
        <v>1.4246007087907752E-2</v>
      </c>
      <c r="DD2" t="s">
        <v>178</v>
      </c>
      <c r="DE2">
        <f>AVERAGE(Cycle!CD:CD)/200</f>
        <v>2.4102564102564103E-2</v>
      </c>
      <c r="DF2">
        <f>STDEV(Cycle!CD:CD)/200</f>
        <v>1.0196004047965425E-2</v>
      </c>
      <c r="DG2" t="s">
        <v>179</v>
      </c>
      <c r="DH2">
        <f>AVERAGE(Cycle!CH:CH)/200</f>
        <v>4.2074999999999994E-2</v>
      </c>
      <c r="DI2">
        <f>STDEV(Cycle!CH:CH)/200</f>
        <v>1.486351220186112E-2</v>
      </c>
      <c r="DK2" t="s">
        <v>192</v>
      </c>
      <c r="DL2">
        <f>AVERAGE(Cycle!CM:CM)/200</f>
        <v>1.419431279620853E-2</v>
      </c>
      <c r="DM2">
        <f>STDEV(Cycle!CM:CM)/200</f>
        <v>8.1978606893899457E-3</v>
      </c>
      <c r="DN2" t="s">
        <v>193</v>
      </c>
      <c r="DO2">
        <f>AVERAGE(Cycle!CQ:CQ)/200</f>
        <v>1.425233644859813E-2</v>
      </c>
      <c r="DP2">
        <f>STDEV(Cycle!CQ:CQ)/200</f>
        <v>8.1160519761579956E-3</v>
      </c>
      <c r="DQ2" t="s">
        <v>194</v>
      </c>
      <c r="DR2">
        <f>AVERAGE(Cycle!CU:CU)/200</f>
        <v>6.1764705882352946E-3</v>
      </c>
      <c r="DS2">
        <f>STDEV(Cycle!CU:CU)/200</f>
        <v>6.6649761210158861E-3</v>
      </c>
      <c r="DT2" t="s">
        <v>195</v>
      </c>
      <c r="DU2">
        <f>AVERAGE(Cycle!CY:CY)/200</f>
        <v>2.5931372549019609E-2</v>
      </c>
      <c r="DV2">
        <f>STDEV(Cycle!CY:CY)/200</f>
        <v>2.0799658866055171E-2</v>
      </c>
    </row>
    <row r="3" spans="1:126" x14ac:dyDescent="0.25">
      <c r="A3">
        <v>2</v>
      </c>
      <c r="J3" t="s">
        <v>287</v>
      </c>
      <c r="K3">
        <v>99.321266968325801</v>
      </c>
      <c r="M3" t="s">
        <v>278</v>
      </c>
      <c r="N3">
        <v>252</v>
      </c>
      <c r="O3">
        <f xml:space="preserve"> (N3/N$2)*100</f>
        <v>30.920245398773005</v>
      </c>
      <c r="R3" t="s">
        <v>239</v>
      </c>
      <c r="S3">
        <v>29.788011695906427</v>
      </c>
      <c r="W3" t="s">
        <v>222</v>
      </c>
      <c r="X3">
        <f>AVERAGE(Coordination!AU:AU)</f>
        <v>0.42183729181542839</v>
      </c>
      <c r="Y3">
        <f>STDEV(Coordination!AU:AU)</f>
        <v>0.12128547998436952</v>
      </c>
      <c r="Z3" t="s">
        <v>225</v>
      </c>
      <c r="AA3">
        <f>AVERAGE(Coordination!AX:AX)</f>
        <v>0.51440331543164064</v>
      </c>
      <c r="AB3">
        <f>STDEV(Coordination!AX:AX)</f>
        <v>0.25954246793198615</v>
      </c>
      <c r="AC3" t="s">
        <v>228</v>
      </c>
      <c r="AD3">
        <f>AVERAGE(Coordination!BA:BA)</f>
        <v>0.45329139867992774</v>
      </c>
      <c r="AE3">
        <f>STDEV(Coordination!BA:BA)</f>
        <v>0.25439586449441864</v>
      </c>
      <c r="AF3" t="s">
        <v>231</v>
      </c>
      <c r="AG3">
        <f>AVERAGE(Coordination!BD:BD)</f>
        <v>0.4904616692452714</v>
      </c>
      <c r="AH3">
        <f>STDEV(Coordination!BD:BD)</f>
        <v>8.7191769736081282E-2</v>
      </c>
      <c r="AK3" t="s">
        <v>302</v>
      </c>
      <c r="AL3">
        <f>AVERAGE(Coordination!BR:BR)</f>
        <v>0.37255288761203448</v>
      </c>
      <c r="AM3">
        <f>STDEV(Coordination!BR:BR)</f>
        <v>6.7272814542693057E-2</v>
      </c>
      <c r="AN3" t="s">
        <v>305</v>
      </c>
      <c r="AO3">
        <f>AVERAGE(Coordination!BU:BU)</f>
        <v>0.280021445987858</v>
      </c>
      <c r="AP3">
        <f>STDEV(Coordination!BU:BU)</f>
        <v>0.13760753938788017</v>
      </c>
      <c r="AQ3" t="s">
        <v>308</v>
      </c>
      <c r="AR3">
        <f>AVERAGE(Coordination!BX:BX)</f>
        <v>0.28052329369189394</v>
      </c>
      <c r="AS3">
        <f>STDEV(Coordination!BX:BX)</f>
        <v>0.13598929039273056</v>
      </c>
      <c r="AT3" t="s">
        <v>311</v>
      </c>
      <c r="AU3">
        <f>AVERAGE(Coordination!CA:CA)</f>
        <v>0.42405834454366192</v>
      </c>
      <c r="AV3">
        <f>STDEV(Coordination!CA:CA)</f>
        <v>4.356289747573671E-2</v>
      </c>
      <c r="AX3" t="s">
        <v>107</v>
      </c>
      <c r="AY3">
        <f>AVERAGE(Cycle!$BU:$BU)</f>
        <v>14.396984924623116</v>
      </c>
      <c r="AZ3">
        <f>STDEV(Cycle!$BU:$BU)</f>
        <v>1.4696220069139934</v>
      </c>
      <c r="BA3" t="s">
        <v>108</v>
      </c>
      <c r="BB3">
        <f>AVERAGE(Cycle!$BY:$BY)</f>
        <v>13.98469387755102</v>
      </c>
      <c r="BC3">
        <f>STDEV(Cycle!$BY:$BY)</f>
        <v>1.4969269061042176</v>
      </c>
      <c r="BD3" t="s">
        <v>109</v>
      </c>
      <c r="BE3">
        <f>AVERAGE(Cycle!$CC:$CC)</f>
        <v>14.553846153846154</v>
      </c>
      <c r="BF3">
        <f>STDEV(Cycle!$CC:$CC)</f>
        <v>1.3319712842184521</v>
      </c>
      <c r="BG3" t="s">
        <v>110</v>
      </c>
      <c r="BH3">
        <f>AVERAGE(Cycle!$CG:$CG)</f>
        <v>14.215</v>
      </c>
      <c r="BI3">
        <f>STDEV(Cycle!$CG:$CG)</f>
        <v>1.2715578227050519</v>
      </c>
      <c r="BK3" t="s">
        <v>295</v>
      </c>
      <c r="BL3">
        <v>187.11463903473125</v>
      </c>
      <c r="BO3" t="s">
        <v>33</v>
      </c>
      <c r="BP3">
        <f>AVERAGE(Cycle!BG:BG)</f>
        <v>4.0658939722222236</v>
      </c>
      <c r="BQ3">
        <f>STDEV(Cycle!BG:BG)</f>
        <v>0.58829911778402222</v>
      </c>
      <c r="BS3" t="s">
        <v>207</v>
      </c>
      <c r="BT3">
        <v>1600</v>
      </c>
      <c r="BU3">
        <v>29.433406916850625</v>
      </c>
      <c r="BV3">
        <v>8</v>
      </c>
      <c r="BX3" t="s">
        <v>141</v>
      </c>
      <c r="BY3">
        <f>AVERAGE(Cycle!DD:DD)</f>
        <v>32.392498921545076</v>
      </c>
      <c r="BZ3">
        <f>STDEV(Cycle!DD:DD)</f>
        <v>13.047422141255963</v>
      </c>
      <c r="CA3" t="s">
        <v>144</v>
      </c>
      <c r="CB3">
        <f>AVERAGE(Cycle!DG:DG)</f>
        <v>51.208528741166816</v>
      </c>
      <c r="CC3">
        <f>STDEV(Cycle!DG:DG)</f>
        <v>20.93616641337934</v>
      </c>
      <c r="CD3" t="s">
        <v>147</v>
      </c>
      <c r="CE3">
        <f>AVERAGE(Cycle!DJ:DJ)</f>
        <v>51.363472795539963</v>
      </c>
      <c r="CF3">
        <f>STDEV(Cycle!DJ:DJ)</f>
        <v>19.228299502469159</v>
      </c>
      <c r="CG3" t="s">
        <v>150</v>
      </c>
      <c r="CH3">
        <f>AVERAGE(Cycle!DM:DM)</f>
        <v>25.823948886081222</v>
      </c>
      <c r="CI3">
        <f>STDEV(Cycle!DM:DM)</f>
        <v>11.599167503009836</v>
      </c>
      <c r="CK3" t="s">
        <v>153</v>
      </c>
      <c r="CL3">
        <f>AVERAGE(Cycle!DQ:DQ)</f>
        <v>11.117287793828075</v>
      </c>
      <c r="CM3">
        <f>STDEV(Cycle!DQ:DQ)</f>
        <v>11.40877902162639</v>
      </c>
      <c r="CN3" t="s">
        <v>156</v>
      </c>
      <c r="CO3">
        <f>AVERAGE(Cycle!DT:DT)</f>
        <v>33.666757460267483</v>
      </c>
      <c r="CP3">
        <f>STDEV(Cycle!DT:DT)</f>
        <v>30.02662135311283</v>
      </c>
      <c r="CQ3" t="s">
        <v>159</v>
      </c>
      <c r="CR3">
        <f>AVERAGE(Cycle!DW:DW)</f>
        <v>35.825569886988575</v>
      </c>
      <c r="CS3">
        <f>STDEV(Cycle!DW:DW)</f>
        <v>30.786267734945802</v>
      </c>
      <c r="CT3" t="s">
        <v>162</v>
      </c>
      <c r="CU3">
        <f>AVERAGE(Cycle!DZ:DZ)</f>
        <v>4.8572585142654336</v>
      </c>
      <c r="CV3">
        <f>STDEV(Cycle!DZ:DZ)</f>
        <v>7.9182284723766214</v>
      </c>
      <c r="CX3" t="s">
        <v>180</v>
      </c>
      <c r="CY3">
        <f>AVERAGE(Cycle!BW:BW)/200</f>
        <v>2.3517587939698492E-2</v>
      </c>
      <c r="CZ3">
        <f>STDEV(Cycle!BW:BW)/200</f>
        <v>1.0184581444668512E-2</v>
      </c>
      <c r="DA3" t="s">
        <v>181</v>
      </c>
      <c r="DB3">
        <f>AVERAGE(Cycle!CA:CA)/200</f>
        <v>3.6505102040816327E-2</v>
      </c>
      <c r="DC3">
        <f>STDEV(Cycle!CA:CA)/200</f>
        <v>1.7265794686123787E-2</v>
      </c>
      <c r="DD3" t="s">
        <v>182</v>
      </c>
      <c r="DE3">
        <f>AVERAGE(Cycle!CE:CE)/200</f>
        <v>3.7999999999999999E-2</v>
      </c>
      <c r="DF3">
        <f>STDEV(Cycle!CE:CE)/200</f>
        <v>1.6469277865227176E-2</v>
      </c>
      <c r="DG3" t="s">
        <v>183</v>
      </c>
      <c r="DH3">
        <f>AVERAGE(Cycle!CI:CI)/200</f>
        <v>1.84E-2</v>
      </c>
      <c r="DI3">
        <f>STDEV(Cycle!CI:CI)/200</f>
        <v>8.5325271813515204E-3</v>
      </c>
      <c r="DK3" t="s">
        <v>196</v>
      </c>
      <c r="DL3">
        <f>AVERAGE(Cycle!CN:CN)/200</f>
        <v>6.0426540284360189E-3</v>
      </c>
      <c r="DM3">
        <f>STDEV(Cycle!CN:CN)/200</f>
        <v>6.4993098951401781E-3</v>
      </c>
      <c r="DN3" t="s">
        <v>197</v>
      </c>
      <c r="DO3">
        <f>AVERAGE(Cycle!CR:CR)/200</f>
        <v>2.1121495327102804E-2</v>
      </c>
      <c r="DP3">
        <f>STDEV(Cycle!CR:CR)/200</f>
        <v>2.1033266867616911E-2</v>
      </c>
      <c r="DQ3" t="s">
        <v>198</v>
      </c>
      <c r="DR3">
        <f>AVERAGE(Cycle!CV:CV)/200</f>
        <v>2.2083333333333333E-2</v>
      </c>
      <c r="DS3">
        <f>STDEV(Cycle!CV:CV)/200</f>
        <v>2.1054653643925881E-2</v>
      </c>
      <c r="DT3" t="s">
        <v>199</v>
      </c>
      <c r="DU3">
        <f>AVERAGE(Cycle!CZ:CZ)/200</f>
        <v>2.9901960784313726E-3</v>
      </c>
      <c r="DV3">
        <f>STDEV(Cycle!CZ:CZ)/200</f>
        <v>5.1221437515565852E-3</v>
      </c>
    </row>
    <row r="4" spans="1:126" x14ac:dyDescent="0.25">
      <c r="A4">
        <v>3</v>
      </c>
      <c r="F4" t="s">
        <v>22</v>
      </c>
      <c r="J4" t="s">
        <v>288</v>
      </c>
      <c r="K4">
        <v>0</v>
      </c>
      <c r="M4" t="s">
        <v>279</v>
      </c>
      <c r="N4">
        <v>8</v>
      </c>
      <c r="O4">
        <f xml:space="preserve"> (N4/N$2)*100</f>
        <v>0.98159509202453998</v>
      </c>
      <c r="W4" t="s">
        <v>223</v>
      </c>
      <c r="X4">
        <f>AVERAGE(Coordination!AV:AV)</f>
        <v>0.41573164246722866</v>
      </c>
      <c r="Y4">
        <f>STDEV(Coordination!AV:AV)</f>
        <v>0.28205431124001346</v>
      </c>
      <c r="Z4" t="s">
        <v>226</v>
      </c>
      <c r="AA4">
        <f>AVERAGE(Coordination!AY:AY)</f>
        <v>0.50898610808079936</v>
      </c>
      <c r="AB4">
        <f>STDEV(Coordination!AY:AY)</f>
        <v>8.529552233843829E-2</v>
      </c>
      <c r="AC4" t="s">
        <v>229</v>
      </c>
      <c r="AD4">
        <f>AVERAGE(Coordination!BB:BB)</f>
        <v>0.46719859382187334</v>
      </c>
      <c r="AE4">
        <f>STDEV(Coordination!BB:BB)</f>
        <v>0.37634001012383617</v>
      </c>
      <c r="AF4" t="s">
        <v>232</v>
      </c>
      <c r="AG4">
        <f>AVERAGE(Coordination!BE:BE)</f>
        <v>0.36018465054318449</v>
      </c>
      <c r="AH4">
        <f>STDEV(Coordination!BE:BE)</f>
        <v>0.35005577980405445</v>
      </c>
      <c r="AK4" t="s">
        <v>303</v>
      </c>
      <c r="AL4">
        <f>AVERAGE(Coordination!BS:BS)</f>
        <v>0.22749734222720161</v>
      </c>
      <c r="AM4">
        <f>STDEV(Coordination!BS:BS)</f>
        <v>0.10980526363856417</v>
      </c>
      <c r="AN4" t="s">
        <v>306</v>
      </c>
      <c r="AO4">
        <f>AVERAGE(Coordination!BV:BV)</f>
        <v>0.42646528085330537</v>
      </c>
      <c r="AP4">
        <f>STDEV(Coordination!BV:BV)</f>
        <v>4.3838559569087422E-2</v>
      </c>
      <c r="AQ4" t="s">
        <v>309</v>
      </c>
      <c r="AR4">
        <f>AVERAGE(Coordination!BY:BY)</f>
        <v>0.1503473851967852</v>
      </c>
      <c r="AS4">
        <f>STDEV(Coordination!BY:BY)</f>
        <v>0.14088255317033679</v>
      </c>
      <c r="AT4" t="s">
        <v>312</v>
      </c>
      <c r="AU4">
        <f>AVERAGE(Coordination!CB:CB)</f>
        <v>0.15200545857292702</v>
      </c>
      <c r="AV4">
        <f>STDEV(Coordination!CB:CB)</f>
        <v>0.14304196785660031</v>
      </c>
      <c r="AX4" t="s">
        <v>112</v>
      </c>
      <c r="AY4">
        <f>AVERAGE(Cycle!$K$2:$K$249)</f>
        <v>7.1984924623115634E-2</v>
      </c>
      <c r="AZ4">
        <f>STDEV(Cycle!$K$2:$K$249)</f>
        <v>7.3481100345699959E-3</v>
      </c>
      <c r="BA4" t="s">
        <v>113</v>
      </c>
      <c r="BB4">
        <f>AVERAGE(Cycle!$L$2:$L$248)</f>
        <v>6.9923469387755136E-2</v>
      </c>
      <c r="BC4">
        <f>STDEV(Cycle!$L$2:$L$248)</f>
        <v>7.4846345305210719E-3</v>
      </c>
      <c r="BD4" t="s">
        <v>114</v>
      </c>
      <c r="BE4">
        <f>AVERAGE(Cycle!$M$2:$M$248)</f>
        <v>7.276923076923078E-2</v>
      </c>
      <c r="BF4">
        <f>STDEV(Cycle!$M$2:$M$248)</f>
        <v>6.6598564210922587E-3</v>
      </c>
      <c r="BG4" t="s">
        <v>115</v>
      </c>
      <c r="BH4">
        <f>AVERAGE(Cycle!$N$2:$N$249)</f>
        <v>7.1075000000000013E-2</v>
      </c>
      <c r="BI4">
        <f>STDEV(Cycle!$N$2:$N$249)</f>
        <v>6.3577891135252586E-3</v>
      </c>
      <c r="BO4" t="s">
        <v>36</v>
      </c>
      <c r="BS4" t="s">
        <v>208</v>
      </c>
      <c r="BT4">
        <v>3359</v>
      </c>
      <c r="BU4">
        <v>61.791758646063279</v>
      </c>
      <c r="BV4">
        <v>16.795000000000002</v>
      </c>
      <c r="BX4" t="s">
        <v>142</v>
      </c>
      <c r="BY4">
        <f>AVERAGE(Cycle!DE:DE)</f>
        <v>58.433860803954339</v>
      </c>
      <c r="BZ4">
        <f>STDEV(Cycle!DE:DE)</f>
        <v>17.975765713363131</v>
      </c>
      <c r="CA4" t="s">
        <v>145</v>
      </c>
      <c r="CB4">
        <f>AVERAGE(Cycle!DH:DH)</f>
        <v>25.353329560262313</v>
      </c>
      <c r="CC4">
        <f>STDEV(Cycle!DH:DH)</f>
        <v>10.892136560848259</v>
      </c>
      <c r="CD4" t="s">
        <v>148</v>
      </c>
      <c r="CE4">
        <f>AVERAGE(Cycle!DK:DK)</f>
        <v>71.908185399492851</v>
      </c>
      <c r="CF4">
        <f>STDEV(Cycle!DK:DK)</f>
        <v>25.402450942387613</v>
      </c>
      <c r="CG4" t="s">
        <v>151</v>
      </c>
      <c r="CH4">
        <f>AVERAGE(Cycle!DN:DN)</f>
        <v>72.953097311185545</v>
      </c>
      <c r="CI4">
        <f>STDEV(Cycle!DN:DN)</f>
        <v>25.572290344374938</v>
      </c>
      <c r="CK4" t="s">
        <v>154</v>
      </c>
      <c r="CL4">
        <f>AVERAGE(Cycle!DR:DR)</f>
        <v>43.167558288132582</v>
      </c>
      <c r="CM4">
        <f>STDEV(Cycle!DR:DR)</f>
        <v>28.697865890757672</v>
      </c>
      <c r="CN4" t="s">
        <v>157</v>
      </c>
      <c r="CO4">
        <f>AVERAGE(Cycle!DU:DU)</f>
        <v>4.1098087800114662</v>
      </c>
      <c r="CP4">
        <f>STDEV(Cycle!DU:DU)</f>
        <v>6.7186391829548819</v>
      </c>
      <c r="CQ4" t="s">
        <v>160</v>
      </c>
      <c r="CR4">
        <f>AVERAGE(Cycle!DX:DX)</f>
        <v>65.08422373474275</v>
      </c>
      <c r="CS4">
        <f>STDEV(Cycle!DX:DX)</f>
        <v>30.880440603278508</v>
      </c>
      <c r="CT4" t="s">
        <v>163</v>
      </c>
      <c r="CU4">
        <f>AVERAGE(Cycle!EA:EA)</f>
        <v>64.977456703235205</v>
      </c>
      <c r="CV4">
        <f>STDEV(Cycle!EA:EA)</f>
        <v>31.488153869122055</v>
      </c>
      <c r="CX4" t="s">
        <v>184</v>
      </c>
      <c r="CY4">
        <f>AVERAGE(Cycle!BX:BX)/200</f>
        <v>4.2336683417085429E-2</v>
      </c>
      <c r="CZ4">
        <f>STDEV(Cycle!BX:BX)/200</f>
        <v>1.4769002861072925E-2</v>
      </c>
      <c r="DA4" t="s">
        <v>185</v>
      </c>
      <c r="DB4">
        <f>AVERAGE(Cycle!CB:CB)/200</f>
        <v>1.7780612244897961E-2</v>
      </c>
      <c r="DC4">
        <f>STDEV(Cycle!CB:CB)/200</f>
        <v>8.0414204404543471E-3</v>
      </c>
      <c r="DD4" t="s">
        <v>186</v>
      </c>
      <c r="DE4">
        <f>AVERAGE(Cycle!CF:CF)/200</f>
        <v>5.1461538461538468E-2</v>
      </c>
      <c r="DF4">
        <f>STDEV(Cycle!CF:CF)/200</f>
        <v>1.7499405223833923E-2</v>
      </c>
      <c r="DG4" t="s">
        <v>187</v>
      </c>
      <c r="DH4">
        <f>AVERAGE(Cycle!CJ:CJ)/200</f>
        <v>5.1200000000000002E-2</v>
      </c>
      <c r="DI4">
        <f>STDEV(Cycle!CJ:CJ)/200</f>
        <v>1.7416274950913847E-2</v>
      </c>
      <c r="DK4" t="s">
        <v>200</v>
      </c>
      <c r="DL4">
        <f>AVERAGE(Cycle!CO:CO)/200</f>
        <v>2.6042654028436019E-2</v>
      </c>
      <c r="DM4">
        <f>STDEV(Cycle!CO:CO)/200</f>
        <v>2.0513713893015463E-2</v>
      </c>
      <c r="DN4" t="s">
        <v>201</v>
      </c>
      <c r="DO4">
        <f>AVERAGE(Cycle!CS:CS)/200</f>
        <v>2.6168224299065418E-3</v>
      </c>
      <c r="DP4">
        <f>STDEV(Cycle!CS:CS)/200</f>
        <v>4.5628523732997766E-3</v>
      </c>
      <c r="DQ4" t="s">
        <v>202</v>
      </c>
      <c r="DR4">
        <f>AVERAGE(Cycle!CW:CW)/200</f>
        <v>3.4068627450980389E-2</v>
      </c>
      <c r="DS4">
        <f>STDEV(Cycle!CW:CW)/200</f>
        <v>1.5243998934844761E-2</v>
      </c>
      <c r="DT4" t="s">
        <v>203</v>
      </c>
      <c r="DU4">
        <f>AVERAGE(Cycle!DA:DA)/200</f>
        <v>3.3946078431372546E-2</v>
      </c>
      <c r="DV4">
        <f>STDEV(Cycle!DA:DA)/200</f>
        <v>1.5392789378183178E-2</v>
      </c>
    </row>
    <row r="5" spans="1:126" x14ac:dyDescent="0.25">
      <c r="A5">
        <v>4</v>
      </c>
      <c r="B5" s="2">
        <v>1</v>
      </c>
      <c r="J5" t="s">
        <v>289</v>
      </c>
      <c r="K5">
        <v>0</v>
      </c>
      <c r="M5" t="s">
        <v>280</v>
      </c>
      <c r="N5">
        <v>0</v>
      </c>
      <c r="O5">
        <f xml:space="preserve"> (N5/N$2)*100</f>
        <v>0</v>
      </c>
      <c r="AX5" t="s">
        <v>116</v>
      </c>
      <c r="AY5">
        <f>AVERAGE(Cycle!$P$2:$P$249)</f>
        <v>5.4857819905213302E-2</v>
      </c>
      <c r="AZ5">
        <f>STDEV(Cycle!$P$2:$P$249)</f>
        <v>1.1750528781851526E-2</v>
      </c>
      <c r="BA5" t="s">
        <v>117</v>
      </c>
      <c r="BB5">
        <f>AVERAGE(Cycle!$Q$2:$Q$249)</f>
        <v>5.5490654205607483E-2</v>
      </c>
      <c r="BC5">
        <f>STDEV(Cycle!$Q$2:$Q$249)</f>
        <v>1.1703191914108763E-2</v>
      </c>
      <c r="BD5" t="s">
        <v>118</v>
      </c>
      <c r="BE5">
        <f>AVERAGE(Cycle!$R$2:$R$249)</f>
        <v>5.5318627450980401E-2</v>
      </c>
      <c r="BF5">
        <f>STDEV(Cycle!$R$2:$R$249)</f>
        <v>1.0575622404370887E-2</v>
      </c>
      <c r="BG5" t="s">
        <v>119</v>
      </c>
      <c r="BH5">
        <f>AVERAGE(Cycle!$S$2:$S$249)</f>
        <v>5.573529411764705E-2</v>
      </c>
      <c r="BI5">
        <f>STDEV(Cycle!$S$2:$S$249)</f>
        <v>1.0756990139387789E-2</v>
      </c>
      <c r="BO5" t="s">
        <v>32</v>
      </c>
      <c r="BP5">
        <f>AVERAGE(Cycle!BI:BI)</f>
        <v>2.3313302500000002</v>
      </c>
      <c r="BQ5">
        <f>STDEV(Cycle!BI:BI)</f>
        <v>0.54313702630165384</v>
      </c>
      <c r="BS5" t="s">
        <v>209</v>
      </c>
      <c r="BT5">
        <v>385</v>
      </c>
      <c r="BU5">
        <v>7.082413539367181</v>
      </c>
      <c r="BV5">
        <v>1.925</v>
      </c>
    </row>
    <row r="6" spans="1:126" x14ac:dyDescent="0.25">
      <c r="A6">
        <v>5</v>
      </c>
      <c r="B6" s="2">
        <v>1</v>
      </c>
      <c r="J6" t="s">
        <v>290</v>
      </c>
      <c r="K6">
        <v>0</v>
      </c>
      <c r="M6" t="s">
        <v>281</v>
      </c>
      <c r="N6">
        <v>354</v>
      </c>
      <c r="O6">
        <f xml:space="preserve"> (N6/N$2)*100</f>
        <v>43.435582822085891</v>
      </c>
      <c r="AX6" t="s">
        <v>120</v>
      </c>
      <c r="AY6">
        <f>AVERAGE(Cycle!$U$2:$U$249)</f>
        <v>0.12648241206030161</v>
      </c>
      <c r="AZ6">
        <f>STDEV(Cycle!$U$2:$U$249)</f>
        <v>1.3565718908561585E-2</v>
      </c>
      <c r="BA6" t="s">
        <v>121</v>
      </c>
      <c r="BB6">
        <f>AVERAGE(Cycle!$V$2:$V$248)</f>
        <v>0.12477040816326522</v>
      </c>
      <c r="BC6">
        <f>STDEV(Cycle!$V$2:$V$248)</f>
        <v>1.4458547000685948E-2</v>
      </c>
      <c r="BD6" t="s">
        <v>122</v>
      </c>
      <c r="BE6">
        <f>AVERAGE(Cycle!$W$2:$W$248)</f>
        <v>0.12748717948717952</v>
      </c>
      <c r="BF6">
        <f>STDEV(Cycle!$W$2:$W$248)</f>
        <v>1.3521406843765699E-2</v>
      </c>
      <c r="BG6" t="s">
        <v>123</v>
      </c>
      <c r="BH6">
        <f>AVERAGE(Cycle!$X$2:$X$249)</f>
        <v>0.12632500000000008</v>
      </c>
      <c r="BI6">
        <f>STDEV(Cycle!$X$2:$X$249)</f>
        <v>1.3085316293944296E-2</v>
      </c>
      <c r="BO6" t="s">
        <v>33</v>
      </c>
      <c r="BP6">
        <f>AVERAGE(Cycle!BJ:BJ)</f>
        <v>2.5569298636363631</v>
      </c>
      <c r="BQ6">
        <f>STDEV(Cycle!BJ:BJ)</f>
        <v>0.76134236223577056</v>
      </c>
      <c r="BS6" t="s">
        <v>210</v>
      </c>
      <c r="BT6">
        <v>1</v>
      </c>
      <c r="BU6">
        <v>1.839587932303164E-2</v>
      </c>
      <c r="BV6">
        <v>5.0000000000000001E-3</v>
      </c>
    </row>
    <row r="7" spans="1:126" x14ac:dyDescent="0.25">
      <c r="A7">
        <v>6</v>
      </c>
      <c r="B7" s="2">
        <v>1</v>
      </c>
      <c r="M7" t="s">
        <v>282</v>
      </c>
      <c r="N7">
        <v>12</v>
      </c>
      <c r="O7">
        <f xml:space="preserve"> (N7/N$2)*100</f>
        <v>1.4723926380368098</v>
      </c>
      <c r="AX7" t="s">
        <v>23</v>
      </c>
      <c r="AY7">
        <f>AVERAGE(Cycle!Z:Z)</f>
        <v>23.569749920235587</v>
      </c>
      <c r="AZ7">
        <f>STDEV(Cycle!Z:Z)</f>
        <v>3.8858048460702577</v>
      </c>
      <c r="BA7" t="s">
        <v>24</v>
      </c>
      <c r="BB7">
        <f>AVERAGE(Cycle!AA:AA)</f>
        <v>23.393068924866842</v>
      </c>
      <c r="BC7">
        <f>STDEV(Cycle!AA:AA)</f>
        <v>3.7172995451367239</v>
      </c>
      <c r="BD7" t="s">
        <v>25</v>
      </c>
      <c r="BE7">
        <f>AVERAGE(Cycle!AB:AB)</f>
        <v>23.902937296544255</v>
      </c>
      <c r="BF7">
        <f>STDEV(Cycle!AB:AB)</f>
        <v>3.8526939045669164</v>
      </c>
      <c r="BG7" t="s">
        <v>26</v>
      </c>
      <c r="BH7">
        <f>AVERAGE(Cycle!AC:AC)</f>
        <v>23.640953637437566</v>
      </c>
      <c r="BI7">
        <f>STDEV(Cycle!AC:AC)</f>
        <v>3.7031113585148026</v>
      </c>
      <c r="BO7" t="s">
        <v>39</v>
      </c>
      <c r="BS7" t="s">
        <v>211</v>
      </c>
      <c r="BT7">
        <v>5436</v>
      </c>
    </row>
    <row r="8" spans="1:126" x14ac:dyDescent="0.25">
      <c r="A8">
        <v>7</v>
      </c>
      <c r="B8" s="2">
        <v>1</v>
      </c>
      <c r="E8" s="3">
        <v>4</v>
      </c>
      <c r="M8" t="s">
        <v>283</v>
      </c>
      <c r="N8">
        <v>143</v>
      </c>
      <c r="O8">
        <f xml:space="preserve"> (N8/N$2)*100</f>
        <v>17.54601226993865</v>
      </c>
      <c r="AX8" t="s">
        <v>136</v>
      </c>
      <c r="AY8">
        <f>AVERAGE(Cycle!$AJ$2:$AJ$249)</f>
        <v>7.9925013353857635</v>
      </c>
      <c r="AZ8">
        <f>STDEV(Cycle!$AJ$2:$AJ$249)</f>
        <v>0.8155799565700711</v>
      </c>
      <c r="BA8" t="s">
        <v>137</v>
      </c>
      <c r="BB8">
        <f>AVERAGE(Cycle!$AK$2:$AK$248)</f>
        <v>8.1171493581938172</v>
      </c>
      <c r="BC8">
        <f>STDEV(Cycle!$AK$2:$AK$248)</f>
        <v>0.90215658286303724</v>
      </c>
      <c r="BD8" t="s">
        <v>138</v>
      </c>
      <c r="BE8">
        <f>AVERAGE(Cycle!$AL$2:$AL$248)</f>
        <v>7.9225997517878728</v>
      </c>
      <c r="BF8">
        <f>STDEV(Cycle!$AL$2:$AL$248)</f>
        <v>0.75848057541918934</v>
      </c>
      <c r="BG8" t="s">
        <v>139</v>
      </c>
      <c r="BH8">
        <f>AVERAGE(Cycle!$AM$2:$AM$249)</f>
        <v>7.9951417984166309</v>
      </c>
      <c r="BI8">
        <f>STDEV(Cycle!$AM$2:$AM$249)</f>
        <v>0.77410402300773573</v>
      </c>
      <c r="BO8" t="s">
        <v>40</v>
      </c>
      <c r="BP8">
        <f>AVERAGE(Cycle!BL:BL)</f>
        <v>2.3848022109820914</v>
      </c>
      <c r="BQ8">
        <f>STDEV(Cycle!BL:BL)</f>
        <v>1.0675594861640112</v>
      </c>
    </row>
    <row r="9" spans="1:126" x14ac:dyDescent="0.25">
      <c r="A9">
        <v>8</v>
      </c>
      <c r="B9" s="2">
        <v>1</v>
      </c>
      <c r="E9" s="3">
        <v>4</v>
      </c>
      <c r="M9" t="s">
        <v>276</v>
      </c>
      <c r="N9">
        <v>46</v>
      </c>
      <c r="O9">
        <f xml:space="preserve"> (N9/N$2)*100</f>
        <v>5.6441717791411046</v>
      </c>
      <c r="AX9" t="s">
        <v>128</v>
      </c>
      <c r="AY9">
        <v>7.518796992481203</v>
      </c>
      <c r="BA9" t="s">
        <v>129</v>
      </c>
      <c r="BB9">
        <v>7.6271186440677958</v>
      </c>
      <c r="BD9" t="s">
        <v>130</v>
      </c>
      <c r="BE9">
        <v>7.6335877862595414</v>
      </c>
      <c r="BG9" t="s">
        <v>131</v>
      </c>
      <c r="BH9">
        <v>7.518796992481203</v>
      </c>
      <c r="BO9" t="s">
        <v>41</v>
      </c>
      <c r="BP9">
        <f>AVERAGE(Cycle!BM:BM)</f>
        <v>2.8820669905234886</v>
      </c>
      <c r="BQ9">
        <f>STDEV(Cycle!BM:BM)</f>
        <v>1.9394632832114151</v>
      </c>
    </row>
    <row r="10" spans="1:126" x14ac:dyDescent="0.25">
      <c r="A10">
        <v>9</v>
      </c>
      <c r="B10" s="2">
        <v>1</v>
      </c>
      <c r="E10" s="3">
        <v>4</v>
      </c>
      <c r="AX10" t="s">
        <v>91</v>
      </c>
      <c r="AY10">
        <f>AVERAGE(Cycle!$AV$2:$AV$248)</f>
        <v>57.241672186129207</v>
      </c>
      <c r="AZ10">
        <f>STDEV(Cycle!$AV$2:$AV$248)</f>
        <v>6.0028958746999344</v>
      </c>
      <c r="BA10" t="s">
        <v>92</v>
      </c>
      <c r="BB10">
        <f>AVERAGE(Cycle!$AW$2:$AW$248)</f>
        <v>56.343560015206378</v>
      </c>
      <c r="BC10">
        <f>STDEV(Cycle!$AW$2:$AW$248)</f>
        <v>5.3343466300524325</v>
      </c>
      <c r="BD10" t="s">
        <v>93</v>
      </c>
      <c r="BE10">
        <f>AVERAGE(Cycle!$AX$2:$AX$248)</f>
        <v>57.32224336717421</v>
      </c>
      <c r="BF10">
        <f>STDEV(Cycle!$AX$2:$AX$248)</f>
        <v>4.5189825545070397</v>
      </c>
      <c r="BG10" t="s">
        <v>94</v>
      </c>
      <c r="BH10">
        <f>AVERAGE(Cycle!$AY$2:$AY$248)</f>
        <v>56.521258415763732</v>
      </c>
      <c r="BI10">
        <f>STDEV(Cycle!$AY$2:$AY$248)</f>
        <v>4.6601146834321323</v>
      </c>
      <c r="BO10" t="s">
        <v>315</v>
      </c>
    </row>
    <row r="11" spans="1:126" x14ac:dyDescent="0.25">
      <c r="A11">
        <v>10</v>
      </c>
      <c r="B11" s="2">
        <v>1</v>
      </c>
      <c r="E11" s="3">
        <v>4</v>
      </c>
      <c r="AX11" t="s">
        <v>95</v>
      </c>
      <c r="AY11">
        <f>AVERAGE(Cycle!$BA$2:$BA$248)</f>
        <v>42.758327813870821</v>
      </c>
      <c r="AZ11">
        <f>STDEV(Cycle!$BA$2:$BA$248)</f>
        <v>6.0028958747002772</v>
      </c>
      <c r="BA11" t="s">
        <v>96</v>
      </c>
      <c r="BB11">
        <f>AVERAGE(Cycle!$BB$2:$BB$248)</f>
        <v>43.656439984793636</v>
      </c>
      <c r="BC11">
        <f>STDEV(Cycle!$BB$2:$BB$248)</f>
        <v>5.3343466300524565</v>
      </c>
      <c r="BD11" t="s">
        <v>97</v>
      </c>
      <c r="BE11">
        <f>AVERAGE(Cycle!$BC$2:$BC$248)</f>
        <v>42.677756632825812</v>
      </c>
      <c r="BF11">
        <f>STDEV(Cycle!$BC$2:$BC$248)</f>
        <v>4.5189825545070974</v>
      </c>
      <c r="BG11" t="s">
        <v>98</v>
      </c>
      <c r="BH11">
        <f>AVERAGE(Cycle!$BD$2:$BD$248)</f>
        <v>43.478741584236268</v>
      </c>
      <c r="BI11">
        <f>STDEV(Cycle!$BD$2:$BD$248)</f>
        <v>4.6601146834320408</v>
      </c>
      <c r="BO11" t="s">
        <v>316</v>
      </c>
      <c r="BP11" t="e">
        <f>AVERAGE(Cycle!$BR:$BR)</f>
        <v>#DIV/0!</v>
      </c>
      <c r="BQ11" t="e">
        <f>STDEV(Cycle!$BR:$BR)</f>
        <v>#DIV/0!</v>
      </c>
    </row>
    <row r="12" spans="1:126" x14ac:dyDescent="0.25">
      <c r="A12">
        <v>11</v>
      </c>
      <c r="B12" s="2">
        <v>1</v>
      </c>
      <c r="E12" s="3">
        <v>4</v>
      </c>
      <c r="BO12" t="s">
        <v>317</v>
      </c>
      <c r="BP12" t="e">
        <f>AVERAGE(Cycle!$BS:$BS)</f>
        <v>#DIV/0!</v>
      </c>
      <c r="BQ12" t="e">
        <f>STDEV(Cycle!$BS:$BS)</f>
        <v>#DIV/0!</v>
      </c>
    </row>
    <row r="13" spans="1:126" x14ac:dyDescent="0.25">
      <c r="A13">
        <v>12</v>
      </c>
      <c r="B13" s="2">
        <v>1</v>
      </c>
      <c r="E13" s="3">
        <v>4</v>
      </c>
      <c r="BO13" t="s">
        <v>44</v>
      </c>
    </row>
    <row r="14" spans="1:126" x14ac:dyDescent="0.25">
      <c r="A14">
        <v>13</v>
      </c>
      <c r="B14" s="2">
        <v>1</v>
      </c>
      <c r="E14" s="3">
        <v>4</v>
      </c>
      <c r="BO14" t="s">
        <v>45</v>
      </c>
      <c r="BP14">
        <f>AVERAGE(Cycle!BO:BO)</f>
        <v>6.2545426320581585</v>
      </c>
      <c r="BQ14">
        <f>STDEV(Cycle!BO:BO)</f>
        <v>2.8328872067092927</v>
      </c>
    </row>
    <row r="15" spans="1:126" x14ac:dyDescent="0.25">
      <c r="A15">
        <v>14</v>
      </c>
      <c r="B15" s="2">
        <v>1</v>
      </c>
      <c r="E15" s="3">
        <v>4</v>
      </c>
      <c r="BO15" t="s">
        <v>46</v>
      </c>
      <c r="BP15">
        <f>AVERAGE(Cycle!BP:BP)</f>
        <v>6.6185387320491316</v>
      </c>
      <c r="BQ15">
        <f>STDEV(Cycle!BP:BP)</f>
        <v>2.5748843835153816</v>
      </c>
    </row>
    <row r="16" spans="1:126" x14ac:dyDescent="0.25">
      <c r="A16">
        <v>15</v>
      </c>
      <c r="B16" s="2">
        <v>1</v>
      </c>
      <c r="E16" s="3">
        <v>4</v>
      </c>
    </row>
    <row r="17" spans="1:5" x14ac:dyDescent="0.25">
      <c r="A17">
        <v>16</v>
      </c>
      <c r="B17" s="2">
        <v>1</v>
      </c>
      <c r="E17" s="3">
        <v>4</v>
      </c>
    </row>
    <row r="18" spans="1:5" x14ac:dyDescent="0.25">
      <c r="A18">
        <v>17</v>
      </c>
      <c r="B18" s="2">
        <v>1</v>
      </c>
      <c r="E18" s="3">
        <v>4</v>
      </c>
    </row>
    <row r="19" spans="1:5" x14ac:dyDescent="0.25">
      <c r="A19">
        <v>18</v>
      </c>
      <c r="B19" s="2">
        <v>1</v>
      </c>
      <c r="E19" s="3">
        <v>4</v>
      </c>
    </row>
    <row r="20" spans="1:5" x14ac:dyDescent="0.25">
      <c r="A20">
        <v>19</v>
      </c>
      <c r="E20" s="3">
        <v>4</v>
      </c>
    </row>
    <row r="21" spans="1:5" x14ac:dyDescent="0.25">
      <c r="A21">
        <v>20</v>
      </c>
      <c r="D21" s="4">
        <v>3</v>
      </c>
      <c r="E21" s="3">
        <v>4</v>
      </c>
    </row>
    <row r="22" spans="1:5" x14ac:dyDescent="0.25">
      <c r="A22">
        <v>21</v>
      </c>
      <c r="D22" s="4">
        <v>3</v>
      </c>
    </row>
    <row r="23" spans="1:5" x14ac:dyDescent="0.25">
      <c r="A23">
        <v>22</v>
      </c>
      <c r="C23" s="5">
        <v>2</v>
      </c>
      <c r="D23" s="4">
        <v>3</v>
      </c>
    </row>
    <row r="24" spans="1:5" x14ac:dyDescent="0.25">
      <c r="A24">
        <v>23</v>
      </c>
      <c r="C24" s="5">
        <v>2</v>
      </c>
      <c r="D24" s="4">
        <v>3</v>
      </c>
    </row>
    <row r="25" spans="1:5" x14ac:dyDescent="0.25">
      <c r="A25">
        <v>24</v>
      </c>
      <c r="C25" s="5">
        <v>2</v>
      </c>
      <c r="D25" s="4">
        <v>3</v>
      </c>
    </row>
    <row r="26" spans="1:5" x14ac:dyDescent="0.25">
      <c r="A26">
        <v>25</v>
      </c>
      <c r="C26" s="5">
        <v>2</v>
      </c>
      <c r="D26" s="4">
        <v>3</v>
      </c>
    </row>
    <row r="27" spans="1:5" x14ac:dyDescent="0.25">
      <c r="A27">
        <v>26</v>
      </c>
      <c r="C27" s="5">
        <v>2</v>
      </c>
      <c r="D27" s="4">
        <v>3</v>
      </c>
    </row>
    <row r="28" spans="1:5" x14ac:dyDescent="0.25">
      <c r="A28">
        <v>27</v>
      </c>
      <c r="C28" s="5">
        <v>2</v>
      </c>
      <c r="D28" s="4">
        <v>3</v>
      </c>
    </row>
    <row r="29" spans="1:5" x14ac:dyDescent="0.25">
      <c r="A29">
        <v>28</v>
      </c>
      <c r="C29" s="5">
        <v>2</v>
      </c>
      <c r="D29" s="4">
        <v>3</v>
      </c>
    </row>
    <row r="30" spans="1:5" x14ac:dyDescent="0.25">
      <c r="A30">
        <v>29</v>
      </c>
      <c r="C30" s="5">
        <v>2</v>
      </c>
      <c r="D30" s="4">
        <v>3</v>
      </c>
    </row>
    <row r="31" spans="1:5" x14ac:dyDescent="0.25">
      <c r="A31">
        <v>30</v>
      </c>
      <c r="C31" s="5">
        <v>2</v>
      </c>
      <c r="D31" s="4">
        <v>3</v>
      </c>
    </row>
    <row r="32" spans="1:5" x14ac:dyDescent="0.25">
      <c r="A32">
        <v>31</v>
      </c>
      <c r="C32" s="5">
        <v>2</v>
      </c>
      <c r="D32" s="4">
        <v>3</v>
      </c>
    </row>
    <row r="33" spans="1:5" x14ac:dyDescent="0.25">
      <c r="A33">
        <v>32</v>
      </c>
      <c r="C33" s="5">
        <v>2</v>
      </c>
    </row>
    <row r="34" spans="1:5" x14ac:dyDescent="0.25">
      <c r="A34">
        <v>33</v>
      </c>
      <c r="C34" s="5">
        <v>2</v>
      </c>
    </row>
    <row r="35" spans="1:5" x14ac:dyDescent="0.25">
      <c r="A35">
        <v>34</v>
      </c>
      <c r="C35" s="5">
        <v>2</v>
      </c>
    </row>
    <row r="36" spans="1:5" x14ac:dyDescent="0.25">
      <c r="A36">
        <v>35</v>
      </c>
      <c r="B36" s="2">
        <v>1</v>
      </c>
    </row>
    <row r="37" spans="1:5" x14ac:dyDescent="0.25">
      <c r="A37">
        <v>36</v>
      </c>
      <c r="B37" s="2">
        <v>1</v>
      </c>
      <c r="E37" s="3">
        <v>4</v>
      </c>
    </row>
    <row r="38" spans="1:5" x14ac:dyDescent="0.25">
      <c r="A38">
        <v>37</v>
      </c>
      <c r="B38" s="2">
        <v>1</v>
      </c>
      <c r="E38" s="3">
        <v>4</v>
      </c>
    </row>
    <row r="39" spans="1:5" x14ac:dyDescent="0.25">
      <c r="A39">
        <v>38</v>
      </c>
      <c r="B39" s="2">
        <v>1</v>
      </c>
      <c r="E39" s="3">
        <v>4</v>
      </c>
    </row>
    <row r="40" spans="1:5" x14ac:dyDescent="0.25">
      <c r="A40">
        <v>39</v>
      </c>
      <c r="B40" s="2">
        <v>1</v>
      </c>
      <c r="E40" s="3">
        <v>4</v>
      </c>
    </row>
    <row r="41" spans="1:5" x14ac:dyDescent="0.25">
      <c r="A41">
        <v>40</v>
      </c>
      <c r="B41" s="2">
        <v>1</v>
      </c>
      <c r="E41" s="3">
        <v>4</v>
      </c>
    </row>
    <row r="42" spans="1:5" x14ac:dyDescent="0.25">
      <c r="A42">
        <v>41</v>
      </c>
      <c r="B42" s="2">
        <v>1</v>
      </c>
      <c r="E42" s="3">
        <v>4</v>
      </c>
    </row>
    <row r="43" spans="1:5" x14ac:dyDescent="0.25">
      <c r="A43">
        <v>42</v>
      </c>
      <c r="B43" s="2">
        <v>1</v>
      </c>
      <c r="E43" s="3">
        <v>4</v>
      </c>
    </row>
    <row r="44" spans="1:5" x14ac:dyDescent="0.25">
      <c r="A44">
        <v>43</v>
      </c>
      <c r="B44" s="2">
        <v>1</v>
      </c>
      <c r="E44" s="3">
        <v>4</v>
      </c>
    </row>
    <row r="45" spans="1:5" x14ac:dyDescent="0.25">
      <c r="A45">
        <v>44</v>
      </c>
      <c r="B45" s="2">
        <v>1</v>
      </c>
      <c r="E45" s="3">
        <v>4</v>
      </c>
    </row>
    <row r="46" spans="1:5" x14ac:dyDescent="0.25">
      <c r="A46">
        <v>45</v>
      </c>
      <c r="B46" s="2">
        <v>1</v>
      </c>
      <c r="E46" s="3">
        <v>4</v>
      </c>
    </row>
    <row r="47" spans="1:5" x14ac:dyDescent="0.25">
      <c r="A47">
        <v>46</v>
      </c>
      <c r="B47" s="2">
        <v>1</v>
      </c>
      <c r="E47" s="3">
        <v>4</v>
      </c>
    </row>
    <row r="48" spans="1:5" x14ac:dyDescent="0.25">
      <c r="A48">
        <v>47</v>
      </c>
      <c r="D48" s="4">
        <v>3</v>
      </c>
      <c r="E48" s="3">
        <v>4</v>
      </c>
    </row>
    <row r="49" spans="1:5" x14ac:dyDescent="0.25">
      <c r="A49">
        <v>48</v>
      </c>
      <c r="D49" s="4">
        <v>3</v>
      </c>
      <c r="E49" s="3">
        <v>4</v>
      </c>
    </row>
    <row r="50" spans="1:5" x14ac:dyDescent="0.25">
      <c r="A50">
        <v>49</v>
      </c>
      <c r="D50" s="4">
        <v>3</v>
      </c>
    </row>
    <row r="51" spans="1:5" x14ac:dyDescent="0.25">
      <c r="A51">
        <v>50</v>
      </c>
      <c r="C51" s="5">
        <v>2</v>
      </c>
      <c r="D51" s="4">
        <v>3</v>
      </c>
    </row>
    <row r="52" spans="1:5" x14ac:dyDescent="0.25">
      <c r="A52">
        <v>51</v>
      </c>
      <c r="C52" s="5">
        <v>2</v>
      </c>
      <c r="D52" s="4">
        <v>3</v>
      </c>
    </row>
    <row r="53" spans="1:5" x14ac:dyDescent="0.25">
      <c r="A53">
        <v>52</v>
      </c>
      <c r="C53" s="5">
        <v>2</v>
      </c>
      <c r="D53" s="4">
        <v>3</v>
      </c>
    </row>
    <row r="54" spans="1:5" x14ac:dyDescent="0.25">
      <c r="A54">
        <v>53</v>
      </c>
      <c r="C54" s="5">
        <v>2</v>
      </c>
      <c r="D54" s="4">
        <v>3</v>
      </c>
    </row>
    <row r="55" spans="1:5" x14ac:dyDescent="0.25">
      <c r="A55">
        <v>54</v>
      </c>
      <c r="C55" s="5">
        <v>2</v>
      </c>
      <c r="D55" s="4">
        <v>3</v>
      </c>
    </row>
    <row r="56" spans="1:5" x14ac:dyDescent="0.25">
      <c r="A56">
        <v>55</v>
      </c>
      <c r="C56" s="5">
        <v>2</v>
      </c>
      <c r="D56" s="4">
        <v>3</v>
      </c>
    </row>
    <row r="57" spans="1:5" x14ac:dyDescent="0.25">
      <c r="A57">
        <v>56</v>
      </c>
      <c r="C57" s="5">
        <v>2</v>
      </c>
      <c r="D57" s="4">
        <v>3</v>
      </c>
    </row>
    <row r="58" spans="1:5" x14ac:dyDescent="0.25">
      <c r="A58">
        <v>57</v>
      </c>
      <c r="C58" s="5">
        <v>2</v>
      </c>
      <c r="D58" s="4">
        <v>3</v>
      </c>
    </row>
    <row r="59" spans="1:5" x14ac:dyDescent="0.25">
      <c r="A59">
        <v>58</v>
      </c>
      <c r="C59" s="5">
        <v>2</v>
      </c>
      <c r="D59" s="4">
        <v>3</v>
      </c>
    </row>
    <row r="60" spans="1:5" x14ac:dyDescent="0.25">
      <c r="A60">
        <v>59</v>
      </c>
      <c r="C60" s="5">
        <v>2</v>
      </c>
    </row>
    <row r="61" spans="1:5" x14ac:dyDescent="0.25">
      <c r="A61">
        <v>60</v>
      </c>
      <c r="C61" s="5">
        <v>2</v>
      </c>
    </row>
    <row r="62" spans="1:5" x14ac:dyDescent="0.25">
      <c r="A62">
        <v>61</v>
      </c>
      <c r="C62" s="5">
        <v>2</v>
      </c>
    </row>
    <row r="63" spans="1:5" x14ac:dyDescent="0.25">
      <c r="A63">
        <v>62</v>
      </c>
      <c r="C63" s="5">
        <v>2</v>
      </c>
    </row>
    <row r="64" spans="1:5" x14ac:dyDescent="0.25">
      <c r="A64">
        <v>63</v>
      </c>
    </row>
    <row r="65" spans="1:5" x14ac:dyDescent="0.25">
      <c r="A65">
        <v>64</v>
      </c>
      <c r="B65" s="2">
        <v>1</v>
      </c>
    </row>
    <row r="66" spans="1:5" x14ac:dyDescent="0.25">
      <c r="A66">
        <v>65</v>
      </c>
      <c r="B66" s="2">
        <v>1</v>
      </c>
      <c r="E66" s="3">
        <v>4</v>
      </c>
    </row>
    <row r="67" spans="1:5" x14ac:dyDescent="0.25">
      <c r="A67">
        <v>66</v>
      </c>
      <c r="B67" s="2">
        <v>1</v>
      </c>
      <c r="E67" s="3">
        <v>4</v>
      </c>
    </row>
    <row r="68" spans="1:5" x14ac:dyDescent="0.25">
      <c r="A68">
        <v>67</v>
      </c>
      <c r="B68" s="2">
        <v>1</v>
      </c>
      <c r="E68" s="3">
        <v>4</v>
      </c>
    </row>
    <row r="69" spans="1:5" x14ac:dyDescent="0.25">
      <c r="A69">
        <v>68</v>
      </c>
      <c r="B69" s="2">
        <v>1</v>
      </c>
      <c r="E69" s="3">
        <v>4</v>
      </c>
    </row>
    <row r="70" spans="1:5" x14ac:dyDescent="0.25">
      <c r="A70">
        <v>69</v>
      </c>
      <c r="B70" s="2">
        <v>1</v>
      </c>
      <c r="E70" s="3">
        <v>4</v>
      </c>
    </row>
    <row r="71" spans="1:5" x14ac:dyDescent="0.25">
      <c r="A71">
        <v>70</v>
      </c>
      <c r="B71" s="2">
        <v>1</v>
      </c>
      <c r="E71" s="3">
        <v>4</v>
      </c>
    </row>
    <row r="72" spans="1:5" x14ac:dyDescent="0.25">
      <c r="A72">
        <v>71</v>
      </c>
      <c r="B72" s="2">
        <v>1</v>
      </c>
      <c r="E72" s="3">
        <v>4</v>
      </c>
    </row>
    <row r="73" spans="1:5" x14ac:dyDescent="0.25">
      <c r="A73">
        <v>72</v>
      </c>
      <c r="B73" s="2">
        <v>1</v>
      </c>
      <c r="E73" s="3">
        <v>4</v>
      </c>
    </row>
    <row r="74" spans="1:5" x14ac:dyDescent="0.25">
      <c r="A74">
        <v>73</v>
      </c>
      <c r="B74" s="2">
        <v>1</v>
      </c>
      <c r="E74" s="3">
        <v>4</v>
      </c>
    </row>
    <row r="75" spans="1:5" x14ac:dyDescent="0.25">
      <c r="A75">
        <v>74</v>
      </c>
      <c r="D75" s="4">
        <v>3</v>
      </c>
      <c r="E75" s="3">
        <v>4</v>
      </c>
    </row>
    <row r="76" spans="1:5" x14ac:dyDescent="0.25">
      <c r="A76">
        <v>75</v>
      </c>
      <c r="D76" s="4">
        <v>3</v>
      </c>
      <c r="E76" s="3">
        <v>4</v>
      </c>
    </row>
    <row r="77" spans="1:5" x14ac:dyDescent="0.25">
      <c r="A77">
        <v>76</v>
      </c>
      <c r="D77" s="4">
        <v>3</v>
      </c>
      <c r="E77" s="3">
        <v>4</v>
      </c>
    </row>
    <row r="78" spans="1:5" x14ac:dyDescent="0.25">
      <c r="A78">
        <v>77</v>
      </c>
      <c r="D78" s="4">
        <v>3</v>
      </c>
    </row>
    <row r="79" spans="1:5" x14ac:dyDescent="0.25">
      <c r="A79">
        <v>78</v>
      </c>
      <c r="C79" s="5">
        <v>2</v>
      </c>
      <c r="D79" s="4">
        <v>3</v>
      </c>
    </row>
    <row r="80" spans="1:5" x14ac:dyDescent="0.25">
      <c r="A80">
        <v>79</v>
      </c>
      <c r="C80" s="5">
        <v>2</v>
      </c>
      <c r="D80" s="4">
        <v>3</v>
      </c>
    </row>
    <row r="81" spans="1:5" x14ac:dyDescent="0.25">
      <c r="A81">
        <v>80</v>
      </c>
      <c r="C81" s="5">
        <v>2</v>
      </c>
      <c r="D81" s="4">
        <v>3</v>
      </c>
    </row>
    <row r="82" spans="1:5" x14ac:dyDescent="0.25">
      <c r="A82">
        <v>81</v>
      </c>
      <c r="C82" s="5">
        <v>2</v>
      </c>
      <c r="D82" s="4">
        <v>3</v>
      </c>
    </row>
    <row r="83" spans="1:5" x14ac:dyDescent="0.25">
      <c r="A83">
        <v>82</v>
      </c>
      <c r="C83" s="5">
        <v>2</v>
      </c>
      <c r="D83" s="4">
        <v>3</v>
      </c>
    </row>
    <row r="84" spans="1:5" x14ac:dyDescent="0.25">
      <c r="A84">
        <v>83</v>
      </c>
      <c r="C84" s="5">
        <v>2</v>
      </c>
      <c r="D84" s="4">
        <v>3</v>
      </c>
    </row>
    <row r="85" spans="1:5" x14ac:dyDescent="0.25">
      <c r="A85">
        <v>84</v>
      </c>
      <c r="C85" s="5">
        <v>2</v>
      </c>
      <c r="D85" s="4">
        <v>3</v>
      </c>
    </row>
    <row r="86" spans="1:5" x14ac:dyDescent="0.25">
      <c r="A86">
        <v>85</v>
      </c>
      <c r="C86" s="5">
        <v>2</v>
      </c>
    </row>
    <row r="87" spans="1:5" x14ac:dyDescent="0.25">
      <c r="A87">
        <v>86</v>
      </c>
      <c r="C87" s="5">
        <v>2</v>
      </c>
    </row>
    <row r="88" spans="1:5" x14ac:dyDescent="0.25">
      <c r="A88">
        <v>87</v>
      </c>
      <c r="C88" s="5">
        <v>2</v>
      </c>
    </row>
    <row r="89" spans="1:5" x14ac:dyDescent="0.25">
      <c r="A89">
        <v>88</v>
      </c>
      <c r="C89" s="5">
        <v>2</v>
      </c>
    </row>
    <row r="90" spans="1:5" x14ac:dyDescent="0.25">
      <c r="A90">
        <v>89</v>
      </c>
      <c r="C90" s="5">
        <v>2</v>
      </c>
    </row>
    <row r="91" spans="1:5" x14ac:dyDescent="0.25">
      <c r="A91">
        <v>90</v>
      </c>
      <c r="B91" s="2">
        <v>1</v>
      </c>
    </row>
    <row r="92" spans="1:5" x14ac:dyDescent="0.25">
      <c r="A92">
        <v>91</v>
      </c>
      <c r="B92" s="2">
        <v>1</v>
      </c>
      <c r="E92" s="3">
        <v>4</v>
      </c>
    </row>
    <row r="93" spans="1:5" x14ac:dyDescent="0.25">
      <c r="A93">
        <v>92</v>
      </c>
      <c r="B93" s="2">
        <v>1</v>
      </c>
      <c r="E93" s="3">
        <v>4</v>
      </c>
    </row>
    <row r="94" spans="1:5" x14ac:dyDescent="0.25">
      <c r="A94">
        <v>93</v>
      </c>
      <c r="B94" s="2">
        <v>1</v>
      </c>
      <c r="E94" s="3">
        <v>4</v>
      </c>
    </row>
    <row r="95" spans="1:5" x14ac:dyDescent="0.25">
      <c r="A95">
        <v>94</v>
      </c>
      <c r="B95" s="2">
        <v>1</v>
      </c>
      <c r="E95" s="3">
        <v>4</v>
      </c>
    </row>
    <row r="96" spans="1:5" x14ac:dyDescent="0.25">
      <c r="A96">
        <v>95</v>
      </c>
      <c r="B96" s="2">
        <v>1</v>
      </c>
      <c r="E96" s="3">
        <v>4</v>
      </c>
    </row>
    <row r="97" spans="1:5" x14ac:dyDescent="0.25">
      <c r="A97">
        <v>96</v>
      </c>
      <c r="B97" s="2">
        <v>1</v>
      </c>
      <c r="E97" s="3">
        <v>4</v>
      </c>
    </row>
    <row r="98" spans="1:5" x14ac:dyDescent="0.25">
      <c r="A98">
        <v>97</v>
      </c>
      <c r="B98" s="2">
        <v>1</v>
      </c>
      <c r="E98" s="3">
        <v>4</v>
      </c>
    </row>
    <row r="99" spans="1:5" x14ac:dyDescent="0.25">
      <c r="A99">
        <v>98</v>
      </c>
      <c r="B99" s="2">
        <v>1</v>
      </c>
      <c r="E99" s="3">
        <v>4</v>
      </c>
    </row>
    <row r="100" spans="1:5" x14ac:dyDescent="0.25">
      <c r="A100">
        <v>99</v>
      </c>
      <c r="B100" s="2">
        <v>1</v>
      </c>
      <c r="E100" s="3">
        <v>4</v>
      </c>
    </row>
    <row r="101" spans="1:5" x14ac:dyDescent="0.25">
      <c r="A101">
        <v>100</v>
      </c>
      <c r="B101" s="2">
        <v>1</v>
      </c>
      <c r="D101" s="4">
        <v>3</v>
      </c>
      <c r="E101" s="3">
        <v>4</v>
      </c>
    </row>
    <row r="102" spans="1:5" x14ac:dyDescent="0.25">
      <c r="A102">
        <v>101</v>
      </c>
      <c r="D102" s="4">
        <v>3</v>
      </c>
      <c r="E102" s="3">
        <v>4</v>
      </c>
    </row>
    <row r="103" spans="1:5" x14ac:dyDescent="0.25">
      <c r="A103">
        <v>102</v>
      </c>
      <c r="D103" s="4">
        <v>3</v>
      </c>
      <c r="E103" s="3">
        <v>4</v>
      </c>
    </row>
    <row r="104" spans="1:5" x14ac:dyDescent="0.25">
      <c r="A104">
        <v>103</v>
      </c>
      <c r="C104" s="5">
        <v>2</v>
      </c>
      <c r="D104" s="4">
        <v>3</v>
      </c>
    </row>
    <row r="105" spans="1:5" x14ac:dyDescent="0.25">
      <c r="A105">
        <v>104</v>
      </c>
      <c r="C105" s="5">
        <v>2</v>
      </c>
      <c r="D105" s="4">
        <v>3</v>
      </c>
    </row>
    <row r="106" spans="1:5" x14ac:dyDescent="0.25">
      <c r="A106">
        <v>105</v>
      </c>
      <c r="C106" s="5">
        <v>2</v>
      </c>
      <c r="D106" s="4">
        <v>3</v>
      </c>
    </row>
    <row r="107" spans="1:5" x14ac:dyDescent="0.25">
      <c r="A107">
        <v>106</v>
      </c>
      <c r="C107" s="5">
        <v>2</v>
      </c>
      <c r="D107" s="4">
        <v>3</v>
      </c>
    </row>
    <row r="108" spans="1:5" x14ac:dyDescent="0.25">
      <c r="A108">
        <v>107</v>
      </c>
      <c r="C108" s="5">
        <v>2</v>
      </c>
      <c r="D108" s="4">
        <v>3</v>
      </c>
    </row>
    <row r="109" spans="1:5" x14ac:dyDescent="0.25">
      <c r="A109">
        <v>108</v>
      </c>
      <c r="C109" s="5">
        <v>2</v>
      </c>
      <c r="D109" s="4">
        <v>3</v>
      </c>
    </row>
    <row r="110" spans="1:5" x14ac:dyDescent="0.25">
      <c r="A110">
        <v>109</v>
      </c>
      <c r="C110" s="5">
        <v>2</v>
      </c>
      <c r="D110" s="4">
        <v>3</v>
      </c>
    </row>
    <row r="111" spans="1:5" x14ac:dyDescent="0.25">
      <c r="A111">
        <v>110</v>
      </c>
      <c r="C111" s="5">
        <v>2</v>
      </c>
    </row>
    <row r="112" spans="1:5" x14ac:dyDescent="0.25">
      <c r="A112">
        <v>111</v>
      </c>
      <c r="C112" s="5">
        <v>2</v>
      </c>
    </row>
    <row r="113" spans="1:5" x14ac:dyDescent="0.25">
      <c r="A113">
        <v>112</v>
      </c>
      <c r="C113" s="5">
        <v>2</v>
      </c>
    </row>
    <row r="114" spans="1:5" x14ac:dyDescent="0.25">
      <c r="A114">
        <v>113</v>
      </c>
      <c r="C114" s="5">
        <v>2</v>
      </c>
    </row>
    <row r="115" spans="1:5" x14ac:dyDescent="0.25">
      <c r="A115">
        <v>114</v>
      </c>
      <c r="C115" s="5">
        <v>2</v>
      </c>
    </row>
    <row r="116" spans="1:5" x14ac:dyDescent="0.25">
      <c r="A116">
        <v>115</v>
      </c>
      <c r="B116" s="2">
        <v>1</v>
      </c>
    </row>
    <row r="117" spans="1:5" x14ac:dyDescent="0.25">
      <c r="A117">
        <v>116</v>
      </c>
      <c r="B117" s="2">
        <v>1</v>
      </c>
    </row>
    <row r="118" spans="1:5" x14ac:dyDescent="0.25">
      <c r="A118">
        <v>117</v>
      </c>
      <c r="B118" s="2">
        <v>1</v>
      </c>
    </row>
    <row r="119" spans="1:5" x14ac:dyDescent="0.25">
      <c r="A119">
        <v>118</v>
      </c>
      <c r="B119" s="2">
        <v>1</v>
      </c>
    </row>
    <row r="120" spans="1:5" x14ac:dyDescent="0.25">
      <c r="A120">
        <v>119</v>
      </c>
      <c r="B120" s="2">
        <v>1</v>
      </c>
      <c r="E120" s="3">
        <v>4</v>
      </c>
    </row>
    <row r="121" spans="1:5" x14ac:dyDescent="0.25">
      <c r="A121">
        <v>120</v>
      </c>
      <c r="B121" s="2">
        <v>1</v>
      </c>
      <c r="E121" s="3">
        <v>4</v>
      </c>
    </row>
    <row r="122" spans="1:5" x14ac:dyDescent="0.25">
      <c r="A122">
        <v>121</v>
      </c>
      <c r="B122" s="2">
        <v>1</v>
      </c>
      <c r="E122" s="3">
        <v>4</v>
      </c>
    </row>
    <row r="123" spans="1:5" x14ac:dyDescent="0.25">
      <c r="A123">
        <v>122</v>
      </c>
      <c r="B123" s="2">
        <v>1</v>
      </c>
      <c r="E123" s="3">
        <v>4</v>
      </c>
    </row>
    <row r="124" spans="1:5" x14ac:dyDescent="0.25">
      <c r="A124">
        <v>123</v>
      </c>
      <c r="B124" s="2">
        <v>1</v>
      </c>
      <c r="E124" s="3">
        <v>4</v>
      </c>
    </row>
    <row r="125" spans="1:5" x14ac:dyDescent="0.25">
      <c r="A125">
        <v>124</v>
      </c>
      <c r="B125" s="2">
        <v>1</v>
      </c>
      <c r="D125" s="4">
        <v>3</v>
      </c>
      <c r="E125" s="3">
        <v>4</v>
      </c>
    </row>
    <row r="126" spans="1:5" x14ac:dyDescent="0.25">
      <c r="A126">
        <v>125</v>
      </c>
      <c r="B126" s="2">
        <v>1</v>
      </c>
      <c r="D126" s="4">
        <v>3</v>
      </c>
      <c r="E126" s="3">
        <v>4</v>
      </c>
    </row>
    <row r="127" spans="1:5" x14ac:dyDescent="0.25">
      <c r="A127">
        <v>126</v>
      </c>
      <c r="D127" s="4">
        <v>3</v>
      </c>
      <c r="E127" s="3">
        <v>4</v>
      </c>
    </row>
    <row r="128" spans="1:5" x14ac:dyDescent="0.25">
      <c r="A128">
        <v>127</v>
      </c>
      <c r="D128" s="4">
        <v>3</v>
      </c>
      <c r="E128" s="3">
        <v>4</v>
      </c>
    </row>
    <row r="129" spans="1:5" x14ac:dyDescent="0.25">
      <c r="A129">
        <v>128</v>
      </c>
      <c r="D129" s="4">
        <v>3</v>
      </c>
      <c r="E129" s="3">
        <v>4</v>
      </c>
    </row>
    <row r="130" spans="1:5" x14ac:dyDescent="0.25">
      <c r="A130">
        <v>129</v>
      </c>
      <c r="D130" s="4">
        <v>3</v>
      </c>
    </row>
    <row r="131" spans="1:5" x14ac:dyDescent="0.25">
      <c r="A131">
        <v>130</v>
      </c>
      <c r="C131" s="5">
        <v>2</v>
      </c>
      <c r="D131" s="4">
        <v>3</v>
      </c>
    </row>
    <row r="132" spans="1:5" x14ac:dyDescent="0.25">
      <c r="A132">
        <v>131</v>
      </c>
      <c r="C132" s="5">
        <v>2</v>
      </c>
      <c r="D132" s="4">
        <v>3</v>
      </c>
    </row>
    <row r="133" spans="1:5" x14ac:dyDescent="0.25">
      <c r="A133">
        <v>132</v>
      </c>
      <c r="C133" s="5">
        <v>2</v>
      </c>
      <c r="D133" s="4">
        <v>3</v>
      </c>
    </row>
    <row r="134" spans="1:5" x14ac:dyDescent="0.25">
      <c r="A134">
        <v>133</v>
      </c>
      <c r="C134" s="5">
        <v>2</v>
      </c>
      <c r="D134" s="4">
        <v>3</v>
      </c>
    </row>
    <row r="135" spans="1:5" x14ac:dyDescent="0.25">
      <c r="A135">
        <v>134</v>
      </c>
      <c r="C135" s="5">
        <v>2</v>
      </c>
      <c r="D135" s="4">
        <v>3</v>
      </c>
    </row>
    <row r="136" spans="1:5" x14ac:dyDescent="0.25">
      <c r="A136">
        <v>135</v>
      </c>
      <c r="C136" s="5">
        <v>2</v>
      </c>
    </row>
    <row r="137" spans="1:5" x14ac:dyDescent="0.25">
      <c r="A137">
        <v>136</v>
      </c>
      <c r="C137" s="5">
        <v>2</v>
      </c>
    </row>
    <row r="138" spans="1:5" x14ac:dyDescent="0.25">
      <c r="A138">
        <v>137</v>
      </c>
      <c r="C138" s="5">
        <v>2</v>
      </c>
    </row>
    <row r="139" spans="1:5" x14ac:dyDescent="0.25">
      <c r="A139">
        <v>138</v>
      </c>
      <c r="C139" s="5">
        <v>2</v>
      </c>
    </row>
    <row r="140" spans="1:5" x14ac:dyDescent="0.25">
      <c r="A140">
        <v>139</v>
      </c>
      <c r="B140" s="2">
        <v>1</v>
      </c>
      <c r="C140" s="5">
        <v>2</v>
      </c>
    </row>
    <row r="141" spans="1:5" x14ac:dyDescent="0.25">
      <c r="A141">
        <v>140</v>
      </c>
      <c r="B141" s="2">
        <v>1</v>
      </c>
      <c r="C141" s="5">
        <v>2</v>
      </c>
    </row>
    <row r="142" spans="1:5" x14ac:dyDescent="0.25">
      <c r="A142">
        <v>141</v>
      </c>
      <c r="B142" s="2">
        <v>1</v>
      </c>
      <c r="C142" s="5">
        <v>2</v>
      </c>
    </row>
    <row r="143" spans="1:5" x14ac:dyDescent="0.25">
      <c r="A143">
        <v>142</v>
      </c>
      <c r="B143" s="2">
        <v>1</v>
      </c>
    </row>
    <row r="144" spans="1:5" x14ac:dyDescent="0.25">
      <c r="A144">
        <v>143</v>
      </c>
      <c r="B144" s="2">
        <v>1</v>
      </c>
    </row>
    <row r="145" spans="1:5" x14ac:dyDescent="0.25">
      <c r="A145">
        <v>144</v>
      </c>
      <c r="B145" s="2">
        <v>1</v>
      </c>
      <c r="E145" s="3">
        <v>4</v>
      </c>
    </row>
    <row r="146" spans="1:5" x14ac:dyDescent="0.25">
      <c r="A146">
        <v>145</v>
      </c>
      <c r="B146" s="2">
        <v>1</v>
      </c>
      <c r="E146" s="3">
        <v>4</v>
      </c>
    </row>
    <row r="147" spans="1:5" x14ac:dyDescent="0.25">
      <c r="A147">
        <v>146</v>
      </c>
      <c r="B147" s="2">
        <v>1</v>
      </c>
      <c r="E147" s="3">
        <v>4</v>
      </c>
    </row>
    <row r="148" spans="1:5" x14ac:dyDescent="0.25">
      <c r="A148">
        <v>147</v>
      </c>
      <c r="B148" s="2">
        <v>1</v>
      </c>
      <c r="E148" s="3">
        <v>4</v>
      </c>
    </row>
    <row r="149" spans="1:5" x14ac:dyDescent="0.25">
      <c r="A149">
        <v>148</v>
      </c>
      <c r="B149" s="2">
        <v>1</v>
      </c>
      <c r="E149" s="3">
        <v>4</v>
      </c>
    </row>
    <row r="150" spans="1:5" x14ac:dyDescent="0.25">
      <c r="A150">
        <v>149</v>
      </c>
      <c r="B150" s="2">
        <v>1</v>
      </c>
      <c r="D150" s="4">
        <v>3</v>
      </c>
      <c r="E150" s="3">
        <v>4</v>
      </c>
    </row>
    <row r="151" spans="1:5" x14ac:dyDescent="0.25">
      <c r="A151">
        <v>150</v>
      </c>
      <c r="B151" s="2">
        <v>1</v>
      </c>
      <c r="D151" s="4">
        <v>3</v>
      </c>
      <c r="E151" s="3">
        <v>4</v>
      </c>
    </row>
    <row r="152" spans="1:5" x14ac:dyDescent="0.25">
      <c r="A152">
        <v>151</v>
      </c>
      <c r="D152" s="4">
        <v>3</v>
      </c>
      <c r="E152" s="3">
        <v>4</v>
      </c>
    </row>
    <row r="153" spans="1:5" x14ac:dyDescent="0.25">
      <c r="A153">
        <v>152</v>
      </c>
      <c r="D153" s="4">
        <v>3</v>
      </c>
      <c r="E153" s="3">
        <v>4</v>
      </c>
    </row>
    <row r="154" spans="1:5" x14ac:dyDescent="0.25">
      <c r="A154">
        <v>153</v>
      </c>
      <c r="D154" s="4">
        <v>3</v>
      </c>
      <c r="E154" s="3">
        <v>4</v>
      </c>
    </row>
    <row r="155" spans="1:5" x14ac:dyDescent="0.25">
      <c r="A155">
        <v>154</v>
      </c>
      <c r="D155" s="4">
        <v>3</v>
      </c>
      <c r="E155" s="3">
        <v>4</v>
      </c>
    </row>
    <row r="156" spans="1:5" x14ac:dyDescent="0.25">
      <c r="A156">
        <v>155</v>
      </c>
      <c r="C156" s="5">
        <v>2</v>
      </c>
      <c r="D156" s="4">
        <v>3</v>
      </c>
      <c r="E156" s="3">
        <v>4</v>
      </c>
    </row>
    <row r="157" spans="1:5" x14ac:dyDescent="0.25">
      <c r="A157">
        <v>156</v>
      </c>
      <c r="C157" s="5">
        <v>2</v>
      </c>
      <c r="D157" s="4">
        <v>3</v>
      </c>
    </row>
    <row r="158" spans="1:5" x14ac:dyDescent="0.25">
      <c r="A158">
        <v>157</v>
      </c>
      <c r="C158" s="5">
        <v>2</v>
      </c>
      <c r="D158" s="4">
        <v>3</v>
      </c>
    </row>
    <row r="159" spans="1:5" x14ac:dyDescent="0.25">
      <c r="A159">
        <v>158</v>
      </c>
      <c r="C159" s="5">
        <v>2</v>
      </c>
      <c r="D159" s="4">
        <v>3</v>
      </c>
    </row>
    <row r="160" spans="1:5" x14ac:dyDescent="0.25">
      <c r="A160">
        <v>159</v>
      </c>
      <c r="C160" s="5">
        <v>2</v>
      </c>
      <c r="D160" s="4">
        <v>3</v>
      </c>
    </row>
    <row r="161" spans="1:5" x14ac:dyDescent="0.25">
      <c r="A161">
        <v>160</v>
      </c>
      <c r="C161" s="5">
        <v>2</v>
      </c>
      <c r="D161" s="4">
        <v>3</v>
      </c>
    </row>
    <row r="162" spans="1:5" x14ac:dyDescent="0.25">
      <c r="A162">
        <v>161</v>
      </c>
      <c r="C162" s="5">
        <v>2</v>
      </c>
    </row>
    <row r="163" spans="1:5" x14ac:dyDescent="0.25">
      <c r="A163">
        <v>162</v>
      </c>
      <c r="C163" s="5">
        <v>2</v>
      </c>
    </row>
    <row r="164" spans="1:5" x14ac:dyDescent="0.25">
      <c r="A164">
        <v>163</v>
      </c>
      <c r="C164" s="5">
        <v>2</v>
      </c>
    </row>
    <row r="165" spans="1:5" x14ac:dyDescent="0.25">
      <c r="A165">
        <v>164</v>
      </c>
      <c r="C165" s="5">
        <v>2</v>
      </c>
    </row>
    <row r="166" spans="1:5" x14ac:dyDescent="0.25">
      <c r="A166">
        <v>165</v>
      </c>
      <c r="C166" s="5">
        <v>2</v>
      </c>
    </row>
    <row r="167" spans="1:5" x14ac:dyDescent="0.25">
      <c r="A167">
        <v>166</v>
      </c>
      <c r="B167" s="2">
        <v>1</v>
      </c>
      <c r="C167" s="5">
        <v>2</v>
      </c>
    </row>
    <row r="168" spans="1:5" x14ac:dyDescent="0.25">
      <c r="A168">
        <v>167</v>
      </c>
      <c r="B168" s="2">
        <v>1</v>
      </c>
      <c r="C168" s="5">
        <v>2</v>
      </c>
    </row>
    <row r="169" spans="1:5" x14ac:dyDescent="0.25">
      <c r="A169">
        <v>168</v>
      </c>
      <c r="B169" s="2">
        <v>1</v>
      </c>
    </row>
    <row r="170" spans="1:5" x14ac:dyDescent="0.25">
      <c r="A170">
        <v>169</v>
      </c>
      <c r="B170" s="2">
        <v>1</v>
      </c>
      <c r="E170" s="3">
        <v>4</v>
      </c>
    </row>
    <row r="171" spans="1:5" x14ac:dyDescent="0.25">
      <c r="A171">
        <v>170</v>
      </c>
      <c r="B171" s="2">
        <v>1</v>
      </c>
      <c r="E171" s="3">
        <v>4</v>
      </c>
    </row>
    <row r="172" spans="1:5" x14ac:dyDescent="0.25">
      <c r="A172">
        <v>171</v>
      </c>
      <c r="B172" s="2">
        <v>1</v>
      </c>
      <c r="E172" s="3">
        <v>4</v>
      </c>
    </row>
    <row r="173" spans="1:5" x14ac:dyDescent="0.25">
      <c r="A173">
        <v>172</v>
      </c>
      <c r="B173" s="2">
        <v>1</v>
      </c>
      <c r="E173" s="3">
        <v>4</v>
      </c>
    </row>
    <row r="174" spans="1:5" x14ac:dyDescent="0.25">
      <c r="A174">
        <v>173</v>
      </c>
      <c r="B174" s="2">
        <v>1</v>
      </c>
      <c r="E174" s="3">
        <v>4</v>
      </c>
    </row>
    <row r="175" spans="1:5" x14ac:dyDescent="0.25">
      <c r="A175">
        <v>174</v>
      </c>
      <c r="B175" s="2">
        <v>1</v>
      </c>
      <c r="E175" s="3">
        <v>4</v>
      </c>
    </row>
    <row r="176" spans="1:5" x14ac:dyDescent="0.25">
      <c r="A176">
        <v>175</v>
      </c>
      <c r="B176" s="2">
        <v>1</v>
      </c>
      <c r="E176" s="3">
        <v>4</v>
      </c>
    </row>
    <row r="177" spans="1:5" x14ac:dyDescent="0.25">
      <c r="A177">
        <v>176</v>
      </c>
      <c r="B177" s="2">
        <v>1</v>
      </c>
      <c r="E177" s="3">
        <v>4</v>
      </c>
    </row>
    <row r="178" spans="1:5" x14ac:dyDescent="0.25">
      <c r="A178">
        <v>177</v>
      </c>
      <c r="B178" s="2">
        <v>1</v>
      </c>
      <c r="D178" s="4">
        <v>3</v>
      </c>
      <c r="E178" s="3">
        <v>4</v>
      </c>
    </row>
    <row r="179" spans="1:5" x14ac:dyDescent="0.25">
      <c r="A179">
        <v>178</v>
      </c>
      <c r="D179" s="4">
        <v>3</v>
      </c>
      <c r="E179" s="3">
        <v>4</v>
      </c>
    </row>
    <row r="180" spans="1:5" x14ac:dyDescent="0.25">
      <c r="A180">
        <v>179</v>
      </c>
      <c r="D180" s="4">
        <v>3</v>
      </c>
      <c r="E180" s="3">
        <v>4</v>
      </c>
    </row>
    <row r="181" spans="1:5" x14ac:dyDescent="0.25">
      <c r="A181">
        <v>180</v>
      </c>
      <c r="D181" s="4">
        <v>3</v>
      </c>
      <c r="E181" s="3">
        <v>4</v>
      </c>
    </row>
    <row r="182" spans="1:5" x14ac:dyDescent="0.25">
      <c r="A182">
        <v>181</v>
      </c>
      <c r="D182" s="4">
        <v>3</v>
      </c>
      <c r="E182" s="3">
        <v>4</v>
      </c>
    </row>
    <row r="183" spans="1:5" x14ac:dyDescent="0.25">
      <c r="A183">
        <v>182</v>
      </c>
      <c r="C183" s="5">
        <v>2</v>
      </c>
      <c r="D183" s="4">
        <v>3</v>
      </c>
    </row>
    <row r="184" spans="1:5" x14ac:dyDescent="0.25">
      <c r="A184">
        <v>183</v>
      </c>
      <c r="C184" s="5">
        <v>2</v>
      </c>
      <c r="D184" s="4">
        <v>3</v>
      </c>
    </row>
    <row r="185" spans="1:5" x14ac:dyDescent="0.25">
      <c r="A185">
        <v>184</v>
      </c>
      <c r="C185" s="5">
        <v>2</v>
      </c>
      <c r="D185" s="4">
        <v>3</v>
      </c>
    </row>
    <row r="186" spans="1:5" x14ac:dyDescent="0.25">
      <c r="A186">
        <v>185</v>
      </c>
      <c r="C186" s="5">
        <v>2</v>
      </c>
      <c r="D186" s="4">
        <v>3</v>
      </c>
    </row>
    <row r="187" spans="1:5" x14ac:dyDescent="0.25">
      <c r="A187">
        <v>186</v>
      </c>
      <c r="C187" s="5">
        <v>2</v>
      </c>
      <c r="D187" s="4">
        <v>3</v>
      </c>
    </row>
    <row r="188" spans="1:5" x14ac:dyDescent="0.25">
      <c r="A188">
        <v>187</v>
      </c>
      <c r="C188" s="5">
        <v>2</v>
      </c>
    </row>
    <row r="189" spans="1:5" x14ac:dyDescent="0.25">
      <c r="A189">
        <v>188</v>
      </c>
      <c r="C189" s="5">
        <v>2</v>
      </c>
    </row>
    <row r="190" spans="1:5" x14ac:dyDescent="0.25">
      <c r="A190">
        <v>189</v>
      </c>
      <c r="C190" s="5">
        <v>2</v>
      </c>
    </row>
    <row r="191" spans="1:5" x14ac:dyDescent="0.25">
      <c r="A191">
        <v>190</v>
      </c>
      <c r="C191" s="5">
        <v>2</v>
      </c>
    </row>
    <row r="192" spans="1:5" x14ac:dyDescent="0.25">
      <c r="A192">
        <v>191</v>
      </c>
      <c r="C192" s="5">
        <v>2</v>
      </c>
    </row>
    <row r="193" spans="1:5" x14ac:dyDescent="0.25">
      <c r="A193">
        <v>192</v>
      </c>
      <c r="B193" s="2">
        <v>1</v>
      </c>
      <c r="C193" s="5">
        <v>2</v>
      </c>
    </row>
    <row r="194" spans="1:5" x14ac:dyDescent="0.25">
      <c r="A194">
        <v>193</v>
      </c>
      <c r="B194" s="2">
        <v>1</v>
      </c>
      <c r="C194" s="5">
        <v>2</v>
      </c>
    </row>
    <row r="195" spans="1:5" x14ac:dyDescent="0.25">
      <c r="A195">
        <v>194</v>
      </c>
      <c r="B195" s="2">
        <v>1</v>
      </c>
    </row>
    <row r="196" spans="1:5" x14ac:dyDescent="0.25">
      <c r="A196">
        <v>195</v>
      </c>
      <c r="B196" s="2">
        <v>1</v>
      </c>
    </row>
    <row r="197" spans="1:5" x14ac:dyDescent="0.25">
      <c r="A197">
        <v>196</v>
      </c>
      <c r="B197" s="2">
        <v>1</v>
      </c>
    </row>
    <row r="198" spans="1:5" x14ac:dyDescent="0.25">
      <c r="A198">
        <v>197</v>
      </c>
      <c r="B198" s="2">
        <v>1</v>
      </c>
      <c r="E198" s="3">
        <v>4</v>
      </c>
    </row>
    <row r="199" spans="1:5" x14ac:dyDescent="0.25">
      <c r="A199">
        <v>198</v>
      </c>
      <c r="B199" s="2">
        <v>1</v>
      </c>
      <c r="E199" s="3">
        <v>4</v>
      </c>
    </row>
    <row r="200" spans="1:5" x14ac:dyDescent="0.25">
      <c r="A200">
        <v>199</v>
      </c>
      <c r="B200" s="2">
        <v>1</v>
      </c>
      <c r="E200" s="3">
        <v>4</v>
      </c>
    </row>
    <row r="201" spans="1:5" x14ac:dyDescent="0.25">
      <c r="A201">
        <v>200</v>
      </c>
      <c r="B201" s="2">
        <v>1</v>
      </c>
      <c r="E201" s="3">
        <v>4</v>
      </c>
    </row>
    <row r="202" spans="1:5" x14ac:dyDescent="0.25">
      <c r="A202">
        <v>201</v>
      </c>
      <c r="B202" s="2">
        <v>1</v>
      </c>
      <c r="E202" s="3">
        <v>4</v>
      </c>
    </row>
    <row r="203" spans="1:5" x14ac:dyDescent="0.25">
      <c r="A203">
        <v>202</v>
      </c>
      <c r="B203" s="2">
        <v>1</v>
      </c>
      <c r="D203" s="4">
        <v>3</v>
      </c>
      <c r="E203" s="3">
        <v>4</v>
      </c>
    </row>
    <row r="204" spans="1:5" x14ac:dyDescent="0.25">
      <c r="A204">
        <v>203</v>
      </c>
      <c r="B204" s="2">
        <v>1</v>
      </c>
      <c r="D204" s="4">
        <v>3</v>
      </c>
      <c r="E204" s="3">
        <v>4</v>
      </c>
    </row>
    <row r="205" spans="1:5" x14ac:dyDescent="0.25">
      <c r="A205">
        <v>204</v>
      </c>
      <c r="D205" s="4">
        <v>3</v>
      </c>
      <c r="E205" s="3">
        <v>4</v>
      </c>
    </row>
    <row r="206" spans="1:5" x14ac:dyDescent="0.25">
      <c r="A206">
        <v>205</v>
      </c>
      <c r="D206" s="4">
        <v>3</v>
      </c>
      <c r="E206" s="3">
        <v>4</v>
      </c>
    </row>
    <row r="207" spans="1:5" x14ac:dyDescent="0.25">
      <c r="A207">
        <v>206</v>
      </c>
      <c r="D207" s="4">
        <v>3</v>
      </c>
      <c r="E207" s="3">
        <v>4</v>
      </c>
    </row>
    <row r="208" spans="1:5" x14ac:dyDescent="0.25">
      <c r="A208">
        <v>207</v>
      </c>
      <c r="C208" s="5">
        <v>2</v>
      </c>
      <c r="D208" s="4">
        <v>3</v>
      </c>
    </row>
    <row r="209" spans="1:5" x14ac:dyDescent="0.25">
      <c r="A209">
        <v>208</v>
      </c>
      <c r="C209" s="5">
        <v>2</v>
      </c>
      <c r="D209" s="4">
        <v>3</v>
      </c>
    </row>
    <row r="210" spans="1:5" x14ac:dyDescent="0.25">
      <c r="A210">
        <v>209</v>
      </c>
      <c r="C210" s="5">
        <v>2</v>
      </c>
      <c r="D210" s="4">
        <v>3</v>
      </c>
    </row>
    <row r="211" spans="1:5" x14ac:dyDescent="0.25">
      <c r="A211">
        <v>210</v>
      </c>
      <c r="C211" s="5">
        <v>2</v>
      </c>
      <c r="D211" s="4">
        <v>3</v>
      </c>
    </row>
    <row r="212" spans="1:5" x14ac:dyDescent="0.25">
      <c r="A212">
        <v>211</v>
      </c>
      <c r="C212" s="5">
        <v>2</v>
      </c>
      <c r="D212" s="4">
        <v>3</v>
      </c>
    </row>
    <row r="213" spans="1:5" x14ac:dyDescent="0.25">
      <c r="A213">
        <v>212</v>
      </c>
      <c r="C213" s="5">
        <v>2</v>
      </c>
    </row>
    <row r="214" spans="1:5" x14ac:dyDescent="0.25">
      <c r="A214">
        <v>213</v>
      </c>
      <c r="C214" s="5">
        <v>2</v>
      </c>
    </row>
    <row r="215" spans="1:5" x14ac:dyDescent="0.25">
      <c r="A215">
        <v>214</v>
      </c>
      <c r="C215" s="5">
        <v>2</v>
      </c>
    </row>
    <row r="216" spans="1:5" x14ac:dyDescent="0.25">
      <c r="A216">
        <v>215</v>
      </c>
      <c r="C216" s="5">
        <v>2</v>
      </c>
    </row>
    <row r="217" spans="1:5" x14ac:dyDescent="0.25">
      <c r="A217">
        <v>216</v>
      </c>
      <c r="C217" s="5">
        <v>2</v>
      </c>
    </row>
    <row r="218" spans="1:5" x14ac:dyDescent="0.25">
      <c r="A218">
        <v>217</v>
      </c>
      <c r="C218" s="5">
        <v>2</v>
      </c>
    </row>
    <row r="219" spans="1:5" x14ac:dyDescent="0.25">
      <c r="A219">
        <v>218</v>
      </c>
      <c r="B219" s="2">
        <v>1</v>
      </c>
      <c r="C219" s="5">
        <v>2</v>
      </c>
    </row>
    <row r="220" spans="1:5" x14ac:dyDescent="0.25">
      <c r="A220">
        <v>219</v>
      </c>
      <c r="B220" s="2">
        <v>1</v>
      </c>
    </row>
    <row r="221" spans="1:5" x14ac:dyDescent="0.25">
      <c r="A221">
        <v>220</v>
      </c>
      <c r="B221" s="2">
        <v>1</v>
      </c>
    </row>
    <row r="222" spans="1:5" x14ac:dyDescent="0.25">
      <c r="A222">
        <v>221</v>
      </c>
      <c r="B222" s="2">
        <v>1</v>
      </c>
    </row>
    <row r="223" spans="1:5" x14ac:dyDescent="0.25">
      <c r="A223">
        <v>222</v>
      </c>
      <c r="B223" s="2">
        <v>1</v>
      </c>
    </row>
    <row r="224" spans="1:5" x14ac:dyDescent="0.25">
      <c r="A224">
        <v>223</v>
      </c>
      <c r="B224" s="2">
        <v>1</v>
      </c>
      <c r="E224" s="3">
        <v>4</v>
      </c>
    </row>
    <row r="225" spans="1:5" x14ac:dyDescent="0.25">
      <c r="A225">
        <v>224</v>
      </c>
      <c r="B225" s="2">
        <v>1</v>
      </c>
      <c r="E225" s="3">
        <v>4</v>
      </c>
    </row>
    <row r="226" spans="1:5" x14ac:dyDescent="0.25">
      <c r="A226">
        <v>225</v>
      </c>
      <c r="B226" s="2">
        <v>1</v>
      </c>
      <c r="E226" s="3">
        <v>4</v>
      </c>
    </row>
    <row r="227" spans="1:5" x14ac:dyDescent="0.25">
      <c r="A227">
        <v>226</v>
      </c>
      <c r="B227" s="2">
        <v>1</v>
      </c>
      <c r="E227" s="3">
        <v>4</v>
      </c>
    </row>
    <row r="228" spans="1:5" x14ac:dyDescent="0.25">
      <c r="A228">
        <v>227</v>
      </c>
      <c r="B228" s="2">
        <v>1</v>
      </c>
      <c r="D228" s="4">
        <v>3</v>
      </c>
      <c r="E228" s="3">
        <v>4</v>
      </c>
    </row>
    <row r="229" spans="1:5" x14ac:dyDescent="0.25">
      <c r="A229">
        <v>228</v>
      </c>
      <c r="D229" s="4">
        <v>3</v>
      </c>
      <c r="E229" s="3">
        <v>4</v>
      </c>
    </row>
    <row r="230" spans="1:5" x14ac:dyDescent="0.25">
      <c r="A230">
        <v>229</v>
      </c>
      <c r="D230" s="4">
        <v>3</v>
      </c>
      <c r="E230" s="3">
        <v>4</v>
      </c>
    </row>
    <row r="231" spans="1:5" x14ac:dyDescent="0.25">
      <c r="A231">
        <v>230</v>
      </c>
      <c r="D231" s="4">
        <v>3</v>
      </c>
      <c r="E231" s="3">
        <v>4</v>
      </c>
    </row>
    <row r="232" spans="1:5" x14ac:dyDescent="0.25">
      <c r="A232">
        <v>231</v>
      </c>
      <c r="D232" s="4">
        <v>3</v>
      </c>
      <c r="E232" s="3">
        <v>4</v>
      </c>
    </row>
    <row r="233" spans="1:5" x14ac:dyDescent="0.25">
      <c r="A233">
        <v>232</v>
      </c>
      <c r="C233" s="5">
        <v>2</v>
      </c>
      <c r="D233" s="4">
        <v>3</v>
      </c>
    </row>
    <row r="234" spans="1:5" x14ac:dyDescent="0.25">
      <c r="A234">
        <v>233</v>
      </c>
      <c r="C234" s="5">
        <v>2</v>
      </c>
      <c r="D234" s="4">
        <v>3</v>
      </c>
    </row>
    <row r="235" spans="1:5" x14ac:dyDescent="0.25">
      <c r="A235">
        <v>234</v>
      </c>
      <c r="C235" s="5">
        <v>2</v>
      </c>
      <c r="D235" s="4">
        <v>3</v>
      </c>
    </row>
    <row r="236" spans="1:5" x14ac:dyDescent="0.25">
      <c r="A236">
        <v>235</v>
      </c>
      <c r="C236" s="5">
        <v>2</v>
      </c>
      <c r="D236" s="4">
        <v>3</v>
      </c>
    </row>
    <row r="237" spans="1:5" x14ac:dyDescent="0.25">
      <c r="A237">
        <v>236</v>
      </c>
      <c r="C237" s="5">
        <v>2</v>
      </c>
      <c r="D237" s="4">
        <v>3</v>
      </c>
    </row>
    <row r="238" spans="1:5" x14ac:dyDescent="0.25">
      <c r="A238">
        <v>237</v>
      </c>
      <c r="C238" s="5">
        <v>2</v>
      </c>
    </row>
    <row r="239" spans="1:5" x14ac:dyDescent="0.25">
      <c r="A239">
        <v>238</v>
      </c>
      <c r="C239" s="5">
        <v>2</v>
      </c>
    </row>
    <row r="240" spans="1:5" x14ac:dyDescent="0.25">
      <c r="A240">
        <v>239</v>
      </c>
      <c r="C240" s="5">
        <v>2</v>
      </c>
    </row>
    <row r="241" spans="1:5" x14ac:dyDescent="0.25">
      <c r="A241">
        <v>240</v>
      </c>
      <c r="C241" s="5">
        <v>2</v>
      </c>
    </row>
    <row r="242" spans="1:5" x14ac:dyDescent="0.25">
      <c r="A242">
        <v>241</v>
      </c>
      <c r="C242" s="5">
        <v>2</v>
      </c>
    </row>
    <row r="243" spans="1:5" x14ac:dyDescent="0.25">
      <c r="A243">
        <v>242</v>
      </c>
      <c r="B243" s="2">
        <v>1</v>
      </c>
      <c r="C243" s="5">
        <v>2</v>
      </c>
    </row>
    <row r="244" spans="1:5" x14ac:dyDescent="0.25">
      <c r="A244">
        <v>243</v>
      </c>
      <c r="B244" s="2">
        <v>1</v>
      </c>
      <c r="C244" s="5">
        <v>2</v>
      </c>
    </row>
    <row r="245" spans="1:5" x14ac:dyDescent="0.25">
      <c r="A245">
        <v>244</v>
      </c>
      <c r="B245" s="2">
        <v>1</v>
      </c>
      <c r="C245" s="5">
        <v>2</v>
      </c>
    </row>
    <row r="246" spans="1:5" x14ac:dyDescent="0.25">
      <c r="A246">
        <v>245</v>
      </c>
      <c r="B246" s="2">
        <v>1</v>
      </c>
    </row>
    <row r="247" spans="1:5" x14ac:dyDescent="0.25">
      <c r="A247">
        <v>246</v>
      </c>
      <c r="B247" s="2">
        <v>1</v>
      </c>
    </row>
    <row r="248" spans="1:5" x14ac:dyDescent="0.25">
      <c r="A248">
        <v>247</v>
      </c>
      <c r="B248" s="2">
        <v>1</v>
      </c>
      <c r="E248" s="3">
        <v>4</v>
      </c>
    </row>
    <row r="249" spans="1:5" x14ac:dyDescent="0.25">
      <c r="A249">
        <v>248</v>
      </c>
      <c r="B249" s="2">
        <v>1</v>
      </c>
      <c r="E249" s="3">
        <v>4</v>
      </c>
    </row>
    <row r="250" spans="1:5" x14ac:dyDescent="0.25">
      <c r="A250">
        <v>249</v>
      </c>
      <c r="B250" s="2">
        <v>1</v>
      </c>
      <c r="E250" s="3">
        <v>4</v>
      </c>
    </row>
    <row r="251" spans="1:5" x14ac:dyDescent="0.25">
      <c r="A251">
        <v>250</v>
      </c>
      <c r="B251" s="2">
        <v>1</v>
      </c>
      <c r="E251" s="3">
        <v>4</v>
      </c>
    </row>
    <row r="252" spans="1:5" x14ac:dyDescent="0.25">
      <c r="A252">
        <v>251</v>
      </c>
      <c r="B252" s="2">
        <v>1</v>
      </c>
      <c r="E252" s="3">
        <v>4</v>
      </c>
    </row>
    <row r="253" spans="1:5" x14ac:dyDescent="0.25">
      <c r="A253">
        <v>252</v>
      </c>
      <c r="B253" s="2">
        <v>1</v>
      </c>
      <c r="E253" s="3">
        <v>4</v>
      </c>
    </row>
    <row r="254" spans="1:5" x14ac:dyDescent="0.25">
      <c r="A254">
        <v>253</v>
      </c>
      <c r="B254" s="2">
        <v>1</v>
      </c>
      <c r="D254" s="4">
        <v>3</v>
      </c>
      <c r="E254" s="3">
        <v>4</v>
      </c>
    </row>
    <row r="255" spans="1:5" x14ac:dyDescent="0.25">
      <c r="A255">
        <v>254</v>
      </c>
      <c r="D255" s="4">
        <v>3</v>
      </c>
      <c r="E255" s="3">
        <v>4</v>
      </c>
    </row>
    <row r="256" spans="1:5" x14ac:dyDescent="0.25">
      <c r="A256">
        <v>255</v>
      </c>
      <c r="D256" s="4">
        <v>3</v>
      </c>
      <c r="E256" s="3">
        <v>4</v>
      </c>
    </row>
    <row r="257" spans="1:5" x14ac:dyDescent="0.25">
      <c r="A257">
        <v>256</v>
      </c>
      <c r="D257" s="4">
        <v>3</v>
      </c>
      <c r="E257" s="3">
        <v>4</v>
      </c>
    </row>
    <row r="258" spans="1:5" x14ac:dyDescent="0.25">
      <c r="A258">
        <v>257</v>
      </c>
      <c r="D258" s="4">
        <v>3</v>
      </c>
      <c r="E258" s="3">
        <v>4</v>
      </c>
    </row>
    <row r="259" spans="1:5" x14ac:dyDescent="0.25">
      <c r="A259">
        <v>258</v>
      </c>
      <c r="C259" s="5">
        <v>2</v>
      </c>
      <c r="D259" s="4">
        <v>3</v>
      </c>
    </row>
    <row r="260" spans="1:5" x14ac:dyDescent="0.25">
      <c r="A260">
        <v>259</v>
      </c>
      <c r="C260" s="5">
        <v>2</v>
      </c>
      <c r="D260" s="4">
        <v>3</v>
      </c>
    </row>
    <row r="261" spans="1:5" x14ac:dyDescent="0.25">
      <c r="A261">
        <v>260</v>
      </c>
      <c r="C261" s="5">
        <v>2</v>
      </c>
      <c r="D261" s="4">
        <v>3</v>
      </c>
    </row>
    <row r="262" spans="1:5" x14ac:dyDescent="0.25">
      <c r="A262">
        <v>261</v>
      </c>
      <c r="C262" s="5">
        <v>2</v>
      </c>
      <c r="D262" s="4">
        <v>3</v>
      </c>
    </row>
    <row r="263" spans="1:5" x14ac:dyDescent="0.25">
      <c r="A263">
        <v>262</v>
      </c>
      <c r="C263" s="5">
        <v>2</v>
      </c>
      <c r="D263" s="4">
        <v>3</v>
      </c>
    </row>
    <row r="264" spans="1:5" x14ac:dyDescent="0.25">
      <c r="A264">
        <v>263</v>
      </c>
      <c r="C264" s="5">
        <v>2</v>
      </c>
      <c r="D264" s="4">
        <v>3</v>
      </c>
    </row>
    <row r="265" spans="1:5" x14ac:dyDescent="0.25">
      <c r="A265">
        <v>264</v>
      </c>
      <c r="C265" s="5">
        <v>2</v>
      </c>
      <c r="D265" s="4">
        <v>3</v>
      </c>
    </row>
    <row r="266" spans="1:5" x14ac:dyDescent="0.25">
      <c r="A266">
        <v>265</v>
      </c>
      <c r="C266" s="5">
        <v>2</v>
      </c>
    </row>
    <row r="267" spans="1:5" x14ac:dyDescent="0.25">
      <c r="A267">
        <v>266</v>
      </c>
      <c r="C267" s="5">
        <v>2</v>
      </c>
    </row>
    <row r="268" spans="1:5" x14ac:dyDescent="0.25">
      <c r="A268">
        <v>267</v>
      </c>
      <c r="C268" s="5">
        <v>2</v>
      </c>
    </row>
    <row r="269" spans="1:5" x14ac:dyDescent="0.25">
      <c r="A269">
        <v>268</v>
      </c>
      <c r="C269" s="5">
        <v>2</v>
      </c>
    </row>
    <row r="270" spans="1:5" x14ac:dyDescent="0.25">
      <c r="A270">
        <v>269</v>
      </c>
      <c r="C270" s="5">
        <v>2</v>
      </c>
    </row>
    <row r="271" spans="1:5" x14ac:dyDescent="0.25">
      <c r="A271">
        <v>270</v>
      </c>
      <c r="B271" s="2">
        <v>1</v>
      </c>
      <c r="C271" s="5">
        <v>2</v>
      </c>
    </row>
    <row r="272" spans="1:5" x14ac:dyDescent="0.25">
      <c r="A272">
        <v>271</v>
      </c>
      <c r="B272" s="2">
        <v>1</v>
      </c>
      <c r="C272" s="5">
        <v>2</v>
      </c>
    </row>
    <row r="273" spans="1:6" x14ac:dyDescent="0.25">
      <c r="A273">
        <v>272</v>
      </c>
      <c r="B273" s="2">
        <v>1</v>
      </c>
    </row>
    <row r="274" spans="1:6" x14ac:dyDescent="0.25">
      <c r="A274">
        <v>273</v>
      </c>
      <c r="B274" s="2">
        <v>1</v>
      </c>
      <c r="E274" s="3">
        <v>4</v>
      </c>
    </row>
    <row r="275" spans="1:6" x14ac:dyDescent="0.25">
      <c r="A275">
        <v>274</v>
      </c>
      <c r="B275" s="2">
        <v>1</v>
      </c>
      <c r="E275" s="3">
        <v>4</v>
      </c>
    </row>
    <row r="276" spans="1:6" x14ac:dyDescent="0.25">
      <c r="A276">
        <v>275</v>
      </c>
      <c r="B276" s="2">
        <v>1</v>
      </c>
      <c r="E276" s="3">
        <v>4</v>
      </c>
    </row>
    <row r="277" spans="1:6" x14ac:dyDescent="0.25">
      <c r="A277">
        <v>276</v>
      </c>
      <c r="B277" s="2">
        <v>1</v>
      </c>
      <c r="E277" s="3">
        <v>4</v>
      </c>
    </row>
    <row r="278" spans="1:6" x14ac:dyDescent="0.25">
      <c r="A278">
        <v>277</v>
      </c>
      <c r="B278" s="2">
        <v>1</v>
      </c>
      <c r="E278" s="3">
        <v>4</v>
      </c>
    </row>
    <row r="279" spans="1:6" x14ac:dyDescent="0.25">
      <c r="A279">
        <v>278</v>
      </c>
      <c r="B279" s="2">
        <v>1</v>
      </c>
      <c r="E279" s="3">
        <v>4</v>
      </c>
    </row>
    <row r="280" spans="1:6" x14ac:dyDescent="0.25">
      <c r="A280">
        <v>279</v>
      </c>
      <c r="B280" s="2">
        <v>1</v>
      </c>
      <c r="E280" s="3">
        <v>4</v>
      </c>
    </row>
    <row r="281" spans="1:6" x14ac:dyDescent="0.25">
      <c r="A281">
        <v>280</v>
      </c>
      <c r="B281" s="2">
        <v>1</v>
      </c>
      <c r="E281" s="3">
        <v>4</v>
      </c>
    </row>
    <row r="282" spans="1:6" x14ac:dyDescent="0.25">
      <c r="A282">
        <v>281</v>
      </c>
      <c r="B282" s="2">
        <v>1</v>
      </c>
      <c r="E282" s="3">
        <v>4</v>
      </c>
    </row>
    <row r="283" spans="1:6" x14ac:dyDescent="0.25">
      <c r="A283">
        <v>282</v>
      </c>
      <c r="B283" s="2">
        <v>1</v>
      </c>
      <c r="D283" s="4">
        <v>3</v>
      </c>
      <c r="E283" s="3">
        <v>4</v>
      </c>
    </row>
    <row r="284" spans="1:6" x14ac:dyDescent="0.25">
      <c r="A284">
        <v>283</v>
      </c>
      <c r="B284" s="2">
        <v>1</v>
      </c>
      <c r="D284" s="4">
        <v>3</v>
      </c>
      <c r="E284" s="3">
        <v>4</v>
      </c>
    </row>
    <row r="285" spans="1:6" x14ac:dyDescent="0.25">
      <c r="A285">
        <v>284</v>
      </c>
      <c r="D285" s="4">
        <v>3</v>
      </c>
      <c r="E285" s="3">
        <v>4</v>
      </c>
    </row>
    <row r="286" spans="1:6" x14ac:dyDescent="0.25">
      <c r="A286">
        <v>285</v>
      </c>
      <c r="C286" s="5">
        <v>2</v>
      </c>
      <c r="D286" s="4">
        <v>3</v>
      </c>
      <c r="E286" s="3">
        <v>4</v>
      </c>
      <c r="F286" t="s">
        <v>22</v>
      </c>
    </row>
    <row r="287" spans="1:6" x14ac:dyDescent="0.25">
      <c r="A287">
        <v>318</v>
      </c>
    </row>
    <row r="288" spans="1:6" x14ac:dyDescent="0.25">
      <c r="A288">
        <v>319</v>
      </c>
    </row>
    <row r="289" spans="1:6" x14ac:dyDescent="0.25">
      <c r="A289">
        <v>320</v>
      </c>
      <c r="F289" t="s">
        <v>22</v>
      </c>
    </row>
    <row r="290" spans="1:6" x14ac:dyDescent="0.25">
      <c r="A290">
        <v>321</v>
      </c>
      <c r="B290" s="2">
        <v>1</v>
      </c>
    </row>
    <row r="291" spans="1:6" x14ac:dyDescent="0.25">
      <c r="A291">
        <v>322</v>
      </c>
      <c r="B291" s="2">
        <v>1</v>
      </c>
    </row>
    <row r="292" spans="1:6" x14ac:dyDescent="0.25">
      <c r="A292">
        <v>323</v>
      </c>
      <c r="B292" s="2">
        <v>1</v>
      </c>
    </row>
    <row r="293" spans="1:6" x14ac:dyDescent="0.25">
      <c r="A293">
        <v>324</v>
      </c>
      <c r="B293" s="2">
        <v>1</v>
      </c>
    </row>
    <row r="294" spans="1:6" x14ac:dyDescent="0.25">
      <c r="A294">
        <v>325</v>
      </c>
      <c r="B294" s="2">
        <v>1</v>
      </c>
    </row>
    <row r="295" spans="1:6" x14ac:dyDescent="0.25">
      <c r="A295">
        <v>326</v>
      </c>
      <c r="B295" s="2">
        <v>1</v>
      </c>
    </row>
    <row r="296" spans="1:6" x14ac:dyDescent="0.25">
      <c r="A296">
        <v>327</v>
      </c>
      <c r="B296" s="2">
        <v>1</v>
      </c>
    </row>
    <row r="297" spans="1:6" x14ac:dyDescent="0.25">
      <c r="A297">
        <v>328</v>
      </c>
      <c r="B297" s="2">
        <v>1</v>
      </c>
    </row>
    <row r="298" spans="1:6" x14ac:dyDescent="0.25">
      <c r="A298">
        <v>329</v>
      </c>
      <c r="B298" s="2">
        <v>1</v>
      </c>
    </row>
    <row r="299" spans="1:6" x14ac:dyDescent="0.25">
      <c r="A299">
        <v>330</v>
      </c>
      <c r="B299" s="2">
        <v>1</v>
      </c>
      <c r="C299" s="5">
        <v>2</v>
      </c>
    </row>
    <row r="300" spans="1:6" x14ac:dyDescent="0.25">
      <c r="A300">
        <v>331</v>
      </c>
      <c r="B300" s="2">
        <v>1</v>
      </c>
      <c r="C300" s="5">
        <v>2</v>
      </c>
    </row>
    <row r="301" spans="1:6" x14ac:dyDescent="0.25">
      <c r="A301">
        <v>332</v>
      </c>
      <c r="B301" s="2">
        <v>1</v>
      </c>
      <c r="C301" s="5">
        <v>2</v>
      </c>
    </row>
    <row r="302" spans="1:6" x14ac:dyDescent="0.25">
      <c r="A302">
        <v>333</v>
      </c>
      <c r="C302" s="5">
        <v>2</v>
      </c>
    </row>
    <row r="303" spans="1:6" x14ac:dyDescent="0.25">
      <c r="A303">
        <v>334</v>
      </c>
      <c r="C303" s="5">
        <v>2</v>
      </c>
    </row>
    <row r="304" spans="1:6" x14ac:dyDescent="0.25">
      <c r="A304">
        <v>335</v>
      </c>
      <c r="C304" s="5">
        <v>2</v>
      </c>
    </row>
    <row r="305" spans="1:5" x14ac:dyDescent="0.25">
      <c r="A305">
        <v>336</v>
      </c>
      <c r="C305" s="5">
        <v>2</v>
      </c>
      <c r="D305" s="4">
        <v>3</v>
      </c>
    </row>
    <row r="306" spans="1:5" x14ac:dyDescent="0.25">
      <c r="A306">
        <v>337</v>
      </c>
      <c r="C306" s="5">
        <v>2</v>
      </c>
      <c r="D306" s="4">
        <v>3</v>
      </c>
    </row>
    <row r="307" spans="1:5" x14ac:dyDescent="0.25">
      <c r="A307">
        <v>338</v>
      </c>
      <c r="C307" s="5">
        <v>2</v>
      </c>
      <c r="D307" s="4">
        <v>3</v>
      </c>
    </row>
    <row r="308" spans="1:5" x14ac:dyDescent="0.25">
      <c r="A308">
        <v>339</v>
      </c>
      <c r="C308" s="5">
        <v>2</v>
      </c>
      <c r="D308" s="4">
        <v>3</v>
      </c>
      <c r="E308" s="3">
        <v>4</v>
      </c>
    </row>
    <row r="309" spans="1:5" x14ac:dyDescent="0.25">
      <c r="A309">
        <v>340</v>
      </c>
      <c r="D309" s="4">
        <v>3</v>
      </c>
      <c r="E309" s="3">
        <v>4</v>
      </c>
    </row>
    <row r="310" spans="1:5" x14ac:dyDescent="0.25">
      <c r="A310">
        <v>341</v>
      </c>
      <c r="D310" s="4">
        <v>3</v>
      </c>
      <c r="E310" s="3">
        <v>4</v>
      </c>
    </row>
    <row r="311" spans="1:5" x14ac:dyDescent="0.25">
      <c r="A311">
        <v>342</v>
      </c>
      <c r="D311" s="4">
        <v>3</v>
      </c>
      <c r="E311" s="3">
        <v>4</v>
      </c>
    </row>
    <row r="312" spans="1:5" x14ac:dyDescent="0.25">
      <c r="A312">
        <v>343</v>
      </c>
      <c r="D312" s="4">
        <v>3</v>
      </c>
      <c r="E312" s="3">
        <v>4</v>
      </c>
    </row>
    <row r="313" spans="1:5" x14ac:dyDescent="0.25">
      <c r="A313">
        <v>344</v>
      </c>
      <c r="D313" s="4">
        <v>3</v>
      </c>
      <c r="E313" s="3">
        <v>4</v>
      </c>
    </row>
    <row r="314" spans="1:5" x14ac:dyDescent="0.25">
      <c r="A314">
        <v>345</v>
      </c>
      <c r="D314" s="4">
        <v>3</v>
      </c>
      <c r="E314" s="3">
        <v>4</v>
      </c>
    </row>
    <row r="315" spans="1:5" x14ac:dyDescent="0.25">
      <c r="A315">
        <v>346</v>
      </c>
      <c r="E315" s="3">
        <v>4</v>
      </c>
    </row>
    <row r="316" spans="1:5" x14ac:dyDescent="0.25">
      <c r="A316">
        <v>347</v>
      </c>
      <c r="E316" s="3">
        <v>4</v>
      </c>
    </row>
    <row r="317" spans="1:5" x14ac:dyDescent="0.25">
      <c r="A317">
        <v>348</v>
      </c>
      <c r="B317" s="2">
        <v>1</v>
      </c>
    </row>
    <row r="318" spans="1:5" x14ac:dyDescent="0.25">
      <c r="A318">
        <v>349</v>
      </c>
      <c r="B318" s="2">
        <v>1</v>
      </c>
    </row>
    <row r="319" spans="1:5" x14ac:dyDescent="0.25">
      <c r="A319">
        <v>350</v>
      </c>
      <c r="B319" s="2">
        <v>1</v>
      </c>
    </row>
    <row r="320" spans="1:5" x14ac:dyDescent="0.25">
      <c r="A320">
        <v>351</v>
      </c>
      <c r="B320" s="2">
        <v>1</v>
      </c>
    </row>
    <row r="321" spans="1:5" x14ac:dyDescent="0.25">
      <c r="A321">
        <v>352</v>
      </c>
      <c r="B321" s="2">
        <v>1</v>
      </c>
    </row>
    <row r="322" spans="1:5" x14ac:dyDescent="0.25">
      <c r="A322">
        <v>353</v>
      </c>
      <c r="B322" s="2">
        <v>1</v>
      </c>
    </row>
    <row r="323" spans="1:5" x14ac:dyDescent="0.25">
      <c r="A323">
        <v>354</v>
      </c>
      <c r="B323" s="2">
        <v>1</v>
      </c>
      <c r="C323" s="5">
        <v>2</v>
      </c>
    </row>
    <row r="324" spans="1:5" x14ac:dyDescent="0.25">
      <c r="A324">
        <v>355</v>
      </c>
      <c r="B324" s="2">
        <v>1</v>
      </c>
      <c r="C324" s="5">
        <v>2</v>
      </c>
    </row>
    <row r="325" spans="1:5" x14ac:dyDescent="0.25">
      <c r="A325">
        <v>356</v>
      </c>
      <c r="B325" s="2">
        <v>1</v>
      </c>
      <c r="C325" s="5">
        <v>2</v>
      </c>
    </row>
    <row r="326" spans="1:5" x14ac:dyDescent="0.25">
      <c r="A326">
        <v>357</v>
      </c>
      <c r="C326" s="5">
        <v>2</v>
      </c>
    </row>
    <row r="327" spans="1:5" x14ac:dyDescent="0.25">
      <c r="A327">
        <v>358</v>
      </c>
      <c r="C327" s="5">
        <v>2</v>
      </c>
    </row>
    <row r="328" spans="1:5" x14ac:dyDescent="0.25">
      <c r="A328">
        <v>359</v>
      </c>
      <c r="C328" s="5">
        <v>2</v>
      </c>
    </row>
    <row r="329" spans="1:5" x14ac:dyDescent="0.25">
      <c r="A329">
        <v>360</v>
      </c>
      <c r="C329" s="5">
        <v>2</v>
      </c>
    </row>
    <row r="330" spans="1:5" x14ac:dyDescent="0.25">
      <c r="A330">
        <v>361</v>
      </c>
      <c r="C330" s="5">
        <v>2</v>
      </c>
      <c r="D330" s="4">
        <v>3</v>
      </c>
    </row>
    <row r="331" spans="1:5" x14ac:dyDescent="0.25">
      <c r="A331">
        <v>362</v>
      </c>
      <c r="C331" s="5">
        <v>2</v>
      </c>
      <c r="D331" s="4">
        <v>3</v>
      </c>
    </row>
    <row r="332" spans="1:5" x14ac:dyDescent="0.25">
      <c r="A332">
        <v>363</v>
      </c>
      <c r="D332" s="4">
        <v>3</v>
      </c>
      <c r="E332" s="3">
        <v>4</v>
      </c>
    </row>
    <row r="333" spans="1:5" x14ac:dyDescent="0.25">
      <c r="A333">
        <v>364</v>
      </c>
      <c r="D333" s="4">
        <v>3</v>
      </c>
      <c r="E333" s="3">
        <v>4</v>
      </c>
    </row>
    <row r="334" spans="1:5" x14ac:dyDescent="0.25">
      <c r="A334">
        <v>365</v>
      </c>
      <c r="D334" s="4">
        <v>3</v>
      </c>
      <c r="E334" s="3">
        <v>4</v>
      </c>
    </row>
    <row r="335" spans="1:5" x14ac:dyDescent="0.25">
      <c r="A335">
        <v>366</v>
      </c>
      <c r="D335" s="4">
        <v>3</v>
      </c>
      <c r="E335" s="3">
        <v>4</v>
      </c>
    </row>
    <row r="336" spans="1:5" x14ac:dyDescent="0.25">
      <c r="A336">
        <v>367</v>
      </c>
      <c r="D336" s="4">
        <v>3</v>
      </c>
      <c r="E336" s="3">
        <v>4</v>
      </c>
    </row>
    <row r="337" spans="1:5" x14ac:dyDescent="0.25">
      <c r="A337">
        <v>368</v>
      </c>
      <c r="D337" s="4">
        <v>3</v>
      </c>
      <c r="E337" s="3">
        <v>4</v>
      </c>
    </row>
    <row r="338" spans="1:5" x14ac:dyDescent="0.25">
      <c r="A338">
        <v>369</v>
      </c>
      <c r="D338" s="4">
        <v>3</v>
      </c>
      <c r="E338" s="3">
        <v>4</v>
      </c>
    </row>
    <row r="339" spans="1:5" x14ac:dyDescent="0.25">
      <c r="A339">
        <v>370</v>
      </c>
      <c r="E339" s="3">
        <v>4</v>
      </c>
    </row>
    <row r="340" spans="1:5" x14ac:dyDescent="0.25">
      <c r="A340">
        <v>371</v>
      </c>
      <c r="B340" s="2">
        <v>1</v>
      </c>
    </row>
    <row r="341" spans="1:5" x14ac:dyDescent="0.25">
      <c r="A341">
        <v>372</v>
      </c>
      <c r="B341" s="2">
        <v>1</v>
      </c>
    </row>
    <row r="342" spans="1:5" x14ac:dyDescent="0.25">
      <c r="A342">
        <v>373</v>
      </c>
      <c r="B342" s="2">
        <v>1</v>
      </c>
    </row>
    <row r="343" spans="1:5" x14ac:dyDescent="0.25">
      <c r="A343">
        <v>374</v>
      </c>
      <c r="B343" s="2">
        <v>1</v>
      </c>
    </row>
    <row r="344" spans="1:5" x14ac:dyDescent="0.25">
      <c r="A344">
        <v>375</v>
      </c>
      <c r="B344" s="2">
        <v>1</v>
      </c>
    </row>
    <row r="345" spans="1:5" x14ac:dyDescent="0.25">
      <c r="A345">
        <v>376</v>
      </c>
      <c r="B345" s="2">
        <v>1</v>
      </c>
    </row>
    <row r="346" spans="1:5" x14ac:dyDescent="0.25">
      <c r="A346">
        <v>377</v>
      </c>
      <c r="B346" s="2">
        <v>1</v>
      </c>
      <c r="C346" s="5">
        <v>2</v>
      </c>
    </row>
    <row r="347" spans="1:5" x14ac:dyDescent="0.25">
      <c r="A347">
        <v>378</v>
      </c>
      <c r="B347" s="2">
        <v>1</v>
      </c>
      <c r="C347" s="5">
        <v>2</v>
      </c>
    </row>
    <row r="348" spans="1:5" x14ac:dyDescent="0.25">
      <c r="A348">
        <v>379</v>
      </c>
      <c r="B348" s="2">
        <v>1</v>
      </c>
      <c r="C348" s="5">
        <v>2</v>
      </c>
    </row>
    <row r="349" spans="1:5" x14ac:dyDescent="0.25">
      <c r="A349">
        <v>380</v>
      </c>
      <c r="C349" s="5">
        <v>2</v>
      </c>
    </row>
    <row r="350" spans="1:5" x14ac:dyDescent="0.25">
      <c r="A350">
        <v>381</v>
      </c>
      <c r="C350" s="5">
        <v>2</v>
      </c>
    </row>
    <row r="351" spans="1:5" x14ac:dyDescent="0.25">
      <c r="A351">
        <v>382</v>
      </c>
      <c r="C351" s="5">
        <v>2</v>
      </c>
    </row>
    <row r="352" spans="1:5" x14ac:dyDescent="0.25">
      <c r="A352">
        <v>383</v>
      </c>
      <c r="C352" s="5">
        <v>2</v>
      </c>
    </row>
    <row r="353" spans="1:5" x14ac:dyDescent="0.25">
      <c r="A353">
        <v>384</v>
      </c>
      <c r="C353" s="5">
        <v>2</v>
      </c>
      <c r="D353" s="4">
        <v>3</v>
      </c>
    </row>
    <row r="354" spans="1:5" x14ac:dyDescent="0.25">
      <c r="A354">
        <v>385</v>
      </c>
      <c r="C354" s="5">
        <v>2</v>
      </c>
      <c r="D354" s="4">
        <v>3</v>
      </c>
      <c r="E354" s="3">
        <v>4</v>
      </c>
    </row>
    <row r="355" spans="1:5" x14ac:dyDescent="0.25">
      <c r="A355">
        <v>386</v>
      </c>
      <c r="D355" s="4">
        <v>3</v>
      </c>
      <c r="E355" s="3">
        <v>4</v>
      </c>
    </row>
    <row r="356" spans="1:5" x14ac:dyDescent="0.25">
      <c r="A356">
        <v>387</v>
      </c>
      <c r="D356" s="4">
        <v>3</v>
      </c>
      <c r="E356" s="3">
        <v>4</v>
      </c>
    </row>
    <row r="357" spans="1:5" x14ac:dyDescent="0.25">
      <c r="A357">
        <v>388</v>
      </c>
      <c r="D357" s="4">
        <v>3</v>
      </c>
      <c r="E357" s="3">
        <v>4</v>
      </c>
    </row>
    <row r="358" spans="1:5" x14ac:dyDescent="0.25">
      <c r="A358">
        <v>389</v>
      </c>
      <c r="D358" s="4">
        <v>3</v>
      </c>
      <c r="E358" s="3">
        <v>4</v>
      </c>
    </row>
    <row r="359" spans="1:5" x14ac:dyDescent="0.25">
      <c r="A359">
        <v>390</v>
      </c>
      <c r="D359" s="4">
        <v>3</v>
      </c>
      <c r="E359" s="3">
        <v>4</v>
      </c>
    </row>
    <row r="360" spans="1:5" x14ac:dyDescent="0.25">
      <c r="A360">
        <v>391</v>
      </c>
      <c r="D360" s="4">
        <v>3</v>
      </c>
      <c r="E360" s="3">
        <v>4</v>
      </c>
    </row>
    <row r="361" spans="1:5" x14ac:dyDescent="0.25">
      <c r="A361">
        <v>392</v>
      </c>
      <c r="D361" s="4">
        <v>3</v>
      </c>
      <c r="E361" s="3">
        <v>4</v>
      </c>
    </row>
    <row r="362" spans="1:5" x14ac:dyDescent="0.25">
      <c r="A362">
        <v>393</v>
      </c>
      <c r="E362" s="3">
        <v>4</v>
      </c>
    </row>
    <row r="363" spans="1:5" x14ac:dyDescent="0.25">
      <c r="A363">
        <v>394</v>
      </c>
      <c r="B363" s="2">
        <v>1</v>
      </c>
      <c r="E363" s="3">
        <v>4</v>
      </c>
    </row>
    <row r="364" spans="1:5" x14ac:dyDescent="0.25">
      <c r="A364">
        <v>395</v>
      </c>
      <c r="B364" s="2">
        <v>1</v>
      </c>
    </row>
    <row r="365" spans="1:5" x14ac:dyDescent="0.25">
      <c r="A365">
        <v>396</v>
      </c>
      <c r="B365" s="2">
        <v>1</v>
      </c>
    </row>
    <row r="366" spans="1:5" x14ac:dyDescent="0.25">
      <c r="A366">
        <v>397</v>
      </c>
      <c r="B366" s="2">
        <v>1</v>
      </c>
    </row>
    <row r="367" spans="1:5" x14ac:dyDescent="0.25">
      <c r="A367">
        <v>398</v>
      </c>
      <c r="B367" s="2">
        <v>1</v>
      </c>
    </row>
    <row r="368" spans="1:5" x14ac:dyDescent="0.25">
      <c r="A368">
        <v>399</v>
      </c>
      <c r="B368" s="2">
        <v>1</v>
      </c>
    </row>
    <row r="369" spans="1:5" x14ac:dyDescent="0.25">
      <c r="A369">
        <v>400</v>
      </c>
      <c r="B369" s="2">
        <v>1</v>
      </c>
      <c r="C369" s="5">
        <v>2</v>
      </c>
    </row>
    <row r="370" spans="1:5" x14ac:dyDescent="0.25">
      <c r="A370">
        <v>401</v>
      </c>
      <c r="B370" s="2">
        <v>1</v>
      </c>
      <c r="C370" s="5">
        <v>2</v>
      </c>
    </row>
    <row r="371" spans="1:5" x14ac:dyDescent="0.25">
      <c r="A371">
        <v>402</v>
      </c>
      <c r="B371" s="2">
        <v>1</v>
      </c>
      <c r="C371" s="5">
        <v>2</v>
      </c>
    </row>
    <row r="372" spans="1:5" x14ac:dyDescent="0.25">
      <c r="A372">
        <v>403</v>
      </c>
      <c r="C372" s="5">
        <v>2</v>
      </c>
    </row>
    <row r="373" spans="1:5" x14ac:dyDescent="0.25">
      <c r="A373">
        <v>404</v>
      </c>
      <c r="C373" s="5">
        <v>2</v>
      </c>
    </row>
    <row r="374" spans="1:5" x14ac:dyDescent="0.25">
      <c r="A374">
        <v>405</v>
      </c>
      <c r="C374" s="5">
        <v>2</v>
      </c>
    </row>
    <row r="375" spans="1:5" x14ac:dyDescent="0.25">
      <c r="A375">
        <v>406</v>
      </c>
      <c r="C375" s="5">
        <v>2</v>
      </c>
    </row>
    <row r="376" spans="1:5" x14ac:dyDescent="0.25">
      <c r="A376">
        <v>407</v>
      </c>
      <c r="C376" s="5">
        <v>2</v>
      </c>
      <c r="D376" s="4">
        <v>3</v>
      </c>
    </row>
    <row r="377" spans="1:5" x14ac:dyDescent="0.25">
      <c r="A377">
        <v>408</v>
      </c>
      <c r="C377" s="5">
        <v>2</v>
      </c>
      <c r="D377" s="4">
        <v>3</v>
      </c>
    </row>
    <row r="378" spans="1:5" x14ac:dyDescent="0.25">
      <c r="A378">
        <v>409</v>
      </c>
      <c r="D378" s="4">
        <v>3</v>
      </c>
      <c r="E378" s="3">
        <v>4</v>
      </c>
    </row>
    <row r="379" spans="1:5" x14ac:dyDescent="0.25">
      <c r="A379">
        <v>410</v>
      </c>
      <c r="D379" s="4">
        <v>3</v>
      </c>
      <c r="E379" s="3">
        <v>4</v>
      </c>
    </row>
    <row r="380" spans="1:5" x14ac:dyDescent="0.25">
      <c r="A380">
        <v>411</v>
      </c>
      <c r="D380" s="4">
        <v>3</v>
      </c>
      <c r="E380" s="3">
        <v>4</v>
      </c>
    </row>
    <row r="381" spans="1:5" x14ac:dyDescent="0.25">
      <c r="A381">
        <v>412</v>
      </c>
      <c r="D381" s="4">
        <v>3</v>
      </c>
      <c r="E381" s="3">
        <v>4</v>
      </c>
    </row>
    <row r="382" spans="1:5" x14ac:dyDescent="0.25">
      <c r="A382">
        <v>413</v>
      </c>
      <c r="D382" s="4">
        <v>3</v>
      </c>
      <c r="E382" s="3">
        <v>4</v>
      </c>
    </row>
    <row r="383" spans="1:5" x14ac:dyDescent="0.25">
      <c r="A383">
        <v>414</v>
      </c>
      <c r="D383" s="4">
        <v>3</v>
      </c>
      <c r="E383" s="3">
        <v>4</v>
      </c>
    </row>
    <row r="384" spans="1:5" x14ac:dyDescent="0.25">
      <c r="A384">
        <v>415</v>
      </c>
      <c r="D384" s="4">
        <v>3</v>
      </c>
      <c r="E384" s="3">
        <v>4</v>
      </c>
    </row>
    <row r="385" spans="1:5" x14ac:dyDescent="0.25">
      <c r="A385">
        <v>416</v>
      </c>
      <c r="D385" s="4">
        <v>3</v>
      </c>
      <c r="E385" s="3">
        <v>4</v>
      </c>
    </row>
    <row r="386" spans="1:5" x14ac:dyDescent="0.25">
      <c r="A386">
        <v>417</v>
      </c>
      <c r="B386" s="2">
        <v>1</v>
      </c>
      <c r="E386" s="3">
        <v>4</v>
      </c>
    </row>
    <row r="387" spans="1:5" x14ac:dyDescent="0.25">
      <c r="A387">
        <v>418</v>
      </c>
      <c r="B387" s="2">
        <v>1</v>
      </c>
    </row>
    <row r="388" spans="1:5" x14ac:dyDescent="0.25">
      <c r="A388">
        <v>419</v>
      </c>
      <c r="B388" s="2">
        <v>1</v>
      </c>
    </row>
    <row r="389" spans="1:5" x14ac:dyDescent="0.25">
      <c r="A389">
        <v>420</v>
      </c>
      <c r="B389" s="2">
        <v>1</v>
      </c>
    </row>
    <row r="390" spans="1:5" x14ac:dyDescent="0.25">
      <c r="A390">
        <v>421</v>
      </c>
      <c r="B390" s="2">
        <v>1</v>
      </c>
    </row>
    <row r="391" spans="1:5" x14ac:dyDescent="0.25">
      <c r="A391">
        <v>422</v>
      </c>
      <c r="B391" s="2">
        <v>1</v>
      </c>
    </row>
    <row r="392" spans="1:5" x14ac:dyDescent="0.25">
      <c r="A392">
        <v>423</v>
      </c>
      <c r="B392" s="2">
        <v>1</v>
      </c>
      <c r="C392" s="5">
        <v>2</v>
      </c>
    </row>
    <row r="393" spans="1:5" x14ac:dyDescent="0.25">
      <c r="A393">
        <v>424</v>
      </c>
      <c r="B393" s="2">
        <v>1</v>
      </c>
      <c r="C393" s="5">
        <v>2</v>
      </c>
    </row>
    <row r="394" spans="1:5" x14ac:dyDescent="0.25">
      <c r="A394">
        <v>425</v>
      </c>
      <c r="B394" s="2">
        <v>1</v>
      </c>
      <c r="C394" s="5">
        <v>2</v>
      </c>
    </row>
    <row r="395" spans="1:5" x14ac:dyDescent="0.25">
      <c r="A395">
        <v>426</v>
      </c>
      <c r="B395" s="2">
        <v>1</v>
      </c>
      <c r="C395" s="5">
        <v>2</v>
      </c>
    </row>
    <row r="396" spans="1:5" x14ac:dyDescent="0.25">
      <c r="A396">
        <v>427</v>
      </c>
      <c r="C396" s="5">
        <v>2</v>
      </c>
    </row>
    <row r="397" spans="1:5" x14ac:dyDescent="0.25">
      <c r="A397">
        <v>428</v>
      </c>
      <c r="C397" s="5">
        <v>2</v>
      </c>
    </row>
    <row r="398" spans="1:5" x14ac:dyDescent="0.25">
      <c r="A398">
        <v>429</v>
      </c>
      <c r="C398" s="5">
        <v>2</v>
      </c>
    </row>
    <row r="399" spans="1:5" x14ac:dyDescent="0.25">
      <c r="A399">
        <v>430</v>
      </c>
      <c r="C399" s="5">
        <v>2</v>
      </c>
    </row>
    <row r="400" spans="1:5" x14ac:dyDescent="0.25">
      <c r="A400">
        <v>431</v>
      </c>
      <c r="C400" s="5">
        <v>2</v>
      </c>
      <c r="D400" s="4">
        <v>3</v>
      </c>
    </row>
    <row r="401" spans="1:5" x14ac:dyDescent="0.25">
      <c r="A401">
        <v>432</v>
      </c>
      <c r="C401" s="5">
        <v>2</v>
      </c>
      <c r="D401" s="4">
        <v>3</v>
      </c>
    </row>
    <row r="402" spans="1:5" x14ac:dyDescent="0.25">
      <c r="A402">
        <v>433</v>
      </c>
      <c r="D402" s="4">
        <v>3</v>
      </c>
    </row>
    <row r="403" spans="1:5" x14ac:dyDescent="0.25">
      <c r="A403">
        <v>434</v>
      </c>
      <c r="D403" s="4">
        <v>3</v>
      </c>
      <c r="E403" s="3">
        <v>4</v>
      </c>
    </row>
    <row r="404" spans="1:5" x14ac:dyDescent="0.25">
      <c r="A404">
        <v>435</v>
      </c>
      <c r="D404" s="4">
        <v>3</v>
      </c>
      <c r="E404" s="3">
        <v>4</v>
      </c>
    </row>
    <row r="405" spans="1:5" x14ac:dyDescent="0.25">
      <c r="A405">
        <v>436</v>
      </c>
      <c r="D405" s="4">
        <v>3</v>
      </c>
      <c r="E405" s="3">
        <v>4</v>
      </c>
    </row>
    <row r="406" spans="1:5" x14ac:dyDescent="0.25">
      <c r="A406">
        <v>437</v>
      </c>
      <c r="D406" s="4">
        <v>3</v>
      </c>
      <c r="E406" s="3">
        <v>4</v>
      </c>
    </row>
    <row r="407" spans="1:5" x14ac:dyDescent="0.25">
      <c r="A407">
        <v>438</v>
      </c>
      <c r="D407" s="4">
        <v>3</v>
      </c>
      <c r="E407" s="3">
        <v>4</v>
      </c>
    </row>
    <row r="408" spans="1:5" x14ac:dyDescent="0.25">
      <c r="A408">
        <v>439</v>
      </c>
      <c r="B408" s="2">
        <v>1</v>
      </c>
      <c r="D408" s="4">
        <v>3</v>
      </c>
      <c r="E408" s="3">
        <v>4</v>
      </c>
    </row>
    <row r="409" spans="1:5" x14ac:dyDescent="0.25">
      <c r="A409">
        <v>440</v>
      </c>
      <c r="B409" s="2">
        <v>1</v>
      </c>
      <c r="E409" s="3">
        <v>4</v>
      </c>
    </row>
    <row r="410" spans="1:5" x14ac:dyDescent="0.25">
      <c r="A410">
        <v>441</v>
      </c>
      <c r="B410" s="2">
        <v>1</v>
      </c>
      <c r="E410" s="3">
        <v>4</v>
      </c>
    </row>
    <row r="411" spans="1:5" x14ac:dyDescent="0.25">
      <c r="A411">
        <v>442</v>
      </c>
      <c r="B411" s="2">
        <v>1</v>
      </c>
      <c r="E411" s="3">
        <v>4</v>
      </c>
    </row>
    <row r="412" spans="1:5" x14ac:dyDescent="0.25">
      <c r="A412">
        <v>443</v>
      </c>
      <c r="B412" s="2">
        <v>1</v>
      </c>
      <c r="E412" s="3">
        <v>4</v>
      </c>
    </row>
    <row r="413" spans="1:5" x14ac:dyDescent="0.25">
      <c r="A413">
        <v>444</v>
      </c>
      <c r="B413" s="2">
        <v>1</v>
      </c>
    </row>
    <row r="414" spans="1:5" x14ac:dyDescent="0.25">
      <c r="A414">
        <v>445</v>
      </c>
      <c r="B414" s="2">
        <v>1</v>
      </c>
    </row>
    <row r="415" spans="1:5" x14ac:dyDescent="0.25">
      <c r="A415">
        <v>446</v>
      </c>
      <c r="B415" s="2">
        <v>1</v>
      </c>
    </row>
    <row r="416" spans="1:5" x14ac:dyDescent="0.25">
      <c r="A416">
        <v>447</v>
      </c>
      <c r="B416" s="2">
        <v>1</v>
      </c>
      <c r="C416" s="5">
        <v>2</v>
      </c>
    </row>
    <row r="417" spans="1:5" x14ac:dyDescent="0.25">
      <c r="A417">
        <v>448</v>
      </c>
      <c r="B417" s="2">
        <v>1</v>
      </c>
      <c r="C417" s="5">
        <v>2</v>
      </c>
    </row>
    <row r="418" spans="1:5" x14ac:dyDescent="0.25">
      <c r="A418">
        <v>449</v>
      </c>
      <c r="B418" s="2">
        <v>1</v>
      </c>
      <c r="C418" s="5">
        <v>2</v>
      </c>
    </row>
    <row r="419" spans="1:5" x14ac:dyDescent="0.25">
      <c r="A419">
        <v>450</v>
      </c>
      <c r="C419" s="5">
        <v>2</v>
      </c>
    </row>
    <row r="420" spans="1:5" x14ac:dyDescent="0.25">
      <c r="A420">
        <v>451</v>
      </c>
      <c r="C420" s="5">
        <v>2</v>
      </c>
    </row>
    <row r="421" spans="1:5" x14ac:dyDescent="0.25">
      <c r="A421">
        <v>452</v>
      </c>
      <c r="C421" s="5">
        <v>2</v>
      </c>
    </row>
    <row r="422" spans="1:5" x14ac:dyDescent="0.25">
      <c r="A422">
        <v>453</v>
      </c>
      <c r="C422" s="5">
        <v>2</v>
      </c>
    </row>
    <row r="423" spans="1:5" x14ac:dyDescent="0.25">
      <c r="A423">
        <v>454</v>
      </c>
      <c r="C423" s="5">
        <v>2</v>
      </c>
    </row>
    <row r="424" spans="1:5" x14ac:dyDescent="0.25">
      <c r="A424">
        <v>455</v>
      </c>
      <c r="C424" s="5">
        <v>2</v>
      </c>
      <c r="D424" s="4">
        <v>3</v>
      </c>
    </row>
    <row r="425" spans="1:5" x14ac:dyDescent="0.25">
      <c r="A425">
        <v>456</v>
      </c>
      <c r="C425" s="5">
        <v>2</v>
      </c>
      <c r="D425" s="4">
        <v>3</v>
      </c>
    </row>
    <row r="426" spans="1:5" x14ac:dyDescent="0.25">
      <c r="A426">
        <v>457</v>
      </c>
      <c r="D426" s="4">
        <v>3</v>
      </c>
      <c r="E426" s="3">
        <v>4</v>
      </c>
    </row>
    <row r="427" spans="1:5" x14ac:dyDescent="0.25">
      <c r="A427">
        <v>458</v>
      </c>
      <c r="D427" s="4">
        <v>3</v>
      </c>
      <c r="E427" s="3">
        <v>4</v>
      </c>
    </row>
    <row r="428" spans="1:5" x14ac:dyDescent="0.25">
      <c r="A428">
        <v>459</v>
      </c>
      <c r="D428" s="4">
        <v>3</v>
      </c>
      <c r="E428" s="3">
        <v>4</v>
      </c>
    </row>
    <row r="429" spans="1:5" x14ac:dyDescent="0.25">
      <c r="A429">
        <v>460</v>
      </c>
      <c r="D429" s="4">
        <v>3</v>
      </c>
      <c r="E429" s="3">
        <v>4</v>
      </c>
    </row>
    <row r="430" spans="1:5" x14ac:dyDescent="0.25">
      <c r="A430">
        <v>461</v>
      </c>
      <c r="D430" s="4">
        <v>3</v>
      </c>
      <c r="E430" s="3">
        <v>4</v>
      </c>
    </row>
    <row r="431" spans="1:5" x14ac:dyDescent="0.25">
      <c r="A431">
        <v>462</v>
      </c>
      <c r="D431" s="4">
        <v>3</v>
      </c>
      <c r="E431" s="3">
        <v>4</v>
      </c>
    </row>
    <row r="432" spans="1:5" x14ac:dyDescent="0.25">
      <c r="A432">
        <v>463</v>
      </c>
      <c r="D432" s="4">
        <v>3</v>
      </c>
      <c r="E432" s="3">
        <v>4</v>
      </c>
    </row>
    <row r="433" spans="1:5" x14ac:dyDescent="0.25">
      <c r="A433">
        <v>464</v>
      </c>
      <c r="B433" s="2">
        <v>1</v>
      </c>
      <c r="D433" s="4">
        <v>3</v>
      </c>
      <c r="E433" s="3">
        <v>4</v>
      </c>
    </row>
    <row r="434" spans="1:5" x14ac:dyDescent="0.25">
      <c r="A434">
        <v>465</v>
      </c>
      <c r="B434" s="2">
        <v>1</v>
      </c>
      <c r="E434" s="3">
        <v>4</v>
      </c>
    </row>
    <row r="435" spans="1:5" x14ac:dyDescent="0.25">
      <c r="A435">
        <v>466</v>
      </c>
      <c r="B435" s="2">
        <v>1</v>
      </c>
      <c r="E435" s="3">
        <v>4</v>
      </c>
    </row>
    <row r="436" spans="1:5" x14ac:dyDescent="0.25">
      <c r="A436">
        <v>467</v>
      </c>
      <c r="B436" s="2">
        <v>1</v>
      </c>
      <c r="E436" s="3">
        <v>4</v>
      </c>
    </row>
    <row r="437" spans="1:5" x14ac:dyDescent="0.25">
      <c r="A437">
        <v>468</v>
      </c>
      <c r="B437" s="2">
        <v>1</v>
      </c>
    </row>
    <row r="438" spans="1:5" x14ac:dyDescent="0.25">
      <c r="A438">
        <v>469</v>
      </c>
      <c r="B438" s="2">
        <v>1</v>
      </c>
    </row>
    <row r="439" spans="1:5" x14ac:dyDescent="0.25">
      <c r="A439">
        <v>470</v>
      </c>
      <c r="B439" s="2">
        <v>1</v>
      </c>
    </row>
    <row r="440" spans="1:5" x14ac:dyDescent="0.25">
      <c r="A440">
        <v>471</v>
      </c>
      <c r="B440" s="2">
        <v>1</v>
      </c>
    </row>
    <row r="441" spans="1:5" x14ac:dyDescent="0.25">
      <c r="A441">
        <v>472</v>
      </c>
      <c r="B441" s="2">
        <v>1</v>
      </c>
      <c r="C441" s="5">
        <v>2</v>
      </c>
    </row>
    <row r="442" spans="1:5" x14ac:dyDescent="0.25">
      <c r="A442">
        <v>473</v>
      </c>
      <c r="B442" s="2">
        <v>1</v>
      </c>
      <c r="C442" s="5">
        <v>2</v>
      </c>
    </row>
    <row r="443" spans="1:5" x14ac:dyDescent="0.25">
      <c r="A443">
        <v>474</v>
      </c>
      <c r="B443" s="2">
        <v>1</v>
      </c>
      <c r="C443" s="5">
        <v>2</v>
      </c>
    </row>
    <row r="444" spans="1:5" x14ac:dyDescent="0.25">
      <c r="A444">
        <v>475</v>
      </c>
      <c r="B444" s="2">
        <v>1</v>
      </c>
      <c r="C444" s="5">
        <v>2</v>
      </c>
    </row>
    <row r="445" spans="1:5" x14ac:dyDescent="0.25">
      <c r="A445">
        <v>476</v>
      </c>
      <c r="C445" s="5">
        <v>2</v>
      </c>
    </row>
    <row r="446" spans="1:5" x14ac:dyDescent="0.25">
      <c r="A446">
        <v>477</v>
      </c>
      <c r="C446" s="5">
        <v>2</v>
      </c>
    </row>
    <row r="447" spans="1:5" x14ac:dyDescent="0.25">
      <c r="A447">
        <v>478</v>
      </c>
      <c r="C447" s="5">
        <v>2</v>
      </c>
    </row>
    <row r="448" spans="1:5" x14ac:dyDescent="0.25">
      <c r="A448">
        <v>479</v>
      </c>
      <c r="C448" s="5">
        <v>2</v>
      </c>
      <c r="D448" s="4">
        <v>3</v>
      </c>
    </row>
    <row r="449" spans="1:5" x14ac:dyDescent="0.25">
      <c r="A449">
        <v>480</v>
      </c>
      <c r="C449" s="5">
        <v>2</v>
      </c>
      <c r="D449" s="4">
        <v>3</v>
      </c>
    </row>
    <row r="450" spans="1:5" x14ac:dyDescent="0.25">
      <c r="A450">
        <v>481</v>
      </c>
      <c r="C450" s="5">
        <v>2</v>
      </c>
      <c r="D450" s="4">
        <v>3</v>
      </c>
    </row>
    <row r="451" spans="1:5" x14ac:dyDescent="0.25">
      <c r="A451">
        <v>482</v>
      </c>
      <c r="D451" s="4">
        <v>3</v>
      </c>
    </row>
    <row r="452" spans="1:5" x14ac:dyDescent="0.25">
      <c r="A452">
        <v>483</v>
      </c>
      <c r="D452" s="4">
        <v>3</v>
      </c>
      <c r="E452" s="3">
        <v>4</v>
      </c>
    </row>
    <row r="453" spans="1:5" x14ac:dyDescent="0.25">
      <c r="A453">
        <v>484</v>
      </c>
      <c r="D453" s="4">
        <v>3</v>
      </c>
      <c r="E453" s="3">
        <v>4</v>
      </c>
    </row>
    <row r="454" spans="1:5" x14ac:dyDescent="0.25">
      <c r="A454">
        <v>485</v>
      </c>
      <c r="D454" s="4">
        <v>3</v>
      </c>
      <c r="E454" s="3">
        <v>4</v>
      </c>
    </row>
    <row r="455" spans="1:5" x14ac:dyDescent="0.25">
      <c r="A455">
        <v>486</v>
      </c>
      <c r="D455" s="4">
        <v>3</v>
      </c>
      <c r="E455" s="3">
        <v>4</v>
      </c>
    </row>
    <row r="456" spans="1:5" x14ac:dyDescent="0.25">
      <c r="A456">
        <v>487</v>
      </c>
      <c r="D456" s="4">
        <v>3</v>
      </c>
      <c r="E456" s="3">
        <v>4</v>
      </c>
    </row>
    <row r="457" spans="1:5" x14ac:dyDescent="0.25">
      <c r="A457">
        <v>488</v>
      </c>
      <c r="D457" s="4">
        <v>3</v>
      </c>
      <c r="E457" s="3">
        <v>4</v>
      </c>
    </row>
    <row r="458" spans="1:5" x14ac:dyDescent="0.25">
      <c r="A458">
        <v>489</v>
      </c>
      <c r="E458" s="3">
        <v>4</v>
      </c>
    </row>
    <row r="459" spans="1:5" x14ac:dyDescent="0.25">
      <c r="A459">
        <v>490</v>
      </c>
      <c r="B459" s="2">
        <v>1</v>
      </c>
      <c r="E459" s="3">
        <v>4</v>
      </c>
    </row>
    <row r="460" spans="1:5" x14ac:dyDescent="0.25">
      <c r="A460">
        <v>491</v>
      </c>
      <c r="B460" s="2">
        <v>1</v>
      </c>
      <c r="E460" s="3">
        <v>4</v>
      </c>
    </row>
    <row r="461" spans="1:5" x14ac:dyDescent="0.25">
      <c r="A461">
        <v>492</v>
      </c>
      <c r="B461" s="2">
        <v>1</v>
      </c>
      <c r="E461" s="3">
        <v>4</v>
      </c>
    </row>
    <row r="462" spans="1:5" x14ac:dyDescent="0.25">
      <c r="A462">
        <v>493</v>
      </c>
      <c r="B462" s="2">
        <v>1</v>
      </c>
    </row>
    <row r="463" spans="1:5" x14ac:dyDescent="0.25">
      <c r="A463">
        <v>494</v>
      </c>
      <c r="B463" s="2">
        <v>1</v>
      </c>
    </row>
    <row r="464" spans="1:5" x14ac:dyDescent="0.25">
      <c r="A464">
        <v>495</v>
      </c>
      <c r="B464" s="2">
        <v>1</v>
      </c>
    </row>
    <row r="465" spans="1:5" x14ac:dyDescent="0.25">
      <c r="A465">
        <v>496</v>
      </c>
      <c r="B465" s="2">
        <v>1</v>
      </c>
    </row>
    <row r="466" spans="1:5" x14ac:dyDescent="0.25">
      <c r="A466">
        <v>497</v>
      </c>
      <c r="B466" s="2">
        <v>1</v>
      </c>
      <c r="C466" s="5">
        <v>2</v>
      </c>
    </row>
    <row r="467" spans="1:5" x14ac:dyDescent="0.25">
      <c r="A467">
        <v>498</v>
      </c>
      <c r="B467" s="2">
        <v>1</v>
      </c>
      <c r="C467" s="5">
        <v>2</v>
      </c>
    </row>
    <row r="468" spans="1:5" x14ac:dyDescent="0.25">
      <c r="A468">
        <v>499</v>
      </c>
      <c r="B468" s="2">
        <v>1</v>
      </c>
      <c r="C468" s="5">
        <v>2</v>
      </c>
    </row>
    <row r="469" spans="1:5" x14ac:dyDescent="0.25">
      <c r="A469">
        <v>500</v>
      </c>
      <c r="B469" s="2">
        <v>1</v>
      </c>
      <c r="C469" s="5">
        <v>2</v>
      </c>
    </row>
    <row r="470" spans="1:5" x14ac:dyDescent="0.25">
      <c r="A470">
        <v>501</v>
      </c>
      <c r="C470" s="5">
        <v>2</v>
      </c>
    </row>
    <row r="471" spans="1:5" x14ac:dyDescent="0.25">
      <c r="A471">
        <v>502</v>
      </c>
      <c r="C471" s="5">
        <v>2</v>
      </c>
    </row>
    <row r="472" spans="1:5" x14ac:dyDescent="0.25">
      <c r="A472">
        <v>503</v>
      </c>
      <c r="C472" s="5">
        <v>2</v>
      </c>
    </row>
    <row r="473" spans="1:5" x14ac:dyDescent="0.25">
      <c r="A473">
        <v>504</v>
      </c>
      <c r="C473" s="5">
        <v>2</v>
      </c>
      <c r="D473" s="4">
        <v>3</v>
      </c>
    </row>
    <row r="474" spans="1:5" x14ac:dyDescent="0.25">
      <c r="A474">
        <v>505</v>
      </c>
      <c r="C474" s="5">
        <v>2</v>
      </c>
      <c r="D474" s="4">
        <v>3</v>
      </c>
    </row>
    <row r="475" spans="1:5" x14ac:dyDescent="0.25">
      <c r="A475">
        <v>506</v>
      </c>
      <c r="C475" s="5">
        <v>2</v>
      </c>
      <c r="D475" s="4">
        <v>3</v>
      </c>
    </row>
    <row r="476" spans="1:5" x14ac:dyDescent="0.25">
      <c r="A476">
        <v>507</v>
      </c>
      <c r="D476" s="4">
        <v>3</v>
      </c>
    </row>
    <row r="477" spans="1:5" x14ac:dyDescent="0.25">
      <c r="A477">
        <v>508</v>
      </c>
      <c r="D477" s="4">
        <v>3</v>
      </c>
      <c r="E477" s="3">
        <v>4</v>
      </c>
    </row>
    <row r="478" spans="1:5" x14ac:dyDescent="0.25">
      <c r="A478">
        <v>509</v>
      </c>
      <c r="D478" s="4">
        <v>3</v>
      </c>
      <c r="E478" s="3">
        <v>4</v>
      </c>
    </row>
    <row r="479" spans="1:5" x14ac:dyDescent="0.25">
      <c r="A479">
        <v>510</v>
      </c>
      <c r="D479" s="4">
        <v>3</v>
      </c>
      <c r="E479" s="3">
        <v>4</v>
      </c>
    </row>
    <row r="480" spans="1:5" x14ac:dyDescent="0.25">
      <c r="A480">
        <v>511</v>
      </c>
      <c r="D480" s="4">
        <v>3</v>
      </c>
      <c r="E480" s="3">
        <v>4</v>
      </c>
    </row>
    <row r="481" spans="1:5" x14ac:dyDescent="0.25">
      <c r="A481">
        <v>512</v>
      </c>
      <c r="D481" s="4">
        <v>3</v>
      </c>
      <c r="E481" s="3">
        <v>4</v>
      </c>
    </row>
    <row r="482" spans="1:5" x14ac:dyDescent="0.25">
      <c r="A482">
        <v>513</v>
      </c>
      <c r="B482" s="2">
        <v>1</v>
      </c>
      <c r="D482" s="4">
        <v>3</v>
      </c>
      <c r="E482" s="3">
        <v>4</v>
      </c>
    </row>
    <row r="483" spans="1:5" x14ac:dyDescent="0.25">
      <c r="A483">
        <v>514</v>
      </c>
      <c r="B483" s="2">
        <v>1</v>
      </c>
      <c r="E483" s="3">
        <v>4</v>
      </c>
    </row>
    <row r="484" spans="1:5" x14ac:dyDescent="0.25">
      <c r="A484">
        <v>515</v>
      </c>
      <c r="B484" s="2">
        <v>1</v>
      </c>
      <c r="E484" s="3">
        <v>4</v>
      </c>
    </row>
    <row r="485" spans="1:5" x14ac:dyDescent="0.25">
      <c r="A485">
        <v>516</v>
      </c>
      <c r="B485" s="2">
        <v>1</v>
      </c>
      <c r="E485" s="3">
        <v>4</v>
      </c>
    </row>
    <row r="486" spans="1:5" x14ac:dyDescent="0.25">
      <c r="A486">
        <v>517</v>
      </c>
      <c r="B486" s="2">
        <v>1</v>
      </c>
    </row>
    <row r="487" spans="1:5" x14ac:dyDescent="0.25">
      <c r="A487">
        <v>518</v>
      </c>
      <c r="B487" s="2">
        <v>1</v>
      </c>
    </row>
    <row r="488" spans="1:5" x14ac:dyDescent="0.25">
      <c r="A488">
        <v>519</v>
      </c>
      <c r="B488" s="2">
        <v>1</v>
      </c>
    </row>
    <row r="489" spans="1:5" x14ac:dyDescent="0.25">
      <c r="A489">
        <v>520</v>
      </c>
      <c r="B489" s="2">
        <v>1</v>
      </c>
    </row>
    <row r="490" spans="1:5" x14ac:dyDescent="0.25">
      <c r="A490">
        <v>521</v>
      </c>
      <c r="B490" s="2">
        <v>1</v>
      </c>
      <c r="C490" s="5">
        <v>2</v>
      </c>
    </row>
    <row r="491" spans="1:5" x14ac:dyDescent="0.25">
      <c r="A491">
        <v>522</v>
      </c>
      <c r="B491" s="2">
        <v>1</v>
      </c>
      <c r="C491" s="5">
        <v>2</v>
      </c>
    </row>
    <row r="492" spans="1:5" x14ac:dyDescent="0.25">
      <c r="A492">
        <v>523</v>
      </c>
      <c r="B492" s="2">
        <v>1</v>
      </c>
      <c r="C492" s="5">
        <v>2</v>
      </c>
    </row>
    <row r="493" spans="1:5" x14ac:dyDescent="0.25">
      <c r="A493">
        <v>524</v>
      </c>
      <c r="C493" s="5">
        <v>2</v>
      </c>
    </row>
    <row r="494" spans="1:5" x14ac:dyDescent="0.25">
      <c r="A494">
        <v>525</v>
      </c>
      <c r="C494" s="5">
        <v>2</v>
      </c>
    </row>
    <row r="495" spans="1:5" x14ac:dyDescent="0.25">
      <c r="A495">
        <v>526</v>
      </c>
      <c r="C495" s="5">
        <v>2</v>
      </c>
    </row>
    <row r="496" spans="1:5" x14ac:dyDescent="0.25">
      <c r="A496">
        <v>527</v>
      </c>
      <c r="C496" s="5">
        <v>2</v>
      </c>
    </row>
    <row r="497" spans="1:5" x14ac:dyDescent="0.25">
      <c r="A497">
        <v>528</v>
      </c>
      <c r="C497" s="5">
        <v>2</v>
      </c>
      <c r="D497" s="4">
        <v>3</v>
      </c>
    </row>
    <row r="498" spans="1:5" x14ac:dyDescent="0.25">
      <c r="A498">
        <v>529</v>
      </c>
      <c r="C498" s="5">
        <v>2</v>
      </c>
      <c r="D498" s="4">
        <v>3</v>
      </c>
    </row>
    <row r="499" spans="1:5" x14ac:dyDescent="0.25">
      <c r="A499">
        <v>530</v>
      </c>
      <c r="C499" s="5">
        <v>2</v>
      </c>
      <c r="D499" s="4">
        <v>3</v>
      </c>
    </row>
    <row r="500" spans="1:5" x14ac:dyDescent="0.25">
      <c r="A500">
        <v>531</v>
      </c>
      <c r="D500" s="4">
        <v>3</v>
      </c>
    </row>
    <row r="501" spans="1:5" x14ac:dyDescent="0.25">
      <c r="A501">
        <v>532</v>
      </c>
      <c r="D501" s="4">
        <v>3</v>
      </c>
      <c r="E501" s="3">
        <v>4</v>
      </c>
    </row>
    <row r="502" spans="1:5" x14ac:dyDescent="0.25">
      <c r="A502">
        <v>533</v>
      </c>
      <c r="D502" s="4">
        <v>3</v>
      </c>
      <c r="E502" s="3">
        <v>4</v>
      </c>
    </row>
    <row r="503" spans="1:5" x14ac:dyDescent="0.25">
      <c r="A503">
        <v>534</v>
      </c>
      <c r="D503" s="4">
        <v>3</v>
      </c>
      <c r="E503" s="3">
        <v>4</v>
      </c>
    </row>
    <row r="504" spans="1:5" x14ac:dyDescent="0.25">
      <c r="A504">
        <v>535</v>
      </c>
      <c r="D504" s="4">
        <v>3</v>
      </c>
      <c r="E504" s="3">
        <v>4</v>
      </c>
    </row>
    <row r="505" spans="1:5" x14ac:dyDescent="0.25">
      <c r="A505">
        <v>536</v>
      </c>
      <c r="D505" s="4">
        <v>3</v>
      </c>
      <c r="E505" s="3">
        <v>4</v>
      </c>
    </row>
    <row r="506" spans="1:5" x14ac:dyDescent="0.25">
      <c r="A506">
        <v>537</v>
      </c>
      <c r="B506" s="2">
        <v>1</v>
      </c>
      <c r="D506" s="4">
        <v>3</v>
      </c>
      <c r="E506" s="3">
        <v>4</v>
      </c>
    </row>
    <row r="507" spans="1:5" x14ac:dyDescent="0.25">
      <c r="A507">
        <v>538</v>
      </c>
      <c r="B507" s="2">
        <v>1</v>
      </c>
      <c r="E507" s="3">
        <v>4</v>
      </c>
    </row>
    <row r="508" spans="1:5" x14ac:dyDescent="0.25">
      <c r="A508">
        <v>539</v>
      </c>
      <c r="B508" s="2">
        <v>1</v>
      </c>
      <c r="E508" s="3">
        <v>4</v>
      </c>
    </row>
    <row r="509" spans="1:5" x14ac:dyDescent="0.25">
      <c r="A509">
        <v>540</v>
      </c>
      <c r="B509" s="2">
        <v>1</v>
      </c>
      <c r="E509" s="3">
        <v>4</v>
      </c>
    </row>
    <row r="510" spans="1:5" x14ac:dyDescent="0.25">
      <c r="A510">
        <v>541</v>
      </c>
      <c r="B510" s="2">
        <v>1</v>
      </c>
      <c r="E510" s="3">
        <v>4</v>
      </c>
    </row>
    <row r="511" spans="1:5" x14ac:dyDescent="0.25">
      <c r="A511">
        <v>542</v>
      </c>
      <c r="B511" s="2">
        <v>1</v>
      </c>
      <c r="E511" s="3">
        <v>4</v>
      </c>
    </row>
    <row r="512" spans="1:5" x14ac:dyDescent="0.25">
      <c r="A512">
        <v>543</v>
      </c>
      <c r="B512" s="2">
        <v>1</v>
      </c>
    </row>
    <row r="513" spans="1:5" x14ac:dyDescent="0.25">
      <c r="A513">
        <v>544</v>
      </c>
      <c r="B513" s="2">
        <v>1</v>
      </c>
    </row>
    <row r="514" spans="1:5" x14ac:dyDescent="0.25">
      <c r="A514">
        <v>545</v>
      </c>
      <c r="B514" s="2">
        <v>1</v>
      </c>
    </row>
    <row r="515" spans="1:5" x14ac:dyDescent="0.25">
      <c r="A515">
        <v>546</v>
      </c>
      <c r="B515" s="2">
        <v>1</v>
      </c>
      <c r="C515" s="5">
        <v>2</v>
      </c>
    </row>
    <row r="516" spans="1:5" x14ac:dyDescent="0.25">
      <c r="A516">
        <v>547</v>
      </c>
      <c r="B516" s="2">
        <v>1</v>
      </c>
      <c r="C516" s="5">
        <v>2</v>
      </c>
    </row>
    <row r="517" spans="1:5" x14ac:dyDescent="0.25">
      <c r="A517">
        <v>548</v>
      </c>
      <c r="B517" s="2">
        <v>1</v>
      </c>
      <c r="C517" s="5">
        <v>2</v>
      </c>
    </row>
    <row r="518" spans="1:5" x14ac:dyDescent="0.25">
      <c r="A518">
        <v>549</v>
      </c>
      <c r="B518" s="2">
        <v>1</v>
      </c>
      <c r="C518" s="5">
        <v>2</v>
      </c>
    </row>
    <row r="519" spans="1:5" x14ac:dyDescent="0.25">
      <c r="A519">
        <v>550</v>
      </c>
      <c r="C519" s="5">
        <v>2</v>
      </c>
    </row>
    <row r="520" spans="1:5" x14ac:dyDescent="0.25">
      <c r="A520">
        <v>551</v>
      </c>
      <c r="C520" s="5">
        <v>2</v>
      </c>
    </row>
    <row r="521" spans="1:5" x14ac:dyDescent="0.25">
      <c r="A521">
        <v>552</v>
      </c>
      <c r="C521" s="5">
        <v>2</v>
      </c>
    </row>
    <row r="522" spans="1:5" x14ac:dyDescent="0.25">
      <c r="A522">
        <v>553</v>
      </c>
      <c r="C522" s="5">
        <v>2</v>
      </c>
    </row>
    <row r="523" spans="1:5" x14ac:dyDescent="0.25">
      <c r="A523">
        <v>554</v>
      </c>
      <c r="C523" s="5">
        <v>2</v>
      </c>
      <c r="D523" s="4">
        <v>3</v>
      </c>
    </row>
    <row r="524" spans="1:5" x14ac:dyDescent="0.25">
      <c r="A524">
        <v>555</v>
      </c>
      <c r="C524" s="5">
        <v>2</v>
      </c>
      <c r="D524" s="4">
        <v>3</v>
      </c>
    </row>
    <row r="525" spans="1:5" x14ac:dyDescent="0.25">
      <c r="A525">
        <v>556</v>
      </c>
      <c r="C525" s="5">
        <v>2</v>
      </c>
      <c r="D525" s="4">
        <v>3</v>
      </c>
    </row>
    <row r="526" spans="1:5" x14ac:dyDescent="0.25">
      <c r="A526">
        <v>557</v>
      </c>
      <c r="D526" s="4">
        <v>3</v>
      </c>
    </row>
    <row r="527" spans="1:5" x14ac:dyDescent="0.25">
      <c r="A527">
        <v>558</v>
      </c>
      <c r="D527" s="4">
        <v>3</v>
      </c>
    </row>
    <row r="528" spans="1:5" x14ac:dyDescent="0.25">
      <c r="A528">
        <v>559</v>
      </c>
      <c r="D528" s="4">
        <v>3</v>
      </c>
      <c r="E528" s="3">
        <v>4</v>
      </c>
    </row>
    <row r="529" spans="1:6" x14ac:dyDescent="0.25">
      <c r="A529">
        <v>560</v>
      </c>
      <c r="D529" s="4">
        <v>3</v>
      </c>
      <c r="E529" s="3">
        <v>4</v>
      </c>
    </row>
    <row r="530" spans="1:6" x14ac:dyDescent="0.25">
      <c r="A530">
        <v>561</v>
      </c>
      <c r="B530" s="2">
        <v>1</v>
      </c>
      <c r="D530" s="4">
        <v>3</v>
      </c>
      <c r="E530" s="3">
        <v>4</v>
      </c>
    </row>
    <row r="531" spans="1:6" x14ac:dyDescent="0.25">
      <c r="A531">
        <v>562</v>
      </c>
      <c r="B531" s="2">
        <v>1</v>
      </c>
      <c r="D531" s="4">
        <v>3</v>
      </c>
      <c r="E531" s="3">
        <v>4</v>
      </c>
      <c r="F531" t="s">
        <v>22</v>
      </c>
    </row>
    <row r="532" spans="1:6" x14ac:dyDescent="0.25">
      <c r="A532">
        <v>599</v>
      </c>
    </row>
    <row r="533" spans="1:6" x14ac:dyDescent="0.25">
      <c r="A533">
        <v>600</v>
      </c>
    </row>
    <row r="534" spans="1:6" x14ac:dyDescent="0.25">
      <c r="A534">
        <v>601</v>
      </c>
      <c r="F534" t="s">
        <v>22</v>
      </c>
    </row>
    <row r="535" spans="1:6" x14ac:dyDescent="0.25">
      <c r="A535">
        <v>602</v>
      </c>
      <c r="B535" s="2">
        <v>1</v>
      </c>
    </row>
    <row r="536" spans="1:6" x14ac:dyDescent="0.25">
      <c r="A536">
        <v>603</v>
      </c>
      <c r="B536" s="2">
        <v>1</v>
      </c>
      <c r="E536" s="3">
        <v>4</v>
      </c>
    </row>
    <row r="537" spans="1:6" x14ac:dyDescent="0.25">
      <c r="A537">
        <v>604</v>
      </c>
      <c r="B537" s="2">
        <v>1</v>
      </c>
      <c r="E537" s="3">
        <v>4</v>
      </c>
    </row>
    <row r="538" spans="1:6" x14ac:dyDescent="0.25">
      <c r="A538">
        <v>605</v>
      </c>
      <c r="B538" s="2">
        <v>1</v>
      </c>
      <c r="E538" s="3">
        <v>4</v>
      </c>
    </row>
    <row r="539" spans="1:6" x14ac:dyDescent="0.25">
      <c r="A539">
        <v>606</v>
      </c>
      <c r="B539" s="2">
        <v>1</v>
      </c>
      <c r="E539" s="3">
        <v>4</v>
      </c>
    </row>
    <row r="540" spans="1:6" x14ac:dyDescent="0.25">
      <c r="A540">
        <v>607</v>
      </c>
      <c r="B540" s="2">
        <v>1</v>
      </c>
      <c r="E540" s="3">
        <v>4</v>
      </c>
    </row>
    <row r="541" spans="1:6" x14ac:dyDescent="0.25">
      <c r="A541">
        <v>608</v>
      </c>
      <c r="B541" s="2">
        <v>1</v>
      </c>
      <c r="E541" s="3">
        <v>4</v>
      </c>
    </row>
    <row r="542" spans="1:6" x14ac:dyDescent="0.25">
      <c r="A542">
        <v>609</v>
      </c>
      <c r="B542" s="2">
        <v>1</v>
      </c>
      <c r="E542" s="3">
        <v>4</v>
      </c>
    </row>
    <row r="543" spans="1:6" x14ac:dyDescent="0.25">
      <c r="A543">
        <v>610</v>
      </c>
      <c r="B543" s="2">
        <v>1</v>
      </c>
      <c r="E543" s="3">
        <v>4</v>
      </c>
    </row>
    <row r="544" spans="1:6" x14ac:dyDescent="0.25">
      <c r="A544">
        <v>611</v>
      </c>
      <c r="B544" s="2">
        <v>1</v>
      </c>
      <c r="E544" s="3">
        <v>4</v>
      </c>
    </row>
    <row r="545" spans="1:5" x14ac:dyDescent="0.25">
      <c r="A545">
        <v>612</v>
      </c>
      <c r="D545" s="4">
        <v>3</v>
      </c>
      <c r="E545" s="3">
        <v>4</v>
      </c>
    </row>
    <row r="546" spans="1:5" x14ac:dyDescent="0.25">
      <c r="A546">
        <v>613</v>
      </c>
      <c r="D546" s="4">
        <v>3</v>
      </c>
      <c r="E546" s="3">
        <v>4</v>
      </c>
    </row>
    <row r="547" spans="1:5" x14ac:dyDescent="0.25">
      <c r="A547">
        <v>614</v>
      </c>
      <c r="D547" s="4">
        <v>3</v>
      </c>
    </row>
    <row r="548" spans="1:5" x14ac:dyDescent="0.25">
      <c r="A548">
        <v>615</v>
      </c>
      <c r="D548" s="4">
        <v>3</v>
      </c>
    </row>
    <row r="549" spans="1:5" x14ac:dyDescent="0.25">
      <c r="A549">
        <v>616</v>
      </c>
      <c r="D549" s="4">
        <v>3</v>
      </c>
    </row>
    <row r="550" spans="1:5" x14ac:dyDescent="0.25">
      <c r="A550">
        <v>617</v>
      </c>
      <c r="C550" s="5">
        <v>2</v>
      </c>
      <c r="D550" s="4">
        <v>3</v>
      </c>
    </row>
    <row r="551" spans="1:5" x14ac:dyDescent="0.25">
      <c r="A551">
        <v>618</v>
      </c>
      <c r="C551" s="5">
        <v>2</v>
      </c>
      <c r="D551" s="4">
        <v>3</v>
      </c>
    </row>
    <row r="552" spans="1:5" x14ac:dyDescent="0.25">
      <c r="A552">
        <v>619</v>
      </c>
      <c r="C552" s="5">
        <v>2</v>
      </c>
      <c r="D552" s="4">
        <v>3</v>
      </c>
    </row>
    <row r="553" spans="1:5" x14ac:dyDescent="0.25">
      <c r="A553">
        <v>620</v>
      </c>
      <c r="C553" s="5">
        <v>2</v>
      </c>
      <c r="D553" s="4">
        <v>3</v>
      </c>
    </row>
    <row r="554" spans="1:5" x14ac:dyDescent="0.25">
      <c r="A554">
        <v>621</v>
      </c>
      <c r="C554" s="5">
        <v>2</v>
      </c>
    </row>
    <row r="555" spans="1:5" x14ac:dyDescent="0.25">
      <c r="A555">
        <v>622</v>
      </c>
      <c r="C555" s="5">
        <v>2</v>
      </c>
    </row>
    <row r="556" spans="1:5" x14ac:dyDescent="0.25">
      <c r="A556">
        <v>623</v>
      </c>
      <c r="C556" s="5">
        <v>2</v>
      </c>
    </row>
    <row r="557" spans="1:5" x14ac:dyDescent="0.25">
      <c r="A557">
        <v>624</v>
      </c>
      <c r="C557" s="5">
        <v>2</v>
      </c>
    </row>
    <row r="558" spans="1:5" x14ac:dyDescent="0.25">
      <c r="A558">
        <v>625</v>
      </c>
      <c r="C558" s="5">
        <v>2</v>
      </c>
    </row>
    <row r="559" spans="1:5" x14ac:dyDescent="0.25">
      <c r="A559">
        <v>626</v>
      </c>
      <c r="C559" s="5">
        <v>2</v>
      </c>
    </row>
    <row r="560" spans="1:5" x14ac:dyDescent="0.25">
      <c r="A560">
        <v>627</v>
      </c>
      <c r="B560" s="2">
        <v>1</v>
      </c>
    </row>
    <row r="561" spans="1:5" x14ac:dyDescent="0.25">
      <c r="A561">
        <v>628</v>
      </c>
      <c r="B561" s="2">
        <v>1</v>
      </c>
    </row>
    <row r="562" spans="1:5" x14ac:dyDescent="0.25">
      <c r="A562">
        <v>629</v>
      </c>
      <c r="B562" s="2">
        <v>1</v>
      </c>
      <c r="E562" s="3">
        <v>4</v>
      </c>
    </row>
    <row r="563" spans="1:5" x14ac:dyDescent="0.25">
      <c r="A563">
        <v>630</v>
      </c>
      <c r="B563" s="2">
        <v>1</v>
      </c>
      <c r="E563" s="3">
        <v>4</v>
      </c>
    </row>
    <row r="564" spans="1:5" x14ac:dyDescent="0.25">
      <c r="A564">
        <v>631</v>
      </c>
      <c r="B564" s="2">
        <v>1</v>
      </c>
      <c r="E564" s="3">
        <v>4</v>
      </c>
    </row>
    <row r="565" spans="1:5" x14ac:dyDescent="0.25">
      <c r="A565">
        <v>632</v>
      </c>
      <c r="B565" s="2">
        <v>1</v>
      </c>
      <c r="E565" s="3">
        <v>4</v>
      </c>
    </row>
    <row r="566" spans="1:5" x14ac:dyDescent="0.25">
      <c r="A566">
        <v>633</v>
      </c>
      <c r="B566" s="2">
        <v>1</v>
      </c>
      <c r="D566" s="4">
        <v>3</v>
      </c>
      <c r="E566" s="3">
        <v>4</v>
      </c>
    </row>
    <row r="567" spans="1:5" x14ac:dyDescent="0.25">
      <c r="A567">
        <v>634</v>
      </c>
      <c r="B567" s="2">
        <v>1</v>
      </c>
      <c r="D567" s="4">
        <v>3</v>
      </c>
      <c r="E567" s="3">
        <v>4</v>
      </c>
    </row>
    <row r="568" spans="1:5" x14ac:dyDescent="0.25">
      <c r="A568">
        <v>635</v>
      </c>
      <c r="D568" s="4">
        <v>3</v>
      </c>
      <c r="E568" s="3">
        <v>4</v>
      </c>
    </row>
    <row r="569" spans="1:5" x14ac:dyDescent="0.25">
      <c r="A569">
        <v>636</v>
      </c>
      <c r="D569" s="4">
        <v>3</v>
      </c>
      <c r="E569" s="3">
        <v>4</v>
      </c>
    </row>
    <row r="570" spans="1:5" x14ac:dyDescent="0.25">
      <c r="A570">
        <v>637</v>
      </c>
      <c r="D570" s="4">
        <v>3</v>
      </c>
      <c r="E570" s="3">
        <v>4</v>
      </c>
    </row>
    <row r="571" spans="1:5" x14ac:dyDescent="0.25">
      <c r="A571">
        <v>638</v>
      </c>
      <c r="D571" s="4">
        <v>3</v>
      </c>
      <c r="E571" s="3">
        <v>4</v>
      </c>
    </row>
    <row r="572" spans="1:5" x14ac:dyDescent="0.25">
      <c r="A572">
        <v>639</v>
      </c>
      <c r="D572" s="4">
        <v>3</v>
      </c>
    </row>
    <row r="573" spans="1:5" x14ac:dyDescent="0.25">
      <c r="A573">
        <v>640</v>
      </c>
      <c r="D573" s="4">
        <v>3</v>
      </c>
    </row>
    <row r="574" spans="1:5" x14ac:dyDescent="0.25">
      <c r="A574">
        <v>641</v>
      </c>
      <c r="D574" s="4">
        <v>3</v>
      </c>
    </row>
    <row r="575" spans="1:5" x14ac:dyDescent="0.25">
      <c r="A575">
        <v>642</v>
      </c>
    </row>
    <row r="576" spans="1:5" x14ac:dyDescent="0.25">
      <c r="A576">
        <v>643</v>
      </c>
    </row>
    <row r="577" spans="1:5" x14ac:dyDescent="0.25">
      <c r="A577">
        <v>644</v>
      </c>
      <c r="C577" s="5">
        <v>2</v>
      </c>
    </row>
    <row r="578" spans="1:5" x14ac:dyDescent="0.25">
      <c r="A578">
        <v>645</v>
      </c>
      <c r="C578" s="5">
        <v>2</v>
      </c>
    </row>
    <row r="579" spans="1:5" x14ac:dyDescent="0.25">
      <c r="A579">
        <v>646</v>
      </c>
      <c r="C579" s="5">
        <v>2</v>
      </c>
    </row>
    <row r="580" spans="1:5" x14ac:dyDescent="0.25">
      <c r="A580">
        <v>647</v>
      </c>
      <c r="C580" s="5">
        <v>2</v>
      </c>
    </row>
    <row r="581" spans="1:5" x14ac:dyDescent="0.25">
      <c r="A581">
        <v>648</v>
      </c>
      <c r="C581" s="5">
        <v>2</v>
      </c>
    </row>
    <row r="582" spans="1:5" x14ac:dyDescent="0.25">
      <c r="A582">
        <v>649</v>
      </c>
      <c r="B582" s="2">
        <v>1</v>
      </c>
      <c r="C582" s="5">
        <v>2</v>
      </c>
    </row>
    <row r="583" spans="1:5" x14ac:dyDescent="0.25">
      <c r="A583">
        <v>650</v>
      </c>
      <c r="B583" s="2">
        <v>1</v>
      </c>
      <c r="C583" s="5">
        <v>2</v>
      </c>
    </row>
    <row r="584" spans="1:5" x14ac:dyDescent="0.25">
      <c r="A584">
        <v>651</v>
      </c>
      <c r="B584" s="2">
        <v>1</v>
      </c>
      <c r="C584" s="5">
        <v>2</v>
      </c>
    </row>
    <row r="585" spans="1:5" x14ac:dyDescent="0.25">
      <c r="A585">
        <v>652</v>
      </c>
      <c r="B585" s="2">
        <v>1</v>
      </c>
      <c r="C585" s="5">
        <v>2</v>
      </c>
    </row>
    <row r="586" spans="1:5" x14ac:dyDescent="0.25">
      <c r="A586">
        <v>653</v>
      </c>
      <c r="B586" s="2">
        <v>1</v>
      </c>
    </row>
    <row r="587" spans="1:5" x14ac:dyDescent="0.25">
      <c r="A587">
        <v>654</v>
      </c>
      <c r="B587" s="2">
        <v>1</v>
      </c>
    </row>
    <row r="588" spans="1:5" x14ac:dyDescent="0.25">
      <c r="A588">
        <v>655</v>
      </c>
      <c r="B588" s="2">
        <v>1</v>
      </c>
      <c r="D588" s="4">
        <v>3</v>
      </c>
      <c r="E588" s="3">
        <v>4</v>
      </c>
    </row>
    <row r="589" spans="1:5" x14ac:dyDescent="0.25">
      <c r="A589">
        <v>656</v>
      </c>
      <c r="B589" s="2">
        <v>1</v>
      </c>
      <c r="D589" s="4">
        <v>3</v>
      </c>
      <c r="E589" s="3">
        <v>4</v>
      </c>
    </row>
    <row r="590" spans="1:5" x14ac:dyDescent="0.25">
      <c r="A590">
        <v>657</v>
      </c>
      <c r="D590" s="4">
        <v>3</v>
      </c>
      <c r="E590" s="3">
        <v>4</v>
      </c>
    </row>
    <row r="591" spans="1:5" x14ac:dyDescent="0.25">
      <c r="A591">
        <v>658</v>
      </c>
      <c r="D591" s="4">
        <v>3</v>
      </c>
      <c r="E591" s="3">
        <v>4</v>
      </c>
    </row>
    <row r="592" spans="1:5" x14ac:dyDescent="0.25">
      <c r="A592">
        <v>659</v>
      </c>
      <c r="D592" s="4">
        <v>3</v>
      </c>
      <c r="E592" s="3">
        <v>4</v>
      </c>
    </row>
    <row r="593" spans="1:5" x14ac:dyDescent="0.25">
      <c r="A593">
        <v>660</v>
      </c>
      <c r="D593" s="4">
        <v>3</v>
      </c>
      <c r="E593" s="3">
        <v>4</v>
      </c>
    </row>
    <row r="594" spans="1:5" x14ac:dyDescent="0.25">
      <c r="A594">
        <v>661</v>
      </c>
      <c r="D594" s="4">
        <v>3</v>
      </c>
      <c r="E594" s="3">
        <v>4</v>
      </c>
    </row>
    <row r="595" spans="1:5" x14ac:dyDescent="0.25">
      <c r="A595">
        <v>662</v>
      </c>
      <c r="D595" s="4">
        <v>3</v>
      </c>
      <c r="E595" s="3">
        <v>4</v>
      </c>
    </row>
    <row r="596" spans="1:5" x14ac:dyDescent="0.25">
      <c r="A596">
        <v>663</v>
      </c>
      <c r="D596" s="4">
        <v>3</v>
      </c>
      <c r="E596" s="3">
        <v>4</v>
      </c>
    </row>
    <row r="597" spans="1:5" x14ac:dyDescent="0.25">
      <c r="A597">
        <v>664</v>
      </c>
    </row>
    <row r="598" spans="1:5" x14ac:dyDescent="0.25">
      <c r="A598">
        <v>665</v>
      </c>
    </row>
    <row r="599" spans="1:5" x14ac:dyDescent="0.25">
      <c r="A599">
        <v>666</v>
      </c>
      <c r="C599" s="5">
        <v>2</v>
      </c>
    </row>
    <row r="600" spans="1:5" x14ac:dyDescent="0.25">
      <c r="A600">
        <v>667</v>
      </c>
      <c r="C600" s="5">
        <v>2</v>
      </c>
    </row>
    <row r="601" spans="1:5" x14ac:dyDescent="0.25">
      <c r="A601">
        <v>668</v>
      </c>
      <c r="C601" s="5">
        <v>2</v>
      </c>
    </row>
    <row r="602" spans="1:5" x14ac:dyDescent="0.25">
      <c r="A602">
        <v>669</v>
      </c>
      <c r="C602" s="5">
        <v>2</v>
      </c>
    </row>
    <row r="603" spans="1:5" x14ac:dyDescent="0.25">
      <c r="A603">
        <v>670</v>
      </c>
      <c r="C603" s="5">
        <v>2</v>
      </c>
    </row>
    <row r="604" spans="1:5" x14ac:dyDescent="0.25">
      <c r="A604">
        <v>671</v>
      </c>
      <c r="C604" s="5">
        <v>2</v>
      </c>
    </row>
    <row r="605" spans="1:5" x14ac:dyDescent="0.25">
      <c r="A605">
        <v>672</v>
      </c>
      <c r="B605" s="2">
        <v>1</v>
      </c>
      <c r="C605" s="5">
        <v>2</v>
      </c>
    </row>
    <row r="606" spans="1:5" x14ac:dyDescent="0.25">
      <c r="A606">
        <v>673</v>
      </c>
      <c r="B606" s="2">
        <v>1</v>
      </c>
      <c r="C606" s="5">
        <v>2</v>
      </c>
    </row>
    <row r="607" spans="1:5" x14ac:dyDescent="0.25">
      <c r="A607">
        <v>674</v>
      </c>
      <c r="B607" s="2">
        <v>1</v>
      </c>
      <c r="C607" s="5">
        <v>2</v>
      </c>
    </row>
    <row r="608" spans="1:5" x14ac:dyDescent="0.25">
      <c r="A608">
        <v>675</v>
      </c>
      <c r="B608" s="2">
        <v>1</v>
      </c>
    </row>
    <row r="609" spans="1:5" x14ac:dyDescent="0.25">
      <c r="A609">
        <v>676</v>
      </c>
      <c r="B609" s="2">
        <v>1</v>
      </c>
    </row>
    <row r="610" spans="1:5" x14ac:dyDescent="0.25">
      <c r="A610">
        <v>677</v>
      </c>
      <c r="B610" s="2">
        <v>1</v>
      </c>
    </row>
    <row r="611" spans="1:5" x14ac:dyDescent="0.25">
      <c r="A611">
        <v>678</v>
      </c>
      <c r="B611" s="2">
        <v>1</v>
      </c>
      <c r="D611" s="4">
        <v>3</v>
      </c>
      <c r="E611" s="3">
        <v>4</v>
      </c>
    </row>
    <row r="612" spans="1:5" x14ac:dyDescent="0.25">
      <c r="A612">
        <v>679</v>
      </c>
      <c r="B612" s="2">
        <v>1</v>
      </c>
      <c r="D612" s="4">
        <v>3</v>
      </c>
      <c r="E612" s="3">
        <v>4</v>
      </c>
    </row>
    <row r="613" spans="1:5" x14ac:dyDescent="0.25">
      <c r="A613">
        <v>680</v>
      </c>
      <c r="D613" s="4">
        <v>3</v>
      </c>
      <c r="E613" s="3">
        <v>4</v>
      </c>
    </row>
    <row r="614" spans="1:5" x14ac:dyDescent="0.25">
      <c r="A614">
        <v>681</v>
      </c>
      <c r="D614" s="4">
        <v>3</v>
      </c>
      <c r="E614" s="3">
        <v>4</v>
      </c>
    </row>
    <row r="615" spans="1:5" x14ac:dyDescent="0.25">
      <c r="A615">
        <v>682</v>
      </c>
      <c r="D615" s="4">
        <v>3</v>
      </c>
      <c r="E615" s="3">
        <v>4</v>
      </c>
    </row>
    <row r="616" spans="1:5" x14ac:dyDescent="0.25">
      <c r="A616">
        <v>683</v>
      </c>
      <c r="D616" s="4">
        <v>3</v>
      </c>
      <c r="E616" s="3">
        <v>4</v>
      </c>
    </row>
    <row r="617" spans="1:5" x14ac:dyDescent="0.25">
      <c r="A617">
        <v>684</v>
      </c>
      <c r="D617" s="4">
        <v>3</v>
      </c>
      <c r="E617" s="3">
        <v>4</v>
      </c>
    </row>
    <row r="618" spans="1:5" x14ac:dyDescent="0.25">
      <c r="A618">
        <v>685</v>
      </c>
      <c r="D618" s="4">
        <v>3</v>
      </c>
      <c r="E618" s="3">
        <v>4</v>
      </c>
    </row>
    <row r="619" spans="1:5" x14ac:dyDescent="0.25">
      <c r="A619">
        <v>686</v>
      </c>
      <c r="D619" s="4">
        <v>3</v>
      </c>
    </row>
    <row r="620" spans="1:5" x14ac:dyDescent="0.25">
      <c r="A620">
        <v>687</v>
      </c>
    </row>
    <row r="621" spans="1:5" x14ac:dyDescent="0.25">
      <c r="A621">
        <v>688</v>
      </c>
      <c r="C621" s="5">
        <v>2</v>
      </c>
    </row>
    <row r="622" spans="1:5" x14ac:dyDescent="0.25">
      <c r="A622">
        <v>689</v>
      </c>
      <c r="C622" s="5">
        <v>2</v>
      </c>
    </row>
    <row r="623" spans="1:5" x14ac:dyDescent="0.25">
      <c r="A623">
        <v>690</v>
      </c>
      <c r="C623" s="5">
        <v>2</v>
      </c>
    </row>
    <row r="624" spans="1:5" x14ac:dyDescent="0.25">
      <c r="A624">
        <v>691</v>
      </c>
      <c r="C624" s="5">
        <v>2</v>
      </c>
    </row>
    <row r="625" spans="1:5" x14ac:dyDescent="0.25">
      <c r="A625">
        <v>692</v>
      </c>
      <c r="C625" s="5">
        <v>2</v>
      </c>
    </row>
    <row r="626" spans="1:5" x14ac:dyDescent="0.25">
      <c r="A626">
        <v>693</v>
      </c>
      <c r="C626" s="5">
        <v>2</v>
      </c>
    </row>
    <row r="627" spans="1:5" x14ac:dyDescent="0.25">
      <c r="A627">
        <v>694</v>
      </c>
      <c r="B627" s="2">
        <v>1</v>
      </c>
      <c r="C627" s="5">
        <v>2</v>
      </c>
    </row>
    <row r="628" spans="1:5" x14ac:dyDescent="0.25">
      <c r="A628">
        <v>695</v>
      </c>
      <c r="B628" s="2">
        <v>1</v>
      </c>
      <c r="C628" s="5">
        <v>2</v>
      </c>
    </row>
    <row r="629" spans="1:5" x14ac:dyDescent="0.25">
      <c r="A629">
        <v>696</v>
      </c>
      <c r="B629" s="2">
        <v>1</v>
      </c>
      <c r="C629" s="5">
        <v>2</v>
      </c>
    </row>
    <row r="630" spans="1:5" x14ac:dyDescent="0.25">
      <c r="A630">
        <v>697</v>
      </c>
      <c r="B630" s="2">
        <v>1</v>
      </c>
      <c r="C630" s="5">
        <v>2</v>
      </c>
    </row>
    <row r="631" spans="1:5" x14ac:dyDescent="0.25">
      <c r="A631">
        <v>698</v>
      </c>
      <c r="B631" s="2">
        <v>1</v>
      </c>
    </row>
    <row r="632" spans="1:5" x14ac:dyDescent="0.25">
      <c r="A632">
        <v>699</v>
      </c>
      <c r="B632" s="2">
        <v>1</v>
      </c>
    </row>
    <row r="633" spans="1:5" x14ac:dyDescent="0.25">
      <c r="A633">
        <v>700</v>
      </c>
      <c r="B633" s="2">
        <v>1</v>
      </c>
    </row>
    <row r="634" spans="1:5" x14ac:dyDescent="0.25">
      <c r="A634">
        <v>701</v>
      </c>
      <c r="B634" s="2">
        <v>1</v>
      </c>
      <c r="E634" s="3">
        <v>4</v>
      </c>
    </row>
    <row r="635" spans="1:5" x14ac:dyDescent="0.25">
      <c r="A635">
        <v>702</v>
      </c>
      <c r="B635" s="2">
        <v>1</v>
      </c>
      <c r="E635" s="3">
        <v>4</v>
      </c>
    </row>
    <row r="636" spans="1:5" x14ac:dyDescent="0.25">
      <c r="A636">
        <v>703</v>
      </c>
      <c r="D636" s="4">
        <v>3</v>
      </c>
      <c r="E636" s="3">
        <v>4</v>
      </c>
    </row>
    <row r="637" spans="1:5" x14ac:dyDescent="0.25">
      <c r="A637">
        <v>704</v>
      </c>
      <c r="D637" s="4">
        <v>3</v>
      </c>
      <c r="E637" s="3">
        <v>4</v>
      </c>
    </row>
    <row r="638" spans="1:5" x14ac:dyDescent="0.25">
      <c r="A638">
        <v>705</v>
      </c>
      <c r="D638" s="4">
        <v>3</v>
      </c>
      <c r="E638" s="3">
        <v>4</v>
      </c>
    </row>
    <row r="639" spans="1:5" x14ac:dyDescent="0.25">
      <c r="A639">
        <v>706</v>
      </c>
      <c r="D639" s="4">
        <v>3</v>
      </c>
      <c r="E639" s="3">
        <v>4</v>
      </c>
    </row>
    <row r="640" spans="1:5" x14ac:dyDescent="0.25">
      <c r="A640">
        <v>707</v>
      </c>
      <c r="D640" s="4">
        <v>3</v>
      </c>
      <c r="E640" s="3">
        <v>4</v>
      </c>
    </row>
    <row r="641" spans="1:5" x14ac:dyDescent="0.25">
      <c r="A641">
        <v>708</v>
      </c>
      <c r="D641" s="4">
        <v>3</v>
      </c>
      <c r="E641" s="3">
        <v>4</v>
      </c>
    </row>
    <row r="642" spans="1:5" x14ac:dyDescent="0.25">
      <c r="A642">
        <v>709</v>
      </c>
      <c r="D642" s="4">
        <v>3</v>
      </c>
    </row>
    <row r="643" spans="1:5" x14ac:dyDescent="0.25">
      <c r="A643">
        <v>710</v>
      </c>
      <c r="C643" s="5">
        <v>2</v>
      </c>
      <c r="D643" s="4">
        <v>3</v>
      </c>
    </row>
    <row r="644" spans="1:5" x14ac:dyDescent="0.25">
      <c r="A644">
        <v>711</v>
      </c>
      <c r="C644" s="5">
        <v>2</v>
      </c>
    </row>
    <row r="645" spans="1:5" x14ac:dyDescent="0.25">
      <c r="A645">
        <v>712</v>
      </c>
      <c r="C645" s="5">
        <v>2</v>
      </c>
    </row>
    <row r="646" spans="1:5" x14ac:dyDescent="0.25">
      <c r="A646">
        <v>713</v>
      </c>
      <c r="C646" s="5">
        <v>2</v>
      </c>
    </row>
    <row r="647" spans="1:5" x14ac:dyDescent="0.25">
      <c r="A647">
        <v>714</v>
      </c>
      <c r="C647" s="5">
        <v>2</v>
      </c>
    </row>
    <row r="648" spans="1:5" x14ac:dyDescent="0.25">
      <c r="A648">
        <v>715</v>
      </c>
      <c r="C648" s="5">
        <v>2</v>
      </c>
    </row>
    <row r="649" spans="1:5" x14ac:dyDescent="0.25">
      <c r="A649">
        <v>716</v>
      </c>
      <c r="C649" s="5">
        <v>2</v>
      </c>
    </row>
    <row r="650" spans="1:5" x14ac:dyDescent="0.25">
      <c r="A650">
        <v>717</v>
      </c>
      <c r="B650" s="2">
        <v>1</v>
      </c>
      <c r="C650" s="5">
        <v>2</v>
      </c>
    </row>
    <row r="651" spans="1:5" x14ac:dyDescent="0.25">
      <c r="A651">
        <v>718</v>
      </c>
      <c r="B651" s="2">
        <v>1</v>
      </c>
      <c r="C651" s="5">
        <v>2</v>
      </c>
    </row>
    <row r="652" spans="1:5" x14ac:dyDescent="0.25">
      <c r="A652">
        <v>719</v>
      </c>
      <c r="B652" s="2">
        <v>1</v>
      </c>
    </row>
    <row r="653" spans="1:5" x14ac:dyDescent="0.25">
      <c r="A653">
        <v>720</v>
      </c>
      <c r="B653" s="2">
        <v>1</v>
      </c>
    </row>
    <row r="654" spans="1:5" x14ac:dyDescent="0.25">
      <c r="A654">
        <v>721</v>
      </c>
      <c r="B654" s="2">
        <v>1</v>
      </c>
    </row>
    <row r="655" spans="1:5" x14ac:dyDescent="0.25">
      <c r="A655">
        <v>722</v>
      </c>
      <c r="B655" s="2">
        <v>1</v>
      </c>
    </row>
    <row r="656" spans="1:5" x14ac:dyDescent="0.25">
      <c r="A656">
        <v>723</v>
      </c>
      <c r="B656" s="2">
        <v>1</v>
      </c>
      <c r="E656" s="3">
        <v>4</v>
      </c>
    </row>
    <row r="657" spans="1:5" x14ac:dyDescent="0.25">
      <c r="A657">
        <v>724</v>
      </c>
      <c r="B657" s="2">
        <v>1</v>
      </c>
      <c r="D657" s="4">
        <v>3</v>
      </c>
      <c r="E657" s="3">
        <v>4</v>
      </c>
    </row>
    <row r="658" spans="1:5" x14ac:dyDescent="0.25">
      <c r="A658">
        <v>725</v>
      </c>
      <c r="B658" s="2">
        <v>1</v>
      </c>
      <c r="D658" s="4">
        <v>3</v>
      </c>
      <c r="E658" s="3">
        <v>4</v>
      </c>
    </row>
    <row r="659" spans="1:5" x14ac:dyDescent="0.25">
      <c r="A659">
        <v>726</v>
      </c>
      <c r="D659" s="4">
        <v>3</v>
      </c>
      <c r="E659" s="3">
        <v>4</v>
      </c>
    </row>
    <row r="660" spans="1:5" x14ac:dyDescent="0.25">
      <c r="A660">
        <v>727</v>
      </c>
      <c r="D660" s="4">
        <v>3</v>
      </c>
      <c r="E660" s="3">
        <v>4</v>
      </c>
    </row>
    <row r="661" spans="1:5" x14ac:dyDescent="0.25">
      <c r="A661">
        <v>728</v>
      </c>
      <c r="D661" s="4">
        <v>3</v>
      </c>
      <c r="E661" s="3">
        <v>4</v>
      </c>
    </row>
    <row r="662" spans="1:5" x14ac:dyDescent="0.25">
      <c r="A662">
        <v>729</v>
      </c>
      <c r="D662" s="4">
        <v>3</v>
      </c>
      <c r="E662" s="3">
        <v>4</v>
      </c>
    </row>
    <row r="663" spans="1:5" x14ac:dyDescent="0.25">
      <c r="A663">
        <v>730</v>
      </c>
      <c r="D663" s="4">
        <v>3</v>
      </c>
      <c r="E663" s="3">
        <v>4</v>
      </c>
    </row>
    <row r="664" spans="1:5" x14ac:dyDescent="0.25">
      <c r="A664">
        <v>731</v>
      </c>
      <c r="D664" s="4">
        <v>3</v>
      </c>
      <c r="E664" s="3">
        <v>4</v>
      </c>
    </row>
    <row r="665" spans="1:5" x14ac:dyDescent="0.25">
      <c r="A665">
        <v>732</v>
      </c>
      <c r="D665" s="4">
        <v>3</v>
      </c>
    </row>
    <row r="666" spans="1:5" x14ac:dyDescent="0.25">
      <c r="A666">
        <v>733</v>
      </c>
      <c r="D666" s="4">
        <v>3</v>
      </c>
    </row>
    <row r="667" spans="1:5" x14ac:dyDescent="0.25">
      <c r="A667">
        <v>734</v>
      </c>
    </row>
    <row r="668" spans="1:5" x14ac:dyDescent="0.25">
      <c r="A668">
        <v>735</v>
      </c>
      <c r="C668" s="5">
        <v>2</v>
      </c>
    </row>
    <row r="669" spans="1:5" x14ac:dyDescent="0.25">
      <c r="A669">
        <v>736</v>
      </c>
      <c r="C669" s="5">
        <v>2</v>
      </c>
    </row>
    <row r="670" spans="1:5" x14ac:dyDescent="0.25">
      <c r="A670">
        <v>737</v>
      </c>
      <c r="C670" s="5">
        <v>2</v>
      </c>
    </row>
    <row r="671" spans="1:5" x14ac:dyDescent="0.25">
      <c r="A671">
        <v>738</v>
      </c>
      <c r="C671" s="5">
        <v>2</v>
      </c>
    </row>
    <row r="672" spans="1:5" x14ac:dyDescent="0.25">
      <c r="A672">
        <v>739</v>
      </c>
      <c r="C672" s="5">
        <v>2</v>
      </c>
    </row>
    <row r="673" spans="1:5" x14ac:dyDescent="0.25">
      <c r="A673">
        <v>740</v>
      </c>
      <c r="C673" s="5">
        <v>2</v>
      </c>
    </row>
    <row r="674" spans="1:5" x14ac:dyDescent="0.25">
      <c r="A674">
        <v>741</v>
      </c>
      <c r="B674" s="2">
        <v>1</v>
      </c>
      <c r="C674" s="5">
        <v>2</v>
      </c>
    </row>
    <row r="675" spans="1:5" x14ac:dyDescent="0.25">
      <c r="A675">
        <v>742</v>
      </c>
      <c r="B675" s="2">
        <v>1</v>
      </c>
      <c r="C675" s="5">
        <v>2</v>
      </c>
    </row>
    <row r="676" spans="1:5" x14ac:dyDescent="0.25">
      <c r="A676">
        <v>743</v>
      </c>
      <c r="B676" s="2">
        <v>1</v>
      </c>
      <c r="C676" s="5">
        <v>2</v>
      </c>
    </row>
    <row r="677" spans="1:5" x14ac:dyDescent="0.25">
      <c r="A677">
        <v>744</v>
      </c>
      <c r="B677" s="2">
        <v>1</v>
      </c>
    </row>
    <row r="678" spans="1:5" x14ac:dyDescent="0.25">
      <c r="A678">
        <v>745</v>
      </c>
      <c r="B678" s="2">
        <v>1</v>
      </c>
    </row>
    <row r="679" spans="1:5" x14ac:dyDescent="0.25">
      <c r="A679">
        <v>746</v>
      </c>
      <c r="B679" s="2">
        <v>1</v>
      </c>
    </row>
    <row r="680" spans="1:5" x14ac:dyDescent="0.25">
      <c r="A680">
        <v>747</v>
      </c>
      <c r="B680" s="2">
        <v>1</v>
      </c>
    </row>
    <row r="681" spans="1:5" x14ac:dyDescent="0.25">
      <c r="A681">
        <v>748</v>
      </c>
      <c r="B681" s="2">
        <v>1</v>
      </c>
    </row>
    <row r="682" spans="1:5" x14ac:dyDescent="0.25">
      <c r="A682">
        <v>749</v>
      </c>
      <c r="B682" s="2">
        <v>1</v>
      </c>
      <c r="D682" s="4">
        <v>3</v>
      </c>
      <c r="E682" s="3">
        <v>4</v>
      </c>
    </row>
    <row r="683" spans="1:5" x14ac:dyDescent="0.25">
      <c r="A683">
        <v>750</v>
      </c>
      <c r="D683" s="4">
        <v>3</v>
      </c>
      <c r="E683" s="3">
        <v>4</v>
      </c>
    </row>
    <row r="684" spans="1:5" x14ac:dyDescent="0.25">
      <c r="A684">
        <v>751</v>
      </c>
      <c r="D684" s="4">
        <v>3</v>
      </c>
      <c r="E684" s="3">
        <v>4</v>
      </c>
    </row>
    <row r="685" spans="1:5" x14ac:dyDescent="0.25">
      <c r="A685">
        <v>752</v>
      </c>
      <c r="D685" s="4">
        <v>3</v>
      </c>
      <c r="E685" s="3">
        <v>4</v>
      </c>
    </row>
    <row r="686" spans="1:5" x14ac:dyDescent="0.25">
      <c r="A686">
        <v>753</v>
      </c>
      <c r="D686" s="4">
        <v>3</v>
      </c>
      <c r="E686" s="3">
        <v>4</v>
      </c>
    </row>
    <row r="687" spans="1:5" x14ac:dyDescent="0.25">
      <c r="A687">
        <v>754</v>
      </c>
      <c r="D687" s="4">
        <v>3</v>
      </c>
      <c r="E687" s="3">
        <v>4</v>
      </c>
    </row>
    <row r="688" spans="1:5" x14ac:dyDescent="0.25">
      <c r="A688">
        <v>755</v>
      </c>
      <c r="D688" s="4">
        <v>3</v>
      </c>
      <c r="E688" s="3">
        <v>4</v>
      </c>
    </row>
    <row r="689" spans="1:5" x14ac:dyDescent="0.25">
      <c r="A689">
        <v>756</v>
      </c>
      <c r="D689" s="4">
        <v>3</v>
      </c>
      <c r="E689" s="3">
        <v>4</v>
      </c>
    </row>
    <row r="690" spans="1:5" x14ac:dyDescent="0.25">
      <c r="A690">
        <v>757</v>
      </c>
      <c r="D690" s="4">
        <v>3</v>
      </c>
      <c r="E690" s="3">
        <v>4</v>
      </c>
    </row>
    <row r="691" spans="1:5" x14ac:dyDescent="0.25">
      <c r="A691">
        <v>758</v>
      </c>
      <c r="C691" s="5">
        <v>2</v>
      </c>
    </row>
    <row r="692" spans="1:5" x14ac:dyDescent="0.25">
      <c r="A692">
        <v>759</v>
      </c>
      <c r="C692" s="5">
        <v>2</v>
      </c>
    </row>
    <row r="693" spans="1:5" x14ac:dyDescent="0.25">
      <c r="A693">
        <v>760</v>
      </c>
      <c r="C693" s="5">
        <v>2</v>
      </c>
    </row>
    <row r="694" spans="1:5" x14ac:dyDescent="0.25">
      <c r="A694">
        <v>761</v>
      </c>
      <c r="C694" s="5">
        <v>2</v>
      </c>
    </row>
    <row r="695" spans="1:5" x14ac:dyDescent="0.25">
      <c r="A695">
        <v>762</v>
      </c>
      <c r="C695" s="5">
        <v>2</v>
      </c>
    </row>
    <row r="696" spans="1:5" x14ac:dyDescent="0.25">
      <c r="A696">
        <v>763</v>
      </c>
      <c r="C696" s="5">
        <v>2</v>
      </c>
    </row>
    <row r="697" spans="1:5" x14ac:dyDescent="0.25">
      <c r="A697">
        <v>764</v>
      </c>
      <c r="C697" s="5">
        <v>2</v>
      </c>
    </row>
    <row r="698" spans="1:5" x14ac:dyDescent="0.25">
      <c r="A698">
        <v>765</v>
      </c>
      <c r="B698" s="2">
        <v>1</v>
      </c>
      <c r="C698" s="5">
        <v>2</v>
      </c>
    </row>
    <row r="699" spans="1:5" x14ac:dyDescent="0.25">
      <c r="A699">
        <v>766</v>
      </c>
      <c r="B699" s="2">
        <v>1</v>
      </c>
      <c r="C699" s="5">
        <v>2</v>
      </c>
    </row>
    <row r="700" spans="1:5" x14ac:dyDescent="0.25">
      <c r="A700">
        <v>767</v>
      </c>
      <c r="B700" s="2">
        <v>1</v>
      </c>
      <c r="C700" s="5">
        <v>2</v>
      </c>
    </row>
    <row r="701" spans="1:5" x14ac:dyDescent="0.25">
      <c r="A701">
        <v>768</v>
      </c>
      <c r="B701" s="2">
        <v>1</v>
      </c>
    </row>
    <row r="702" spans="1:5" x14ac:dyDescent="0.25">
      <c r="A702">
        <v>769</v>
      </c>
      <c r="B702" s="2">
        <v>1</v>
      </c>
    </row>
    <row r="703" spans="1:5" x14ac:dyDescent="0.25">
      <c r="A703">
        <v>770</v>
      </c>
      <c r="B703" s="2">
        <v>1</v>
      </c>
    </row>
    <row r="704" spans="1:5" x14ac:dyDescent="0.25">
      <c r="A704">
        <v>771</v>
      </c>
      <c r="B704" s="2">
        <v>1</v>
      </c>
      <c r="E704" s="3">
        <v>4</v>
      </c>
    </row>
    <row r="705" spans="1:5" x14ac:dyDescent="0.25">
      <c r="A705">
        <v>772</v>
      </c>
      <c r="B705" s="2">
        <v>1</v>
      </c>
      <c r="D705" s="4">
        <v>3</v>
      </c>
      <c r="E705" s="3">
        <v>4</v>
      </c>
    </row>
    <row r="706" spans="1:5" x14ac:dyDescent="0.25">
      <c r="A706">
        <v>773</v>
      </c>
      <c r="B706" s="2">
        <v>1</v>
      </c>
      <c r="D706" s="4">
        <v>3</v>
      </c>
      <c r="E706" s="3">
        <v>4</v>
      </c>
    </row>
    <row r="707" spans="1:5" x14ac:dyDescent="0.25">
      <c r="A707">
        <v>774</v>
      </c>
      <c r="D707" s="4">
        <v>3</v>
      </c>
      <c r="E707" s="3">
        <v>4</v>
      </c>
    </row>
    <row r="708" spans="1:5" x14ac:dyDescent="0.25">
      <c r="A708">
        <v>775</v>
      </c>
      <c r="D708" s="4">
        <v>3</v>
      </c>
      <c r="E708" s="3">
        <v>4</v>
      </c>
    </row>
    <row r="709" spans="1:5" x14ac:dyDescent="0.25">
      <c r="A709">
        <v>776</v>
      </c>
      <c r="D709" s="4">
        <v>3</v>
      </c>
      <c r="E709" s="3">
        <v>4</v>
      </c>
    </row>
    <row r="710" spans="1:5" x14ac:dyDescent="0.25">
      <c r="A710">
        <v>777</v>
      </c>
      <c r="D710" s="4">
        <v>3</v>
      </c>
      <c r="E710" s="3">
        <v>4</v>
      </c>
    </row>
    <row r="711" spans="1:5" x14ac:dyDescent="0.25">
      <c r="A711">
        <v>778</v>
      </c>
      <c r="D711" s="4">
        <v>3</v>
      </c>
      <c r="E711" s="3">
        <v>4</v>
      </c>
    </row>
    <row r="712" spans="1:5" x14ac:dyDescent="0.25">
      <c r="A712">
        <v>779</v>
      </c>
      <c r="D712" s="4">
        <v>3</v>
      </c>
      <c r="E712" s="3">
        <v>4</v>
      </c>
    </row>
    <row r="713" spans="1:5" x14ac:dyDescent="0.25">
      <c r="A713">
        <v>780</v>
      </c>
    </row>
    <row r="714" spans="1:5" x14ac:dyDescent="0.25">
      <c r="A714">
        <v>781</v>
      </c>
    </row>
    <row r="715" spans="1:5" x14ac:dyDescent="0.25">
      <c r="A715">
        <v>782</v>
      </c>
      <c r="C715" s="5">
        <v>2</v>
      </c>
    </row>
    <row r="716" spans="1:5" x14ac:dyDescent="0.25">
      <c r="A716">
        <v>783</v>
      </c>
      <c r="C716" s="5">
        <v>2</v>
      </c>
    </row>
    <row r="717" spans="1:5" x14ac:dyDescent="0.25">
      <c r="A717">
        <v>784</v>
      </c>
      <c r="C717" s="5">
        <v>2</v>
      </c>
    </row>
    <row r="718" spans="1:5" x14ac:dyDescent="0.25">
      <c r="A718">
        <v>785</v>
      </c>
      <c r="C718" s="5">
        <v>2</v>
      </c>
    </row>
    <row r="719" spans="1:5" x14ac:dyDescent="0.25">
      <c r="A719">
        <v>786</v>
      </c>
      <c r="C719" s="5">
        <v>2</v>
      </c>
    </row>
    <row r="720" spans="1:5" x14ac:dyDescent="0.25">
      <c r="A720">
        <v>787</v>
      </c>
      <c r="C720" s="5">
        <v>2</v>
      </c>
    </row>
    <row r="721" spans="1:5" x14ac:dyDescent="0.25">
      <c r="A721">
        <v>788</v>
      </c>
      <c r="C721" s="5">
        <v>2</v>
      </c>
    </row>
    <row r="722" spans="1:5" x14ac:dyDescent="0.25">
      <c r="A722">
        <v>789</v>
      </c>
      <c r="B722" s="2">
        <v>1</v>
      </c>
      <c r="C722" s="5">
        <v>2</v>
      </c>
    </row>
    <row r="723" spans="1:5" x14ac:dyDescent="0.25">
      <c r="A723">
        <v>790</v>
      </c>
      <c r="B723" s="2">
        <v>1</v>
      </c>
      <c r="C723" s="5">
        <v>2</v>
      </c>
    </row>
    <row r="724" spans="1:5" x14ac:dyDescent="0.25">
      <c r="A724">
        <v>791</v>
      </c>
      <c r="B724" s="2">
        <v>1</v>
      </c>
      <c r="C724" s="5">
        <v>2</v>
      </c>
    </row>
    <row r="725" spans="1:5" x14ac:dyDescent="0.25">
      <c r="A725">
        <v>792</v>
      </c>
      <c r="B725" s="2">
        <v>1</v>
      </c>
    </row>
    <row r="726" spans="1:5" x14ac:dyDescent="0.25">
      <c r="A726">
        <v>793</v>
      </c>
      <c r="B726" s="2">
        <v>1</v>
      </c>
    </row>
    <row r="727" spans="1:5" x14ac:dyDescent="0.25">
      <c r="A727">
        <v>794</v>
      </c>
      <c r="B727" s="2">
        <v>1</v>
      </c>
    </row>
    <row r="728" spans="1:5" x14ac:dyDescent="0.25">
      <c r="A728">
        <v>795</v>
      </c>
      <c r="B728" s="2">
        <v>1</v>
      </c>
      <c r="E728" s="3">
        <v>4</v>
      </c>
    </row>
    <row r="729" spans="1:5" x14ac:dyDescent="0.25">
      <c r="A729">
        <v>796</v>
      </c>
      <c r="B729" s="2">
        <v>1</v>
      </c>
      <c r="E729" s="3">
        <v>4</v>
      </c>
    </row>
    <row r="730" spans="1:5" x14ac:dyDescent="0.25">
      <c r="A730">
        <v>797</v>
      </c>
      <c r="B730" s="2">
        <v>1</v>
      </c>
      <c r="D730" s="4">
        <v>3</v>
      </c>
      <c r="E730" s="3">
        <v>4</v>
      </c>
    </row>
    <row r="731" spans="1:5" x14ac:dyDescent="0.25">
      <c r="A731">
        <v>798</v>
      </c>
      <c r="D731" s="4">
        <v>3</v>
      </c>
      <c r="E731" s="3">
        <v>4</v>
      </c>
    </row>
    <row r="732" spans="1:5" x14ac:dyDescent="0.25">
      <c r="A732">
        <v>799</v>
      </c>
      <c r="D732" s="4">
        <v>3</v>
      </c>
      <c r="E732" s="3">
        <v>4</v>
      </c>
    </row>
    <row r="733" spans="1:5" x14ac:dyDescent="0.25">
      <c r="A733">
        <v>800</v>
      </c>
      <c r="D733" s="4">
        <v>3</v>
      </c>
      <c r="E733" s="3">
        <v>4</v>
      </c>
    </row>
    <row r="734" spans="1:5" x14ac:dyDescent="0.25">
      <c r="A734">
        <v>801</v>
      </c>
      <c r="D734" s="4">
        <v>3</v>
      </c>
      <c r="E734" s="3">
        <v>4</v>
      </c>
    </row>
    <row r="735" spans="1:5" x14ac:dyDescent="0.25">
      <c r="A735">
        <v>802</v>
      </c>
      <c r="D735" s="4">
        <v>3</v>
      </c>
      <c r="E735" s="3">
        <v>4</v>
      </c>
    </row>
    <row r="736" spans="1:5" x14ac:dyDescent="0.25">
      <c r="A736">
        <v>803</v>
      </c>
      <c r="D736" s="4">
        <v>3</v>
      </c>
      <c r="E736" s="3">
        <v>4</v>
      </c>
    </row>
    <row r="737" spans="1:6" x14ac:dyDescent="0.25">
      <c r="A737">
        <v>804</v>
      </c>
      <c r="C737" s="5">
        <v>2</v>
      </c>
      <c r="D737" s="4">
        <v>3</v>
      </c>
      <c r="E737" s="3">
        <v>4</v>
      </c>
      <c r="F737" t="s">
        <v>22</v>
      </c>
    </row>
    <row r="738" spans="1:6" x14ac:dyDescent="0.25">
      <c r="A738">
        <v>840</v>
      </c>
    </row>
    <row r="739" spans="1:6" x14ac:dyDescent="0.25">
      <c r="A739">
        <v>841</v>
      </c>
    </row>
    <row r="740" spans="1:6" x14ac:dyDescent="0.25">
      <c r="A740">
        <v>842</v>
      </c>
      <c r="F740" t="s">
        <v>22</v>
      </c>
    </row>
    <row r="741" spans="1:6" x14ac:dyDescent="0.25">
      <c r="A741">
        <v>843</v>
      </c>
      <c r="C741" s="5">
        <v>2</v>
      </c>
    </row>
    <row r="742" spans="1:6" x14ac:dyDescent="0.25">
      <c r="A742">
        <v>844</v>
      </c>
      <c r="C742" s="5">
        <v>2</v>
      </c>
    </row>
    <row r="743" spans="1:6" x14ac:dyDescent="0.25">
      <c r="A743">
        <v>845</v>
      </c>
      <c r="C743" s="5">
        <v>2</v>
      </c>
    </row>
    <row r="744" spans="1:6" x14ac:dyDescent="0.25">
      <c r="A744">
        <v>846</v>
      </c>
      <c r="C744" s="5">
        <v>2</v>
      </c>
    </row>
    <row r="745" spans="1:6" x14ac:dyDescent="0.25">
      <c r="A745">
        <v>847</v>
      </c>
      <c r="B745" s="2">
        <v>1</v>
      </c>
      <c r="C745" s="5">
        <v>2</v>
      </c>
    </row>
    <row r="746" spans="1:6" x14ac:dyDescent="0.25">
      <c r="A746">
        <v>848</v>
      </c>
      <c r="B746" s="2">
        <v>1</v>
      </c>
      <c r="C746" s="5">
        <v>2</v>
      </c>
    </row>
    <row r="747" spans="1:6" x14ac:dyDescent="0.25">
      <c r="A747">
        <v>849</v>
      </c>
      <c r="B747" s="2">
        <v>1</v>
      </c>
      <c r="C747" s="5">
        <v>2</v>
      </c>
    </row>
    <row r="748" spans="1:6" x14ac:dyDescent="0.25">
      <c r="A748">
        <v>850</v>
      </c>
      <c r="B748" s="2">
        <v>1</v>
      </c>
      <c r="C748" s="5">
        <v>2</v>
      </c>
    </row>
    <row r="749" spans="1:6" x14ac:dyDescent="0.25">
      <c r="A749">
        <v>851</v>
      </c>
      <c r="B749" s="2">
        <v>1</v>
      </c>
    </row>
    <row r="750" spans="1:6" x14ac:dyDescent="0.25">
      <c r="A750">
        <v>852</v>
      </c>
      <c r="B750" s="2">
        <v>1</v>
      </c>
      <c r="D750" s="4">
        <v>3</v>
      </c>
    </row>
    <row r="751" spans="1:6" x14ac:dyDescent="0.25">
      <c r="A751">
        <v>853</v>
      </c>
      <c r="B751" s="2">
        <v>1</v>
      </c>
      <c r="D751" s="4">
        <v>3</v>
      </c>
      <c r="E751" s="3">
        <v>4</v>
      </c>
    </row>
    <row r="752" spans="1:6" x14ac:dyDescent="0.25">
      <c r="A752">
        <v>854</v>
      </c>
      <c r="D752" s="4">
        <v>3</v>
      </c>
      <c r="E752" s="3">
        <v>4</v>
      </c>
    </row>
    <row r="753" spans="1:5" x14ac:dyDescent="0.25">
      <c r="A753">
        <v>855</v>
      </c>
      <c r="D753" s="4">
        <v>3</v>
      </c>
      <c r="E753" s="3">
        <v>4</v>
      </c>
    </row>
    <row r="754" spans="1:5" x14ac:dyDescent="0.25">
      <c r="A754">
        <v>856</v>
      </c>
      <c r="D754" s="4">
        <v>3</v>
      </c>
      <c r="E754" s="3">
        <v>4</v>
      </c>
    </row>
    <row r="755" spans="1:5" x14ac:dyDescent="0.25">
      <c r="A755">
        <v>857</v>
      </c>
      <c r="D755" s="4">
        <v>3</v>
      </c>
      <c r="E755" s="3">
        <v>4</v>
      </c>
    </row>
    <row r="756" spans="1:5" x14ac:dyDescent="0.25">
      <c r="A756">
        <v>858</v>
      </c>
      <c r="D756" s="4">
        <v>3</v>
      </c>
      <c r="E756" s="3">
        <v>4</v>
      </c>
    </row>
    <row r="757" spans="1:5" x14ac:dyDescent="0.25">
      <c r="A757">
        <v>859</v>
      </c>
      <c r="D757" s="4">
        <v>3</v>
      </c>
    </row>
    <row r="758" spans="1:5" x14ac:dyDescent="0.25">
      <c r="A758">
        <v>860</v>
      </c>
    </row>
    <row r="759" spans="1:5" x14ac:dyDescent="0.25">
      <c r="A759">
        <v>861</v>
      </c>
    </row>
    <row r="760" spans="1:5" x14ac:dyDescent="0.25">
      <c r="A760">
        <v>862</v>
      </c>
    </row>
    <row r="761" spans="1:5" x14ac:dyDescent="0.25">
      <c r="A761">
        <v>863</v>
      </c>
    </row>
    <row r="762" spans="1:5" x14ac:dyDescent="0.25">
      <c r="A762">
        <v>864</v>
      </c>
    </row>
    <row r="763" spans="1:5" x14ac:dyDescent="0.25">
      <c r="A763">
        <v>865</v>
      </c>
      <c r="C763" s="5">
        <v>2</v>
      </c>
    </row>
    <row r="764" spans="1:5" x14ac:dyDescent="0.25">
      <c r="A764">
        <v>866</v>
      </c>
      <c r="C764" s="5">
        <v>2</v>
      </c>
    </row>
    <row r="765" spans="1:5" x14ac:dyDescent="0.25">
      <c r="A765">
        <v>867</v>
      </c>
      <c r="C765" s="5">
        <v>2</v>
      </c>
    </row>
    <row r="766" spans="1:5" x14ac:dyDescent="0.25">
      <c r="A766">
        <v>868</v>
      </c>
      <c r="C766" s="5">
        <v>2</v>
      </c>
    </row>
    <row r="767" spans="1:5" x14ac:dyDescent="0.25">
      <c r="A767">
        <v>869</v>
      </c>
      <c r="C767" s="5">
        <v>2</v>
      </c>
    </row>
    <row r="768" spans="1:5" x14ac:dyDescent="0.25">
      <c r="A768">
        <v>870</v>
      </c>
      <c r="B768" s="2">
        <v>1</v>
      </c>
      <c r="C768" s="5">
        <v>2</v>
      </c>
    </row>
    <row r="769" spans="1:5" x14ac:dyDescent="0.25">
      <c r="A769">
        <v>871</v>
      </c>
      <c r="B769" s="2">
        <v>1</v>
      </c>
      <c r="C769" s="5">
        <v>2</v>
      </c>
    </row>
    <row r="770" spans="1:5" x14ac:dyDescent="0.25">
      <c r="A770">
        <v>872</v>
      </c>
      <c r="B770" s="2">
        <v>1</v>
      </c>
    </row>
    <row r="771" spans="1:5" x14ac:dyDescent="0.25">
      <c r="A771">
        <v>873</v>
      </c>
      <c r="B771" s="2">
        <v>1</v>
      </c>
    </row>
    <row r="772" spans="1:5" x14ac:dyDescent="0.25">
      <c r="A772">
        <v>874</v>
      </c>
      <c r="B772" s="2">
        <v>1</v>
      </c>
      <c r="E772" s="3">
        <v>4</v>
      </c>
    </row>
    <row r="773" spans="1:5" x14ac:dyDescent="0.25">
      <c r="A773">
        <v>875</v>
      </c>
      <c r="D773" s="4">
        <v>3</v>
      </c>
      <c r="E773" s="3">
        <v>4</v>
      </c>
    </row>
    <row r="774" spans="1:5" x14ac:dyDescent="0.25">
      <c r="A774">
        <v>876</v>
      </c>
      <c r="D774" s="4">
        <v>3</v>
      </c>
      <c r="E774" s="3">
        <v>4</v>
      </c>
    </row>
    <row r="775" spans="1:5" x14ac:dyDescent="0.25">
      <c r="A775">
        <v>877</v>
      </c>
      <c r="D775" s="4">
        <v>3</v>
      </c>
      <c r="E775" s="3">
        <v>4</v>
      </c>
    </row>
    <row r="776" spans="1:5" x14ac:dyDescent="0.25">
      <c r="A776">
        <v>878</v>
      </c>
      <c r="D776" s="4">
        <v>3</v>
      </c>
      <c r="E776" s="3">
        <v>4</v>
      </c>
    </row>
    <row r="777" spans="1:5" x14ac:dyDescent="0.25">
      <c r="A777">
        <v>879</v>
      </c>
      <c r="D777" s="4">
        <v>3</v>
      </c>
      <c r="E777" s="3">
        <v>4</v>
      </c>
    </row>
    <row r="778" spans="1:5" x14ac:dyDescent="0.25">
      <c r="A778">
        <v>880</v>
      </c>
      <c r="D778" s="4">
        <v>3</v>
      </c>
      <c r="E778" s="3">
        <v>4</v>
      </c>
    </row>
    <row r="779" spans="1:5" x14ac:dyDescent="0.25">
      <c r="A779">
        <v>881</v>
      </c>
      <c r="D779" s="4">
        <v>3</v>
      </c>
      <c r="E779" s="3">
        <v>4</v>
      </c>
    </row>
    <row r="780" spans="1:5" x14ac:dyDescent="0.25">
      <c r="A780">
        <v>882</v>
      </c>
    </row>
    <row r="781" spans="1:5" x14ac:dyDescent="0.25">
      <c r="A781">
        <v>883</v>
      </c>
    </row>
    <row r="782" spans="1:5" x14ac:dyDescent="0.25">
      <c r="A782">
        <v>884</v>
      </c>
    </row>
    <row r="783" spans="1:5" x14ac:dyDescent="0.25">
      <c r="A783">
        <v>885</v>
      </c>
      <c r="C783" s="5">
        <v>2</v>
      </c>
    </row>
    <row r="784" spans="1:5" x14ac:dyDescent="0.25">
      <c r="A784">
        <v>886</v>
      </c>
      <c r="C784" s="5">
        <v>2</v>
      </c>
    </row>
    <row r="785" spans="1:5" x14ac:dyDescent="0.25">
      <c r="A785">
        <v>887</v>
      </c>
      <c r="C785" s="5">
        <v>2</v>
      </c>
    </row>
    <row r="786" spans="1:5" x14ac:dyDescent="0.25">
      <c r="A786">
        <v>888</v>
      </c>
      <c r="C786" s="5">
        <v>2</v>
      </c>
    </row>
    <row r="787" spans="1:5" x14ac:dyDescent="0.25">
      <c r="A787">
        <v>889</v>
      </c>
      <c r="C787" s="5">
        <v>2</v>
      </c>
    </row>
    <row r="788" spans="1:5" x14ac:dyDescent="0.25">
      <c r="A788">
        <v>890</v>
      </c>
      <c r="B788" s="2">
        <v>1</v>
      </c>
      <c r="C788" s="5">
        <v>2</v>
      </c>
    </row>
    <row r="789" spans="1:5" x14ac:dyDescent="0.25">
      <c r="A789">
        <v>891</v>
      </c>
      <c r="B789" s="2">
        <v>1</v>
      </c>
      <c r="C789" s="5">
        <v>2</v>
      </c>
    </row>
    <row r="790" spans="1:5" x14ac:dyDescent="0.25">
      <c r="A790">
        <v>892</v>
      </c>
      <c r="B790" s="2">
        <v>1</v>
      </c>
      <c r="C790" s="5">
        <v>2</v>
      </c>
    </row>
    <row r="791" spans="1:5" x14ac:dyDescent="0.25">
      <c r="A791">
        <v>893</v>
      </c>
      <c r="B791" s="2">
        <v>1</v>
      </c>
    </row>
    <row r="792" spans="1:5" x14ac:dyDescent="0.25">
      <c r="A792">
        <v>894</v>
      </c>
      <c r="B792" s="2">
        <v>1</v>
      </c>
    </row>
    <row r="793" spans="1:5" x14ac:dyDescent="0.25">
      <c r="A793">
        <v>895</v>
      </c>
      <c r="B793" s="2">
        <v>1</v>
      </c>
    </row>
    <row r="794" spans="1:5" x14ac:dyDescent="0.25">
      <c r="A794">
        <v>896</v>
      </c>
      <c r="B794" s="2">
        <v>1</v>
      </c>
      <c r="E794" s="3">
        <v>4</v>
      </c>
    </row>
    <row r="795" spans="1:5" x14ac:dyDescent="0.25">
      <c r="A795">
        <v>897</v>
      </c>
      <c r="E795" s="3">
        <v>4</v>
      </c>
    </row>
    <row r="796" spans="1:5" x14ac:dyDescent="0.25">
      <c r="A796">
        <v>898</v>
      </c>
      <c r="D796" s="4">
        <v>3</v>
      </c>
      <c r="E796" s="3">
        <v>4</v>
      </c>
    </row>
    <row r="797" spans="1:5" x14ac:dyDescent="0.25">
      <c r="A797">
        <v>899</v>
      </c>
      <c r="D797" s="4">
        <v>3</v>
      </c>
      <c r="E797" s="3">
        <v>4</v>
      </c>
    </row>
    <row r="798" spans="1:5" x14ac:dyDescent="0.25">
      <c r="A798">
        <v>900</v>
      </c>
      <c r="D798" s="4">
        <v>3</v>
      </c>
      <c r="E798" s="3">
        <v>4</v>
      </c>
    </row>
    <row r="799" spans="1:5" x14ac:dyDescent="0.25">
      <c r="A799">
        <v>901</v>
      </c>
      <c r="D799" s="4">
        <v>3</v>
      </c>
      <c r="E799" s="3">
        <v>4</v>
      </c>
    </row>
    <row r="800" spans="1:5" x14ac:dyDescent="0.25">
      <c r="A800">
        <v>902</v>
      </c>
      <c r="D800" s="4">
        <v>3</v>
      </c>
      <c r="E800" s="3">
        <v>4</v>
      </c>
    </row>
    <row r="801" spans="1:5" x14ac:dyDescent="0.25">
      <c r="A801">
        <v>903</v>
      </c>
      <c r="D801" s="4">
        <v>3</v>
      </c>
    </row>
    <row r="802" spans="1:5" x14ac:dyDescent="0.25">
      <c r="A802">
        <v>904</v>
      </c>
      <c r="D802" s="4">
        <v>3</v>
      </c>
    </row>
    <row r="803" spans="1:5" x14ac:dyDescent="0.25">
      <c r="A803">
        <v>905</v>
      </c>
      <c r="C803" s="5">
        <v>2</v>
      </c>
    </row>
    <row r="804" spans="1:5" x14ac:dyDescent="0.25">
      <c r="A804">
        <v>906</v>
      </c>
      <c r="C804" s="5">
        <v>2</v>
      </c>
    </row>
    <row r="805" spans="1:5" x14ac:dyDescent="0.25">
      <c r="A805">
        <v>907</v>
      </c>
      <c r="C805" s="5">
        <v>2</v>
      </c>
    </row>
    <row r="806" spans="1:5" x14ac:dyDescent="0.25">
      <c r="A806">
        <v>908</v>
      </c>
      <c r="C806" s="5">
        <v>2</v>
      </c>
    </row>
    <row r="807" spans="1:5" x14ac:dyDescent="0.25">
      <c r="A807">
        <v>909</v>
      </c>
      <c r="C807" s="5">
        <v>2</v>
      </c>
    </row>
    <row r="808" spans="1:5" x14ac:dyDescent="0.25">
      <c r="A808">
        <v>910</v>
      </c>
      <c r="C808" s="5">
        <v>2</v>
      </c>
    </row>
    <row r="809" spans="1:5" x14ac:dyDescent="0.25">
      <c r="A809">
        <v>911</v>
      </c>
      <c r="B809" s="2">
        <v>1</v>
      </c>
      <c r="C809" s="5">
        <v>2</v>
      </c>
    </row>
    <row r="810" spans="1:5" x14ac:dyDescent="0.25">
      <c r="A810">
        <v>912</v>
      </c>
      <c r="B810" s="2">
        <v>1</v>
      </c>
      <c r="C810" s="5">
        <v>2</v>
      </c>
    </row>
    <row r="811" spans="1:5" x14ac:dyDescent="0.25">
      <c r="A811">
        <v>913</v>
      </c>
      <c r="B811" s="2">
        <v>1</v>
      </c>
      <c r="C811" s="5">
        <v>2</v>
      </c>
    </row>
    <row r="812" spans="1:5" x14ac:dyDescent="0.25">
      <c r="A812">
        <v>914</v>
      </c>
      <c r="B812" s="2">
        <v>1</v>
      </c>
    </row>
    <row r="813" spans="1:5" x14ac:dyDescent="0.25">
      <c r="A813">
        <v>915</v>
      </c>
      <c r="B813" s="2">
        <v>1</v>
      </c>
    </row>
    <row r="814" spans="1:5" x14ac:dyDescent="0.25">
      <c r="A814">
        <v>916</v>
      </c>
      <c r="B814" s="2">
        <v>1</v>
      </c>
    </row>
    <row r="815" spans="1:5" x14ac:dyDescent="0.25">
      <c r="A815">
        <v>917</v>
      </c>
      <c r="B815" s="2">
        <v>1</v>
      </c>
    </row>
    <row r="816" spans="1:5" x14ac:dyDescent="0.25">
      <c r="A816">
        <v>918</v>
      </c>
      <c r="D816" s="4">
        <v>3</v>
      </c>
      <c r="E816" s="3">
        <v>4</v>
      </c>
    </row>
    <row r="817" spans="1:5" x14ac:dyDescent="0.25">
      <c r="A817">
        <v>919</v>
      </c>
      <c r="D817" s="4">
        <v>3</v>
      </c>
      <c r="E817" s="3">
        <v>4</v>
      </c>
    </row>
    <row r="818" spans="1:5" x14ac:dyDescent="0.25">
      <c r="A818">
        <v>920</v>
      </c>
      <c r="D818" s="4">
        <v>3</v>
      </c>
      <c r="E818" s="3">
        <v>4</v>
      </c>
    </row>
    <row r="819" spans="1:5" x14ac:dyDescent="0.25">
      <c r="A819">
        <v>921</v>
      </c>
      <c r="D819" s="4">
        <v>3</v>
      </c>
      <c r="E819" s="3">
        <v>4</v>
      </c>
    </row>
    <row r="820" spans="1:5" x14ac:dyDescent="0.25">
      <c r="A820">
        <v>922</v>
      </c>
      <c r="D820" s="4">
        <v>3</v>
      </c>
      <c r="E820" s="3">
        <v>4</v>
      </c>
    </row>
    <row r="821" spans="1:5" x14ac:dyDescent="0.25">
      <c r="A821">
        <v>923</v>
      </c>
      <c r="D821" s="4">
        <v>3</v>
      </c>
      <c r="E821" s="3">
        <v>4</v>
      </c>
    </row>
    <row r="822" spans="1:5" x14ac:dyDescent="0.25">
      <c r="A822">
        <v>924</v>
      </c>
      <c r="D822" s="4">
        <v>3</v>
      </c>
      <c r="E822" s="3">
        <v>4</v>
      </c>
    </row>
    <row r="823" spans="1:5" x14ac:dyDescent="0.25">
      <c r="A823">
        <v>925</v>
      </c>
      <c r="D823" s="4">
        <v>3</v>
      </c>
      <c r="E823" s="3">
        <v>4</v>
      </c>
    </row>
    <row r="824" spans="1:5" x14ac:dyDescent="0.25">
      <c r="A824">
        <v>926</v>
      </c>
    </row>
    <row r="825" spans="1:5" x14ac:dyDescent="0.25">
      <c r="A825">
        <v>927</v>
      </c>
    </row>
    <row r="826" spans="1:5" x14ac:dyDescent="0.25">
      <c r="A826">
        <v>928</v>
      </c>
    </row>
    <row r="827" spans="1:5" x14ac:dyDescent="0.25">
      <c r="A827">
        <v>929</v>
      </c>
      <c r="C827" s="5">
        <v>2</v>
      </c>
    </row>
    <row r="828" spans="1:5" x14ac:dyDescent="0.25">
      <c r="A828">
        <v>930</v>
      </c>
      <c r="C828" s="5">
        <v>2</v>
      </c>
    </row>
    <row r="829" spans="1:5" x14ac:dyDescent="0.25">
      <c r="A829">
        <v>931</v>
      </c>
      <c r="C829" s="5">
        <v>2</v>
      </c>
    </row>
    <row r="830" spans="1:5" x14ac:dyDescent="0.25">
      <c r="A830">
        <v>932</v>
      </c>
      <c r="C830" s="5">
        <v>2</v>
      </c>
    </row>
    <row r="831" spans="1:5" x14ac:dyDescent="0.25">
      <c r="A831">
        <v>933</v>
      </c>
      <c r="B831" s="2">
        <v>1</v>
      </c>
      <c r="C831" s="5">
        <v>2</v>
      </c>
    </row>
    <row r="832" spans="1:5" x14ac:dyDescent="0.25">
      <c r="A832">
        <v>934</v>
      </c>
      <c r="B832" s="2">
        <v>1</v>
      </c>
      <c r="C832" s="5">
        <v>2</v>
      </c>
    </row>
    <row r="833" spans="1:5" x14ac:dyDescent="0.25">
      <c r="A833">
        <v>935</v>
      </c>
      <c r="B833" s="2">
        <v>1</v>
      </c>
      <c r="C833" s="5">
        <v>2</v>
      </c>
    </row>
    <row r="834" spans="1:5" x14ac:dyDescent="0.25">
      <c r="A834">
        <v>936</v>
      </c>
      <c r="B834" s="2">
        <v>1</v>
      </c>
      <c r="C834" s="5">
        <v>2</v>
      </c>
    </row>
    <row r="835" spans="1:5" x14ac:dyDescent="0.25">
      <c r="A835">
        <v>937</v>
      </c>
      <c r="B835" s="2">
        <v>1</v>
      </c>
    </row>
    <row r="836" spans="1:5" x14ac:dyDescent="0.25">
      <c r="A836">
        <v>938</v>
      </c>
      <c r="B836" s="2">
        <v>1</v>
      </c>
    </row>
    <row r="837" spans="1:5" x14ac:dyDescent="0.25">
      <c r="A837">
        <v>939</v>
      </c>
      <c r="B837" s="2">
        <v>1</v>
      </c>
    </row>
    <row r="838" spans="1:5" x14ac:dyDescent="0.25">
      <c r="A838">
        <v>940</v>
      </c>
      <c r="B838" s="2">
        <v>1</v>
      </c>
      <c r="D838" s="4">
        <v>3</v>
      </c>
      <c r="E838" s="3">
        <v>4</v>
      </c>
    </row>
    <row r="839" spans="1:5" x14ac:dyDescent="0.25">
      <c r="A839">
        <v>941</v>
      </c>
      <c r="D839" s="4">
        <v>3</v>
      </c>
      <c r="E839" s="3">
        <v>4</v>
      </c>
    </row>
    <row r="840" spans="1:5" x14ac:dyDescent="0.25">
      <c r="A840">
        <v>942</v>
      </c>
      <c r="D840" s="4">
        <v>3</v>
      </c>
      <c r="E840" s="3">
        <v>4</v>
      </c>
    </row>
    <row r="841" spans="1:5" x14ac:dyDescent="0.25">
      <c r="A841">
        <v>943</v>
      </c>
      <c r="D841" s="4">
        <v>3</v>
      </c>
      <c r="E841" s="3">
        <v>4</v>
      </c>
    </row>
    <row r="842" spans="1:5" x14ac:dyDescent="0.25">
      <c r="A842">
        <v>944</v>
      </c>
      <c r="D842" s="4">
        <v>3</v>
      </c>
      <c r="E842" s="3">
        <v>4</v>
      </c>
    </row>
    <row r="843" spans="1:5" x14ac:dyDescent="0.25">
      <c r="A843">
        <v>945</v>
      </c>
      <c r="D843" s="4">
        <v>3</v>
      </c>
      <c r="E843" s="3">
        <v>4</v>
      </c>
    </row>
    <row r="844" spans="1:5" x14ac:dyDescent="0.25">
      <c r="A844">
        <v>946</v>
      </c>
      <c r="D844" s="4">
        <v>3</v>
      </c>
      <c r="E844" s="3">
        <v>4</v>
      </c>
    </row>
    <row r="845" spans="1:5" x14ac:dyDescent="0.25">
      <c r="A845">
        <v>947</v>
      </c>
      <c r="D845" s="4">
        <v>3</v>
      </c>
      <c r="E845" s="3">
        <v>4</v>
      </c>
    </row>
    <row r="846" spans="1:5" x14ac:dyDescent="0.25">
      <c r="A846">
        <v>948</v>
      </c>
    </row>
    <row r="847" spans="1:5" x14ac:dyDescent="0.25">
      <c r="A847">
        <v>949</v>
      </c>
    </row>
    <row r="848" spans="1:5" x14ac:dyDescent="0.25">
      <c r="A848">
        <v>950</v>
      </c>
    </row>
    <row r="849" spans="1:5" x14ac:dyDescent="0.25">
      <c r="A849">
        <v>951</v>
      </c>
      <c r="C849" s="5">
        <v>2</v>
      </c>
    </row>
    <row r="850" spans="1:5" x14ac:dyDescent="0.25">
      <c r="A850">
        <v>952</v>
      </c>
      <c r="C850" s="5">
        <v>2</v>
      </c>
    </row>
    <row r="851" spans="1:5" x14ac:dyDescent="0.25">
      <c r="A851">
        <v>953</v>
      </c>
      <c r="C851" s="5">
        <v>2</v>
      </c>
    </row>
    <row r="852" spans="1:5" x14ac:dyDescent="0.25">
      <c r="A852">
        <v>954</v>
      </c>
      <c r="C852" s="5">
        <v>2</v>
      </c>
    </row>
    <row r="853" spans="1:5" x14ac:dyDescent="0.25">
      <c r="A853">
        <v>955</v>
      </c>
      <c r="B853" s="2">
        <v>1</v>
      </c>
      <c r="C853" s="5">
        <v>2</v>
      </c>
    </row>
    <row r="854" spans="1:5" x14ac:dyDescent="0.25">
      <c r="A854">
        <v>956</v>
      </c>
      <c r="B854" s="2">
        <v>1</v>
      </c>
      <c r="C854" s="5">
        <v>2</v>
      </c>
    </row>
    <row r="855" spans="1:5" x14ac:dyDescent="0.25">
      <c r="A855">
        <v>957</v>
      </c>
      <c r="B855" s="2">
        <v>1</v>
      </c>
      <c r="C855" s="5">
        <v>2</v>
      </c>
    </row>
    <row r="856" spans="1:5" x14ac:dyDescent="0.25">
      <c r="A856">
        <v>958</v>
      </c>
      <c r="B856" s="2">
        <v>1</v>
      </c>
      <c r="C856" s="5">
        <v>2</v>
      </c>
    </row>
    <row r="857" spans="1:5" x14ac:dyDescent="0.25">
      <c r="A857">
        <v>959</v>
      </c>
      <c r="B857" s="2">
        <v>1</v>
      </c>
    </row>
    <row r="858" spans="1:5" x14ac:dyDescent="0.25">
      <c r="A858">
        <v>960</v>
      </c>
      <c r="B858" s="2">
        <v>1</v>
      </c>
    </row>
    <row r="859" spans="1:5" x14ac:dyDescent="0.25">
      <c r="A859">
        <v>961</v>
      </c>
      <c r="B859" s="2">
        <v>1</v>
      </c>
    </row>
    <row r="860" spans="1:5" x14ac:dyDescent="0.25">
      <c r="A860">
        <v>962</v>
      </c>
      <c r="B860" s="2">
        <v>1</v>
      </c>
    </row>
    <row r="861" spans="1:5" x14ac:dyDescent="0.25">
      <c r="A861">
        <v>963</v>
      </c>
      <c r="D861" s="4">
        <v>3</v>
      </c>
      <c r="E861" s="3">
        <v>4</v>
      </c>
    </row>
    <row r="862" spans="1:5" x14ac:dyDescent="0.25">
      <c r="A862">
        <v>964</v>
      </c>
      <c r="D862" s="4">
        <v>3</v>
      </c>
      <c r="E862" s="3">
        <v>4</v>
      </c>
    </row>
    <row r="863" spans="1:5" x14ac:dyDescent="0.25">
      <c r="A863">
        <v>965</v>
      </c>
      <c r="D863" s="4">
        <v>3</v>
      </c>
      <c r="E863" s="3">
        <v>4</v>
      </c>
    </row>
    <row r="864" spans="1:5" x14ac:dyDescent="0.25">
      <c r="A864">
        <v>966</v>
      </c>
      <c r="D864" s="4">
        <v>3</v>
      </c>
      <c r="E864" s="3">
        <v>4</v>
      </c>
    </row>
    <row r="865" spans="1:5" x14ac:dyDescent="0.25">
      <c r="A865">
        <v>967</v>
      </c>
      <c r="D865" s="4">
        <v>3</v>
      </c>
      <c r="E865" s="3">
        <v>4</v>
      </c>
    </row>
    <row r="866" spans="1:5" x14ac:dyDescent="0.25">
      <c r="A866">
        <v>968</v>
      </c>
      <c r="D866" s="4">
        <v>3</v>
      </c>
      <c r="E866" s="3">
        <v>4</v>
      </c>
    </row>
    <row r="867" spans="1:5" x14ac:dyDescent="0.25">
      <c r="A867">
        <v>969</v>
      </c>
      <c r="D867" s="4">
        <v>3</v>
      </c>
      <c r="E867" s="3">
        <v>4</v>
      </c>
    </row>
    <row r="868" spans="1:5" x14ac:dyDescent="0.25">
      <c r="A868">
        <v>970</v>
      </c>
      <c r="D868" s="4">
        <v>3</v>
      </c>
      <c r="E868" s="3">
        <v>4</v>
      </c>
    </row>
    <row r="869" spans="1:5" x14ac:dyDescent="0.25">
      <c r="A869">
        <v>971</v>
      </c>
      <c r="C869" s="5">
        <v>2</v>
      </c>
    </row>
    <row r="870" spans="1:5" x14ac:dyDescent="0.25">
      <c r="A870">
        <v>972</v>
      </c>
      <c r="C870" s="5">
        <v>2</v>
      </c>
    </row>
    <row r="871" spans="1:5" x14ac:dyDescent="0.25">
      <c r="A871">
        <v>973</v>
      </c>
      <c r="C871" s="5">
        <v>2</v>
      </c>
    </row>
    <row r="872" spans="1:5" x14ac:dyDescent="0.25">
      <c r="A872">
        <v>974</v>
      </c>
      <c r="C872" s="5">
        <v>2</v>
      </c>
    </row>
    <row r="873" spans="1:5" x14ac:dyDescent="0.25">
      <c r="A873">
        <v>975</v>
      </c>
      <c r="C873" s="5">
        <v>2</v>
      </c>
    </row>
    <row r="874" spans="1:5" x14ac:dyDescent="0.25">
      <c r="A874">
        <v>976</v>
      </c>
      <c r="C874" s="5">
        <v>2</v>
      </c>
    </row>
    <row r="875" spans="1:5" x14ac:dyDescent="0.25">
      <c r="A875">
        <v>977</v>
      </c>
      <c r="C875" s="5">
        <v>2</v>
      </c>
    </row>
    <row r="876" spans="1:5" x14ac:dyDescent="0.25">
      <c r="A876">
        <v>978</v>
      </c>
      <c r="B876" s="2">
        <v>1</v>
      </c>
      <c r="C876" s="5">
        <v>2</v>
      </c>
    </row>
    <row r="877" spans="1:5" x14ac:dyDescent="0.25">
      <c r="A877">
        <v>979</v>
      </c>
      <c r="B877" s="2">
        <v>1</v>
      </c>
    </row>
    <row r="878" spans="1:5" x14ac:dyDescent="0.25">
      <c r="A878">
        <v>980</v>
      </c>
      <c r="B878" s="2">
        <v>1</v>
      </c>
    </row>
    <row r="879" spans="1:5" x14ac:dyDescent="0.25">
      <c r="A879">
        <v>981</v>
      </c>
      <c r="B879" s="2">
        <v>1</v>
      </c>
    </row>
    <row r="880" spans="1:5" x14ac:dyDescent="0.25">
      <c r="A880">
        <v>982</v>
      </c>
      <c r="B880" s="2">
        <v>1</v>
      </c>
    </row>
    <row r="881" spans="1:5" x14ac:dyDescent="0.25">
      <c r="A881">
        <v>983</v>
      </c>
      <c r="B881" s="2">
        <v>1</v>
      </c>
    </row>
    <row r="882" spans="1:5" x14ac:dyDescent="0.25">
      <c r="A882">
        <v>984</v>
      </c>
      <c r="B882" s="2">
        <v>1</v>
      </c>
      <c r="E882" s="3">
        <v>4</v>
      </c>
    </row>
    <row r="883" spans="1:5" x14ac:dyDescent="0.25">
      <c r="A883">
        <v>985</v>
      </c>
      <c r="E883" s="3">
        <v>4</v>
      </c>
    </row>
    <row r="884" spans="1:5" x14ac:dyDescent="0.25">
      <c r="A884">
        <v>986</v>
      </c>
      <c r="D884" s="4">
        <v>3</v>
      </c>
      <c r="E884" s="3">
        <v>4</v>
      </c>
    </row>
    <row r="885" spans="1:5" x14ac:dyDescent="0.25">
      <c r="A885">
        <v>987</v>
      </c>
      <c r="D885" s="4">
        <v>3</v>
      </c>
      <c r="E885" s="3">
        <v>4</v>
      </c>
    </row>
    <row r="886" spans="1:5" x14ac:dyDescent="0.25">
      <c r="A886">
        <v>988</v>
      </c>
      <c r="D886" s="4">
        <v>3</v>
      </c>
      <c r="E886" s="3">
        <v>4</v>
      </c>
    </row>
    <row r="887" spans="1:5" x14ac:dyDescent="0.25">
      <c r="A887">
        <v>989</v>
      </c>
      <c r="D887" s="4">
        <v>3</v>
      </c>
      <c r="E887" s="3">
        <v>4</v>
      </c>
    </row>
    <row r="888" spans="1:5" x14ac:dyDescent="0.25">
      <c r="A888">
        <v>990</v>
      </c>
      <c r="D888" s="4">
        <v>3</v>
      </c>
      <c r="E888" s="3">
        <v>4</v>
      </c>
    </row>
    <row r="889" spans="1:5" x14ac:dyDescent="0.25">
      <c r="A889">
        <v>991</v>
      </c>
      <c r="D889" s="4">
        <v>3</v>
      </c>
      <c r="E889" s="3">
        <v>4</v>
      </c>
    </row>
    <row r="890" spans="1:5" x14ac:dyDescent="0.25">
      <c r="A890">
        <v>992</v>
      </c>
      <c r="C890" s="5">
        <v>2</v>
      </c>
      <c r="D890" s="4">
        <v>3</v>
      </c>
      <c r="E890" s="3">
        <v>4</v>
      </c>
    </row>
    <row r="891" spans="1:5" x14ac:dyDescent="0.25">
      <c r="A891">
        <v>993</v>
      </c>
      <c r="C891" s="5">
        <v>2</v>
      </c>
      <c r="D891" s="4">
        <v>3</v>
      </c>
    </row>
    <row r="892" spans="1:5" x14ac:dyDescent="0.25">
      <c r="A892">
        <v>994</v>
      </c>
      <c r="C892" s="5">
        <v>2</v>
      </c>
    </row>
    <row r="893" spans="1:5" x14ac:dyDescent="0.25">
      <c r="A893">
        <v>995</v>
      </c>
      <c r="C893" s="5">
        <v>2</v>
      </c>
    </row>
    <row r="894" spans="1:5" x14ac:dyDescent="0.25">
      <c r="A894">
        <v>996</v>
      </c>
      <c r="C894" s="5">
        <v>2</v>
      </c>
    </row>
    <row r="895" spans="1:5" x14ac:dyDescent="0.25">
      <c r="A895">
        <v>997</v>
      </c>
      <c r="C895" s="5">
        <v>2</v>
      </c>
    </row>
    <row r="896" spans="1:5" x14ac:dyDescent="0.25">
      <c r="A896">
        <v>998</v>
      </c>
      <c r="C896" s="5">
        <v>2</v>
      </c>
    </row>
    <row r="897" spans="1:6" x14ac:dyDescent="0.25">
      <c r="A897">
        <v>999</v>
      </c>
      <c r="C897" s="5">
        <v>2</v>
      </c>
    </row>
    <row r="898" spans="1:6" x14ac:dyDescent="0.25">
      <c r="A898">
        <v>1000</v>
      </c>
      <c r="B898" s="2">
        <v>1</v>
      </c>
      <c r="C898" s="5">
        <v>2</v>
      </c>
    </row>
    <row r="899" spans="1:6" x14ac:dyDescent="0.25">
      <c r="A899">
        <v>1001</v>
      </c>
      <c r="B899" s="2">
        <v>1</v>
      </c>
      <c r="C899" s="5">
        <v>2</v>
      </c>
    </row>
    <row r="900" spans="1:6" x14ac:dyDescent="0.25">
      <c r="A900">
        <v>1002</v>
      </c>
      <c r="B900" s="2">
        <v>1</v>
      </c>
      <c r="C900" s="5">
        <v>2</v>
      </c>
    </row>
    <row r="901" spans="1:6" x14ac:dyDescent="0.25">
      <c r="A901">
        <v>1003</v>
      </c>
      <c r="B901" s="2">
        <v>1</v>
      </c>
    </row>
    <row r="902" spans="1:6" x14ac:dyDescent="0.25">
      <c r="A902">
        <v>1004</v>
      </c>
      <c r="B902" s="2">
        <v>1</v>
      </c>
    </row>
    <row r="903" spans="1:6" x14ac:dyDescent="0.25">
      <c r="A903">
        <v>1005</v>
      </c>
      <c r="B903" s="2">
        <v>1</v>
      </c>
    </row>
    <row r="904" spans="1:6" x14ac:dyDescent="0.25">
      <c r="A904">
        <v>1006</v>
      </c>
      <c r="B904" s="2">
        <v>1</v>
      </c>
      <c r="E904" s="3">
        <v>4</v>
      </c>
    </row>
    <row r="905" spans="1:6" x14ac:dyDescent="0.25">
      <c r="A905">
        <v>1007</v>
      </c>
      <c r="B905" s="2">
        <v>1</v>
      </c>
      <c r="E905" s="3">
        <v>4</v>
      </c>
    </row>
    <row r="906" spans="1:6" x14ac:dyDescent="0.25">
      <c r="A906">
        <v>1008</v>
      </c>
      <c r="B906" s="2">
        <v>1</v>
      </c>
      <c r="E906" s="3">
        <v>4</v>
      </c>
    </row>
    <row r="907" spans="1:6" x14ac:dyDescent="0.25">
      <c r="A907">
        <v>1009</v>
      </c>
      <c r="E907" s="3">
        <v>4</v>
      </c>
    </row>
    <row r="908" spans="1:6" x14ac:dyDescent="0.25">
      <c r="A908">
        <v>1010</v>
      </c>
      <c r="E908" s="3">
        <v>4</v>
      </c>
    </row>
    <row r="909" spans="1:6" x14ac:dyDescent="0.25">
      <c r="A909">
        <v>1011</v>
      </c>
      <c r="D909" s="4">
        <v>3</v>
      </c>
      <c r="E909" s="3">
        <v>4</v>
      </c>
    </row>
    <row r="910" spans="1:6" x14ac:dyDescent="0.25">
      <c r="A910">
        <v>1012</v>
      </c>
      <c r="D910" s="4">
        <v>3</v>
      </c>
      <c r="E910" s="3">
        <v>4</v>
      </c>
    </row>
    <row r="911" spans="1:6" x14ac:dyDescent="0.25">
      <c r="A911">
        <v>1013</v>
      </c>
      <c r="C911" s="5">
        <v>2</v>
      </c>
      <c r="D911" s="4">
        <v>3</v>
      </c>
      <c r="E911" s="3">
        <v>4</v>
      </c>
      <c r="F911" t="s">
        <v>22</v>
      </c>
    </row>
    <row r="912" spans="1:6" x14ac:dyDescent="0.25">
      <c r="A912">
        <v>1049</v>
      </c>
    </row>
    <row r="913" spans="1:6" x14ac:dyDescent="0.25">
      <c r="A913">
        <v>1050</v>
      </c>
    </row>
    <row r="914" spans="1:6" x14ac:dyDescent="0.25">
      <c r="A914">
        <v>1051</v>
      </c>
      <c r="F914" t="s">
        <v>22</v>
      </c>
    </row>
    <row r="915" spans="1:6" x14ac:dyDescent="0.25">
      <c r="A915">
        <v>1052</v>
      </c>
      <c r="C915" s="5">
        <v>2</v>
      </c>
    </row>
    <row r="916" spans="1:6" x14ac:dyDescent="0.25">
      <c r="A916">
        <v>1053</v>
      </c>
      <c r="C916" s="5">
        <v>2</v>
      </c>
    </row>
    <row r="917" spans="1:6" x14ac:dyDescent="0.25">
      <c r="A917">
        <v>1054</v>
      </c>
      <c r="C917" s="5">
        <v>2</v>
      </c>
    </row>
    <row r="918" spans="1:6" x14ac:dyDescent="0.25">
      <c r="A918">
        <v>1055</v>
      </c>
      <c r="C918" s="5">
        <v>2</v>
      </c>
    </row>
    <row r="919" spans="1:6" x14ac:dyDescent="0.25">
      <c r="A919">
        <v>1056</v>
      </c>
      <c r="C919" s="5">
        <v>2</v>
      </c>
    </row>
    <row r="920" spans="1:6" x14ac:dyDescent="0.25">
      <c r="A920">
        <v>1057</v>
      </c>
      <c r="C920" s="5">
        <v>2</v>
      </c>
    </row>
    <row r="921" spans="1:6" x14ac:dyDescent="0.25">
      <c r="A921">
        <v>1058</v>
      </c>
      <c r="C921" s="5">
        <v>2</v>
      </c>
    </row>
    <row r="922" spans="1:6" x14ac:dyDescent="0.25">
      <c r="A922">
        <v>1059</v>
      </c>
      <c r="B922" s="2">
        <v>1</v>
      </c>
      <c r="C922" s="5">
        <v>2</v>
      </c>
    </row>
    <row r="923" spans="1:6" x14ac:dyDescent="0.25">
      <c r="A923">
        <v>1060</v>
      </c>
      <c r="B923" s="2">
        <v>1</v>
      </c>
      <c r="C923" s="5">
        <v>2</v>
      </c>
    </row>
    <row r="924" spans="1:6" x14ac:dyDescent="0.25">
      <c r="A924">
        <v>1061</v>
      </c>
      <c r="B924" s="2">
        <v>1</v>
      </c>
      <c r="C924" s="5">
        <v>2</v>
      </c>
    </row>
    <row r="925" spans="1:6" x14ac:dyDescent="0.25">
      <c r="A925">
        <v>1062</v>
      </c>
      <c r="B925" s="2">
        <v>1</v>
      </c>
    </row>
    <row r="926" spans="1:6" x14ac:dyDescent="0.25">
      <c r="A926">
        <v>1063</v>
      </c>
      <c r="B926" s="2">
        <v>1</v>
      </c>
    </row>
    <row r="927" spans="1:6" x14ac:dyDescent="0.25">
      <c r="A927">
        <v>1064</v>
      </c>
      <c r="B927" s="2">
        <v>1</v>
      </c>
      <c r="E927" s="3">
        <v>4</v>
      </c>
    </row>
    <row r="928" spans="1:6" x14ac:dyDescent="0.25">
      <c r="A928">
        <v>1065</v>
      </c>
      <c r="B928" s="2">
        <v>1</v>
      </c>
      <c r="D928" s="4">
        <v>3</v>
      </c>
      <c r="E928" s="3">
        <v>4</v>
      </c>
    </row>
    <row r="929" spans="1:5" x14ac:dyDescent="0.25">
      <c r="A929">
        <v>1066</v>
      </c>
      <c r="B929" s="2">
        <v>1</v>
      </c>
      <c r="D929" s="4">
        <v>3</v>
      </c>
      <c r="E929" s="3">
        <v>4</v>
      </c>
    </row>
    <row r="930" spans="1:5" x14ac:dyDescent="0.25">
      <c r="A930">
        <v>1067</v>
      </c>
      <c r="D930" s="4">
        <v>3</v>
      </c>
      <c r="E930" s="3">
        <v>4</v>
      </c>
    </row>
    <row r="931" spans="1:5" x14ac:dyDescent="0.25">
      <c r="A931">
        <v>1068</v>
      </c>
      <c r="D931" s="4">
        <v>3</v>
      </c>
      <c r="E931" s="3">
        <v>4</v>
      </c>
    </row>
    <row r="932" spans="1:5" x14ac:dyDescent="0.25">
      <c r="A932">
        <v>1069</v>
      </c>
      <c r="D932" s="4">
        <v>3</v>
      </c>
      <c r="E932" s="3">
        <v>4</v>
      </c>
    </row>
    <row r="933" spans="1:5" x14ac:dyDescent="0.25">
      <c r="A933">
        <v>1070</v>
      </c>
      <c r="D933" s="4">
        <v>3</v>
      </c>
      <c r="E933" s="3">
        <v>4</v>
      </c>
    </row>
    <row r="934" spans="1:5" x14ac:dyDescent="0.25">
      <c r="A934">
        <v>1071</v>
      </c>
      <c r="D934" s="4">
        <v>3</v>
      </c>
      <c r="E934" s="3">
        <v>4</v>
      </c>
    </row>
    <row r="935" spans="1:5" x14ac:dyDescent="0.25">
      <c r="A935">
        <v>1072</v>
      </c>
      <c r="D935" s="4">
        <v>3</v>
      </c>
      <c r="E935" s="3">
        <v>4</v>
      </c>
    </row>
    <row r="936" spans="1:5" x14ac:dyDescent="0.25">
      <c r="A936">
        <v>1073</v>
      </c>
      <c r="D936" s="4">
        <v>3</v>
      </c>
      <c r="E936" s="3">
        <v>4</v>
      </c>
    </row>
    <row r="937" spans="1:5" x14ac:dyDescent="0.25">
      <c r="A937">
        <v>1074</v>
      </c>
      <c r="D937" s="4">
        <v>3</v>
      </c>
    </row>
    <row r="938" spans="1:5" x14ac:dyDescent="0.25">
      <c r="A938">
        <v>1075</v>
      </c>
    </row>
    <row r="939" spans="1:5" x14ac:dyDescent="0.25">
      <c r="A939">
        <v>1076</v>
      </c>
    </row>
    <row r="940" spans="1:5" x14ac:dyDescent="0.25">
      <c r="A940">
        <v>1077</v>
      </c>
      <c r="C940" s="5">
        <v>2</v>
      </c>
    </row>
    <row r="941" spans="1:5" x14ac:dyDescent="0.25">
      <c r="A941">
        <v>1078</v>
      </c>
      <c r="C941" s="5">
        <v>2</v>
      </c>
    </row>
    <row r="942" spans="1:5" x14ac:dyDescent="0.25">
      <c r="A942">
        <v>1079</v>
      </c>
      <c r="C942" s="5">
        <v>2</v>
      </c>
    </row>
    <row r="943" spans="1:5" x14ac:dyDescent="0.25">
      <c r="A943">
        <v>1080</v>
      </c>
      <c r="C943" s="5">
        <v>2</v>
      </c>
    </row>
    <row r="944" spans="1:5" x14ac:dyDescent="0.25">
      <c r="A944">
        <v>1081</v>
      </c>
      <c r="C944" s="5">
        <v>2</v>
      </c>
    </row>
    <row r="945" spans="1:5" x14ac:dyDescent="0.25">
      <c r="A945">
        <v>1082</v>
      </c>
      <c r="B945" s="2">
        <v>1</v>
      </c>
      <c r="C945" s="5">
        <v>2</v>
      </c>
    </row>
    <row r="946" spans="1:5" x14ac:dyDescent="0.25">
      <c r="A946">
        <v>1083</v>
      </c>
      <c r="B946" s="2">
        <v>1</v>
      </c>
      <c r="C946" s="5">
        <v>2</v>
      </c>
    </row>
    <row r="947" spans="1:5" x14ac:dyDescent="0.25">
      <c r="A947">
        <v>1084</v>
      </c>
      <c r="B947" s="2">
        <v>1</v>
      </c>
      <c r="C947" s="5">
        <v>2</v>
      </c>
    </row>
    <row r="948" spans="1:5" x14ac:dyDescent="0.25">
      <c r="A948">
        <v>1085</v>
      </c>
      <c r="B948" s="2">
        <v>1</v>
      </c>
    </row>
    <row r="949" spans="1:5" x14ac:dyDescent="0.25">
      <c r="A949">
        <v>1086</v>
      </c>
      <c r="B949" s="2">
        <v>1</v>
      </c>
    </row>
    <row r="950" spans="1:5" x14ac:dyDescent="0.25">
      <c r="A950">
        <v>1087</v>
      </c>
      <c r="B950" s="2">
        <v>1</v>
      </c>
      <c r="D950" s="4">
        <v>3</v>
      </c>
      <c r="E950" s="3">
        <v>4</v>
      </c>
    </row>
    <row r="951" spans="1:5" x14ac:dyDescent="0.25">
      <c r="A951">
        <v>1088</v>
      </c>
      <c r="B951" s="2">
        <v>1</v>
      </c>
      <c r="D951" s="4">
        <v>3</v>
      </c>
      <c r="E951" s="3">
        <v>4</v>
      </c>
    </row>
    <row r="952" spans="1:5" x14ac:dyDescent="0.25">
      <c r="A952">
        <v>1089</v>
      </c>
      <c r="B952" s="2">
        <v>1</v>
      </c>
      <c r="D952" s="4">
        <v>3</v>
      </c>
      <c r="E952" s="3">
        <v>4</v>
      </c>
    </row>
    <row r="953" spans="1:5" x14ac:dyDescent="0.25">
      <c r="A953">
        <v>1090</v>
      </c>
      <c r="D953" s="4">
        <v>3</v>
      </c>
      <c r="E953" s="3">
        <v>4</v>
      </c>
    </row>
    <row r="954" spans="1:5" x14ac:dyDescent="0.25">
      <c r="A954">
        <v>1091</v>
      </c>
      <c r="D954" s="4">
        <v>3</v>
      </c>
      <c r="E954" s="3">
        <v>4</v>
      </c>
    </row>
    <row r="955" spans="1:5" x14ac:dyDescent="0.25">
      <c r="A955">
        <v>1092</v>
      </c>
      <c r="D955" s="4">
        <v>3</v>
      </c>
      <c r="E955" s="3">
        <v>4</v>
      </c>
    </row>
    <row r="956" spans="1:5" x14ac:dyDescent="0.25">
      <c r="A956">
        <v>1093</v>
      </c>
      <c r="D956" s="4">
        <v>3</v>
      </c>
      <c r="E956" s="3">
        <v>4</v>
      </c>
    </row>
    <row r="957" spans="1:5" x14ac:dyDescent="0.25">
      <c r="A957">
        <v>1094</v>
      </c>
      <c r="D957" s="4">
        <v>3</v>
      </c>
      <c r="E957" s="3">
        <v>4</v>
      </c>
    </row>
    <row r="958" spans="1:5" x14ac:dyDescent="0.25">
      <c r="A958">
        <v>1095</v>
      </c>
      <c r="D958" s="4">
        <v>3</v>
      </c>
      <c r="E958" s="3">
        <v>4</v>
      </c>
    </row>
    <row r="959" spans="1:5" x14ac:dyDescent="0.25">
      <c r="A959">
        <v>1096</v>
      </c>
    </row>
    <row r="960" spans="1:5" x14ac:dyDescent="0.25">
      <c r="A960">
        <v>1097</v>
      </c>
    </row>
    <row r="961" spans="1:5" x14ac:dyDescent="0.25">
      <c r="A961">
        <v>1098</v>
      </c>
    </row>
    <row r="962" spans="1:5" x14ac:dyDescent="0.25">
      <c r="A962">
        <v>1099</v>
      </c>
    </row>
    <row r="963" spans="1:5" x14ac:dyDescent="0.25">
      <c r="A963">
        <v>1100</v>
      </c>
      <c r="C963" s="5">
        <v>2</v>
      </c>
    </row>
    <row r="964" spans="1:5" x14ac:dyDescent="0.25">
      <c r="A964">
        <v>1101</v>
      </c>
      <c r="C964" s="5">
        <v>2</v>
      </c>
    </row>
    <row r="965" spans="1:5" x14ac:dyDescent="0.25">
      <c r="A965">
        <v>1102</v>
      </c>
      <c r="C965" s="5">
        <v>2</v>
      </c>
    </row>
    <row r="966" spans="1:5" x14ac:dyDescent="0.25">
      <c r="A966">
        <v>1103</v>
      </c>
      <c r="B966" s="2">
        <v>1</v>
      </c>
      <c r="C966" s="5">
        <v>2</v>
      </c>
    </row>
    <row r="967" spans="1:5" x14ac:dyDescent="0.25">
      <c r="A967">
        <v>1104</v>
      </c>
      <c r="B967" s="2">
        <v>1</v>
      </c>
      <c r="C967" s="5">
        <v>2</v>
      </c>
    </row>
    <row r="968" spans="1:5" x14ac:dyDescent="0.25">
      <c r="A968">
        <v>1105</v>
      </c>
      <c r="B968" s="2">
        <v>1</v>
      </c>
      <c r="C968" s="5">
        <v>2</v>
      </c>
    </row>
    <row r="969" spans="1:5" x14ac:dyDescent="0.25">
      <c r="A969">
        <v>1106</v>
      </c>
      <c r="B969" s="2">
        <v>1</v>
      </c>
      <c r="C969" s="5">
        <v>2</v>
      </c>
    </row>
    <row r="970" spans="1:5" x14ac:dyDescent="0.25">
      <c r="A970">
        <v>1107</v>
      </c>
      <c r="B970" s="2">
        <v>1</v>
      </c>
      <c r="C970" s="5">
        <v>2</v>
      </c>
    </row>
    <row r="971" spans="1:5" x14ac:dyDescent="0.25">
      <c r="A971">
        <v>1108</v>
      </c>
      <c r="B971" s="2">
        <v>1</v>
      </c>
    </row>
    <row r="972" spans="1:5" x14ac:dyDescent="0.25">
      <c r="A972">
        <v>1109</v>
      </c>
      <c r="B972" s="2">
        <v>1</v>
      </c>
    </row>
    <row r="973" spans="1:5" x14ac:dyDescent="0.25">
      <c r="A973">
        <v>1110</v>
      </c>
      <c r="B973" s="2">
        <v>1</v>
      </c>
      <c r="D973" s="4">
        <v>3</v>
      </c>
      <c r="E973" s="3">
        <v>4</v>
      </c>
    </row>
    <row r="974" spans="1:5" x14ac:dyDescent="0.25">
      <c r="A974">
        <v>1111</v>
      </c>
      <c r="D974" s="4">
        <v>3</v>
      </c>
      <c r="E974" s="3">
        <v>4</v>
      </c>
    </row>
    <row r="975" spans="1:5" x14ac:dyDescent="0.25">
      <c r="A975">
        <v>1112</v>
      </c>
      <c r="D975" s="4">
        <v>3</v>
      </c>
      <c r="E975" s="3">
        <v>4</v>
      </c>
    </row>
    <row r="976" spans="1:5" x14ac:dyDescent="0.25">
      <c r="A976">
        <v>1113</v>
      </c>
      <c r="D976" s="4">
        <v>3</v>
      </c>
      <c r="E976" s="3">
        <v>4</v>
      </c>
    </row>
    <row r="977" spans="1:5" x14ac:dyDescent="0.25">
      <c r="A977">
        <v>1114</v>
      </c>
      <c r="D977" s="4">
        <v>3</v>
      </c>
      <c r="E977" s="3">
        <v>4</v>
      </c>
    </row>
    <row r="978" spans="1:5" x14ac:dyDescent="0.25">
      <c r="A978">
        <v>1115</v>
      </c>
      <c r="D978" s="4">
        <v>3</v>
      </c>
      <c r="E978" s="3">
        <v>4</v>
      </c>
    </row>
    <row r="979" spans="1:5" x14ac:dyDescent="0.25">
      <c r="A979">
        <v>1116</v>
      </c>
      <c r="D979" s="4">
        <v>3</v>
      </c>
      <c r="E979" s="3">
        <v>4</v>
      </c>
    </row>
    <row r="980" spans="1:5" x14ac:dyDescent="0.25">
      <c r="A980">
        <v>1117</v>
      </c>
      <c r="D980" s="4">
        <v>3</v>
      </c>
      <c r="E980" s="3">
        <v>4</v>
      </c>
    </row>
    <row r="981" spans="1:5" x14ac:dyDescent="0.25">
      <c r="A981">
        <v>1118</v>
      </c>
      <c r="D981" s="4">
        <v>3</v>
      </c>
      <c r="E981" s="3">
        <v>4</v>
      </c>
    </row>
    <row r="982" spans="1:5" x14ac:dyDescent="0.25">
      <c r="A982">
        <v>1119</v>
      </c>
      <c r="D982" s="4">
        <v>3</v>
      </c>
    </row>
    <row r="983" spans="1:5" x14ac:dyDescent="0.25">
      <c r="A983">
        <v>1120</v>
      </c>
    </row>
    <row r="984" spans="1:5" x14ac:dyDescent="0.25">
      <c r="A984">
        <v>1121</v>
      </c>
      <c r="C984" s="5">
        <v>2</v>
      </c>
    </row>
    <row r="985" spans="1:5" x14ac:dyDescent="0.25">
      <c r="A985">
        <v>1122</v>
      </c>
      <c r="C985" s="5">
        <v>2</v>
      </c>
    </row>
    <row r="986" spans="1:5" x14ac:dyDescent="0.25">
      <c r="A986">
        <v>1123</v>
      </c>
      <c r="C986" s="5">
        <v>2</v>
      </c>
    </row>
    <row r="987" spans="1:5" x14ac:dyDescent="0.25">
      <c r="A987">
        <v>1124</v>
      </c>
      <c r="C987" s="5">
        <v>2</v>
      </c>
    </row>
    <row r="988" spans="1:5" x14ac:dyDescent="0.25">
      <c r="A988">
        <v>1125</v>
      </c>
      <c r="C988" s="5">
        <v>2</v>
      </c>
    </row>
    <row r="989" spans="1:5" x14ac:dyDescent="0.25">
      <c r="A989">
        <v>1126</v>
      </c>
      <c r="C989" s="5">
        <v>2</v>
      </c>
    </row>
    <row r="990" spans="1:5" x14ac:dyDescent="0.25">
      <c r="A990">
        <v>1127</v>
      </c>
      <c r="B990" s="2">
        <v>1</v>
      </c>
      <c r="C990" s="5">
        <v>2</v>
      </c>
    </row>
    <row r="991" spans="1:5" x14ac:dyDescent="0.25">
      <c r="A991">
        <v>1128</v>
      </c>
      <c r="B991" s="2">
        <v>1</v>
      </c>
      <c r="C991" s="5">
        <v>2</v>
      </c>
    </row>
    <row r="992" spans="1:5" x14ac:dyDescent="0.25">
      <c r="A992">
        <v>1129</v>
      </c>
      <c r="B992" s="2">
        <v>1</v>
      </c>
      <c r="C992" s="5">
        <v>2</v>
      </c>
    </row>
    <row r="993" spans="1:5" x14ac:dyDescent="0.25">
      <c r="A993">
        <v>1130</v>
      </c>
      <c r="B993" s="2">
        <v>1</v>
      </c>
    </row>
    <row r="994" spans="1:5" x14ac:dyDescent="0.25">
      <c r="A994">
        <v>1131</v>
      </c>
      <c r="B994" s="2">
        <v>1</v>
      </c>
    </row>
    <row r="995" spans="1:5" x14ac:dyDescent="0.25">
      <c r="A995">
        <v>1132</v>
      </c>
      <c r="B995" s="2">
        <v>1</v>
      </c>
    </row>
    <row r="996" spans="1:5" x14ac:dyDescent="0.25">
      <c r="A996">
        <v>1133</v>
      </c>
      <c r="B996" s="2">
        <v>1</v>
      </c>
      <c r="D996" s="4">
        <v>3</v>
      </c>
      <c r="E996" s="3">
        <v>4</v>
      </c>
    </row>
    <row r="997" spans="1:5" x14ac:dyDescent="0.25">
      <c r="A997">
        <v>1134</v>
      </c>
      <c r="D997" s="4">
        <v>3</v>
      </c>
      <c r="E997" s="3">
        <v>4</v>
      </c>
    </row>
    <row r="998" spans="1:5" x14ac:dyDescent="0.25">
      <c r="A998">
        <v>1135</v>
      </c>
      <c r="D998" s="4">
        <v>3</v>
      </c>
      <c r="E998" s="3">
        <v>4</v>
      </c>
    </row>
    <row r="999" spans="1:5" x14ac:dyDescent="0.25">
      <c r="A999">
        <v>1136</v>
      </c>
      <c r="D999" s="4">
        <v>3</v>
      </c>
      <c r="E999" s="3">
        <v>4</v>
      </c>
    </row>
    <row r="1000" spans="1:5" x14ac:dyDescent="0.25">
      <c r="A1000">
        <v>1137</v>
      </c>
      <c r="D1000" s="4">
        <v>3</v>
      </c>
      <c r="E1000" s="3">
        <v>4</v>
      </c>
    </row>
    <row r="1001" spans="1:5" x14ac:dyDescent="0.25">
      <c r="A1001">
        <v>1138</v>
      </c>
      <c r="D1001" s="4">
        <v>3</v>
      </c>
      <c r="E1001" s="3">
        <v>4</v>
      </c>
    </row>
    <row r="1002" spans="1:5" x14ac:dyDescent="0.25">
      <c r="A1002">
        <v>1139</v>
      </c>
      <c r="D1002" s="4">
        <v>3</v>
      </c>
      <c r="E1002" s="3">
        <v>4</v>
      </c>
    </row>
    <row r="1003" spans="1:5" x14ac:dyDescent="0.25">
      <c r="A1003">
        <v>1140</v>
      </c>
      <c r="D1003" s="4">
        <v>3</v>
      </c>
      <c r="E1003" s="3">
        <v>4</v>
      </c>
    </row>
    <row r="1004" spans="1:5" x14ac:dyDescent="0.25">
      <c r="A1004">
        <v>1141</v>
      </c>
      <c r="D1004" s="4">
        <v>3</v>
      </c>
      <c r="E1004" s="3">
        <v>4</v>
      </c>
    </row>
    <row r="1005" spans="1:5" x14ac:dyDescent="0.25">
      <c r="A1005">
        <v>1142</v>
      </c>
    </row>
    <row r="1006" spans="1:5" x14ac:dyDescent="0.25">
      <c r="A1006">
        <v>1143</v>
      </c>
      <c r="C1006" s="5">
        <v>2</v>
      </c>
    </row>
    <row r="1007" spans="1:5" x14ac:dyDescent="0.25">
      <c r="A1007">
        <v>1144</v>
      </c>
      <c r="C1007" s="5">
        <v>2</v>
      </c>
    </row>
    <row r="1008" spans="1:5" x14ac:dyDescent="0.25">
      <c r="A1008">
        <v>1145</v>
      </c>
      <c r="C1008" s="5">
        <v>2</v>
      </c>
    </row>
    <row r="1009" spans="1:5" x14ac:dyDescent="0.25">
      <c r="A1009">
        <v>1146</v>
      </c>
      <c r="C1009" s="5">
        <v>2</v>
      </c>
    </row>
    <row r="1010" spans="1:5" x14ac:dyDescent="0.25">
      <c r="A1010">
        <v>1147</v>
      </c>
      <c r="C1010" s="5">
        <v>2</v>
      </c>
    </row>
    <row r="1011" spans="1:5" x14ac:dyDescent="0.25">
      <c r="A1011">
        <v>1148</v>
      </c>
      <c r="C1011" s="5">
        <v>2</v>
      </c>
    </row>
    <row r="1012" spans="1:5" x14ac:dyDescent="0.25">
      <c r="A1012">
        <v>1149</v>
      </c>
      <c r="B1012" s="2">
        <v>1</v>
      </c>
      <c r="C1012" s="5">
        <v>2</v>
      </c>
    </row>
    <row r="1013" spans="1:5" x14ac:dyDescent="0.25">
      <c r="A1013">
        <v>1150</v>
      </c>
      <c r="B1013" s="2">
        <v>1</v>
      </c>
      <c r="C1013" s="5">
        <v>2</v>
      </c>
    </row>
    <row r="1014" spans="1:5" x14ac:dyDescent="0.25">
      <c r="A1014">
        <v>1151</v>
      </c>
      <c r="B1014" s="2">
        <v>1</v>
      </c>
    </row>
    <row r="1015" spans="1:5" x14ac:dyDescent="0.25">
      <c r="A1015">
        <v>1152</v>
      </c>
      <c r="B1015" s="2">
        <v>1</v>
      </c>
    </row>
    <row r="1016" spans="1:5" x14ac:dyDescent="0.25">
      <c r="A1016">
        <v>1153</v>
      </c>
      <c r="B1016" s="2">
        <v>1</v>
      </c>
    </row>
    <row r="1017" spans="1:5" x14ac:dyDescent="0.25">
      <c r="A1017">
        <v>1154</v>
      </c>
      <c r="B1017" s="2">
        <v>1</v>
      </c>
    </row>
    <row r="1018" spans="1:5" x14ac:dyDescent="0.25">
      <c r="A1018">
        <v>1155</v>
      </c>
      <c r="B1018" s="2">
        <v>1</v>
      </c>
    </row>
    <row r="1019" spans="1:5" x14ac:dyDescent="0.25">
      <c r="A1019">
        <v>1156</v>
      </c>
      <c r="B1019" s="2">
        <v>1</v>
      </c>
      <c r="D1019" s="4">
        <v>3</v>
      </c>
      <c r="E1019" s="3">
        <v>4</v>
      </c>
    </row>
    <row r="1020" spans="1:5" x14ac:dyDescent="0.25">
      <c r="A1020">
        <v>1157</v>
      </c>
      <c r="B1020" s="2">
        <v>1</v>
      </c>
      <c r="D1020" s="4">
        <v>3</v>
      </c>
      <c r="E1020" s="3">
        <v>4</v>
      </c>
    </row>
    <row r="1021" spans="1:5" x14ac:dyDescent="0.25">
      <c r="A1021">
        <v>1158</v>
      </c>
      <c r="D1021" s="4">
        <v>3</v>
      </c>
      <c r="E1021" s="3">
        <v>4</v>
      </c>
    </row>
    <row r="1022" spans="1:5" x14ac:dyDescent="0.25">
      <c r="A1022">
        <v>1159</v>
      </c>
      <c r="D1022" s="4">
        <v>3</v>
      </c>
      <c r="E1022" s="3">
        <v>4</v>
      </c>
    </row>
    <row r="1023" spans="1:5" x14ac:dyDescent="0.25">
      <c r="A1023">
        <v>1160</v>
      </c>
      <c r="D1023" s="4">
        <v>3</v>
      </c>
      <c r="E1023" s="3">
        <v>4</v>
      </c>
    </row>
    <row r="1024" spans="1:5" x14ac:dyDescent="0.25">
      <c r="A1024">
        <v>1161</v>
      </c>
      <c r="D1024" s="4">
        <v>3</v>
      </c>
      <c r="E1024" s="3">
        <v>4</v>
      </c>
    </row>
    <row r="1025" spans="1:5" x14ac:dyDescent="0.25">
      <c r="A1025">
        <v>1162</v>
      </c>
      <c r="D1025" s="4">
        <v>3</v>
      </c>
      <c r="E1025" s="3">
        <v>4</v>
      </c>
    </row>
    <row r="1026" spans="1:5" x14ac:dyDescent="0.25">
      <c r="A1026">
        <v>1163</v>
      </c>
      <c r="D1026" s="4">
        <v>3</v>
      </c>
      <c r="E1026" s="3">
        <v>4</v>
      </c>
    </row>
    <row r="1027" spans="1:5" x14ac:dyDescent="0.25">
      <c r="A1027">
        <v>1164</v>
      </c>
      <c r="D1027" s="4">
        <v>3</v>
      </c>
      <c r="E1027" s="3">
        <v>4</v>
      </c>
    </row>
    <row r="1028" spans="1:5" x14ac:dyDescent="0.25">
      <c r="A1028">
        <v>1165</v>
      </c>
      <c r="D1028" s="4">
        <v>3</v>
      </c>
    </row>
    <row r="1029" spans="1:5" x14ac:dyDescent="0.25">
      <c r="A1029">
        <v>1166</v>
      </c>
    </row>
    <row r="1030" spans="1:5" x14ac:dyDescent="0.25">
      <c r="A1030">
        <v>1167</v>
      </c>
      <c r="C1030" s="5">
        <v>2</v>
      </c>
    </row>
    <row r="1031" spans="1:5" x14ac:dyDescent="0.25">
      <c r="A1031">
        <v>1168</v>
      </c>
      <c r="C1031" s="5">
        <v>2</v>
      </c>
    </row>
    <row r="1032" spans="1:5" x14ac:dyDescent="0.25">
      <c r="A1032">
        <v>1169</v>
      </c>
      <c r="C1032" s="5">
        <v>2</v>
      </c>
    </row>
    <row r="1033" spans="1:5" x14ac:dyDescent="0.25">
      <c r="A1033">
        <v>1170</v>
      </c>
      <c r="C1033" s="5">
        <v>2</v>
      </c>
    </row>
    <row r="1034" spans="1:5" x14ac:dyDescent="0.25">
      <c r="A1034">
        <v>1171</v>
      </c>
      <c r="C1034" s="5">
        <v>2</v>
      </c>
    </row>
    <row r="1035" spans="1:5" x14ac:dyDescent="0.25">
      <c r="A1035">
        <v>1172</v>
      </c>
      <c r="B1035" s="2">
        <v>1</v>
      </c>
      <c r="C1035" s="5">
        <v>2</v>
      </c>
    </row>
    <row r="1036" spans="1:5" x14ac:dyDescent="0.25">
      <c r="A1036">
        <v>1173</v>
      </c>
      <c r="B1036" s="2">
        <v>1</v>
      </c>
      <c r="C1036" s="5">
        <v>2</v>
      </c>
    </row>
    <row r="1037" spans="1:5" x14ac:dyDescent="0.25">
      <c r="A1037">
        <v>1174</v>
      </c>
      <c r="B1037" s="2">
        <v>1</v>
      </c>
      <c r="C1037" s="5">
        <v>2</v>
      </c>
    </row>
    <row r="1038" spans="1:5" x14ac:dyDescent="0.25">
      <c r="A1038">
        <v>1175</v>
      </c>
      <c r="B1038" s="2">
        <v>1</v>
      </c>
      <c r="C1038" s="5">
        <v>2</v>
      </c>
    </row>
    <row r="1039" spans="1:5" x14ac:dyDescent="0.25">
      <c r="A1039">
        <v>1176</v>
      </c>
      <c r="B1039" s="2">
        <v>1</v>
      </c>
    </row>
    <row r="1040" spans="1:5" x14ac:dyDescent="0.25">
      <c r="A1040">
        <v>1177</v>
      </c>
      <c r="B1040" s="2">
        <v>1</v>
      </c>
    </row>
    <row r="1041" spans="1:5" x14ac:dyDescent="0.25">
      <c r="A1041">
        <v>1178</v>
      </c>
      <c r="B1041" s="2">
        <v>1</v>
      </c>
    </row>
    <row r="1042" spans="1:5" x14ac:dyDescent="0.25">
      <c r="A1042">
        <v>1179</v>
      </c>
      <c r="B1042" s="2">
        <v>1</v>
      </c>
      <c r="E1042" s="3">
        <v>4</v>
      </c>
    </row>
    <row r="1043" spans="1:5" x14ac:dyDescent="0.25">
      <c r="A1043">
        <v>1180</v>
      </c>
      <c r="B1043" s="2">
        <v>1</v>
      </c>
      <c r="D1043" s="4">
        <v>3</v>
      </c>
      <c r="E1043" s="3">
        <v>4</v>
      </c>
    </row>
    <row r="1044" spans="1:5" x14ac:dyDescent="0.25">
      <c r="A1044">
        <v>1181</v>
      </c>
      <c r="D1044" s="4">
        <v>3</v>
      </c>
      <c r="E1044" s="3">
        <v>4</v>
      </c>
    </row>
    <row r="1045" spans="1:5" x14ac:dyDescent="0.25">
      <c r="A1045">
        <v>1182</v>
      </c>
      <c r="D1045" s="4">
        <v>3</v>
      </c>
      <c r="E1045" s="3">
        <v>4</v>
      </c>
    </row>
    <row r="1046" spans="1:5" x14ac:dyDescent="0.25">
      <c r="A1046">
        <v>1183</v>
      </c>
      <c r="D1046" s="4">
        <v>3</v>
      </c>
      <c r="E1046" s="3">
        <v>4</v>
      </c>
    </row>
    <row r="1047" spans="1:5" x14ac:dyDescent="0.25">
      <c r="A1047">
        <v>1184</v>
      </c>
      <c r="D1047" s="4">
        <v>3</v>
      </c>
      <c r="E1047" s="3">
        <v>4</v>
      </c>
    </row>
    <row r="1048" spans="1:5" x14ac:dyDescent="0.25">
      <c r="A1048">
        <v>1185</v>
      </c>
      <c r="D1048" s="4">
        <v>3</v>
      </c>
      <c r="E1048" s="3">
        <v>4</v>
      </c>
    </row>
    <row r="1049" spans="1:5" x14ac:dyDescent="0.25">
      <c r="A1049">
        <v>1186</v>
      </c>
      <c r="D1049" s="4">
        <v>3</v>
      </c>
      <c r="E1049" s="3">
        <v>4</v>
      </c>
    </row>
    <row r="1050" spans="1:5" x14ac:dyDescent="0.25">
      <c r="A1050">
        <v>1187</v>
      </c>
      <c r="D1050" s="4">
        <v>3</v>
      </c>
      <c r="E1050" s="3">
        <v>4</v>
      </c>
    </row>
    <row r="1051" spans="1:5" x14ac:dyDescent="0.25">
      <c r="A1051">
        <v>1188</v>
      </c>
      <c r="D1051" s="4">
        <v>3</v>
      </c>
    </row>
    <row r="1052" spans="1:5" x14ac:dyDescent="0.25">
      <c r="A1052">
        <v>1189</v>
      </c>
      <c r="C1052" s="5">
        <v>2</v>
      </c>
    </row>
    <row r="1053" spans="1:5" x14ac:dyDescent="0.25">
      <c r="A1053">
        <v>1190</v>
      </c>
      <c r="C1053" s="5">
        <v>2</v>
      </c>
    </row>
    <row r="1054" spans="1:5" x14ac:dyDescent="0.25">
      <c r="A1054">
        <v>1191</v>
      </c>
      <c r="C1054" s="5">
        <v>2</v>
      </c>
    </row>
    <row r="1055" spans="1:5" x14ac:dyDescent="0.25">
      <c r="A1055">
        <v>1192</v>
      </c>
      <c r="C1055" s="5">
        <v>2</v>
      </c>
    </row>
    <row r="1056" spans="1:5" x14ac:dyDescent="0.25">
      <c r="A1056">
        <v>1193</v>
      </c>
      <c r="C1056" s="5">
        <v>2</v>
      </c>
    </row>
    <row r="1057" spans="1:5" x14ac:dyDescent="0.25">
      <c r="A1057">
        <v>1194</v>
      </c>
      <c r="C1057" s="5">
        <v>2</v>
      </c>
    </row>
    <row r="1058" spans="1:5" x14ac:dyDescent="0.25">
      <c r="A1058">
        <v>1195</v>
      </c>
      <c r="C1058" s="5">
        <v>2</v>
      </c>
    </row>
    <row r="1059" spans="1:5" x14ac:dyDescent="0.25">
      <c r="A1059">
        <v>1196</v>
      </c>
      <c r="B1059" s="2">
        <v>1</v>
      </c>
      <c r="C1059" s="5">
        <v>2</v>
      </c>
    </row>
    <row r="1060" spans="1:5" x14ac:dyDescent="0.25">
      <c r="A1060">
        <v>1197</v>
      </c>
      <c r="B1060" s="2">
        <v>1</v>
      </c>
      <c r="C1060" s="5">
        <v>2</v>
      </c>
    </row>
    <row r="1061" spans="1:5" x14ac:dyDescent="0.25">
      <c r="A1061">
        <v>1198</v>
      </c>
      <c r="B1061" s="2">
        <v>1</v>
      </c>
    </row>
    <row r="1062" spans="1:5" x14ac:dyDescent="0.25">
      <c r="A1062">
        <v>1199</v>
      </c>
      <c r="B1062" s="2">
        <v>1</v>
      </c>
    </row>
    <row r="1063" spans="1:5" x14ac:dyDescent="0.25">
      <c r="A1063">
        <v>1200</v>
      </c>
      <c r="B1063" s="2">
        <v>1</v>
      </c>
    </row>
    <row r="1064" spans="1:5" x14ac:dyDescent="0.25">
      <c r="A1064">
        <v>1201</v>
      </c>
      <c r="B1064" s="2">
        <v>1</v>
      </c>
    </row>
    <row r="1065" spans="1:5" x14ac:dyDescent="0.25">
      <c r="A1065">
        <v>1202</v>
      </c>
      <c r="B1065" s="2">
        <v>1</v>
      </c>
    </row>
    <row r="1066" spans="1:5" x14ac:dyDescent="0.25">
      <c r="A1066">
        <v>1203</v>
      </c>
      <c r="B1066" s="2">
        <v>1</v>
      </c>
      <c r="E1066" s="3">
        <v>4</v>
      </c>
    </row>
    <row r="1067" spans="1:5" x14ac:dyDescent="0.25">
      <c r="A1067">
        <v>1204</v>
      </c>
      <c r="B1067" s="2">
        <v>1</v>
      </c>
      <c r="D1067" s="4">
        <v>3</v>
      </c>
      <c r="E1067" s="3">
        <v>4</v>
      </c>
    </row>
    <row r="1068" spans="1:5" x14ac:dyDescent="0.25">
      <c r="A1068">
        <v>1205</v>
      </c>
      <c r="D1068" s="4">
        <v>3</v>
      </c>
      <c r="E1068" s="3">
        <v>4</v>
      </c>
    </row>
    <row r="1069" spans="1:5" x14ac:dyDescent="0.25">
      <c r="A1069">
        <v>1206</v>
      </c>
      <c r="D1069" s="4">
        <v>3</v>
      </c>
      <c r="E1069" s="3">
        <v>4</v>
      </c>
    </row>
    <row r="1070" spans="1:5" x14ac:dyDescent="0.25">
      <c r="A1070">
        <v>1207</v>
      </c>
      <c r="D1070" s="4">
        <v>3</v>
      </c>
      <c r="E1070" s="3">
        <v>4</v>
      </c>
    </row>
    <row r="1071" spans="1:5" x14ac:dyDescent="0.25">
      <c r="A1071">
        <v>1208</v>
      </c>
      <c r="D1071" s="4">
        <v>3</v>
      </c>
      <c r="E1071" s="3">
        <v>4</v>
      </c>
    </row>
    <row r="1072" spans="1:5" x14ac:dyDescent="0.25">
      <c r="A1072">
        <v>1209</v>
      </c>
      <c r="D1072" s="4">
        <v>3</v>
      </c>
      <c r="E1072" s="3">
        <v>4</v>
      </c>
    </row>
    <row r="1073" spans="1:5" x14ac:dyDescent="0.25">
      <c r="A1073">
        <v>1210</v>
      </c>
      <c r="D1073" s="4">
        <v>3</v>
      </c>
      <c r="E1073" s="3">
        <v>4</v>
      </c>
    </row>
    <row r="1074" spans="1:5" x14ac:dyDescent="0.25">
      <c r="A1074">
        <v>1211</v>
      </c>
      <c r="D1074" s="4">
        <v>3</v>
      </c>
      <c r="E1074" s="3">
        <v>4</v>
      </c>
    </row>
    <row r="1075" spans="1:5" x14ac:dyDescent="0.25">
      <c r="A1075">
        <v>1212</v>
      </c>
      <c r="C1075" s="5">
        <v>2</v>
      </c>
      <c r="D1075" s="4">
        <v>3</v>
      </c>
    </row>
    <row r="1076" spans="1:5" x14ac:dyDescent="0.25">
      <c r="A1076">
        <v>1213</v>
      </c>
      <c r="C1076" s="5">
        <v>2</v>
      </c>
      <c r="D1076" s="4">
        <v>3</v>
      </c>
    </row>
    <row r="1077" spans="1:5" x14ac:dyDescent="0.25">
      <c r="A1077">
        <v>1214</v>
      </c>
      <c r="C1077" s="5">
        <v>2</v>
      </c>
    </row>
    <row r="1078" spans="1:5" x14ac:dyDescent="0.25">
      <c r="A1078">
        <v>1215</v>
      </c>
      <c r="C1078" s="5">
        <v>2</v>
      </c>
    </row>
    <row r="1079" spans="1:5" x14ac:dyDescent="0.25">
      <c r="A1079">
        <v>1216</v>
      </c>
      <c r="C1079" s="5">
        <v>2</v>
      </c>
    </row>
    <row r="1080" spans="1:5" x14ac:dyDescent="0.25">
      <c r="A1080">
        <v>1217</v>
      </c>
      <c r="C1080" s="5">
        <v>2</v>
      </c>
    </row>
    <row r="1081" spans="1:5" x14ac:dyDescent="0.25">
      <c r="A1081">
        <v>1218</v>
      </c>
      <c r="C1081" s="5">
        <v>2</v>
      </c>
    </row>
    <row r="1082" spans="1:5" x14ac:dyDescent="0.25">
      <c r="A1082">
        <v>1219</v>
      </c>
      <c r="C1082" s="5">
        <v>2</v>
      </c>
    </row>
    <row r="1083" spans="1:5" x14ac:dyDescent="0.25">
      <c r="A1083">
        <v>1220</v>
      </c>
      <c r="B1083" s="2">
        <v>1</v>
      </c>
      <c r="C1083" s="5">
        <v>2</v>
      </c>
    </row>
    <row r="1084" spans="1:5" x14ac:dyDescent="0.25">
      <c r="A1084">
        <v>1221</v>
      </c>
      <c r="B1084" s="2">
        <v>1</v>
      </c>
      <c r="C1084" s="5">
        <v>2</v>
      </c>
    </row>
    <row r="1085" spans="1:5" x14ac:dyDescent="0.25">
      <c r="A1085">
        <v>1222</v>
      </c>
      <c r="B1085" s="2">
        <v>1</v>
      </c>
    </row>
    <row r="1086" spans="1:5" x14ac:dyDescent="0.25">
      <c r="A1086">
        <v>1223</v>
      </c>
      <c r="B1086" s="2">
        <v>1</v>
      </c>
    </row>
    <row r="1087" spans="1:5" x14ac:dyDescent="0.25">
      <c r="A1087">
        <v>1224</v>
      </c>
      <c r="B1087" s="2">
        <v>1</v>
      </c>
    </row>
    <row r="1088" spans="1:5" x14ac:dyDescent="0.25">
      <c r="A1088">
        <v>1225</v>
      </c>
      <c r="B1088" s="2">
        <v>1</v>
      </c>
      <c r="E1088" s="3">
        <v>4</v>
      </c>
    </row>
    <row r="1089" spans="1:6" x14ac:dyDescent="0.25">
      <c r="A1089">
        <v>1226</v>
      </c>
      <c r="B1089" s="2">
        <v>1</v>
      </c>
      <c r="E1089" s="3">
        <v>4</v>
      </c>
    </row>
    <row r="1090" spans="1:6" x14ac:dyDescent="0.25">
      <c r="A1090">
        <v>1227</v>
      </c>
      <c r="B1090" s="2">
        <v>1</v>
      </c>
      <c r="E1090" s="3">
        <v>4</v>
      </c>
    </row>
    <row r="1091" spans="1:6" x14ac:dyDescent="0.25">
      <c r="A1091">
        <v>1228</v>
      </c>
      <c r="B1091" s="2">
        <v>1</v>
      </c>
      <c r="E1091" s="3">
        <v>4</v>
      </c>
    </row>
    <row r="1092" spans="1:6" x14ac:dyDescent="0.25">
      <c r="A1092">
        <v>1229</v>
      </c>
      <c r="B1092" s="2">
        <v>1</v>
      </c>
      <c r="D1092" s="4">
        <v>3</v>
      </c>
      <c r="E1092" s="3">
        <v>4</v>
      </c>
    </row>
    <row r="1093" spans="1:6" x14ac:dyDescent="0.25">
      <c r="A1093">
        <v>1230</v>
      </c>
      <c r="D1093" s="4">
        <v>3</v>
      </c>
      <c r="E1093" s="3">
        <v>4</v>
      </c>
    </row>
    <row r="1094" spans="1:6" x14ac:dyDescent="0.25">
      <c r="A1094">
        <v>1231</v>
      </c>
      <c r="D1094" s="4">
        <v>3</v>
      </c>
      <c r="E1094" s="3">
        <v>4</v>
      </c>
      <c r="F1094" t="s">
        <v>22</v>
      </c>
    </row>
    <row r="1095" spans="1:6" x14ac:dyDescent="0.25">
      <c r="A1095">
        <v>1263</v>
      </c>
    </row>
    <row r="1096" spans="1:6" x14ac:dyDescent="0.25">
      <c r="A1096">
        <v>1264</v>
      </c>
    </row>
    <row r="1097" spans="1:6" x14ac:dyDescent="0.25">
      <c r="A1097">
        <v>1265</v>
      </c>
      <c r="F1097" t="s">
        <v>22</v>
      </c>
    </row>
    <row r="1098" spans="1:6" x14ac:dyDescent="0.25">
      <c r="A1098">
        <v>1266</v>
      </c>
      <c r="C1098" s="5">
        <v>2</v>
      </c>
    </row>
    <row r="1099" spans="1:6" x14ac:dyDescent="0.25">
      <c r="A1099">
        <v>1267</v>
      </c>
      <c r="C1099" s="5">
        <v>2</v>
      </c>
    </row>
    <row r="1100" spans="1:6" x14ac:dyDescent="0.25">
      <c r="A1100">
        <v>1268</v>
      </c>
      <c r="C1100" s="5">
        <v>2</v>
      </c>
    </row>
    <row r="1101" spans="1:6" x14ac:dyDescent="0.25">
      <c r="A1101">
        <v>1269</v>
      </c>
      <c r="C1101" s="5">
        <v>2</v>
      </c>
    </row>
    <row r="1102" spans="1:6" x14ac:dyDescent="0.25">
      <c r="A1102">
        <v>1270</v>
      </c>
      <c r="C1102" s="5">
        <v>2</v>
      </c>
    </row>
    <row r="1103" spans="1:6" x14ac:dyDescent="0.25">
      <c r="A1103">
        <v>1271</v>
      </c>
      <c r="C1103" s="5">
        <v>2</v>
      </c>
      <c r="D1103" s="4">
        <v>3</v>
      </c>
    </row>
    <row r="1104" spans="1:6" x14ac:dyDescent="0.25">
      <c r="A1104">
        <v>1272</v>
      </c>
      <c r="C1104" s="5">
        <v>2</v>
      </c>
      <c r="D1104" s="4">
        <v>3</v>
      </c>
    </row>
    <row r="1105" spans="1:5" x14ac:dyDescent="0.25">
      <c r="A1105">
        <v>1273</v>
      </c>
      <c r="C1105" s="5">
        <v>2</v>
      </c>
      <c r="D1105" s="4">
        <v>3</v>
      </c>
    </row>
    <row r="1106" spans="1:5" x14ac:dyDescent="0.25">
      <c r="A1106">
        <v>1274</v>
      </c>
      <c r="C1106" s="5">
        <v>2</v>
      </c>
      <c r="D1106" s="4">
        <v>3</v>
      </c>
    </row>
    <row r="1107" spans="1:5" x14ac:dyDescent="0.25">
      <c r="A1107">
        <v>1275</v>
      </c>
      <c r="C1107" s="5">
        <v>2</v>
      </c>
      <c r="D1107" s="4">
        <v>3</v>
      </c>
    </row>
    <row r="1108" spans="1:5" x14ac:dyDescent="0.25">
      <c r="A1108">
        <v>1276</v>
      </c>
      <c r="C1108" s="5">
        <v>2</v>
      </c>
      <c r="D1108" s="4">
        <v>3</v>
      </c>
    </row>
    <row r="1109" spans="1:5" x14ac:dyDescent="0.25">
      <c r="A1109">
        <v>1277</v>
      </c>
      <c r="C1109" s="5">
        <v>2</v>
      </c>
      <c r="D1109" s="4">
        <v>3</v>
      </c>
    </row>
    <row r="1110" spans="1:5" x14ac:dyDescent="0.25">
      <c r="A1110">
        <v>1278</v>
      </c>
      <c r="C1110" s="5">
        <v>2</v>
      </c>
      <c r="D1110" s="4">
        <v>3</v>
      </c>
    </row>
    <row r="1111" spans="1:5" x14ac:dyDescent="0.25">
      <c r="A1111">
        <v>1279</v>
      </c>
      <c r="C1111" s="5">
        <v>2</v>
      </c>
      <c r="D1111" s="4">
        <v>3</v>
      </c>
    </row>
    <row r="1112" spans="1:5" x14ac:dyDescent="0.25">
      <c r="A1112">
        <v>1280</v>
      </c>
      <c r="D1112" s="4">
        <v>3</v>
      </c>
    </row>
    <row r="1113" spans="1:5" x14ac:dyDescent="0.25">
      <c r="A1113">
        <v>1281</v>
      </c>
      <c r="D1113" s="4">
        <v>3</v>
      </c>
      <c r="E1113" s="3">
        <v>4</v>
      </c>
    </row>
    <row r="1114" spans="1:5" x14ac:dyDescent="0.25">
      <c r="A1114">
        <v>1282</v>
      </c>
      <c r="D1114" s="4">
        <v>3</v>
      </c>
      <c r="E1114" s="3">
        <v>4</v>
      </c>
    </row>
    <row r="1115" spans="1:5" x14ac:dyDescent="0.25">
      <c r="A1115">
        <v>1283</v>
      </c>
      <c r="E1115" s="3">
        <v>4</v>
      </c>
    </row>
    <row r="1116" spans="1:5" x14ac:dyDescent="0.25">
      <c r="A1116">
        <v>1284</v>
      </c>
      <c r="E1116" s="3">
        <v>4</v>
      </c>
    </row>
    <row r="1117" spans="1:5" x14ac:dyDescent="0.25">
      <c r="A1117">
        <v>1285</v>
      </c>
      <c r="B1117" s="2">
        <v>1</v>
      </c>
      <c r="E1117" s="3">
        <v>4</v>
      </c>
    </row>
    <row r="1118" spans="1:5" x14ac:dyDescent="0.25">
      <c r="A1118">
        <v>1286</v>
      </c>
      <c r="B1118" s="2">
        <v>1</v>
      </c>
      <c r="E1118" s="3">
        <v>4</v>
      </c>
    </row>
    <row r="1119" spans="1:5" x14ac:dyDescent="0.25">
      <c r="A1119">
        <v>1287</v>
      </c>
      <c r="B1119" s="2">
        <v>1</v>
      </c>
      <c r="E1119" s="3">
        <v>4</v>
      </c>
    </row>
    <row r="1120" spans="1:5" x14ac:dyDescent="0.25">
      <c r="A1120">
        <v>1288</v>
      </c>
      <c r="B1120" s="2">
        <v>1</v>
      </c>
      <c r="E1120" s="3">
        <v>4</v>
      </c>
    </row>
    <row r="1121" spans="1:5" x14ac:dyDescent="0.25">
      <c r="A1121">
        <v>1289</v>
      </c>
      <c r="B1121" s="2">
        <v>1</v>
      </c>
      <c r="E1121" s="3">
        <v>4</v>
      </c>
    </row>
    <row r="1122" spans="1:5" x14ac:dyDescent="0.25">
      <c r="A1122">
        <v>1290</v>
      </c>
      <c r="B1122" s="2">
        <v>1</v>
      </c>
      <c r="E1122" s="3">
        <v>4</v>
      </c>
    </row>
    <row r="1123" spans="1:5" x14ac:dyDescent="0.25">
      <c r="A1123">
        <v>1291</v>
      </c>
      <c r="B1123" s="2">
        <v>1</v>
      </c>
    </row>
    <row r="1124" spans="1:5" x14ac:dyDescent="0.25">
      <c r="A1124">
        <v>1292</v>
      </c>
      <c r="B1124" s="2">
        <v>1</v>
      </c>
    </row>
    <row r="1125" spans="1:5" x14ac:dyDescent="0.25">
      <c r="A1125">
        <v>1293</v>
      </c>
      <c r="B1125" s="2">
        <v>1</v>
      </c>
    </row>
    <row r="1126" spans="1:5" x14ac:dyDescent="0.25">
      <c r="A1126">
        <v>1294</v>
      </c>
      <c r="B1126" s="2">
        <v>1</v>
      </c>
    </row>
    <row r="1127" spans="1:5" x14ac:dyDescent="0.25">
      <c r="A1127">
        <v>1295</v>
      </c>
      <c r="B1127" s="2">
        <v>1</v>
      </c>
      <c r="C1127" s="5">
        <v>2</v>
      </c>
    </row>
    <row r="1128" spans="1:5" x14ac:dyDescent="0.25">
      <c r="A1128">
        <v>1296</v>
      </c>
      <c r="B1128" s="2">
        <v>1</v>
      </c>
      <c r="C1128" s="5">
        <v>2</v>
      </c>
    </row>
    <row r="1129" spans="1:5" x14ac:dyDescent="0.25">
      <c r="A1129">
        <v>1297</v>
      </c>
      <c r="C1129" s="5">
        <v>2</v>
      </c>
    </row>
    <row r="1130" spans="1:5" x14ac:dyDescent="0.25">
      <c r="A1130">
        <v>1298</v>
      </c>
      <c r="C1130" s="5">
        <v>2</v>
      </c>
    </row>
    <row r="1131" spans="1:5" x14ac:dyDescent="0.25">
      <c r="A1131">
        <v>1299</v>
      </c>
      <c r="C1131" s="5">
        <v>2</v>
      </c>
      <c r="D1131" s="4">
        <v>3</v>
      </c>
    </row>
    <row r="1132" spans="1:5" x14ac:dyDescent="0.25">
      <c r="A1132">
        <v>1300</v>
      </c>
      <c r="C1132" s="5">
        <v>2</v>
      </c>
      <c r="D1132" s="4">
        <v>3</v>
      </c>
    </row>
    <row r="1133" spans="1:5" x14ac:dyDescent="0.25">
      <c r="A1133">
        <v>1301</v>
      </c>
      <c r="C1133" s="5">
        <v>2</v>
      </c>
      <c r="D1133" s="4">
        <v>3</v>
      </c>
    </row>
    <row r="1134" spans="1:5" x14ac:dyDescent="0.25">
      <c r="A1134">
        <v>1302</v>
      </c>
      <c r="C1134" s="5">
        <v>2</v>
      </c>
      <c r="D1134" s="4">
        <v>3</v>
      </c>
      <c r="E1134" s="3">
        <v>4</v>
      </c>
    </row>
    <row r="1135" spans="1:5" x14ac:dyDescent="0.25">
      <c r="A1135">
        <v>1303</v>
      </c>
      <c r="C1135" s="5">
        <v>2</v>
      </c>
      <c r="D1135" s="4">
        <v>3</v>
      </c>
      <c r="E1135" s="3">
        <v>4</v>
      </c>
    </row>
    <row r="1136" spans="1:5" x14ac:dyDescent="0.25">
      <c r="A1136">
        <v>1304</v>
      </c>
      <c r="D1136" s="4">
        <v>3</v>
      </c>
      <c r="E1136" s="3">
        <v>4</v>
      </c>
    </row>
    <row r="1137" spans="1:5" x14ac:dyDescent="0.25">
      <c r="A1137">
        <v>1305</v>
      </c>
      <c r="D1137" s="4">
        <v>3</v>
      </c>
      <c r="E1137" s="3">
        <v>4</v>
      </c>
    </row>
    <row r="1138" spans="1:5" x14ac:dyDescent="0.25">
      <c r="A1138">
        <v>1306</v>
      </c>
      <c r="D1138" s="4">
        <v>3</v>
      </c>
      <c r="E1138" s="3">
        <v>4</v>
      </c>
    </row>
    <row r="1139" spans="1:5" x14ac:dyDescent="0.25">
      <c r="A1139">
        <v>1307</v>
      </c>
      <c r="D1139" s="4">
        <v>3</v>
      </c>
      <c r="E1139" s="3">
        <v>4</v>
      </c>
    </row>
    <row r="1140" spans="1:5" x14ac:dyDescent="0.25">
      <c r="A1140">
        <v>1308</v>
      </c>
      <c r="D1140" s="4">
        <v>3</v>
      </c>
      <c r="E1140" s="3">
        <v>4</v>
      </c>
    </row>
    <row r="1141" spans="1:5" x14ac:dyDescent="0.25">
      <c r="A1141">
        <v>1309</v>
      </c>
      <c r="E1141" s="3">
        <v>4</v>
      </c>
    </row>
    <row r="1142" spans="1:5" x14ac:dyDescent="0.25">
      <c r="A1142">
        <v>1310</v>
      </c>
      <c r="E1142" s="3">
        <v>4</v>
      </c>
    </row>
    <row r="1143" spans="1:5" x14ac:dyDescent="0.25">
      <c r="A1143">
        <v>1311</v>
      </c>
      <c r="E1143" s="3">
        <v>4</v>
      </c>
    </row>
    <row r="1144" spans="1:5" x14ac:dyDescent="0.25">
      <c r="A1144">
        <v>1312</v>
      </c>
    </row>
    <row r="1145" spans="1:5" x14ac:dyDescent="0.25">
      <c r="A1145">
        <v>1313</v>
      </c>
    </row>
    <row r="1146" spans="1:5" x14ac:dyDescent="0.25">
      <c r="A1146">
        <v>1314</v>
      </c>
    </row>
    <row r="1147" spans="1:5" x14ac:dyDescent="0.25">
      <c r="A1147">
        <v>1315</v>
      </c>
      <c r="C1147" s="5">
        <v>2</v>
      </c>
    </row>
    <row r="1148" spans="1:5" x14ac:dyDescent="0.25">
      <c r="A1148">
        <v>1316</v>
      </c>
      <c r="B1148" s="2">
        <v>1</v>
      </c>
      <c r="C1148" s="5">
        <v>2</v>
      </c>
    </row>
    <row r="1149" spans="1:5" x14ac:dyDescent="0.25">
      <c r="A1149">
        <v>1317</v>
      </c>
      <c r="B1149" s="2">
        <v>1</v>
      </c>
      <c r="C1149" s="5">
        <v>2</v>
      </c>
    </row>
    <row r="1150" spans="1:5" x14ac:dyDescent="0.25">
      <c r="A1150">
        <v>1318</v>
      </c>
      <c r="B1150" s="2">
        <v>1</v>
      </c>
      <c r="C1150" s="5">
        <v>2</v>
      </c>
    </row>
    <row r="1151" spans="1:5" x14ac:dyDescent="0.25">
      <c r="A1151">
        <v>1319</v>
      </c>
      <c r="B1151" s="2">
        <v>1</v>
      </c>
      <c r="C1151" s="5">
        <v>2</v>
      </c>
    </row>
    <row r="1152" spans="1:5" x14ac:dyDescent="0.25">
      <c r="A1152">
        <v>1320</v>
      </c>
      <c r="B1152" s="2">
        <v>1</v>
      </c>
      <c r="C1152" s="5">
        <v>2</v>
      </c>
    </row>
    <row r="1153" spans="1:5" x14ac:dyDescent="0.25">
      <c r="A1153">
        <v>1321</v>
      </c>
      <c r="B1153" s="2">
        <v>1</v>
      </c>
      <c r="C1153" s="5">
        <v>2</v>
      </c>
    </row>
    <row r="1154" spans="1:5" x14ac:dyDescent="0.25">
      <c r="A1154">
        <v>1322</v>
      </c>
      <c r="B1154" s="2">
        <v>1</v>
      </c>
      <c r="C1154" s="5">
        <v>2</v>
      </c>
    </row>
    <row r="1155" spans="1:5" x14ac:dyDescent="0.25">
      <c r="A1155">
        <v>1323</v>
      </c>
      <c r="B1155" s="2">
        <v>1</v>
      </c>
    </row>
    <row r="1156" spans="1:5" x14ac:dyDescent="0.25">
      <c r="A1156">
        <v>1324</v>
      </c>
      <c r="B1156" s="2">
        <v>1</v>
      </c>
      <c r="D1156" s="4">
        <v>3</v>
      </c>
    </row>
    <row r="1157" spans="1:5" x14ac:dyDescent="0.25">
      <c r="A1157">
        <v>1325</v>
      </c>
      <c r="D1157" s="4">
        <v>3</v>
      </c>
      <c r="E1157" s="3">
        <v>4</v>
      </c>
    </row>
    <row r="1158" spans="1:5" x14ac:dyDescent="0.25">
      <c r="A1158">
        <v>1326</v>
      </c>
      <c r="D1158" s="4">
        <v>3</v>
      </c>
      <c r="E1158" s="3">
        <v>4</v>
      </c>
    </row>
    <row r="1159" spans="1:5" x14ac:dyDescent="0.25">
      <c r="A1159">
        <v>1327</v>
      </c>
      <c r="D1159" s="4">
        <v>3</v>
      </c>
      <c r="E1159" s="3">
        <v>4</v>
      </c>
    </row>
    <row r="1160" spans="1:5" x14ac:dyDescent="0.25">
      <c r="A1160">
        <v>1328</v>
      </c>
      <c r="D1160" s="4">
        <v>3</v>
      </c>
      <c r="E1160" s="3">
        <v>4</v>
      </c>
    </row>
    <row r="1161" spans="1:5" x14ac:dyDescent="0.25">
      <c r="A1161">
        <v>1329</v>
      </c>
      <c r="D1161" s="4">
        <v>3</v>
      </c>
      <c r="E1161" s="3">
        <v>4</v>
      </c>
    </row>
    <row r="1162" spans="1:5" x14ac:dyDescent="0.25">
      <c r="A1162">
        <v>1330</v>
      </c>
      <c r="D1162" s="4">
        <v>3</v>
      </c>
      <c r="E1162" s="3">
        <v>4</v>
      </c>
    </row>
    <row r="1163" spans="1:5" x14ac:dyDescent="0.25">
      <c r="A1163">
        <v>1331</v>
      </c>
      <c r="D1163" s="4">
        <v>3</v>
      </c>
      <c r="E1163" s="3">
        <v>4</v>
      </c>
    </row>
    <row r="1164" spans="1:5" x14ac:dyDescent="0.25">
      <c r="A1164">
        <v>1332</v>
      </c>
      <c r="D1164" s="4">
        <v>3</v>
      </c>
      <c r="E1164" s="3">
        <v>4</v>
      </c>
    </row>
    <row r="1165" spans="1:5" x14ac:dyDescent="0.25">
      <c r="A1165">
        <v>1333</v>
      </c>
      <c r="D1165" s="4">
        <v>3</v>
      </c>
      <c r="E1165" s="3">
        <v>4</v>
      </c>
    </row>
    <row r="1166" spans="1:5" x14ac:dyDescent="0.25">
      <c r="A1166">
        <v>1334</v>
      </c>
    </row>
    <row r="1167" spans="1:5" x14ac:dyDescent="0.25">
      <c r="A1167">
        <v>1335</v>
      </c>
      <c r="C1167" s="5">
        <v>2</v>
      </c>
    </row>
    <row r="1168" spans="1:5" x14ac:dyDescent="0.25">
      <c r="A1168">
        <v>1336</v>
      </c>
      <c r="C1168" s="5">
        <v>2</v>
      </c>
    </row>
    <row r="1169" spans="1:5" x14ac:dyDescent="0.25">
      <c r="A1169">
        <v>1337</v>
      </c>
      <c r="C1169" s="5">
        <v>2</v>
      </c>
    </row>
    <row r="1170" spans="1:5" x14ac:dyDescent="0.25">
      <c r="A1170">
        <v>1338</v>
      </c>
      <c r="C1170" s="5">
        <v>2</v>
      </c>
    </row>
    <row r="1171" spans="1:5" x14ac:dyDescent="0.25">
      <c r="A1171">
        <v>1339</v>
      </c>
      <c r="C1171" s="5">
        <v>2</v>
      </c>
    </row>
    <row r="1172" spans="1:5" x14ac:dyDescent="0.25">
      <c r="A1172">
        <v>1340</v>
      </c>
      <c r="C1172" s="5">
        <v>2</v>
      </c>
    </row>
    <row r="1173" spans="1:5" x14ac:dyDescent="0.25">
      <c r="A1173">
        <v>1341</v>
      </c>
      <c r="B1173" s="2">
        <v>1</v>
      </c>
      <c r="C1173" s="5">
        <v>2</v>
      </c>
    </row>
    <row r="1174" spans="1:5" x14ac:dyDescent="0.25">
      <c r="A1174">
        <v>1342</v>
      </c>
      <c r="B1174" s="2">
        <v>1</v>
      </c>
      <c r="C1174" s="5">
        <v>2</v>
      </c>
    </row>
    <row r="1175" spans="1:5" x14ac:dyDescent="0.25">
      <c r="A1175">
        <v>1343</v>
      </c>
      <c r="B1175" s="2">
        <v>1</v>
      </c>
      <c r="C1175" s="5">
        <v>2</v>
      </c>
    </row>
    <row r="1176" spans="1:5" x14ac:dyDescent="0.25">
      <c r="A1176">
        <v>1344</v>
      </c>
      <c r="B1176" s="2">
        <v>1</v>
      </c>
      <c r="C1176" s="5">
        <v>2</v>
      </c>
    </row>
    <row r="1177" spans="1:5" x14ac:dyDescent="0.25">
      <c r="A1177">
        <v>1345</v>
      </c>
      <c r="B1177" s="2">
        <v>1</v>
      </c>
    </row>
    <row r="1178" spans="1:5" x14ac:dyDescent="0.25">
      <c r="A1178">
        <v>1346</v>
      </c>
      <c r="B1178" s="2">
        <v>1</v>
      </c>
    </row>
    <row r="1179" spans="1:5" x14ac:dyDescent="0.25">
      <c r="A1179">
        <v>1347</v>
      </c>
      <c r="B1179" s="2">
        <v>1</v>
      </c>
    </row>
    <row r="1180" spans="1:5" x14ac:dyDescent="0.25">
      <c r="A1180">
        <v>1348</v>
      </c>
      <c r="B1180" s="2">
        <v>1</v>
      </c>
      <c r="D1180" s="4">
        <v>3</v>
      </c>
      <c r="E1180" s="3">
        <v>4</v>
      </c>
    </row>
    <row r="1181" spans="1:5" x14ac:dyDescent="0.25">
      <c r="A1181">
        <v>1349</v>
      </c>
      <c r="B1181" s="2">
        <v>1</v>
      </c>
      <c r="D1181" s="4">
        <v>3</v>
      </c>
      <c r="E1181" s="3">
        <v>4</v>
      </c>
    </row>
    <row r="1182" spans="1:5" x14ac:dyDescent="0.25">
      <c r="A1182">
        <v>1350</v>
      </c>
      <c r="D1182" s="4">
        <v>3</v>
      </c>
      <c r="E1182" s="3">
        <v>4</v>
      </c>
    </row>
    <row r="1183" spans="1:5" x14ac:dyDescent="0.25">
      <c r="A1183">
        <v>1351</v>
      </c>
      <c r="D1183" s="4">
        <v>3</v>
      </c>
      <c r="E1183" s="3">
        <v>4</v>
      </c>
    </row>
    <row r="1184" spans="1:5" x14ac:dyDescent="0.25">
      <c r="A1184">
        <v>1352</v>
      </c>
      <c r="D1184" s="4">
        <v>3</v>
      </c>
      <c r="E1184" s="3">
        <v>4</v>
      </c>
    </row>
    <row r="1185" spans="1:5" x14ac:dyDescent="0.25">
      <c r="A1185">
        <v>1353</v>
      </c>
      <c r="D1185" s="4">
        <v>3</v>
      </c>
      <c r="E1185" s="3">
        <v>4</v>
      </c>
    </row>
    <row r="1186" spans="1:5" x14ac:dyDescent="0.25">
      <c r="A1186">
        <v>1354</v>
      </c>
      <c r="D1186" s="4">
        <v>3</v>
      </c>
      <c r="E1186" s="3">
        <v>4</v>
      </c>
    </row>
    <row r="1187" spans="1:5" x14ac:dyDescent="0.25">
      <c r="A1187">
        <v>1355</v>
      </c>
      <c r="D1187" s="4">
        <v>3</v>
      </c>
      <c r="E1187" s="3">
        <v>4</v>
      </c>
    </row>
    <row r="1188" spans="1:5" x14ac:dyDescent="0.25">
      <c r="A1188">
        <v>1356</v>
      </c>
      <c r="D1188" s="4">
        <v>3</v>
      </c>
      <c r="E1188" s="3">
        <v>4</v>
      </c>
    </row>
    <row r="1189" spans="1:5" x14ac:dyDescent="0.25">
      <c r="A1189">
        <v>1357</v>
      </c>
      <c r="D1189" s="4">
        <v>3</v>
      </c>
    </row>
    <row r="1190" spans="1:5" x14ac:dyDescent="0.25">
      <c r="A1190">
        <v>1358</v>
      </c>
    </row>
    <row r="1191" spans="1:5" x14ac:dyDescent="0.25">
      <c r="A1191">
        <v>1359</v>
      </c>
      <c r="C1191" s="5">
        <v>2</v>
      </c>
    </row>
    <row r="1192" spans="1:5" x14ac:dyDescent="0.25">
      <c r="A1192">
        <v>1360</v>
      </c>
      <c r="C1192" s="5">
        <v>2</v>
      </c>
    </row>
    <row r="1193" spans="1:5" x14ac:dyDescent="0.25">
      <c r="A1193">
        <v>1361</v>
      </c>
      <c r="C1193" s="5">
        <v>2</v>
      </c>
    </row>
    <row r="1194" spans="1:5" x14ac:dyDescent="0.25">
      <c r="A1194">
        <v>1362</v>
      </c>
      <c r="C1194" s="5">
        <v>2</v>
      </c>
    </row>
    <row r="1195" spans="1:5" x14ac:dyDescent="0.25">
      <c r="A1195">
        <v>1363</v>
      </c>
      <c r="C1195" s="5">
        <v>2</v>
      </c>
    </row>
    <row r="1196" spans="1:5" x14ac:dyDescent="0.25">
      <c r="A1196">
        <v>1364</v>
      </c>
      <c r="C1196" s="5">
        <v>2</v>
      </c>
    </row>
    <row r="1197" spans="1:5" x14ac:dyDescent="0.25">
      <c r="A1197">
        <v>1365</v>
      </c>
      <c r="B1197" s="2">
        <v>1</v>
      </c>
      <c r="C1197" s="5">
        <v>2</v>
      </c>
    </row>
    <row r="1198" spans="1:5" x14ac:dyDescent="0.25">
      <c r="A1198">
        <v>1366</v>
      </c>
      <c r="B1198" s="2">
        <v>1</v>
      </c>
      <c r="C1198" s="5">
        <v>2</v>
      </c>
    </row>
    <row r="1199" spans="1:5" x14ac:dyDescent="0.25">
      <c r="A1199">
        <v>1367</v>
      </c>
      <c r="B1199" s="2">
        <v>1</v>
      </c>
      <c r="C1199" s="5">
        <v>2</v>
      </c>
    </row>
    <row r="1200" spans="1:5" x14ac:dyDescent="0.25">
      <c r="A1200">
        <v>1368</v>
      </c>
      <c r="B1200" s="2">
        <v>1</v>
      </c>
    </row>
    <row r="1201" spans="1:5" x14ac:dyDescent="0.25">
      <c r="A1201">
        <v>1369</v>
      </c>
      <c r="B1201" s="2">
        <v>1</v>
      </c>
    </row>
    <row r="1202" spans="1:5" x14ac:dyDescent="0.25">
      <c r="A1202">
        <v>1370</v>
      </c>
      <c r="B1202" s="2">
        <v>1</v>
      </c>
    </row>
    <row r="1203" spans="1:5" x14ac:dyDescent="0.25">
      <c r="A1203">
        <v>1371</v>
      </c>
      <c r="B1203" s="2">
        <v>1</v>
      </c>
      <c r="E1203" s="3">
        <v>4</v>
      </c>
    </row>
    <row r="1204" spans="1:5" x14ac:dyDescent="0.25">
      <c r="A1204">
        <v>1372</v>
      </c>
      <c r="B1204" s="2">
        <v>1</v>
      </c>
      <c r="D1204" s="4">
        <v>3</v>
      </c>
      <c r="E1204" s="3">
        <v>4</v>
      </c>
    </row>
    <row r="1205" spans="1:5" x14ac:dyDescent="0.25">
      <c r="A1205">
        <v>1373</v>
      </c>
      <c r="D1205" s="4">
        <v>3</v>
      </c>
      <c r="E1205" s="3">
        <v>4</v>
      </c>
    </row>
    <row r="1206" spans="1:5" x14ac:dyDescent="0.25">
      <c r="A1206">
        <v>1374</v>
      </c>
      <c r="D1206" s="4">
        <v>3</v>
      </c>
      <c r="E1206" s="3">
        <v>4</v>
      </c>
    </row>
    <row r="1207" spans="1:5" x14ac:dyDescent="0.25">
      <c r="A1207">
        <v>1375</v>
      </c>
      <c r="D1207" s="4">
        <v>3</v>
      </c>
      <c r="E1207" s="3">
        <v>4</v>
      </c>
    </row>
    <row r="1208" spans="1:5" x14ac:dyDescent="0.25">
      <c r="A1208">
        <v>1376</v>
      </c>
      <c r="D1208" s="4">
        <v>3</v>
      </c>
      <c r="E1208" s="3">
        <v>4</v>
      </c>
    </row>
    <row r="1209" spans="1:5" x14ac:dyDescent="0.25">
      <c r="A1209">
        <v>1377</v>
      </c>
      <c r="D1209" s="4">
        <v>3</v>
      </c>
      <c r="E1209" s="3">
        <v>4</v>
      </c>
    </row>
    <row r="1210" spans="1:5" x14ac:dyDescent="0.25">
      <c r="A1210">
        <v>1378</v>
      </c>
      <c r="D1210" s="4">
        <v>3</v>
      </c>
      <c r="E1210" s="3">
        <v>4</v>
      </c>
    </row>
    <row r="1211" spans="1:5" x14ac:dyDescent="0.25">
      <c r="A1211">
        <v>1379</v>
      </c>
      <c r="D1211" s="4">
        <v>3</v>
      </c>
      <c r="E1211" s="3">
        <v>4</v>
      </c>
    </row>
    <row r="1212" spans="1:5" x14ac:dyDescent="0.25">
      <c r="A1212">
        <v>1380</v>
      </c>
      <c r="D1212" s="4">
        <v>3</v>
      </c>
      <c r="E1212" s="3">
        <v>4</v>
      </c>
    </row>
    <row r="1213" spans="1:5" x14ac:dyDescent="0.25">
      <c r="A1213">
        <v>1381</v>
      </c>
    </row>
    <row r="1214" spans="1:5" x14ac:dyDescent="0.25">
      <c r="A1214">
        <v>1382</v>
      </c>
    </row>
    <row r="1215" spans="1:5" x14ac:dyDescent="0.25">
      <c r="A1215">
        <v>1383</v>
      </c>
      <c r="C1215" s="5">
        <v>2</v>
      </c>
    </row>
    <row r="1216" spans="1:5" x14ac:dyDescent="0.25">
      <c r="A1216">
        <v>1384</v>
      </c>
      <c r="C1216" s="5">
        <v>2</v>
      </c>
    </row>
    <row r="1217" spans="1:5" x14ac:dyDescent="0.25">
      <c r="A1217">
        <v>1385</v>
      </c>
      <c r="C1217" s="5">
        <v>2</v>
      </c>
    </row>
    <row r="1218" spans="1:5" x14ac:dyDescent="0.25">
      <c r="A1218">
        <v>1386</v>
      </c>
      <c r="C1218" s="5">
        <v>2</v>
      </c>
    </row>
    <row r="1219" spans="1:5" x14ac:dyDescent="0.25">
      <c r="A1219">
        <v>1387</v>
      </c>
      <c r="C1219" s="5">
        <v>2</v>
      </c>
    </row>
    <row r="1220" spans="1:5" x14ac:dyDescent="0.25">
      <c r="A1220">
        <v>1388</v>
      </c>
      <c r="C1220" s="5">
        <v>2</v>
      </c>
    </row>
    <row r="1221" spans="1:5" x14ac:dyDescent="0.25">
      <c r="A1221">
        <v>1389</v>
      </c>
      <c r="B1221" s="2">
        <v>1</v>
      </c>
      <c r="C1221" s="5">
        <v>2</v>
      </c>
    </row>
    <row r="1222" spans="1:5" x14ac:dyDescent="0.25">
      <c r="A1222">
        <v>1390</v>
      </c>
      <c r="B1222" s="2">
        <v>1</v>
      </c>
      <c r="C1222" s="5">
        <v>2</v>
      </c>
    </row>
    <row r="1223" spans="1:5" x14ac:dyDescent="0.25">
      <c r="A1223">
        <v>1391</v>
      </c>
      <c r="B1223" s="2">
        <v>1</v>
      </c>
    </row>
    <row r="1224" spans="1:5" x14ac:dyDescent="0.25">
      <c r="A1224">
        <v>1392</v>
      </c>
      <c r="B1224" s="2">
        <v>1</v>
      </c>
    </row>
    <row r="1225" spans="1:5" x14ac:dyDescent="0.25">
      <c r="A1225">
        <v>1393</v>
      </c>
      <c r="B1225" s="2">
        <v>1</v>
      </c>
    </row>
    <row r="1226" spans="1:5" x14ac:dyDescent="0.25">
      <c r="A1226">
        <v>1394</v>
      </c>
      <c r="B1226" s="2">
        <v>1</v>
      </c>
    </row>
    <row r="1227" spans="1:5" x14ac:dyDescent="0.25">
      <c r="A1227">
        <v>1395</v>
      </c>
      <c r="B1227" s="2">
        <v>1</v>
      </c>
      <c r="D1227" s="4">
        <v>3</v>
      </c>
      <c r="E1227" s="3">
        <v>4</v>
      </c>
    </row>
    <row r="1228" spans="1:5" x14ac:dyDescent="0.25">
      <c r="A1228">
        <v>1396</v>
      </c>
      <c r="D1228" s="4">
        <v>3</v>
      </c>
      <c r="E1228" s="3">
        <v>4</v>
      </c>
    </row>
    <row r="1229" spans="1:5" x14ac:dyDescent="0.25">
      <c r="A1229">
        <v>1397</v>
      </c>
      <c r="D1229" s="4">
        <v>3</v>
      </c>
      <c r="E1229" s="3">
        <v>4</v>
      </c>
    </row>
    <row r="1230" spans="1:5" x14ac:dyDescent="0.25">
      <c r="A1230">
        <v>1398</v>
      </c>
      <c r="D1230" s="4">
        <v>3</v>
      </c>
      <c r="E1230" s="3">
        <v>4</v>
      </c>
    </row>
    <row r="1231" spans="1:5" x14ac:dyDescent="0.25">
      <c r="A1231">
        <v>1399</v>
      </c>
      <c r="D1231" s="4">
        <v>3</v>
      </c>
      <c r="E1231" s="3">
        <v>4</v>
      </c>
    </row>
    <row r="1232" spans="1:5" x14ac:dyDescent="0.25">
      <c r="A1232">
        <v>1400</v>
      </c>
      <c r="D1232" s="4">
        <v>3</v>
      </c>
      <c r="E1232" s="3">
        <v>4</v>
      </c>
    </row>
    <row r="1233" spans="1:5" x14ac:dyDescent="0.25">
      <c r="A1233">
        <v>1401</v>
      </c>
      <c r="D1233" s="4">
        <v>3</v>
      </c>
      <c r="E1233" s="3">
        <v>4</v>
      </c>
    </row>
    <row r="1234" spans="1:5" x14ac:dyDescent="0.25">
      <c r="A1234">
        <v>1402</v>
      </c>
      <c r="D1234" s="4">
        <v>3</v>
      </c>
      <c r="E1234" s="3">
        <v>4</v>
      </c>
    </row>
    <row r="1235" spans="1:5" x14ac:dyDescent="0.25">
      <c r="A1235">
        <v>1403</v>
      </c>
      <c r="D1235" s="4">
        <v>3</v>
      </c>
      <c r="E1235" s="3">
        <v>4</v>
      </c>
    </row>
    <row r="1236" spans="1:5" x14ac:dyDescent="0.25">
      <c r="A1236">
        <v>1404</v>
      </c>
    </row>
    <row r="1237" spans="1:5" x14ac:dyDescent="0.25">
      <c r="A1237">
        <v>1405</v>
      </c>
    </row>
    <row r="1238" spans="1:5" x14ac:dyDescent="0.25">
      <c r="A1238">
        <v>1406</v>
      </c>
      <c r="C1238" s="5">
        <v>2</v>
      </c>
    </row>
    <row r="1239" spans="1:5" x14ac:dyDescent="0.25">
      <c r="A1239">
        <v>1407</v>
      </c>
      <c r="C1239" s="5">
        <v>2</v>
      </c>
    </row>
    <row r="1240" spans="1:5" x14ac:dyDescent="0.25">
      <c r="A1240">
        <v>1408</v>
      </c>
      <c r="C1240" s="5">
        <v>2</v>
      </c>
    </row>
    <row r="1241" spans="1:5" x14ac:dyDescent="0.25">
      <c r="A1241">
        <v>1409</v>
      </c>
      <c r="C1241" s="5">
        <v>2</v>
      </c>
    </row>
    <row r="1242" spans="1:5" x14ac:dyDescent="0.25">
      <c r="A1242">
        <v>1410</v>
      </c>
      <c r="C1242" s="5">
        <v>2</v>
      </c>
    </row>
    <row r="1243" spans="1:5" x14ac:dyDescent="0.25">
      <c r="A1243">
        <v>1411</v>
      </c>
      <c r="C1243" s="5">
        <v>2</v>
      </c>
    </row>
    <row r="1244" spans="1:5" x14ac:dyDescent="0.25">
      <c r="A1244">
        <v>1412</v>
      </c>
      <c r="B1244" s="2">
        <v>1</v>
      </c>
      <c r="C1244" s="5">
        <v>2</v>
      </c>
    </row>
    <row r="1245" spans="1:5" x14ac:dyDescent="0.25">
      <c r="A1245">
        <v>1413</v>
      </c>
      <c r="B1245" s="2">
        <v>1</v>
      </c>
      <c r="C1245" s="5">
        <v>2</v>
      </c>
    </row>
    <row r="1246" spans="1:5" x14ac:dyDescent="0.25">
      <c r="A1246">
        <v>1414</v>
      </c>
      <c r="B1246" s="2">
        <v>1</v>
      </c>
      <c r="C1246" s="5">
        <v>2</v>
      </c>
    </row>
    <row r="1247" spans="1:5" x14ac:dyDescent="0.25">
      <c r="A1247">
        <v>1415</v>
      </c>
      <c r="B1247" s="2">
        <v>1</v>
      </c>
    </row>
    <row r="1248" spans="1:5" x14ac:dyDescent="0.25">
      <c r="A1248">
        <v>1416</v>
      </c>
      <c r="B1248" s="2">
        <v>1</v>
      </c>
    </row>
    <row r="1249" spans="1:5" x14ac:dyDescent="0.25">
      <c r="A1249">
        <v>1417</v>
      </c>
      <c r="B1249" s="2">
        <v>1</v>
      </c>
    </row>
    <row r="1250" spans="1:5" x14ac:dyDescent="0.25">
      <c r="A1250">
        <v>1418</v>
      </c>
      <c r="B1250" s="2">
        <v>1</v>
      </c>
      <c r="E1250" s="3">
        <v>4</v>
      </c>
    </row>
    <row r="1251" spans="1:5" x14ac:dyDescent="0.25">
      <c r="A1251">
        <v>1419</v>
      </c>
      <c r="B1251" s="2">
        <v>1</v>
      </c>
      <c r="E1251" s="3">
        <v>4</v>
      </c>
    </row>
    <row r="1252" spans="1:5" x14ac:dyDescent="0.25">
      <c r="A1252">
        <v>1420</v>
      </c>
      <c r="D1252" s="4">
        <v>3</v>
      </c>
      <c r="E1252" s="3">
        <v>4</v>
      </c>
    </row>
    <row r="1253" spans="1:5" x14ac:dyDescent="0.25">
      <c r="A1253">
        <v>1421</v>
      </c>
      <c r="D1253" s="4">
        <v>3</v>
      </c>
      <c r="E1253" s="3">
        <v>4</v>
      </c>
    </row>
    <row r="1254" spans="1:5" x14ac:dyDescent="0.25">
      <c r="A1254">
        <v>1422</v>
      </c>
      <c r="D1254" s="4">
        <v>3</v>
      </c>
      <c r="E1254" s="3">
        <v>4</v>
      </c>
    </row>
    <row r="1255" spans="1:5" x14ac:dyDescent="0.25">
      <c r="A1255">
        <v>1423</v>
      </c>
      <c r="D1255" s="4">
        <v>3</v>
      </c>
      <c r="E1255" s="3">
        <v>4</v>
      </c>
    </row>
    <row r="1256" spans="1:5" x14ac:dyDescent="0.25">
      <c r="A1256">
        <v>1424</v>
      </c>
      <c r="D1256" s="4">
        <v>3</v>
      </c>
      <c r="E1256" s="3">
        <v>4</v>
      </c>
    </row>
    <row r="1257" spans="1:5" x14ac:dyDescent="0.25">
      <c r="A1257">
        <v>1425</v>
      </c>
      <c r="D1257" s="4">
        <v>3</v>
      </c>
      <c r="E1257" s="3">
        <v>4</v>
      </c>
    </row>
    <row r="1258" spans="1:5" x14ac:dyDescent="0.25">
      <c r="A1258">
        <v>1426</v>
      </c>
      <c r="D1258" s="4">
        <v>3</v>
      </c>
      <c r="E1258" s="3">
        <v>4</v>
      </c>
    </row>
    <row r="1259" spans="1:5" x14ac:dyDescent="0.25">
      <c r="A1259">
        <v>1427</v>
      </c>
      <c r="C1259" s="5">
        <v>2</v>
      </c>
      <c r="D1259" s="4">
        <v>3</v>
      </c>
    </row>
    <row r="1260" spans="1:5" x14ac:dyDescent="0.25">
      <c r="A1260">
        <v>1428</v>
      </c>
      <c r="C1260" s="5">
        <v>2</v>
      </c>
      <c r="D1260" s="4">
        <v>3</v>
      </c>
    </row>
    <row r="1261" spans="1:5" x14ac:dyDescent="0.25">
      <c r="A1261">
        <v>1429</v>
      </c>
      <c r="C1261" s="5">
        <v>2</v>
      </c>
    </row>
    <row r="1262" spans="1:5" x14ac:dyDescent="0.25">
      <c r="A1262">
        <v>1430</v>
      </c>
      <c r="C1262" s="5">
        <v>2</v>
      </c>
    </row>
    <row r="1263" spans="1:5" x14ac:dyDescent="0.25">
      <c r="A1263">
        <v>1431</v>
      </c>
      <c r="C1263" s="5">
        <v>2</v>
      </c>
    </row>
    <row r="1264" spans="1:5" x14ac:dyDescent="0.25">
      <c r="A1264">
        <v>1432</v>
      </c>
      <c r="C1264" s="5">
        <v>2</v>
      </c>
    </row>
    <row r="1265" spans="1:5" x14ac:dyDescent="0.25">
      <c r="A1265">
        <v>1433</v>
      </c>
      <c r="C1265" s="5">
        <v>2</v>
      </c>
    </row>
    <row r="1266" spans="1:5" x14ac:dyDescent="0.25">
      <c r="A1266">
        <v>1434</v>
      </c>
      <c r="C1266" s="5">
        <v>2</v>
      </c>
    </row>
    <row r="1267" spans="1:5" x14ac:dyDescent="0.25">
      <c r="A1267">
        <v>1435</v>
      </c>
      <c r="B1267" s="2">
        <v>1</v>
      </c>
      <c r="C1267" s="5">
        <v>2</v>
      </c>
    </row>
    <row r="1268" spans="1:5" x14ac:dyDescent="0.25">
      <c r="A1268">
        <v>1436</v>
      </c>
      <c r="B1268" s="2">
        <v>1</v>
      </c>
      <c r="C1268" s="5">
        <v>2</v>
      </c>
    </row>
    <row r="1269" spans="1:5" x14ac:dyDescent="0.25">
      <c r="A1269">
        <v>1437</v>
      </c>
      <c r="B1269" s="2">
        <v>1</v>
      </c>
    </row>
    <row r="1270" spans="1:5" x14ac:dyDescent="0.25">
      <c r="A1270">
        <v>1438</v>
      </c>
      <c r="B1270" s="2">
        <v>1</v>
      </c>
    </row>
    <row r="1271" spans="1:5" x14ac:dyDescent="0.25">
      <c r="A1271">
        <v>1439</v>
      </c>
      <c r="B1271" s="2">
        <v>1</v>
      </c>
    </row>
    <row r="1272" spans="1:5" x14ac:dyDescent="0.25">
      <c r="A1272">
        <v>1440</v>
      </c>
      <c r="B1272" s="2">
        <v>1</v>
      </c>
    </row>
    <row r="1273" spans="1:5" x14ac:dyDescent="0.25">
      <c r="A1273">
        <v>1441</v>
      </c>
      <c r="B1273" s="2">
        <v>1</v>
      </c>
      <c r="E1273" s="3">
        <v>4</v>
      </c>
    </row>
    <row r="1274" spans="1:5" x14ac:dyDescent="0.25">
      <c r="A1274">
        <v>1442</v>
      </c>
      <c r="B1274" s="2">
        <v>1</v>
      </c>
      <c r="D1274" s="4">
        <v>3</v>
      </c>
      <c r="E1274" s="3">
        <v>4</v>
      </c>
    </row>
    <row r="1275" spans="1:5" x14ac:dyDescent="0.25">
      <c r="A1275">
        <v>1443</v>
      </c>
      <c r="D1275" s="4">
        <v>3</v>
      </c>
      <c r="E1275" s="3">
        <v>4</v>
      </c>
    </row>
    <row r="1276" spans="1:5" x14ac:dyDescent="0.25">
      <c r="A1276">
        <v>1444</v>
      </c>
      <c r="D1276" s="4">
        <v>3</v>
      </c>
      <c r="E1276" s="3">
        <v>4</v>
      </c>
    </row>
    <row r="1277" spans="1:5" x14ac:dyDescent="0.25">
      <c r="A1277">
        <v>1445</v>
      </c>
      <c r="D1277" s="4">
        <v>3</v>
      </c>
      <c r="E1277" s="3">
        <v>4</v>
      </c>
    </row>
    <row r="1278" spans="1:5" x14ac:dyDescent="0.25">
      <c r="A1278">
        <v>1446</v>
      </c>
      <c r="D1278" s="4">
        <v>3</v>
      </c>
      <c r="E1278" s="3">
        <v>4</v>
      </c>
    </row>
    <row r="1279" spans="1:5" x14ac:dyDescent="0.25">
      <c r="A1279">
        <v>1447</v>
      </c>
      <c r="D1279" s="4">
        <v>3</v>
      </c>
      <c r="E1279" s="3">
        <v>4</v>
      </c>
    </row>
    <row r="1280" spans="1:5" x14ac:dyDescent="0.25">
      <c r="A1280">
        <v>1448</v>
      </c>
      <c r="D1280" s="4">
        <v>3</v>
      </c>
      <c r="E1280" s="3">
        <v>4</v>
      </c>
    </row>
    <row r="1281" spans="1:5" x14ac:dyDescent="0.25">
      <c r="A1281">
        <v>1449</v>
      </c>
      <c r="D1281" s="4">
        <v>3</v>
      </c>
      <c r="E1281" s="3">
        <v>4</v>
      </c>
    </row>
    <row r="1282" spans="1:5" x14ac:dyDescent="0.25">
      <c r="A1282">
        <v>1450</v>
      </c>
      <c r="C1282" s="5">
        <v>2</v>
      </c>
      <c r="D1282" s="4">
        <v>3</v>
      </c>
    </row>
    <row r="1283" spans="1:5" x14ac:dyDescent="0.25">
      <c r="A1283">
        <v>1451</v>
      </c>
      <c r="C1283" s="5">
        <v>2</v>
      </c>
      <c r="D1283" s="4">
        <v>3</v>
      </c>
    </row>
    <row r="1284" spans="1:5" x14ac:dyDescent="0.25">
      <c r="A1284">
        <v>1452</v>
      </c>
      <c r="C1284" s="5">
        <v>2</v>
      </c>
    </row>
    <row r="1285" spans="1:5" x14ac:dyDescent="0.25">
      <c r="A1285">
        <v>1453</v>
      </c>
      <c r="C1285" s="5">
        <v>2</v>
      </c>
    </row>
    <row r="1286" spans="1:5" x14ac:dyDescent="0.25">
      <c r="A1286">
        <v>1454</v>
      </c>
      <c r="C1286" s="5">
        <v>2</v>
      </c>
    </row>
    <row r="1287" spans="1:5" x14ac:dyDescent="0.25">
      <c r="A1287">
        <v>1455</v>
      </c>
      <c r="C1287" s="5">
        <v>2</v>
      </c>
    </row>
    <row r="1288" spans="1:5" x14ac:dyDescent="0.25">
      <c r="A1288">
        <v>1456</v>
      </c>
      <c r="C1288" s="5">
        <v>2</v>
      </c>
    </row>
    <row r="1289" spans="1:5" x14ac:dyDescent="0.25">
      <c r="A1289">
        <v>1457</v>
      </c>
      <c r="B1289" s="2">
        <v>1</v>
      </c>
      <c r="C1289" s="5">
        <v>2</v>
      </c>
    </row>
    <row r="1290" spans="1:5" x14ac:dyDescent="0.25">
      <c r="A1290">
        <v>1458</v>
      </c>
      <c r="B1290" s="2">
        <v>1</v>
      </c>
      <c r="C1290" s="5">
        <v>2</v>
      </c>
    </row>
    <row r="1291" spans="1:5" x14ac:dyDescent="0.25">
      <c r="A1291">
        <v>1459</v>
      </c>
      <c r="B1291" s="2">
        <v>1</v>
      </c>
      <c r="C1291" s="5">
        <v>2</v>
      </c>
    </row>
    <row r="1292" spans="1:5" x14ac:dyDescent="0.25">
      <c r="A1292">
        <v>1460</v>
      </c>
      <c r="B1292" s="2">
        <v>1</v>
      </c>
    </row>
    <row r="1293" spans="1:5" x14ac:dyDescent="0.25">
      <c r="A1293">
        <v>1461</v>
      </c>
      <c r="B1293" s="2">
        <v>1</v>
      </c>
    </row>
    <row r="1294" spans="1:5" x14ac:dyDescent="0.25">
      <c r="A1294">
        <v>1462</v>
      </c>
      <c r="B1294" s="2">
        <v>1</v>
      </c>
    </row>
    <row r="1295" spans="1:5" x14ac:dyDescent="0.25">
      <c r="A1295">
        <v>1463</v>
      </c>
      <c r="B1295" s="2">
        <v>1</v>
      </c>
    </row>
    <row r="1296" spans="1:5" x14ac:dyDescent="0.25">
      <c r="A1296">
        <v>1464</v>
      </c>
      <c r="B1296" s="2">
        <v>1</v>
      </c>
      <c r="E1296" s="3">
        <v>4</v>
      </c>
    </row>
    <row r="1297" spans="1:5" x14ac:dyDescent="0.25">
      <c r="A1297">
        <v>1465</v>
      </c>
      <c r="B1297" s="2">
        <v>1</v>
      </c>
      <c r="E1297" s="3">
        <v>4</v>
      </c>
    </row>
    <row r="1298" spans="1:5" x14ac:dyDescent="0.25">
      <c r="A1298">
        <v>1466</v>
      </c>
      <c r="B1298" s="2">
        <v>1</v>
      </c>
      <c r="E1298" s="3">
        <v>4</v>
      </c>
    </row>
    <row r="1299" spans="1:5" x14ac:dyDescent="0.25">
      <c r="A1299">
        <v>1467</v>
      </c>
      <c r="D1299" s="4">
        <v>3</v>
      </c>
      <c r="E1299" s="3">
        <v>4</v>
      </c>
    </row>
    <row r="1300" spans="1:5" x14ac:dyDescent="0.25">
      <c r="A1300">
        <v>1468</v>
      </c>
      <c r="D1300" s="4">
        <v>3</v>
      </c>
      <c r="E1300" s="3">
        <v>4</v>
      </c>
    </row>
    <row r="1301" spans="1:5" x14ac:dyDescent="0.25">
      <c r="A1301">
        <v>1469</v>
      </c>
      <c r="D1301" s="4">
        <v>3</v>
      </c>
      <c r="E1301" s="3">
        <v>4</v>
      </c>
    </row>
    <row r="1302" spans="1:5" x14ac:dyDescent="0.25">
      <c r="A1302">
        <v>1470</v>
      </c>
      <c r="D1302" s="4">
        <v>3</v>
      </c>
      <c r="E1302" s="3">
        <v>4</v>
      </c>
    </row>
    <row r="1303" spans="1:5" x14ac:dyDescent="0.25">
      <c r="A1303">
        <v>1471</v>
      </c>
      <c r="D1303" s="4">
        <v>3</v>
      </c>
      <c r="E1303" s="3">
        <v>4</v>
      </c>
    </row>
    <row r="1304" spans="1:5" x14ac:dyDescent="0.25">
      <c r="A1304">
        <v>1472</v>
      </c>
      <c r="D1304" s="4">
        <v>3</v>
      </c>
      <c r="E1304" s="3">
        <v>4</v>
      </c>
    </row>
    <row r="1305" spans="1:5" x14ac:dyDescent="0.25">
      <c r="A1305">
        <v>1473</v>
      </c>
      <c r="D1305" s="4">
        <v>3</v>
      </c>
      <c r="E1305" s="3">
        <v>4</v>
      </c>
    </row>
    <row r="1306" spans="1:5" x14ac:dyDescent="0.25">
      <c r="A1306">
        <v>1474</v>
      </c>
      <c r="C1306" s="5">
        <v>2</v>
      </c>
      <c r="D1306" s="4">
        <v>3</v>
      </c>
      <c r="E1306" s="3">
        <v>4</v>
      </c>
    </row>
    <row r="1307" spans="1:5" x14ac:dyDescent="0.25">
      <c r="A1307">
        <v>1475</v>
      </c>
      <c r="C1307" s="5">
        <v>2</v>
      </c>
      <c r="D1307" s="4">
        <v>3</v>
      </c>
    </row>
    <row r="1308" spans="1:5" x14ac:dyDescent="0.25">
      <c r="A1308">
        <v>1476</v>
      </c>
      <c r="C1308" s="5">
        <v>2</v>
      </c>
      <c r="D1308" s="4">
        <v>3</v>
      </c>
    </row>
    <row r="1309" spans="1:5" x14ac:dyDescent="0.25">
      <c r="A1309">
        <v>1477</v>
      </c>
      <c r="C1309" s="5">
        <v>2</v>
      </c>
      <c r="D1309" s="4">
        <v>3</v>
      </c>
    </row>
    <row r="1310" spans="1:5" x14ac:dyDescent="0.25">
      <c r="A1310">
        <v>1478</v>
      </c>
      <c r="C1310" s="5">
        <v>2</v>
      </c>
    </row>
    <row r="1311" spans="1:5" x14ac:dyDescent="0.25">
      <c r="A1311">
        <v>1479</v>
      </c>
      <c r="C1311" s="5">
        <v>2</v>
      </c>
    </row>
    <row r="1312" spans="1:5" x14ac:dyDescent="0.25">
      <c r="A1312">
        <v>1480</v>
      </c>
      <c r="C1312" s="5">
        <v>2</v>
      </c>
    </row>
    <row r="1313" spans="1:6" x14ac:dyDescent="0.25">
      <c r="A1313">
        <v>1481</v>
      </c>
      <c r="C1313" s="5">
        <v>2</v>
      </c>
    </row>
    <row r="1314" spans="1:6" x14ac:dyDescent="0.25">
      <c r="A1314">
        <v>1482</v>
      </c>
      <c r="B1314" s="2">
        <v>1</v>
      </c>
      <c r="C1314" s="5">
        <v>2</v>
      </c>
    </row>
    <row r="1315" spans="1:6" x14ac:dyDescent="0.25">
      <c r="A1315">
        <v>1483</v>
      </c>
      <c r="B1315" s="2">
        <v>1</v>
      </c>
      <c r="C1315" s="5">
        <v>2</v>
      </c>
    </row>
    <row r="1316" spans="1:6" x14ac:dyDescent="0.25">
      <c r="A1316">
        <v>1484</v>
      </c>
      <c r="B1316" s="2">
        <v>1</v>
      </c>
      <c r="C1316" s="5">
        <v>2</v>
      </c>
    </row>
    <row r="1317" spans="1:6" x14ac:dyDescent="0.25">
      <c r="A1317">
        <v>1485</v>
      </c>
      <c r="B1317" s="2">
        <v>1</v>
      </c>
    </row>
    <row r="1318" spans="1:6" x14ac:dyDescent="0.25">
      <c r="A1318">
        <v>1486</v>
      </c>
      <c r="B1318" s="2">
        <v>1</v>
      </c>
    </row>
    <row r="1319" spans="1:6" x14ac:dyDescent="0.25">
      <c r="A1319">
        <v>1487</v>
      </c>
      <c r="B1319" s="2">
        <v>1</v>
      </c>
    </row>
    <row r="1320" spans="1:6" x14ac:dyDescent="0.25">
      <c r="A1320">
        <v>1488</v>
      </c>
      <c r="B1320" s="2">
        <v>1</v>
      </c>
    </row>
    <row r="1321" spans="1:6" x14ac:dyDescent="0.25">
      <c r="A1321">
        <v>1489</v>
      </c>
      <c r="B1321" s="2">
        <v>1</v>
      </c>
      <c r="E1321" s="3">
        <v>4</v>
      </c>
    </row>
    <row r="1322" spans="1:6" x14ac:dyDescent="0.25">
      <c r="A1322">
        <v>1490</v>
      </c>
      <c r="B1322" s="2">
        <v>1</v>
      </c>
      <c r="E1322" s="3">
        <v>4</v>
      </c>
    </row>
    <row r="1323" spans="1:6" x14ac:dyDescent="0.25">
      <c r="A1323">
        <v>1491</v>
      </c>
      <c r="B1323" s="2">
        <v>1</v>
      </c>
      <c r="E1323" s="3">
        <v>4</v>
      </c>
    </row>
    <row r="1324" spans="1:6" x14ac:dyDescent="0.25">
      <c r="A1324">
        <v>1492</v>
      </c>
      <c r="B1324" s="2">
        <v>1</v>
      </c>
      <c r="E1324" s="3">
        <v>4</v>
      </c>
    </row>
    <row r="1325" spans="1:6" x14ac:dyDescent="0.25">
      <c r="A1325">
        <v>1493</v>
      </c>
      <c r="B1325" s="2">
        <v>1</v>
      </c>
      <c r="D1325" s="4">
        <v>3</v>
      </c>
      <c r="E1325" s="3">
        <v>4</v>
      </c>
    </row>
    <row r="1326" spans="1:6" x14ac:dyDescent="0.25">
      <c r="A1326">
        <v>1494</v>
      </c>
      <c r="D1326" s="4">
        <v>3</v>
      </c>
      <c r="E1326" s="3">
        <v>4</v>
      </c>
    </row>
    <row r="1327" spans="1:6" x14ac:dyDescent="0.25">
      <c r="A1327">
        <v>1495</v>
      </c>
      <c r="D1327" s="4">
        <v>3</v>
      </c>
      <c r="E1327" s="3">
        <v>4</v>
      </c>
      <c r="F1327" t="s">
        <v>22</v>
      </c>
    </row>
    <row r="1328" spans="1:6" x14ac:dyDescent="0.25">
      <c r="A1328">
        <v>1527</v>
      </c>
    </row>
    <row r="1329" spans="1:6" x14ac:dyDescent="0.25">
      <c r="A1329">
        <v>1528</v>
      </c>
    </row>
    <row r="1330" spans="1:6" x14ac:dyDescent="0.25">
      <c r="A1330">
        <v>1529</v>
      </c>
      <c r="F1330" t="s">
        <v>22</v>
      </c>
    </row>
    <row r="1331" spans="1:6" x14ac:dyDescent="0.25">
      <c r="A1331">
        <v>1530</v>
      </c>
      <c r="C1331" s="5">
        <v>2</v>
      </c>
    </row>
    <row r="1332" spans="1:6" x14ac:dyDescent="0.25">
      <c r="A1332">
        <v>1531</v>
      </c>
      <c r="C1332" s="5">
        <v>2</v>
      </c>
    </row>
    <row r="1333" spans="1:6" x14ac:dyDescent="0.25">
      <c r="A1333">
        <v>1532</v>
      </c>
      <c r="C1333" s="5">
        <v>2</v>
      </c>
    </row>
    <row r="1334" spans="1:6" x14ac:dyDescent="0.25">
      <c r="A1334">
        <v>1533</v>
      </c>
      <c r="C1334" s="5">
        <v>2</v>
      </c>
    </row>
    <row r="1335" spans="1:6" x14ac:dyDescent="0.25">
      <c r="A1335">
        <v>1534</v>
      </c>
      <c r="C1335" s="5">
        <v>2</v>
      </c>
    </row>
    <row r="1336" spans="1:6" x14ac:dyDescent="0.25">
      <c r="A1336">
        <v>1535</v>
      </c>
      <c r="C1336" s="5">
        <v>2</v>
      </c>
      <c r="D1336" s="4">
        <v>3</v>
      </c>
    </row>
    <row r="1337" spans="1:6" x14ac:dyDescent="0.25">
      <c r="A1337">
        <v>1536</v>
      </c>
      <c r="C1337" s="5">
        <v>2</v>
      </c>
      <c r="D1337" s="4">
        <v>3</v>
      </c>
    </row>
    <row r="1338" spans="1:6" x14ac:dyDescent="0.25">
      <c r="A1338">
        <v>1537</v>
      </c>
      <c r="C1338" s="5">
        <v>2</v>
      </c>
      <c r="D1338" s="4">
        <v>3</v>
      </c>
    </row>
    <row r="1339" spans="1:6" x14ac:dyDescent="0.25">
      <c r="A1339">
        <v>1538</v>
      </c>
      <c r="C1339" s="5">
        <v>2</v>
      </c>
      <c r="D1339" s="4">
        <v>3</v>
      </c>
      <c r="E1339" s="3">
        <v>4</v>
      </c>
    </row>
    <row r="1340" spans="1:6" x14ac:dyDescent="0.25">
      <c r="A1340">
        <v>1539</v>
      </c>
      <c r="D1340" s="4">
        <v>3</v>
      </c>
      <c r="E1340" s="3">
        <v>4</v>
      </c>
    </row>
    <row r="1341" spans="1:6" x14ac:dyDescent="0.25">
      <c r="A1341">
        <v>1540</v>
      </c>
      <c r="D1341" s="4">
        <v>3</v>
      </c>
      <c r="E1341" s="3">
        <v>4</v>
      </c>
    </row>
    <row r="1342" spans="1:6" x14ac:dyDescent="0.25">
      <c r="A1342">
        <v>1541</v>
      </c>
      <c r="D1342" s="4">
        <v>3</v>
      </c>
      <c r="E1342" s="3">
        <v>4</v>
      </c>
    </row>
    <row r="1343" spans="1:6" x14ac:dyDescent="0.25">
      <c r="A1343">
        <v>1542</v>
      </c>
      <c r="D1343" s="4">
        <v>3</v>
      </c>
      <c r="E1343" s="3">
        <v>4</v>
      </c>
    </row>
    <row r="1344" spans="1:6" x14ac:dyDescent="0.25">
      <c r="A1344">
        <v>1543</v>
      </c>
      <c r="D1344" s="4">
        <v>3</v>
      </c>
      <c r="E1344" s="3">
        <v>4</v>
      </c>
    </row>
    <row r="1345" spans="1:5" x14ac:dyDescent="0.25">
      <c r="A1345">
        <v>1544</v>
      </c>
      <c r="D1345" s="4">
        <v>3</v>
      </c>
      <c r="E1345" s="3">
        <v>4</v>
      </c>
    </row>
    <row r="1346" spans="1:5" x14ac:dyDescent="0.25">
      <c r="A1346">
        <v>1545</v>
      </c>
      <c r="E1346" s="3">
        <v>4</v>
      </c>
    </row>
    <row r="1347" spans="1:5" x14ac:dyDescent="0.25">
      <c r="A1347">
        <v>1546</v>
      </c>
      <c r="E1347" s="3">
        <v>4</v>
      </c>
    </row>
    <row r="1348" spans="1:5" x14ac:dyDescent="0.25">
      <c r="A1348">
        <v>1547</v>
      </c>
    </row>
    <row r="1349" spans="1:5" x14ac:dyDescent="0.25">
      <c r="A1349">
        <v>1548</v>
      </c>
    </row>
    <row r="1350" spans="1:5" x14ac:dyDescent="0.25">
      <c r="A1350">
        <v>1549</v>
      </c>
    </row>
    <row r="1351" spans="1:5" x14ac:dyDescent="0.25">
      <c r="A1351">
        <v>1550</v>
      </c>
    </row>
    <row r="1352" spans="1:5" x14ac:dyDescent="0.25">
      <c r="A1352">
        <v>1551</v>
      </c>
    </row>
    <row r="1353" spans="1:5" x14ac:dyDescent="0.25">
      <c r="A1353">
        <v>1552</v>
      </c>
      <c r="C1353" s="5">
        <v>2</v>
      </c>
    </row>
    <row r="1354" spans="1:5" x14ac:dyDescent="0.25">
      <c r="A1354">
        <v>1553</v>
      </c>
      <c r="C1354" s="5">
        <v>2</v>
      </c>
    </row>
    <row r="1355" spans="1:5" x14ac:dyDescent="0.25">
      <c r="A1355">
        <v>1554</v>
      </c>
      <c r="C1355" s="5">
        <v>2</v>
      </c>
    </row>
    <row r="1356" spans="1:5" x14ac:dyDescent="0.25">
      <c r="A1356">
        <v>1555</v>
      </c>
      <c r="B1356" s="2">
        <v>1</v>
      </c>
      <c r="C1356" s="5">
        <v>2</v>
      </c>
    </row>
    <row r="1357" spans="1:5" x14ac:dyDescent="0.25">
      <c r="A1357">
        <v>1556</v>
      </c>
      <c r="B1357" s="2">
        <v>1</v>
      </c>
      <c r="C1357" s="5">
        <v>2</v>
      </c>
    </row>
    <row r="1358" spans="1:5" x14ac:dyDescent="0.25">
      <c r="A1358">
        <v>1557</v>
      </c>
      <c r="B1358" s="2">
        <v>1</v>
      </c>
      <c r="C1358" s="5">
        <v>2</v>
      </c>
    </row>
    <row r="1359" spans="1:5" x14ac:dyDescent="0.25">
      <c r="A1359">
        <v>1558</v>
      </c>
      <c r="B1359" s="2">
        <v>1</v>
      </c>
      <c r="C1359" s="5">
        <v>2</v>
      </c>
    </row>
    <row r="1360" spans="1:5" x14ac:dyDescent="0.25">
      <c r="A1360">
        <v>1559</v>
      </c>
      <c r="B1360" s="2">
        <v>1</v>
      </c>
      <c r="C1360" s="5">
        <v>2</v>
      </c>
    </row>
    <row r="1361" spans="1:5" x14ac:dyDescent="0.25">
      <c r="A1361">
        <v>1560</v>
      </c>
      <c r="B1361" s="2">
        <v>1</v>
      </c>
    </row>
    <row r="1362" spans="1:5" x14ac:dyDescent="0.25">
      <c r="A1362">
        <v>1561</v>
      </c>
      <c r="B1362" s="2">
        <v>1</v>
      </c>
      <c r="D1362" s="4">
        <v>3</v>
      </c>
      <c r="E1362" s="3">
        <v>4</v>
      </c>
    </row>
    <row r="1363" spans="1:5" x14ac:dyDescent="0.25">
      <c r="A1363">
        <v>1562</v>
      </c>
      <c r="B1363" s="2">
        <v>1</v>
      </c>
      <c r="D1363" s="4">
        <v>3</v>
      </c>
      <c r="E1363" s="3">
        <v>4</v>
      </c>
    </row>
    <row r="1364" spans="1:5" x14ac:dyDescent="0.25">
      <c r="A1364">
        <v>1563</v>
      </c>
      <c r="D1364" s="4">
        <v>3</v>
      </c>
      <c r="E1364" s="3">
        <v>4</v>
      </c>
    </row>
    <row r="1365" spans="1:5" x14ac:dyDescent="0.25">
      <c r="A1365">
        <v>1564</v>
      </c>
      <c r="D1365" s="4">
        <v>3</v>
      </c>
      <c r="E1365" s="3">
        <v>4</v>
      </c>
    </row>
    <row r="1366" spans="1:5" x14ac:dyDescent="0.25">
      <c r="A1366">
        <v>1565</v>
      </c>
      <c r="D1366" s="4">
        <v>3</v>
      </c>
      <c r="E1366" s="3">
        <v>4</v>
      </c>
    </row>
    <row r="1367" spans="1:5" x14ac:dyDescent="0.25">
      <c r="A1367">
        <v>1566</v>
      </c>
      <c r="D1367" s="4">
        <v>3</v>
      </c>
      <c r="E1367" s="3">
        <v>4</v>
      </c>
    </row>
    <row r="1368" spans="1:5" x14ac:dyDescent="0.25">
      <c r="A1368">
        <v>1567</v>
      </c>
      <c r="D1368" s="4">
        <v>3</v>
      </c>
      <c r="E1368" s="3">
        <v>4</v>
      </c>
    </row>
    <row r="1369" spans="1:5" x14ac:dyDescent="0.25">
      <c r="A1369">
        <v>1568</v>
      </c>
      <c r="D1369" s="4">
        <v>3</v>
      </c>
      <c r="E1369" s="3">
        <v>4</v>
      </c>
    </row>
    <row r="1370" spans="1:5" x14ac:dyDescent="0.25">
      <c r="A1370">
        <v>1569</v>
      </c>
    </row>
    <row r="1371" spans="1:5" x14ac:dyDescent="0.25">
      <c r="A1371">
        <v>1570</v>
      </c>
    </row>
    <row r="1372" spans="1:5" x14ac:dyDescent="0.25">
      <c r="A1372">
        <v>1571</v>
      </c>
    </row>
    <row r="1373" spans="1:5" x14ac:dyDescent="0.25">
      <c r="A1373">
        <v>1572</v>
      </c>
    </row>
    <row r="1374" spans="1:5" x14ac:dyDescent="0.25">
      <c r="A1374">
        <v>1573</v>
      </c>
      <c r="C1374" s="5">
        <v>2</v>
      </c>
    </row>
    <row r="1375" spans="1:5" x14ac:dyDescent="0.25">
      <c r="A1375">
        <v>1574</v>
      </c>
      <c r="C1375" s="5">
        <v>2</v>
      </c>
    </row>
    <row r="1376" spans="1:5" x14ac:dyDescent="0.25">
      <c r="A1376">
        <v>1575</v>
      </c>
      <c r="C1376" s="5">
        <v>2</v>
      </c>
    </row>
    <row r="1377" spans="1:5" x14ac:dyDescent="0.25">
      <c r="A1377">
        <v>1576</v>
      </c>
      <c r="C1377" s="5">
        <v>2</v>
      </c>
    </row>
    <row r="1378" spans="1:5" x14ac:dyDescent="0.25">
      <c r="A1378">
        <v>1577</v>
      </c>
      <c r="B1378" s="2">
        <v>1</v>
      </c>
      <c r="C1378" s="5">
        <v>2</v>
      </c>
    </row>
    <row r="1379" spans="1:5" x14ac:dyDescent="0.25">
      <c r="A1379">
        <v>1578</v>
      </c>
      <c r="B1379" s="2">
        <v>1</v>
      </c>
      <c r="C1379" s="5">
        <v>2</v>
      </c>
    </row>
    <row r="1380" spans="1:5" x14ac:dyDescent="0.25">
      <c r="A1380">
        <v>1579</v>
      </c>
      <c r="B1380" s="2">
        <v>1</v>
      </c>
      <c r="C1380" s="5">
        <v>2</v>
      </c>
    </row>
    <row r="1381" spans="1:5" x14ac:dyDescent="0.25">
      <c r="A1381">
        <v>1580</v>
      </c>
      <c r="B1381" s="2">
        <v>1</v>
      </c>
      <c r="C1381" s="5">
        <v>2</v>
      </c>
    </row>
    <row r="1382" spans="1:5" x14ac:dyDescent="0.25">
      <c r="A1382">
        <v>1581</v>
      </c>
      <c r="B1382" s="2">
        <v>1</v>
      </c>
    </row>
    <row r="1383" spans="1:5" x14ac:dyDescent="0.25">
      <c r="A1383">
        <v>1582</v>
      </c>
      <c r="B1383" s="2">
        <v>1</v>
      </c>
    </row>
    <row r="1384" spans="1:5" x14ac:dyDescent="0.25">
      <c r="A1384">
        <v>1583</v>
      </c>
      <c r="B1384" s="2">
        <v>1</v>
      </c>
    </row>
    <row r="1385" spans="1:5" x14ac:dyDescent="0.25">
      <c r="A1385">
        <v>1584</v>
      </c>
      <c r="D1385" s="4">
        <v>3</v>
      </c>
      <c r="E1385" s="3">
        <v>4</v>
      </c>
    </row>
    <row r="1386" spans="1:5" x14ac:dyDescent="0.25">
      <c r="A1386">
        <v>1585</v>
      </c>
      <c r="D1386" s="4">
        <v>3</v>
      </c>
      <c r="E1386" s="3">
        <v>4</v>
      </c>
    </row>
    <row r="1387" spans="1:5" x14ac:dyDescent="0.25">
      <c r="A1387">
        <v>1586</v>
      </c>
      <c r="D1387" s="4">
        <v>3</v>
      </c>
      <c r="E1387" s="3">
        <v>4</v>
      </c>
    </row>
    <row r="1388" spans="1:5" x14ac:dyDescent="0.25">
      <c r="A1388">
        <v>1587</v>
      </c>
      <c r="D1388" s="4">
        <v>3</v>
      </c>
      <c r="E1388" s="3">
        <v>4</v>
      </c>
    </row>
    <row r="1389" spans="1:5" x14ac:dyDescent="0.25">
      <c r="A1389">
        <v>1588</v>
      </c>
      <c r="D1389" s="4">
        <v>3</v>
      </c>
      <c r="E1389" s="3">
        <v>4</v>
      </c>
    </row>
    <row r="1390" spans="1:5" x14ac:dyDescent="0.25">
      <c r="A1390">
        <v>1589</v>
      </c>
      <c r="D1390" s="4">
        <v>3</v>
      </c>
      <c r="E1390" s="3">
        <v>4</v>
      </c>
    </row>
    <row r="1391" spans="1:5" x14ac:dyDescent="0.25">
      <c r="A1391">
        <v>1590</v>
      </c>
      <c r="D1391" s="4">
        <v>3</v>
      </c>
      <c r="E1391" s="3">
        <v>4</v>
      </c>
    </row>
    <row r="1392" spans="1:5" x14ac:dyDescent="0.25">
      <c r="A1392">
        <v>1591</v>
      </c>
      <c r="D1392" s="4">
        <v>3</v>
      </c>
      <c r="E1392" s="3">
        <v>4</v>
      </c>
    </row>
    <row r="1393" spans="1:5" x14ac:dyDescent="0.25">
      <c r="A1393">
        <v>1592</v>
      </c>
    </row>
    <row r="1394" spans="1:5" x14ac:dyDescent="0.25">
      <c r="A1394">
        <v>1593</v>
      </c>
    </row>
    <row r="1395" spans="1:5" x14ac:dyDescent="0.25">
      <c r="A1395">
        <v>1594</v>
      </c>
      <c r="C1395" s="5">
        <v>2</v>
      </c>
    </row>
    <row r="1396" spans="1:5" x14ac:dyDescent="0.25">
      <c r="A1396">
        <v>1595</v>
      </c>
      <c r="C1396" s="5">
        <v>2</v>
      </c>
    </row>
    <row r="1397" spans="1:5" x14ac:dyDescent="0.25">
      <c r="A1397">
        <v>1596</v>
      </c>
      <c r="C1397" s="5">
        <v>2</v>
      </c>
    </row>
    <row r="1398" spans="1:5" x14ac:dyDescent="0.25">
      <c r="A1398">
        <v>1597</v>
      </c>
      <c r="C1398" s="5">
        <v>2</v>
      </c>
    </row>
    <row r="1399" spans="1:5" x14ac:dyDescent="0.25">
      <c r="A1399">
        <v>1598</v>
      </c>
      <c r="C1399" s="5">
        <v>2</v>
      </c>
    </row>
    <row r="1400" spans="1:5" x14ac:dyDescent="0.25">
      <c r="A1400">
        <v>1599</v>
      </c>
      <c r="B1400" s="2">
        <v>1</v>
      </c>
      <c r="C1400" s="5">
        <v>2</v>
      </c>
    </row>
    <row r="1401" spans="1:5" x14ac:dyDescent="0.25">
      <c r="A1401">
        <v>1600</v>
      </c>
      <c r="B1401" s="2">
        <v>1</v>
      </c>
      <c r="C1401" s="5">
        <v>2</v>
      </c>
    </row>
    <row r="1402" spans="1:5" x14ac:dyDescent="0.25">
      <c r="A1402">
        <v>1601</v>
      </c>
      <c r="B1402" s="2">
        <v>1</v>
      </c>
      <c r="C1402" s="5">
        <v>2</v>
      </c>
    </row>
    <row r="1403" spans="1:5" x14ac:dyDescent="0.25">
      <c r="A1403">
        <v>1602</v>
      </c>
      <c r="B1403" s="2">
        <v>1</v>
      </c>
    </row>
    <row r="1404" spans="1:5" x14ac:dyDescent="0.25">
      <c r="A1404">
        <v>1603</v>
      </c>
      <c r="B1404" s="2">
        <v>1</v>
      </c>
    </row>
    <row r="1405" spans="1:5" x14ac:dyDescent="0.25">
      <c r="A1405">
        <v>1604</v>
      </c>
      <c r="B1405" s="2">
        <v>1</v>
      </c>
    </row>
    <row r="1406" spans="1:5" x14ac:dyDescent="0.25">
      <c r="A1406">
        <v>1605</v>
      </c>
      <c r="B1406" s="2">
        <v>1</v>
      </c>
    </row>
    <row r="1407" spans="1:5" x14ac:dyDescent="0.25">
      <c r="A1407">
        <v>1606</v>
      </c>
      <c r="B1407" s="2">
        <v>1</v>
      </c>
      <c r="E1407" s="3">
        <v>4</v>
      </c>
    </row>
    <row r="1408" spans="1:5" x14ac:dyDescent="0.25">
      <c r="A1408">
        <v>1607</v>
      </c>
      <c r="D1408" s="4">
        <v>3</v>
      </c>
      <c r="E1408" s="3">
        <v>4</v>
      </c>
    </row>
    <row r="1409" spans="1:5" x14ac:dyDescent="0.25">
      <c r="A1409">
        <v>1608</v>
      </c>
      <c r="D1409" s="4">
        <v>3</v>
      </c>
      <c r="E1409" s="3">
        <v>4</v>
      </c>
    </row>
    <row r="1410" spans="1:5" x14ac:dyDescent="0.25">
      <c r="A1410">
        <v>1609</v>
      </c>
      <c r="D1410" s="4">
        <v>3</v>
      </c>
      <c r="E1410" s="3">
        <v>4</v>
      </c>
    </row>
    <row r="1411" spans="1:5" x14ac:dyDescent="0.25">
      <c r="A1411">
        <v>1610</v>
      </c>
      <c r="D1411" s="4">
        <v>3</v>
      </c>
      <c r="E1411" s="3">
        <v>4</v>
      </c>
    </row>
    <row r="1412" spans="1:5" x14ac:dyDescent="0.25">
      <c r="A1412">
        <v>1611</v>
      </c>
      <c r="D1412" s="4">
        <v>3</v>
      </c>
      <c r="E1412" s="3">
        <v>4</v>
      </c>
    </row>
    <row r="1413" spans="1:5" x14ac:dyDescent="0.25">
      <c r="A1413">
        <v>1612</v>
      </c>
      <c r="D1413" s="4">
        <v>3</v>
      </c>
      <c r="E1413" s="3">
        <v>4</v>
      </c>
    </row>
    <row r="1414" spans="1:5" x14ac:dyDescent="0.25">
      <c r="A1414">
        <v>1613</v>
      </c>
      <c r="D1414" s="4">
        <v>3</v>
      </c>
      <c r="E1414" s="3">
        <v>4</v>
      </c>
    </row>
    <row r="1415" spans="1:5" x14ac:dyDescent="0.25">
      <c r="A1415">
        <v>1614</v>
      </c>
      <c r="D1415" s="4">
        <v>3</v>
      </c>
      <c r="E1415" s="3">
        <v>4</v>
      </c>
    </row>
    <row r="1416" spans="1:5" x14ac:dyDescent="0.25">
      <c r="A1416">
        <v>1615</v>
      </c>
      <c r="C1416" s="5">
        <v>2</v>
      </c>
    </row>
    <row r="1417" spans="1:5" x14ac:dyDescent="0.25">
      <c r="A1417">
        <v>1616</v>
      </c>
      <c r="C1417" s="5">
        <v>2</v>
      </c>
    </row>
    <row r="1418" spans="1:5" x14ac:dyDescent="0.25">
      <c r="A1418">
        <v>1617</v>
      </c>
      <c r="C1418" s="5">
        <v>2</v>
      </c>
    </row>
    <row r="1419" spans="1:5" x14ac:dyDescent="0.25">
      <c r="A1419">
        <v>1618</v>
      </c>
      <c r="C1419" s="5">
        <v>2</v>
      </c>
    </row>
    <row r="1420" spans="1:5" x14ac:dyDescent="0.25">
      <c r="A1420">
        <v>1619</v>
      </c>
      <c r="C1420" s="5">
        <v>2</v>
      </c>
    </row>
    <row r="1421" spans="1:5" x14ac:dyDescent="0.25">
      <c r="A1421">
        <v>1620</v>
      </c>
      <c r="B1421" s="2">
        <v>1</v>
      </c>
      <c r="C1421" s="5">
        <v>2</v>
      </c>
    </row>
    <row r="1422" spans="1:5" x14ac:dyDescent="0.25">
      <c r="A1422">
        <v>1621</v>
      </c>
      <c r="B1422" s="2">
        <v>1</v>
      </c>
      <c r="C1422" s="5">
        <v>2</v>
      </c>
    </row>
    <row r="1423" spans="1:5" x14ac:dyDescent="0.25">
      <c r="A1423">
        <v>1622</v>
      </c>
      <c r="B1423" s="2">
        <v>1</v>
      </c>
      <c r="C1423" s="5">
        <v>2</v>
      </c>
    </row>
    <row r="1424" spans="1:5" x14ac:dyDescent="0.25">
      <c r="A1424">
        <v>1623</v>
      </c>
      <c r="B1424" s="2">
        <v>1</v>
      </c>
    </row>
    <row r="1425" spans="1:5" x14ac:dyDescent="0.25">
      <c r="A1425">
        <v>1624</v>
      </c>
      <c r="B1425" s="2">
        <v>1</v>
      </c>
    </row>
    <row r="1426" spans="1:5" x14ac:dyDescent="0.25">
      <c r="A1426">
        <v>1625</v>
      </c>
      <c r="B1426" s="2">
        <v>1</v>
      </c>
    </row>
    <row r="1427" spans="1:5" x14ac:dyDescent="0.25">
      <c r="A1427">
        <v>1626</v>
      </c>
      <c r="B1427" s="2">
        <v>1</v>
      </c>
    </row>
    <row r="1428" spans="1:5" x14ac:dyDescent="0.25">
      <c r="A1428">
        <v>1627</v>
      </c>
      <c r="B1428" s="2">
        <v>1</v>
      </c>
    </row>
    <row r="1429" spans="1:5" x14ac:dyDescent="0.25">
      <c r="A1429">
        <v>1628</v>
      </c>
      <c r="B1429" s="2">
        <v>1</v>
      </c>
      <c r="E1429" s="3">
        <v>4</v>
      </c>
    </row>
    <row r="1430" spans="1:5" x14ac:dyDescent="0.25">
      <c r="A1430">
        <v>1629</v>
      </c>
      <c r="D1430" s="4">
        <v>3</v>
      </c>
      <c r="E1430" s="3">
        <v>4</v>
      </c>
    </row>
    <row r="1431" spans="1:5" x14ac:dyDescent="0.25">
      <c r="A1431">
        <v>1630</v>
      </c>
      <c r="D1431" s="4">
        <v>3</v>
      </c>
      <c r="E1431" s="3">
        <v>4</v>
      </c>
    </row>
    <row r="1432" spans="1:5" x14ac:dyDescent="0.25">
      <c r="A1432">
        <v>1631</v>
      </c>
      <c r="D1432" s="4">
        <v>3</v>
      </c>
      <c r="E1432" s="3">
        <v>4</v>
      </c>
    </row>
    <row r="1433" spans="1:5" x14ac:dyDescent="0.25">
      <c r="A1433">
        <v>1632</v>
      </c>
      <c r="D1433" s="4">
        <v>3</v>
      </c>
      <c r="E1433" s="3">
        <v>4</v>
      </c>
    </row>
    <row r="1434" spans="1:5" x14ac:dyDescent="0.25">
      <c r="A1434">
        <v>1633</v>
      </c>
      <c r="D1434" s="4">
        <v>3</v>
      </c>
      <c r="E1434" s="3">
        <v>4</v>
      </c>
    </row>
    <row r="1435" spans="1:5" x14ac:dyDescent="0.25">
      <c r="A1435">
        <v>1634</v>
      </c>
      <c r="D1435" s="4">
        <v>3</v>
      </c>
      <c r="E1435" s="3">
        <v>4</v>
      </c>
    </row>
    <row r="1436" spans="1:5" x14ac:dyDescent="0.25">
      <c r="A1436">
        <v>1635</v>
      </c>
      <c r="D1436" s="4">
        <v>3</v>
      </c>
      <c r="E1436" s="3">
        <v>4</v>
      </c>
    </row>
    <row r="1437" spans="1:5" x14ac:dyDescent="0.25">
      <c r="A1437">
        <v>1636</v>
      </c>
      <c r="D1437" s="4">
        <v>3</v>
      </c>
      <c r="E1437" s="3">
        <v>4</v>
      </c>
    </row>
    <row r="1438" spans="1:5" x14ac:dyDescent="0.25">
      <c r="A1438">
        <v>1637</v>
      </c>
    </row>
    <row r="1439" spans="1:5" x14ac:dyDescent="0.25">
      <c r="A1439">
        <v>1638</v>
      </c>
    </row>
    <row r="1440" spans="1:5" x14ac:dyDescent="0.25">
      <c r="A1440">
        <v>1639</v>
      </c>
      <c r="C1440" s="5">
        <v>2</v>
      </c>
    </row>
    <row r="1441" spans="1:5" x14ac:dyDescent="0.25">
      <c r="A1441">
        <v>1640</v>
      </c>
      <c r="C1441" s="5">
        <v>2</v>
      </c>
    </row>
    <row r="1442" spans="1:5" x14ac:dyDescent="0.25">
      <c r="A1442">
        <v>1641</v>
      </c>
      <c r="C1442" s="5">
        <v>2</v>
      </c>
    </row>
    <row r="1443" spans="1:5" x14ac:dyDescent="0.25">
      <c r="A1443">
        <v>1642</v>
      </c>
      <c r="C1443" s="5">
        <v>2</v>
      </c>
    </row>
    <row r="1444" spans="1:5" x14ac:dyDescent="0.25">
      <c r="A1444">
        <v>1643</v>
      </c>
      <c r="C1444" s="5">
        <v>2</v>
      </c>
    </row>
    <row r="1445" spans="1:5" x14ac:dyDescent="0.25">
      <c r="A1445">
        <v>1644</v>
      </c>
      <c r="B1445" s="2">
        <v>1</v>
      </c>
      <c r="C1445" s="5">
        <v>2</v>
      </c>
    </row>
    <row r="1446" spans="1:5" x14ac:dyDescent="0.25">
      <c r="A1446">
        <v>1645</v>
      </c>
      <c r="B1446" s="2">
        <v>1</v>
      </c>
      <c r="C1446" s="5">
        <v>2</v>
      </c>
    </row>
    <row r="1447" spans="1:5" x14ac:dyDescent="0.25">
      <c r="A1447">
        <v>1646</v>
      </c>
      <c r="B1447" s="2">
        <v>1</v>
      </c>
      <c r="C1447" s="5">
        <v>2</v>
      </c>
    </row>
    <row r="1448" spans="1:5" x14ac:dyDescent="0.25">
      <c r="A1448">
        <v>1647</v>
      </c>
      <c r="B1448" s="2">
        <v>1</v>
      </c>
      <c r="C1448" s="5">
        <v>2</v>
      </c>
    </row>
    <row r="1449" spans="1:5" x14ac:dyDescent="0.25">
      <c r="A1449">
        <v>1648</v>
      </c>
      <c r="B1449" s="2">
        <v>1</v>
      </c>
      <c r="C1449" s="5">
        <v>2</v>
      </c>
    </row>
    <row r="1450" spans="1:5" x14ac:dyDescent="0.25">
      <c r="A1450">
        <v>1649</v>
      </c>
      <c r="B1450" s="2">
        <v>1</v>
      </c>
    </row>
    <row r="1451" spans="1:5" x14ac:dyDescent="0.25">
      <c r="A1451">
        <v>1650</v>
      </c>
      <c r="B1451" s="2">
        <v>1</v>
      </c>
    </row>
    <row r="1452" spans="1:5" x14ac:dyDescent="0.25">
      <c r="A1452">
        <v>1651</v>
      </c>
      <c r="B1452" s="2">
        <v>1</v>
      </c>
    </row>
    <row r="1453" spans="1:5" x14ac:dyDescent="0.25">
      <c r="A1453">
        <v>1652</v>
      </c>
      <c r="D1453" s="4">
        <v>3</v>
      </c>
      <c r="E1453" s="3">
        <v>4</v>
      </c>
    </row>
    <row r="1454" spans="1:5" x14ac:dyDescent="0.25">
      <c r="A1454">
        <v>1653</v>
      </c>
      <c r="D1454" s="4">
        <v>3</v>
      </c>
      <c r="E1454" s="3">
        <v>4</v>
      </c>
    </row>
    <row r="1455" spans="1:5" x14ac:dyDescent="0.25">
      <c r="A1455">
        <v>1654</v>
      </c>
      <c r="D1455" s="4">
        <v>3</v>
      </c>
      <c r="E1455" s="3">
        <v>4</v>
      </c>
    </row>
    <row r="1456" spans="1:5" x14ac:dyDescent="0.25">
      <c r="A1456">
        <v>1655</v>
      </c>
      <c r="D1456" s="4">
        <v>3</v>
      </c>
      <c r="E1456" s="3">
        <v>4</v>
      </c>
    </row>
    <row r="1457" spans="1:5" x14ac:dyDescent="0.25">
      <c r="A1457">
        <v>1656</v>
      </c>
      <c r="D1457" s="4">
        <v>3</v>
      </c>
      <c r="E1457" s="3">
        <v>4</v>
      </c>
    </row>
    <row r="1458" spans="1:5" x14ac:dyDescent="0.25">
      <c r="A1458">
        <v>1657</v>
      </c>
      <c r="D1458" s="4">
        <v>3</v>
      </c>
      <c r="E1458" s="3">
        <v>4</v>
      </c>
    </row>
    <row r="1459" spans="1:5" x14ac:dyDescent="0.25">
      <c r="A1459">
        <v>1658</v>
      </c>
      <c r="D1459" s="4">
        <v>3</v>
      </c>
      <c r="E1459" s="3">
        <v>4</v>
      </c>
    </row>
    <row r="1460" spans="1:5" x14ac:dyDescent="0.25">
      <c r="A1460">
        <v>1659</v>
      </c>
      <c r="D1460" s="4">
        <v>3</v>
      </c>
      <c r="E1460" s="3">
        <v>4</v>
      </c>
    </row>
    <row r="1461" spans="1:5" x14ac:dyDescent="0.25">
      <c r="A1461">
        <v>1660</v>
      </c>
      <c r="D1461" s="4">
        <v>3</v>
      </c>
      <c r="E1461" s="3">
        <v>4</v>
      </c>
    </row>
    <row r="1462" spans="1:5" x14ac:dyDescent="0.25">
      <c r="A1462">
        <v>1661</v>
      </c>
      <c r="C1462" s="5">
        <v>2</v>
      </c>
      <c r="E1462" s="3">
        <v>4</v>
      </c>
    </row>
    <row r="1463" spans="1:5" x14ac:dyDescent="0.25">
      <c r="A1463">
        <v>1662</v>
      </c>
      <c r="C1463" s="5">
        <v>2</v>
      </c>
    </row>
    <row r="1464" spans="1:5" x14ac:dyDescent="0.25">
      <c r="A1464">
        <v>1663</v>
      </c>
      <c r="C1464" s="5">
        <v>2</v>
      </c>
    </row>
    <row r="1465" spans="1:5" x14ac:dyDescent="0.25">
      <c r="A1465">
        <v>1664</v>
      </c>
      <c r="C1465" s="5">
        <v>2</v>
      </c>
    </row>
    <row r="1466" spans="1:5" x14ac:dyDescent="0.25">
      <c r="A1466">
        <v>1665</v>
      </c>
      <c r="C1466" s="5">
        <v>2</v>
      </c>
    </row>
    <row r="1467" spans="1:5" x14ac:dyDescent="0.25">
      <c r="A1467">
        <v>1666</v>
      </c>
      <c r="C1467" s="5">
        <v>2</v>
      </c>
    </row>
    <row r="1468" spans="1:5" x14ac:dyDescent="0.25">
      <c r="A1468">
        <v>1667</v>
      </c>
      <c r="B1468" s="2">
        <v>1</v>
      </c>
      <c r="C1468" s="5">
        <v>2</v>
      </c>
    </row>
    <row r="1469" spans="1:5" x14ac:dyDescent="0.25">
      <c r="A1469">
        <v>1668</v>
      </c>
      <c r="B1469" s="2">
        <v>1</v>
      </c>
      <c r="C1469" s="5">
        <v>2</v>
      </c>
    </row>
    <row r="1470" spans="1:5" x14ac:dyDescent="0.25">
      <c r="A1470">
        <v>1669</v>
      </c>
      <c r="B1470" s="2">
        <v>1</v>
      </c>
      <c r="C1470" s="5">
        <v>2</v>
      </c>
    </row>
    <row r="1471" spans="1:5" x14ac:dyDescent="0.25">
      <c r="A1471">
        <v>1670</v>
      </c>
      <c r="B1471" s="2">
        <v>1</v>
      </c>
    </row>
    <row r="1472" spans="1:5" x14ac:dyDescent="0.25">
      <c r="A1472">
        <v>1671</v>
      </c>
      <c r="B1472" s="2">
        <v>1</v>
      </c>
    </row>
    <row r="1473" spans="1:5" x14ac:dyDescent="0.25">
      <c r="A1473">
        <v>1672</v>
      </c>
      <c r="B1473" s="2">
        <v>1</v>
      </c>
    </row>
    <row r="1474" spans="1:5" x14ac:dyDescent="0.25">
      <c r="A1474">
        <v>1673</v>
      </c>
      <c r="B1474" s="2">
        <v>1</v>
      </c>
    </row>
    <row r="1475" spans="1:5" x14ac:dyDescent="0.25">
      <c r="A1475">
        <v>1674</v>
      </c>
      <c r="B1475" s="2">
        <v>1</v>
      </c>
      <c r="E1475" s="3">
        <v>4</v>
      </c>
    </row>
    <row r="1476" spans="1:5" x14ac:dyDescent="0.25">
      <c r="A1476">
        <v>1675</v>
      </c>
      <c r="B1476" s="2">
        <v>1</v>
      </c>
      <c r="D1476" s="4">
        <v>3</v>
      </c>
      <c r="E1476" s="3">
        <v>4</v>
      </c>
    </row>
    <row r="1477" spans="1:5" x14ac:dyDescent="0.25">
      <c r="A1477">
        <v>1676</v>
      </c>
      <c r="D1477" s="4">
        <v>3</v>
      </c>
      <c r="E1477" s="3">
        <v>4</v>
      </c>
    </row>
    <row r="1478" spans="1:5" x14ac:dyDescent="0.25">
      <c r="A1478">
        <v>1677</v>
      </c>
      <c r="D1478" s="4">
        <v>3</v>
      </c>
      <c r="E1478" s="3">
        <v>4</v>
      </c>
    </row>
    <row r="1479" spans="1:5" x14ac:dyDescent="0.25">
      <c r="A1479">
        <v>1678</v>
      </c>
      <c r="D1479" s="4">
        <v>3</v>
      </c>
      <c r="E1479" s="3">
        <v>4</v>
      </c>
    </row>
    <row r="1480" spans="1:5" x14ac:dyDescent="0.25">
      <c r="A1480">
        <v>1679</v>
      </c>
      <c r="D1480" s="4">
        <v>3</v>
      </c>
      <c r="E1480" s="3">
        <v>4</v>
      </c>
    </row>
    <row r="1481" spans="1:5" x14ac:dyDescent="0.25">
      <c r="A1481">
        <v>1680</v>
      </c>
      <c r="D1481" s="4">
        <v>3</v>
      </c>
      <c r="E1481" s="3">
        <v>4</v>
      </c>
    </row>
    <row r="1482" spans="1:5" x14ac:dyDescent="0.25">
      <c r="A1482">
        <v>1681</v>
      </c>
      <c r="D1482" s="4">
        <v>3</v>
      </c>
      <c r="E1482" s="3">
        <v>4</v>
      </c>
    </row>
    <row r="1483" spans="1:5" x14ac:dyDescent="0.25">
      <c r="A1483">
        <v>1682</v>
      </c>
      <c r="C1483" s="5">
        <v>2</v>
      </c>
      <c r="D1483" s="4">
        <v>3</v>
      </c>
      <c r="E1483" s="3">
        <v>4</v>
      </c>
    </row>
    <row r="1484" spans="1:5" x14ac:dyDescent="0.25">
      <c r="A1484">
        <v>1683</v>
      </c>
      <c r="C1484" s="5">
        <v>2</v>
      </c>
      <c r="D1484" s="4">
        <v>3</v>
      </c>
      <c r="E1484" s="3">
        <v>4</v>
      </c>
    </row>
    <row r="1485" spans="1:5" x14ac:dyDescent="0.25">
      <c r="A1485">
        <v>1684</v>
      </c>
      <c r="C1485" s="5">
        <v>2</v>
      </c>
      <c r="D1485" s="4">
        <v>3</v>
      </c>
    </row>
    <row r="1486" spans="1:5" x14ac:dyDescent="0.25">
      <c r="A1486">
        <v>1685</v>
      </c>
      <c r="C1486" s="5">
        <v>2</v>
      </c>
    </row>
    <row r="1487" spans="1:5" x14ac:dyDescent="0.25">
      <c r="A1487">
        <v>1686</v>
      </c>
      <c r="C1487" s="5">
        <v>2</v>
      </c>
    </row>
    <row r="1488" spans="1:5" x14ac:dyDescent="0.25">
      <c r="A1488">
        <v>1687</v>
      </c>
      <c r="C1488" s="5">
        <v>2</v>
      </c>
    </row>
    <row r="1489" spans="1:5" x14ac:dyDescent="0.25">
      <c r="A1489">
        <v>1688</v>
      </c>
      <c r="C1489" s="5">
        <v>2</v>
      </c>
    </row>
    <row r="1490" spans="1:5" x14ac:dyDescent="0.25">
      <c r="A1490">
        <v>1689</v>
      </c>
      <c r="C1490" s="5">
        <v>2</v>
      </c>
    </row>
    <row r="1491" spans="1:5" x14ac:dyDescent="0.25">
      <c r="A1491">
        <v>1690</v>
      </c>
      <c r="C1491" s="5">
        <v>2</v>
      </c>
    </row>
    <row r="1492" spans="1:5" x14ac:dyDescent="0.25">
      <c r="A1492">
        <v>1691</v>
      </c>
      <c r="B1492" s="2">
        <v>1</v>
      </c>
      <c r="C1492" s="5">
        <v>2</v>
      </c>
    </row>
    <row r="1493" spans="1:5" x14ac:dyDescent="0.25">
      <c r="A1493">
        <v>1692</v>
      </c>
      <c r="B1493" s="2">
        <v>1</v>
      </c>
      <c r="C1493" s="5">
        <v>2</v>
      </c>
    </row>
    <row r="1494" spans="1:5" x14ac:dyDescent="0.25">
      <c r="A1494">
        <v>1693</v>
      </c>
      <c r="B1494" s="2">
        <v>1</v>
      </c>
      <c r="C1494" s="5">
        <v>2</v>
      </c>
    </row>
    <row r="1495" spans="1:5" x14ac:dyDescent="0.25">
      <c r="A1495">
        <v>1694</v>
      </c>
      <c r="B1495" s="2">
        <v>1</v>
      </c>
    </row>
    <row r="1496" spans="1:5" x14ac:dyDescent="0.25">
      <c r="A1496">
        <v>1695</v>
      </c>
      <c r="B1496" s="2">
        <v>1</v>
      </c>
    </row>
    <row r="1497" spans="1:5" x14ac:dyDescent="0.25">
      <c r="A1497">
        <v>1696</v>
      </c>
      <c r="B1497" s="2">
        <v>1</v>
      </c>
    </row>
    <row r="1498" spans="1:5" x14ac:dyDescent="0.25">
      <c r="A1498">
        <v>1697</v>
      </c>
      <c r="B1498" s="2">
        <v>1</v>
      </c>
      <c r="E1498" s="3">
        <v>4</v>
      </c>
    </row>
    <row r="1499" spans="1:5" x14ac:dyDescent="0.25">
      <c r="A1499">
        <v>1698</v>
      </c>
      <c r="B1499" s="2">
        <v>1</v>
      </c>
      <c r="E1499" s="3">
        <v>4</v>
      </c>
    </row>
    <row r="1500" spans="1:5" x14ac:dyDescent="0.25">
      <c r="A1500">
        <v>1699</v>
      </c>
      <c r="B1500" s="2">
        <v>1</v>
      </c>
      <c r="E1500" s="3">
        <v>4</v>
      </c>
    </row>
    <row r="1501" spans="1:5" x14ac:dyDescent="0.25">
      <c r="A1501">
        <v>1700</v>
      </c>
      <c r="B1501" s="2">
        <v>1</v>
      </c>
      <c r="D1501" s="4">
        <v>3</v>
      </c>
      <c r="E1501" s="3">
        <v>4</v>
      </c>
    </row>
    <row r="1502" spans="1:5" x14ac:dyDescent="0.25">
      <c r="A1502">
        <v>1701</v>
      </c>
      <c r="D1502" s="4">
        <v>3</v>
      </c>
      <c r="E1502" s="3">
        <v>4</v>
      </c>
    </row>
    <row r="1503" spans="1:5" x14ac:dyDescent="0.25">
      <c r="A1503">
        <v>1702</v>
      </c>
      <c r="D1503" s="4">
        <v>3</v>
      </c>
      <c r="E1503" s="3">
        <v>4</v>
      </c>
    </row>
    <row r="1504" spans="1:5" x14ac:dyDescent="0.25">
      <c r="A1504">
        <v>1703</v>
      </c>
      <c r="D1504" s="4">
        <v>3</v>
      </c>
      <c r="E1504" s="3">
        <v>4</v>
      </c>
    </row>
    <row r="1505" spans="1:5" x14ac:dyDescent="0.25">
      <c r="A1505">
        <v>1704</v>
      </c>
      <c r="D1505" s="4">
        <v>3</v>
      </c>
      <c r="E1505" s="3">
        <v>4</v>
      </c>
    </row>
    <row r="1506" spans="1:5" x14ac:dyDescent="0.25">
      <c r="A1506">
        <v>1705</v>
      </c>
      <c r="D1506" s="4">
        <v>3</v>
      </c>
      <c r="E1506" s="3">
        <v>4</v>
      </c>
    </row>
    <row r="1507" spans="1:5" x14ac:dyDescent="0.25">
      <c r="A1507">
        <v>1706</v>
      </c>
      <c r="D1507" s="4">
        <v>3</v>
      </c>
      <c r="E1507" s="3">
        <v>4</v>
      </c>
    </row>
    <row r="1508" spans="1:5" x14ac:dyDescent="0.25">
      <c r="A1508">
        <v>1707</v>
      </c>
      <c r="C1508" s="5">
        <v>2</v>
      </c>
      <c r="D1508" s="4">
        <v>3</v>
      </c>
      <c r="E1508" s="3">
        <v>4</v>
      </c>
    </row>
    <row r="1509" spans="1:5" x14ac:dyDescent="0.25">
      <c r="A1509">
        <v>1708</v>
      </c>
      <c r="C1509" s="5">
        <v>2</v>
      </c>
      <c r="D1509" s="4">
        <v>3</v>
      </c>
      <c r="E1509" s="3">
        <v>4</v>
      </c>
    </row>
    <row r="1510" spans="1:5" x14ac:dyDescent="0.25">
      <c r="A1510">
        <v>1709</v>
      </c>
      <c r="C1510" s="5">
        <v>2</v>
      </c>
      <c r="D1510" s="4">
        <v>3</v>
      </c>
    </row>
    <row r="1511" spans="1:5" x14ac:dyDescent="0.25">
      <c r="A1511">
        <v>1710</v>
      </c>
      <c r="C1511" s="5">
        <v>2</v>
      </c>
      <c r="D1511" s="4">
        <v>3</v>
      </c>
    </row>
    <row r="1512" spans="1:5" x14ac:dyDescent="0.25">
      <c r="A1512">
        <v>1711</v>
      </c>
      <c r="C1512" s="5">
        <v>2</v>
      </c>
      <c r="D1512" s="4">
        <v>3</v>
      </c>
    </row>
    <row r="1513" spans="1:5" x14ac:dyDescent="0.25">
      <c r="A1513">
        <v>1712</v>
      </c>
      <c r="C1513" s="5">
        <v>2</v>
      </c>
    </row>
    <row r="1514" spans="1:5" x14ac:dyDescent="0.25">
      <c r="A1514">
        <v>1713</v>
      </c>
      <c r="C1514" s="5">
        <v>2</v>
      </c>
    </row>
    <row r="1515" spans="1:5" x14ac:dyDescent="0.25">
      <c r="A1515">
        <v>1714</v>
      </c>
      <c r="C1515" s="5">
        <v>2</v>
      </c>
    </row>
    <row r="1516" spans="1:5" x14ac:dyDescent="0.25">
      <c r="A1516">
        <v>1715</v>
      </c>
      <c r="C1516" s="5">
        <v>2</v>
      </c>
    </row>
    <row r="1517" spans="1:5" x14ac:dyDescent="0.25">
      <c r="A1517">
        <v>1716</v>
      </c>
      <c r="B1517" s="2">
        <v>1</v>
      </c>
      <c r="C1517" s="5">
        <v>2</v>
      </c>
    </row>
    <row r="1518" spans="1:5" x14ac:dyDescent="0.25">
      <c r="A1518">
        <v>1717</v>
      </c>
      <c r="B1518" s="2">
        <v>1</v>
      </c>
      <c r="C1518" s="5">
        <v>2</v>
      </c>
    </row>
    <row r="1519" spans="1:5" x14ac:dyDescent="0.25">
      <c r="A1519">
        <v>1718</v>
      </c>
      <c r="B1519" s="2">
        <v>1</v>
      </c>
      <c r="C1519" s="5">
        <v>2</v>
      </c>
    </row>
    <row r="1520" spans="1:5" x14ac:dyDescent="0.25">
      <c r="A1520">
        <v>1719</v>
      </c>
      <c r="B1520" s="2">
        <v>1</v>
      </c>
      <c r="C1520" s="5">
        <v>2</v>
      </c>
    </row>
    <row r="1521" spans="1:6" x14ac:dyDescent="0.25">
      <c r="A1521">
        <v>1720</v>
      </c>
      <c r="B1521" s="2">
        <v>1</v>
      </c>
    </row>
    <row r="1522" spans="1:6" x14ac:dyDescent="0.25">
      <c r="A1522">
        <v>1721</v>
      </c>
      <c r="B1522" s="2">
        <v>1</v>
      </c>
    </row>
    <row r="1523" spans="1:6" x14ac:dyDescent="0.25">
      <c r="A1523">
        <v>1722</v>
      </c>
      <c r="B1523" s="2">
        <v>1</v>
      </c>
    </row>
    <row r="1524" spans="1:6" x14ac:dyDescent="0.25">
      <c r="A1524">
        <v>1723</v>
      </c>
      <c r="B1524" s="2">
        <v>1</v>
      </c>
      <c r="E1524" s="3">
        <v>4</v>
      </c>
    </row>
    <row r="1525" spans="1:6" x14ac:dyDescent="0.25">
      <c r="A1525">
        <v>1724</v>
      </c>
      <c r="B1525" s="2">
        <v>1</v>
      </c>
      <c r="E1525" s="3">
        <v>4</v>
      </c>
    </row>
    <row r="1526" spans="1:6" x14ac:dyDescent="0.25">
      <c r="A1526">
        <v>1725</v>
      </c>
      <c r="B1526" s="2">
        <v>1</v>
      </c>
      <c r="E1526" s="3">
        <v>4</v>
      </c>
    </row>
    <row r="1527" spans="1:6" x14ac:dyDescent="0.25">
      <c r="A1527">
        <v>1726</v>
      </c>
      <c r="B1527" s="2">
        <v>1</v>
      </c>
      <c r="D1527" s="4">
        <v>3</v>
      </c>
      <c r="E1527" s="3">
        <v>4</v>
      </c>
    </row>
    <row r="1528" spans="1:6" x14ac:dyDescent="0.25">
      <c r="A1528">
        <v>1727</v>
      </c>
      <c r="B1528" s="2">
        <v>1</v>
      </c>
      <c r="D1528" s="4">
        <v>3</v>
      </c>
      <c r="E1528" s="3">
        <v>4</v>
      </c>
    </row>
    <row r="1529" spans="1:6" x14ac:dyDescent="0.25">
      <c r="A1529">
        <v>1728</v>
      </c>
      <c r="D1529" s="4">
        <v>3</v>
      </c>
      <c r="E1529" s="3">
        <v>4</v>
      </c>
    </row>
    <row r="1530" spans="1:6" x14ac:dyDescent="0.25">
      <c r="A1530">
        <v>1729</v>
      </c>
      <c r="D1530" s="4">
        <v>3</v>
      </c>
      <c r="E1530" s="3">
        <v>4</v>
      </c>
      <c r="F1530" t="s">
        <v>22</v>
      </c>
    </row>
    <row r="1531" spans="1:6" x14ac:dyDescent="0.25">
      <c r="A1531">
        <v>1760</v>
      </c>
    </row>
    <row r="1532" spans="1:6" x14ac:dyDescent="0.25">
      <c r="A1532">
        <v>1761</v>
      </c>
    </row>
    <row r="1533" spans="1:6" x14ac:dyDescent="0.25">
      <c r="A1533">
        <v>1762</v>
      </c>
      <c r="F1533" t="s">
        <v>22</v>
      </c>
    </row>
    <row r="1534" spans="1:6" x14ac:dyDescent="0.25">
      <c r="A1534">
        <v>1763</v>
      </c>
      <c r="C1534" s="5">
        <v>2</v>
      </c>
    </row>
    <row r="1535" spans="1:6" x14ac:dyDescent="0.25">
      <c r="A1535">
        <v>1764</v>
      </c>
      <c r="C1535" s="5">
        <v>2</v>
      </c>
    </row>
    <row r="1536" spans="1:6" x14ac:dyDescent="0.25">
      <c r="A1536">
        <v>1765</v>
      </c>
      <c r="C1536" s="5">
        <v>2</v>
      </c>
    </row>
    <row r="1537" spans="1:5" x14ac:dyDescent="0.25">
      <c r="A1537">
        <v>1766</v>
      </c>
      <c r="C1537" s="5">
        <v>2</v>
      </c>
    </row>
    <row r="1538" spans="1:5" x14ac:dyDescent="0.25">
      <c r="A1538">
        <v>1767</v>
      </c>
      <c r="C1538" s="5">
        <v>2</v>
      </c>
    </row>
    <row r="1539" spans="1:5" x14ac:dyDescent="0.25">
      <c r="A1539">
        <v>1768</v>
      </c>
      <c r="C1539" s="5">
        <v>2</v>
      </c>
    </row>
    <row r="1540" spans="1:5" x14ac:dyDescent="0.25">
      <c r="A1540">
        <v>1769</v>
      </c>
      <c r="C1540" s="5">
        <v>2</v>
      </c>
    </row>
    <row r="1541" spans="1:5" x14ac:dyDescent="0.25">
      <c r="A1541">
        <v>1770</v>
      </c>
      <c r="C1541" s="5">
        <v>2</v>
      </c>
    </row>
    <row r="1542" spans="1:5" x14ac:dyDescent="0.25">
      <c r="A1542">
        <v>1771</v>
      </c>
      <c r="C1542" s="5">
        <v>2</v>
      </c>
    </row>
    <row r="1543" spans="1:5" x14ac:dyDescent="0.25">
      <c r="A1543">
        <v>1772</v>
      </c>
      <c r="C1543" s="5">
        <v>2</v>
      </c>
    </row>
    <row r="1544" spans="1:5" x14ac:dyDescent="0.25">
      <c r="A1544">
        <v>1773</v>
      </c>
      <c r="B1544" s="2">
        <v>1</v>
      </c>
      <c r="C1544" s="5">
        <v>2</v>
      </c>
    </row>
    <row r="1545" spans="1:5" x14ac:dyDescent="0.25">
      <c r="A1545">
        <v>1774</v>
      </c>
      <c r="B1545" s="2">
        <v>1</v>
      </c>
      <c r="C1545" s="5">
        <v>2</v>
      </c>
      <c r="E1545" s="3">
        <v>4</v>
      </c>
    </row>
    <row r="1546" spans="1:5" x14ac:dyDescent="0.25">
      <c r="A1546">
        <v>1775</v>
      </c>
      <c r="B1546" s="2">
        <v>1</v>
      </c>
      <c r="E1546" s="3">
        <v>4</v>
      </c>
    </row>
    <row r="1547" spans="1:5" x14ac:dyDescent="0.25">
      <c r="A1547">
        <v>1776</v>
      </c>
      <c r="B1547" s="2">
        <v>1</v>
      </c>
      <c r="E1547" s="3">
        <v>4</v>
      </c>
    </row>
    <row r="1548" spans="1:5" x14ac:dyDescent="0.25">
      <c r="A1548">
        <v>1777</v>
      </c>
      <c r="B1548" s="2">
        <v>1</v>
      </c>
      <c r="E1548" s="3">
        <v>4</v>
      </c>
    </row>
    <row r="1549" spans="1:5" x14ac:dyDescent="0.25">
      <c r="A1549">
        <v>1778</v>
      </c>
      <c r="B1549" s="2">
        <v>1</v>
      </c>
      <c r="D1549" s="4">
        <v>3</v>
      </c>
      <c r="E1549" s="3">
        <v>4</v>
      </c>
    </row>
    <row r="1550" spans="1:5" x14ac:dyDescent="0.25">
      <c r="A1550">
        <v>1779</v>
      </c>
      <c r="B1550" s="2">
        <v>1</v>
      </c>
      <c r="D1550" s="4">
        <v>3</v>
      </c>
      <c r="E1550" s="3">
        <v>4</v>
      </c>
    </row>
    <row r="1551" spans="1:5" x14ac:dyDescent="0.25">
      <c r="A1551">
        <v>1780</v>
      </c>
      <c r="B1551" s="2">
        <v>1</v>
      </c>
      <c r="D1551" s="4">
        <v>3</v>
      </c>
      <c r="E1551" s="3">
        <v>4</v>
      </c>
    </row>
    <row r="1552" spans="1:5" x14ac:dyDescent="0.25">
      <c r="A1552">
        <v>1781</v>
      </c>
      <c r="B1552" s="2">
        <v>1</v>
      </c>
      <c r="D1552" s="4">
        <v>3</v>
      </c>
      <c r="E1552" s="3">
        <v>4</v>
      </c>
    </row>
    <row r="1553" spans="1:5" x14ac:dyDescent="0.25">
      <c r="A1553">
        <v>1782</v>
      </c>
      <c r="D1553" s="4">
        <v>3</v>
      </c>
      <c r="E1553" s="3">
        <v>4</v>
      </c>
    </row>
    <row r="1554" spans="1:5" x14ac:dyDescent="0.25">
      <c r="A1554">
        <v>1783</v>
      </c>
      <c r="D1554" s="4">
        <v>3</v>
      </c>
      <c r="E1554" s="3">
        <v>4</v>
      </c>
    </row>
    <row r="1555" spans="1:5" x14ac:dyDescent="0.25">
      <c r="A1555">
        <v>1784</v>
      </c>
      <c r="D1555" s="4">
        <v>3</v>
      </c>
      <c r="E1555" s="3">
        <v>4</v>
      </c>
    </row>
    <row r="1556" spans="1:5" x14ac:dyDescent="0.25">
      <c r="A1556">
        <v>1785</v>
      </c>
      <c r="D1556" s="4">
        <v>3</v>
      </c>
      <c r="E1556" s="3">
        <v>4</v>
      </c>
    </row>
    <row r="1557" spans="1:5" x14ac:dyDescent="0.25">
      <c r="A1557">
        <v>1786</v>
      </c>
      <c r="D1557" s="4">
        <v>3</v>
      </c>
    </row>
    <row r="1558" spans="1:5" x14ac:dyDescent="0.25">
      <c r="A1558">
        <v>1787</v>
      </c>
      <c r="D1558" s="4">
        <v>3</v>
      </c>
    </row>
    <row r="1559" spans="1:5" x14ac:dyDescent="0.25">
      <c r="A1559">
        <v>1788</v>
      </c>
      <c r="C1559" s="5">
        <v>2</v>
      </c>
      <c r="D1559" s="4">
        <v>3</v>
      </c>
    </row>
    <row r="1560" spans="1:5" x14ac:dyDescent="0.25">
      <c r="A1560">
        <v>1789</v>
      </c>
      <c r="C1560" s="5">
        <v>2</v>
      </c>
    </row>
    <row r="1561" spans="1:5" x14ac:dyDescent="0.25">
      <c r="A1561">
        <v>1790</v>
      </c>
      <c r="C1561" s="5">
        <v>2</v>
      </c>
    </row>
    <row r="1562" spans="1:5" x14ac:dyDescent="0.25">
      <c r="A1562">
        <v>1791</v>
      </c>
      <c r="C1562" s="5">
        <v>2</v>
      </c>
    </row>
    <row r="1563" spans="1:5" x14ac:dyDescent="0.25">
      <c r="A1563">
        <v>1792</v>
      </c>
      <c r="C1563" s="5">
        <v>2</v>
      </c>
    </row>
    <row r="1564" spans="1:5" x14ac:dyDescent="0.25">
      <c r="A1564">
        <v>1793</v>
      </c>
      <c r="C1564" s="5">
        <v>2</v>
      </c>
    </row>
    <row r="1565" spans="1:5" x14ac:dyDescent="0.25">
      <c r="A1565">
        <v>1794</v>
      </c>
      <c r="C1565" s="5">
        <v>2</v>
      </c>
    </row>
    <row r="1566" spans="1:5" x14ac:dyDescent="0.25">
      <c r="A1566">
        <v>1795</v>
      </c>
      <c r="B1566" s="2">
        <v>1</v>
      </c>
      <c r="C1566" s="5">
        <v>2</v>
      </c>
    </row>
    <row r="1567" spans="1:5" x14ac:dyDescent="0.25">
      <c r="A1567">
        <v>1796</v>
      </c>
      <c r="B1567" s="2">
        <v>1</v>
      </c>
      <c r="C1567" s="5">
        <v>2</v>
      </c>
    </row>
    <row r="1568" spans="1:5" x14ac:dyDescent="0.25">
      <c r="A1568">
        <v>1797</v>
      </c>
      <c r="B1568" s="2">
        <v>1</v>
      </c>
      <c r="C1568" s="5">
        <v>2</v>
      </c>
    </row>
    <row r="1569" spans="1:5" x14ac:dyDescent="0.25">
      <c r="A1569">
        <v>1798</v>
      </c>
      <c r="B1569" s="2">
        <v>1</v>
      </c>
      <c r="C1569" s="5">
        <v>2</v>
      </c>
    </row>
    <row r="1570" spans="1:5" x14ac:dyDescent="0.25">
      <c r="A1570">
        <v>1799</v>
      </c>
      <c r="B1570" s="2">
        <v>1</v>
      </c>
    </row>
    <row r="1571" spans="1:5" x14ac:dyDescent="0.25">
      <c r="A1571">
        <v>1800</v>
      </c>
      <c r="B1571" s="2">
        <v>1</v>
      </c>
    </row>
    <row r="1572" spans="1:5" x14ac:dyDescent="0.25">
      <c r="A1572">
        <v>1801</v>
      </c>
      <c r="B1572" s="2">
        <v>1</v>
      </c>
      <c r="E1572" s="3">
        <v>4</v>
      </c>
    </row>
    <row r="1573" spans="1:5" x14ac:dyDescent="0.25">
      <c r="A1573">
        <v>1802</v>
      </c>
      <c r="B1573" s="2">
        <v>1</v>
      </c>
      <c r="D1573" s="4">
        <v>3</v>
      </c>
      <c r="E1573" s="3">
        <v>4</v>
      </c>
    </row>
    <row r="1574" spans="1:5" x14ac:dyDescent="0.25">
      <c r="A1574">
        <v>1803</v>
      </c>
      <c r="B1574" s="2">
        <v>1</v>
      </c>
      <c r="D1574" s="4">
        <v>3</v>
      </c>
      <c r="E1574" s="3">
        <v>4</v>
      </c>
    </row>
    <row r="1575" spans="1:5" x14ac:dyDescent="0.25">
      <c r="A1575">
        <v>1804</v>
      </c>
      <c r="B1575" s="2">
        <v>1</v>
      </c>
      <c r="D1575" s="4">
        <v>3</v>
      </c>
      <c r="E1575" s="3">
        <v>4</v>
      </c>
    </row>
    <row r="1576" spans="1:5" x14ac:dyDescent="0.25">
      <c r="A1576">
        <v>1805</v>
      </c>
      <c r="D1576" s="4">
        <v>3</v>
      </c>
      <c r="E1576" s="3">
        <v>4</v>
      </c>
    </row>
    <row r="1577" spans="1:5" x14ac:dyDescent="0.25">
      <c r="A1577">
        <v>1806</v>
      </c>
      <c r="D1577" s="4">
        <v>3</v>
      </c>
      <c r="E1577" s="3">
        <v>4</v>
      </c>
    </row>
    <row r="1578" spans="1:5" x14ac:dyDescent="0.25">
      <c r="A1578">
        <v>1807</v>
      </c>
      <c r="D1578" s="4">
        <v>3</v>
      </c>
      <c r="E1578" s="3">
        <v>4</v>
      </c>
    </row>
    <row r="1579" spans="1:5" x14ac:dyDescent="0.25">
      <c r="A1579">
        <v>1808</v>
      </c>
      <c r="D1579" s="4">
        <v>3</v>
      </c>
      <c r="E1579" s="3">
        <v>4</v>
      </c>
    </row>
    <row r="1580" spans="1:5" x14ac:dyDescent="0.25">
      <c r="A1580">
        <v>1809</v>
      </c>
      <c r="D1580" s="4">
        <v>3</v>
      </c>
      <c r="E1580" s="3">
        <v>4</v>
      </c>
    </row>
    <row r="1581" spans="1:5" x14ac:dyDescent="0.25">
      <c r="A1581">
        <v>1810</v>
      </c>
      <c r="D1581" s="4">
        <v>3</v>
      </c>
      <c r="E1581" s="3">
        <v>4</v>
      </c>
    </row>
    <row r="1582" spans="1:5" x14ac:dyDescent="0.25">
      <c r="A1582">
        <v>1811</v>
      </c>
      <c r="D1582" s="4">
        <v>3</v>
      </c>
    </row>
    <row r="1583" spans="1:5" x14ac:dyDescent="0.25">
      <c r="A1583">
        <v>1812</v>
      </c>
      <c r="C1583" s="5">
        <v>2</v>
      </c>
    </row>
    <row r="1584" spans="1:5" x14ac:dyDescent="0.25">
      <c r="A1584">
        <v>1813</v>
      </c>
      <c r="C1584" s="5">
        <v>2</v>
      </c>
    </row>
    <row r="1585" spans="1:5" x14ac:dyDescent="0.25">
      <c r="A1585">
        <v>1814</v>
      </c>
      <c r="C1585" s="5">
        <v>2</v>
      </c>
    </row>
    <row r="1586" spans="1:5" x14ac:dyDescent="0.25">
      <c r="A1586">
        <v>1815</v>
      </c>
      <c r="C1586" s="5">
        <v>2</v>
      </c>
    </row>
    <row r="1587" spans="1:5" x14ac:dyDescent="0.25">
      <c r="A1587">
        <v>1816</v>
      </c>
      <c r="C1587" s="5">
        <v>2</v>
      </c>
    </row>
    <row r="1588" spans="1:5" x14ac:dyDescent="0.25">
      <c r="A1588">
        <v>1817</v>
      </c>
      <c r="C1588" s="5">
        <v>2</v>
      </c>
    </row>
    <row r="1589" spans="1:5" x14ac:dyDescent="0.25">
      <c r="A1589">
        <v>1818</v>
      </c>
      <c r="C1589" s="5">
        <v>2</v>
      </c>
    </row>
    <row r="1590" spans="1:5" x14ac:dyDescent="0.25">
      <c r="A1590">
        <v>1819</v>
      </c>
      <c r="C1590" s="5">
        <v>2</v>
      </c>
    </row>
    <row r="1591" spans="1:5" x14ac:dyDescent="0.25">
      <c r="A1591">
        <v>1820</v>
      </c>
      <c r="B1591" s="2">
        <v>1</v>
      </c>
      <c r="C1591" s="5">
        <v>2</v>
      </c>
    </row>
    <row r="1592" spans="1:5" x14ac:dyDescent="0.25">
      <c r="A1592">
        <v>1821</v>
      </c>
      <c r="B1592" s="2">
        <v>1</v>
      </c>
      <c r="C1592" s="5">
        <v>2</v>
      </c>
    </row>
    <row r="1593" spans="1:5" x14ac:dyDescent="0.25">
      <c r="A1593">
        <v>1822</v>
      </c>
      <c r="B1593" s="2">
        <v>1</v>
      </c>
      <c r="C1593" s="5">
        <v>2</v>
      </c>
    </row>
    <row r="1594" spans="1:5" x14ac:dyDescent="0.25">
      <c r="A1594">
        <v>1823</v>
      </c>
      <c r="B1594" s="2">
        <v>1</v>
      </c>
    </row>
    <row r="1595" spans="1:5" x14ac:dyDescent="0.25">
      <c r="A1595">
        <v>1824</v>
      </c>
      <c r="B1595" s="2">
        <v>1</v>
      </c>
    </row>
    <row r="1596" spans="1:5" x14ac:dyDescent="0.25">
      <c r="A1596">
        <v>1825</v>
      </c>
      <c r="B1596" s="2">
        <v>1</v>
      </c>
      <c r="E1596" s="3">
        <v>4</v>
      </c>
    </row>
    <row r="1597" spans="1:5" x14ac:dyDescent="0.25">
      <c r="A1597">
        <v>1826</v>
      </c>
      <c r="B1597" s="2">
        <v>1</v>
      </c>
      <c r="E1597" s="3">
        <v>4</v>
      </c>
    </row>
    <row r="1598" spans="1:5" x14ac:dyDescent="0.25">
      <c r="A1598">
        <v>1827</v>
      </c>
      <c r="B1598" s="2">
        <v>1</v>
      </c>
      <c r="D1598" s="4">
        <v>3</v>
      </c>
      <c r="E1598" s="3">
        <v>4</v>
      </c>
    </row>
    <row r="1599" spans="1:5" x14ac:dyDescent="0.25">
      <c r="A1599">
        <v>1828</v>
      </c>
      <c r="B1599" s="2">
        <v>1</v>
      </c>
      <c r="D1599" s="4">
        <v>3</v>
      </c>
      <c r="E1599" s="3">
        <v>4</v>
      </c>
    </row>
    <row r="1600" spans="1:5" x14ac:dyDescent="0.25">
      <c r="A1600">
        <v>1829</v>
      </c>
      <c r="D1600" s="4">
        <v>3</v>
      </c>
      <c r="E1600" s="3">
        <v>4</v>
      </c>
    </row>
    <row r="1601" spans="1:5" x14ac:dyDescent="0.25">
      <c r="A1601">
        <v>1830</v>
      </c>
      <c r="D1601" s="4">
        <v>3</v>
      </c>
      <c r="E1601" s="3">
        <v>4</v>
      </c>
    </row>
    <row r="1602" spans="1:5" x14ac:dyDescent="0.25">
      <c r="A1602">
        <v>1831</v>
      </c>
      <c r="D1602" s="4">
        <v>3</v>
      </c>
      <c r="E1602" s="3">
        <v>4</v>
      </c>
    </row>
    <row r="1603" spans="1:5" x14ac:dyDescent="0.25">
      <c r="A1603">
        <v>1832</v>
      </c>
      <c r="D1603" s="4">
        <v>3</v>
      </c>
      <c r="E1603" s="3">
        <v>4</v>
      </c>
    </row>
    <row r="1604" spans="1:5" x14ac:dyDescent="0.25">
      <c r="A1604">
        <v>1833</v>
      </c>
      <c r="D1604" s="4">
        <v>3</v>
      </c>
      <c r="E1604" s="3">
        <v>4</v>
      </c>
    </row>
    <row r="1605" spans="1:5" x14ac:dyDescent="0.25">
      <c r="A1605">
        <v>1834</v>
      </c>
      <c r="D1605" s="4">
        <v>3</v>
      </c>
      <c r="E1605" s="3">
        <v>4</v>
      </c>
    </row>
    <row r="1606" spans="1:5" x14ac:dyDescent="0.25">
      <c r="A1606">
        <v>1835</v>
      </c>
      <c r="D1606" s="4">
        <v>3</v>
      </c>
    </row>
    <row r="1607" spans="1:5" x14ac:dyDescent="0.25">
      <c r="A1607">
        <v>1836</v>
      </c>
    </row>
    <row r="1608" spans="1:5" x14ac:dyDescent="0.25">
      <c r="A1608">
        <v>1837</v>
      </c>
    </row>
    <row r="1609" spans="1:5" x14ac:dyDescent="0.25">
      <c r="A1609">
        <v>1838</v>
      </c>
      <c r="C1609" s="5">
        <v>2</v>
      </c>
    </row>
    <row r="1610" spans="1:5" x14ac:dyDescent="0.25">
      <c r="A1610">
        <v>1839</v>
      </c>
      <c r="C1610" s="5">
        <v>2</v>
      </c>
    </row>
    <row r="1611" spans="1:5" x14ac:dyDescent="0.25">
      <c r="A1611">
        <v>1840</v>
      </c>
      <c r="C1611" s="5">
        <v>2</v>
      </c>
    </row>
    <row r="1612" spans="1:5" x14ac:dyDescent="0.25">
      <c r="A1612">
        <v>1841</v>
      </c>
      <c r="C1612" s="5">
        <v>2</v>
      </c>
    </row>
    <row r="1613" spans="1:5" x14ac:dyDescent="0.25">
      <c r="A1613">
        <v>1842</v>
      </c>
      <c r="C1613" s="5">
        <v>2</v>
      </c>
    </row>
    <row r="1614" spans="1:5" x14ac:dyDescent="0.25">
      <c r="A1614">
        <v>1843</v>
      </c>
      <c r="C1614" s="5">
        <v>2</v>
      </c>
    </row>
    <row r="1615" spans="1:5" x14ac:dyDescent="0.25">
      <c r="A1615">
        <v>1844</v>
      </c>
      <c r="B1615" s="2">
        <v>1</v>
      </c>
      <c r="C1615" s="5">
        <v>2</v>
      </c>
    </row>
    <row r="1616" spans="1:5" x14ac:dyDescent="0.25">
      <c r="A1616">
        <v>1845</v>
      </c>
      <c r="B1616" s="2">
        <v>1</v>
      </c>
      <c r="C1616" s="5">
        <v>2</v>
      </c>
    </row>
    <row r="1617" spans="1:5" x14ac:dyDescent="0.25">
      <c r="A1617">
        <v>1846</v>
      </c>
      <c r="B1617" s="2">
        <v>1</v>
      </c>
      <c r="C1617" s="5">
        <v>2</v>
      </c>
    </row>
    <row r="1618" spans="1:5" x14ac:dyDescent="0.25">
      <c r="A1618">
        <v>1847</v>
      </c>
      <c r="B1618" s="2">
        <v>1</v>
      </c>
    </row>
    <row r="1619" spans="1:5" x14ac:dyDescent="0.25">
      <c r="A1619">
        <v>1848</v>
      </c>
      <c r="B1619" s="2">
        <v>1</v>
      </c>
    </row>
    <row r="1620" spans="1:5" x14ac:dyDescent="0.25">
      <c r="A1620">
        <v>1849</v>
      </c>
      <c r="B1620" s="2">
        <v>1</v>
      </c>
    </row>
    <row r="1621" spans="1:5" x14ac:dyDescent="0.25">
      <c r="A1621">
        <v>1850</v>
      </c>
      <c r="B1621" s="2">
        <v>1</v>
      </c>
      <c r="D1621" s="4">
        <v>3</v>
      </c>
      <c r="E1621" s="3">
        <v>4</v>
      </c>
    </row>
    <row r="1622" spans="1:5" x14ac:dyDescent="0.25">
      <c r="A1622">
        <v>1851</v>
      </c>
      <c r="B1622" s="2">
        <v>1</v>
      </c>
      <c r="D1622" s="4">
        <v>3</v>
      </c>
      <c r="E1622" s="3">
        <v>4</v>
      </c>
    </row>
    <row r="1623" spans="1:5" x14ac:dyDescent="0.25">
      <c r="A1623">
        <v>1852</v>
      </c>
      <c r="B1623" s="2">
        <v>1</v>
      </c>
      <c r="D1623" s="4">
        <v>3</v>
      </c>
      <c r="E1623" s="3">
        <v>4</v>
      </c>
    </row>
    <row r="1624" spans="1:5" x14ac:dyDescent="0.25">
      <c r="A1624">
        <v>1853</v>
      </c>
      <c r="D1624" s="4">
        <v>3</v>
      </c>
      <c r="E1624" s="3">
        <v>4</v>
      </c>
    </row>
    <row r="1625" spans="1:5" x14ac:dyDescent="0.25">
      <c r="A1625">
        <v>1854</v>
      </c>
      <c r="D1625" s="4">
        <v>3</v>
      </c>
      <c r="E1625" s="3">
        <v>4</v>
      </c>
    </row>
    <row r="1626" spans="1:5" x14ac:dyDescent="0.25">
      <c r="A1626">
        <v>1855</v>
      </c>
      <c r="D1626" s="4">
        <v>3</v>
      </c>
      <c r="E1626" s="3">
        <v>4</v>
      </c>
    </row>
    <row r="1627" spans="1:5" x14ac:dyDescent="0.25">
      <c r="A1627">
        <v>1856</v>
      </c>
      <c r="D1627" s="4">
        <v>3</v>
      </c>
      <c r="E1627" s="3">
        <v>4</v>
      </c>
    </row>
    <row r="1628" spans="1:5" x14ac:dyDescent="0.25">
      <c r="A1628">
        <v>1857</v>
      </c>
      <c r="D1628" s="4">
        <v>3</v>
      </c>
      <c r="E1628" s="3">
        <v>4</v>
      </c>
    </row>
    <row r="1629" spans="1:5" x14ac:dyDescent="0.25">
      <c r="A1629">
        <v>1858</v>
      </c>
      <c r="D1629" s="4">
        <v>3</v>
      </c>
    </row>
    <row r="1630" spans="1:5" x14ac:dyDescent="0.25">
      <c r="A1630">
        <v>1859</v>
      </c>
      <c r="C1630" s="5">
        <v>2</v>
      </c>
      <c r="D1630" s="4">
        <v>3</v>
      </c>
    </row>
    <row r="1631" spans="1:5" x14ac:dyDescent="0.25">
      <c r="A1631">
        <v>1860</v>
      </c>
      <c r="C1631" s="5">
        <v>2</v>
      </c>
    </row>
    <row r="1632" spans="1:5" x14ac:dyDescent="0.25">
      <c r="A1632">
        <v>1861</v>
      </c>
      <c r="C1632" s="5">
        <v>2</v>
      </c>
    </row>
    <row r="1633" spans="1:5" x14ac:dyDescent="0.25">
      <c r="A1633">
        <v>1862</v>
      </c>
      <c r="C1633" s="5">
        <v>2</v>
      </c>
    </row>
    <row r="1634" spans="1:5" x14ac:dyDescent="0.25">
      <c r="A1634">
        <v>1863</v>
      </c>
      <c r="C1634" s="5">
        <v>2</v>
      </c>
    </row>
    <row r="1635" spans="1:5" x14ac:dyDescent="0.25">
      <c r="A1635">
        <v>1864</v>
      </c>
      <c r="C1635" s="5">
        <v>2</v>
      </c>
    </row>
    <row r="1636" spans="1:5" x14ac:dyDescent="0.25">
      <c r="A1636">
        <v>1865</v>
      </c>
      <c r="C1636" s="5">
        <v>2</v>
      </c>
    </row>
    <row r="1637" spans="1:5" x14ac:dyDescent="0.25">
      <c r="A1637">
        <v>1866</v>
      </c>
      <c r="B1637" s="2">
        <v>1</v>
      </c>
      <c r="C1637" s="5">
        <v>2</v>
      </c>
    </row>
    <row r="1638" spans="1:5" x14ac:dyDescent="0.25">
      <c r="A1638">
        <v>1867</v>
      </c>
      <c r="B1638" s="2">
        <v>1</v>
      </c>
      <c r="C1638" s="5">
        <v>2</v>
      </c>
    </row>
    <row r="1639" spans="1:5" x14ac:dyDescent="0.25">
      <c r="A1639">
        <v>1868</v>
      </c>
      <c r="B1639" s="2">
        <v>1</v>
      </c>
      <c r="C1639" s="5">
        <v>2</v>
      </c>
    </row>
    <row r="1640" spans="1:5" x14ac:dyDescent="0.25">
      <c r="A1640">
        <v>1869</v>
      </c>
      <c r="B1640" s="2">
        <v>1</v>
      </c>
    </row>
    <row r="1641" spans="1:5" x14ac:dyDescent="0.25">
      <c r="A1641">
        <v>1870</v>
      </c>
      <c r="B1641" s="2">
        <v>1</v>
      </c>
    </row>
    <row r="1642" spans="1:5" x14ac:dyDescent="0.25">
      <c r="A1642">
        <v>1871</v>
      </c>
      <c r="B1642" s="2">
        <v>1</v>
      </c>
    </row>
    <row r="1643" spans="1:5" x14ac:dyDescent="0.25">
      <c r="A1643">
        <v>1872</v>
      </c>
      <c r="B1643" s="2">
        <v>1</v>
      </c>
    </row>
    <row r="1644" spans="1:5" x14ac:dyDescent="0.25">
      <c r="A1644">
        <v>1873</v>
      </c>
      <c r="B1644" s="2">
        <v>1</v>
      </c>
      <c r="D1644" s="4">
        <v>3</v>
      </c>
      <c r="E1644" s="3">
        <v>4</v>
      </c>
    </row>
    <row r="1645" spans="1:5" x14ac:dyDescent="0.25">
      <c r="A1645">
        <v>1874</v>
      </c>
      <c r="B1645" s="2">
        <v>1</v>
      </c>
      <c r="D1645" s="4">
        <v>3</v>
      </c>
      <c r="E1645" s="3">
        <v>4</v>
      </c>
    </row>
    <row r="1646" spans="1:5" x14ac:dyDescent="0.25">
      <c r="A1646">
        <v>1875</v>
      </c>
      <c r="B1646" s="2">
        <v>1</v>
      </c>
      <c r="D1646" s="4">
        <v>3</v>
      </c>
      <c r="E1646" s="3">
        <v>4</v>
      </c>
    </row>
    <row r="1647" spans="1:5" x14ac:dyDescent="0.25">
      <c r="A1647">
        <v>1876</v>
      </c>
      <c r="D1647" s="4">
        <v>3</v>
      </c>
      <c r="E1647" s="3">
        <v>4</v>
      </c>
    </row>
    <row r="1648" spans="1:5" x14ac:dyDescent="0.25">
      <c r="A1648">
        <v>1877</v>
      </c>
      <c r="D1648" s="4">
        <v>3</v>
      </c>
      <c r="E1648" s="3">
        <v>4</v>
      </c>
    </row>
    <row r="1649" spans="1:5" x14ac:dyDescent="0.25">
      <c r="A1649">
        <v>1878</v>
      </c>
      <c r="D1649" s="4">
        <v>3</v>
      </c>
      <c r="E1649" s="3">
        <v>4</v>
      </c>
    </row>
    <row r="1650" spans="1:5" x14ac:dyDescent="0.25">
      <c r="A1650">
        <v>1879</v>
      </c>
      <c r="D1650" s="4">
        <v>3</v>
      </c>
      <c r="E1650" s="3">
        <v>4</v>
      </c>
    </row>
    <row r="1651" spans="1:5" x14ac:dyDescent="0.25">
      <c r="A1651">
        <v>1880</v>
      </c>
      <c r="D1651" s="4">
        <v>3</v>
      </c>
      <c r="E1651" s="3">
        <v>4</v>
      </c>
    </row>
    <row r="1652" spans="1:5" x14ac:dyDescent="0.25">
      <c r="A1652">
        <v>1881</v>
      </c>
      <c r="C1652" s="5">
        <v>2</v>
      </c>
      <c r="D1652" s="4">
        <v>3</v>
      </c>
      <c r="E1652" s="3">
        <v>4</v>
      </c>
    </row>
    <row r="1653" spans="1:5" x14ac:dyDescent="0.25">
      <c r="A1653">
        <v>1882</v>
      </c>
      <c r="C1653" s="5">
        <v>2</v>
      </c>
      <c r="D1653" s="4">
        <v>3</v>
      </c>
    </row>
    <row r="1654" spans="1:5" x14ac:dyDescent="0.25">
      <c r="A1654">
        <v>1883</v>
      </c>
      <c r="C1654" s="5">
        <v>2</v>
      </c>
    </row>
    <row r="1655" spans="1:5" x14ac:dyDescent="0.25">
      <c r="A1655">
        <v>1884</v>
      </c>
      <c r="C1655" s="5">
        <v>2</v>
      </c>
    </row>
    <row r="1656" spans="1:5" x14ac:dyDescent="0.25">
      <c r="A1656">
        <v>1885</v>
      </c>
      <c r="C1656" s="5">
        <v>2</v>
      </c>
    </row>
    <row r="1657" spans="1:5" x14ac:dyDescent="0.25">
      <c r="A1657">
        <v>1886</v>
      </c>
      <c r="C1657" s="5">
        <v>2</v>
      </c>
    </row>
    <row r="1658" spans="1:5" x14ac:dyDescent="0.25">
      <c r="A1658">
        <v>1887</v>
      </c>
      <c r="C1658" s="5">
        <v>2</v>
      </c>
    </row>
    <row r="1659" spans="1:5" x14ac:dyDescent="0.25">
      <c r="A1659">
        <v>1888</v>
      </c>
      <c r="C1659" s="5">
        <v>2</v>
      </c>
    </row>
    <row r="1660" spans="1:5" x14ac:dyDescent="0.25">
      <c r="A1660">
        <v>1889</v>
      </c>
      <c r="C1660" s="5">
        <v>2</v>
      </c>
    </row>
    <row r="1661" spans="1:5" x14ac:dyDescent="0.25">
      <c r="A1661">
        <v>1890</v>
      </c>
      <c r="B1661" s="2">
        <v>1</v>
      </c>
      <c r="C1661" s="5">
        <v>2</v>
      </c>
    </row>
    <row r="1662" spans="1:5" x14ac:dyDescent="0.25">
      <c r="A1662">
        <v>1891</v>
      </c>
      <c r="B1662" s="2">
        <v>1</v>
      </c>
      <c r="C1662" s="5">
        <v>2</v>
      </c>
    </row>
    <row r="1663" spans="1:5" x14ac:dyDescent="0.25">
      <c r="A1663">
        <v>1892</v>
      </c>
      <c r="B1663" s="2">
        <v>1</v>
      </c>
    </row>
    <row r="1664" spans="1:5" x14ac:dyDescent="0.25">
      <c r="A1664">
        <v>1893</v>
      </c>
      <c r="B1664" s="2">
        <v>1</v>
      </c>
    </row>
    <row r="1665" spans="1:5" x14ac:dyDescent="0.25">
      <c r="A1665">
        <v>1894</v>
      </c>
      <c r="B1665" s="2">
        <v>1</v>
      </c>
    </row>
    <row r="1666" spans="1:5" x14ac:dyDescent="0.25">
      <c r="A1666">
        <v>1895</v>
      </c>
      <c r="B1666" s="2">
        <v>1</v>
      </c>
    </row>
    <row r="1667" spans="1:5" x14ac:dyDescent="0.25">
      <c r="A1667">
        <v>1896</v>
      </c>
      <c r="B1667" s="2">
        <v>1</v>
      </c>
      <c r="E1667" s="3">
        <v>4</v>
      </c>
    </row>
    <row r="1668" spans="1:5" x14ac:dyDescent="0.25">
      <c r="A1668">
        <v>1897</v>
      </c>
      <c r="B1668" s="2">
        <v>1</v>
      </c>
      <c r="D1668" s="4">
        <v>3</v>
      </c>
      <c r="E1668" s="3">
        <v>4</v>
      </c>
    </row>
    <row r="1669" spans="1:5" x14ac:dyDescent="0.25">
      <c r="A1669">
        <v>1898</v>
      </c>
      <c r="B1669" s="2">
        <v>1</v>
      </c>
      <c r="D1669" s="4">
        <v>3</v>
      </c>
      <c r="E1669" s="3">
        <v>4</v>
      </c>
    </row>
    <row r="1670" spans="1:5" x14ac:dyDescent="0.25">
      <c r="A1670">
        <v>1899</v>
      </c>
      <c r="D1670" s="4">
        <v>3</v>
      </c>
      <c r="E1670" s="3">
        <v>4</v>
      </c>
    </row>
    <row r="1671" spans="1:5" x14ac:dyDescent="0.25">
      <c r="A1671">
        <v>1900</v>
      </c>
      <c r="D1671" s="4">
        <v>3</v>
      </c>
      <c r="E1671" s="3">
        <v>4</v>
      </c>
    </row>
    <row r="1672" spans="1:5" x14ac:dyDescent="0.25">
      <c r="A1672">
        <v>1901</v>
      </c>
      <c r="D1672" s="4">
        <v>3</v>
      </c>
      <c r="E1672" s="3">
        <v>4</v>
      </c>
    </row>
    <row r="1673" spans="1:5" x14ac:dyDescent="0.25">
      <c r="A1673">
        <v>1902</v>
      </c>
      <c r="D1673" s="4">
        <v>3</v>
      </c>
      <c r="E1673" s="3">
        <v>4</v>
      </c>
    </row>
    <row r="1674" spans="1:5" x14ac:dyDescent="0.25">
      <c r="A1674">
        <v>1903</v>
      </c>
      <c r="D1674" s="4">
        <v>3</v>
      </c>
      <c r="E1674" s="3">
        <v>4</v>
      </c>
    </row>
    <row r="1675" spans="1:5" x14ac:dyDescent="0.25">
      <c r="A1675">
        <v>1904</v>
      </c>
      <c r="D1675" s="4">
        <v>3</v>
      </c>
      <c r="E1675" s="3">
        <v>4</v>
      </c>
    </row>
    <row r="1676" spans="1:5" x14ac:dyDescent="0.25">
      <c r="A1676">
        <v>1905</v>
      </c>
      <c r="D1676" s="4">
        <v>3</v>
      </c>
      <c r="E1676" s="3">
        <v>4</v>
      </c>
    </row>
    <row r="1677" spans="1:5" x14ac:dyDescent="0.25">
      <c r="A1677">
        <v>1906</v>
      </c>
      <c r="C1677" s="5">
        <v>2</v>
      </c>
      <c r="D1677" s="4">
        <v>3</v>
      </c>
    </row>
    <row r="1678" spans="1:5" x14ac:dyDescent="0.25">
      <c r="A1678">
        <v>1907</v>
      </c>
      <c r="C1678" s="5">
        <v>2</v>
      </c>
    </row>
    <row r="1679" spans="1:5" x14ac:dyDescent="0.25">
      <c r="A1679">
        <v>1908</v>
      </c>
      <c r="C1679" s="5">
        <v>2</v>
      </c>
    </row>
    <row r="1680" spans="1:5" x14ac:dyDescent="0.25">
      <c r="A1680">
        <v>1909</v>
      </c>
      <c r="C1680" s="5">
        <v>2</v>
      </c>
    </row>
    <row r="1681" spans="1:5" x14ac:dyDescent="0.25">
      <c r="A1681">
        <v>1910</v>
      </c>
      <c r="C1681" s="5">
        <v>2</v>
      </c>
    </row>
    <row r="1682" spans="1:5" x14ac:dyDescent="0.25">
      <c r="A1682">
        <v>1911</v>
      </c>
      <c r="C1682" s="5">
        <v>2</v>
      </c>
    </row>
    <row r="1683" spans="1:5" x14ac:dyDescent="0.25">
      <c r="A1683">
        <v>1912</v>
      </c>
      <c r="C1683" s="5">
        <v>2</v>
      </c>
    </row>
    <row r="1684" spans="1:5" x14ac:dyDescent="0.25">
      <c r="A1684">
        <v>1913</v>
      </c>
      <c r="C1684" s="5">
        <v>2</v>
      </c>
    </row>
    <row r="1685" spans="1:5" x14ac:dyDescent="0.25">
      <c r="A1685">
        <v>1914</v>
      </c>
      <c r="B1685" s="2">
        <v>1</v>
      </c>
      <c r="C1685" s="5">
        <v>2</v>
      </c>
    </row>
    <row r="1686" spans="1:5" x14ac:dyDescent="0.25">
      <c r="A1686">
        <v>1915</v>
      </c>
      <c r="B1686" s="2">
        <v>1</v>
      </c>
      <c r="C1686" s="5">
        <v>2</v>
      </c>
    </row>
    <row r="1687" spans="1:5" x14ac:dyDescent="0.25">
      <c r="A1687">
        <v>1916</v>
      </c>
      <c r="B1687" s="2">
        <v>1</v>
      </c>
      <c r="C1687" s="5">
        <v>2</v>
      </c>
    </row>
    <row r="1688" spans="1:5" x14ac:dyDescent="0.25">
      <c r="A1688">
        <v>1917</v>
      </c>
      <c r="B1688" s="2">
        <v>1</v>
      </c>
    </row>
    <row r="1689" spans="1:5" x14ac:dyDescent="0.25">
      <c r="A1689">
        <v>1918</v>
      </c>
      <c r="B1689" s="2">
        <v>1</v>
      </c>
    </row>
    <row r="1690" spans="1:5" x14ac:dyDescent="0.25">
      <c r="A1690">
        <v>1919</v>
      </c>
      <c r="B1690" s="2">
        <v>1</v>
      </c>
    </row>
    <row r="1691" spans="1:5" x14ac:dyDescent="0.25">
      <c r="A1691">
        <v>1920</v>
      </c>
      <c r="B1691" s="2">
        <v>1</v>
      </c>
      <c r="E1691" s="3">
        <v>4</v>
      </c>
    </row>
    <row r="1692" spans="1:5" x14ac:dyDescent="0.25">
      <c r="A1692">
        <v>1921</v>
      </c>
      <c r="B1692" s="2">
        <v>1</v>
      </c>
      <c r="D1692" s="4">
        <v>3</v>
      </c>
      <c r="E1692" s="3">
        <v>4</v>
      </c>
    </row>
    <row r="1693" spans="1:5" x14ac:dyDescent="0.25">
      <c r="A1693">
        <v>1922</v>
      </c>
      <c r="B1693" s="2">
        <v>1</v>
      </c>
      <c r="D1693" s="4">
        <v>3</v>
      </c>
      <c r="E1693" s="3">
        <v>4</v>
      </c>
    </row>
    <row r="1694" spans="1:5" x14ac:dyDescent="0.25">
      <c r="A1694">
        <v>1923</v>
      </c>
      <c r="D1694" s="4">
        <v>3</v>
      </c>
      <c r="E1694" s="3">
        <v>4</v>
      </c>
    </row>
    <row r="1695" spans="1:5" x14ac:dyDescent="0.25">
      <c r="A1695">
        <v>1924</v>
      </c>
      <c r="D1695" s="4">
        <v>3</v>
      </c>
      <c r="E1695" s="3">
        <v>4</v>
      </c>
    </row>
    <row r="1696" spans="1:5" x14ac:dyDescent="0.25">
      <c r="A1696">
        <v>1925</v>
      </c>
      <c r="D1696" s="4">
        <v>3</v>
      </c>
      <c r="E1696" s="3">
        <v>4</v>
      </c>
    </row>
    <row r="1697" spans="1:5" x14ac:dyDescent="0.25">
      <c r="A1697">
        <v>1926</v>
      </c>
      <c r="D1697" s="4">
        <v>3</v>
      </c>
      <c r="E1697" s="3">
        <v>4</v>
      </c>
    </row>
    <row r="1698" spans="1:5" x14ac:dyDescent="0.25">
      <c r="A1698">
        <v>1927</v>
      </c>
      <c r="D1698" s="4">
        <v>3</v>
      </c>
      <c r="E1698" s="3">
        <v>4</v>
      </c>
    </row>
    <row r="1699" spans="1:5" x14ac:dyDescent="0.25">
      <c r="A1699">
        <v>1928</v>
      </c>
      <c r="D1699" s="4">
        <v>3</v>
      </c>
      <c r="E1699" s="3">
        <v>4</v>
      </c>
    </row>
    <row r="1700" spans="1:5" x14ac:dyDescent="0.25">
      <c r="A1700">
        <v>1929</v>
      </c>
      <c r="D1700" s="4">
        <v>3</v>
      </c>
      <c r="E1700" s="3">
        <v>4</v>
      </c>
    </row>
    <row r="1701" spans="1:5" x14ac:dyDescent="0.25">
      <c r="A1701">
        <v>1930</v>
      </c>
      <c r="D1701" s="4">
        <v>3</v>
      </c>
    </row>
    <row r="1702" spans="1:5" x14ac:dyDescent="0.25">
      <c r="A1702">
        <v>1931</v>
      </c>
      <c r="C1702" s="5">
        <v>2</v>
      </c>
    </row>
    <row r="1703" spans="1:5" x14ac:dyDescent="0.25">
      <c r="A1703">
        <v>1932</v>
      </c>
      <c r="C1703" s="5">
        <v>2</v>
      </c>
    </row>
    <row r="1704" spans="1:5" x14ac:dyDescent="0.25">
      <c r="A1704">
        <v>1933</v>
      </c>
      <c r="C1704" s="5">
        <v>2</v>
      </c>
    </row>
    <row r="1705" spans="1:5" x14ac:dyDescent="0.25">
      <c r="A1705">
        <v>1934</v>
      </c>
      <c r="C1705" s="5">
        <v>2</v>
      </c>
    </row>
    <row r="1706" spans="1:5" x14ac:dyDescent="0.25">
      <c r="A1706">
        <v>1935</v>
      </c>
      <c r="C1706" s="5">
        <v>2</v>
      </c>
    </row>
    <row r="1707" spans="1:5" x14ac:dyDescent="0.25">
      <c r="A1707">
        <v>1936</v>
      </c>
      <c r="C1707" s="5">
        <v>2</v>
      </c>
    </row>
    <row r="1708" spans="1:5" x14ac:dyDescent="0.25">
      <c r="A1708">
        <v>1937</v>
      </c>
      <c r="C1708" s="5">
        <v>2</v>
      </c>
    </row>
    <row r="1709" spans="1:5" x14ac:dyDescent="0.25">
      <c r="A1709">
        <v>1938</v>
      </c>
      <c r="B1709" s="2">
        <v>1</v>
      </c>
      <c r="C1709" s="5">
        <v>2</v>
      </c>
    </row>
    <row r="1710" spans="1:5" x14ac:dyDescent="0.25">
      <c r="A1710">
        <v>1939</v>
      </c>
      <c r="B1710" s="2">
        <v>1</v>
      </c>
      <c r="C1710" s="5">
        <v>2</v>
      </c>
    </row>
    <row r="1711" spans="1:5" x14ac:dyDescent="0.25">
      <c r="A1711">
        <v>1940</v>
      </c>
      <c r="B1711" s="2">
        <v>1</v>
      </c>
      <c r="C1711" s="5">
        <v>2</v>
      </c>
    </row>
    <row r="1712" spans="1:5" x14ac:dyDescent="0.25">
      <c r="A1712">
        <v>1941</v>
      </c>
      <c r="B1712" s="2">
        <v>1</v>
      </c>
      <c r="C1712" s="5">
        <v>2</v>
      </c>
    </row>
    <row r="1713" spans="1:5" x14ac:dyDescent="0.25">
      <c r="A1713">
        <v>1942</v>
      </c>
      <c r="B1713" s="2">
        <v>1</v>
      </c>
    </row>
    <row r="1714" spans="1:5" x14ac:dyDescent="0.25">
      <c r="A1714">
        <v>1943</v>
      </c>
      <c r="B1714" s="2">
        <v>1</v>
      </c>
    </row>
    <row r="1715" spans="1:5" x14ac:dyDescent="0.25">
      <c r="A1715">
        <v>1944</v>
      </c>
      <c r="B1715" s="2">
        <v>1</v>
      </c>
      <c r="E1715" s="3">
        <v>4</v>
      </c>
    </row>
    <row r="1716" spans="1:5" x14ac:dyDescent="0.25">
      <c r="A1716">
        <v>1945</v>
      </c>
      <c r="B1716" s="2">
        <v>1</v>
      </c>
      <c r="E1716" s="3">
        <v>4</v>
      </c>
    </row>
    <row r="1717" spans="1:5" x14ac:dyDescent="0.25">
      <c r="A1717">
        <v>1946</v>
      </c>
      <c r="B1717" s="2">
        <v>1</v>
      </c>
      <c r="D1717" s="4">
        <v>3</v>
      </c>
      <c r="E1717" s="3">
        <v>4</v>
      </c>
    </row>
    <row r="1718" spans="1:5" x14ac:dyDescent="0.25">
      <c r="A1718">
        <v>1947</v>
      </c>
      <c r="B1718" s="2">
        <v>1</v>
      </c>
      <c r="D1718" s="4">
        <v>3</v>
      </c>
      <c r="E1718" s="3">
        <v>4</v>
      </c>
    </row>
    <row r="1719" spans="1:5" x14ac:dyDescent="0.25">
      <c r="A1719">
        <v>1948</v>
      </c>
      <c r="D1719" s="4">
        <v>3</v>
      </c>
      <c r="E1719" s="3">
        <v>4</v>
      </c>
    </row>
    <row r="1720" spans="1:5" x14ac:dyDescent="0.25">
      <c r="A1720">
        <v>1949</v>
      </c>
      <c r="D1720" s="4">
        <v>3</v>
      </c>
      <c r="E1720" s="3">
        <v>4</v>
      </c>
    </row>
    <row r="1721" spans="1:5" x14ac:dyDescent="0.25">
      <c r="A1721">
        <v>1950</v>
      </c>
      <c r="D1721" s="4">
        <v>3</v>
      </c>
      <c r="E1721" s="3">
        <v>4</v>
      </c>
    </row>
    <row r="1722" spans="1:5" x14ac:dyDescent="0.25">
      <c r="A1722">
        <v>1951</v>
      </c>
      <c r="D1722" s="4">
        <v>3</v>
      </c>
      <c r="E1722" s="3">
        <v>4</v>
      </c>
    </row>
    <row r="1723" spans="1:5" x14ac:dyDescent="0.25">
      <c r="A1723">
        <v>1952</v>
      </c>
      <c r="D1723" s="4">
        <v>3</v>
      </c>
      <c r="E1723" s="3">
        <v>4</v>
      </c>
    </row>
    <row r="1724" spans="1:5" x14ac:dyDescent="0.25">
      <c r="A1724">
        <v>1953</v>
      </c>
      <c r="D1724" s="4">
        <v>3</v>
      </c>
      <c r="E1724" s="3">
        <v>4</v>
      </c>
    </row>
    <row r="1725" spans="1:5" x14ac:dyDescent="0.25">
      <c r="A1725">
        <v>1954</v>
      </c>
      <c r="C1725" s="5">
        <v>2</v>
      </c>
      <c r="D1725" s="4">
        <v>3</v>
      </c>
      <c r="E1725" s="3">
        <v>4</v>
      </c>
    </row>
    <row r="1726" spans="1:5" x14ac:dyDescent="0.25">
      <c r="A1726">
        <v>1955</v>
      </c>
      <c r="C1726" s="5">
        <v>2</v>
      </c>
      <c r="D1726" s="4">
        <v>3</v>
      </c>
    </row>
    <row r="1727" spans="1:5" x14ac:dyDescent="0.25">
      <c r="A1727">
        <v>1956</v>
      </c>
      <c r="C1727" s="5">
        <v>2</v>
      </c>
    </row>
    <row r="1728" spans="1:5" x14ac:dyDescent="0.25">
      <c r="A1728">
        <v>1957</v>
      </c>
      <c r="C1728" s="5">
        <v>2</v>
      </c>
    </row>
    <row r="1729" spans="1:5" x14ac:dyDescent="0.25">
      <c r="A1729">
        <v>1958</v>
      </c>
      <c r="C1729" s="5">
        <v>2</v>
      </c>
    </row>
    <row r="1730" spans="1:5" x14ac:dyDescent="0.25">
      <c r="A1730">
        <v>1959</v>
      </c>
      <c r="C1730" s="5">
        <v>2</v>
      </c>
    </row>
    <row r="1731" spans="1:5" x14ac:dyDescent="0.25">
      <c r="A1731">
        <v>1960</v>
      </c>
      <c r="C1731" s="5">
        <v>2</v>
      </c>
    </row>
    <row r="1732" spans="1:5" x14ac:dyDescent="0.25">
      <c r="A1732">
        <v>1961</v>
      </c>
      <c r="C1732" s="5">
        <v>2</v>
      </c>
    </row>
    <row r="1733" spans="1:5" x14ac:dyDescent="0.25">
      <c r="A1733">
        <v>1962</v>
      </c>
      <c r="C1733" s="5">
        <v>2</v>
      </c>
    </row>
    <row r="1734" spans="1:5" x14ac:dyDescent="0.25">
      <c r="A1734">
        <v>1963</v>
      </c>
      <c r="B1734" s="2">
        <v>1</v>
      </c>
      <c r="C1734" s="5">
        <v>2</v>
      </c>
    </row>
    <row r="1735" spans="1:5" x14ac:dyDescent="0.25">
      <c r="A1735">
        <v>1964</v>
      </c>
      <c r="B1735" s="2">
        <v>1</v>
      </c>
      <c r="C1735" s="5">
        <v>2</v>
      </c>
    </row>
    <row r="1736" spans="1:5" x14ac:dyDescent="0.25">
      <c r="A1736">
        <v>1965</v>
      </c>
      <c r="B1736" s="2">
        <v>1</v>
      </c>
    </row>
    <row r="1737" spans="1:5" x14ac:dyDescent="0.25">
      <c r="A1737">
        <v>1966</v>
      </c>
      <c r="B1737" s="2">
        <v>1</v>
      </c>
    </row>
    <row r="1738" spans="1:5" x14ac:dyDescent="0.25">
      <c r="A1738">
        <v>1967</v>
      </c>
      <c r="B1738" s="2">
        <v>1</v>
      </c>
    </row>
    <row r="1739" spans="1:5" x14ac:dyDescent="0.25">
      <c r="A1739">
        <v>1968</v>
      </c>
      <c r="B1739" s="2">
        <v>1</v>
      </c>
      <c r="E1739" s="3">
        <v>4</v>
      </c>
    </row>
    <row r="1740" spans="1:5" x14ac:dyDescent="0.25">
      <c r="A1740">
        <v>1969</v>
      </c>
      <c r="B1740" s="2">
        <v>1</v>
      </c>
      <c r="E1740" s="3">
        <v>4</v>
      </c>
    </row>
    <row r="1741" spans="1:5" x14ac:dyDescent="0.25">
      <c r="A1741">
        <v>1970</v>
      </c>
      <c r="B1741" s="2">
        <v>1</v>
      </c>
      <c r="E1741" s="3">
        <v>4</v>
      </c>
    </row>
    <row r="1742" spans="1:5" x14ac:dyDescent="0.25">
      <c r="A1742">
        <v>1971</v>
      </c>
      <c r="B1742" s="2">
        <v>1</v>
      </c>
      <c r="D1742" s="4">
        <v>3</v>
      </c>
      <c r="E1742" s="3">
        <v>4</v>
      </c>
    </row>
    <row r="1743" spans="1:5" x14ac:dyDescent="0.25">
      <c r="A1743">
        <v>1972</v>
      </c>
      <c r="B1743" s="2">
        <v>1</v>
      </c>
      <c r="D1743" s="4">
        <v>3</v>
      </c>
      <c r="E1743" s="3">
        <v>4</v>
      </c>
    </row>
    <row r="1744" spans="1:5" x14ac:dyDescent="0.25">
      <c r="A1744">
        <v>1973</v>
      </c>
      <c r="D1744" s="4">
        <v>3</v>
      </c>
      <c r="E1744" s="3">
        <v>4</v>
      </c>
    </row>
    <row r="1745" spans="1:5" x14ac:dyDescent="0.25">
      <c r="A1745">
        <v>1974</v>
      </c>
      <c r="D1745" s="4">
        <v>3</v>
      </c>
      <c r="E1745" s="3">
        <v>4</v>
      </c>
    </row>
    <row r="1746" spans="1:5" x14ac:dyDescent="0.25">
      <c r="A1746">
        <v>1975</v>
      </c>
      <c r="D1746" s="4">
        <v>3</v>
      </c>
      <c r="E1746" s="3">
        <v>4</v>
      </c>
    </row>
    <row r="1747" spans="1:5" x14ac:dyDescent="0.25">
      <c r="A1747">
        <v>1976</v>
      </c>
      <c r="D1747" s="4">
        <v>3</v>
      </c>
      <c r="E1747" s="3">
        <v>4</v>
      </c>
    </row>
    <row r="1748" spans="1:5" x14ac:dyDescent="0.25">
      <c r="A1748">
        <v>1977</v>
      </c>
      <c r="D1748" s="4">
        <v>3</v>
      </c>
      <c r="E1748" s="3">
        <v>4</v>
      </c>
    </row>
    <row r="1749" spans="1:5" x14ac:dyDescent="0.25">
      <c r="A1749">
        <v>1978</v>
      </c>
      <c r="C1749" s="5">
        <v>2</v>
      </c>
      <c r="D1749" s="4">
        <v>3</v>
      </c>
      <c r="E1749" s="3">
        <v>4</v>
      </c>
    </row>
    <row r="1750" spans="1:5" x14ac:dyDescent="0.25">
      <c r="A1750">
        <v>1979</v>
      </c>
      <c r="C1750" s="5">
        <v>2</v>
      </c>
      <c r="D1750" s="4">
        <v>3</v>
      </c>
    </row>
    <row r="1751" spans="1:5" x14ac:dyDescent="0.25">
      <c r="A1751">
        <v>1980</v>
      </c>
      <c r="C1751" s="5">
        <v>2</v>
      </c>
      <c r="D1751" s="4">
        <v>3</v>
      </c>
    </row>
    <row r="1752" spans="1:5" x14ac:dyDescent="0.25">
      <c r="A1752">
        <v>1981</v>
      </c>
      <c r="C1752" s="5">
        <v>2</v>
      </c>
      <c r="D1752" s="4">
        <v>3</v>
      </c>
    </row>
    <row r="1753" spans="1:5" x14ac:dyDescent="0.25">
      <c r="A1753">
        <v>1982</v>
      </c>
      <c r="C1753" s="5">
        <v>2</v>
      </c>
      <c r="D1753" s="4">
        <v>3</v>
      </c>
    </row>
    <row r="1754" spans="1:5" x14ac:dyDescent="0.25">
      <c r="A1754">
        <v>1983</v>
      </c>
      <c r="C1754" s="5">
        <v>2</v>
      </c>
    </row>
    <row r="1755" spans="1:5" x14ac:dyDescent="0.25">
      <c r="A1755">
        <v>1984</v>
      </c>
      <c r="C1755" s="5">
        <v>2</v>
      </c>
    </row>
    <row r="1756" spans="1:5" x14ac:dyDescent="0.25">
      <c r="A1756">
        <v>1985</v>
      </c>
      <c r="C1756" s="5">
        <v>2</v>
      </c>
    </row>
    <row r="1757" spans="1:5" x14ac:dyDescent="0.25">
      <c r="A1757">
        <v>1986</v>
      </c>
      <c r="C1757" s="5">
        <v>2</v>
      </c>
    </row>
    <row r="1758" spans="1:5" x14ac:dyDescent="0.25">
      <c r="A1758">
        <v>1987</v>
      </c>
      <c r="C1758" s="5">
        <v>2</v>
      </c>
    </row>
    <row r="1759" spans="1:5" x14ac:dyDescent="0.25">
      <c r="A1759">
        <v>1988</v>
      </c>
      <c r="B1759" s="2">
        <v>1</v>
      </c>
      <c r="C1759" s="5">
        <v>2</v>
      </c>
    </row>
    <row r="1760" spans="1:5" x14ac:dyDescent="0.25">
      <c r="A1760">
        <v>1989</v>
      </c>
      <c r="B1760" s="2">
        <v>1</v>
      </c>
      <c r="C1760" s="5">
        <v>2</v>
      </c>
    </row>
    <row r="1761" spans="1:6" x14ac:dyDescent="0.25">
      <c r="A1761">
        <v>1990</v>
      </c>
      <c r="B1761" s="2">
        <v>1</v>
      </c>
    </row>
    <row r="1762" spans="1:6" x14ac:dyDescent="0.25">
      <c r="A1762">
        <v>1991</v>
      </c>
      <c r="B1762" s="2">
        <v>1</v>
      </c>
    </row>
    <row r="1763" spans="1:6" x14ac:dyDescent="0.25">
      <c r="A1763">
        <v>1992</v>
      </c>
      <c r="B1763" s="2">
        <v>1</v>
      </c>
    </row>
    <row r="1764" spans="1:6" x14ac:dyDescent="0.25">
      <c r="A1764">
        <v>1993</v>
      </c>
      <c r="B1764" s="2">
        <v>1</v>
      </c>
      <c r="E1764" s="3">
        <v>4</v>
      </c>
    </row>
    <row r="1765" spans="1:6" x14ac:dyDescent="0.25">
      <c r="A1765">
        <v>1994</v>
      </c>
      <c r="B1765" s="2">
        <v>1</v>
      </c>
      <c r="E1765" s="3">
        <v>4</v>
      </c>
    </row>
    <row r="1766" spans="1:6" x14ac:dyDescent="0.25">
      <c r="A1766">
        <v>1995</v>
      </c>
      <c r="B1766" s="2">
        <v>1</v>
      </c>
      <c r="E1766" s="3">
        <v>4</v>
      </c>
    </row>
    <row r="1767" spans="1:6" x14ac:dyDescent="0.25">
      <c r="A1767">
        <v>1996</v>
      </c>
      <c r="B1767" s="2">
        <v>1</v>
      </c>
      <c r="E1767" s="3">
        <v>4</v>
      </c>
    </row>
    <row r="1768" spans="1:6" x14ac:dyDescent="0.25">
      <c r="A1768">
        <v>1997</v>
      </c>
      <c r="B1768" s="2">
        <v>1</v>
      </c>
      <c r="E1768" s="3">
        <v>4</v>
      </c>
    </row>
    <row r="1769" spans="1:6" x14ac:dyDescent="0.25">
      <c r="A1769">
        <v>1998</v>
      </c>
      <c r="B1769" s="2">
        <v>1</v>
      </c>
      <c r="D1769" s="4">
        <v>3</v>
      </c>
      <c r="E1769" s="3">
        <v>4</v>
      </c>
    </row>
    <row r="1770" spans="1:6" x14ac:dyDescent="0.25">
      <c r="A1770">
        <v>1999</v>
      </c>
      <c r="D1770" s="4">
        <v>3</v>
      </c>
      <c r="E1770" s="3">
        <v>4</v>
      </c>
    </row>
    <row r="1771" spans="1:6" x14ac:dyDescent="0.25">
      <c r="A1771">
        <v>2000</v>
      </c>
      <c r="D1771" s="4">
        <v>3</v>
      </c>
      <c r="E1771" s="3">
        <v>4</v>
      </c>
      <c r="F1771" t="s">
        <v>22</v>
      </c>
    </row>
    <row r="1772" spans="1:6" x14ac:dyDescent="0.25">
      <c r="A1772">
        <v>2031</v>
      </c>
    </row>
    <row r="1773" spans="1:6" x14ac:dyDescent="0.25">
      <c r="A1773">
        <v>2032</v>
      </c>
    </row>
    <row r="1774" spans="1:6" x14ac:dyDescent="0.25">
      <c r="A1774">
        <v>2033</v>
      </c>
      <c r="F1774" t="s">
        <v>22</v>
      </c>
    </row>
    <row r="1775" spans="1:6" x14ac:dyDescent="0.25">
      <c r="A1775">
        <v>2034</v>
      </c>
      <c r="C1775" s="5">
        <v>2</v>
      </c>
    </row>
    <row r="1776" spans="1:6" x14ac:dyDescent="0.25">
      <c r="A1776">
        <v>2035</v>
      </c>
      <c r="B1776" s="2">
        <v>1</v>
      </c>
      <c r="C1776" s="5">
        <v>2</v>
      </c>
    </row>
    <row r="1777" spans="1:5" x14ac:dyDescent="0.25">
      <c r="A1777">
        <v>2036</v>
      </c>
      <c r="B1777" s="2">
        <v>1</v>
      </c>
      <c r="C1777" s="5">
        <v>2</v>
      </c>
    </row>
    <row r="1778" spans="1:5" x14ac:dyDescent="0.25">
      <c r="A1778">
        <v>2037</v>
      </c>
      <c r="B1778" s="2">
        <v>1</v>
      </c>
      <c r="C1778" s="5">
        <v>2</v>
      </c>
    </row>
    <row r="1779" spans="1:5" x14ac:dyDescent="0.25">
      <c r="A1779">
        <v>2038</v>
      </c>
      <c r="B1779" s="2">
        <v>1</v>
      </c>
      <c r="C1779" s="5">
        <v>2</v>
      </c>
    </row>
    <row r="1780" spans="1:5" x14ac:dyDescent="0.25">
      <c r="A1780">
        <v>2039</v>
      </c>
      <c r="B1780" s="2">
        <v>1</v>
      </c>
      <c r="C1780" s="5">
        <v>2</v>
      </c>
    </row>
    <row r="1781" spans="1:5" x14ac:dyDescent="0.25">
      <c r="A1781">
        <v>2040</v>
      </c>
      <c r="B1781" s="2">
        <v>1</v>
      </c>
      <c r="C1781" s="5">
        <v>2</v>
      </c>
    </row>
    <row r="1782" spans="1:5" x14ac:dyDescent="0.25">
      <c r="A1782">
        <v>2041</v>
      </c>
      <c r="B1782" s="2">
        <v>1</v>
      </c>
    </row>
    <row r="1783" spans="1:5" x14ac:dyDescent="0.25">
      <c r="A1783">
        <v>2042</v>
      </c>
      <c r="D1783" s="4">
        <v>3</v>
      </c>
    </row>
    <row r="1784" spans="1:5" x14ac:dyDescent="0.25">
      <c r="A1784">
        <v>2043</v>
      </c>
      <c r="D1784" s="4">
        <v>3</v>
      </c>
      <c r="E1784" s="3">
        <v>4</v>
      </c>
    </row>
    <row r="1785" spans="1:5" x14ac:dyDescent="0.25">
      <c r="A1785">
        <v>2044</v>
      </c>
      <c r="D1785" s="4">
        <v>3</v>
      </c>
      <c r="E1785" s="3">
        <v>4</v>
      </c>
    </row>
    <row r="1786" spans="1:5" x14ac:dyDescent="0.25">
      <c r="A1786">
        <v>2045</v>
      </c>
      <c r="D1786" s="4">
        <v>3</v>
      </c>
      <c r="E1786" s="3">
        <v>4</v>
      </c>
    </row>
    <row r="1787" spans="1:5" x14ac:dyDescent="0.25">
      <c r="A1787">
        <v>2046</v>
      </c>
      <c r="D1787" s="4">
        <v>3</v>
      </c>
      <c r="E1787" s="3">
        <v>4</v>
      </c>
    </row>
    <row r="1788" spans="1:5" x14ac:dyDescent="0.25">
      <c r="A1788">
        <v>2047</v>
      </c>
      <c r="D1788" s="4">
        <v>3</v>
      </c>
      <c r="E1788" s="3">
        <v>4</v>
      </c>
    </row>
    <row r="1789" spans="1:5" x14ac:dyDescent="0.25">
      <c r="A1789">
        <v>2048</v>
      </c>
      <c r="D1789" s="4">
        <v>3</v>
      </c>
      <c r="E1789" s="3">
        <v>4</v>
      </c>
    </row>
    <row r="1790" spans="1:5" x14ac:dyDescent="0.25">
      <c r="A1790">
        <v>2049</v>
      </c>
      <c r="D1790" s="4">
        <v>3</v>
      </c>
      <c r="E1790" s="3">
        <v>4</v>
      </c>
    </row>
    <row r="1791" spans="1:5" x14ac:dyDescent="0.25">
      <c r="A1791">
        <v>2050</v>
      </c>
    </row>
    <row r="1792" spans="1:5" x14ac:dyDescent="0.25">
      <c r="A1792">
        <v>2051</v>
      </c>
    </row>
    <row r="1793" spans="1:5" x14ac:dyDescent="0.25">
      <c r="A1793">
        <v>2052</v>
      </c>
      <c r="C1793" s="5">
        <v>2</v>
      </c>
    </row>
    <row r="1794" spans="1:5" x14ac:dyDescent="0.25">
      <c r="A1794">
        <v>2053</v>
      </c>
      <c r="C1794" s="5">
        <v>2</v>
      </c>
    </row>
    <row r="1795" spans="1:5" x14ac:dyDescent="0.25">
      <c r="A1795">
        <v>2054</v>
      </c>
      <c r="C1795" s="5">
        <v>2</v>
      </c>
    </row>
    <row r="1796" spans="1:5" x14ac:dyDescent="0.25">
      <c r="A1796">
        <v>2055</v>
      </c>
      <c r="C1796" s="5">
        <v>2</v>
      </c>
    </row>
    <row r="1797" spans="1:5" x14ac:dyDescent="0.25">
      <c r="A1797">
        <v>2056</v>
      </c>
      <c r="C1797" s="5">
        <v>2</v>
      </c>
    </row>
    <row r="1798" spans="1:5" x14ac:dyDescent="0.25">
      <c r="A1798">
        <v>2057</v>
      </c>
      <c r="B1798" s="2">
        <v>1</v>
      </c>
      <c r="C1798" s="5">
        <v>2</v>
      </c>
    </row>
    <row r="1799" spans="1:5" x14ac:dyDescent="0.25">
      <c r="A1799">
        <v>2058</v>
      </c>
      <c r="B1799" s="2">
        <v>1</v>
      </c>
      <c r="C1799" s="5">
        <v>2</v>
      </c>
    </row>
    <row r="1800" spans="1:5" x14ac:dyDescent="0.25">
      <c r="A1800">
        <v>2059</v>
      </c>
      <c r="B1800" s="2">
        <v>1</v>
      </c>
      <c r="C1800" s="5">
        <v>2</v>
      </c>
    </row>
    <row r="1801" spans="1:5" x14ac:dyDescent="0.25">
      <c r="A1801">
        <v>2060</v>
      </c>
      <c r="B1801" s="2">
        <v>1</v>
      </c>
    </row>
    <row r="1802" spans="1:5" x14ac:dyDescent="0.25">
      <c r="A1802">
        <v>2061</v>
      </c>
      <c r="B1802" s="2">
        <v>1</v>
      </c>
    </row>
    <row r="1803" spans="1:5" x14ac:dyDescent="0.25">
      <c r="A1803">
        <v>2062</v>
      </c>
      <c r="B1803" s="2">
        <v>1</v>
      </c>
    </row>
    <row r="1804" spans="1:5" x14ac:dyDescent="0.25">
      <c r="A1804">
        <v>2063</v>
      </c>
      <c r="B1804" s="2">
        <v>1</v>
      </c>
      <c r="D1804" s="4">
        <v>3</v>
      </c>
      <c r="E1804" s="3">
        <v>4</v>
      </c>
    </row>
    <row r="1805" spans="1:5" x14ac:dyDescent="0.25">
      <c r="A1805">
        <v>2064</v>
      </c>
      <c r="D1805" s="4">
        <v>3</v>
      </c>
      <c r="E1805" s="3">
        <v>4</v>
      </c>
    </row>
    <row r="1806" spans="1:5" x14ac:dyDescent="0.25">
      <c r="A1806">
        <v>2065</v>
      </c>
      <c r="D1806" s="4">
        <v>3</v>
      </c>
      <c r="E1806" s="3">
        <v>4</v>
      </c>
    </row>
    <row r="1807" spans="1:5" x14ac:dyDescent="0.25">
      <c r="A1807">
        <v>2066</v>
      </c>
      <c r="D1807" s="4">
        <v>3</v>
      </c>
      <c r="E1807" s="3">
        <v>4</v>
      </c>
    </row>
    <row r="1808" spans="1:5" x14ac:dyDescent="0.25">
      <c r="A1808">
        <v>2067</v>
      </c>
      <c r="D1808" s="4">
        <v>3</v>
      </c>
      <c r="E1808" s="3">
        <v>4</v>
      </c>
    </row>
    <row r="1809" spans="1:5" x14ac:dyDescent="0.25">
      <c r="A1809">
        <v>2068</v>
      </c>
      <c r="D1809" s="4">
        <v>3</v>
      </c>
      <c r="E1809" s="3">
        <v>4</v>
      </c>
    </row>
    <row r="1810" spans="1:5" x14ac:dyDescent="0.25">
      <c r="A1810">
        <v>2069</v>
      </c>
      <c r="D1810" s="4">
        <v>3</v>
      </c>
      <c r="E1810" s="3">
        <v>4</v>
      </c>
    </row>
    <row r="1811" spans="1:5" x14ac:dyDescent="0.25">
      <c r="A1811">
        <v>2070</v>
      </c>
      <c r="D1811" s="4">
        <v>3</v>
      </c>
      <c r="E1811" s="3">
        <v>4</v>
      </c>
    </row>
    <row r="1812" spans="1:5" x14ac:dyDescent="0.25">
      <c r="A1812">
        <v>2071</v>
      </c>
    </row>
    <row r="1813" spans="1:5" x14ac:dyDescent="0.25">
      <c r="A1813">
        <v>2072</v>
      </c>
    </row>
    <row r="1814" spans="1:5" x14ac:dyDescent="0.25">
      <c r="A1814">
        <v>2073</v>
      </c>
    </row>
    <row r="1815" spans="1:5" x14ac:dyDescent="0.25">
      <c r="A1815">
        <v>2074</v>
      </c>
    </row>
    <row r="1816" spans="1:5" x14ac:dyDescent="0.25">
      <c r="A1816">
        <v>2075</v>
      </c>
      <c r="C1816" s="5">
        <v>2</v>
      </c>
    </row>
    <row r="1817" spans="1:5" x14ac:dyDescent="0.25">
      <c r="A1817">
        <v>2076</v>
      </c>
      <c r="C1817" s="5">
        <v>2</v>
      </c>
    </row>
    <row r="1818" spans="1:5" x14ac:dyDescent="0.25">
      <c r="A1818">
        <v>2077</v>
      </c>
      <c r="C1818" s="5">
        <v>2</v>
      </c>
    </row>
    <row r="1819" spans="1:5" x14ac:dyDescent="0.25">
      <c r="A1819">
        <v>2078</v>
      </c>
      <c r="C1819" s="5">
        <v>2</v>
      </c>
    </row>
    <row r="1820" spans="1:5" x14ac:dyDescent="0.25">
      <c r="A1820">
        <v>2079</v>
      </c>
      <c r="B1820" s="2">
        <v>1</v>
      </c>
      <c r="C1820" s="5">
        <v>2</v>
      </c>
    </row>
    <row r="1821" spans="1:5" x14ac:dyDescent="0.25">
      <c r="A1821">
        <v>2080</v>
      </c>
      <c r="B1821" s="2">
        <v>1</v>
      </c>
      <c r="C1821" s="5">
        <v>2</v>
      </c>
    </row>
    <row r="1822" spans="1:5" x14ac:dyDescent="0.25">
      <c r="A1822">
        <v>2081</v>
      </c>
      <c r="B1822" s="2">
        <v>1</v>
      </c>
      <c r="C1822" s="5">
        <v>2</v>
      </c>
    </row>
    <row r="1823" spans="1:5" x14ac:dyDescent="0.25">
      <c r="A1823">
        <v>2082</v>
      </c>
      <c r="B1823" s="2">
        <v>1</v>
      </c>
      <c r="C1823" s="5">
        <v>2</v>
      </c>
    </row>
    <row r="1824" spans="1:5" x14ac:dyDescent="0.25">
      <c r="A1824">
        <v>2083</v>
      </c>
      <c r="B1824" s="2">
        <v>1</v>
      </c>
    </row>
    <row r="1825" spans="1:5" x14ac:dyDescent="0.25">
      <c r="A1825">
        <v>2084</v>
      </c>
      <c r="B1825" s="2">
        <v>1</v>
      </c>
    </row>
    <row r="1826" spans="1:5" x14ac:dyDescent="0.25">
      <c r="A1826">
        <v>2085</v>
      </c>
      <c r="B1826" s="2">
        <v>1</v>
      </c>
    </row>
    <row r="1827" spans="1:5" x14ac:dyDescent="0.25">
      <c r="A1827">
        <v>2086</v>
      </c>
      <c r="D1827" s="4">
        <v>3</v>
      </c>
      <c r="E1827" s="3">
        <v>4</v>
      </c>
    </row>
    <row r="1828" spans="1:5" x14ac:dyDescent="0.25">
      <c r="A1828">
        <v>2087</v>
      </c>
      <c r="D1828" s="4">
        <v>3</v>
      </c>
      <c r="E1828" s="3">
        <v>4</v>
      </c>
    </row>
    <row r="1829" spans="1:5" x14ac:dyDescent="0.25">
      <c r="A1829">
        <v>2088</v>
      </c>
      <c r="D1829" s="4">
        <v>3</v>
      </c>
      <c r="E1829" s="3">
        <v>4</v>
      </c>
    </row>
    <row r="1830" spans="1:5" x14ac:dyDescent="0.25">
      <c r="A1830">
        <v>2089</v>
      </c>
      <c r="D1830" s="4">
        <v>3</v>
      </c>
      <c r="E1830" s="3">
        <v>4</v>
      </c>
    </row>
    <row r="1831" spans="1:5" x14ac:dyDescent="0.25">
      <c r="A1831">
        <v>2090</v>
      </c>
      <c r="D1831" s="4">
        <v>3</v>
      </c>
      <c r="E1831" s="3">
        <v>4</v>
      </c>
    </row>
    <row r="1832" spans="1:5" x14ac:dyDescent="0.25">
      <c r="A1832">
        <v>2091</v>
      </c>
      <c r="D1832" s="4">
        <v>3</v>
      </c>
      <c r="E1832" s="3">
        <v>4</v>
      </c>
    </row>
    <row r="1833" spans="1:5" x14ac:dyDescent="0.25">
      <c r="A1833">
        <v>2092</v>
      </c>
      <c r="D1833" s="4">
        <v>3</v>
      </c>
      <c r="E1833" s="3">
        <v>4</v>
      </c>
    </row>
    <row r="1834" spans="1:5" x14ac:dyDescent="0.25">
      <c r="A1834">
        <v>2093</v>
      </c>
      <c r="D1834" s="4">
        <v>3</v>
      </c>
      <c r="E1834" s="3">
        <v>4</v>
      </c>
    </row>
    <row r="1835" spans="1:5" x14ac:dyDescent="0.25">
      <c r="A1835">
        <v>2094</v>
      </c>
    </row>
    <row r="1836" spans="1:5" x14ac:dyDescent="0.25">
      <c r="A1836">
        <v>2095</v>
      </c>
    </row>
    <row r="1837" spans="1:5" x14ac:dyDescent="0.25">
      <c r="A1837">
        <v>2096</v>
      </c>
      <c r="C1837" s="5">
        <v>2</v>
      </c>
    </row>
    <row r="1838" spans="1:5" x14ac:dyDescent="0.25">
      <c r="A1838">
        <v>2097</v>
      </c>
      <c r="C1838" s="5">
        <v>2</v>
      </c>
    </row>
    <row r="1839" spans="1:5" x14ac:dyDescent="0.25">
      <c r="A1839">
        <v>2098</v>
      </c>
      <c r="C1839" s="5">
        <v>2</v>
      </c>
    </row>
    <row r="1840" spans="1:5" x14ac:dyDescent="0.25">
      <c r="A1840">
        <v>2099</v>
      </c>
      <c r="C1840" s="5">
        <v>2</v>
      </c>
    </row>
    <row r="1841" spans="1:5" x14ac:dyDescent="0.25">
      <c r="A1841">
        <v>2100</v>
      </c>
      <c r="B1841" s="2">
        <v>1</v>
      </c>
      <c r="C1841" s="5">
        <v>2</v>
      </c>
    </row>
    <row r="1842" spans="1:5" x14ac:dyDescent="0.25">
      <c r="A1842">
        <v>2101</v>
      </c>
      <c r="B1842" s="2">
        <v>1</v>
      </c>
      <c r="C1842" s="5">
        <v>2</v>
      </c>
    </row>
    <row r="1843" spans="1:5" x14ac:dyDescent="0.25">
      <c r="A1843">
        <v>2102</v>
      </c>
      <c r="B1843" s="2">
        <v>1</v>
      </c>
      <c r="C1843" s="5">
        <v>2</v>
      </c>
    </row>
    <row r="1844" spans="1:5" x14ac:dyDescent="0.25">
      <c r="A1844">
        <v>2103</v>
      </c>
      <c r="B1844" s="2">
        <v>1</v>
      </c>
      <c r="C1844" s="5">
        <v>2</v>
      </c>
    </row>
    <row r="1845" spans="1:5" x14ac:dyDescent="0.25">
      <c r="A1845">
        <v>2104</v>
      </c>
      <c r="B1845" s="2">
        <v>1</v>
      </c>
    </row>
    <row r="1846" spans="1:5" x14ac:dyDescent="0.25">
      <c r="A1846">
        <v>2105</v>
      </c>
      <c r="B1846" s="2">
        <v>1</v>
      </c>
    </row>
    <row r="1847" spans="1:5" x14ac:dyDescent="0.25">
      <c r="A1847">
        <v>2106</v>
      </c>
      <c r="B1847" s="2">
        <v>1</v>
      </c>
    </row>
    <row r="1848" spans="1:5" x14ac:dyDescent="0.25">
      <c r="A1848">
        <v>2107</v>
      </c>
      <c r="B1848" s="2">
        <v>1</v>
      </c>
    </row>
    <row r="1849" spans="1:5" x14ac:dyDescent="0.25">
      <c r="A1849">
        <v>2108</v>
      </c>
      <c r="D1849" s="4">
        <v>3</v>
      </c>
      <c r="E1849" s="3">
        <v>4</v>
      </c>
    </row>
    <row r="1850" spans="1:5" x14ac:dyDescent="0.25">
      <c r="A1850">
        <v>2109</v>
      </c>
      <c r="D1850" s="4">
        <v>3</v>
      </c>
      <c r="E1850" s="3">
        <v>4</v>
      </c>
    </row>
    <row r="1851" spans="1:5" x14ac:dyDescent="0.25">
      <c r="A1851">
        <v>2110</v>
      </c>
      <c r="D1851" s="4">
        <v>3</v>
      </c>
      <c r="E1851" s="3">
        <v>4</v>
      </c>
    </row>
    <row r="1852" spans="1:5" x14ac:dyDescent="0.25">
      <c r="A1852">
        <v>2111</v>
      </c>
      <c r="D1852" s="4">
        <v>3</v>
      </c>
      <c r="E1852" s="3">
        <v>4</v>
      </c>
    </row>
    <row r="1853" spans="1:5" x14ac:dyDescent="0.25">
      <c r="A1853">
        <v>2112</v>
      </c>
      <c r="D1853" s="4">
        <v>3</v>
      </c>
      <c r="E1853" s="3">
        <v>4</v>
      </c>
    </row>
    <row r="1854" spans="1:5" x14ac:dyDescent="0.25">
      <c r="A1854">
        <v>2113</v>
      </c>
      <c r="D1854" s="4">
        <v>3</v>
      </c>
      <c r="E1854" s="3">
        <v>4</v>
      </c>
    </row>
    <row r="1855" spans="1:5" x14ac:dyDescent="0.25">
      <c r="A1855">
        <v>2114</v>
      </c>
      <c r="D1855" s="4">
        <v>3</v>
      </c>
      <c r="E1855" s="3">
        <v>4</v>
      </c>
    </row>
    <row r="1856" spans="1:5" x14ac:dyDescent="0.25">
      <c r="A1856">
        <v>2115</v>
      </c>
      <c r="D1856" s="4">
        <v>3</v>
      </c>
      <c r="E1856" s="3">
        <v>4</v>
      </c>
    </row>
    <row r="1857" spans="1:5" x14ac:dyDescent="0.25">
      <c r="A1857">
        <v>2116</v>
      </c>
      <c r="D1857" s="4">
        <v>3</v>
      </c>
      <c r="E1857" s="3">
        <v>4</v>
      </c>
    </row>
    <row r="1858" spans="1:5" x14ac:dyDescent="0.25">
      <c r="A1858">
        <v>2117</v>
      </c>
    </row>
    <row r="1859" spans="1:5" x14ac:dyDescent="0.25">
      <c r="A1859">
        <v>2118</v>
      </c>
    </row>
    <row r="1860" spans="1:5" x14ac:dyDescent="0.25">
      <c r="A1860">
        <v>2119</v>
      </c>
      <c r="C1860" s="5">
        <v>2</v>
      </c>
    </row>
    <row r="1861" spans="1:5" x14ac:dyDescent="0.25">
      <c r="A1861">
        <v>2120</v>
      </c>
      <c r="C1861" s="5">
        <v>2</v>
      </c>
    </row>
    <row r="1862" spans="1:5" x14ac:dyDescent="0.25">
      <c r="A1862">
        <v>2121</v>
      </c>
      <c r="C1862" s="5">
        <v>2</v>
      </c>
    </row>
    <row r="1863" spans="1:5" x14ac:dyDescent="0.25">
      <c r="A1863">
        <v>2122</v>
      </c>
      <c r="C1863" s="5">
        <v>2</v>
      </c>
    </row>
    <row r="1864" spans="1:5" x14ac:dyDescent="0.25">
      <c r="A1864">
        <v>2123</v>
      </c>
      <c r="B1864" s="2">
        <v>1</v>
      </c>
      <c r="C1864" s="5">
        <v>2</v>
      </c>
    </row>
    <row r="1865" spans="1:5" x14ac:dyDescent="0.25">
      <c r="A1865">
        <v>2124</v>
      </c>
      <c r="B1865" s="2">
        <v>1</v>
      </c>
      <c r="C1865" s="5">
        <v>2</v>
      </c>
    </row>
    <row r="1866" spans="1:5" x14ac:dyDescent="0.25">
      <c r="A1866">
        <v>2125</v>
      </c>
      <c r="B1866" s="2">
        <v>1</v>
      </c>
      <c r="C1866" s="5">
        <v>2</v>
      </c>
    </row>
    <row r="1867" spans="1:5" x14ac:dyDescent="0.25">
      <c r="A1867">
        <v>2126</v>
      </c>
      <c r="B1867" s="2">
        <v>1</v>
      </c>
      <c r="C1867" s="5">
        <v>2</v>
      </c>
    </row>
    <row r="1868" spans="1:5" x14ac:dyDescent="0.25">
      <c r="A1868">
        <v>2127</v>
      </c>
      <c r="B1868" s="2">
        <v>1</v>
      </c>
      <c r="C1868" s="5">
        <v>2</v>
      </c>
    </row>
    <row r="1869" spans="1:5" x14ac:dyDescent="0.25">
      <c r="A1869">
        <v>2128</v>
      </c>
      <c r="B1869" s="2">
        <v>1</v>
      </c>
    </row>
    <row r="1870" spans="1:5" x14ac:dyDescent="0.25">
      <c r="A1870">
        <v>2129</v>
      </c>
      <c r="B1870" s="2">
        <v>1</v>
      </c>
    </row>
    <row r="1871" spans="1:5" x14ac:dyDescent="0.25">
      <c r="A1871">
        <v>2130</v>
      </c>
      <c r="B1871" s="2">
        <v>1</v>
      </c>
    </row>
    <row r="1872" spans="1:5" x14ac:dyDescent="0.25">
      <c r="A1872">
        <v>2131</v>
      </c>
      <c r="B1872" s="2">
        <v>1</v>
      </c>
    </row>
    <row r="1873" spans="1:5" x14ac:dyDescent="0.25">
      <c r="A1873">
        <v>2132</v>
      </c>
      <c r="D1873" s="4">
        <v>3</v>
      </c>
      <c r="E1873" s="3">
        <v>4</v>
      </c>
    </row>
    <row r="1874" spans="1:5" x14ac:dyDescent="0.25">
      <c r="A1874">
        <v>2133</v>
      </c>
      <c r="D1874" s="4">
        <v>3</v>
      </c>
      <c r="E1874" s="3">
        <v>4</v>
      </c>
    </row>
    <row r="1875" spans="1:5" x14ac:dyDescent="0.25">
      <c r="A1875">
        <v>2134</v>
      </c>
      <c r="D1875" s="4">
        <v>3</v>
      </c>
      <c r="E1875" s="3">
        <v>4</v>
      </c>
    </row>
    <row r="1876" spans="1:5" x14ac:dyDescent="0.25">
      <c r="A1876">
        <v>2135</v>
      </c>
      <c r="D1876" s="4">
        <v>3</v>
      </c>
      <c r="E1876" s="3">
        <v>4</v>
      </c>
    </row>
    <row r="1877" spans="1:5" x14ac:dyDescent="0.25">
      <c r="A1877">
        <v>2136</v>
      </c>
      <c r="D1877" s="4">
        <v>3</v>
      </c>
      <c r="E1877" s="3">
        <v>4</v>
      </c>
    </row>
    <row r="1878" spans="1:5" x14ac:dyDescent="0.25">
      <c r="A1878">
        <v>2137</v>
      </c>
      <c r="D1878" s="4">
        <v>3</v>
      </c>
      <c r="E1878" s="3">
        <v>4</v>
      </c>
    </row>
    <row r="1879" spans="1:5" x14ac:dyDescent="0.25">
      <c r="A1879">
        <v>2138</v>
      </c>
      <c r="D1879" s="4">
        <v>3</v>
      </c>
      <c r="E1879" s="3">
        <v>4</v>
      </c>
    </row>
    <row r="1880" spans="1:5" x14ac:dyDescent="0.25">
      <c r="A1880">
        <v>2139</v>
      </c>
      <c r="D1880" s="4">
        <v>3</v>
      </c>
      <c r="E1880" s="3">
        <v>4</v>
      </c>
    </row>
    <row r="1881" spans="1:5" x14ac:dyDescent="0.25">
      <c r="A1881">
        <v>2140</v>
      </c>
      <c r="C1881" s="5">
        <v>2</v>
      </c>
      <c r="D1881" s="4">
        <v>3</v>
      </c>
    </row>
    <row r="1882" spans="1:5" x14ac:dyDescent="0.25">
      <c r="A1882">
        <v>2141</v>
      </c>
      <c r="C1882" s="5">
        <v>2</v>
      </c>
    </row>
    <row r="1883" spans="1:5" x14ac:dyDescent="0.25">
      <c r="A1883">
        <v>2142</v>
      </c>
      <c r="C1883" s="5">
        <v>2</v>
      </c>
    </row>
    <row r="1884" spans="1:5" x14ac:dyDescent="0.25">
      <c r="A1884">
        <v>2143</v>
      </c>
      <c r="C1884" s="5">
        <v>2</v>
      </c>
    </row>
    <row r="1885" spans="1:5" x14ac:dyDescent="0.25">
      <c r="A1885">
        <v>2144</v>
      </c>
      <c r="C1885" s="5">
        <v>2</v>
      </c>
    </row>
    <row r="1886" spans="1:5" x14ac:dyDescent="0.25">
      <c r="A1886">
        <v>2145</v>
      </c>
      <c r="C1886" s="5">
        <v>2</v>
      </c>
    </row>
    <row r="1887" spans="1:5" x14ac:dyDescent="0.25">
      <c r="A1887">
        <v>2146</v>
      </c>
      <c r="B1887" s="2">
        <v>1</v>
      </c>
      <c r="C1887" s="5">
        <v>2</v>
      </c>
    </row>
    <row r="1888" spans="1:5" x14ac:dyDescent="0.25">
      <c r="A1888">
        <v>2147</v>
      </c>
      <c r="B1888" s="2">
        <v>1</v>
      </c>
      <c r="C1888" s="5">
        <v>2</v>
      </c>
    </row>
    <row r="1889" spans="1:5" x14ac:dyDescent="0.25">
      <c r="A1889">
        <v>2148</v>
      </c>
      <c r="B1889" s="2">
        <v>1</v>
      </c>
      <c r="C1889" s="5">
        <v>2</v>
      </c>
    </row>
    <row r="1890" spans="1:5" x14ac:dyDescent="0.25">
      <c r="A1890">
        <v>2149</v>
      </c>
      <c r="B1890" s="2">
        <v>1</v>
      </c>
    </row>
    <row r="1891" spans="1:5" x14ac:dyDescent="0.25">
      <c r="A1891">
        <v>2150</v>
      </c>
      <c r="B1891" s="2">
        <v>1</v>
      </c>
    </row>
    <row r="1892" spans="1:5" x14ac:dyDescent="0.25">
      <c r="A1892">
        <v>2151</v>
      </c>
      <c r="B1892" s="2">
        <v>1</v>
      </c>
    </row>
    <row r="1893" spans="1:5" x14ac:dyDescent="0.25">
      <c r="A1893">
        <v>2152</v>
      </c>
      <c r="B1893" s="2">
        <v>1</v>
      </c>
    </row>
    <row r="1894" spans="1:5" x14ac:dyDescent="0.25">
      <c r="A1894">
        <v>2153</v>
      </c>
      <c r="B1894" s="2">
        <v>1</v>
      </c>
    </row>
    <row r="1895" spans="1:5" x14ac:dyDescent="0.25">
      <c r="A1895">
        <v>2154</v>
      </c>
      <c r="E1895" s="3">
        <v>4</v>
      </c>
    </row>
    <row r="1896" spans="1:5" x14ac:dyDescent="0.25">
      <c r="A1896">
        <v>2155</v>
      </c>
      <c r="D1896" s="4">
        <v>3</v>
      </c>
      <c r="E1896" s="3">
        <v>4</v>
      </c>
    </row>
    <row r="1897" spans="1:5" x14ac:dyDescent="0.25">
      <c r="A1897">
        <v>2156</v>
      </c>
      <c r="D1897" s="4">
        <v>3</v>
      </c>
      <c r="E1897" s="3">
        <v>4</v>
      </c>
    </row>
    <row r="1898" spans="1:5" x14ac:dyDescent="0.25">
      <c r="A1898">
        <v>2157</v>
      </c>
      <c r="D1898" s="4">
        <v>3</v>
      </c>
      <c r="E1898" s="3">
        <v>4</v>
      </c>
    </row>
    <row r="1899" spans="1:5" x14ac:dyDescent="0.25">
      <c r="A1899">
        <v>2158</v>
      </c>
      <c r="D1899" s="4">
        <v>3</v>
      </c>
      <c r="E1899" s="3">
        <v>4</v>
      </c>
    </row>
    <row r="1900" spans="1:5" x14ac:dyDescent="0.25">
      <c r="A1900">
        <v>2159</v>
      </c>
      <c r="D1900" s="4">
        <v>3</v>
      </c>
      <c r="E1900" s="3">
        <v>4</v>
      </c>
    </row>
    <row r="1901" spans="1:5" x14ac:dyDescent="0.25">
      <c r="A1901">
        <v>2160</v>
      </c>
      <c r="D1901" s="4">
        <v>3</v>
      </c>
      <c r="E1901" s="3">
        <v>4</v>
      </c>
    </row>
    <row r="1902" spans="1:5" x14ac:dyDescent="0.25">
      <c r="A1902">
        <v>2161</v>
      </c>
      <c r="D1902" s="4">
        <v>3</v>
      </c>
      <c r="E1902" s="3">
        <v>4</v>
      </c>
    </row>
    <row r="1903" spans="1:5" x14ac:dyDescent="0.25">
      <c r="A1903">
        <v>2162</v>
      </c>
      <c r="D1903" s="4">
        <v>3</v>
      </c>
      <c r="E1903" s="3">
        <v>4</v>
      </c>
    </row>
    <row r="1904" spans="1:5" x14ac:dyDescent="0.25">
      <c r="A1904">
        <v>2163</v>
      </c>
      <c r="C1904" s="5">
        <v>2</v>
      </c>
      <c r="D1904" s="4">
        <v>3</v>
      </c>
    </row>
    <row r="1905" spans="1:5" x14ac:dyDescent="0.25">
      <c r="A1905">
        <v>2164</v>
      </c>
      <c r="C1905" s="5">
        <v>2</v>
      </c>
    </row>
    <row r="1906" spans="1:5" x14ac:dyDescent="0.25">
      <c r="A1906">
        <v>2165</v>
      </c>
      <c r="C1906" s="5">
        <v>2</v>
      </c>
    </row>
    <row r="1907" spans="1:5" x14ac:dyDescent="0.25">
      <c r="A1907">
        <v>2166</v>
      </c>
      <c r="C1907" s="5">
        <v>2</v>
      </c>
    </row>
    <row r="1908" spans="1:5" x14ac:dyDescent="0.25">
      <c r="A1908">
        <v>2167</v>
      </c>
      <c r="C1908" s="5">
        <v>2</v>
      </c>
    </row>
    <row r="1909" spans="1:5" x14ac:dyDescent="0.25">
      <c r="A1909">
        <v>2168</v>
      </c>
      <c r="C1909" s="5">
        <v>2</v>
      </c>
    </row>
    <row r="1910" spans="1:5" x14ac:dyDescent="0.25">
      <c r="A1910">
        <v>2169</v>
      </c>
      <c r="C1910" s="5">
        <v>2</v>
      </c>
    </row>
    <row r="1911" spans="1:5" x14ac:dyDescent="0.25">
      <c r="A1911">
        <v>2170</v>
      </c>
      <c r="B1911" s="2">
        <v>1</v>
      </c>
      <c r="C1911" s="5">
        <v>2</v>
      </c>
    </row>
    <row r="1912" spans="1:5" x14ac:dyDescent="0.25">
      <c r="A1912">
        <v>2171</v>
      </c>
      <c r="B1912" s="2">
        <v>1</v>
      </c>
      <c r="C1912" s="5">
        <v>2</v>
      </c>
    </row>
    <row r="1913" spans="1:5" x14ac:dyDescent="0.25">
      <c r="A1913">
        <v>2172</v>
      </c>
      <c r="B1913" s="2">
        <v>1</v>
      </c>
      <c r="C1913" s="5">
        <v>2</v>
      </c>
    </row>
    <row r="1914" spans="1:5" x14ac:dyDescent="0.25">
      <c r="A1914">
        <v>2173</v>
      </c>
      <c r="B1914" s="2">
        <v>1</v>
      </c>
      <c r="C1914" s="5">
        <v>2</v>
      </c>
    </row>
    <row r="1915" spans="1:5" x14ac:dyDescent="0.25">
      <c r="A1915">
        <v>2174</v>
      </c>
      <c r="B1915" s="2">
        <v>1</v>
      </c>
    </row>
    <row r="1916" spans="1:5" x14ac:dyDescent="0.25">
      <c r="A1916">
        <v>2175</v>
      </c>
      <c r="B1916" s="2">
        <v>1</v>
      </c>
    </row>
    <row r="1917" spans="1:5" x14ac:dyDescent="0.25">
      <c r="A1917">
        <v>2176</v>
      </c>
      <c r="B1917" s="2">
        <v>1</v>
      </c>
    </row>
    <row r="1918" spans="1:5" x14ac:dyDescent="0.25">
      <c r="A1918">
        <v>2177</v>
      </c>
      <c r="B1918" s="2">
        <v>1</v>
      </c>
      <c r="E1918" s="3">
        <v>4</v>
      </c>
    </row>
    <row r="1919" spans="1:5" x14ac:dyDescent="0.25">
      <c r="A1919">
        <v>2178</v>
      </c>
      <c r="B1919" s="2">
        <v>1</v>
      </c>
      <c r="D1919" s="4">
        <v>3</v>
      </c>
      <c r="E1919" s="3">
        <v>4</v>
      </c>
    </row>
    <row r="1920" spans="1:5" x14ac:dyDescent="0.25">
      <c r="A1920">
        <v>2179</v>
      </c>
      <c r="D1920" s="4">
        <v>3</v>
      </c>
      <c r="E1920" s="3">
        <v>4</v>
      </c>
    </row>
    <row r="1921" spans="1:5" x14ac:dyDescent="0.25">
      <c r="A1921">
        <v>2180</v>
      </c>
      <c r="D1921" s="4">
        <v>3</v>
      </c>
      <c r="E1921" s="3">
        <v>4</v>
      </c>
    </row>
    <row r="1922" spans="1:5" x14ac:dyDescent="0.25">
      <c r="A1922">
        <v>2181</v>
      </c>
      <c r="D1922" s="4">
        <v>3</v>
      </c>
      <c r="E1922" s="3">
        <v>4</v>
      </c>
    </row>
    <row r="1923" spans="1:5" x14ac:dyDescent="0.25">
      <c r="A1923">
        <v>2182</v>
      </c>
      <c r="D1923" s="4">
        <v>3</v>
      </c>
      <c r="E1923" s="3">
        <v>4</v>
      </c>
    </row>
    <row r="1924" spans="1:5" x14ac:dyDescent="0.25">
      <c r="A1924">
        <v>2183</v>
      </c>
      <c r="D1924" s="4">
        <v>3</v>
      </c>
      <c r="E1924" s="3">
        <v>4</v>
      </c>
    </row>
    <row r="1925" spans="1:5" x14ac:dyDescent="0.25">
      <c r="A1925">
        <v>2184</v>
      </c>
      <c r="D1925" s="4">
        <v>3</v>
      </c>
      <c r="E1925" s="3">
        <v>4</v>
      </c>
    </row>
    <row r="1926" spans="1:5" x14ac:dyDescent="0.25">
      <c r="A1926">
        <v>2185</v>
      </c>
      <c r="C1926" s="5">
        <v>2</v>
      </c>
      <c r="D1926" s="4">
        <v>3</v>
      </c>
      <c r="E1926" s="3">
        <v>4</v>
      </c>
    </row>
    <row r="1927" spans="1:5" x14ac:dyDescent="0.25">
      <c r="A1927">
        <v>2186</v>
      </c>
      <c r="C1927" s="5">
        <v>2</v>
      </c>
      <c r="D1927" s="4">
        <v>3</v>
      </c>
    </row>
    <row r="1928" spans="1:5" x14ac:dyDescent="0.25">
      <c r="A1928">
        <v>2187</v>
      </c>
      <c r="C1928" s="5">
        <v>2</v>
      </c>
      <c r="D1928" s="4">
        <v>3</v>
      </c>
    </row>
    <row r="1929" spans="1:5" x14ac:dyDescent="0.25">
      <c r="A1929">
        <v>2188</v>
      </c>
      <c r="C1929" s="5">
        <v>2</v>
      </c>
    </row>
    <row r="1930" spans="1:5" x14ac:dyDescent="0.25">
      <c r="A1930">
        <v>2189</v>
      </c>
      <c r="C1930" s="5">
        <v>2</v>
      </c>
    </row>
    <row r="1931" spans="1:5" x14ac:dyDescent="0.25">
      <c r="A1931">
        <v>2190</v>
      </c>
      <c r="C1931" s="5">
        <v>2</v>
      </c>
    </row>
    <row r="1932" spans="1:5" x14ac:dyDescent="0.25">
      <c r="A1932">
        <v>2191</v>
      </c>
      <c r="C1932" s="5">
        <v>2</v>
      </c>
    </row>
    <row r="1933" spans="1:5" x14ac:dyDescent="0.25">
      <c r="A1933">
        <v>2192</v>
      </c>
      <c r="C1933" s="5">
        <v>2</v>
      </c>
    </row>
    <row r="1934" spans="1:5" x14ac:dyDescent="0.25">
      <c r="A1934">
        <v>2193</v>
      </c>
      <c r="B1934" s="2">
        <v>1</v>
      </c>
      <c r="C1934" s="5">
        <v>2</v>
      </c>
    </row>
    <row r="1935" spans="1:5" x14ac:dyDescent="0.25">
      <c r="A1935">
        <v>2194</v>
      </c>
      <c r="B1935" s="2">
        <v>1</v>
      </c>
      <c r="C1935" s="5">
        <v>2</v>
      </c>
    </row>
    <row r="1936" spans="1:5" x14ac:dyDescent="0.25">
      <c r="A1936">
        <v>2195</v>
      </c>
      <c r="B1936" s="2">
        <v>1</v>
      </c>
    </row>
    <row r="1937" spans="1:6" x14ac:dyDescent="0.25">
      <c r="A1937">
        <v>2196</v>
      </c>
      <c r="B1937" s="2">
        <v>1</v>
      </c>
    </row>
    <row r="1938" spans="1:6" x14ac:dyDescent="0.25">
      <c r="A1938">
        <v>2197</v>
      </c>
      <c r="B1938" s="2">
        <v>1</v>
      </c>
    </row>
    <row r="1939" spans="1:6" x14ac:dyDescent="0.25">
      <c r="A1939">
        <v>2198</v>
      </c>
      <c r="B1939" s="2">
        <v>1</v>
      </c>
    </row>
    <row r="1940" spans="1:6" x14ac:dyDescent="0.25">
      <c r="A1940">
        <v>2199</v>
      </c>
      <c r="B1940" s="2">
        <v>1</v>
      </c>
    </row>
    <row r="1941" spans="1:6" x14ac:dyDescent="0.25">
      <c r="A1941">
        <v>2200</v>
      </c>
      <c r="B1941" s="2">
        <v>1</v>
      </c>
    </row>
    <row r="1942" spans="1:6" x14ac:dyDescent="0.25">
      <c r="A1942">
        <v>2201</v>
      </c>
      <c r="B1942" s="2">
        <v>1</v>
      </c>
      <c r="E1942" s="3">
        <v>4</v>
      </c>
    </row>
    <row r="1943" spans="1:6" x14ac:dyDescent="0.25">
      <c r="A1943">
        <v>2202</v>
      </c>
      <c r="B1943" s="2">
        <v>1</v>
      </c>
      <c r="E1943" s="3">
        <v>4</v>
      </c>
    </row>
    <row r="1944" spans="1:6" x14ac:dyDescent="0.25">
      <c r="A1944">
        <v>2203</v>
      </c>
      <c r="B1944" s="2">
        <v>1</v>
      </c>
      <c r="E1944" s="3">
        <v>4</v>
      </c>
    </row>
    <row r="1945" spans="1:6" x14ac:dyDescent="0.25">
      <c r="A1945">
        <v>2204</v>
      </c>
      <c r="D1945" s="4">
        <v>3</v>
      </c>
      <c r="E1945" s="3">
        <v>4</v>
      </c>
    </row>
    <row r="1946" spans="1:6" x14ac:dyDescent="0.25">
      <c r="A1946">
        <v>2205</v>
      </c>
      <c r="D1946" s="4">
        <v>3</v>
      </c>
      <c r="E1946" s="3">
        <v>4</v>
      </c>
      <c r="F1946" t="s">
        <v>22</v>
      </c>
    </row>
    <row r="1947" spans="1:6" x14ac:dyDescent="0.25">
      <c r="A1947">
        <v>2235</v>
      </c>
    </row>
    <row r="1948" spans="1:6" x14ac:dyDescent="0.25">
      <c r="A1948">
        <v>2236</v>
      </c>
    </row>
    <row r="1949" spans="1:6" x14ac:dyDescent="0.25">
      <c r="A1949">
        <v>2237</v>
      </c>
      <c r="F1949" t="s">
        <v>22</v>
      </c>
    </row>
    <row r="1950" spans="1:6" x14ac:dyDescent="0.25">
      <c r="A1950">
        <v>2238</v>
      </c>
      <c r="C1950" s="5">
        <v>2</v>
      </c>
    </row>
    <row r="1951" spans="1:6" x14ac:dyDescent="0.25">
      <c r="A1951">
        <v>2239</v>
      </c>
      <c r="C1951" s="5">
        <v>2</v>
      </c>
    </row>
    <row r="1952" spans="1:6" x14ac:dyDescent="0.25">
      <c r="A1952">
        <v>2240</v>
      </c>
      <c r="C1952" s="5">
        <v>2</v>
      </c>
    </row>
    <row r="1953" spans="1:5" x14ac:dyDescent="0.25">
      <c r="A1953">
        <v>2241</v>
      </c>
      <c r="C1953" s="5">
        <v>2</v>
      </c>
    </row>
    <row r="1954" spans="1:5" x14ac:dyDescent="0.25">
      <c r="A1954">
        <v>2242</v>
      </c>
      <c r="C1954" s="5">
        <v>2</v>
      </c>
    </row>
    <row r="1955" spans="1:5" x14ac:dyDescent="0.25">
      <c r="A1955">
        <v>2243</v>
      </c>
      <c r="C1955" s="5">
        <v>2</v>
      </c>
    </row>
    <row r="1956" spans="1:5" x14ac:dyDescent="0.25">
      <c r="A1956">
        <v>2244</v>
      </c>
      <c r="C1956" s="5">
        <v>2</v>
      </c>
    </row>
    <row r="1957" spans="1:5" x14ac:dyDescent="0.25">
      <c r="A1957">
        <v>2245</v>
      </c>
      <c r="C1957" s="5">
        <v>2</v>
      </c>
      <c r="D1957" s="4">
        <v>3</v>
      </c>
    </row>
    <row r="1958" spans="1:5" x14ac:dyDescent="0.25">
      <c r="A1958">
        <v>2246</v>
      </c>
      <c r="C1958" s="5">
        <v>2</v>
      </c>
      <c r="D1958" s="4">
        <v>3</v>
      </c>
    </row>
    <row r="1959" spans="1:5" x14ac:dyDescent="0.25">
      <c r="A1959">
        <v>2247</v>
      </c>
      <c r="C1959" s="5">
        <v>2</v>
      </c>
      <c r="D1959" s="4">
        <v>3</v>
      </c>
    </row>
    <row r="1960" spans="1:5" x14ac:dyDescent="0.25">
      <c r="A1960">
        <v>2248</v>
      </c>
      <c r="D1960" s="4">
        <v>3</v>
      </c>
      <c r="E1960" s="3">
        <v>4</v>
      </c>
    </row>
    <row r="1961" spans="1:5" x14ac:dyDescent="0.25">
      <c r="A1961">
        <v>2249</v>
      </c>
      <c r="D1961" s="4">
        <v>3</v>
      </c>
      <c r="E1961" s="3">
        <v>4</v>
      </c>
    </row>
    <row r="1962" spans="1:5" x14ac:dyDescent="0.25">
      <c r="A1962">
        <v>2250</v>
      </c>
      <c r="D1962" s="4">
        <v>3</v>
      </c>
      <c r="E1962" s="3">
        <v>4</v>
      </c>
    </row>
    <row r="1963" spans="1:5" x14ac:dyDescent="0.25">
      <c r="A1963">
        <v>2251</v>
      </c>
      <c r="D1963" s="4">
        <v>3</v>
      </c>
      <c r="E1963" s="3">
        <v>4</v>
      </c>
    </row>
    <row r="1964" spans="1:5" x14ac:dyDescent="0.25">
      <c r="A1964">
        <v>2252</v>
      </c>
      <c r="D1964" s="4">
        <v>3</v>
      </c>
      <c r="E1964" s="3">
        <v>4</v>
      </c>
    </row>
    <row r="1965" spans="1:5" x14ac:dyDescent="0.25">
      <c r="A1965">
        <v>2253</v>
      </c>
      <c r="D1965" s="4">
        <v>3</v>
      </c>
      <c r="E1965" s="3">
        <v>4</v>
      </c>
    </row>
    <row r="1966" spans="1:5" x14ac:dyDescent="0.25">
      <c r="A1966">
        <v>2254</v>
      </c>
      <c r="D1966" s="4">
        <v>3</v>
      </c>
      <c r="E1966" s="3">
        <v>4</v>
      </c>
    </row>
    <row r="1967" spans="1:5" x14ac:dyDescent="0.25">
      <c r="A1967">
        <v>2255</v>
      </c>
      <c r="E1967" s="3">
        <v>4</v>
      </c>
    </row>
    <row r="1968" spans="1:5" x14ac:dyDescent="0.25">
      <c r="A1968">
        <v>2256</v>
      </c>
      <c r="E1968" s="3">
        <v>4</v>
      </c>
    </row>
    <row r="1969" spans="1:5" x14ac:dyDescent="0.25">
      <c r="A1969">
        <v>2257</v>
      </c>
      <c r="E1969" s="3">
        <v>4</v>
      </c>
    </row>
    <row r="1970" spans="1:5" x14ac:dyDescent="0.25">
      <c r="A1970">
        <v>2258</v>
      </c>
    </row>
    <row r="1971" spans="1:5" x14ac:dyDescent="0.25">
      <c r="A1971">
        <v>2259</v>
      </c>
    </row>
    <row r="1972" spans="1:5" x14ac:dyDescent="0.25">
      <c r="A1972">
        <v>2260</v>
      </c>
      <c r="C1972" s="5">
        <v>2</v>
      </c>
    </row>
    <row r="1973" spans="1:5" x14ac:dyDescent="0.25">
      <c r="A1973">
        <v>2261</v>
      </c>
      <c r="C1973" s="5">
        <v>2</v>
      </c>
    </row>
    <row r="1974" spans="1:5" x14ac:dyDescent="0.25">
      <c r="A1974">
        <v>2262</v>
      </c>
      <c r="C1974" s="5">
        <v>2</v>
      </c>
    </row>
    <row r="1975" spans="1:5" x14ac:dyDescent="0.25">
      <c r="A1975">
        <v>2263</v>
      </c>
      <c r="B1975" s="2">
        <v>1</v>
      </c>
      <c r="C1975" s="5">
        <v>2</v>
      </c>
    </row>
    <row r="1976" spans="1:5" x14ac:dyDescent="0.25">
      <c r="A1976">
        <v>2264</v>
      </c>
      <c r="B1976" s="2">
        <v>1</v>
      </c>
      <c r="C1976" s="5">
        <v>2</v>
      </c>
    </row>
    <row r="1977" spans="1:5" x14ac:dyDescent="0.25">
      <c r="A1977">
        <v>2265</v>
      </c>
      <c r="B1977" s="2">
        <v>1</v>
      </c>
      <c r="C1977" s="5">
        <v>2</v>
      </c>
    </row>
    <row r="1978" spans="1:5" x14ac:dyDescent="0.25">
      <c r="A1978">
        <v>2266</v>
      </c>
      <c r="B1978" s="2">
        <v>1</v>
      </c>
      <c r="C1978" s="5">
        <v>2</v>
      </c>
    </row>
    <row r="1979" spans="1:5" x14ac:dyDescent="0.25">
      <c r="A1979">
        <v>2267</v>
      </c>
      <c r="B1979" s="2">
        <v>1</v>
      </c>
      <c r="C1979" s="5">
        <v>2</v>
      </c>
    </row>
    <row r="1980" spans="1:5" x14ac:dyDescent="0.25">
      <c r="A1980">
        <v>2268</v>
      </c>
      <c r="B1980" s="2">
        <v>1</v>
      </c>
    </row>
    <row r="1981" spans="1:5" x14ac:dyDescent="0.25">
      <c r="A1981">
        <v>2269</v>
      </c>
      <c r="B1981" s="2">
        <v>1</v>
      </c>
    </row>
    <row r="1982" spans="1:5" x14ac:dyDescent="0.25">
      <c r="A1982">
        <v>2270</v>
      </c>
      <c r="B1982" s="2">
        <v>1</v>
      </c>
    </row>
    <row r="1983" spans="1:5" x14ac:dyDescent="0.25">
      <c r="A1983">
        <v>2271</v>
      </c>
      <c r="B1983" s="2">
        <v>1</v>
      </c>
      <c r="D1983" s="4">
        <v>3</v>
      </c>
      <c r="E1983" s="3">
        <v>4</v>
      </c>
    </row>
    <row r="1984" spans="1:5" x14ac:dyDescent="0.25">
      <c r="A1984">
        <v>2272</v>
      </c>
      <c r="D1984" s="4">
        <v>3</v>
      </c>
      <c r="E1984" s="3">
        <v>4</v>
      </c>
    </row>
    <row r="1985" spans="1:5" x14ac:dyDescent="0.25">
      <c r="A1985">
        <v>2273</v>
      </c>
      <c r="D1985" s="4">
        <v>3</v>
      </c>
      <c r="E1985" s="3">
        <v>4</v>
      </c>
    </row>
    <row r="1986" spans="1:5" x14ac:dyDescent="0.25">
      <c r="A1986">
        <v>2274</v>
      </c>
      <c r="D1986" s="4">
        <v>3</v>
      </c>
      <c r="E1986" s="3">
        <v>4</v>
      </c>
    </row>
    <row r="1987" spans="1:5" x14ac:dyDescent="0.25">
      <c r="A1987">
        <v>2275</v>
      </c>
      <c r="D1987" s="4">
        <v>3</v>
      </c>
      <c r="E1987" s="3">
        <v>4</v>
      </c>
    </row>
    <row r="1988" spans="1:5" x14ac:dyDescent="0.25">
      <c r="A1988">
        <v>2276</v>
      </c>
      <c r="D1988" s="4">
        <v>3</v>
      </c>
      <c r="E1988" s="3">
        <v>4</v>
      </c>
    </row>
    <row r="1989" spans="1:5" x14ac:dyDescent="0.25">
      <c r="A1989">
        <v>2277</v>
      </c>
      <c r="D1989" s="4">
        <v>3</v>
      </c>
      <c r="E1989" s="3">
        <v>4</v>
      </c>
    </row>
    <row r="1990" spans="1:5" x14ac:dyDescent="0.25">
      <c r="A1990">
        <v>2278</v>
      </c>
      <c r="D1990" s="4">
        <v>3</v>
      </c>
      <c r="E1990" s="3">
        <v>4</v>
      </c>
    </row>
    <row r="1991" spans="1:5" x14ac:dyDescent="0.25">
      <c r="A1991">
        <v>2279</v>
      </c>
      <c r="D1991" s="4">
        <v>3</v>
      </c>
      <c r="E1991" s="3">
        <v>4</v>
      </c>
    </row>
    <row r="1992" spans="1:5" x14ac:dyDescent="0.25">
      <c r="A1992">
        <v>2280</v>
      </c>
    </row>
    <row r="1993" spans="1:5" x14ac:dyDescent="0.25">
      <c r="A1993">
        <v>2281</v>
      </c>
      <c r="C1993" s="5">
        <v>2</v>
      </c>
    </row>
    <row r="1994" spans="1:5" x14ac:dyDescent="0.25">
      <c r="A1994">
        <v>2282</v>
      </c>
      <c r="C1994" s="5">
        <v>2</v>
      </c>
    </row>
    <row r="1995" spans="1:5" x14ac:dyDescent="0.25">
      <c r="A1995">
        <v>2283</v>
      </c>
      <c r="C1995" s="5">
        <v>2</v>
      </c>
    </row>
    <row r="1996" spans="1:5" x14ac:dyDescent="0.25">
      <c r="A1996">
        <v>2284</v>
      </c>
      <c r="C1996" s="5">
        <v>2</v>
      </c>
    </row>
    <row r="1997" spans="1:5" x14ac:dyDescent="0.25">
      <c r="A1997">
        <v>2285</v>
      </c>
      <c r="C1997" s="5">
        <v>2</v>
      </c>
    </row>
    <row r="1998" spans="1:5" x14ac:dyDescent="0.25">
      <c r="A1998">
        <v>2286</v>
      </c>
      <c r="B1998" s="2">
        <v>1</v>
      </c>
      <c r="C1998" s="5">
        <v>2</v>
      </c>
    </row>
    <row r="1999" spans="1:5" x14ac:dyDescent="0.25">
      <c r="A1999">
        <v>2287</v>
      </c>
      <c r="B1999" s="2">
        <v>1</v>
      </c>
      <c r="C1999" s="5">
        <v>2</v>
      </c>
    </row>
    <row r="2000" spans="1:5" x14ac:dyDescent="0.25">
      <c r="A2000">
        <v>2288</v>
      </c>
      <c r="B2000" s="2">
        <v>1</v>
      </c>
      <c r="C2000" s="5">
        <v>2</v>
      </c>
    </row>
    <row r="2001" spans="1:5" x14ac:dyDescent="0.25">
      <c r="A2001">
        <v>2289</v>
      </c>
      <c r="B2001" s="2">
        <v>1</v>
      </c>
      <c r="C2001" s="5">
        <v>2</v>
      </c>
    </row>
    <row r="2002" spans="1:5" x14ac:dyDescent="0.25">
      <c r="A2002">
        <v>2290</v>
      </c>
      <c r="B2002" s="2">
        <v>1</v>
      </c>
      <c r="C2002" s="5">
        <v>2</v>
      </c>
    </row>
    <row r="2003" spans="1:5" x14ac:dyDescent="0.25">
      <c r="A2003">
        <v>2291</v>
      </c>
      <c r="B2003" s="2">
        <v>1</v>
      </c>
    </row>
    <row r="2004" spans="1:5" x14ac:dyDescent="0.25">
      <c r="A2004">
        <v>2292</v>
      </c>
      <c r="B2004" s="2">
        <v>1</v>
      </c>
    </row>
    <row r="2005" spans="1:5" x14ac:dyDescent="0.25">
      <c r="A2005">
        <v>2293</v>
      </c>
      <c r="B2005" s="2">
        <v>1</v>
      </c>
      <c r="D2005" s="4">
        <v>3</v>
      </c>
    </row>
    <row r="2006" spans="1:5" x14ac:dyDescent="0.25">
      <c r="A2006">
        <v>2294</v>
      </c>
      <c r="B2006" s="2">
        <v>1</v>
      </c>
      <c r="D2006" s="4">
        <v>3</v>
      </c>
      <c r="E2006" s="3">
        <v>4</v>
      </c>
    </row>
    <row r="2007" spans="1:5" x14ac:dyDescent="0.25">
      <c r="A2007">
        <v>2295</v>
      </c>
      <c r="D2007" s="4">
        <v>3</v>
      </c>
      <c r="E2007" s="3">
        <v>4</v>
      </c>
    </row>
    <row r="2008" spans="1:5" x14ac:dyDescent="0.25">
      <c r="A2008">
        <v>2296</v>
      </c>
      <c r="D2008" s="4">
        <v>3</v>
      </c>
      <c r="E2008" s="3">
        <v>4</v>
      </c>
    </row>
    <row r="2009" spans="1:5" x14ac:dyDescent="0.25">
      <c r="A2009">
        <v>2297</v>
      </c>
      <c r="D2009" s="4">
        <v>3</v>
      </c>
      <c r="E2009" s="3">
        <v>4</v>
      </c>
    </row>
    <row r="2010" spans="1:5" x14ac:dyDescent="0.25">
      <c r="A2010">
        <v>2298</v>
      </c>
      <c r="D2010" s="4">
        <v>3</v>
      </c>
      <c r="E2010" s="3">
        <v>4</v>
      </c>
    </row>
    <row r="2011" spans="1:5" x14ac:dyDescent="0.25">
      <c r="A2011">
        <v>2299</v>
      </c>
      <c r="D2011" s="4">
        <v>3</v>
      </c>
      <c r="E2011" s="3">
        <v>4</v>
      </c>
    </row>
    <row r="2012" spans="1:5" x14ac:dyDescent="0.25">
      <c r="A2012">
        <v>2300</v>
      </c>
      <c r="D2012" s="4">
        <v>3</v>
      </c>
      <c r="E2012" s="3">
        <v>4</v>
      </c>
    </row>
    <row r="2013" spans="1:5" x14ac:dyDescent="0.25">
      <c r="A2013">
        <v>2301</v>
      </c>
      <c r="D2013" s="4">
        <v>3</v>
      </c>
      <c r="E2013" s="3">
        <v>4</v>
      </c>
    </row>
    <row r="2014" spans="1:5" x14ac:dyDescent="0.25">
      <c r="A2014">
        <v>2302</v>
      </c>
      <c r="D2014" s="4">
        <v>3</v>
      </c>
      <c r="E2014" s="3">
        <v>4</v>
      </c>
    </row>
    <row r="2015" spans="1:5" x14ac:dyDescent="0.25">
      <c r="A2015">
        <v>2303</v>
      </c>
    </row>
    <row r="2016" spans="1:5" x14ac:dyDescent="0.25">
      <c r="A2016">
        <v>2304</v>
      </c>
    </row>
    <row r="2017" spans="1:5" x14ac:dyDescent="0.25">
      <c r="A2017">
        <v>2305</v>
      </c>
      <c r="C2017" s="5">
        <v>2</v>
      </c>
    </row>
    <row r="2018" spans="1:5" x14ac:dyDescent="0.25">
      <c r="A2018">
        <v>2306</v>
      </c>
      <c r="C2018" s="5">
        <v>2</v>
      </c>
    </row>
    <row r="2019" spans="1:5" x14ac:dyDescent="0.25">
      <c r="A2019">
        <v>2307</v>
      </c>
      <c r="C2019" s="5">
        <v>2</v>
      </c>
    </row>
    <row r="2020" spans="1:5" x14ac:dyDescent="0.25">
      <c r="A2020">
        <v>2308</v>
      </c>
      <c r="C2020" s="5">
        <v>2</v>
      </c>
    </row>
    <row r="2021" spans="1:5" x14ac:dyDescent="0.25">
      <c r="A2021">
        <v>2309</v>
      </c>
      <c r="C2021" s="5">
        <v>2</v>
      </c>
    </row>
    <row r="2022" spans="1:5" x14ac:dyDescent="0.25">
      <c r="A2022">
        <v>2310</v>
      </c>
      <c r="C2022" s="5">
        <v>2</v>
      </c>
    </row>
    <row r="2023" spans="1:5" x14ac:dyDescent="0.25">
      <c r="A2023">
        <v>2311</v>
      </c>
      <c r="B2023" s="2">
        <v>1</v>
      </c>
      <c r="C2023" s="5">
        <v>2</v>
      </c>
    </row>
    <row r="2024" spans="1:5" x14ac:dyDescent="0.25">
      <c r="A2024">
        <v>2312</v>
      </c>
      <c r="B2024" s="2">
        <v>1</v>
      </c>
      <c r="C2024" s="5">
        <v>2</v>
      </c>
    </row>
    <row r="2025" spans="1:5" x14ac:dyDescent="0.25">
      <c r="A2025">
        <v>2313</v>
      </c>
      <c r="B2025" s="2">
        <v>1</v>
      </c>
      <c r="C2025" s="5">
        <v>2</v>
      </c>
    </row>
    <row r="2026" spans="1:5" x14ac:dyDescent="0.25">
      <c r="A2026">
        <v>2314</v>
      </c>
      <c r="B2026" s="2">
        <v>1</v>
      </c>
    </row>
    <row r="2027" spans="1:5" x14ac:dyDescent="0.25">
      <c r="A2027">
        <v>2315</v>
      </c>
      <c r="B2027" s="2">
        <v>1</v>
      </c>
    </row>
    <row r="2028" spans="1:5" x14ac:dyDescent="0.25">
      <c r="A2028">
        <v>2316</v>
      </c>
      <c r="B2028" s="2">
        <v>1</v>
      </c>
    </row>
    <row r="2029" spans="1:5" x14ac:dyDescent="0.25">
      <c r="A2029">
        <v>2317</v>
      </c>
      <c r="B2029" s="2">
        <v>1</v>
      </c>
    </row>
    <row r="2030" spans="1:5" x14ac:dyDescent="0.25">
      <c r="A2030">
        <v>2318</v>
      </c>
      <c r="B2030" s="2">
        <v>1</v>
      </c>
      <c r="D2030" s="4">
        <v>3</v>
      </c>
      <c r="E2030" s="3">
        <v>4</v>
      </c>
    </row>
    <row r="2031" spans="1:5" x14ac:dyDescent="0.25">
      <c r="A2031">
        <v>2319</v>
      </c>
      <c r="D2031" s="4">
        <v>3</v>
      </c>
      <c r="E2031" s="3">
        <v>4</v>
      </c>
    </row>
    <row r="2032" spans="1:5" x14ac:dyDescent="0.25">
      <c r="A2032">
        <v>2320</v>
      </c>
      <c r="D2032" s="4">
        <v>3</v>
      </c>
      <c r="E2032" s="3">
        <v>4</v>
      </c>
    </row>
    <row r="2033" spans="1:5" x14ac:dyDescent="0.25">
      <c r="A2033">
        <v>2321</v>
      </c>
      <c r="D2033" s="4">
        <v>3</v>
      </c>
      <c r="E2033" s="3">
        <v>4</v>
      </c>
    </row>
    <row r="2034" spans="1:5" x14ac:dyDescent="0.25">
      <c r="A2034">
        <v>2322</v>
      </c>
      <c r="D2034" s="4">
        <v>3</v>
      </c>
      <c r="E2034" s="3">
        <v>4</v>
      </c>
    </row>
    <row r="2035" spans="1:5" x14ac:dyDescent="0.25">
      <c r="A2035">
        <v>2323</v>
      </c>
      <c r="D2035" s="4">
        <v>3</v>
      </c>
      <c r="E2035" s="3">
        <v>4</v>
      </c>
    </row>
    <row r="2036" spans="1:5" x14ac:dyDescent="0.25">
      <c r="A2036">
        <v>2324</v>
      </c>
      <c r="D2036" s="4">
        <v>3</v>
      </c>
      <c r="E2036" s="3">
        <v>4</v>
      </c>
    </row>
    <row r="2037" spans="1:5" x14ac:dyDescent="0.25">
      <c r="A2037">
        <v>2325</v>
      </c>
      <c r="D2037" s="4">
        <v>3</v>
      </c>
      <c r="E2037" s="3">
        <v>4</v>
      </c>
    </row>
    <row r="2038" spans="1:5" x14ac:dyDescent="0.25">
      <c r="A2038">
        <v>2326</v>
      </c>
      <c r="E2038" s="3">
        <v>4</v>
      </c>
    </row>
    <row r="2039" spans="1:5" x14ac:dyDescent="0.25">
      <c r="A2039">
        <v>2327</v>
      </c>
      <c r="C2039" s="5">
        <v>2</v>
      </c>
    </row>
    <row r="2040" spans="1:5" x14ac:dyDescent="0.25">
      <c r="A2040">
        <v>2328</v>
      </c>
      <c r="C2040" s="5">
        <v>2</v>
      </c>
    </row>
    <row r="2041" spans="1:5" x14ac:dyDescent="0.25">
      <c r="A2041">
        <v>2329</v>
      </c>
      <c r="C2041" s="5">
        <v>2</v>
      </c>
    </row>
    <row r="2042" spans="1:5" x14ac:dyDescent="0.25">
      <c r="A2042">
        <v>2330</v>
      </c>
      <c r="C2042" s="5">
        <v>2</v>
      </c>
    </row>
    <row r="2043" spans="1:5" x14ac:dyDescent="0.25">
      <c r="A2043">
        <v>2331</v>
      </c>
      <c r="C2043" s="5">
        <v>2</v>
      </c>
    </row>
    <row r="2044" spans="1:5" x14ac:dyDescent="0.25">
      <c r="A2044">
        <v>2332</v>
      </c>
      <c r="C2044" s="5">
        <v>2</v>
      </c>
    </row>
    <row r="2045" spans="1:5" x14ac:dyDescent="0.25">
      <c r="A2045">
        <v>2333</v>
      </c>
      <c r="B2045" s="2">
        <v>1</v>
      </c>
      <c r="C2045" s="5">
        <v>2</v>
      </c>
    </row>
    <row r="2046" spans="1:5" x14ac:dyDescent="0.25">
      <c r="A2046">
        <v>2334</v>
      </c>
      <c r="B2046" s="2">
        <v>1</v>
      </c>
      <c r="C2046" s="5">
        <v>2</v>
      </c>
    </row>
    <row r="2047" spans="1:5" x14ac:dyDescent="0.25">
      <c r="A2047">
        <v>2335</v>
      </c>
      <c r="B2047" s="2">
        <v>1</v>
      </c>
      <c r="C2047" s="5">
        <v>2</v>
      </c>
    </row>
    <row r="2048" spans="1:5" x14ac:dyDescent="0.25">
      <c r="A2048">
        <v>2336</v>
      </c>
      <c r="B2048" s="2">
        <v>1</v>
      </c>
    </row>
    <row r="2049" spans="1:5" x14ac:dyDescent="0.25">
      <c r="A2049">
        <v>2337</v>
      </c>
      <c r="B2049" s="2">
        <v>1</v>
      </c>
    </row>
    <row r="2050" spans="1:5" x14ac:dyDescent="0.25">
      <c r="A2050">
        <v>2338</v>
      </c>
      <c r="B2050" s="2">
        <v>1</v>
      </c>
    </row>
    <row r="2051" spans="1:5" x14ac:dyDescent="0.25">
      <c r="A2051">
        <v>2339</v>
      </c>
      <c r="B2051" s="2">
        <v>1</v>
      </c>
    </row>
    <row r="2052" spans="1:5" x14ac:dyDescent="0.25">
      <c r="A2052">
        <v>2340</v>
      </c>
      <c r="B2052" s="2">
        <v>1</v>
      </c>
      <c r="D2052" s="4">
        <v>3</v>
      </c>
    </row>
    <row r="2053" spans="1:5" x14ac:dyDescent="0.25">
      <c r="A2053">
        <v>2341</v>
      </c>
      <c r="D2053" s="4">
        <v>3</v>
      </c>
      <c r="E2053" s="3">
        <v>4</v>
      </c>
    </row>
    <row r="2054" spans="1:5" x14ac:dyDescent="0.25">
      <c r="A2054">
        <v>2342</v>
      </c>
      <c r="D2054" s="4">
        <v>3</v>
      </c>
      <c r="E2054" s="3">
        <v>4</v>
      </c>
    </row>
    <row r="2055" spans="1:5" x14ac:dyDescent="0.25">
      <c r="A2055">
        <v>2343</v>
      </c>
      <c r="D2055" s="4">
        <v>3</v>
      </c>
      <c r="E2055" s="3">
        <v>4</v>
      </c>
    </row>
    <row r="2056" spans="1:5" x14ac:dyDescent="0.25">
      <c r="A2056">
        <v>2344</v>
      </c>
      <c r="D2056" s="4">
        <v>3</v>
      </c>
      <c r="E2056" s="3">
        <v>4</v>
      </c>
    </row>
    <row r="2057" spans="1:5" x14ac:dyDescent="0.25">
      <c r="A2057">
        <v>2345</v>
      </c>
      <c r="D2057" s="4">
        <v>3</v>
      </c>
      <c r="E2057" s="3">
        <v>4</v>
      </c>
    </row>
    <row r="2058" spans="1:5" x14ac:dyDescent="0.25">
      <c r="A2058">
        <v>2346</v>
      </c>
      <c r="D2058" s="4">
        <v>3</v>
      </c>
      <c r="E2058" s="3">
        <v>4</v>
      </c>
    </row>
    <row r="2059" spans="1:5" x14ac:dyDescent="0.25">
      <c r="A2059">
        <v>2347</v>
      </c>
      <c r="D2059" s="4">
        <v>3</v>
      </c>
      <c r="E2059" s="3">
        <v>4</v>
      </c>
    </row>
    <row r="2060" spans="1:5" x14ac:dyDescent="0.25">
      <c r="A2060">
        <v>2348</v>
      </c>
      <c r="D2060" s="4">
        <v>3</v>
      </c>
      <c r="E2060" s="3">
        <v>4</v>
      </c>
    </row>
    <row r="2061" spans="1:5" x14ac:dyDescent="0.25">
      <c r="A2061">
        <v>2349</v>
      </c>
      <c r="E2061" s="3">
        <v>4</v>
      </c>
    </row>
    <row r="2062" spans="1:5" x14ac:dyDescent="0.25">
      <c r="A2062">
        <v>2350</v>
      </c>
    </row>
    <row r="2063" spans="1:5" x14ac:dyDescent="0.25">
      <c r="A2063">
        <v>2351</v>
      </c>
    </row>
    <row r="2064" spans="1:5" x14ac:dyDescent="0.25">
      <c r="A2064">
        <v>2352</v>
      </c>
      <c r="C2064" s="5">
        <v>2</v>
      </c>
    </row>
    <row r="2065" spans="1:5" x14ac:dyDescent="0.25">
      <c r="A2065">
        <v>2353</v>
      </c>
      <c r="C2065" s="5">
        <v>2</v>
      </c>
    </row>
    <row r="2066" spans="1:5" x14ac:dyDescent="0.25">
      <c r="A2066">
        <v>2354</v>
      </c>
      <c r="C2066" s="5">
        <v>2</v>
      </c>
    </row>
    <row r="2067" spans="1:5" x14ac:dyDescent="0.25">
      <c r="A2067">
        <v>2355</v>
      </c>
      <c r="C2067" s="5">
        <v>2</v>
      </c>
    </row>
    <row r="2068" spans="1:5" x14ac:dyDescent="0.25">
      <c r="A2068">
        <v>2356</v>
      </c>
      <c r="B2068" s="2">
        <v>1</v>
      </c>
      <c r="C2068" s="5">
        <v>2</v>
      </c>
    </row>
    <row r="2069" spans="1:5" x14ac:dyDescent="0.25">
      <c r="A2069">
        <v>2357</v>
      </c>
      <c r="B2069" s="2">
        <v>1</v>
      </c>
      <c r="C2069" s="5">
        <v>2</v>
      </c>
    </row>
    <row r="2070" spans="1:5" x14ac:dyDescent="0.25">
      <c r="A2070">
        <v>2358</v>
      </c>
      <c r="B2070" s="2">
        <v>1</v>
      </c>
      <c r="C2070" s="5">
        <v>2</v>
      </c>
    </row>
    <row r="2071" spans="1:5" x14ac:dyDescent="0.25">
      <c r="A2071">
        <v>2359</v>
      </c>
      <c r="B2071" s="2">
        <v>1</v>
      </c>
      <c r="C2071" s="5">
        <v>2</v>
      </c>
    </row>
    <row r="2072" spans="1:5" x14ac:dyDescent="0.25">
      <c r="A2072">
        <v>2360</v>
      </c>
      <c r="B2072" s="2">
        <v>1</v>
      </c>
    </row>
    <row r="2073" spans="1:5" x14ac:dyDescent="0.25">
      <c r="A2073">
        <v>2361</v>
      </c>
      <c r="B2073" s="2">
        <v>1</v>
      </c>
    </row>
    <row r="2074" spans="1:5" x14ac:dyDescent="0.25">
      <c r="A2074">
        <v>2362</v>
      </c>
      <c r="B2074" s="2">
        <v>1</v>
      </c>
    </row>
    <row r="2075" spans="1:5" x14ac:dyDescent="0.25">
      <c r="A2075">
        <v>2363</v>
      </c>
      <c r="B2075" s="2">
        <v>1</v>
      </c>
    </row>
    <row r="2076" spans="1:5" x14ac:dyDescent="0.25">
      <c r="A2076">
        <v>2364</v>
      </c>
      <c r="B2076" s="2">
        <v>1</v>
      </c>
      <c r="D2076" s="4">
        <v>3</v>
      </c>
      <c r="E2076" s="3">
        <v>4</v>
      </c>
    </row>
    <row r="2077" spans="1:5" x14ac:dyDescent="0.25">
      <c r="A2077">
        <v>2365</v>
      </c>
      <c r="D2077" s="4">
        <v>3</v>
      </c>
      <c r="E2077" s="3">
        <v>4</v>
      </c>
    </row>
    <row r="2078" spans="1:5" x14ac:dyDescent="0.25">
      <c r="A2078">
        <v>2366</v>
      </c>
      <c r="D2078" s="4">
        <v>3</v>
      </c>
      <c r="E2078" s="3">
        <v>4</v>
      </c>
    </row>
    <row r="2079" spans="1:5" x14ac:dyDescent="0.25">
      <c r="A2079">
        <v>2367</v>
      </c>
      <c r="D2079" s="4">
        <v>3</v>
      </c>
      <c r="E2079" s="3">
        <v>4</v>
      </c>
    </row>
    <row r="2080" spans="1:5" x14ac:dyDescent="0.25">
      <c r="A2080">
        <v>2368</v>
      </c>
      <c r="D2080" s="4">
        <v>3</v>
      </c>
      <c r="E2080" s="3">
        <v>4</v>
      </c>
    </row>
    <row r="2081" spans="1:5" x14ac:dyDescent="0.25">
      <c r="A2081">
        <v>2369</v>
      </c>
      <c r="D2081" s="4">
        <v>3</v>
      </c>
      <c r="E2081" s="3">
        <v>4</v>
      </c>
    </row>
    <row r="2082" spans="1:5" x14ac:dyDescent="0.25">
      <c r="A2082">
        <v>2370</v>
      </c>
      <c r="D2082" s="4">
        <v>3</v>
      </c>
      <c r="E2082" s="3">
        <v>4</v>
      </c>
    </row>
    <row r="2083" spans="1:5" x14ac:dyDescent="0.25">
      <c r="A2083">
        <v>2371</v>
      </c>
      <c r="D2083" s="4">
        <v>3</v>
      </c>
      <c r="E2083" s="3">
        <v>4</v>
      </c>
    </row>
    <row r="2084" spans="1:5" x14ac:dyDescent="0.25">
      <c r="A2084">
        <v>2372</v>
      </c>
      <c r="D2084" s="4">
        <v>3</v>
      </c>
      <c r="E2084" s="3">
        <v>4</v>
      </c>
    </row>
    <row r="2085" spans="1:5" x14ac:dyDescent="0.25">
      <c r="A2085">
        <v>2373</v>
      </c>
      <c r="E2085" s="3">
        <v>4</v>
      </c>
    </row>
    <row r="2086" spans="1:5" x14ac:dyDescent="0.25">
      <c r="A2086">
        <v>2374</v>
      </c>
      <c r="C2086" s="5">
        <v>2</v>
      </c>
    </row>
    <row r="2087" spans="1:5" x14ac:dyDescent="0.25">
      <c r="A2087">
        <v>2375</v>
      </c>
      <c r="C2087" s="5">
        <v>2</v>
      </c>
    </row>
    <row r="2088" spans="1:5" x14ac:dyDescent="0.25">
      <c r="A2088">
        <v>2376</v>
      </c>
      <c r="C2088" s="5">
        <v>2</v>
      </c>
    </row>
    <row r="2089" spans="1:5" x14ac:dyDescent="0.25">
      <c r="A2089">
        <v>2377</v>
      </c>
      <c r="C2089" s="5">
        <v>2</v>
      </c>
    </row>
    <row r="2090" spans="1:5" x14ac:dyDescent="0.25">
      <c r="A2090">
        <v>2378</v>
      </c>
      <c r="C2090" s="5">
        <v>2</v>
      </c>
    </row>
    <row r="2091" spans="1:5" x14ac:dyDescent="0.25">
      <c r="A2091">
        <v>2379</v>
      </c>
      <c r="B2091" s="2">
        <v>1</v>
      </c>
      <c r="C2091" s="5">
        <v>2</v>
      </c>
    </row>
    <row r="2092" spans="1:5" x14ac:dyDescent="0.25">
      <c r="A2092">
        <v>2380</v>
      </c>
      <c r="B2092" s="2">
        <v>1</v>
      </c>
      <c r="C2092" s="5">
        <v>2</v>
      </c>
    </row>
    <row r="2093" spans="1:5" x14ac:dyDescent="0.25">
      <c r="A2093">
        <v>2381</v>
      </c>
      <c r="B2093" s="2">
        <v>1</v>
      </c>
      <c r="C2093" s="5">
        <v>2</v>
      </c>
    </row>
    <row r="2094" spans="1:5" x14ac:dyDescent="0.25">
      <c r="A2094">
        <v>2382</v>
      </c>
      <c r="B2094" s="2">
        <v>1</v>
      </c>
      <c r="C2094" s="5">
        <v>2</v>
      </c>
    </row>
    <row r="2095" spans="1:5" x14ac:dyDescent="0.25">
      <c r="A2095">
        <v>2383</v>
      </c>
      <c r="B2095" s="2">
        <v>1</v>
      </c>
    </row>
    <row r="2096" spans="1:5" x14ac:dyDescent="0.25">
      <c r="A2096">
        <v>2384</v>
      </c>
      <c r="B2096" s="2">
        <v>1</v>
      </c>
    </row>
    <row r="2097" spans="1:5" x14ac:dyDescent="0.25">
      <c r="A2097">
        <v>2385</v>
      </c>
      <c r="B2097" s="2">
        <v>1</v>
      </c>
    </row>
    <row r="2098" spans="1:5" x14ac:dyDescent="0.25">
      <c r="A2098">
        <v>2386</v>
      </c>
      <c r="B2098" s="2">
        <v>1</v>
      </c>
    </row>
    <row r="2099" spans="1:5" x14ac:dyDescent="0.25">
      <c r="A2099">
        <v>2387</v>
      </c>
      <c r="B2099" s="2">
        <v>1</v>
      </c>
      <c r="E2099" s="3">
        <v>4</v>
      </c>
    </row>
    <row r="2100" spans="1:5" x14ac:dyDescent="0.25">
      <c r="A2100">
        <v>2388</v>
      </c>
      <c r="D2100" s="4">
        <v>3</v>
      </c>
      <c r="E2100" s="3">
        <v>4</v>
      </c>
    </row>
    <row r="2101" spans="1:5" x14ac:dyDescent="0.25">
      <c r="A2101">
        <v>2389</v>
      </c>
      <c r="D2101" s="4">
        <v>3</v>
      </c>
      <c r="E2101" s="3">
        <v>4</v>
      </c>
    </row>
    <row r="2102" spans="1:5" x14ac:dyDescent="0.25">
      <c r="A2102">
        <v>2390</v>
      </c>
      <c r="D2102" s="4">
        <v>3</v>
      </c>
      <c r="E2102" s="3">
        <v>4</v>
      </c>
    </row>
    <row r="2103" spans="1:5" x14ac:dyDescent="0.25">
      <c r="A2103">
        <v>2391</v>
      </c>
      <c r="D2103" s="4">
        <v>3</v>
      </c>
      <c r="E2103" s="3">
        <v>4</v>
      </c>
    </row>
    <row r="2104" spans="1:5" x14ac:dyDescent="0.25">
      <c r="A2104">
        <v>2392</v>
      </c>
      <c r="D2104" s="4">
        <v>3</v>
      </c>
      <c r="E2104" s="3">
        <v>4</v>
      </c>
    </row>
    <row r="2105" spans="1:5" x14ac:dyDescent="0.25">
      <c r="A2105">
        <v>2393</v>
      </c>
      <c r="D2105" s="4">
        <v>3</v>
      </c>
      <c r="E2105" s="3">
        <v>4</v>
      </c>
    </row>
    <row r="2106" spans="1:5" x14ac:dyDescent="0.25">
      <c r="A2106">
        <v>2394</v>
      </c>
      <c r="D2106" s="4">
        <v>3</v>
      </c>
      <c r="E2106" s="3">
        <v>4</v>
      </c>
    </row>
    <row r="2107" spans="1:5" x14ac:dyDescent="0.25">
      <c r="A2107">
        <v>2395</v>
      </c>
      <c r="D2107" s="4">
        <v>3</v>
      </c>
      <c r="E2107" s="3">
        <v>4</v>
      </c>
    </row>
    <row r="2108" spans="1:5" x14ac:dyDescent="0.25">
      <c r="A2108">
        <v>2396</v>
      </c>
      <c r="D2108" s="4">
        <v>3</v>
      </c>
      <c r="E2108" s="3">
        <v>4</v>
      </c>
    </row>
    <row r="2109" spans="1:5" x14ac:dyDescent="0.25">
      <c r="A2109">
        <v>2397</v>
      </c>
      <c r="C2109" s="5">
        <v>2</v>
      </c>
    </row>
    <row r="2110" spans="1:5" x14ac:dyDescent="0.25">
      <c r="A2110">
        <v>2398</v>
      </c>
      <c r="C2110" s="5">
        <v>2</v>
      </c>
    </row>
    <row r="2111" spans="1:5" x14ac:dyDescent="0.25">
      <c r="A2111">
        <v>2399</v>
      </c>
      <c r="C2111" s="5">
        <v>2</v>
      </c>
    </row>
    <row r="2112" spans="1:5" x14ac:dyDescent="0.25">
      <c r="A2112">
        <v>2400</v>
      </c>
      <c r="C2112" s="5">
        <v>2</v>
      </c>
    </row>
    <row r="2113" spans="1:5" x14ac:dyDescent="0.25">
      <c r="A2113">
        <v>2401</v>
      </c>
      <c r="C2113" s="5">
        <v>2</v>
      </c>
    </row>
    <row r="2114" spans="1:5" x14ac:dyDescent="0.25">
      <c r="A2114">
        <v>2402</v>
      </c>
      <c r="C2114" s="5">
        <v>2</v>
      </c>
    </row>
    <row r="2115" spans="1:5" x14ac:dyDescent="0.25">
      <c r="A2115">
        <v>2403</v>
      </c>
      <c r="C2115" s="5">
        <v>2</v>
      </c>
    </row>
    <row r="2116" spans="1:5" x14ac:dyDescent="0.25">
      <c r="A2116">
        <v>2404</v>
      </c>
      <c r="B2116" s="2">
        <v>1</v>
      </c>
      <c r="C2116" s="5">
        <v>2</v>
      </c>
    </row>
    <row r="2117" spans="1:5" x14ac:dyDescent="0.25">
      <c r="A2117">
        <v>2405</v>
      </c>
      <c r="B2117" s="2">
        <v>1</v>
      </c>
      <c r="C2117" s="5">
        <v>2</v>
      </c>
    </row>
    <row r="2118" spans="1:5" x14ac:dyDescent="0.25">
      <c r="A2118">
        <v>2406</v>
      </c>
      <c r="B2118" s="2">
        <v>1</v>
      </c>
      <c r="C2118" s="5">
        <v>2</v>
      </c>
    </row>
    <row r="2119" spans="1:5" x14ac:dyDescent="0.25">
      <c r="A2119">
        <v>2407</v>
      </c>
      <c r="B2119" s="2">
        <v>1</v>
      </c>
    </row>
    <row r="2120" spans="1:5" x14ac:dyDescent="0.25">
      <c r="A2120">
        <v>2408</v>
      </c>
      <c r="B2120" s="2">
        <v>1</v>
      </c>
    </row>
    <row r="2121" spans="1:5" x14ac:dyDescent="0.25">
      <c r="A2121">
        <v>2409</v>
      </c>
      <c r="B2121" s="2">
        <v>1</v>
      </c>
    </row>
    <row r="2122" spans="1:5" x14ac:dyDescent="0.25">
      <c r="A2122">
        <v>2410</v>
      </c>
      <c r="B2122" s="2">
        <v>1</v>
      </c>
    </row>
    <row r="2123" spans="1:5" x14ac:dyDescent="0.25">
      <c r="A2123">
        <v>2411</v>
      </c>
      <c r="B2123" s="2">
        <v>1</v>
      </c>
      <c r="E2123" s="3">
        <v>4</v>
      </c>
    </row>
    <row r="2124" spans="1:5" x14ac:dyDescent="0.25">
      <c r="A2124">
        <v>2412</v>
      </c>
      <c r="E2124" s="3">
        <v>4</v>
      </c>
    </row>
    <row r="2125" spans="1:5" x14ac:dyDescent="0.25">
      <c r="A2125">
        <v>2413</v>
      </c>
      <c r="D2125" s="4">
        <v>3</v>
      </c>
      <c r="E2125" s="3">
        <v>4</v>
      </c>
    </row>
    <row r="2126" spans="1:5" x14ac:dyDescent="0.25">
      <c r="A2126">
        <v>2414</v>
      </c>
      <c r="D2126" s="4">
        <v>3</v>
      </c>
      <c r="E2126" s="3">
        <v>4</v>
      </c>
    </row>
    <row r="2127" spans="1:5" x14ac:dyDescent="0.25">
      <c r="A2127">
        <v>2415</v>
      </c>
      <c r="D2127" s="4">
        <v>3</v>
      </c>
      <c r="E2127" s="3">
        <v>4</v>
      </c>
    </row>
    <row r="2128" spans="1:5" x14ac:dyDescent="0.25">
      <c r="A2128">
        <v>2416</v>
      </c>
      <c r="D2128" s="4">
        <v>3</v>
      </c>
      <c r="E2128" s="3">
        <v>4</v>
      </c>
    </row>
    <row r="2129" spans="1:5" x14ac:dyDescent="0.25">
      <c r="A2129">
        <v>2417</v>
      </c>
      <c r="D2129" s="4">
        <v>3</v>
      </c>
      <c r="E2129" s="3">
        <v>4</v>
      </c>
    </row>
    <row r="2130" spans="1:5" x14ac:dyDescent="0.25">
      <c r="A2130">
        <v>2418</v>
      </c>
      <c r="D2130" s="4">
        <v>3</v>
      </c>
      <c r="E2130" s="3">
        <v>4</v>
      </c>
    </row>
    <row r="2131" spans="1:5" x14ac:dyDescent="0.25">
      <c r="A2131">
        <v>2419</v>
      </c>
      <c r="D2131" s="4">
        <v>3</v>
      </c>
      <c r="E2131" s="3">
        <v>4</v>
      </c>
    </row>
    <row r="2132" spans="1:5" x14ac:dyDescent="0.25">
      <c r="A2132">
        <v>2420</v>
      </c>
      <c r="D2132" s="4">
        <v>3</v>
      </c>
      <c r="E2132" s="3">
        <v>4</v>
      </c>
    </row>
    <row r="2133" spans="1:5" x14ac:dyDescent="0.25">
      <c r="A2133">
        <v>2421</v>
      </c>
      <c r="C2133" s="5">
        <v>2</v>
      </c>
      <c r="D2133" s="4">
        <v>3</v>
      </c>
      <c r="E2133" s="3">
        <v>4</v>
      </c>
    </row>
    <row r="2134" spans="1:5" x14ac:dyDescent="0.25">
      <c r="A2134">
        <v>2422</v>
      </c>
      <c r="C2134" s="5">
        <v>2</v>
      </c>
      <c r="D2134" s="4">
        <v>3</v>
      </c>
    </row>
    <row r="2135" spans="1:5" x14ac:dyDescent="0.25">
      <c r="A2135">
        <v>2423</v>
      </c>
      <c r="C2135" s="5">
        <v>2</v>
      </c>
    </row>
    <row r="2136" spans="1:5" x14ac:dyDescent="0.25">
      <c r="A2136">
        <v>2424</v>
      </c>
      <c r="C2136" s="5">
        <v>2</v>
      </c>
    </row>
    <row r="2137" spans="1:5" x14ac:dyDescent="0.25">
      <c r="A2137">
        <v>2425</v>
      </c>
      <c r="C2137" s="5">
        <v>2</v>
      </c>
    </row>
    <row r="2138" spans="1:5" x14ac:dyDescent="0.25">
      <c r="A2138">
        <v>2426</v>
      </c>
      <c r="C2138" s="5">
        <v>2</v>
      </c>
    </row>
    <row r="2139" spans="1:5" x14ac:dyDescent="0.25">
      <c r="A2139">
        <v>2427</v>
      </c>
      <c r="C2139" s="5">
        <v>2</v>
      </c>
    </row>
    <row r="2140" spans="1:5" x14ac:dyDescent="0.25">
      <c r="A2140">
        <v>2428</v>
      </c>
      <c r="C2140" s="5">
        <v>2</v>
      </c>
    </row>
    <row r="2141" spans="1:5" x14ac:dyDescent="0.25">
      <c r="A2141">
        <v>2429</v>
      </c>
      <c r="B2141" s="2">
        <v>1</v>
      </c>
      <c r="C2141" s="5">
        <v>2</v>
      </c>
    </row>
    <row r="2142" spans="1:5" x14ac:dyDescent="0.25">
      <c r="A2142">
        <v>2430</v>
      </c>
      <c r="B2142" s="2">
        <v>1</v>
      </c>
      <c r="C2142" s="5">
        <v>2</v>
      </c>
    </row>
    <row r="2143" spans="1:5" x14ac:dyDescent="0.25">
      <c r="A2143">
        <v>2431</v>
      </c>
      <c r="B2143" s="2">
        <v>1</v>
      </c>
      <c r="C2143" s="5">
        <v>2</v>
      </c>
    </row>
    <row r="2144" spans="1:5" x14ac:dyDescent="0.25">
      <c r="A2144">
        <v>2432</v>
      </c>
      <c r="B2144" s="2">
        <v>1</v>
      </c>
    </row>
    <row r="2145" spans="1:5" x14ac:dyDescent="0.25">
      <c r="A2145">
        <v>2433</v>
      </c>
      <c r="B2145" s="2">
        <v>1</v>
      </c>
    </row>
    <row r="2146" spans="1:5" x14ac:dyDescent="0.25">
      <c r="A2146">
        <v>2434</v>
      </c>
      <c r="B2146" s="2">
        <v>1</v>
      </c>
    </row>
    <row r="2147" spans="1:5" x14ac:dyDescent="0.25">
      <c r="A2147">
        <v>2435</v>
      </c>
      <c r="B2147" s="2">
        <v>1</v>
      </c>
    </row>
    <row r="2148" spans="1:5" x14ac:dyDescent="0.25">
      <c r="A2148">
        <v>2436</v>
      </c>
      <c r="B2148" s="2">
        <v>1</v>
      </c>
    </row>
    <row r="2149" spans="1:5" x14ac:dyDescent="0.25">
      <c r="A2149">
        <v>2437</v>
      </c>
      <c r="B2149" s="2">
        <v>1</v>
      </c>
      <c r="E2149" s="3">
        <v>4</v>
      </c>
    </row>
    <row r="2150" spans="1:5" x14ac:dyDescent="0.25">
      <c r="A2150">
        <v>2438</v>
      </c>
      <c r="B2150" s="2">
        <v>1</v>
      </c>
      <c r="E2150" s="3">
        <v>4</v>
      </c>
    </row>
    <row r="2151" spans="1:5" x14ac:dyDescent="0.25">
      <c r="A2151">
        <v>2439</v>
      </c>
      <c r="D2151" s="4">
        <v>3</v>
      </c>
      <c r="E2151" s="3">
        <v>4</v>
      </c>
    </row>
    <row r="2152" spans="1:5" x14ac:dyDescent="0.25">
      <c r="A2152">
        <v>2440</v>
      </c>
      <c r="D2152" s="4">
        <v>3</v>
      </c>
      <c r="E2152" s="3">
        <v>4</v>
      </c>
    </row>
    <row r="2153" spans="1:5" x14ac:dyDescent="0.25">
      <c r="A2153">
        <v>2441</v>
      </c>
      <c r="D2153" s="4">
        <v>3</v>
      </c>
      <c r="E2153" s="3">
        <v>4</v>
      </c>
    </row>
    <row r="2154" spans="1:5" x14ac:dyDescent="0.25">
      <c r="A2154">
        <v>2442</v>
      </c>
      <c r="D2154" s="4">
        <v>3</v>
      </c>
      <c r="E2154" s="3">
        <v>4</v>
      </c>
    </row>
    <row r="2155" spans="1:5" x14ac:dyDescent="0.25">
      <c r="A2155">
        <v>2443</v>
      </c>
      <c r="D2155" s="4">
        <v>3</v>
      </c>
      <c r="E2155" s="3">
        <v>4</v>
      </c>
    </row>
    <row r="2156" spans="1:5" x14ac:dyDescent="0.25">
      <c r="A2156">
        <v>2444</v>
      </c>
      <c r="D2156" s="4">
        <v>3</v>
      </c>
      <c r="E2156" s="3">
        <v>4</v>
      </c>
    </row>
    <row r="2157" spans="1:5" x14ac:dyDescent="0.25">
      <c r="A2157">
        <v>2445</v>
      </c>
      <c r="C2157" s="5">
        <v>2</v>
      </c>
      <c r="D2157" s="4">
        <v>3</v>
      </c>
      <c r="E2157" s="3">
        <v>4</v>
      </c>
    </row>
    <row r="2158" spans="1:5" x14ac:dyDescent="0.25">
      <c r="A2158">
        <v>2446</v>
      </c>
      <c r="C2158" s="5">
        <v>2</v>
      </c>
      <c r="D2158" s="4">
        <v>3</v>
      </c>
      <c r="E2158" s="3">
        <v>4</v>
      </c>
    </row>
    <row r="2159" spans="1:5" x14ac:dyDescent="0.25">
      <c r="A2159">
        <v>2447</v>
      </c>
      <c r="C2159" s="5">
        <v>2</v>
      </c>
      <c r="D2159" s="4">
        <v>3</v>
      </c>
    </row>
    <row r="2160" spans="1:5" x14ac:dyDescent="0.25">
      <c r="A2160">
        <v>2448</v>
      </c>
      <c r="C2160" s="5">
        <v>2</v>
      </c>
      <c r="D2160" s="4">
        <v>3</v>
      </c>
    </row>
    <row r="2161" spans="1:6" x14ac:dyDescent="0.25">
      <c r="A2161">
        <v>2449</v>
      </c>
      <c r="C2161" s="5">
        <v>2</v>
      </c>
      <c r="D2161" s="4">
        <v>3</v>
      </c>
    </row>
    <row r="2162" spans="1:6" x14ac:dyDescent="0.25">
      <c r="A2162">
        <v>2450</v>
      </c>
      <c r="C2162" s="5">
        <v>2</v>
      </c>
    </row>
    <row r="2163" spans="1:6" x14ac:dyDescent="0.25">
      <c r="A2163">
        <v>2451</v>
      </c>
      <c r="C2163" s="5">
        <v>2</v>
      </c>
    </row>
    <row r="2164" spans="1:6" x14ac:dyDescent="0.25">
      <c r="A2164">
        <v>2452</v>
      </c>
      <c r="C2164" s="5">
        <v>2</v>
      </c>
    </row>
    <row r="2165" spans="1:6" x14ac:dyDescent="0.25">
      <c r="A2165">
        <v>2453</v>
      </c>
      <c r="C2165" s="5">
        <v>2</v>
      </c>
    </row>
    <row r="2166" spans="1:6" x14ac:dyDescent="0.25">
      <c r="A2166">
        <v>2454</v>
      </c>
      <c r="C2166" s="5">
        <v>2</v>
      </c>
    </row>
    <row r="2167" spans="1:6" x14ac:dyDescent="0.25">
      <c r="A2167">
        <v>2455</v>
      </c>
      <c r="B2167" s="2">
        <v>1</v>
      </c>
      <c r="C2167" s="5">
        <v>2</v>
      </c>
    </row>
    <row r="2168" spans="1:6" x14ac:dyDescent="0.25">
      <c r="A2168">
        <v>2456</v>
      </c>
      <c r="B2168" s="2">
        <v>1</v>
      </c>
      <c r="C2168" s="5">
        <v>2</v>
      </c>
    </row>
    <row r="2169" spans="1:6" x14ac:dyDescent="0.25">
      <c r="A2169">
        <v>2457</v>
      </c>
      <c r="B2169" s="2">
        <v>1</v>
      </c>
    </row>
    <row r="2170" spans="1:6" x14ac:dyDescent="0.25">
      <c r="A2170">
        <v>2458</v>
      </c>
      <c r="B2170" s="2">
        <v>1</v>
      </c>
    </row>
    <row r="2171" spans="1:6" x14ac:dyDescent="0.25">
      <c r="A2171">
        <v>2459</v>
      </c>
      <c r="B2171" s="2">
        <v>1</v>
      </c>
    </row>
    <row r="2172" spans="1:6" x14ac:dyDescent="0.25">
      <c r="A2172">
        <v>2460</v>
      </c>
      <c r="B2172" s="2">
        <v>1</v>
      </c>
      <c r="E2172" s="3">
        <v>4</v>
      </c>
    </row>
    <row r="2173" spans="1:6" x14ac:dyDescent="0.25">
      <c r="A2173">
        <v>2461</v>
      </c>
      <c r="B2173" s="2">
        <v>1</v>
      </c>
      <c r="E2173" s="3">
        <v>4</v>
      </c>
      <c r="F2173" t="s">
        <v>22</v>
      </c>
    </row>
    <row r="2174" spans="1:6" x14ac:dyDescent="0.25">
      <c r="A2174">
        <v>2490</v>
      </c>
    </row>
    <row r="2175" spans="1:6" x14ac:dyDescent="0.25">
      <c r="A2175">
        <v>2491</v>
      </c>
    </row>
    <row r="2176" spans="1:6" x14ac:dyDescent="0.25">
      <c r="A2176">
        <v>2492</v>
      </c>
      <c r="F2176" t="s">
        <v>22</v>
      </c>
    </row>
    <row r="2177" spans="1:4" x14ac:dyDescent="0.25">
      <c r="A2177">
        <v>2493</v>
      </c>
      <c r="D2177" s="4">
        <v>3</v>
      </c>
    </row>
    <row r="2178" spans="1:4" x14ac:dyDescent="0.25">
      <c r="A2178">
        <v>2494</v>
      </c>
      <c r="D2178" s="4">
        <v>3</v>
      </c>
    </row>
    <row r="2179" spans="1:4" x14ac:dyDescent="0.25">
      <c r="A2179">
        <v>2495</v>
      </c>
      <c r="D2179" s="4">
        <v>3</v>
      </c>
    </row>
    <row r="2180" spans="1:4" x14ac:dyDescent="0.25">
      <c r="A2180">
        <v>2496</v>
      </c>
      <c r="C2180" s="5">
        <v>2</v>
      </c>
      <c r="D2180" s="4">
        <v>3</v>
      </c>
    </row>
    <row r="2181" spans="1:4" x14ac:dyDescent="0.25">
      <c r="A2181">
        <v>2497</v>
      </c>
      <c r="C2181" s="5">
        <v>2</v>
      </c>
      <c r="D2181" s="4">
        <v>3</v>
      </c>
    </row>
    <row r="2182" spans="1:4" x14ac:dyDescent="0.25">
      <c r="A2182">
        <v>2498</v>
      </c>
      <c r="C2182" s="5">
        <v>2</v>
      </c>
      <c r="D2182" s="4">
        <v>3</v>
      </c>
    </row>
    <row r="2183" spans="1:4" x14ac:dyDescent="0.25">
      <c r="A2183">
        <v>2499</v>
      </c>
      <c r="C2183" s="5">
        <v>2</v>
      </c>
      <c r="D2183" s="4">
        <v>3</v>
      </c>
    </row>
    <row r="2184" spans="1:4" x14ac:dyDescent="0.25">
      <c r="A2184">
        <v>2500</v>
      </c>
      <c r="C2184" s="5">
        <v>2</v>
      </c>
      <c r="D2184" s="4">
        <v>3</v>
      </c>
    </row>
    <row r="2185" spans="1:4" x14ac:dyDescent="0.25">
      <c r="A2185">
        <v>2501</v>
      </c>
      <c r="C2185" s="5">
        <v>2</v>
      </c>
      <c r="D2185" s="4">
        <v>3</v>
      </c>
    </row>
    <row r="2186" spans="1:4" x14ac:dyDescent="0.25">
      <c r="A2186">
        <v>2502</v>
      </c>
      <c r="C2186" s="5">
        <v>2</v>
      </c>
      <c r="D2186" s="4">
        <v>3</v>
      </c>
    </row>
    <row r="2187" spans="1:4" x14ac:dyDescent="0.25">
      <c r="A2187">
        <v>2503</v>
      </c>
      <c r="C2187" s="5">
        <v>2</v>
      </c>
      <c r="D2187" s="4">
        <v>3</v>
      </c>
    </row>
    <row r="2188" spans="1:4" x14ac:dyDescent="0.25">
      <c r="A2188">
        <v>2504</v>
      </c>
      <c r="C2188" s="5">
        <v>2</v>
      </c>
      <c r="D2188" s="4">
        <v>3</v>
      </c>
    </row>
    <row r="2189" spans="1:4" x14ac:dyDescent="0.25">
      <c r="A2189">
        <v>2505</v>
      </c>
      <c r="C2189" s="5">
        <v>2</v>
      </c>
      <c r="D2189" s="4">
        <v>3</v>
      </c>
    </row>
    <row r="2190" spans="1:4" x14ac:dyDescent="0.25">
      <c r="A2190">
        <v>2506</v>
      </c>
      <c r="C2190" s="5">
        <v>2</v>
      </c>
      <c r="D2190" s="4">
        <v>3</v>
      </c>
    </row>
    <row r="2191" spans="1:4" x14ac:dyDescent="0.25">
      <c r="A2191">
        <v>2507</v>
      </c>
      <c r="C2191" s="5">
        <v>2</v>
      </c>
      <c r="D2191" s="4">
        <v>3</v>
      </c>
    </row>
    <row r="2192" spans="1:4" x14ac:dyDescent="0.25">
      <c r="A2192">
        <v>2508</v>
      </c>
      <c r="C2192" s="5">
        <v>2</v>
      </c>
      <c r="D2192" s="4">
        <v>3</v>
      </c>
    </row>
    <row r="2193" spans="1:5" x14ac:dyDescent="0.25">
      <c r="A2193">
        <v>2509</v>
      </c>
      <c r="C2193" s="5">
        <v>2</v>
      </c>
      <c r="D2193" s="4">
        <v>3</v>
      </c>
    </row>
    <row r="2194" spans="1:5" x14ac:dyDescent="0.25">
      <c r="A2194">
        <v>2510</v>
      </c>
      <c r="C2194" s="5">
        <v>2</v>
      </c>
      <c r="D2194" s="4">
        <v>3</v>
      </c>
    </row>
    <row r="2195" spans="1:5" x14ac:dyDescent="0.25">
      <c r="A2195">
        <v>2511</v>
      </c>
      <c r="C2195" s="5">
        <v>2</v>
      </c>
      <c r="D2195" s="4">
        <v>3</v>
      </c>
    </row>
    <row r="2196" spans="1:5" x14ac:dyDescent="0.25">
      <c r="A2196">
        <v>2512</v>
      </c>
      <c r="C2196" s="5">
        <v>2</v>
      </c>
      <c r="D2196" s="4">
        <v>3</v>
      </c>
    </row>
    <row r="2197" spans="1:5" x14ac:dyDescent="0.25">
      <c r="A2197">
        <v>2513</v>
      </c>
      <c r="C2197" s="5">
        <v>2</v>
      </c>
      <c r="D2197" s="4">
        <v>3</v>
      </c>
    </row>
    <row r="2198" spans="1:5" x14ac:dyDescent="0.25">
      <c r="A2198">
        <v>2514</v>
      </c>
      <c r="C2198" s="5">
        <v>2</v>
      </c>
    </row>
    <row r="2199" spans="1:5" x14ac:dyDescent="0.25">
      <c r="A2199">
        <v>2515</v>
      </c>
      <c r="C2199" s="5">
        <v>2</v>
      </c>
    </row>
    <row r="2200" spans="1:5" x14ac:dyDescent="0.25">
      <c r="A2200">
        <v>2516</v>
      </c>
      <c r="C2200" s="5">
        <v>2</v>
      </c>
      <c r="E2200" s="3">
        <v>4</v>
      </c>
    </row>
    <row r="2201" spans="1:5" x14ac:dyDescent="0.25">
      <c r="A2201">
        <v>2517</v>
      </c>
      <c r="B2201" s="2">
        <v>1</v>
      </c>
      <c r="E2201" s="3">
        <v>4</v>
      </c>
    </row>
    <row r="2202" spans="1:5" x14ac:dyDescent="0.25">
      <c r="A2202">
        <v>2518</v>
      </c>
      <c r="B2202" s="2">
        <v>1</v>
      </c>
      <c r="E2202" s="3">
        <v>4</v>
      </c>
    </row>
    <row r="2203" spans="1:5" x14ac:dyDescent="0.25">
      <c r="A2203">
        <v>2519</v>
      </c>
      <c r="B2203" s="2">
        <v>1</v>
      </c>
      <c r="E2203" s="3">
        <v>4</v>
      </c>
    </row>
    <row r="2204" spans="1:5" x14ac:dyDescent="0.25">
      <c r="A2204">
        <v>2520</v>
      </c>
      <c r="B2204" s="2">
        <v>1</v>
      </c>
      <c r="E2204" s="3">
        <v>4</v>
      </c>
    </row>
    <row r="2205" spans="1:5" x14ac:dyDescent="0.25">
      <c r="A2205">
        <v>2521</v>
      </c>
      <c r="B2205" s="2">
        <v>1</v>
      </c>
      <c r="E2205" s="3">
        <v>4</v>
      </c>
    </row>
    <row r="2206" spans="1:5" x14ac:dyDescent="0.25">
      <c r="A2206">
        <v>2522</v>
      </c>
      <c r="B2206" s="2">
        <v>1</v>
      </c>
      <c r="E2206" s="3">
        <v>4</v>
      </c>
    </row>
    <row r="2207" spans="1:5" x14ac:dyDescent="0.25">
      <c r="A2207">
        <v>2523</v>
      </c>
      <c r="B2207" s="2">
        <v>1</v>
      </c>
      <c r="E2207" s="3">
        <v>4</v>
      </c>
    </row>
    <row r="2208" spans="1:5" x14ac:dyDescent="0.25">
      <c r="A2208">
        <v>2524</v>
      </c>
      <c r="B2208" s="2">
        <v>1</v>
      </c>
      <c r="E2208" s="3">
        <v>4</v>
      </c>
    </row>
    <row r="2209" spans="1:5" x14ac:dyDescent="0.25">
      <c r="A2209">
        <v>2525</v>
      </c>
      <c r="B2209" s="2">
        <v>1</v>
      </c>
      <c r="E2209" s="3">
        <v>4</v>
      </c>
    </row>
    <row r="2210" spans="1:5" x14ac:dyDescent="0.25">
      <c r="A2210">
        <v>2526</v>
      </c>
      <c r="B2210" s="2">
        <v>1</v>
      </c>
      <c r="E2210" s="3">
        <v>4</v>
      </c>
    </row>
    <row r="2211" spans="1:5" x14ac:dyDescent="0.25">
      <c r="A2211">
        <v>2527</v>
      </c>
      <c r="B2211" s="2">
        <v>1</v>
      </c>
      <c r="E2211" s="3">
        <v>4</v>
      </c>
    </row>
    <row r="2212" spans="1:5" x14ac:dyDescent="0.25">
      <c r="A2212">
        <v>2528</v>
      </c>
      <c r="B2212" s="2">
        <v>1</v>
      </c>
      <c r="E2212" s="3">
        <v>4</v>
      </c>
    </row>
    <row r="2213" spans="1:5" x14ac:dyDescent="0.25">
      <c r="A2213">
        <v>2529</v>
      </c>
      <c r="B2213" s="2">
        <v>1</v>
      </c>
      <c r="E2213" s="3">
        <v>4</v>
      </c>
    </row>
    <row r="2214" spans="1:5" x14ac:dyDescent="0.25">
      <c r="A2214">
        <v>2530</v>
      </c>
      <c r="B2214" s="2">
        <v>1</v>
      </c>
      <c r="E2214" s="3">
        <v>4</v>
      </c>
    </row>
    <row r="2215" spans="1:5" x14ac:dyDescent="0.25">
      <c r="A2215">
        <v>2531</v>
      </c>
      <c r="B2215" s="2">
        <v>1</v>
      </c>
      <c r="E2215" s="3">
        <v>4</v>
      </c>
    </row>
    <row r="2216" spans="1:5" x14ac:dyDescent="0.25">
      <c r="A2216">
        <v>2532</v>
      </c>
      <c r="B2216" s="2">
        <v>1</v>
      </c>
      <c r="E2216" s="3">
        <v>4</v>
      </c>
    </row>
    <row r="2217" spans="1:5" x14ac:dyDescent="0.25">
      <c r="A2217">
        <v>2533</v>
      </c>
      <c r="B2217" s="2">
        <v>1</v>
      </c>
      <c r="C2217" s="5">
        <v>2</v>
      </c>
      <c r="E2217" s="3">
        <v>4</v>
      </c>
    </row>
    <row r="2218" spans="1:5" x14ac:dyDescent="0.25">
      <c r="A2218">
        <v>2534</v>
      </c>
      <c r="C2218" s="5">
        <v>2</v>
      </c>
      <c r="D2218" s="4">
        <v>3</v>
      </c>
    </row>
    <row r="2219" spans="1:5" x14ac:dyDescent="0.25">
      <c r="A2219">
        <v>2535</v>
      </c>
      <c r="C2219" s="5">
        <v>2</v>
      </c>
      <c r="D2219" s="4">
        <v>3</v>
      </c>
    </row>
    <row r="2220" spans="1:5" x14ac:dyDescent="0.25">
      <c r="A2220">
        <v>2536</v>
      </c>
      <c r="C2220" s="5">
        <v>2</v>
      </c>
      <c r="D2220" s="4">
        <v>3</v>
      </c>
    </row>
    <row r="2221" spans="1:5" x14ac:dyDescent="0.25">
      <c r="A2221">
        <v>2537</v>
      </c>
      <c r="C2221" s="5">
        <v>2</v>
      </c>
      <c r="D2221" s="4">
        <v>3</v>
      </c>
    </row>
    <row r="2222" spans="1:5" x14ac:dyDescent="0.25">
      <c r="A2222">
        <v>2538</v>
      </c>
      <c r="C2222" s="5">
        <v>2</v>
      </c>
      <c r="D2222" s="4">
        <v>3</v>
      </c>
    </row>
    <row r="2223" spans="1:5" x14ac:dyDescent="0.25">
      <c r="A2223">
        <v>2539</v>
      </c>
      <c r="C2223" s="5">
        <v>2</v>
      </c>
      <c r="D2223" s="4">
        <v>3</v>
      </c>
    </row>
    <row r="2224" spans="1:5" x14ac:dyDescent="0.25">
      <c r="A2224">
        <v>2540</v>
      </c>
      <c r="C2224" s="5">
        <v>2</v>
      </c>
      <c r="D2224" s="4">
        <v>3</v>
      </c>
    </row>
    <row r="2225" spans="1:5" x14ac:dyDescent="0.25">
      <c r="A2225">
        <v>2541</v>
      </c>
      <c r="C2225" s="5">
        <v>2</v>
      </c>
      <c r="D2225" s="4">
        <v>3</v>
      </c>
    </row>
    <row r="2226" spans="1:5" x14ac:dyDescent="0.25">
      <c r="A2226">
        <v>2542</v>
      </c>
      <c r="C2226" s="5">
        <v>2</v>
      </c>
      <c r="D2226" s="4">
        <v>3</v>
      </c>
    </row>
    <row r="2227" spans="1:5" x14ac:dyDescent="0.25">
      <c r="A2227">
        <v>2543</v>
      </c>
      <c r="C2227" s="5">
        <v>2</v>
      </c>
      <c r="D2227" s="4">
        <v>3</v>
      </c>
    </row>
    <row r="2228" spans="1:5" x14ac:dyDescent="0.25">
      <c r="A2228">
        <v>2544</v>
      </c>
      <c r="C2228" s="5">
        <v>2</v>
      </c>
      <c r="D2228" s="4">
        <v>3</v>
      </c>
    </row>
    <row r="2229" spans="1:5" x14ac:dyDescent="0.25">
      <c r="A2229">
        <v>2545</v>
      </c>
      <c r="C2229" s="5">
        <v>2</v>
      </c>
      <c r="D2229" s="4">
        <v>3</v>
      </c>
    </row>
    <row r="2230" spans="1:5" x14ac:dyDescent="0.25">
      <c r="A2230">
        <v>2546</v>
      </c>
      <c r="C2230" s="5">
        <v>2</v>
      </c>
      <c r="D2230" s="4">
        <v>3</v>
      </c>
    </row>
    <row r="2231" spans="1:5" x14ac:dyDescent="0.25">
      <c r="A2231">
        <v>2547</v>
      </c>
      <c r="C2231" s="5">
        <v>2</v>
      </c>
      <c r="D2231" s="4">
        <v>3</v>
      </c>
    </row>
    <row r="2232" spans="1:5" x14ac:dyDescent="0.25">
      <c r="A2232">
        <v>2548</v>
      </c>
      <c r="C2232" s="5">
        <v>2</v>
      </c>
      <c r="D2232" s="4">
        <v>3</v>
      </c>
    </row>
    <row r="2233" spans="1:5" x14ac:dyDescent="0.25">
      <c r="A2233">
        <v>2549</v>
      </c>
      <c r="E2233" s="3">
        <v>4</v>
      </c>
    </row>
    <row r="2234" spans="1:5" x14ac:dyDescent="0.25">
      <c r="A2234">
        <v>2550</v>
      </c>
      <c r="B2234" s="2">
        <v>1</v>
      </c>
      <c r="E2234" s="3">
        <v>4</v>
      </c>
    </row>
    <row r="2235" spans="1:5" x14ac:dyDescent="0.25">
      <c r="A2235">
        <v>2551</v>
      </c>
      <c r="B2235" s="2">
        <v>1</v>
      </c>
      <c r="E2235" s="3">
        <v>4</v>
      </c>
    </row>
    <row r="2236" spans="1:5" x14ac:dyDescent="0.25">
      <c r="A2236">
        <v>2552</v>
      </c>
      <c r="B2236" s="2">
        <v>1</v>
      </c>
      <c r="E2236" s="3">
        <v>4</v>
      </c>
    </row>
    <row r="2237" spans="1:5" x14ac:dyDescent="0.25">
      <c r="A2237">
        <v>2553</v>
      </c>
      <c r="B2237" s="2">
        <v>1</v>
      </c>
      <c r="E2237" s="3">
        <v>4</v>
      </c>
    </row>
    <row r="2238" spans="1:5" x14ac:dyDescent="0.25">
      <c r="A2238">
        <v>2554</v>
      </c>
      <c r="B2238" s="2">
        <v>1</v>
      </c>
      <c r="E2238" s="3">
        <v>4</v>
      </c>
    </row>
    <row r="2239" spans="1:5" x14ac:dyDescent="0.25">
      <c r="A2239">
        <v>2555</v>
      </c>
      <c r="B2239" s="2">
        <v>1</v>
      </c>
      <c r="E2239" s="3">
        <v>4</v>
      </c>
    </row>
    <row r="2240" spans="1:5" x14ac:dyDescent="0.25">
      <c r="A2240">
        <v>2556</v>
      </c>
      <c r="B2240" s="2">
        <v>1</v>
      </c>
      <c r="E2240" s="3">
        <v>4</v>
      </c>
    </row>
    <row r="2241" spans="1:5" x14ac:dyDescent="0.25">
      <c r="A2241">
        <v>2557</v>
      </c>
      <c r="B2241" s="2">
        <v>1</v>
      </c>
      <c r="E2241" s="3">
        <v>4</v>
      </c>
    </row>
    <row r="2242" spans="1:5" x14ac:dyDescent="0.25">
      <c r="A2242">
        <v>2558</v>
      </c>
      <c r="B2242" s="2">
        <v>1</v>
      </c>
      <c r="E2242" s="3">
        <v>4</v>
      </c>
    </row>
    <row r="2243" spans="1:5" x14ac:dyDescent="0.25">
      <c r="A2243">
        <v>2559</v>
      </c>
      <c r="B2243" s="2">
        <v>1</v>
      </c>
      <c r="E2243" s="3">
        <v>4</v>
      </c>
    </row>
    <row r="2244" spans="1:5" x14ac:dyDescent="0.25">
      <c r="A2244">
        <v>2560</v>
      </c>
      <c r="B2244" s="2">
        <v>1</v>
      </c>
      <c r="E2244" s="3">
        <v>4</v>
      </c>
    </row>
    <row r="2245" spans="1:5" x14ac:dyDescent="0.25">
      <c r="A2245">
        <v>2561</v>
      </c>
      <c r="B2245" s="2">
        <v>1</v>
      </c>
      <c r="E2245" s="3">
        <v>4</v>
      </c>
    </row>
    <row r="2246" spans="1:5" x14ac:dyDescent="0.25">
      <c r="A2246">
        <v>2562</v>
      </c>
      <c r="B2246" s="2">
        <v>1</v>
      </c>
      <c r="E2246" s="3">
        <v>4</v>
      </c>
    </row>
    <row r="2247" spans="1:5" x14ac:dyDescent="0.25">
      <c r="A2247">
        <v>2563</v>
      </c>
      <c r="B2247" s="2">
        <v>1</v>
      </c>
      <c r="E2247" s="3">
        <v>4</v>
      </c>
    </row>
    <row r="2248" spans="1:5" x14ac:dyDescent="0.25">
      <c r="A2248">
        <v>2564</v>
      </c>
      <c r="D2248" s="4">
        <v>3</v>
      </c>
    </row>
    <row r="2249" spans="1:5" x14ac:dyDescent="0.25">
      <c r="A2249">
        <v>2565</v>
      </c>
      <c r="C2249" s="5">
        <v>2</v>
      </c>
      <c r="D2249" s="4">
        <v>3</v>
      </c>
    </row>
    <row r="2250" spans="1:5" x14ac:dyDescent="0.25">
      <c r="A2250">
        <v>2566</v>
      </c>
      <c r="C2250" s="5">
        <v>2</v>
      </c>
      <c r="D2250" s="4">
        <v>3</v>
      </c>
    </row>
    <row r="2251" spans="1:5" x14ac:dyDescent="0.25">
      <c r="A2251">
        <v>2567</v>
      </c>
      <c r="C2251" s="5">
        <v>2</v>
      </c>
      <c r="D2251" s="4">
        <v>3</v>
      </c>
    </row>
    <row r="2252" spans="1:5" x14ac:dyDescent="0.25">
      <c r="A2252">
        <v>2568</v>
      </c>
      <c r="C2252" s="5">
        <v>2</v>
      </c>
      <c r="D2252" s="4">
        <v>3</v>
      </c>
    </row>
    <row r="2253" spans="1:5" x14ac:dyDescent="0.25">
      <c r="A2253">
        <v>2569</v>
      </c>
      <c r="C2253" s="5">
        <v>2</v>
      </c>
      <c r="D2253" s="4">
        <v>3</v>
      </c>
    </row>
    <row r="2254" spans="1:5" x14ac:dyDescent="0.25">
      <c r="A2254">
        <v>2570</v>
      </c>
      <c r="C2254" s="5">
        <v>2</v>
      </c>
      <c r="D2254" s="4">
        <v>3</v>
      </c>
    </row>
    <row r="2255" spans="1:5" x14ac:dyDescent="0.25">
      <c r="A2255">
        <v>2571</v>
      </c>
      <c r="C2255" s="5">
        <v>2</v>
      </c>
      <c r="D2255" s="4">
        <v>3</v>
      </c>
    </row>
    <row r="2256" spans="1:5" x14ac:dyDescent="0.25">
      <c r="A2256">
        <v>2572</v>
      </c>
      <c r="C2256" s="5">
        <v>2</v>
      </c>
      <c r="D2256" s="4">
        <v>3</v>
      </c>
    </row>
    <row r="2257" spans="1:5" x14ac:dyDescent="0.25">
      <c r="A2257">
        <v>2573</v>
      </c>
      <c r="C2257" s="5">
        <v>2</v>
      </c>
      <c r="D2257" s="4">
        <v>3</v>
      </c>
    </row>
    <row r="2258" spans="1:5" x14ac:dyDescent="0.25">
      <c r="A2258">
        <v>2574</v>
      </c>
      <c r="C2258" s="5">
        <v>2</v>
      </c>
      <c r="D2258" s="4">
        <v>3</v>
      </c>
    </row>
    <row r="2259" spans="1:5" x14ac:dyDescent="0.25">
      <c r="A2259">
        <v>2575</v>
      </c>
      <c r="C2259" s="5">
        <v>2</v>
      </c>
      <c r="D2259" s="4">
        <v>3</v>
      </c>
    </row>
    <row r="2260" spans="1:5" x14ac:dyDescent="0.25">
      <c r="A2260">
        <v>2576</v>
      </c>
      <c r="C2260" s="5">
        <v>2</v>
      </c>
      <c r="D2260" s="4">
        <v>3</v>
      </c>
    </row>
    <row r="2261" spans="1:5" x14ac:dyDescent="0.25">
      <c r="A2261">
        <v>2577</v>
      </c>
      <c r="C2261" s="5">
        <v>2</v>
      </c>
      <c r="D2261" s="4">
        <v>3</v>
      </c>
    </row>
    <row r="2262" spans="1:5" x14ac:dyDescent="0.25">
      <c r="A2262">
        <v>2578</v>
      </c>
      <c r="C2262" s="5">
        <v>2</v>
      </c>
      <c r="D2262" s="4">
        <v>3</v>
      </c>
    </row>
    <row r="2263" spans="1:5" x14ac:dyDescent="0.25">
      <c r="A2263">
        <v>2579</v>
      </c>
    </row>
    <row r="2264" spans="1:5" x14ac:dyDescent="0.25">
      <c r="A2264">
        <v>2580</v>
      </c>
    </row>
    <row r="2265" spans="1:5" x14ac:dyDescent="0.25">
      <c r="A2265">
        <v>2581</v>
      </c>
      <c r="B2265" s="2">
        <v>1</v>
      </c>
      <c r="E2265" s="3">
        <v>4</v>
      </c>
    </row>
    <row r="2266" spans="1:5" x14ac:dyDescent="0.25">
      <c r="A2266">
        <v>2582</v>
      </c>
      <c r="B2266" s="2">
        <v>1</v>
      </c>
      <c r="E2266" s="3">
        <v>4</v>
      </c>
    </row>
    <row r="2267" spans="1:5" x14ac:dyDescent="0.25">
      <c r="A2267">
        <v>2583</v>
      </c>
      <c r="B2267" s="2">
        <v>1</v>
      </c>
      <c r="E2267" s="3">
        <v>4</v>
      </c>
    </row>
    <row r="2268" spans="1:5" x14ac:dyDescent="0.25">
      <c r="A2268">
        <v>2584</v>
      </c>
      <c r="B2268" s="2">
        <v>1</v>
      </c>
      <c r="E2268" s="3">
        <v>4</v>
      </c>
    </row>
    <row r="2269" spans="1:5" x14ac:dyDescent="0.25">
      <c r="A2269">
        <v>2585</v>
      </c>
      <c r="B2269" s="2">
        <v>1</v>
      </c>
      <c r="E2269" s="3">
        <v>4</v>
      </c>
    </row>
    <row r="2270" spans="1:5" x14ac:dyDescent="0.25">
      <c r="A2270">
        <v>2586</v>
      </c>
      <c r="B2270" s="2">
        <v>1</v>
      </c>
      <c r="E2270" s="3">
        <v>4</v>
      </c>
    </row>
    <row r="2271" spans="1:5" x14ac:dyDescent="0.25">
      <c r="A2271">
        <v>2587</v>
      </c>
      <c r="B2271" s="2">
        <v>1</v>
      </c>
      <c r="E2271" s="3">
        <v>4</v>
      </c>
    </row>
    <row r="2272" spans="1:5" x14ac:dyDescent="0.25">
      <c r="A2272">
        <v>2588</v>
      </c>
      <c r="B2272" s="2">
        <v>1</v>
      </c>
      <c r="E2272" s="3">
        <v>4</v>
      </c>
    </row>
    <row r="2273" spans="1:5" x14ac:dyDescent="0.25">
      <c r="A2273">
        <v>2589</v>
      </c>
      <c r="B2273" s="2">
        <v>1</v>
      </c>
      <c r="E2273" s="3">
        <v>4</v>
      </c>
    </row>
    <row r="2274" spans="1:5" x14ac:dyDescent="0.25">
      <c r="A2274">
        <v>2590</v>
      </c>
      <c r="B2274" s="2">
        <v>1</v>
      </c>
      <c r="E2274" s="3">
        <v>4</v>
      </c>
    </row>
    <row r="2275" spans="1:5" x14ac:dyDescent="0.25">
      <c r="A2275">
        <v>2591</v>
      </c>
      <c r="B2275" s="2">
        <v>1</v>
      </c>
      <c r="E2275" s="3">
        <v>4</v>
      </c>
    </row>
    <row r="2276" spans="1:5" x14ac:dyDescent="0.25">
      <c r="A2276">
        <v>2592</v>
      </c>
      <c r="B2276" s="2">
        <v>1</v>
      </c>
      <c r="E2276" s="3">
        <v>4</v>
      </c>
    </row>
    <row r="2277" spans="1:5" x14ac:dyDescent="0.25">
      <c r="A2277">
        <v>2593</v>
      </c>
      <c r="B2277" s="2">
        <v>1</v>
      </c>
      <c r="E2277" s="3">
        <v>4</v>
      </c>
    </row>
    <row r="2278" spans="1:5" x14ac:dyDescent="0.25">
      <c r="A2278">
        <v>2594</v>
      </c>
      <c r="B2278" s="2">
        <v>1</v>
      </c>
    </row>
    <row r="2279" spans="1:5" x14ac:dyDescent="0.25">
      <c r="A2279">
        <v>2595</v>
      </c>
      <c r="D2279" s="4">
        <v>3</v>
      </c>
    </row>
    <row r="2280" spans="1:5" x14ac:dyDescent="0.25">
      <c r="A2280">
        <v>2596</v>
      </c>
      <c r="D2280" s="4">
        <v>3</v>
      </c>
    </row>
    <row r="2281" spans="1:5" x14ac:dyDescent="0.25">
      <c r="A2281">
        <v>2597</v>
      </c>
      <c r="C2281" s="5">
        <v>2</v>
      </c>
      <c r="D2281" s="4">
        <v>3</v>
      </c>
    </row>
    <row r="2282" spans="1:5" x14ac:dyDescent="0.25">
      <c r="A2282">
        <v>2598</v>
      </c>
      <c r="C2282" s="5">
        <v>2</v>
      </c>
      <c r="D2282" s="4">
        <v>3</v>
      </c>
    </row>
    <row r="2283" spans="1:5" x14ac:dyDescent="0.25">
      <c r="A2283">
        <v>2599</v>
      </c>
      <c r="C2283" s="5">
        <v>2</v>
      </c>
      <c r="D2283" s="4">
        <v>3</v>
      </c>
    </row>
    <row r="2284" spans="1:5" x14ac:dyDescent="0.25">
      <c r="A2284">
        <v>2600</v>
      </c>
      <c r="C2284" s="5">
        <v>2</v>
      </c>
      <c r="D2284" s="4">
        <v>3</v>
      </c>
    </row>
    <row r="2285" spans="1:5" x14ac:dyDescent="0.25">
      <c r="A2285">
        <v>2601</v>
      </c>
      <c r="C2285" s="5">
        <v>2</v>
      </c>
      <c r="D2285" s="4">
        <v>3</v>
      </c>
    </row>
    <row r="2286" spans="1:5" x14ac:dyDescent="0.25">
      <c r="A2286">
        <v>2602</v>
      </c>
      <c r="C2286" s="5">
        <v>2</v>
      </c>
      <c r="D2286" s="4">
        <v>3</v>
      </c>
    </row>
    <row r="2287" spans="1:5" x14ac:dyDescent="0.25">
      <c r="A2287">
        <v>2603</v>
      </c>
      <c r="C2287" s="5">
        <v>2</v>
      </c>
      <c r="D2287" s="4">
        <v>3</v>
      </c>
    </row>
    <row r="2288" spans="1:5" x14ac:dyDescent="0.25">
      <c r="A2288">
        <v>2604</v>
      </c>
      <c r="C2288" s="5">
        <v>2</v>
      </c>
      <c r="D2288" s="4">
        <v>3</v>
      </c>
    </row>
    <row r="2289" spans="1:5" x14ac:dyDescent="0.25">
      <c r="A2289">
        <v>2605</v>
      </c>
      <c r="C2289" s="5">
        <v>2</v>
      </c>
      <c r="D2289" s="4">
        <v>3</v>
      </c>
    </row>
    <row r="2290" spans="1:5" x14ac:dyDescent="0.25">
      <c r="A2290">
        <v>2606</v>
      </c>
      <c r="C2290" s="5">
        <v>2</v>
      </c>
      <c r="D2290" s="4">
        <v>3</v>
      </c>
    </row>
    <row r="2291" spans="1:5" x14ac:dyDescent="0.25">
      <c r="A2291">
        <v>2607</v>
      </c>
      <c r="C2291" s="5">
        <v>2</v>
      </c>
      <c r="D2291" s="4">
        <v>3</v>
      </c>
    </row>
    <row r="2292" spans="1:5" x14ac:dyDescent="0.25">
      <c r="A2292">
        <v>2608</v>
      </c>
      <c r="C2292" s="5">
        <v>2</v>
      </c>
      <c r="D2292" s="4">
        <v>3</v>
      </c>
    </row>
    <row r="2293" spans="1:5" x14ac:dyDescent="0.25">
      <c r="A2293">
        <v>2609</v>
      </c>
      <c r="C2293" s="5">
        <v>2</v>
      </c>
    </row>
    <row r="2294" spans="1:5" x14ac:dyDescent="0.25">
      <c r="A2294">
        <v>2610</v>
      </c>
      <c r="C2294" s="5">
        <v>2</v>
      </c>
    </row>
    <row r="2295" spans="1:5" x14ac:dyDescent="0.25">
      <c r="A2295">
        <v>2611</v>
      </c>
    </row>
    <row r="2296" spans="1:5" x14ac:dyDescent="0.25">
      <c r="A2296">
        <v>2612</v>
      </c>
      <c r="B2296" s="2">
        <v>1</v>
      </c>
      <c r="E2296" s="3">
        <v>4</v>
      </c>
    </row>
    <row r="2297" spans="1:5" x14ac:dyDescent="0.25">
      <c r="A2297">
        <v>2613</v>
      </c>
      <c r="B2297" s="2">
        <v>1</v>
      </c>
      <c r="E2297" s="3">
        <v>4</v>
      </c>
    </row>
    <row r="2298" spans="1:5" x14ac:dyDescent="0.25">
      <c r="A2298">
        <v>2614</v>
      </c>
      <c r="B2298" s="2">
        <v>1</v>
      </c>
      <c r="E2298" s="3">
        <v>4</v>
      </c>
    </row>
    <row r="2299" spans="1:5" x14ac:dyDescent="0.25">
      <c r="A2299">
        <v>2615</v>
      </c>
      <c r="B2299" s="2">
        <v>1</v>
      </c>
      <c r="E2299" s="3">
        <v>4</v>
      </c>
    </row>
    <row r="2300" spans="1:5" x14ac:dyDescent="0.25">
      <c r="A2300">
        <v>2616</v>
      </c>
      <c r="B2300" s="2">
        <v>1</v>
      </c>
      <c r="E2300" s="3">
        <v>4</v>
      </c>
    </row>
    <row r="2301" spans="1:5" x14ac:dyDescent="0.25">
      <c r="A2301">
        <v>2617</v>
      </c>
      <c r="B2301" s="2">
        <v>1</v>
      </c>
      <c r="E2301" s="3">
        <v>4</v>
      </c>
    </row>
    <row r="2302" spans="1:5" x14ac:dyDescent="0.25">
      <c r="A2302">
        <v>2618</v>
      </c>
      <c r="B2302" s="2">
        <v>1</v>
      </c>
      <c r="E2302" s="3">
        <v>4</v>
      </c>
    </row>
    <row r="2303" spans="1:5" x14ac:dyDescent="0.25">
      <c r="A2303">
        <v>2619</v>
      </c>
      <c r="B2303" s="2">
        <v>1</v>
      </c>
      <c r="E2303" s="3">
        <v>4</v>
      </c>
    </row>
    <row r="2304" spans="1:5" x14ac:dyDescent="0.25">
      <c r="A2304">
        <v>2620</v>
      </c>
      <c r="B2304" s="2">
        <v>1</v>
      </c>
      <c r="E2304" s="3">
        <v>4</v>
      </c>
    </row>
    <row r="2305" spans="1:5" x14ac:dyDescent="0.25">
      <c r="A2305">
        <v>2621</v>
      </c>
      <c r="B2305" s="2">
        <v>1</v>
      </c>
      <c r="E2305" s="3">
        <v>4</v>
      </c>
    </row>
    <row r="2306" spans="1:5" x14ac:dyDescent="0.25">
      <c r="A2306">
        <v>2622</v>
      </c>
      <c r="B2306" s="2">
        <v>1</v>
      </c>
      <c r="E2306" s="3">
        <v>4</v>
      </c>
    </row>
    <row r="2307" spans="1:5" x14ac:dyDescent="0.25">
      <c r="A2307">
        <v>2623</v>
      </c>
      <c r="B2307" s="2">
        <v>1</v>
      </c>
      <c r="E2307" s="3">
        <v>4</v>
      </c>
    </row>
    <row r="2308" spans="1:5" x14ac:dyDescent="0.25">
      <c r="A2308">
        <v>2624</v>
      </c>
      <c r="B2308" s="2">
        <v>1</v>
      </c>
      <c r="E2308" s="3">
        <v>4</v>
      </c>
    </row>
    <row r="2309" spans="1:5" x14ac:dyDescent="0.25">
      <c r="A2309">
        <v>2625</v>
      </c>
      <c r="B2309" s="2">
        <v>1</v>
      </c>
      <c r="E2309" s="3">
        <v>4</v>
      </c>
    </row>
    <row r="2310" spans="1:5" x14ac:dyDescent="0.25">
      <c r="A2310">
        <v>2626</v>
      </c>
      <c r="B2310" s="2">
        <v>1</v>
      </c>
      <c r="E2310" s="3">
        <v>4</v>
      </c>
    </row>
    <row r="2311" spans="1:5" x14ac:dyDescent="0.25">
      <c r="A2311">
        <v>2627</v>
      </c>
      <c r="C2311" s="5">
        <v>2</v>
      </c>
      <c r="D2311" s="4">
        <v>3</v>
      </c>
    </row>
    <row r="2312" spans="1:5" x14ac:dyDescent="0.25">
      <c r="A2312">
        <v>2628</v>
      </c>
      <c r="C2312" s="5">
        <v>2</v>
      </c>
      <c r="D2312" s="4">
        <v>3</v>
      </c>
    </row>
    <row r="2313" spans="1:5" x14ac:dyDescent="0.25">
      <c r="A2313">
        <v>2629</v>
      </c>
      <c r="C2313" s="5">
        <v>2</v>
      </c>
      <c r="D2313" s="4">
        <v>3</v>
      </c>
    </row>
    <row r="2314" spans="1:5" x14ac:dyDescent="0.25">
      <c r="A2314">
        <v>2630</v>
      </c>
      <c r="C2314" s="5">
        <v>2</v>
      </c>
      <c r="D2314" s="4">
        <v>3</v>
      </c>
    </row>
    <row r="2315" spans="1:5" x14ac:dyDescent="0.25">
      <c r="A2315">
        <v>2631</v>
      </c>
      <c r="C2315" s="5">
        <v>2</v>
      </c>
      <c r="D2315" s="4">
        <v>3</v>
      </c>
    </row>
    <row r="2316" spans="1:5" x14ac:dyDescent="0.25">
      <c r="A2316">
        <v>2632</v>
      </c>
      <c r="C2316" s="5">
        <v>2</v>
      </c>
      <c r="D2316" s="4">
        <v>3</v>
      </c>
    </row>
    <row r="2317" spans="1:5" x14ac:dyDescent="0.25">
      <c r="A2317">
        <v>2633</v>
      </c>
      <c r="C2317" s="5">
        <v>2</v>
      </c>
      <c r="D2317" s="4">
        <v>3</v>
      </c>
    </row>
    <row r="2318" spans="1:5" x14ac:dyDescent="0.25">
      <c r="A2318">
        <v>2634</v>
      </c>
      <c r="C2318" s="5">
        <v>2</v>
      </c>
      <c r="D2318" s="4">
        <v>3</v>
      </c>
    </row>
    <row r="2319" spans="1:5" x14ac:dyDescent="0.25">
      <c r="A2319">
        <v>2635</v>
      </c>
      <c r="C2319" s="5">
        <v>2</v>
      </c>
      <c r="D2319" s="4">
        <v>3</v>
      </c>
    </row>
    <row r="2320" spans="1:5" x14ac:dyDescent="0.25">
      <c r="A2320">
        <v>2636</v>
      </c>
      <c r="C2320" s="5">
        <v>2</v>
      </c>
      <c r="D2320" s="4">
        <v>3</v>
      </c>
    </row>
    <row r="2321" spans="1:5" x14ac:dyDescent="0.25">
      <c r="A2321">
        <v>2637</v>
      </c>
      <c r="C2321" s="5">
        <v>2</v>
      </c>
      <c r="D2321" s="4">
        <v>3</v>
      </c>
    </row>
    <row r="2322" spans="1:5" x14ac:dyDescent="0.25">
      <c r="A2322">
        <v>2638</v>
      </c>
      <c r="C2322" s="5">
        <v>2</v>
      </c>
      <c r="D2322" s="4">
        <v>3</v>
      </c>
    </row>
    <row r="2323" spans="1:5" x14ac:dyDescent="0.25">
      <c r="A2323">
        <v>2639</v>
      </c>
      <c r="C2323" s="5">
        <v>2</v>
      </c>
      <c r="D2323" s="4">
        <v>3</v>
      </c>
    </row>
    <row r="2324" spans="1:5" x14ac:dyDescent="0.25">
      <c r="A2324">
        <v>2640</v>
      </c>
      <c r="C2324" s="5">
        <v>2</v>
      </c>
    </row>
    <row r="2325" spans="1:5" x14ac:dyDescent="0.25">
      <c r="A2325">
        <v>2641</v>
      </c>
      <c r="C2325" s="5">
        <v>2</v>
      </c>
    </row>
    <row r="2326" spans="1:5" x14ac:dyDescent="0.25">
      <c r="A2326">
        <v>2642</v>
      </c>
    </row>
    <row r="2327" spans="1:5" x14ac:dyDescent="0.25">
      <c r="A2327">
        <v>2643</v>
      </c>
      <c r="B2327" s="2">
        <v>1</v>
      </c>
      <c r="E2327" s="3">
        <v>4</v>
      </c>
    </row>
    <row r="2328" spans="1:5" x14ac:dyDescent="0.25">
      <c r="A2328">
        <v>2644</v>
      </c>
      <c r="B2328" s="2">
        <v>1</v>
      </c>
      <c r="E2328" s="3">
        <v>4</v>
      </c>
    </row>
    <row r="2329" spans="1:5" x14ac:dyDescent="0.25">
      <c r="A2329">
        <v>2645</v>
      </c>
      <c r="B2329" s="2">
        <v>1</v>
      </c>
      <c r="E2329" s="3">
        <v>4</v>
      </c>
    </row>
    <row r="2330" spans="1:5" x14ac:dyDescent="0.25">
      <c r="A2330">
        <v>2646</v>
      </c>
      <c r="B2330" s="2">
        <v>1</v>
      </c>
      <c r="E2330" s="3">
        <v>4</v>
      </c>
    </row>
    <row r="2331" spans="1:5" x14ac:dyDescent="0.25">
      <c r="A2331">
        <v>2647</v>
      </c>
      <c r="B2331" s="2">
        <v>1</v>
      </c>
      <c r="E2331" s="3">
        <v>4</v>
      </c>
    </row>
    <row r="2332" spans="1:5" x14ac:dyDescent="0.25">
      <c r="A2332">
        <v>2648</v>
      </c>
      <c r="B2332" s="2">
        <v>1</v>
      </c>
      <c r="E2332" s="3">
        <v>4</v>
      </c>
    </row>
    <row r="2333" spans="1:5" x14ac:dyDescent="0.25">
      <c r="A2333">
        <v>2649</v>
      </c>
      <c r="B2333" s="2">
        <v>1</v>
      </c>
      <c r="E2333" s="3">
        <v>4</v>
      </c>
    </row>
    <row r="2334" spans="1:5" x14ac:dyDescent="0.25">
      <c r="A2334">
        <v>2650</v>
      </c>
      <c r="B2334" s="2">
        <v>1</v>
      </c>
      <c r="E2334" s="3">
        <v>4</v>
      </c>
    </row>
    <row r="2335" spans="1:5" x14ac:dyDescent="0.25">
      <c r="A2335">
        <v>2651</v>
      </c>
      <c r="B2335" s="2">
        <v>1</v>
      </c>
      <c r="E2335" s="3">
        <v>4</v>
      </c>
    </row>
    <row r="2336" spans="1:5" x14ac:dyDescent="0.25">
      <c r="A2336">
        <v>2652</v>
      </c>
      <c r="B2336" s="2">
        <v>1</v>
      </c>
      <c r="E2336" s="3">
        <v>4</v>
      </c>
    </row>
    <row r="2337" spans="1:5" x14ac:dyDescent="0.25">
      <c r="A2337">
        <v>2653</v>
      </c>
      <c r="B2337" s="2">
        <v>1</v>
      </c>
      <c r="E2337" s="3">
        <v>4</v>
      </c>
    </row>
    <row r="2338" spans="1:5" x14ac:dyDescent="0.25">
      <c r="A2338">
        <v>2654</v>
      </c>
      <c r="B2338" s="2">
        <v>1</v>
      </c>
      <c r="E2338" s="3">
        <v>4</v>
      </c>
    </row>
    <row r="2339" spans="1:5" x14ac:dyDescent="0.25">
      <c r="A2339">
        <v>2655</v>
      </c>
      <c r="B2339" s="2">
        <v>1</v>
      </c>
      <c r="E2339" s="3">
        <v>4</v>
      </c>
    </row>
    <row r="2340" spans="1:5" x14ac:dyDescent="0.25">
      <c r="A2340">
        <v>2656</v>
      </c>
      <c r="B2340" s="2">
        <v>1</v>
      </c>
      <c r="E2340" s="3">
        <v>4</v>
      </c>
    </row>
    <row r="2341" spans="1:5" x14ac:dyDescent="0.25">
      <c r="A2341">
        <v>2657</v>
      </c>
      <c r="C2341" s="5">
        <v>2</v>
      </c>
      <c r="D2341" s="4">
        <v>3</v>
      </c>
    </row>
    <row r="2342" spans="1:5" x14ac:dyDescent="0.25">
      <c r="A2342">
        <v>2658</v>
      </c>
      <c r="C2342" s="5">
        <v>2</v>
      </c>
      <c r="D2342" s="4">
        <v>3</v>
      </c>
    </row>
    <row r="2343" spans="1:5" x14ac:dyDescent="0.25">
      <c r="A2343">
        <v>2659</v>
      </c>
      <c r="C2343" s="5">
        <v>2</v>
      </c>
      <c r="D2343" s="4">
        <v>3</v>
      </c>
    </row>
    <row r="2344" spans="1:5" x14ac:dyDescent="0.25">
      <c r="A2344">
        <v>2660</v>
      </c>
      <c r="C2344" s="5">
        <v>2</v>
      </c>
      <c r="D2344" s="4">
        <v>3</v>
      </c>
    </row>
    <row r="2345" spans="1:5" x14ac:dyDescent="0.25">
      <c r="A2345">
        <v>2661</v>
      </c>
      <c r="C2345" s="5">
        <v>2</v>
      </c>
      <c r="D2345" s="4">
        <v>3</v>
      </c>
    </row>
    <row r="2346" spans="1:5" x14ac:dyDescent="0.25">
      <c r="A2346">
        <v>2662</v>
      </c>
      <c r="C2346" s="5">
        <v>2</v>
      </c>
      <c r="D2346" s="4">
        <v>3</v>
      </c>
    </row>
    <row r="2347" spans="1:5" x14ac:dyDescent="0.25">
      <c r="A2347">
        <v>2663</v>
      </c>
      <c r="C2347" s="5">
        <v>2</v>
      </c>
      <c r="D2347" s="4">
        <v>3</v>
      </c>
    </row>
    <row r="2348" spans="1:5" x14ac:dyDescent="0.25">
      <c r="A2348">
        <v>2664</v>
      </c>
      <c r="C2348" s="5">
        <v>2</v>
      </c>
      <c r="D2348" s="4">
        <v>3</v>
      </c>
    </row>
    <row r="2349" spans="1:5" x14ac:dyDescent="0.25">
      <c r="A2349">
        <v>2665</v>
      </c>
      <c r="C2349" s="5">
        <v>2</v>
      </c>
      <c r="D2349" s="4">
        <v>3</v>
      </c>
    </row>
    <row r="2350" spans="1:5" x14ac:dyDescent="0.25">
      <c r="A2350">
        <v>2666</v>
      </c>
      <c r="C2350" s="5">
        <v>2</v>
      </c>
      <c r="D2350" s="4">
        <v>3</v>
      </c>
    </row>
    <row r="2351" spans="1:5" x14ac:dyDescent="0.25">
      <c r="A2351">
        <v>2667</v>
      </c>
      <c r="C2351" s="5">
        <v>2</v>
      </c>
      <c r="D2351" s="4">
        <v>3</v>
      </c>
    </row>
    <row r="2352" spans="1:5" x14ac:dyDescent="0.25">
      <c r="A2352">
        <v>2668</v>
      </c>
      <c r="C2352" s="5">
        <v>2</v>
      </c>
      <c r="D2352" s="4">
        <v>3</v>
      </c>
    </row>
    <row r="2353" spans="1:5" x14ac:dyDescent="0.25">
      <c r="A2353">
        <v>2669</v>
      </c>
      <c r="C2353" s="5">
        <v>2</v>
      </c>
      <c r="D2353" s="4">
        <v>3</v>
      </c>
    </row>
    <row r="2354" spans="1:5" x14ac:dyDescent="0.25">
      <c r="A2354">
        <v>2670</v>
      </c>
      <c r="C2354" s="5">
        <v>2</v>
      </c>
      <c r="D2354" s="4">
        <v>3</v>
      </c>
    </row>
    <row r="2355" spans="1:5" x14ac:dyDescent="0.25">
      <c r="A2355">
        <v>2671</v>
      </c>
      <c r="C2355" s="5">
        <v>2</v>
      </c>
    </row>
    <row r="2356" spans="1:5" x14ac:dyDescent="0.25">
      <c r="A2356">
        <v>2672</v>
      </c>
      <c r="E2356" s="3">
        <v>4</v>
      </c>
    </row>
    <row r="2357" spans="1:5" x14ac:dyDescent="0.25">
      <c r="A2357">
        <v>2673</v>
      </c>
      <c r="B2357" s="2">
        <v>1</v>
      </c>
      <c r="E2357" s="3">
        <v>4</v>
      </c>
    </row>
    <row r="2358" spans="1:5" x14ac:dyDescent="0.25">
      <c r="A2358">
        <v>2674</v>
      </c>
      <c r="B2358" s="2">
        <v>1</v>
      </c>
      <c r="E2358" s="3">
        <v>4</v>
      </c>
    </row>
    <row r="2359" spans="1:5" x14ac:dyDescent="0.25">
      <c r="A2359">
        <v>2675</v>
      </c>
      <c r="B2359" s="2">
        <v>1</v>
      </c>
      <c r="E2359" s="3">
        <v>4</v>
      </c>
    </row>
    <row r="2360" spans="1:5" x14ac:dyDescent="0.25">
      <c r="A2360">
        <v>2676</v>
      </c>
      <c r="B2360" s="2">
        <v>1</v>
      </c>
      <c r="E2360" s="3">
        <v>4</v>
      </c>
    </row>
    <row r="2361" spans="1:5" x14ac:dyDescent="0.25">
      <c r="A2361">
        <v>2677</v>
      </c>
      <c r="B2361" s="2">
        <v>1</v>
      </c>
      <c r="E2361" s="3">
        <v>4</v>
      </c>
    </row>
    <row r="2362" spans="1:5" x14ac:dyDescent="0.25">
      <c r="A2362">
        <v>2678</v>
      </c>
      <c r="B2362" s="2">
        <v>1</v>
      </c>
      <c r="E2362" s="3">
        <v>4</v>
      </c>
    </row>
    <row r="2363" spans="1:5" x14ac:dyDescent="0.25">
      <c r="A2363">
        <v>2679</v>
      </c>
      <c r="B2363" s="2">
        <v>1</v>
      </c>
      <c r="E2363" s="3">
        <v>4</v>
      </c>
    </row>
    <row r="2364" spans="1:5" x14ac:dyDescent="0.25">
      <c r="A2364">
        <v>2680</v>
      </c>
      <c r="B2364" s="2">
        <v>1</v>
      </c>
      <c r="E2364" s="3">
        <v>4</v>
      </c>
    </row>
    <row r="2365" spans="1:5" x14ac:dyDescent="0.25">
      <c r="A2365">
        <v>2681</v>
      </c>
      <c r="B2365" s="2">
        <v>1</v>
      </c>
      <c r="E2365" s="3">
        <v>4</v>
      </c>
    </row>
    <row r="2366" spans="1:5" x14ac:dyDescent="0.25">
      <c r="A2366">
        <v>2682</v>
      </c>
      <c r="B2366" s="2">
        <v>1</v>
      </c>
      <c r="E2366" s="3">
        <v>4</v>
      </c>
    </row>
    <row r="2367" spans="1:5" x14ac:dyDescent="0.25">
      <c r="A2367">
        <v>2683</v>
      </c>
      <c r="B2367" s="2">
        <v>1</v>
      </c>
      <c r="E2367" s="3">
        <v>4</v>
      </c>
    </row>
    <row r="2368" spans="1:5" x14ac:dyDescent="0.25">
      <c r="A2368">
        <v>2684</v>
      </c>
      <c r="B2368" s="2">
        <v>1</v>
      </c>
      <c r="E2368" s="3">
        <v>4</v>
      </c>
    </row>
    <row r="2369" spans="1:5" x14ac:dyDescent="0.25">
      <c r="A2369">
        <v>2685</v>
      </c>
      <c r="B2369" s="2">
        <v>1</v>
      </c>
      <c r="E2369" s="3">
        <v>4</v>
      </c>
    </row>
    <row r="2370" spans="1:5" x14ac:dyDescent="0.25">
      <c r="A2370">
        <v>2686</v>
      </c>
      <c r="B2370" s="2">
        <v>1</v>
      </c>
      <c r="E2370" s="3">
        <v>4</v>
      </c>
    </row>
    <row r="2371" spans="1:5" x14ac:dyDescent="0.25">
      <c r="A2371">
        <v>2687</v>
      </c>
      <c r="B2371" s="2">
        <v>1</v>
      </c>
      <c r="D2371" s="4">
        <v>3</v>
      </c>
      <c r="E2371" s="3">
        <v>4</v>
      </c>
    </row>
    <row r="2372" spans="1:5" x14ac:dyDescent="0.25">
      <c r="A2372">
        <v>2688</v>
      </c>
      <c r="D2372" s="4">
        <v>3</v>
      </c>
      <c r="E2372" s="3">
        <v>4</v>
      </c>
    </row>
    <row r="2373" spans="1:5" x14ac:dyDescent="0.25">
      <c r="A2373">
        <v>2689</v>
      </c>
      <c r="D2373" s="4">
        <v>3</v>
      </c>
    </row>
    <row r="2374" spans="1:5" x14ac:dyDescent="0.25">
      <c r="A2374">
        <v>2690</v>
      </c>
      <c r="C2374" s="5">
        <v>2</v>
      </c>
      <c r="D2374" s="4">
        <v>3</v>
      </c>
    </row>
    <row r="2375" spans="1:5" x14ac:dyDescent="0.25">
      <c r="A2375">
        <v>2691</v>
      </c>
      <c r="C2375" s="5">
        <v>2</v>
      </c>
      <c r="D2375" s="4">
        <v>3</v>
      </c>
    </row>
    <row r="2376" spans="1:5" x14ac:dyDescent="0.25">
      <c r="A2376">
        <v>2692</v>
      </c>
      <c r="C2376" s="5">
        <v>2</v>
      </c>
      <c r="D2376" s="4">
        <v>3</v>
      </c>
    </row>
    <row r="2377" spans="1:5" x14ac:dyDescent="0.25">
      <c r="A2377">
        <v>2693</v>
      </c>
      <c r="C2377" s="5">
        <v>2</v>
      </c>
      <c r="D2377" s="4">
        <v>3</v>
      </c>
    </row>
    <row r="2378" spans="1:5" x14ac:dyDescent="0.25">
      <c r="A2378">
        <v>2694</v>
      </c>
      <c r="C2378" s="5">
        <v>2</v>
      </c>
      <c r="D2378" s="4">
        <v>3</v>
      </c>
    </row>
    <row r="2379" spans="1:5" x14ac:dyDescent="0.25">
      <c r="A2379">
        <v>2695</v>
      </c>
      <c r="C2379" s="5">
        <v>2</v>
      </c>
      <c r="D2379" s="4">
        <v>3</v>
      </c>
    </row>
    <row r="2380" spans="1:5" x14ac:dyDescent="0.25">
      <c r="A2380">
        <v>2696</v>
      </c>
      <c r="C2380" s="5">
        <v>2</v>
      </c>
      <c r="D2380" s="4">
        <v>3</v>
      </c>
    </row>
    <row r="2381" spans="1:5" x14ac:dyDescent="0.25">
      <c r="A2381">
        <v>2697</v>
      </c>
      <c r="C2381" s="5">
        <v>2</v>
      </c>
      <c r="D2381" s="4">
        <v>3</v>
      </c>
    </row>
    <row r="2382" spans="1:5" x14ac:dyDescent="0.25">
      <c r="A2382">
        <v>2698</v>
      </c>
      <c r="C2382" s="5">
        <v>2</v>
      </c>
      <c r="D2382" s="4">
        <v>3</v>
      </c>
    </row>
    <row r="2383" spans="1:5" x14ac:dyDescent="0.25">
      <c r="A2383">
        <v>2699</v>
      </c>
      <c r="C2383" s="5">
        <v>2</v>
      </c>
      <c r="D2383" s="4">
        <v>3</v>
      </c>
    </row>
    <row r="2384" spans="1:5" x14ac:dyDescent="0.25">
      <c r="A2384">
        <v>2700</v>
      </c>
      <c r="C2384" s="5">
        <v>2</v>
      </c>
      <c r="D2384" s="4">
        <v>3</v>
      </c>
    </row>
    <row r="2385" spans="1:5" x14ac:dyDescent="0.25">
      <c r="A2385">
        <v>2701</v>
      </c>
      <c r="C2385" s="5">
        <v>2</v>
      </c>
    </row>
    <row r="2386" spans="1:5" x14ac:dyDescent="0.25">
      <c r="A2386">
        <v>2702</v>
      </c>
      <c r="C2386" s="5">
        <v>2</v>
      </c>
    </row>
    <row r="2387" spans="1:5" x14ac:dyDescent="0.25">
      <c r="A2387">
        <v>2703</v>
      </c>
      <c r="C2387" s="5">
        <v>2</v>
      </c>
    </row>
    <row r="2388" spans="1:5" x14ac:dyDescent="0.25">
      <c r="A2388">
        <v>2704</v>
      </c>
      <c r="C2388" s="5">
        <v>2</v>
      </c>
    </row>
    <row r="2389" spans="1:5" x14ac:dyDescent="0.25">
      <c r="A2389">
        <v>2705</v>
      </c>
      <c r="B2389" s="2">
        <v>1</v>
      </c>
    </row>
    <row r="2390" spans="1:5" x14ac:dyDescent="0.25">
      <c r="A2390">
        <v>2706</v>
      </c>
      <c r="B2390" s="2">
        <v>1</v>
      </c>
      <c r="E2390" s="3">
        <v>4</v>
      </c>
    </row>
    <row r="2391" spans="1:5" x14ac:dyDescent="0.25">
      <c r="A2391">
        <v>2707</v>
      </c>
      <c r="B2391" s="2">
        <v>1</v>
      </c>
      <c r="E2391" s="3">
        <v>4</v>
      </c>
    </row>
    <row r="2392" spans="1:5" x14ac:dyDescent="0.25">
      <c r="A2392">
        <v>2708</v>
      </c>
      <c r="B2392" s="2">
        <v>1</v>
      </c>
      <c r="E2392" s="3">
        <v>4</v>
      </c>
    </row>
    <row r="2393" spans="1:5" x14ac:dyDescent="0.25">
      <c r="A2393">
        <v>2709</v>
      </c>
      <c r="B2393" s="2">
        <v>1</v>
      </c>
      <c r="E2393" s="3">
        <v>4</v>
      </c>
    </row>
    <row r="2394" spans="1:5" x14ac:dyDescent="0.25">
      <c r="A2394">
        <v>2710</v>
      </c>
      <c r="B2394" s="2">
        <v>1</v>
      </c>
      <c r="E2394" s="3">
        <v>4</v>
      </c>
    </row>
    <row r="2395" spans="1:5" x14ac:dyDescent="0.25">
      <c r="A2395">
        <v>2711</v>
      </c>
      <c r="B2395" s="2">
        <v>1</v>
      </c>
      <c r="E2395" s="3">
        <v>4</v>
      </c>
    </row>
    <row r="2396" spans="1:5" x14ac:dyDescent="0.25">
      <c r="A2396">
        <v>2712</v>
      </c>
      <c r="B2396" s="2">
        <v>1</v>
      </c>
      <c r="E2396" s="3">
        <v>4</v>
      </c>
    </row>
    <row r="2397" spans="1:5" x14ac:dyDescent="0.25">
      <c r="A2397">
        <v>2713</v>
      </c>
      <c r="B2397" s="2">
        <v>1</v>
      </c>
      <c r="E2397" s="3">
        <v>4</v>
      </c>
    </row>
    <row r="2398" spans="1:5" x14ac:dyDescent="0.25">
      <c r="A2398">
        <v>2714</v>
      </c>
      <c r="B2398" s="2">
        <v>1</v>
      </c>
      <c r="E2398" s="3">
        <v>4</v>
      </c>
    </row>
    <row r="2399" spans="1:5" x14ac:dyDescent="0.25">
      <c r="A2399">
        <v>2715</v>
      </c>
      <c r="B2399" s="2">
        <v>1</v>
      </c>
      <c r="E2399" s="3">
        <v>4</v>
      </c>
    </row>
    <row r="2400" spans="1:5" x14ac:dyDescent="0.25">
      <c r="A2400">
        <v>2716</v>
      </c>
      <c r="B2400" s="2">
        <v>1</v>
      </c>
      <c r="E2400" s="3">
        <v>4</v>
      </c>
    </row>
    <row r="2401" spans="1:5" x14ac:dyDescent="0.25">
      <c r="A2401">
        <v>2717</v>
      </c>
      <c r="B2401" s="2">
        <v>1</v>
      </c>
      <c r="E2401" s="3">
        <v>4</v>
      </c>
    </row>
    <row r="2402" spans="1:5" x14ac:dyDescent="0.25">
      <c r="A2402">
        <v>2718</v>
      </c>
      <c r="D2402" s="4">
        <v>3</v>
      </c>
      <c r="E2402" s="3">
        <v>4</v>
      </c>
    </row>
    <row r="2403" spans="1:5" x14ac:dyDescent="0.25">
      <c r="A2403">
        <v>2719</v>
      </c>
      <c r="C2403" s="5">
        <v>2</v>
      </c>
      <c r="D2403" s="4">
        <v>3</v>
      </c>
      <c r="E2403" s="3">
        <v>4</v>
      </c>
    </row>
    <row r="2404" spans="1:5" x14ac:dyDescent="0.25">
      <c r="A2404">
        <v>2720</v>
      </c>
      <c r="C2404" s="5">
        <v>2</v>
      </c>
      <c r="D2404" s="4">
        <v>3</v>
      </c>
    </row>
    <row r="2405" spans="1:5" x14ac:dyDescent="0.25">
      <c r="A2405">
        <v>2721</v>
      </c>
      <c r="C2405" s="5">
        <v>2</v>
      </c>
      <c r="D2405" s="4">
        <v>3</v>
      </c>
    </row>
    <row r="2406" spans="1:5" x14ac:dyDescent="0.25">
      <c r="A2406">
        <v>2722</v>
      </c>
      <c r="C2406" s="5">
        <v>2</v>
      </c>
      <c r="D2406" s="4">
        <v>3</v>
      </c>
    </row>
    <row r="2407" spans="1:5" x14ac:dyDescent="0.25">
      <c r="A2407">
        <v>2723</v>
      </c>
      <c r="C2407" s="5">
        <v>2</v>
      </c>
      <c r="D2407" s="4">
        <v>3</v>
      </c>
    </row>
    <row r="2408" spans="1:5" x14ac:dyDescent="0.25">
      <c r="A2408">
        <v>2724</v>
      </c>
      <c r="C2408" s="5">
        <v>2</v>
      </c>
      <c r="D2408" s="4">
        <v>3</v>
      </c>
    </row>
    <row r="2409" spans="1:5" x14ac:dyDescent="0.25">
      <c r="A2409">
        <v>2725</v>
      </c>
      <c r="C2409" s="5">
        <v>2</v>
      </c>
      <c r="D2409" s="4">
        <v>3</v>
      </c>
    </row>
    <row r="2410" spans="1:5" x14ac:dyDescent="0.25">
      <c r="A2410">
        <v>2726</v>
      </c>
      <c r="C2410" s="5">
        <v>2</v>
      </c>
      <c r="D2410" s="4">
        <v>3</v>
      </c>
    </row>
    <row r="2411" spans="1:5" x14ac:dyDescent="0.25">
      <c r="A2411">
        <v>2727</v>
      </c>
      <c r="C2411" s="5">
        <v>2</v>
      </c>
      <c r="D2411" s="4">
        <v>3</v>
      </c>
    </row>
    <row r="2412" spans="1:5" x14ac:dyDescent="0.25">
      <c r="A2412">
        <v>2728</v>
      </c>
      <c r="C2412" s="5">
        <v>2</v>
      </c>
      <c r="D2412" s="4">
        <v>3</v>
      </c>
    </row>
    <row r="2413" spans="1:5" x14ac:dyDescent="0.25">
      <c r="A2413">
        <v>2729</v>
      </c>
      <c r="C2413" s="5">
        <v>2</v>
      </c>
      <c r="D2413" s="4">
        <v>3</v>
      </c>
    </row>
    <row r="2414" spans="1:5" x14ac:dyDescent="0.25">
      <c r="A2414">
        <v>2730</v>
      </c>
      <c r="C2414" s="5">
        <v>2</v>
      </c>
      <c r="D2414" s="4">
        <v>3</v>
      </c>
    </row>
    <row r="2415" spans="1:5" x14ac:dyDescent="0.25">
      <c r="A2415">
        <v>2731</v>
      </c>
      <c r="C2415" s="5">
        <v>2</v>
      </c>
    </row>
    <row r="2416" spans="1:5" x14ac:dyDescent="0.25">
      <c r="A2416">
        <v>2732</v>
      </c>
      <c r="C2416" s="5">
        <v>2</v>
      </c>
    </row>
    <row r="2417" spans="1:5" x14ac:dyDescent="0.25">
      <c r="A2417">
        <v>2733</v>
      </c>
    </row>
    <row r="2418" spans="1:5" x14ac:dyDescent="0.25">
      <c r="A2418">
        <v>2734</v>
      </c>
      <c r="E2418" s="3">
        <v>4</v>
      </c>
    </row>
    <row r="2419" spans="1:5" x14ac:dyDescent="0.25">
      <c r="A2419">
        <v>2735</v>
      </c>
      <c r="B2419" s="2">
        <v>1</v>
      </c>
      <c r="E2419" s="3">
        <v>4</v>
      </c>
    </row>
    <row r="2420" spans="1:5" x14ac:dyDescent="0.25">
      <c r="A2420">
        <v>2736</v>
      </c>
      <c r="B2420" s="2">
        <v>1</v>
      </c>
      <c r="E2420" s="3">
        <v>4</v>
      </c>
    </row>
    <row r="2421" spans="1:5" x14ac:dyDescent="0.25">
      <c r="A2421">
        <v>2737</v>
      </c>
      <c r="B2421" s="2">
        <v>1</v>
      </c>
      <c r="E2421" s="3">
        <v>4</v>
      </c>
    </row>
    <row r="2422" spans="1:5" x14ac:dyDescent="0.25">
      <c r="A2422">
        <v>2738</v>
      </c>
      <c r="B2422" s="2">
        <v>1</v>
      </c>
      <c r="E2422" s="3">
        <v>4</v>
      </c>
    </row>
    <row r="2423" spans="1:5" x14ac:dyDescent="0.25">
      <c r="A2423">
        <v>2739</v>
      </c>
      <c r="B2423" s="2">
        <v>1</v>
      </c>
      <c r="E2423" s="3">
        <v>4</v>
      </c>
    </row>
    <row r="2424" spans="1:5" x14ac:dyDescent="0.25">
      <c r="A2424">
        <v>2740</v>
      </c>
      <c r="B2424" s="2">
        <v>1</v>
      </c>
      <c r="E2424" s="3">
        <v>4</v>
      </c>
    </row>
    <row r="2425" spans="1:5" x14ac:dyDescent="0.25">
      <c r="A2425">
        <v>2741</v>
      </c>
      <c r="B2425" s="2">
        <v>1</v>
      </c>
      <c r="E2425" s="3">
        <v>4</v>
      </c>
    </row>
    <row r="2426" spans="1:5" x14ac:dyDescent="0.25">
      <c r="A2426">
        <v>2742</v>
      </c>
      <c r="B2426" s="2">
        <v>1</v>
      </c>
      <c r="E2426" s="3">
        <v>4</v>
      </c>
    </row>
    <row r="2427" spans="1:5" x14ac:dyDescent="0.25">
      <c r="A2427">
        <v>2743</v>
      </c>
      <c r="B2427" s="2">
        <v>1</v>
      </c>
      <c r="E2427" s="3">
        <v>4</v>
      </c>
    </row>
    <row r="2428" spans="1:5" x14ac:dyDescent="0.25">
      <c r="A2428">
        <v>2744</v>
      </c>
      <c r="B2428" s="2">
        <v>1</v>
      </c>
      <c r="E2428" s="3">
        <v>4</v>
      </c>
    </row>
    <row r="2429" spans="1:5" x14ac:dyDescent="0.25">
      <c r="A2429">
        <v>2745</v>
      </c>
      <c r="B2429" s="2">
        <v>1</v>
      </c>
      <c r="E2429" s="3">
        <v>4</v>
      </c>
    </row>
    <row r="2430" spans="1:5" x14ac:dyDescent="0.25">
      <c r="A2430">
        <v>2746</v>
      </c>
      <c r="B2430" s="2">
        <v>1</v>
      </c>
      <c r="E2430" s="3">
        <v>4</v>
      </c>
    </row>
    <row r="2431" spans="1:5" x14ac:dyDescent="0.25">
      <c r="A2431">
        <v>2747</v>
      </c>
      <c r="B2431" s="2">
        <v>1</v>
      </c>
      <c r="E2431" s="3">
        <v>4</v>
      </c>
    </row>
    <row r="2432" spans="1:5" x14ac:dyDescent="0.25">
      <c r="A2432">
        <v>2748</v>
      </c>
      <c r="B2432" s="2">
        <v>1</v>
      </c>
      <c r="C2432" s="5">
        <v>2</v>
      </c>
    </row>
    <row r="2433" spans="1:5" x14ac:dyDescent="0.25">
      <c r="A2433">
        <v>2749</v>
      </c>
      <c r="C2433" s="5">
        <v>2</v>
      </c>
    </row>
    <row r="2434" spans="1:5" x14ac:dyDescent="0.25">
      <c r="A2434">
        <v>2750</v>
      </c>
      <c r="C2434" s="5">
        <v>2</v>
      </c>
      <c r="D2434" s="4">
        <v>3</v>
      </c>
    </row>
    <row r="2435" spans="1:5" x14ac:dyDescent="0.25">
      <c r="A2435">
        <v>2751</v>
      </c>
      <c r="C2435" s="5">
        <v>2</v>
      </c>
      <c r="D2435" s="4">
        <v>3</v>
      </c>
    </row>
    <row r="2436" spans="1:5" x14ac:dyDescent="0.25">
      <c r="A2436">
        <v>2752</v>
      </c>
      <c r="C2436" s="5">
        <v>2</v>
      </c>
      <c r="D2436" s="4">
        <v>3</v>
      </c>
    </row>
    <row r="2437" spans="1:5" x14ac:dyDescent="0.25">
      <c r="A2437">
        <v>2753</v>
      </c>
      <c r="C2437" s="5">
        <v>2</v>
      </c>
      <c r="D2437" s="4">
        <v>3</v>
      </c>
    </row>
    <row r="2438" spans="1:5" x14ac:dyDescent="0.25">
      <c r="A2438">
        <v>2754</v>
      </c>
      <c r="C2438" s="5">
        <v>2</v>
      </c>
      <c r="D2438" s="4">
        <v>3</v>
      </c>
    </row>
    <row r="2439" spans="1:5" x14ac:dyDescent="0.25">
      <c r="A2439">
        <v>2755</v>
      </c>
      <c r="C2439" s="5">
        <v>2</v>
      </c>
      <c r="D2439" s="4">
        <v>3</v>
      </c>
    </row>
    <row r="2440" spans="1:5" x14ac:dyDescent="0.25">
      <c r="A2440">
        <v>2756</v>
      </c>
      <c r="C2440" s="5">
        <v>2</v>
      </c>
      <c r="D2440" s="4">
        <v>3</v>
      </c>
    </row>
    <row r="2441" spans="1:5" x14ac:dyDescent="0.25">
      <c r="A2441">
        <v>2757</v>
      </c>
      <c r="C2441" s="5">
        <v>2</v>
      </c>
      <c r="D2441" s="4">
        <v>3</v>
      </c>
    </row>
    <row r="2442" spans="1:5" x14ac:dyDescent="0.25">
      <c r="A2442">
        <v>2758</v>
      </c>
      <c r="C2442" s="5">
        <v>2</v>
      </c>
      <c r="D2442" s="4">
        <v>3</v>
      </c>
    </row>
    <row r="2443" spans="1:5" x14ac:dyDescent="0.25">
      <c r="A2443">
        <v>2759</v>
      </c>
      <c r="C2443" s="5">
        <v>2</v>
      </c>
      <c r="D2443" s="4">
        <v>3</v>
      </c>
    </row>
    <row r="2444" spans="1:5" x14ac:dyDescent="0.25">
      <c r="A2444">
        <v>2760</v>
      </c>
      <c r="C2444" s="5">
        <v>2</v>
      </c>
      <c r="D2444" s="4">
        <v>3</v>
      </c>
    </row>
    <row r="2445" spans="1:5" x14ac:dyDescent="0.25">
      <c r="A2445">
        <v>2761</v>
      </c>
      <c r="C2445" s="5">
        <v>2</v>
      </c>
      <c r="D2445" s="4">
        <v>3</v>
      </c>
    </row>
    <row r="2446" spans="1:5" x14ac:dyDescent="0.25">
      <c r="A2446">
        <v>2762</v>
      </c>
      <c r="D2446" s="4">
        <v>3</v>
      </c>
      <c r="E2446" s="3">
        <v>4</v>
      </c>
    </row>
    <row r="2447" spans="1:5" x14ac:dyDescent="0.25">
      <c r="A2447">
        <v>2763</v>
      </c>
      <c r="B2447" s="2">
        <v>1</v>
      </c>
      <c r="D2447" s="4">
        <v>3</v>
      </c>
      <c r="E2447" s="3">
        <v>4</v>
      </c>
    </row>
    <row r="2448" spans="1:5" x14ac:dyDescent="0.25">
      <c r="A2448">
        <v>2764</v>
      </c>
      <c r="B2448" s="2">
        <v>1</v>
      </c>
      <c r="E2448" s="3">
        <v>4</v>
      </c>
    </row>
    <row r="2449" spans="1:5" x14ac:dyDescent="0.25">
      <c r="A2449">
        <v>2765</v>
      </c>
      <c r="B2449" s="2">
        <v>1</v>
      </c>
      <c r="E2449" s="3">
        <v>4</v>
      </c>
    </row>
    <row r="2450" spans="1:5" x14ac:dyDescent="0.25">
      <c r="A2450">
        <v>2766</v>
      </c>
      <c r="B2450" s="2">
        <v>1</v>
      </c>
      <c r="E2450" s="3">
        <v>4</v>
      </c>
    </row>
    <row r="2451" spans="1:5" x14ac:dyDescent="0.25">
      <c r="A2451">
        <v>2767</v>
      </c>
      <c r="B2451" s="2">
        <v>1</v>
      </c>
      <c r="E2451" s="3">
        <v>4</v>
      </c>
    </row>
    <row r="2452" spans="1:5" x14ac:dyDescent="0.25">
      <c r="A2452">
        <v>2768</v>
      </c>
      <c r="B2452" s="2">
        <v>1</v>
      </c>
      <c r="E2452" s="3">
        <v>4</v>
      </c>
    </row>
    <row r="2453" spans="1:5" x14ac:dyDescent="0.25">
      <c r="A2453">
        <v>2769</v>
      </c>
      <c r="B2453" s="2">
        <v>1</v>
      </c>
      <c r="E2453" s="3">
        <v>4</v>
      </c>
    </row>
    <row r="2454" spans="1:5" x14ac:dyDescent="0.25">
      <c r="A2454">
        <v>2770</v>
      </c>
      <c r="B2454" s="2">
        <v>1</v>
      </c>
      <c r="E2454" s="3">
        <v>4</v>
      </c>
    </row>
    <row r="2455" spans="1:5" x14ac:dyDescent="0.25">
      <c r="A2455">
        <v>2771</v>
      </c>
      <c r="B2455" s="2">
        <v>1</v>
      </c>
      <c r="E2455" s="3">
        <v>4</v>
      </c>
    </row>
    <row r="2456" spans="1:5" x14ac:dyDescent="0.25">
      <c r="A2456">
        <v>2772</v>
      </c>
      <c r="B2456" s="2">
        <v>1</v>
      </c>
      <c r="E2456" s="3">
        <v>4</v>
      </c>
    </row>
    <row r="2457" spans="1:5" x14ac:dyDescent="0.25">
      <c r="A2457">
        <v>2773</v>
      </c>
      <c r="B2457" s="2">
        <v>1</v>
      </c>
      <c r="E2457" s="3">
        <v>4</v>
      </c>
    </row>
    <row r="2458" spans="1:5" x14ac:dyDescent="0.25">
      <c r="A2458">
        <v>2774</v>
      </c>
      <c r="B2458" s="2">
        <v>1</v>
      </c>
      <c r="E2458" s="3">
        <v>4</v>
      </c>
    </row>
    <row r="2459" spans="1:5" x14ac:dyDescent="0.25">
      <c r="A2459">
        <v>2775</v>
      </c>
      <c r="B2459" s="2">
        <v>1</v>
      </c>
      <c r="E2459" s="3">
        <v>4</v>
      </c>
    </row>
    <row r="2460" spans="1:5" x14ac:dyDescent="0.25">
      <c r="A2460">
        <v>2776</v>
      </c>
      <c r="B2460" s="2">
        <v>1</v>
      </c>
      <c r="E2460" s="3">
        <v>4</v>
      </c>
    </row>
    <row r="2461" spans="1:5" x14ac:dyDescent="0.25">
      <c r="A2461">
        <v>2777</v>
      </c>
      <c r="B2461" s="2">
        <v>1</v>
      </c>
    </row>
    <row r="2462" spans="1:5" x14ac:dyDescent="0.25">
      <c r="A2462">
        <v>2778</v>
      </c>
      <c r="B2462" s="2">
        <v>1</v>
      </c>
    </row>
    <row r="2463" spans="1:5" x14ac:dyDescent="0.25">
      <c r="A2463">
        <v>2779</v>
      </c>
      <c r="D2463" s="4">
        <v>3</v>
      </c>
    </row>
    <row r="2464" spans="1:5" x14ac:dyDescent="0.25">
      <c r="A2464">
        <v>2780</v>
      </c>
      <c r="C2464" s="5">
        <v>2</v>
      </c>
      <c r="D2464" s="4">
        <v>3</v>
      </c>
    </row>
    <row r="2465" spans="1:4" x14ac:dyDescent="0.25">
      <c r="A2465">
        <v>2781</v>
      </c>
      <c r="C2465" s="5">
        <v>2</v>
      </c>
      <c r="D2465" s="4">
        <v>3</v>
      </c>
    </row>
    <row r="2466" spans="1:4" x14ac:dyDescent="0.25">
      <c r="A2466">
        <v>2782</v>
      </c>
      <c r="C2466" s="5">
        <v>2</v>
      </c>
      <c r="D2466" s="4">
        <v>3</v>
      </c>
    </row>
    <row r="2467" spans="1:4" x14ac:dyDescent="0.25">
      <c r="A2467">
        <v>2783</v>
      </c>
      <c r="C2467" s="5">
        <v>2</v>
      </c>
      <c r="D2467" s="4">
        <v>3</v>
      </c>
    </row>
    <row r="2468" spans="1:4" x14ac:dyDescent="0.25">
      <c r="A2468">
        <v>2784</v>
      </c>
      <c r="C2468" s="5">
        <v>2</v>
      </c>
      <c r="D2468" s="4">
        <v>3</v>
      </c>
    </row>
    <row r="2469" spans="1:4" x14ac:dyDescent="0.25">
      <c r="A2469">
        <v>2785</v>
      </c>
      <c r="C2469" s="5">
        <v>2</v>
      </c>
      <c r="D2469" s="4">
        <v>3</v>
      </c>
    </row>
    <row r="2470" spans="1:4" x14ac:dyDescent="0.25">
      <c r="A2470">
        <v>2786</v>
      </c>
      <c r="C2470" s="5">
        <v>2</v>
      </c>
      <c r="D2470" s="4">
        <v>3</v>
      </c>
    </row>
    <row r="2471" spans="1:4" x14ac:dyDescent="0.25">
      <c r="A2471">
        <v>2787</v>
      </c>
      <c r="C2471" s="5">
        <v>2</v>
      </c>
      <c r="D2471" s="4">
        <v>3</v>
      </c>
    </row>
    <row r="2472" spans="1:4" x14ac:dyDescent="0.25">
      <c r="A2472">
        <v>2788</v>
      </c>
      <c r="C2472" s="5">
        <v>2</v>
      </c>
      <c r="D2472" s="4">
        <v>3</v>
      </c>
    </row>
    <row r="2473" spans="1:4" x14ac:dyDescent="0.25">
      <c r="A2473">
        <v>2789</v>
      </c>
      <c r="C2473" s="5">
        <v>2</v>
      </c>
      <c r="D2473" s="4">
        <v>3</v>
      </c>
    </row>
    <row r="2474" spans="1:4" x14ac:dyDescent="0.25">
      <c r="A2474">
        <v>2790</v>
      </c>
      <c r="C2474" s="5">
        <v>2</v>
      </c>
      <c r="D2474" s="4">
        <v>3</v>
      </c>
    </row>
    <row r="2475" spans="1:4" x14ac:dyDescent="0.25">
      <c r="A2475">
        <v>2791</v>
      </c>
      <c r="C2475" s="5">
        <v>2</v>
      </c>
      <c r="D2475" s="4">
        <v>3</v>
      </c>
    </row>
    <row r="2476" spans="1:4" x14ac:dyDescent="0.25">
      <c r="A2476">
        <v>2792</v>
      </c>
      <c r="C2476" s="5">
        <v>2</v>
      </c>
    </row>
    <row r="2477" spans="1:4" x14ac:dyDescent="0.25">
      <c r="A2477">
        <v>2793</v>
      </c>
      <c r="C2477" s="5">
        <v>2</v>
      </c>
    </row>
    <row r="2478" spans="1:4" x14ac:dyDescent="0.25">
      <c r="A2478">
        <v>2794</v>
      </c>
      <c r="B2478" s="2">
        <v>1</v>
      </c>
      <c r="C2478" s="5">
        <v>2</v>
      </c>
    </row>
    <row r="2479" spans="1:4" x14ac:dyDescent="0.25">
      <c r="A2479">
        <v>2795</v>
      </c>
      <c r="B2479" s="2">
        <v>1</v>
      </c>
    </row>
    <row r="2480" spans="1:4" x14ac:dyDescent="0.25">
      <c r="A2480">
        <v>2796</v>
      </c>
      <c r="B2480" s="2">
        <v>1</v>
      </c>
    </row>
    <row r="2481" spans="1:5" x14ac:dyDescent="0.25">
      <c r="A2481">
        <v>2797</v>
      </c>
      <c r="B2481" s="2">
        <v>1</v>
      </c>
      <c r="E2481" s="3">
        <v>4</v>
      </c>
    </row>
    <row r="2482" spans="1:5" x14ac:dyDescent="0.25">
      <c r="A2482">
        <v>2798</v>
      </c>
      <c r="B2482" s="2">
        <v>1</v>
      </c>
      <c r="E2482" s="3">
        <v>4</v>
      </c>
    </row>
    <row r="2483" spans="1:5" x14ac:dyDescent="0.25">
      <c r="A2483">
        <v>2799</v>
      </c>
      <c r="B2483" s="2">
        <v>1</v>
      </c>
      <c r="E2483" s="3">
        <v>4</v>
      </c>
    </row>
    <row r="2484" spans="1:5" x14ac:dyDescent="0.25">
      <c r="A2484">
        <v>2800</v>
      </c>
      <c r="B2484" s="2">
        <v>1</v>
      </c>
      <c r="E2484" s="3">
        <v>4</v>
      </c>
    </row>
    <row r="2485" spans="1:5" x14ac:dyDescent="0.25">
      <c r="A2485">
        <v>2801</v>
      </c>
      <c r="B2485" s="2">
        <v>1</v>
      </c>
      <c r="E2485" s="3">
        <v>4</v>
      </c>
    </row>
    <row r="2486" spans="1:5" x14ac:dyDescent="0.25">
      <c r="A2486">
        <v>2802</v>
      </c>
      <c r="B2486" s="2">
        <v>1</v>
      </c>
      <c r="E2486" s="3">
        <v>4</v>
      </c>
    </row>
    <row r="2487" spans="1:5" x14ac:dyDescent="0.25">
      <c r="A2487">
        <v>2803</v>
      </c>
      <c r="B2487" s="2">
        <v>1</v>
      </c>
      <c r="E2487" s="3">
        <v>4</v>
      </c>
    </row>
    <row r="2488" spans="1:5" x14ac:dyDescent="0.25">
      <c r="A2488">
        <v>2804</v>
      </c>
      <c r="B2488" s="2">
        <v>1</v>
      </c>
      <c r="E2488" s="3">
        <v>4</v>
      </c>
    </row>
    <row r="2489" spans="1:5" x14ac:dyDescent="0.25">
      <c r="A2489">
        <v>2805</v>
      </c>
      <c r="B2489" s="2">
        <v>1</v>
      </c>
      <c r="E2489" s="3">
        <v>4</v>
      </c>
    </row>
    <row r="2490" spans="1:5" x14ac:dyDescent="0.25">
      <c r="A2490">
        <v>2806</v>
      </c>
      <c r="B2490" s="2">
        <v>1</v>
      </c>
      <c r="E2490" s="3">
        <v>4</v>
      </c>
    </row>
    <row r="2491" spans="1:5" x14ac:dyDescent="0.25">
      <c r="A2491">
        <v>2807</v>
      </c>
      <c r="B2491" s="2">
        <v>1</v>
      </c>
      <c r="E2491" s="3">
        <v>4</v>
      </c>
    </row>
    <row r="2492" spans="1:5" x14ac:dyDescent="0.25">
      <c r="A2492">
        <v>2808</v>
      </c>
      <c r="B2492" s="2">
        <v>1</v>
      </c>
      <c r="E2492" s="3">
        <v>4</v>
      </c>
    </row>
    <row r="2493" spans="1:5" x14ac:dyDescent="0.25">
      <c r="A2493">
        <v>2809</v>
      </c>
      <c r="B2493" s="2">
        <v>1</v>
      </c>
      <c r="C2493" s="5">
        <v>2</v>
      </c>
      <c r="D2493" s="4">
        <v>3</v>
      </c>
      <c r="E2493" s="3">
        <v>4</v>
      </c>
    </row>
    <row r="2494" spans="1:5" x14ac:dyDescent="0.25">
      <c r="A2494">
        <v>2810</v>
      </c>
      <c r="C2494" s="5">
        <v>2</v>
      </c>
      <c r="D2494" s="4">
        <v>3</v>
      </c>
      <c r="E2494" s="3">
        <v>4</v>
      </c>
    </row>
    <row r="2495" spans="1:5" x14ac:dyDescent="0.25">
      <c r="A2495">
        <v>2811</v>
      </c>
      <c r="C2495" s="5">
        <v>2</v>
      </c>
      <c r="D2495" s="4">
        <v>3</v>
      </c>
      <c r="E2495" s="3">
        <v>4</v>
      </c>
    </row>
    <row r="2496" spans="1:5" x14ac:dyDescent="0.25">
      <c r="A2496">
        <v>2812</v>
      </c>
      <c r="C2496" s="5">
        <v>2</v>
      </c>
      <c r="D2496" s="4">
        <v>3</v>
      </c>
    </row>
    <row r="2497" spans="1:5" x14ac:dyDescent="0.25">
      <c r="A2497">
        <v>2813</v>
      </c>
      <c r="C2497" s="5">
        <v>2</v>
      </c>
      <c r="D2497" s="4">
        <v>3</v>
      </c>
    </row>
    <row r="2498" spans="1:5" x14ac:dyDescent="0.25">
      <c r="A2498">
        <v>2814</v>
      </c>
      <c r="C2498" s="5">
        <v>2</v>
      </c>
      <c r="D2498" s="4">
        <v>3</v>
      </c>
    </row>
    <row r="2499" spans="1:5" x14ac:dyDescent="0.25">
      <c r="A2499">
        <v>2815</v>
      </c>
      <c r="C2499" s="5">
        <v>2</v>
      </c>
      <c r="D2499" s="4">
        <v>3</v>
      </c>
    </row>
    <row r="2500" spans="1:5" x14ac:dyDescent="0.25">
      <c r="A2500">
        <v>2816</v>
      </c>
      <c r="C2500" s="5">
        <v>2</v>
      </c>
      <c r="D2500" s="4">
        <v>3</v>
      </c>
    </row>
    <row r="2501" spans="1:5" x14ac:dyDescent="0.25">
      <c r="A2501">
        <v>2817</v>
      </c>
      <c r="C2501" s="5">
        <v>2</v>
      </c>
      <c r="D2501" s="4">
        <v>3</v>
      </c>
    </row>
    <row r="2502" spans="1:5" x14ac:dyDescent="0.25">
      <c r="A2502">
        <v>2818</v>
      </c>
      <c r="C2502" s="5">
        <v>2</v>
      </c>
      <c r="D2502" s="4">
        <v>3</v>
      </c>
    </row>
    <row r="2503" spans="1:5" x14ac:dyDescent="0.25">
      <c r="A2503">
        <v>2819</v>
      </c>
      <c r="C2503" s="5">
        <v>2</v>
      </c>
      <c r="D2503" s="4">
        <v>3</v>
      </c>
    </row>
    <row r="2504" spans="1:5" x14ac:dyDescent="0.25">
      <c r="A2504">
        <v>2820</v>
      </c>
      <c r="C2504" s="5">
        <v>2</v>
      </c>
      <c r="D2504" s="4">
        <v>3</v>
      </c>
    </row>
    <row r="2505" spans="1:5" x14ac:dyDescent="0.25">
      <c r="A2505">
        <v>2821</v>
      </c>
      <c r="C2505" s="5">
        <v>2</v>
      </c>
      <c r="D2505" s="4">
        <v>3</v>
      </c>
    </row>
    <row r="2506" spans="1:5" x14ac:dyDescent="0.25">
      <c r="A2506">
        <v>2822</v>
      </c>
      <c r="C2506" s="5">
        <v>2</v>
      </c>
      <c r="D2506" s="4">
        <v>3</v>
      </c>
    </row>
    <row r="2507" spans="1:5" x14ac:dyDescent="0.25">
      <c r="A2507">
        <v>2823</v>
      </c>
      <c r="C2507" s="5">
        <v>2</v>
      </c>
      <c r="D2507" s="4">
        <v>3</v>
      </c>
    </row>
    <row r="2508" spans="1:5" x14ac:dyDescent="0.25">
      <c r="A2508">
        <v>2824</v>
      </c>
      <c r="C2508" s="5">
        <v>2</v>
      </c>
      <c r="D2508" s="4">
        <v>3</v>
      </c>
    </row>
    <row r="2509" spans="1:5" x14ac:dyDescent="0.25">
      <c r="A2509">
        <v>2825</v>
      </c>
      <c r="C2509" s="5">
        <v>2</v>
      </c>
    </row>
    <row r="2510" spans="1:5" x14ac:dyDescent="0.25">
      <c r="A2510">
        <v>2826</v>
      </c>
      <c r="B2510" s="2">
        <v>1</v>
      </c>
      <c r="C2510" s="5">
        <v>2</v>
      </c>
    </row>
    <row r="2511" spans="1:5" x14ac:dyDescent="0.25">
      <c r="A2511">
        <v>2827</v>
      </c>
      <c r="B2511" s="2">
        <v>1</v>
      </c>
      <c r="C2511" s="5">
        <v>2</v>
      </c>
      <c r="E2511" s="3">
        <v>4</v>
      </c>
    </row>
    <row r="2512" spans="1:5" x14ac:dyDescent="0.25">
      <c r="A2512">
        <v>2828</v>
      </c>
      <c r="B2512" s="2">
        <v>1</v>
      </c>
      <c r="E2512" s="3">
        <v>4</v>
      </c>
    </row>
    <row r="2513" spans="1:6" x14ac:dyDescent="0.25">
      <c r="A2513">
        <v>2829</v>
      </c>
      <c r="B2513" s="2">
        <v>1</v>
      </c>
      <c r="E2513" s="3">
        <v>4</v>
      </c>
      <c r="F2513" t="s">
        <v>22</v>
      </c>
    </row>
    <row r="2514" spans="1:6" x14ac:dyDescent="0.25">
      <c r="A2514">
        <v>2860</v>
      </c>
    </row>
    <row r="2515" spans="1:6" x14ac:dyDescent="0.25">
      <c r="A2515">
        <v>2861</v>
      </c>
    </row>
    <row r="2516" spans="1:6" x14ac:dyDescent="0.25">
      <c r="A2516">
        <v>2862</v>
      </c>
      <c r="F2516" t="s">
        <v>22</v>
      </c>
    </row>
    <row r="2517" spans="1:6" x14ac:dyDescent="0.25">
      <c r="A2517">
        <v>2863</v>
      </c>
      <c r="E2517" s="3">
        <v>4</v>
      </c>
    </row>
    <row r="2518" spans="1:6" x14ac:dyDescent="0.25">
      <c r="A2518">
        <v>2864</v>
      </c>
      <c r="E2518" s="3">
        <v>4</v>
      </c>
    </row>
    <row r="2519" spans="1:6" x14ac:dyDescent="0.25">
      <c r="A2519">
        <v>2865</v>
      </c>
      <c r="E2519" s="3">
        <v>4</v>
      </c>
    </row>
    <row r="2520" spans="1:6" x14ac:dyDescent="0.25">
      <c r="A2520">
        <v>2866</v>
      </c>
      <c r="B2520" s="2">
        <v>1</v>
      </c>
      <c r="E2520" s="3">
        <v>4</v>
      </c>
    </row>
    <row r="2521" spans="1:6" x14ac:dyDescent="0.25">
      <c r="A2521">
        <v>2867</v>
      </c>
      <c r="B2521" s="2">
        <v>1</v>
      </c>
      <c r="E2521" s="3">
        <v>4</v>
      </c>
    </row>
    <row r="2522" spans="1:6" x14ac:dyDescent="0.25">
      <c r="A2522">
        <v>2868</v>
      </c>
      <c r="B2522" s="2">
        <v>1</v>
      </c>
      <c r="E2522" s="3">
        <v>4</v>
      </c>
    </row>
    <row r="2523" spans="1:6" x14ac:dyDescent="0.25">
      <c r="A2523">
        <v>2869</v>
      </c>
      <c r="B2523" s="2">
        <v>1</v>
      </c>
      <c r="E2523" s="3">
        <v>4</v>
      </c>
    </row>
    <row r="2524" spans="1:6" x14ac:dyDescent="0.25">
      <c r="A2524">
        <v>2870</v>
      </c>
      <c r="B2524" s="2">
        <v>1</v>
      </c>
      <c r="E2524" s="3">
        <v>4</v>
      </c>
    </row>
    <row r="2525" spans="1:6" x14ac:dyDescent="0.25">
      <c r="A2525">
        <v>2871</v>
      </c>
      <c r="B2525" s="2">
        <v>1</v>
      </c>
      <c r="E2525" s="3">
        <v>4</v>
      </c>
    </row>
    <row r="2526" spans="1:6" x14ac:dyDescent="0.25">
      <c r="A2526">
        <v>2872</v>
      </c>
      <c r="B2526" s="2">
        <v>1</v>
      </c>
      <c r="E2526" s="3">
        <v>4</v>
      </c>
    </row>
    <row r="2527" spans="1:6" x14ac:dyDescent="0.25">
      <c r="A2527">
        <v>2873</v>
      </c>
      <c r="B2527" s="2">
        <v>1</v>
      </c>
      <c r="E2527" s="3">
        <v>4</v>
      </c>
    </row>
    <row r="2528" spans="1:6" x14ac:dyDescent="0.25">
      <c r="A2528">
        <v>2874</v>
      </c>
      <c r="B2528" s="2">
        <v>1</v>
      </c>
      <c r="E2528" s="3">
        <v>4</v>
      </c>
    </row>
    <row r="2529" spans="1:5" x14ac:dyDescent="0.25">
      <c r="A2529">
        <v>2875</v>
      </c>
      <c r="B2529" s="2">
        <v>1</v>
      </c>
      <c r="E2529" s="3">
        <v>4</v>
      </c>
    </row>
    <row r="2530" spans="1:5" x14ac:dyDescent="0.25">
      <c r="A2530">
        <v>2876</v>
      </c>
      <c r="B2530" s="2">
        <v>1</v>
      </c>
      <c r="E2530" s="3">
        <v>4</v>
      </c>
    </row>
    <row r="2531" spans="1:5" x14ac:dyDescent="0.25">
      <c r="A2531">
        <v>2877</v>
      </c>
      <c r="B2531" s="2">
        <v>1</v>
      </c>
      <c r="E2531" s="3">
        <v>4</v>
      </c>
    </row>
    <row r="2532" spans="1:5" x14ac:dyDescent="0.25">
      <c r="A2532">
        <v>2878</v>
      </c>
      <c r="B2532" s="2">
        <v>1</v>
      </c>
    </row>
    <row r="2533" spans="1:5" x14ac:dyDescent="0.25">
      <c r="A2533">
        <v>2879</v>
      </c>
      <c r="B2533" s="2">
        <v>1</v>
      </c>
    </row>
    <row r="2534" spans="1:5" x14ac:dyDescent="0.25">
      <c r="A2534">
        <v>2880</v>
      </c>
      <c r="B2534" s="2">
        <v>1</v>
      </c>
    </row>
    <row r="2535" spans="1:5" x14ac:dyDescent="0.25">
      <c r="A2535">
        <v>2881</v>
      </c>
      <c r="B2535" s="2">
        <v>1</v>
      </c>
      <c r="C2535" s="5">
        <v>2</v>
      </c>
    </row>
    <row r="2536" spans="1:5" x14ac:dyDescent="0.25">
      <c r="A2536">
        <v>2882</v>
      </c>
      <c r="C2536" s="5">
        <v>2</v>
      </c>
      <c r="D2536" s="4">
        <v>3</v>
      </c>
    </row>
    <row r="2537" spans="1:5" x14ac:dyDescent="0.25">
      <c r="A2537">
        <v>2883</v>
      </c>
      <c r="C2537" s="5">
        <v>2</v>
      </c>
      <c r="D2537" s="4">
        <v>3</v>
      </c>
    </row>
    <row r="2538" spans="1:5" x14ac:dyDescent="0.25">
      <c r="A2538">
        <v>2884</v>
      </c>
      <c r="C2538" s="5">
        <v>2</v>
      </c>
      <c r="D2538" s="4">
        <v>3</v>
      </c>
    </row>
    <row r="2539" spans="1:5" x14ac:dyDescent="0.25">
      <c r="A2539">
        <v>2885</v>
      </c>
      <c r="C2539" s="5">
        <v>2</v>
      </c>
      <c r="D2539" s="4">
        <v>3</v>
      </c>
    </row>
    <row r="2540" spans="1:5" x14ac:dyDescent="0.25">
      <c r="A2540">
        <v>2886</v>
      </c>
      <c r="C2540" s="5">
        <v>2</v>
      </c>
      <c r="D2540" s="4">
        <v>3</v>
      </c>
    </row>
    <row r="2541" spans="1:5" x14ac:dyDescent="0.25">
      <c r="A2541">
        <v>2887</v>
      </c>
      <c r="C2541" s="5">
        <v>2</v>
      </c>
      <c r="D2541" s="4">
        <v>3</v>
      </c>
    </row>
    <row r="2542" spans="1:5" x14ac:dyDescent="0.25">
      <c r="A2542">
        <v>2888</v>
      </c>
      <c r="C2542" s="5">
        <v>2</v>
      </c>
      <c r="D2542" s="4">
        <v>3</v>
      </c>
    </row>
    <row r="2543" spans="1:5" x14ac:dyDescent="0.25">
      <c r="A2543">
        <v>2889</v>
      </c>
      <c r="C2543" s="5">
        <v>2</v>
      </c>
      <c r="D2543" s="4">
        <v>3</v>
      </c>
    </row>
    <row r="2544" spans="1:5" x14ac:dyDescent="0.25">
      <c r="A2544">
        <v>2890</v>
      </c>
      <c r="C2544" s="5">
        <v>2</v>
      </c>
      <c r="D2544" s="4">
        <v>3</v>
      </c>
    </row>
    <row r="2545" spans="1:5" x14ac:dyDescent="0.25">
      <c r="A2545">
        <v>2891</v>
      </c>
      <c r="C2545" s="5">
        <v>2</v>
      </c>
      <c r="D2545" s="4">
        <v>3</v>
      </c>
    </row>
    <row r="2546" spans="1:5" x14ac:dyDescent="0.25">
      <c r="A2546">
        <v>2892</v>
      </c>
      <c r="C2546" s="5">
        <v>2</v>
      </c>
      <c r="D2546" s="4">
        <v>3</v>
      </c>
    </row>
    <row r="2547" spans="1:5" x14ac:dyDescent="0.25">
      <c r="A2547">
        <v>2893</v>
      </c>
      <c r="D2547" s="4">
        <v>3</v>
      </c>
    </row>
    <row r="2548" spans="1:5" x14ac:dyDescent="0.25">
      <c r="A2548">
        <v>2894</v>
      </c>
      <c r="D2548" s="4">
        <v>3</v>
      </c>
      <c r="E2548" s="3">
        <v>4</v>
      </c>
    </row>
    <row r="2549" spans="1:5" x14ac:dyDescent="0.25">
      <c r="A2549">
        <v>2895</v>
      </c>
      <c r="E2549" s="3">
        <v>4</v>
      </c>
    </row>
    <row r="2550" spans="1:5" x14ac:dyDescent="0.25">
      <c r="A2550">
        <v>2896</v>
      </c>
      <c r="B2550" s="2">
        <v>1</v>
      </c>
      <c r="E2550" s="3">
        <v>4</v>
      </c>
    </row>
    <row r="2551" spans="1:5" x14ac:dyDescent="0.25">
      <c r="A2551">
        <v>2897</v>
      </c>
      <c r="B2551" s="2">
        <v>1</v>
      </c>
      <c r="E2551" s="3">
        <v>4</v>
      </c>
    </row>
    <row r="2552" spans="1:5" x14ac:dyDescent="0.25">
      <c r="A2552">
        <v>2898</v>
      </c>
      <c r="B2552" s="2">
        <v>1</v>
      </c>
      <c r="E2552" s="3">
        <v>4</v>
      </c>
    </row>
    <row r="2553" spans="1:5" x14ac:dyDescent="0.25">
      <c r="A2553">
        <v>2899</v>
      </c>
      <c r="B2553" s="2">
        <v>1</v>
      </c>
      <c r="E2553" s="3">
        <v>4</v>
      </c>
    </row>
    <row r="2554" spans="1:5" x14ac:dyDescent="0.25">
      <c r="A2554">
        <v>2900</v>
      </c>
      <c r="B2554" s="2">
        <v>1</v>
      </c>
      <c r="E2554" s="3">
        <v>4</v>
      </c>
    </row>
    <row r="2555" spans="1:5" x14ac:dyDescent="0.25">
      <c r="A2555">
        <v>2901</v>
      </c>
      <c r="B2555" s="2">
        <v>1</v>
      </c>
      <c r="E2555" s="3">
        <v>4</v>
      </c>
    </row>
    <row r="2556" spans="1:5" x14ac:dyDescent="0.25">
      <c r="A2556">
        <v>2902</v>
      </c>
      <c r="B2556" s="2">
        <v>1</v>
      </c>
      <c r="E2556" s="3">
        <v>4</v>
      </c>
    </row>
    <row r="2557" spans="1:5" x14ac:dyDescent="0.25">
      <c r="A2557">
        <v>2903</v>
      </c>
      <c r="B2557" s="2">
        <v>1</v>
      </c>
      <c r="E2557" s="3">
        <v>4</v>
      </c>
    </row>
    <row r="2558" spans="1:5" x14ac:dyDescent="0.25">
      <c r="A2558">
        <v>2904</v>
      </c>
      <c r="B2558" s="2">
        <v>1</v>
      </c>
      <c r="E2558" s="3">
        <v>4</v>
      </c>
    </row>
    <row r="2559" spans="1:5" x14ac:dyDescent="0.25">
      <c r="A2559">
        <v>2905</v>
      </c>
      <c r="B2559" s="2">
        <v>1</v>
      </c>
      <c r="E2559" s="3">
        <v>4</v>
      </c>
    </row>
    <row r="2560" spans="1:5" x14ac:dyDescent="0.25">
      <c r="A2560">
        <v>2906</v>
      </c>
      <c r="B2560" s="2">
        <v>1</v>
      </c>
    </row>
    <row r="2561" spans="1:5" x14ac:dyDescent="0.25">
      <c r="A2561">
        <v>2907</v>
      </c>
      <c r="B2561" s="2">
        <v>1</v>
      </c>
    </row>
    <row r="2562" spans="1:5" x14ac:dyDescent="0.25">
      <c r="A2562">
        <v>2908</v>
      </c>
      <c r="C2562" s="5">
        <v>2</v>
      </c>
    </row>
    <row r="2563" spans="1:5" x14ac:dyDescent="0.25">
      <c r="A2563">
        <v>2909</v>
      </c>
      <c r="C2563" s="5">
        <v>2</v>
      </c>
    </row>
    <row r="2564" spans="1:5" x14ac:dyDescent="0.25">
      <c r="A2564">
        <v>2910</v>
      </c>
      <c r="C2564" s="5">
        <v>2</v>
      </c>
      <c r="D2564" s="4">
        <v>3</v>
      </c>
    </row>
    <row r="2565" spans="1:5" x14ac:dyDescent="0.25">
      <c r="A2565">
        <v>2911</v>
      </c>
      <c r="C2565" s="5">
        <v>2</v>
      </c>
      <c r="D2565" s="4">
        <v>3</v>
      </c>
    </row>
    <row r="2566" spans="1:5" x14ac:dyDescent="0.25">
      <c r="A2566">
        <v>2912</v>
      </c>
      <c r="C2566" s="5">
        <v>2</v>
      </c>
      <c r="D2566" s="4">
        <v>3</v>
      </c>
    </row>
    <row r="2567" spans="1:5" x14ac:dyDescent="0.25">
      <c r="A2567">
        <v>2913</v>
      </c>
      <c r="C2567" s="5">
        <v>2</v>
      </c>
      <c r="D2567" s="4">
        <v>3</v>
      </c>
    </row>
    <row r="2568" spans="1:5" x14ac:dyDescent="0.25">
      <c r="A2568">
        <v>2914</v>
      </c>
      <c r="C2568" s="5">
        <v>2</v>
      </c>
      <c r="D2568" s="4">
        <v>3</v>
      </c>
    </row>
    <row r="2569" spans="1:5" x14ac:dyDescent="0.25">
      <c r="A2569">
        <v>2915</v>
      </c>
      <c r="C2569" s="5">
        <v>2</v>
      </c>
      <c r="D2569" s="4">
        <v>3</v>
      </c>
    </row>
    <row r="2570" spans="1:5" x14ac:dyDescent="0.25">
      <c r="A2570">
        <v>2916</v>
      </c>
      <c r="C2570" s="5">
        <v>2</v>
      </c>
      <c r="D2570" s="4">
        <v>3</v>
      </c>
    </row>
    <row r="2571" spans="1:5" x14ac:dyDescent="0.25">
      <c r="A2571">
        <v>2917</v>
      </c>
      <c r="C2571" s="5">
        <v>2</v>
      </c>
      <c r="D2571" s="4">
        <v>3</v>
      </c>
      <c r="E2571" s="3">
        <v>4</v>
      </c>
    </row>
    <row r="2572" spans="1:5" x14ac:dyDescent="0.25">
      <c r="A2572">
        <v>2918</v>
      </c>
      <c r="C2572" s="5">
        <v>2</v>
      </c>
      <c r="D2572" s="4">
        <v>3</v>
      </c>
      <c r="E2572" s="3">
        <v>4</v>
      </c>
    </row>
    <row r="2573" spans="1:5" x14ac:dyDescent="0.25">
      <c r="A2573">
        <v>2919</v>
      </c>
      <c r="D2573" s="4">
        <v>3</v>
      </c>
      <c r="E2573" s="3">
        <v>4</v>
      </c>
    </row>
    <row r="2574" spans="1:5" x14ac:dyDescent="0.25">
      <c r="A2574">
        <v>2920</v>
      </c>
      <c r="D2574" s="4">
        <v>3</v>
      </c>
      <c r="E2574" s="3">
        <v>4</v>
      </c>
    </row>
    <row r="2575" spans="1:5" x14ac:dyDescent="0.25">
      <c r="A2575">
        <v>2921</v>
      </c>
      <c r="B2575" s="2">
        <v>1</v>
      </c>
      <c r="E2575" s="3">
        <v>4</v>
      </c>
    </row>
    <row r="2576" spans="1:5" x14ac:dyDescent="0.25">
      <c r="A2576">
        <v>2922</v>
      </c>
      <c r="B2576" s="2">
        <v>1</v>
      </c>
      <c r="E2576" s="3">
        <v>4</v>
      </c>
    </row>
    <row r="2577" spans="1:5" x14ac:dyDescent="0.25">
      <c r="A2577">
        <v>2923</v>
      </c>
      <c r="B2577" s="2">
        <v>1</v>
      </c>
      <c r="E2577" s="3">
        <v>4</v>
      </c>
    </row>
    <row r="2578" spans="1:5" x14ac:dyDescent="0.25">
      <c r="A2578">
        <v>2924</v>
      </c>
      <c r="B2578" s="2">
        <v>1</v>
      </c>
      <c r="E2578" s="3">
        <v>4</v>
      </c>
    </row>
    <row r="2579" spans="1:5" x14ac:dyDescent="0.25">
      <c r="A2579">
        <v>2925</v>
      </c>
      <c r="B2579" s="2">
        <v>1</v>
      </c>
      <c r="E2579" s="3">
        <v>4</v>
      </c>
    </row>
    <row r="2580" spans="1:5" x14ac:dyDescent="0.25">
      <c r="A2580">
        <v>2926</v>
      </c>
      <c r="B2580" s="2">
        <v>1</v>
      </c>
      <c r="E2580" s="3">
        <v>4</v>
      </c>
    </row>
    <row r="2581" spans="1:5" x14ac:dyDescent="0.25">
      <c r="A2581">
        <v>2927</v>
      </c>
      <c r="B2581" s="2">
        <v>1</v>
      </c>
      <c r="E2581" s="3">
        <v>4</v>
      </c>
    </row>
    <row r="2582" spans="1:5" x14ac:dyDescent="0.25">
      <c r="A2582">
        <v>2928</v>
      </c>
      <c r="B2582" s="2">
        <v>1</v>
      </c>
      <c r="E2582" s="3">
        <v>4</v>
      </c>
    </row>
    <row r="2583" spans="1:5" x14ac:dyDescent="0.25">
      <c r="A2583">
        <v>2929</v>
      </c>
      <c r="B2583" s="2">
        <v>1</v>
      </c>
    </row>
    <row r="2584" spans="1:5" x14ac:dyDescent="0.25">
      <c r="A2584">
        <v>2930</v>
      </c>
      <c r="B2584" s="2">
        <v>1</v>
      </c>
    </row>
    <row r="2585" spans="1:5" x14ac:dyDescent="0.25">
      <c r="A2585">
        <v>2931</v>
      </c>
      <c r="B2585" s="2">
        <v>1</v>
      </c>
    </row>
    <row r="2586" spans="1:5" x14ac:dyDescent="0.25">
      <c r="A2586">
        <v>2932</v>
      </c>
      <c r="B2586" s="2">
        <v>1</v>
      </c>
      <c r="C2586" s="5">
        <v>2</v>
      </c>
    </row>
    <row r="2587" spans="1:5" x14ac:dyDescent="0.25">
      <c r="A2587">
        <v>2933</v>
      </c>
      <c r="B2587" s="2">
        <v>1</v>
      </c>
      <c r="C2587" s="5">
        <v>2</v>
      </c>
    </row>
    <row r="2588" spans="1:5" x14ac:dyDescent="0.25">
      <c r="A2588">
        <v>2934</v>
      </c>
      <c r="C2588" s="5">
        <v>2</v>
      </c>
    </row>
    <row r="2589" spans="1:5" x14ac:dyDescent="0.25">
      <c r="A2589">
        <v>2935</v>
      </c>
      <c r="C2589" s="5">
        <v>2</v>
      </c>
      <c r="D2589" s="4">
        <v>3</v>
      </c>
    </row>
    <row r="2590" spans="1:5" x14ac:dyDescent="0.25">
      <c r="A2590">
        <v>2936</v>
      </c>
      <c r="C2590" s="5">
        <v>2</v>
      </c>
      <c r="D2590" s="4">
        <v>3</v>
      </c>
    </row>
    <row r="2591" spans="1:5" x14ac:dyDescent="0.25">
      <c r="A2591">
        <v>2937</v>
      </c>
      <c r="C2591" s="5">
        <v>2</v>
      </c>
      <c r="D2591" s="4">
        <v>3</v>
      </c>
    </row>
    <row r="2592" spans="1:5" x14ac:dyDescent="0.25">
      <c r="A2592">
        <v>2938</v>
      </c>
      <c r="C2592" s="5">
        <v>2</v>
      </c>
      <c r="D2592" s="4">
        <v>3</v>
      </c>
    </row>
    <row r="2593" spans="1:5" x14ac:dyDescent="0.25">
      <c r="A2593">
        <v>2939</v>
      </c>
      <c r="C2593" s="5">
        <v>2</v>
      </c>
      <c r="D2593" s="4">
        <v>3</v>
      </c>
    </row>
    <row r="2594" spans="1:5" x14ac:dyDescent="0.25">
      <c r="A2594">
        <v>2940</v>
      </c>
      <c r="C2594" s="5">
        <v>2</v>
      </c>
      <c r="D2594" s="4">
        <v>3</v>
      </c>
    </row>
    <row r="2595" spans="1:5" x14ac:dyDescent="0.25">
      <c r="A2595">
        <v>2941</v>
      </c>
      <c r="C2595" s="5">
        <v>2</v>
      </c>
      <c r="D2595" s="4">
        <v>3</v>
      </c>
    </row>
    <row r="2596" spans="1:5" x14ac:dyDescent="0.25">
      <c r="A2596">
        <v>2942</v>
      </c>
      <c r="D2596" s="4">
        <v>3</v>
      </c>
      <c r="E2596" s="3">
        <v>4</v>
      </c>
    </row>
    <row r="2597" spans="1:5" x14ac:dyDescent="0.25">
      <c r="A2597">
        <v>2943</v>
      </c>
      <c r="D2597" s="4">
        <v>3</v>
      </c>
      <c r="E2597" s="3">
        <v>4</v>
      </c>
    </row>
    <row r="2598" spans="1:5" x14ac:dyDescent="0.25">
      <c r="A2598">
        <v>2944</v>
      </c>
      <c r="D2598" s="4">
        <v>3</v>
      </c>
      <c r="E2598" s="3">
        <v>4</v>
      </c>
    </row>
    <row r="2599" spans="1:5" x14ac:dyDescent="0.25">
      <c r="A2599">
        <v>2945</v>
      </c>
      <c r="D2599" s="4">
        <v>3</v>
      </c>
      <c r="E2599" s="3">
        <v>4</v>
      </c>
    </row>
    <row r="2600" spans="1:5" x14ac:dyDescent="0.25">
      <c r="A2600">
        <v>2946</v>
      </c>
      <c r="B2600" s="2">
        <v>1</v>
      </c>
      <c r="E2600" s="3">
        <v>4</v>
      </c>
    </row>
    <row r="2601" spans="1:5" x14ac:dyDescent="0.25">
      <c r="A2601">
        <v>2947</v>
      </c>
      <c r="B2601" s="2">
        <v>1</v>
      </c>
      <c r="E2601" s="3">
        <v>4</v>
      </c>
    </row>
    <row r="2602" spans="1:5" x14ac:dyDescent="0.25">
      <c r="A2602">
        <v>2948</v>
      </c>
      <c r="B2602" s="2">
        <v>1</v>
      </c>
      <c r="E2602" s="3">
        <v>4</v>
      </c>
    </row>
    <row r="2603" spans="1:5" x14ac:dyDescent="0.25">
      <c r="A2603">
        <v>2949</v>
      </c>
      <c r="B2603" s="2">
        <v>1</v>
      </c>
      <c r="E2603" s="3">
        <v>4</v>
      </c>
    </row>
    <row r="2604" spans="1:5" x14ac:dyDescent="0.25">
      <c r="A2604">
        <v>2950</v>
      </c>
      <c r="B2604" s="2">
        <v>1</v>
      </c>
      <c r="E2604" s="3">
        <v>4</v>
      </c>
    </row>
    <row r="2605" spans="1:5" x14ac:dyDescent="0.25">
      <c r="A2605">
        <v>2951</v>
      </c>
      <c r="B2605" s="2">
        <v>1</v>
      </c>
      <c r="E2605" s="3">
        <v>4</v>
      </c>
    </row>
    <row r="2606" spans="1:5" x14ac:dyDescent="0.25">
      <c r="A2606">
        <v>2952</v>
      </c>
      <c r="B2606" s="2">
        <v>1</v>
      </c>
      <c r="E2606" s="3">
        <v>4</v>
      </c>
    </row>
    <row r="2607" spans="1:5" x14ac:dyDescent="0.25">
      <c r="A2607">
        <v>2953</v>
      </c>
      <c r="B2607" s="2">
        <v>1</v>
      </c>
    </row>
    <row r="2608" spans="1:5" x14ac:dyDescent="0.25">
      <c r="A2608">
        <v>2954</v>
      </c>
      <c r="B2608" s="2">
        <v>1</v>
      </c>
    </row>
    <row r="2609" spans="1:5" x14ac:dyDescent="0.25">
      <c r="A2609">
        <v>2955</v>
      </c>
      <c r="B2609" s="2">
        <v>1</v>
      </c>
    </row>
    <row r="2610" spans="1:5" x14ac:dyDescent="0.25">
      <c r="A2610">
        <v>2956</v>
      </c>
      <c r="B2610" s="2">
        <v>1</v>
      </c>
      <c r="C2610" s="5">
        <v>2</v>
      </c>
    </row>
    <row r="2611" spans="1:5" x14ac:dyDescent="0.25">
      <c r="A2611">
        <v>2957</v>
      </c>
      <c r="B2611" s="2">
        <v>1</v>
      </c>
      <c r="C2611" s="5">
        <v>2</v>
      </c>
    </row>
    <row r="2612" spans="1:5" x14ac:dyDescent="0.25">
      <c r="A2612">
        <v>2958</v>
      </c>
      <c r="B2612" s="2">
        <v>1</v>
      </c>
      <c r="C2612" s="5">
        <v>2</v>
      </c>
    </row>
    <row r="2613" spans="1:5" x14ac:dyDescent="0.25">
      <c r="A2613">
        <v>2959</v>
      </c>
      <c r="C2613" s="5">
        <v>2</v>
      </c>
    </row>
    <row r="2614" spans="1:5" x14ac:dyDescent="0.25">
      <c r="A2614">
        <v>2960</v>
      </c>
      <c r="C2614" s="5">
        <v>2</v>
      </c>
    </row>
    <row r="2615" spans="1:5" x14ac:dyDescent="0.25">
      <c r="A2615">
        <v>2961</v>
      </c>
      <c r="C2615" s="5">
        <v>2</v>
      </c>
      <c r="D2615" s="4">
        <v>3</v>
      </c>
    </row>
    <row r="2616" spans="1:5" x14ac:dyDescent="0.25">
      <c r="A2616">
        <v>2962</v>
      </c>
      <c r="C2616" s="5">
        <v>2</v>
      </c>
      <c r="D2616" s="4">
        <v>3</v>
      </c>
    </row>
    <row r="2617" spans="1:5" x14ac:dyDescent="0.25">
      <c r="A2617">
        <v>2963</v>
      </c>
      <c r="C2617" s="5">
        <v>2</v>
      </c>
      <c r="D2617" s="4">
        <v>3</v>
      </c>
    </row>
    <row r="2618" spans="1:5" x14ac:dyDescent="0.25">
      <c r="A2618">
        <v>2964</v>
      </c>
      <c r="C2618" s="5">
        <v>2</v>
      </c>
      <c r="D2618" s="4">
        <v>3</v>
      </c>
    </row>
    <row r="2619" spans="1:5" x14ac:dyDescent="0.25">
      <c r="A2619">
        <v>2965</v>
      </c>
      <c r="C2619" s="5">
        <v>2</v>
      </c>
      <c r="D2619" s="4">
        <v>3</v>
      </c>
    </row>
    <row r="2620" spans="1:5" x14ac:dyDescent="0.25">
      <c r="A2620">
        <v>2966</v>
      </c>
      <c r="C2620" s="5">
        <v>2</v>
      </c>
      <c r="D2620" s="4">
        <v>3</v>
      </c>
      <c r="E2620" s="3">
        <v>4</v>
      </c>
    </row>
    <row r="2621" spans="1:5" x14ac:dyDescent="0.25">
      <c r="A2621">
        <v>2967</v>
      </c>
      <c r="D2621" s="4">
        <v>3</v>
      </c>
      <c r="E2621" s="3">
        <v>4</v>
      </c>
    </row>
    <row r="2622" spans="1:5" x14ac:dyDescent="0.25">
      <c r="A2622">
        <v>2968</v>
      </c>
      <c r="D2622" s="4">
        <v>3</v>
      </c>
      <c r="E2622" s="3">
        <v>4</v>
      </c>
    </row>
    <row r="2623" spans="1:5" x14ac:dyDescent="0.25">
      <c r="A2623">
        <v>2969</v>
      </c>
      <c r="D2623" s="4">
        <v>3</v>
      </c>
      <c r="E2623" s="3">
        <v>4</v>
      </c>
    </row>
    <row r="2624" spans="1:5" x14ac:dyDescent="0.25">
      <c r="A2624">
        <v>2970</v>
      </c>
      <c r="D2624" s="4">
        <v>3</v>
      </c>
      <c r="E2624" s="3">
        <v>4</v>
      </c>
    </row>
    <row r="2625" spans="1:5" x14ac:dyDescent="0.25">
      <c r="A2625">
        <v>2971</v>
      </c>
      <c r="D2625" s="4">
        <v>3</v>
      </c>
      <c r="E2625" s="3">
        <v>4</v>
      </c>
    </row>
    <row r="2626" spans="1:5" x14ac:dyDescent="0.25">
      <c r="A2626">
        <v>2972</v>
      </c>
      <c r="B2626" s="2">
        <v>1</v>
      </c>
      <c r="E2626" s="3">
        <v>4</v>
      </c>
    </row>
    <row r="2627" spans="1:5" x14ac:dyDescent="0.25">
      <c r="A2627">
        <v>2973</v>
      </c>
      <c r="B2627" s="2">
        <v>1</v>
      </c>
      <c r="E2627" s="3">
        <v>4</v>
      </c>
    </row>
    <row r="2628" spans="1:5" x14ac:dyDescent="0.25">
      <c r="A2628">
        <v>2974</v>
      </c>
      <c r="B2628" s="2">
        <v>1</v>
      </c>
      <c r="E2628" s="3">
        <v>4</v>
      </c>
    </row>
    <row r="2629" spans="1:5" x14ac:dyDescent="0.25">
      <c r="A2629">
        <v>2975</v>
      </c>
      <c r="B2629" s="2">
        <v>1</v>
      </c>
      <c r="E2629" s="3">
        <v>4</v>
      </c>
    </row>
    <row r="2630" spans="1:5" x14ac:dyDescent="0.25">
      <c r="A2630">
        <v>2976</v>
      </c>
      <c r="B2630" s="2">
        <v>1</v>
      </c>
      <c r="E2630" s="3">
        <v>4</v>
      </c>
    </row>
    <row r="2631" spans="1:5" x14ac:dyDescent="0.25">
      <c r="A2631">
        <v>2977</v>
      </c>
      <c r="B2631" s="2">
        <v>1</v>
      </c>
      <c r="E2631" s="3">
        <v>4</v>
      </c>
    </row>
    <row r="2632" spans="1:5" x14ac:dyDescent="0.25">
      <c r="A2632">
        <v>2978</v>
      </c>
      <c r="B2632" s="2">
        <v>1</v>
      </c>
    </row>
    <row r="2633" spans="1:5" x14ac:dyDescent="0.25">
      <c r="A2633">
        <v>2979</v>
      </c>
      <c r="B2633" s="2">
        <v>1</v>
      </c>
    </row>
    <row r="2634" spans="1:5" x14ac:dyDescent="0.25">
      <c r="A2634">
        <v>2980</v>
      </c>
      <c r="B2634" s="2">
        <v>1</v>
      </c>
    </row>
    <row r="2635" spans="1:5" x14ac:dyDescent="0.25">
      <c r="A2635">
        <v>2981</v>
      </c>
      <c r="B2635" s="2">
        <v>1</v>
      </c>
    </row>
    <row r="2636" spans="1:5" x14ac:dyDescent="0.25">
      <c r="A2636">
        <v>2982</v>
      </c>
      <c r="B2636" s="2">
        <v>1</v>
      </c>
      <c r="C2636" s="5">
        <v>2</v>
      </c>
    </row>
    <row r="2637" spans="1:5" x14ac:dyDescent="0.25">
      <c r="A2637">
        <v>2983</v>
      </c>
      <c r="B2637" s="2">
        <v>1</v>
      </c>
      <c r="C2637" s="5">
        <v>2</v>
      </c>
    </row>
    <row r="2638" spans="1:5" x14ac:dyDescent="0.25">
      <c r="A2638">
        <v>2984</v>
      </c>
      <c r="C2638" s="5">
        <v>2</v>
      </c>
    </row>
    <row r="2639" spans="1:5" x14ac:dyDescent="0.25">
      <c r="A2639">
        <v>2985</v>
      </c>
      <c r="C2639" s="5">
        <v>2</v>
      </c>
    </row>
    <row r="2640" spans="1:5" x14ac:dyDescent="0.25">
      <c r="A2640">
        <v>2986</v>
      </c>
      <c r="C2640" s="5">
        <v>2</v>
      </c>
    </row>
    <row r="2641" spans="1:5" x14ac:dyDescent="0.25">
      <c r="A2641">
        <v>2987</v>
      </c>
      <c r="C2641" s="5">
        <v>2</v>
      </c>
      <c r="D2641" s="4">
        <v>3</v>
      </c>
    </row>
    <row r="2642" spans="1:5" x14ac:dyDescent="0.25">
      <c r="A2642">
        <v>2988</v>
      </c>
      <c r="C2642" s="5">
        <v>2</v>
      </c>
      <c r="D2642" s="4">
        <v>3</v>
      </c>
    </row>
    <row r="2643" spans="1:5" x14ac:dyDescent="0.25">
      <c r="A2643">
        <v>2989</v>
      </c>
      <c r="C2643" s="5">
        <v>2</v>
      </c>
      <c r="D2643" s="4">
        <v>3</v>
      </c>
    </row>
    <row r="2644" spans="1:5" x14ac:dyDescent="0.25">
      <c r="A2644">
        <v>2990</v>
      </c>
      <c r="C2644" s="5">
        <v>2</v>
      </c>
      <c r="D2644" s="4">
        <v>3</v>
      </c>
    </row>
    <row r="2645" spans="1:5" x14ac:dyDescent="0.25">
      <c r="A2645">
        <v>2991</v>
      </c>
      <c r="C2645" s="5">
        <v>2</v>
      </c>
      <c r="D2645" s="4">
        <v>3</v>
      </c>
    </row>
    <row r="2646" spans="1:5" x14ac:dyDescent="0.25">
      <c r="A2646">
        <v>2992</v>
      </c>
      <c r="D2646" s="4">
        <v>3</v>
      </c>
      <c r="E2646" s="3">
        <v>4</v>
      </c>
    </row>
    <row r="2647" spans="1:5" x14ac:dyDescent="0.25">
      <c r="A2647">
        <v>2993</v>
      </c>
      <c r="D2647" s="4">
        <v>3</v>
      </c>
      <c r="E2647" s="3">
        <v>4</v>
      </c>
    </row>
    <row r="2648" spans="1:5" x14ac:dyDescent="0.25">
      <c r="A2648">
        <v>2994</v>
      </c>
      <c r="D2648" s="4">
        <v>3</v>
      </c>
      <c r="E2648" s="3">
        <v>4</v>
      </c>
    </row>
    <row r="2649" spans="1:5" x14ac:dyDescent="0.25">
      <c r="A2649">
        <v>2995</v>
      </c>
      <c r="D2649" s="4">
        <v>3</v>
      </c>
      <c r="E2649" s="3">
        <v>4</v>
      </c>
    </row>
    <row r="2650" spans="1:5" x14ac:dyDescent="0.25">
      <c r="A2650">
        <v>2996</v>
      </c>
      <c r="D2650" s="4">
        <v>3</v>
      </c>
      <c r="E2650" s="3">
        <v>4</v>
      </c>
    </row>
    <row r="2651" spans="1:5" x14ac:dyDescent="0.25">
      <c r="A2651">
        <v>2997</v>
      </c>
      <c r="B2651" s="2">
        <v>1</v>
      </c>
      <c r="D2651" s="4">
        <v>3</v>
      </c>
      <c r="E2651" s="3">
        <v>4</v>
      </c>
    </row>
    <row r="2652" spans="1:5" x14ac:dyDescent="0.25">
      <c r="A2652">
        <v>2998</v>
      </c>
      <c r="B2652" s="2">
        <v>1</v>
      </c>
      <c r="E2652" s="3">
        <v>4</v>
      </c>
    </row>
    <row r="2653" spans="1:5" x14ac:dyDescent="0.25">
      <c r="A2653">
        <v>2999</v>
      </c>
      <c r="B2653" s="2">
        <v>1</v>
      </c>
      <c r="E2653" s="3">
        <v>4</v>
      </c>
    </row>
    <row r="2654" spans="1:5" x14ac:dyDescent="0.25">
      <c r="A2654">
        <v>3000</v>
      </c>
      <c r="B2654" s="2">
        <v>1</v>
      </c>
      <c r="E2654" s="3">
        <v>4</v>
      </c>
    </row>
    <row r="2655" spans="1:5" x14ac:dyDescent="0.25">
      <c r="A2655">
        <v>3001</v>
      </c>
      <c r="B2655" s="2">
        <v>1</v>
      </c>
      <c r="E2655" s="3">
        <v>4</v>
      </c>
    </row>
    <row r="2656" spans="1:5" x14ac:dyDescent="0.25">
      <c r="A2656">
        <v>3002</v>
      </c>
      <c r="B2656" s="2">
        <v>1</v>
      </c>
      <c r="E2656" s="3">
        <v>4</v>
      </c>
    </row>
    <row r="2657" spans="1:5" x14ac:dyDescent="0.25">
      <c r="A2657">
        <v>3003</v>
      </c>
      <c r="B2657" s="2">
        <v>1</v>
      </c>
      <c r="E2657" s="3">
        <v>4</v>
      </c>
    </row>
    <row r="2658" spans="1:5" x14ac:dyDescent="0.25">
      <c r="A2658">
        <v>3004</v>
      </c>
      <c r="B2658" s="2">
        <v>1</v>
      </c>
    </row>
    <row r="2659" spans="1:5" x14ac:dyDescent="0.25">
      <c r="A2659">
        <v>3005</v>
      </c>
      <c r="B2659" s="2">
        <v>1</v>
      </c>
    </row>
    <row r="2660" spans="1:5" x14ac:dyDescent="0.25">
      <c r="A2660">
        <v>3006</v>
      </c>
      <c r="B2660" s="2">
        <v>1</v>
      </c>
    </row>
    <row r="2661" spans="1:5" x14ac:dyDescent="0.25">
      <c r="A2661">
        <v>3007</v>
      </c>
      <c r="B2661" s="2">
        <v>1</v>
      </c>
      <c r="C2661" s="5">
        <v>2</v>
      </c>
    </row>
    <row r="2662" spans="1:5" x14ac:dyDescent="0.25">
      <c r="A2662">
        <v>3008</v>
      </c>
      <c r="C2662" s="5">
        <v>2</v>
      </c>
    </row>
    <row r="2663" spans="1:5" x14ac:dyDescent="0.25">
      <c r="A2663">
        <v>3009</v>
      </c>
      <c r="C2663" s="5">
        <v>2</v>
      </c>
    </row>
    <row r="2664" spans="1:5" x14ac:dyDescent="0.25">
      <c r="A2664">
        <v>3010</v>
      </c>
      <c r="C2664" s="5">
        <v>2</v>
      </c>
    </row>
    <row r="2665" spans="1:5" x14ac:dyDescent="0.25">
      <c r="A2665">
        <v>3011</v>
      </c>
      <c r="C2665" s="5">
        <v>2</v>
      </c>
    </row>
    <row r="2666" spans="1:5" x14ac:dyDescent="0.25">
      <c r="A2666">
        <v>3012</v>
      </c>
      <c r="C2666" s="5">
        <v>2</v>
      </c>
      <c r="D2666" s="4">
        <v>3</v>
      </c>
    </row>
    <row r="2667" spans="1:5" x14ac:dyDescent="0.25">
      <c r="A2667">
        <v>3013</v>
      </c>
      <c r="C2667" s="5">
        <v>2</v>
      </c>
      <c r="D2667" s="4">
        <v>3</v>
      </c>
    </row>
    <row r="2668" spans="1:5" x14ac:dyDescent="0.25">
      <c r="A2668">
        <v>3014</v>
      </c>
      <c r="C2668" s="5">
        <v>2</v>
      </c>
      <c r="D2668" s="4">
        <v>3</v>
      </c>
    </row>
    <row r="2669" spans="1:5" x14ac:dyDescent="0.25">
      <c r="A2669">
        <v>3015</v>
      </c>
      <c r="C2669" s="5">
        <v>2</v>
      </c>
      <c r="D2669" s="4">
        <v>3</v>
      </c>
    </row>
    <row r="2670" spans="1:5" x14ac:dyDescent="0.25">
      <c r="A2670">
        <v>3016</v>
      </c>
      <c r="C2670" s="5">
        <v>2</v>
      </c>
      <c r="D2670" s="4">
        <v>3</v>
      </c>
    </row>
    <row r="2671" spans="1:5" x14ac:dyDescent="0.25">
      <c r="A2671">
        <v>3017</v>
      </c>
      <c r="C2671" s="5">
        <v>2</v>
      </c>
      <c r="D2671" s="4">
        <v>3</v>
      </c>
      <c r="E2671" s="3">
        <v>4</v>
      </c>
    </row>
    <row r="2672" spans="1:5" x14ac:dyDescent="0.25">
      <c r="A2672">
        <v>3018</v>
      </c>
      <c r="D2672" s="4">
        <v>3</v>
      </c>
      <c r="E2672" s="3">
        <v>4</v>
      </c>
    </row>
    <row r="2673" spans="1:5" x14ac:dyDescent="0.25">
      <c r="A2673">
        <v>3019</v>
      </c>
      <c r="D2673" s="4">
        <v>3</v>
      </c>
      <c r="E2673" s="3">
        <v>4</v>
      </c>
    </row>
    <row r="2674" spans="1:5" x14ac:dyDescent="0.25">
      <c r="A2674">
        <v>3020</v>
      </c>
      <c r="D2674" s="4">
        <v>3</v>
      </c>
      <c r="E2674" s="3">
        <v>4</v>
      </c>
    </row>
    <row r="2675" spans="1:5" x14ac:dyDescent="0.25">
      <c r="A2675">
        <v>3021</v>
      </c>
      <c r="B2675" s="2">
        <v>1</v>
      </c>
      <c r="D2675" s="4">
        <v>3</v>
      </c>
      <c r="E2675" s="3">
        <v>4</v>
      </c>
    </row>
    <row r="2676" spans="1:5" x14ac:dyDescent="0.25">
      <c r="A2676">
        <v>3022</v>
      </c>
      <c r="B2676" s="2">
        <v>1</v>
      </c>
      <c r="D2676" s="4">
        <v>3</v>
      </c>
      <c r="E2676" s="3">
        <v>4</v>
      </c>
    </row>
    <row r="2677" spans="1:5" x14ac:dyDescent="0.25">
      <c r="A2677">
        <v>3023</v>
      </c>
      <c r="B2677" s="2">
        <v>1</v>
      </c>
      <c r="E2677" s="3">
        <v>4</v>
      </c>
    </row>
    <row r="2678" spans="1:5" x14ac:dyDescent="0.25">
      <c r="A2678">
        <v>3024</v>
      </c>
      <c r="B2678" s="2">
        <v>1</v>
      </c>
      <c r="E2678" s="3">
        <v>4</v>
      </c>
    </row>
    <row r="2679" spans="1:5" x14ac:dyDescent="0.25">
      <c r="A2679">
        <v>3025</v>
      </c>
      <c r="B2679" s="2">
        <v>1</v>
      </c>
      <c r="E2679" s="3">
        <v>4</v>
      </c>
    </row>
    <row r="2680" spans="1:5" x14ac:dyDescent="0.25">
      <c r="A2680">
        <v>3026</v>
      </c>
      <c r="B2680" s="2">
        <v>1</v>
      </c>
      <c r="E2680" s="3">
        <v>4</v>
      </c>
    </row>
    <row r="2681" spans="1:5" x14ac:dyDescent="0.25">
      <c r="A2681">
        <v>3027</v>
      </c>
      <c r="B2681" s="2">
        <v>1</v>
      </c>
      <c r="E2681" s="3">
        <v>4</v>
      </c>
    </row>
    <row r="2682" spans="1:5" x14ac:dyDescent="0.25">
      <c r="A2682">
        <v>3028</v>
      </c>
      <c r="B2682" s="2">
        <v>1</v>
      </c>
      <c r="E2682" s="3">
        <v>4</v>
      </c>
    </row>
    <row r="2683" spans="1:5" x14ac:dyDescent="0.25">
      <c r="A2683">
        <v>3029</v>
      </c>
      <c r="B2683" s="2">
        <v>1</v>
      </c>
    </row>
    <row r="2684" spans="1:5" x14ac:dyDescent="0.25">
      <c r="A2684">
        <v>3030</v>
      </c>
      <c r="B2684" s="2">
        <v>1</v>
      </c>
    </row>
    <row r="2685" spans="1:5" x14ac:dyDescent="0.25">
      <c r="A2685">
        <v>3031</v>
      </c>
      <c r="B2685" s="2">
        <v>1</v>
      </c>
    </row>
    <row r="2686" spans="1:5" x14ac:dyDescent="0.25">
      <c r="A2686">
        <v>3032</v>
      </c>
      <c r="B2686" s="2">
        <v>1</v>
      </c>
    </row>
    <row r="2687" spans="1:5" x14ac:dyDescent="0.25">
      <c r="A2687">
        <v>3033</v>
      </c>
      <c r="B2687" s="2">
        <v>1</v>
      </c>
      <c r="C2687" s="5">
        <v>2</v>
      </c>
    </row>
    <row r="2688" spans="1:5" x14ac:dyDescent="0.25">
      <c r="A2688">
        <v>3034</v>
      </c>
      <c r="B2688" s="2">
        <v>1</v>
      </c>
      <c r="C2688" s="5">
        <v>2</v>
      </c>
    </row>
    <row r="2689" spans="1:5" x14ac:dyDescent="0.25">
      <c r="A2689">
        <v>3035</v>
      </c>
      <c r="C2689" s="5">
        <v>2</v>
      </c>
    </row>
    <row r="2690" spans="1:5" x14ac:dyDescent="0.25">
      <c r="A2690">
        <v>3036</v>
      </c>
      <c r="C2690" s="5">
        <v>2</v>
      </c>
    </row>
    <row r="2691" spans="1:5" x14ac:dyDescent="0.25">
      <c r="A2691">
        <v>3037</v>
      </c>
      <c r="C2691" s="5">
        <v>2</v>
      </c>
      <c r="D2691" s="4">
        <v>3</v>
      </c>
    </row>
    <row r="2692" spans="1:5" x14ac:dyDescent="0.25">
      <c r="A2692">
        <v>3038</v>
      </c>
      <c r="C2692" s="5">
        <v>2</v>
      </c>
      <c r="D2692" s="4">
        <v>3</v>
      </c>
    </row>
    <row r="2693" spans="1:5" x14ac:dyDescent="0.25">
      <c r="A2693">
        <v>3039</v>
      </c>
      <c r="C2693" s="5">
        <v>2</v>
      </c>
      <c r="D2693" s="4">
        <v>3</v>
      </c>
    </row>
    <row r="2694" spans="1:5" x14ac:dyDescent="0.25">
      <c r="A2694">
        <v>3040</v>
      </c>
      <c r="C2694" s="5">
        <v>2</v>
      </c>
      <c r="D2694" s="4">
        <v>3</v>
      </c>
    </row>
    <row r="2695" spans="1:5" x14ac:dyDescent="0.25">
      <c r="A2695">
        <v>3041</v>
      </c>
      <c r="C2695" s="5">
        <v>2</v>
      </c>
      <c r="D2695" s="4">
        <v>3</v>
      </c>
    </row>
    <row r="2696" spans="1:5" x14ac:dyDescent="0.25">
      <c r="A2696">
        <v>3042</v>
      </c>
      <c r="C2696" s="5">
        <v>2</v>
      </c>
      <c r="D2696" s="4">
        <v>3</v>
      </c>
    </row>
    <row r="2697" spans="1:5" x14ac:dyDescent="0.25">
      <c r="A2697">
        <v>3043</v>
      </c>
      <c r="D2697" s="4">
        <v>3</v>
      </c>
      <c r="E2697" s="3">
        <v>4</v>
      </c>
    </row>
    <row r="2698" spans="1:5" x14ac:dyDescent="0.25">
      <c r="A2698">
        <v>3044</v>
      </c>
      <c r="D2698" s="4">
        <v>3</v>
      </c>
      <c r="E2698" s="3">
        <v>4</v>
      </c>
    </row>
    <row r="2699" spans="1:5" x14ac:dyDescent="0.25">
      <c r="A2699">
        <v>3045</v>
      </c>
      <c r="D2699" s="4">
        <v>3</v>
      </c>
      <c r="E2699" s="3">
        <v>4</v>
      </c>
    </row>
    <row r="2700" spans="1:5" x14ac:dyDescent="0.25">
      <c r="A2700">
        <v>3046</v>
      </c>
      <c r="D2700" s="4">
        <v>3</v>
      </c>
      <c r="E2700" s="3">
        <v>4</v>
      </c>
    </row>
    <row r="2701" spans="1:5" x14ac:dyDescent="0.25">
      <c r="A2701">
        <v>3047</v>
      </c>
      <c r="D2701" s="4">
        <v>3</v>
      </c>
      <c r="E2701" s="3">
        <v>4</v>
      </c>
    </row>
    <row r="2702" spans="1:5" x14ac:dyDescent="0.25">
      <c r="A2702">
        <v>3048</v>
      </c>
      <c r="B2702" s="2">
        <v>1</v>
      </c>
      <c r="D2702" s="4">
        <v>3</v>
      </c>
      <c r="E2702" s="3">
        <v>4</v>
      </c>
    </row>
    <row r="2703" spans="1:5" x14ac:dyDescent="0.25">
      <c r="A2703">
        <v>3049</v>
      </c>
      <c r="B2703" s="2">
        <v>1</v>
      </c>
      <c r="E2703" s="3">
        <v>4</v>
      </c>
    </row>
    <row r="2704" spans="1:5" x14ac:dyDescent="0.25">
      <c r="A2704">
        <v>3050</v>
      </c>
      <c r="B2704" s="2">
        <v>1</v>
      </c>
      <c r="E2704" s="3">
        <v>4</v>
      </c>
    </row>
    <row r="2705" spans="1:5" x14ac:dyDescent="0.25">
      <c r="A2705">
        <v>3051</v>
      </c>
      <c r="B2705" s="2">
        <v>1</v>
      </c>
      <c r="E2705" s="3">
        <v>4</v>
      </c>
    </row>
    <row r="2706" spans="1:5" x14ac:dyDescent="0.25">
      <c r="A2706">
        <v>3052</v>
      </c>
      <c r="B2706" s="2">
        <v>1</v>
      </c>
      <c r="E2706" s="3">
        <v>4</v>
      </c>
    </row>
    <row r="2707" spans="1:5" x14ac:dyDescent="0.25">
      <c r="A2707">
        <v>3053</v>
      </c>
      <c r="B2707" s="2">
        <v>1</v>
      </c>
      <c r="E2707" s="3">
        <v>4</v>
      </c>
    </row>
    <row r="2708" spans="1:5" x14ac:dyDescent="0.25">
      <c r="A2708">
        <v>3054</v>
      </c>
      <c r="B2708" s="2">
        <v>1</v>
      </c>
    </row>
    <row r="2709" spans="1:5" x14ac:dyDescent="0.25">
      <c r="A2709">
        <v>3055</v>
      </c>
      <c r="B2709" s="2">
        <v>1</v>
      </c>
    </row>
    <row r="2710" spans="1:5" x14ac:dyDescent="0.25">
      <c r="A2710">
        <v>3056</v>
      </c>
      <c r="B2710" s="2">
        <v>1</v>
      </c>
    </row>
    <row r="2711" spans="1:5" x14ac:dyDescent="0.25">
      <c r="A2711">
        <v>3057</v>
      </c>
      <c r="B2711" s="2">
        <v>1</v>
      </c>
    </row>
    <row r="2712" spans="1:5" x14ac:dyDescent="0.25">
      <c r="A2712">
        <v>3058</v>
      </c>
      <c r="B2712" s="2">
        <v>1</v>
      </c>
      <c r="C2712" s="5">
        <v>2</v>
      </c>
    </row>
    <row r="2713" spans="1:5" x14ac:dyDescent="0.25">
      <c r="A2713">
        <v>3059</v>
      </c>
      <c r="B2713" s="2">
        <v>1</v>
      </c>
      <c r="C2713" s="5">
        <v>2</v>
      </c>
    </row>
    <row r="2714" spans="1:5" x14ac:dyDescent="0.25">
      <c r="A2714">
        <v>3060</v>
      </c>
      <c r="B2714" s="2">
        <v>1</v>
      </c>
      <c r="C2714" s="5">
        <v>2</v>
      </c>
    </row>
    <row r="2715" spans="1:5" x14ac:dyDescent="0.25">
      <c r="A2715">
        <v>3061</v>
      </c>
      <c r="C2715" s="5">
        <v>2</v>
      </c>
    </row>
    <row r="2716" spans="1:5" x14ac:dyDescent="0.25">
      <c r="A2716">
        <v>3062</v>
      </c>
      <c r="C2716" s="5">
        <v>2</v>
      </c>
    </row>
    <row r="2717" spans="1:5" x14ac:dyDescent="0.25">
      <c r="A2717">
        <v>3063</v>
      </c>
      <c r="C2717" s="5">
        <v>2</v>
      </c>
    </row>
    <row r="2718" spans="1:5" x14ac:dyDescent="0.25">
      <c r="A2718">
        <v>3064</v>
      </c>
      <c r="C2718" s="5">
        <v>2</v>
      </c>
      <c r="D2718" s="4">
        <v>3</v>
      </c>
    </row>
    <row r="2719" spans="1:5" x14ac:dyDescent="0.25">
      <c r="A2719">
        <v>3065</v>
      </c>
      <c r="C2719" s="5">
        <v>2</v>
      </c>
      <c r="D2719" s="4">
        <v>3</v>
      </c>
    </row>
    <row r="2720" spans="1:5" x14ac:dyDescent="0.25">
      <c r="A2720">
        <v>3066</v>
      </c>
      <c r="C2720" s="5">
        <v>2</v>
      </c>
      <c r="D2720" s="4">
        <v>3</v>
      </c>
    </row>
    <row r="2721" spans="1:5" x14ac:dyDescent="0.25">
      <c r="A2721">
        <v>3067</v>
      </c>
      <c r="C2721" s="5">
        <v>2</v>
      </c>
      <c r="D2721" s="4">
        <v>3</v>
      </c>
    </row>
    <row r="2722" spans="1:5" x14ac:dyDescent="0.25">
      <c r="A2722">
        <v>3068</v>
      </c>
      <c r="D2722" s="4">
        <v>3</v>
      </c>
      <c r="E2722" s="3">
        <v>4</v>
      </c>
    </row>
    <row r="2723" spans="1:5" x14ac:dyDescent="0.25">
      <c r="A2723">
        <v>3069</v>
      </c>
      <c r="D2723" s="4">
        <v>3</v>
      </c>
      <c r="E2723" s="3">
        <v>4</v>
      </c>
    </row>
    <row r="2724" spans="1:5" x14ac:dyDescent="0.25">
      <c r="A2724">
        <v>3070</v>
      </c>
      <c r="D2724" s="4">
        <v>3</v>
      </c>
      <c r="E2724" s="3">
        <v>4</v>
      </c>
    </row>
    <row r="2725" spans="1:5" x14ac:dyDescent="0.25">
      <c r="A2725">
        <v>3071</v>
      </c>
      <c r="D2725" s="4">
        <v>3</v>
      </c>
      <c r="E2725" s="3">
        <v>4</v>
      </c>
    </row>
    <row r="2726" spans="1:5" x14ac:dyDescent="0.25">
      <c r="A2726">
        <v>3072</v>
      </c>
      <c r="D2726" s="4">
        <v>3</v>
      </c>
      <c r="E2726" s="3">
        <v>4</v>
      </c>
    </row>
    <row r="2727" spans="1:5" x14ac:dyDescent="0.25">
      <c r="A2727">
        <v>3073</v>
      </c>
      <c r="D2727" s="4">
        <v>3</v>
      </c>
      <c r="E2727" s="3">
        <v>4</v>
      </c>
    </row>
    <row r="2728" spans="1:5" x14ac:dyDescent="0.25">
      <c r="A2728">
        <v>3074</v>
      </c>
      <c r="B2728" s="2">
        <v>1</v>
      </c>
      <c r="D2728" s="4">
        <v>3</v>
      </c>
      <c r="E2728" s="3">
        <v>4</v>
      </c>
    </row>
    <row r="2729" spans="1:5" x14ac:dyDescent="0.25">
      <c r="A2729">
        <v>3075</v>
      </c>
      <c r="B2729" s="2">
        <v>1</v>
      </c>
      <c r="E2729" s="3">
        <v>4</v>
      </c>
    </row>
    <row r="2730" spans="1:5" x14ac:dyDescent="0.25">
      <c r="A2730">
        <v>3076</v>
      </c>
      <c r="B2730" s="2">
        <v>1</v>
      </c>
      <c r="E2730" s="3">
        <v>4</v>
      </c>
    </row>
    <row r="2731" spans="1:5" x14ac:dyDescent="0.25">
      <c r="A2731">
        <v>3077</v>
      </c>
      <c r="B2731" s="2">
        <v>1</v>
      </c>
      <c r="E2731" s="3">
        <v>4</v>
      </c>
    </row>
    <row r="2732" spans="1:5" x14ac:dyDescent="0.25">
      <c r="A2732">
        <v>3078</v>
      </c>
      <c r="B2732" s="2">
        <v>1</v>
      </c>
      <c r="E2732" s="3">
        <v>4</v>
      </c>
    </row>
    <row r="2733" spans="1:5" x14ac:dyDescent="0.25">
      <c r="A2733">
        <v>3079</v>
      </c>
      <c r="B2733" s="2">
        <v>1</v>
      </c>
    </row>
    <row r="2734" spans="1:5" x14ac:dyDescent="0.25">
      <c r="A2734">
        <v>3080</v>
      </c>
      <c r="B2734" s="2">
        <v>1</v>
      </c>
    </row>
    <row r="2735" spans="1:5" x14ac:dyDescent="0.25">
      <c r="A2735">
        <v>3081</v>
      </c>
      <c r="B2735" s="2">
        <v>1</v>
      </c>
      <c r="C2735" s="5">
        <v>2</v>
      </c>
    </row>
    <row r="2736" spans="1:5" x14ac:dyDescent="0.25">
      <c r="A2736">
        <v>3082</v>
      </c>
      <c r="B2736" s="2">
        <v>1</v>
      </c>
      <c r="C2736" s="5">
        <v>2</v>
      </c>
    </row>
    <row r="2737" spans="1:5" x14ac:dyDescent="0.25">
      <c r="A2737">
        <v>3083</v>
      </c>
      <c r="B2737" s="2">
        <v>1</v>
      </c>
      <c r="C2737" s="5">
        <v>2</v>
      </c>
    </row>
    <row r="2738" spans="1:5" x14ac:dyDescent="0.25">
      <c r="A2738">
        <v>3084</v>
      </c>
      <c r="B2738" s="2">
        <v>1</v>
      </c>
      <c r="C2738" s="5">
        <v>2</v>
      </c>
    </row>
    <row r="2739" spans="1:5" x14ac:dyDescent="0.25">
      <c r="A2739">
        <v>3085</v>
      </c>
      <c r="B2739" s="2">
        <v>1</v>
      </c>
      <c r="C2739" s="5">
        <v>2</v>
      </c>
    </row>
    <row r="2740" spans="1:5" x14ac:dyDescent="0.25">
      <c r="A2740">
        <v>3086</v>
      </c>
      <c r="C2740" s="5">
        <v>2</v>
      </c>
    </row>
    <row r="2741" spans="1:5" x14ac:dyDescent="0.25">
      <c r="A2741">
        <v>3087</v>
      </c>
      <c r="C2741" s="5">
        <v>2</v>
      </c>
    </row>
    <row r="2742" spans="1:5" x14ac:dyDescent="0.25">
      <c r="A2742">
        <v>3088</v>
      </c>
      <c r="C2742" s="5">
        <v>2</v>
      </c>
    </row>
    <row r="2743" spans="1:5" x14ac:dyDescent="0.25">
      <c r="A2743">
        <v>3089</v>
      </c>
      <c r="C2743" s="5">
        <v>2</v>
      </c>
      <c r="D2743" s="4">
        <v>3</v>
      </c>
    </row>
    <row r="2744" spans="1:5" x14ac:dyDescent="0.25">
      <c r="A2744">
        <v>3090</v>
      </c>
      <c r="C2744" s="5">
        <v>2</v>
      </c>
      <c r="D2744" s="4">
        <v>3</v>
      </c>
    </row>
    <row r="2745" spans="1:5" x14ac:dyDescent="0.25">
      <c r="A2745">
        <v>3091</v>
      </c>
      <c r="C2745" s="5">
        <v>2</v>
      </c>
      <c r="D2745" s="4">
        <v>3</v>
      </c>
    </row>
    <row r="2746" spans="1:5" x14ac:dyDescent="0.25">
      <c r="A2746">
        <v>3092</v>
      </c>
      <c r="C2746" s="5">
        <v>2</v>
      </c>
      <c r="D2746" s="4">
        <v>3</v>
      </c>
    </row>
    <row r="2747" spans="1:5" x14ac:dyDescent="0.25">
      <c r="A2747">
        <v>3093</v>
      </c>
      <c r="D2747" s="4">
        <v>3</v>
      </c>
      <c r="E2747" s="3">
        <v>4</v>
      </c>
    </row>
    <row r="2748" spans="1:5" x14ac:dyDescent="0.25">
      <c r="A2748">
        <v>3094</v>
      </c>
      <c r="D2748" s="4">
        <v>3</v>
      </c>
      <c r="E2748" s="3">
        <v>4</v>
      </c>
    </row>
    <row r="2749" spans="1:5" x14ac:dyDescent="0.25">
      <c r="A2749">
        <v>3095</v>
      </c>
      <c r="D2749" s="4">
        <v>3</v>
      </c>
      <c r="E2749" s="3">
        <v>4</v>
      </c>
    </row>
    <row r="2750" spans="1:5" x14ac:dyDescent="0.25">
      <c r="A2750">
        <v>3096</v>
      </c>
      <c r="D2750" s="4">
        <v>3</v>
      </c>
      <c r="E2750" s="3">
        <v>4</v>
      </c>
    </row>
    <row r="2751" spans="1:5" x14ac:dyDescent="0.25">
      <c r="A2751">
        <v>3097</v>
      </c>
      <c r="B2751" s="2">
        <v>1</v>
      </c>
      <c r="D2751" s="4">
        <v>3</v>
      </c>
      <c r="E2751" s="3">
        <v>4</v>
      </c>
    </row>
    <row r="2752" spans="1:5" x14ac:dyDescent="0.25">
      <c r="A2752">
        <v>3098</v>
      </c>
      <c r="B2752" s="2">
        <v>1</v>
      </c>
      <c r="D2752" s="4">
        <v>3</v>
      </c>
      <c r="E2752" s="3">
        <v>4</v>
      </c>
    </row>
    <row r="2753" spans="1:5" x14ac:dyDescent="0.25">
      <c r="A2753">
        <v>3099</v>
      </c>
      <c r="B2753" s="2">
        <v>1</v>
      </c>
      <c r="D2753" s="4">
        <v>3</v>
      </c>
      <c r="E2753" s="3">
        <v>4</v>
      </c>
    </row>
    <row r="2754" spans="1:5" x14ac:dyDescent="0.25">
      <c r="A2754">
        <v>3100</v>
      </c>
      <c r="B2754" s="2">
        <v>1</v>
      </c>
      <c r="D2754" s="4">
        <v>3</v>
      </c>
      <c r="E2754" s="3">
        <v>4</v>
      </c>
    </row>
    <row r="2755" spans="1:5" x14ac:dyDescent="0.25">
      <c r="A2755">
        <v>3101</v>
      </c>
      <c r="B2755" s="2">
        <v>1</v>
      </c>
      <c r="E2755" s="3">
        <v>4</v>
      </c>
    </row>
    <row r="2756" spans="1:5" x14ac:dyDescent="0.25">
      <c r="A2756">
        <v>3102</v>
      </c>
      <c r="B2756" s="2">
        <v>1</v>
      </c>
      <c r="E2756" s="3">
        <v>4</v>
      </c>
    </row>
    <row r="2757" spans="1:5" x14ac:dyDescent="0.25">
      <c r="A2757">
        <v>3103</v>
      </c>
      <c r="B2757" s="2">
        <v>1</v>
      </c>
      <c r="E2757" s="3">
        <v>4</v>
      </c>
    </row>
    <row r="2758" spans="1:5" x14ac:dyDescent="0.25">
      <c r="A2758">
        <v>3104</v>
      </c>
      <c r="B2758" s="2">
        <v>1</v>
      </c>
      <c r="E2758" s="3">
        <v>4</v>
      </c>
    </row>
    <row r="2759" spans="1:5" x14ac:dyDescent="0.25">
      <c r="A2759">
        <v>3105</v>
      </c>
      <c r="B2759" s="2">
        <v>1</v>
      </c>
    </row>
    <row r="2760" spans="1:5" x14ac:dyDescent="0.25">
      <c r="A2760">
        <v>3106</v>
      </c>
      <c r="B2760" s="2">
        <v>1</v>
      </c>
    </row>
    <row r="2761" spans="1:5" x14ac:dyDescent="0.25">
      <c r="A2761">
        <v>3107</v>
      </c>
      <c r="B2761" s="2">
        <v>1</v>
      </c>
      <c r="C2761" s="5">
        <v>2</v>
      </c>
    </row>
    <row r="2762" spans="1:5" x14ac:dyDescent="0.25">
      <c r="A2762">
        <v>3108</v>
      </c>
      <c r="B2762" s="2">
        <v>1</v>
      </c>
      <c r="C2762" s="5">
        <v>2</v>
      </c>
    </row>
    <row r="2763" spans="1:5" x14ac:dyDescent="0.25">
      <c r="A2763">
        <v>3109</v>
      </c>
      <c r="B2763" s="2">
        <v>1</v>
      </c>
      <c r="C2763" s="5">
        <v>2</v>
      </c>
    </row>
    <row r="2764" spans="1:5" x14ac:dyDescent="0.25">
      <c r="A2764">
        <v>3110</v>
      </c>
      <c r="B2764" s="2">
        <v>1</v>
      </c>
      <c r="C2764" s="5">
        <v>2</v>
      </c>
    </row>
    <row r="2765" spans="1:5" x14ac:dyDescent="0.25">
      <c r="A2765">
        <v>3111</v>
      </c>
      <c r="C2765" s="5">
        <v>2</v>
      </c>
    </row>
    <row r="2766" spans="1:5" x14ac:dyDescent="0.25">
      <c r="A2766">
        <v>3112</v>
      </c>
      <c r="C2766" s="5">
        <v>2</v>
      </c>
    </row>
    <row r="2767" spans="1:5" x14ac:dyDescent="0.25">
      <c r="A2767">
        <v>3113</v>
      </c>
      <c r="C2767" s="5">
        <v>2</v>
      </c>
    </row>
    <row r="2768" spans="1:5" x14ac:dyDescent="0.25">
      <c r="A2768">
        <v>3114</v>
      </c>
      <c r="C2768" s="5">
        <v>2</v>
      </c>
      <c r="D2768" s="4">
        <v>3</v>
      </c>
    </row>
    <row r="2769" spans="1:5" x14ac:dyDescent="0.25">
      <c r="A2769">
        <v>3115</v>
      </c>
      <c r="C2769" s="5">
        <v>2</v>
      </c>
      <c r="D2769" s="4">
        <v>3</v>
      </c>
    </row>
    <row r="2770" spans="1:5" x14ac:dyDescent="0.25">
      <c r="A2770">
        <v>3116</v>
      </c>
      <c r="C2770" s="5">
        <v>2</v>
      </c>
      <c r="D2770" s="4">
        <v>3</v>
      </c>
    </row>
    <row r="2771" spans="1:5" x14ac:dyDescent="0.25">
      <c r="A2771">
        <v>3117</v>
      </c>
      <c r="C2771" s="5">
        <v>2</v>
      </c>
      <c r="D2771" s="4">
        <v>3</v>
      </c>
    </row>
    <row r="2772" spans="1:5" x14ac:dyDescent="0.25">
      <c r="A2772">
        <v>3118</v>
      </c>
      <c r="C2772" s="5">
        <v>2</v>
      </c>
      <c r="D2772" s="4">
        <v>3</v>
      </c>
    </row>
    <row r="2773" spans="1:5" x14ac:dyDescent="0.25">
      <c r="A2773">
        <v>3119</v>
      </c>
      <c r="D2773" s="4">
        <v>3</v>
      </c>
      <c r="E2773" s="3">
        <v>4</v>
      </c>
    </row>
    <row r="2774" spans="1:5" x14ac:dyDescent="0.25">
      <c r="A2774">
        <v>3120</v>
      </c>
      <c r="D2774" s="4">
        <v>3</v>
      </c>
      <c r="E2774" s="3">
        <v>4</v>
      </c>
    </row>
    <row r="2775" spans="1:5" x14ac:dyDescent="0.25">
      <c r="A2775">
        <v>3121</v>
      </c>
      <c r="D2775" s="4">
        <v>3</v>
      </c>
      <c r="E2775" s="3">
        <v>4</v>
      </c>
    </row>
    <row r="2776" spans="1:5" x14ac:dyDescent="0.25">
      <c r="A2776">
        <v>3122</v>
      </c>
      <c r="D2776" s="4">
        <v>3</v>
      </c>
      <c r="E2776" s="3">
        <v>4</v>
      </c>
    </row>
    <row r="2777" spans="1:5" x14ac:dyDescent="0.25">
      <c r="A2777">
        <v>3123</v>
      </c>
      <c r="D2777" s="4">
        <v>3</v>
      </c>
      <c r="E2777" s="3">
        <v>4</v>
      </c>
    </row>
    <row r="2778" spans="1:5" x14ac:dyDescent="0.25">
      <c r="A2778">
        <v>3124</v>
      </c>
      <c r="B2778" s="2">
        <v>1</v>
      </c>
      <c r="D2778" s="4">
        <v>3</v>
      </c>
      <c r="E2778" s="3">
        <v>4</v>
      </c>
    </row>
    <row r="2779" spans="1:5" x14ac:dyDescent="0.25">
      <c r="A2779">
        <v>3125</v>
      </c>
      <c r="B2779" s="2">
        <v>1</v>
      </c>
      <c r="D2779" s="4">
        <v>3</v>
      </c>
      <c r="E2779" s="3">
        <v>4</v>
      </c>
    </row>
    <row r="2780" spans="1:5" x14ac:dyDescent="0.25">
      <c r="A2780">
        <v>3126</v>
      </c>
      <c r="B2780" s="2">
        <v>1</v>
      </c>
      <c r="D2780" s="4">
        <v>3</v>
      </c>
      <c r="E2780" s="3">
        <v>4</v>
      </c>
    </row>
    <row r="2781" spans="1:5" x14ac:dyDescent="0.25">
      <c r="A2781">
        <v>3127</v>
      </c>
      <c r="B2781" s="2">
        <v>1</v>
      </c>
      <c r="E2781" s="3">
        <v>4</v>
      </c>
    </row>
    <row r="2782" spans="1:5" x14ac:dyDescent="0.25">
      <c r="A2782">
        <v>3128</v>
      </c>
      <c r="B2782" s="2">
        <v>1</v>
      </c>
      <c r="E2782" s="3">
        <v>4</v>
      </c>
    </row>
    <row r="2783" spans="1:5" x14ac:dyDescent="0.25">
      <c r="A2783">
        <v>3129</v>
      </c>
      <c r="B2783" s="2">
        <v>1</v>
      </c>
      <c r="E2783" s="3">
        <v>4</v>
      </c>
    </row>
    <row r="2784" spans="1:5" x14ac:dyDescent="0.25">
      <c r="A2784">
        <v>3130</v>
      </c>
      <c r="B2784" s="2">
        <v>1</v>
      </c>
      <c r="E2784" s="3">
        <v>4</v>
      </c>
    </row>
    <row r="2785" spans="1:5" x14ac:dyDescent="0.25">
      <c r="A2785">
        <v>3131</v>
      </c>
      <c r="B2785" s="2">
        <v>1</v>
      </c>
      <c r="E2785" s="3">
        <v>4</v>
      </c>
    </row>
    <row r="2786" spans="1:5" x14ac:dyDescent="0.25">
      <c r="A2786">
        <v>3132</v>
      </c>
      <c r="B2786" s="2">
        <v>1</v>
      </c>
    </row>
    <row r="2787" spans="1:5" x14ac:dyDescent="0.25">
      <c r="A2787">
        <v>3133</v>
      </c>
      <c r="B2787" s="2">
        <v>1</v>
      </c>
    </row>
    <row r="2788" spans="1:5" x14ac:dyDescent="0.25">
      <c r="A2788">
        <v>3134</v>
      </c>
      <c r="B2788" s="2">
        <v>1</v>
      </c>
      <c r="C2788" s="5">
        <v>2</v>
      </c>
    </row>
    <row r="2789" spans="1:5" x14ac:dyDescent="0.25">
      <c r="A2789">
        <v>3135</v>
      </c>
      <c r="B2789" s="2">
        <v>1</v>
      </c>
      <c r="C2789" s="5">
        <v>2</v>
      </c>
    </row>
    <row r="2790" spans="1:5" x14ac:dyDescent="0.25">
      <c r="A2790">
        <v>3136</v>
      </c>
      <c r="B2790" s="2">
        <v>1</v>
      </c>
      <c r="C2790" s="5">
        <v>2</v>
      </c>
    </row>
    <row r="2791" spans="1:5" x14ac:dyDescent="0.25">
      <c r="A2791">
        <v>3137</v>
      </c>
      <c r="B2791" s="2">
        <v>1</v>
      </c>
      <c r="C2791" s="5">
        <v>2</v>
      </c>
    </row>
    <row r="2792" spans="1:5" x14ac:dyDescent="0.25">
      <c r="A2792">
        <v>3138</v>
      </c>
      <c r="B2792" s="2">
        <v>1</v>
      </c>
      <c r="C2792" s="5">
        <v>2</v>
      </c>
    </row>
    <row r="2793" spans="1:5" x14ac:dyDescent="0.25">
      <c r="A2793">
        <v>3139</v>
      </c>
      <c r="C2793" s="5">
        <v>2</v>
      </c>
    </row>
    <row r="2794" spans="1:5" x14ac:dyDescent="0.25">
      <c r="A2794">
        <v>3140</v>
      </c>
      <c r="C2794" s="5">
        <v>2</v>
      </c>
    </row>
    <row r="2795" spans="1:5" x14ac:dyDescent="0.25">
      <c r="A2795">
        <v>3141</v>
      </c>
      <c r="C2795" s="5">
        <v>2</v>
      </c>
    </row>
    <row r="2796" spans="1:5" x14ac:dyDescent="0.25">
      <c r="A2796">
        <v>3142</v>
      </c>
      <c r="C2796" s="5">
        <v>2</v>
      </c>
      <c r="D2796" s="4">
        <v>3</v>
      </c>
    </row>
    <row r="2797" spans="1:5" x14ac:dyDescent="0.25">
      <c r="A2797">
        <v>3143</v>
      </c>
      <c r="C2797" s="5">
        <v>2</v>
      </c>
      <c r="D2797" s="4">
        <v>3</v>
      </c>
    </row>
    <row r="2798" spans="1:5" x14ac:dyDescent="0.25">
      <c r="A2798">
        <v>3144</v>
      </c>
      <c r="C2798" s="5">
        <v>2</v>
      </c>
      <c r="D2798" s="4">
        <v>3</v>
      </c>
    </row>
    <row r="2799" spans="1:5" x14ac:dyDescent="0.25">
      <c r="A2799">
        <v>3145</v>
      </c>
      <c r="C2799" s="5">
        <v>2</v>
      </c>
      <c r="D2799" s="4">
        <v>3</v>
      </c>
    </row>
    <row r="2800" spans="1:5" x14ac:dyDescent="0.25">
      <c r="A2800">
        <v>3146</v>
      </c>
      <c r="C2800" s="5">
        <v>2</v>
      </c>
      <c r="D2800" s="4">
        <v>3</v>
      </c>
    </row>
    <row r="2801" spans="1:6" x14ac:dyDescent="0.25">
      <c r="A2801">
        <v>3147</v>
      </c>
      <c r="C2801" s="5">
        <v>2</v>
      </c>
      <c r="D2801" s="4">
        <v>3</v>
      </c>
      <c r="E2801" s="3">
        <v>4</v>
      </c>
    </row>
    <row r="2802" spans="1:6" x14ac:dyDescent="0.25">
      <c r="A2802">
        <v>3148</v>
      </c>
      <c r="D2802" s="4">
        <v>3</v>
      </c>
      <c r="E2802" s="3">
        <v>4</v>
      </c>
    </row>
    <row r="2803" spans="1:6" x14ac:dyDescent="0.25">
      <c r="A2803">
        <v>3149</v>
      </c>
      <c r="D2803" s="4">
        <v>3</v>
      </c>
      <c r="E2803" s="3">
        <v>4</v>
      </c>
    </row>
    <row r="2804" spans="1:6" x14ac:dyDescent="0.25">
      <c r="A2804">
        <v>3150</v>
      </c>
      <c r="B2804" s="2">
        <v>1</v>
      </c>
      <c r="D2804" s="4">
        <v>3</v>
      </c>
      <c r="E2804" s="3">
        <v>4</v>
      </c>
    </row>
    <row r="2805" spans="1:6" x14ac:dyDescent="0.25">
      <c r="A2805">
        <v>3151</v>
      </c>
      <c r="B2805" s="2">
        <v>1</v>
      </c>
      <c r="D2805" s="4">
        <v>3</v>
      </c>
      <c r="E2805" s="3">
        <v>4</v>
      </c>
    </row>
    <row r="2806" spans="1:6" x14ac:dyDescent="0.25">
      <c r="A2806">
        <v>3152</v>
      </c>
      <c r="B2806" s="2">
        <v>1</v>
      </c>
      <c r="D2806" s="4">
        <v>3</v>
      </c>
      <c r="E2806" s="3">
        <v>4</v>
      </c>
    </row>
    <row r="2807" spans="1:6" x14ac:dyDescent="0.25">
      <c r="A2807">
        <v>3153</v>
      </c>
      <c r="B2807" s="2">
        <v>1</v>
      </c>
      <c r="D2807" s="4">
        <v>3</v>
      </c>
      <c r="E2807" s="3">
        <v>4</v>
      </c>
    </row>
    <row r="2808" spans="1:6" x14ac:dyDescent="0.25">
      <c r="A2808">
        <v>3154</v>
      </c>
      <c r="B2808" s="2">
        <v>1</v>
      </c>
      <c r="D2808" s="4">
        <v>3</v>
      </c>
      <c r="E2808" s="3">
        <v>4</v>
      </c>
    </row>
    <row r="2809" spans="1:6" x14ac:dyDescent="0.25">
      <c r="A2809">
        <v>3155</v>
      </c>
      <c r="B2809" s="2">
        <v>1</v>
      </c>
      <c r="E2809" s="3">
        <v>4</v>
      </c>
    </row>
    <row r="2810" spans="1:6" x14ac:dyDescent="0.25">
      <c r="A2810">
        <v>3156</v>
      </c>
      <c r="B2810" s="2">
        <v>1</v>
      </c>
      <c r="E2810" s="3">
        <v>4</v>
      </c>
    </row>
    <row r="2811" spans="1:6" x14ac:dyDescent="0.25">
      <c r="A2811">
        <v>3157</v>
      </c>
      <c r="B2811" s="2">
        <v>1</v>
      </c>
      <c r="E2811" s="3">
        <v>4</v>
      </c>
    </row>
    <row r="2812" spans="1:6" x14ac:dyDescent="0.25">
      <c r="A2812">
        <v>3158</v>
      </c>
      <c r="B2812" s="2">
        <v>1</v>
      </c>
      <c r="E2812" s="3">
        <v>4</v>
      </c>
      <c r="F2812" t="s">
        <v>22</v>
      </c>
    </row>
    <row r="2813" spans="1:6" x14ac:dyDescent="0.25">
      <c r="A2813">
        <v>3189</v>
      </c>
    </row>
    <row r="2814" spans="1:6" x14ac:dyDescent="0.25">
      <c r="A2814">
        <v>3190</v>
      </c>
    </row>
    <row r="2815" spans="1:6" x14ac:dyDescent="0.25">
      <c r="A2815">
        <v>3191</v>
      </c>
      <c r="F2815" t="s">
        <v>22</v>
      </c>
    </row>
    <row r="2816" spans="1:6" x14ac:dyDescent="0.25">
      <c r="A2816">
        <v>3192</v>
      </c>
    </row>
    <row r="2817" spans="1:5" x14ac:dyDescent="0.25">
      <c r="A2817">
        <v>3193</v>
      </c>
      <c r="B2817" s="2">
        <v>1</v>
      </c>
      <c r="E2817" s="3">
        <v>4</v>
      </c>
    </row>
    <row r="2818" spans="1:5" x14ac:dyDescent="0.25">
      <c r="A2818">
        <v>3194</v>
      </c>
      <c r="B2818" s="2">
        <v>1</v>
      </c>
      <c r="E2818" s="3">
        <v>4</v>
      </c>
    </row>
    <row r="2819" spans="1:5" x14ac:dyDescent="0.25">
      <c r="A2819">
        <v>3195</v>
      </c>
      <c r="B2819" s="2">
        <v>1</v>
      </c>
      <c r="E2819" s="3">
        <v>4</v>
      </c>
    </row>
    <row r="2820" spans="1:5" x14ac:dyDescent="0.25">
      <c r="A2820">
        <v>3196</v>
      </c>
      <c r="B2820" s="2">
        <v>1</v>
      </c>
      <c r="E2820" s="3">
        <v>4</v>
      </c>
    </row>
    <row r="2821" spans="1:5" x14ac:dyDescent="0.25">
      <c r="A2821">
        <v>3197</v>
      </c>
      <c r="B2821" s="2">
        <v>1</v>
      </c>
      <c r="E2821" s="3">
        <v>4</v>
      </c>
    </row>
    <row r="2822" spans="1:5" x14ac:dyDescent="0.25">
      <c r="A2822">
        <v>3198</v>
      </c>
      <c r="B2822" s="2">
        <v>1</v>
      </c>
      <c r="E2822" s="3">
        <v>4</v>
      </c>
    </row>
    <row r="2823" spans="1:5" x14ac:dyDescent="0.25">
      <c r="A2823">
        <v>3199</v>
      </c>
      <c r="B2823" s="2">
        <v>1</v>
      </c>
      <c r="E2823" s="3">
        <v>4</v>
      </c>
    </row>
    <row r="2824" spans="1:5" x14ac:dyDescent="0.25">
      <c r="A2824">
        <v>3200</v>
      </c>
      <c r="B2824" s="2">
        <v>1</v>
      </c>
      <c r="E2824" s="3">
        <v>4</v>
      </c>
    </row>
    <row r="2825" spans="1:5" x14ac:dyDescent="0.25">
      <c r="A2825">
        <v>3201</v>
      </c>
      <c r="B2825" s="2">
        <v>1</v>
      </c>
      <c r="E2825" s="3">
        <v>4</v>
      </c>
    </row>
    <row r="2826" spans="1:5" x14ac:dyDescent="0.25">
      <c r="A2826">
        <v>3202</v>
      </c>
      <c r="B2826" s="2">
        <v>1</v>
      </c>
      <c r="E2826" s="3">
        <v>4</v>
      </c>
    </row>
    <row r="2827" spans="1:5" x14ac:dyDescent="0.25">
      <c r="A2827">
        <v>3203</v>
      </c>
      <c r="B2827" s="2">
        <v>1</v>
      </c>
      <c r="E2827" s="3">
        <v>4</v>
      </c>
    </row>
    <row r="2828" spans="1:5" x14ac:dyDescent="0.25">
      <c r="A2828">
        <v>3204</v>
      </c>
      <c r="B2828" s="2">
        <v>1</v>
      </c>
      <c r="E2828" s="3">
        <v>4</v>
      </c>
    </row>
    <row r="2829" spans="1:5" x14ac:dyDescent="0.25">
      <c r="A2829">
        <v>3205</v>
      </c>
      <c r="B2829" s="2">
        <v>1</v>
      </c>
      <c r="E2829" s="3">
        <v>4</v>
      </c>
    </row>
    <row r="2830" spans="1:5" x14ac:dyDescent="0.25">
      <c r="A2830">
        <v>3206</v>
      </c>
      <c r="D2830" s="4">
        <v>3</v>
      </c>
      <c r="E2830" s="3">
        <v>4</v>
      </c>
    </row>
    <row r="2831" spans="1:5" x14ac:dyDescent="0.25">
      <c r="A2831">
        <v>3207</v>
      </c>
      <c r="D2831" s="4">
        <v>3</v>
      </c>
      <c r="E2831" s="3">
        <v>4</v>
      </c>
    </row>
    <row r="2832" spans="1:5" x14ac:dyDescent="0.25">
      <c r="A2832">
        <v>3208</v>
      </c>
      <c r="C2832" s="5">
        <v>2</v>
      </c>
      <c r="D2832" s="4">
        <v>3</v>
      </c>
    </row>
    <row r="2833" spans="1:5" x14ac:dyDescent="0.25">
      <c r="A2833">
        <v>3209</v>
      </c>
      <c r="C2833" s="5">
        <v>2</v>
      </c>
      <c r="D2833" s="4">
        <v>3</v>
      </c>
    </row>
    <row r="2834" spans="1:5" x14ac:dyDescent="0.25">
      <c r="A2834">
        <v>3210</v>
      </c>
      <c r="C2834" s="5">
        <v>2</v>
      </c>
      <c r="D2834" s="4">
        <v>3</v>
      </c>
    </row>
    <row r="2835" spans="1:5" x14ac:dyDescent="0.25">
      <c r="A2835">
        <v>3211</v>
      </c>
      <c r="C2835" s="5">
        <v>2</v>
      </c>
      <c r="D2835" s="4">
        <v>3</v>
      </c>
    </row>
    <row r="2836" spans="1:5" x14ac:dyDescent="0.25">
      <c r="A2836">
        <v>3212</v>
      </c>
      <c r="C2836" s="5">
        <v>2</v>
      </c>
      <c r="D2836" s="4">
        <v>3</v>
      </c>
    </row>
    <row r="2837" spans="1:5" x14ac:dyDescent="0.25">
      <c r="A2837">
        <v>3213</v>
      </c>
      <c r="C2837" s="5">
        <v>2</v>
      </c>
      <c r="D2837" s="4">
        <v>3</v>
      </c>
    </row>
    <row r="2838" spans="1:5" x14ac:dyDescent="0.25">
      <c r="A2838">
        <v>3214</v>
      </c>
      <c r="C2838" s="5">
        <v>2</v>
      </c>
      <c r="D2838" s="4">
        <v>3</v>
      </c>
    </row>
    <row r="2839" spans="1:5" x14ac:dyDescent="0.25">
      <c r="A2839">
        <v>3215</v>
      </c>
      <c r="C2839" s="5">
        <v>2</v>
      </c>
      <c r="D2839" s="4">
        <v>3</v>
      </c>
    </row>
    <row r="2840" spans="1:5" x14ac:dyDescent="0.25">
      <c r="A2840">
        <v>3216</v>
      </c>
      <c r="C2840" s="5">
        <v>2</v>
      </c>
      <c r="D2840" s="4">
        <v>3</v>
      </c>
    </row>
    <row r="2841" spans="1:5" x14ac:dyDescent="0.25">
      <c r="A2841">
        <v>3217</v>
      </c>
      <c r="C2841" s="5">
        <v>2</v>
      </c>
      <c r="D2841" s="4">
        <v>3</v>
      </c>
    </row>
    <row r="2842" spans="1:5" x14ac:dyDescent="0.25">
      <c r="A2842">
        <v>3218</v>
      </c>
      <c r="C2842" s="5">
        <v>2</v>
      </c>
      <c r="D2842" s="4">
        <v>3</v>
      </c>
    </row>
    <row r="2843" spans="1:5" x14ac:dyDescent="0.25">
      <c r="A2843">
        <v>3219</v>
      </c>
      <c r="C2843" s="5">
        <v>2</v>
      </c>
    </row>
    <row r="2844" spans="1:5" x14ac:dyDescent="0.25">
      <c r="A2844">
        <v>3220</v>
      </c>
      <c r="C2844" s="5">
        <v>2</v>
      </c>
    </row>
    <row r="2845" spans="1:5" x14ac:dyDescent="0.25">
      <c r="A2845">
        <v>3221</v>
      </c>
      <c r="C2845" s="5">
        <v>2</v>
      </c>
    </row>
    <row r="2846" spans="1:5" x14ac:dyDescent="0.25">
      <c r="A2846">
        <v>3222</v>
      </c>
    </row>
    <row r="2847" spans="1:5" x14ac:dyDescent="0.25">
      <c r="A2847">
        <v>3223</v>
      </c>
      <c r="B2847" s="2">
        <v>1</v>
      </c>
      <c r="E2847" s="3">
        <v>4</v>
      </c>
    </row>
    <row r="2848" spans="1:5" x14ac:dyDescent="0.25">
      <c r="A2848">
        <v>3224</v>
      </c>
      <c r="B2848" s="2">
        <v>1</v>
      </c>
      <c r="E2848" s="3">
        <v>4</v>
      </c>
    </row>
    <row r="2849" spans="1:5" x14ac:dyDescent="0.25">
      <c r="A2849">
        <v>3225</v>
      </c>
      <c r="B2849" s="2">
        <v>1</v>
      </c>
      <c r="E2849" s="3">
        <v>4</v>
      </c>
    </row>
    <row r="2850" spans="1:5" x14ac:dyDescent="0.25">
      <c r="A2850">
        <v>3226</v>
      </c>
      <c r="B2850" s="2">
        <v>1</v>
      </c>
      <c r="E2850" s="3">
        <v>4</v>
      </c>
    </row>
    <row r="2851" spans="1:5" x14ac:dyDescent="0.25">
      <c r="A2851">
        <v>3227</v>
      </c>
      <c r="B2851" s="2">
        <v>1</v>
      </c>
      <c r="E2851" s="3">
        <v>4</v>
      </c>
    </row>
    <row r="2852" spans="1:5" x14ac:dyDescent="0.25">
      <c r="A2852">
        <v>3228</v>
      </c>
      <c r="B2852" s="2">
        <v>1</v>
      </c>
      <c r="E2852" s="3">
        <v>4</v>
      </c>
    </row>
    <row r="2853" spans="1:5" x14ac:dyDescent="0.25">
      <c r="A2853">
        <v>3229</v>
      </c>
      <c r="B2853" s="2">
        <v>1</v>
      </c>
      <c r="E2853" s="3">
        <v>4</v>
      </c>
    </row>
    <row r="2854" spans="1:5" x14ac:dyDescent="0.25">
      <c r="A2854">
        <v>3230</v>
      </c>
      <c r="B2854" s="2">
        <v>1</v>
      </c>
      <c r="E2854" s="3">
        <v>4</v>
      </c>
    </row>
    <row r="2855" spans="1:5" x14ac:dyDescent="0.25">
      <c r="A2855">
        <v>3231</v>
      </c>
      <c r="B2855" s="2">
        <v>1</v>
      </c>
      <c r="E2855" s="3">
        <v>4</v>
      </c>
    </row>
    <row r="2856" spans="1:5" x14ac:dyDescent="0.25">
      <c r="A2856">
        <v>3232</v>
      </c>
      <c r="B2856" s="2">
        <v>1</v>
      </c>
      <c r="E2856" s="3">
        <v>4</v>
      </c>
    </row>
    <row r="2857" spans="1:5" x14ac:dyDescent="0.25">
      <c r="A2857">
        <v>3233</v>
      </c>
      <c r="B2857" s="2">
        <v>1</v>
      </c>
      <c r="E2857" s="3">
        <v>4</v>
      </c>
    </row>
    <row r="2858" spans="1:5" x14ac:dyDescent="0.25">
      <c r="A2858">
        <v>3234</v>
      </c>
      <c r="D2858" s="4">
        <v>3</v>
      </c>
      <c r="E2858" s="3">
        <v>4</v>
      </c>
    </row>
    <row r="2859" spans="1:5" x14ac:dyDescent="0.25">
      <c r="A2859">
        <v>3235</v>
      </c>
      <c r="D2859" s="4">
        <v>3</v>
      </c>
    </row>
    <row r="2860" spans="1:5" x14ac:dyDescent="0.25">
      <c r="A2860">
        <v>3236</v>
      </c>
      <c r="C2860" s="5">
        <v>2</v>
      </c>
      <c r="D2860" s="4">
        <v>3</v>
      </c>
    </row>
    <row r="2861" spans="1:5" x14ac:dyDescent="0.25">
      <c r="A2861">
        <v>3237</v>
      </c>
      <c r="C2861" s="5">
        <v>2</v>
      </c>
      <c r="D2861" s="4">
        <v>3</v>
      </c>
    </row>
    <row r="2862" spans="1:5" x14ac:dyDescent="0.25">
      <c r="A2862">
        <v>3238</v>
      </c>
      <c r="C2862" s="5">
        <v>2</v>
      </c>
      <c r="D2862" s="4">
        <v>3</v>
      </c>
    </row>
    <row r="2863" spans="1:5" x14ac:dyDescent="0.25">
      <c r="A2863">
        <v>3239</v>
      </c>
      <c r="C2863" s="5">
        <v>2</v>
      </c>
      <c r="D2863" s="4">
        <v>3</v>
      </c>
    </row>
    <row r="2864" spans="1:5" x14ac:dyDescent="0.25">
      <c r="A2864">
        <v>3240</v>
      </c>
      <c r="C2864" s="5">
        <v>2</v>
      </c>
      <c r="D2864" s="4">
        <v>3</v>
      </c>
    </row>
    <row r="2865" spans="1:5" x14ac:dyDescent="0.25">
      <c r="A2865">
        <v>3241</v>
      </c>
      <c r="C2865" s="5">
        <v>2</v>
      </c>
      <c r="D2865" s="4">
        <v>3</v>
      </c>
    </row>
    <row r="2866" spans="1:5" x14ac:dyDescent="0.25">
      <c r="A2866">
        <v>3242</v>
      </c>
      <c r="C2866" s="5">
        <v>2</v>
      </c>
      <c r="D2866" s="4">
        <v>3</v>
      </c>
    </row>
    <row r="2867" spans="1:5" x14ac:dyDescent="0.25">
      <c r="A2867">
        <v>3243</v>
      </c>
      <c r="C2867" s="5">
        <v>2</v>
      </c>
      <c r="D2867" s="4">
        <v>3</v>
      </c>
    </row>
    <row r="2868" spans="1:5" x14ac:dyDescent="0.25">
      <c r="A2868">
        <v>3244</v>
      </c>
      <c r="C2868" s="5">
        <v>2</v>
      </c>
      <c r="D2868" s="4">
        <v>3</v>
      </c>
    </row>
    <row r="2869" spans="1:5" x14ac:dyDescent="0.25">
      <c r="A2869">
        <v>3245</v>
      </c>
      <c r="C2869" s="5">
        <v>2</v>
      </c>
      <c r="D2869" s="4">
        <v>3</v>
      </c>
    </row>
    <row r="2870" spans="1:5" x14ac:dyDescent="0.25">
      <c r="A2870">
        <v>3246</v>
      </c>
      <c r="C2870" s="5">
        <v>2</v>
      </c>
    </row>
    <row r="2871" spans="1:5" x14ac:dyDescent="0.25">
      <c r="A2871">
        <v>3247</v>
      </c>
      <c r="C2871" s="5">
        <v>2</v>
      </c>
    </row>
    <row r="2872" spans="1:5" x14ac:dyDescent="0.25">
      <c r="A2872">
        <v>3248</v>
      </c>
    </row>
    <row r="2873" spans="1:5" x14ac:dyDescent="0.25">
      <c r="A2873">
        <v>3249</v>
      </c>
      <c r="B2873" s="2">
        <v>1</v>
      </c>
    </row>
    <row r="2874" spans="1:5" x14ac:dyDescent="0.25">
      <c r="A2874">
        <v>3250</v>
      </c>
      <c r="B2874" s="2">
        <v>1</v>
      </c>
      <c r="E2874" s="3">
        <v>4</v>
      </c>
    </row>
    <row r="2875" spans="1:5" x14ac:dyDescent="0.25">
      <c r="A2875">
        <v>3251</v>
      </c>
      <c r="B2875" s="2">
        <v>1</v>
      </c>
      <c r="E2875" s="3">
        <v>4</v>
      </c>
    </row>
    <row r="2876" spans="1:5" x14ac:dyDescent="0.25">
      <c r="A2876">
        <v>3252</v>
      </c>
      <c r="B2876" s="2">
        <v>1</v>
      </c>
      <c r="E2876" s="3">
        <v>4</v>
      </c>
    </row>
    <row r="2877" spans="1:5" x14ac:dyDescent="0.25">
      <c r="A2877">
        <v>3253</v>
      </c>
      <c r="B2877" s="2">
        <v>1</v>
      </c>
      <c r="E2877" s="3">
        <v>4</v>
      </c>
    </row>
    <row r="2878" spans="1:5" x14ac:dyDescent="0.25">
      <c r="A2878">
        <v>3254</v>
      </c>
      <c r="B2878" s="2">
        <v>1</v>
      </c>
      <c r="E2878" s="3">
        <v>4</v>
      </c>
    </row>
    <row r="2879" spans="1:5" x14ac:dyDescent="0.25">
      <c r="A2879">
        <v>3255</v>
      </c>
      <c r="B2879" s="2">
        <v>1</v>
      </c>
      <c r="E2879" s="3">
        <v>4</v>
      </c>
    </row>
    <row r="2880" spans="1:5" x14ac:dyDescent="0.25">
      <c r="A2880">
        <v>3256</v>
      </c>
      <c r="B2880" s="2">
        <v>1</v>
      </c>
      <c r="E2880" s="3">
        <v>4</v>
      </c>
    </row>
    <row r="2881" spans="1:5" x14ac:dyDescent="0.25">
      <c r="A2881">
        <v>3257</v>
      </c>
      <c r="B2881" s="2">
        <v>1</v>
      </c>
      <c r="E2881" s="3">
        <v>4</v>
      </c>
    </row>
    <row r="2882" spans="1:5" x14ac:dyDescent="0.25">
      <c r="A2882">
        <v>3258</v>
      </c>
      <c r="B2882" s="2">
        <v>1</v>
      </c>
      <c r="E2882" s="3">
        <v>4</v>
      </c>
    </row>
    <row r="2883" spans="1:5" x14ac:dyDescent="0.25">
      <c r="A2883">
        <v>3259</v>
      </c>
      <c r="B2883" s="2">
        <v>1</v>
      </c>
      <c r="E2883" s="3">
        <v>4</v>
      </c>
    </row>
    <row r="2884" spans="1:5" x14ac:dyDescent="0.25">
      <c r="A2884">
        <v>3260</v>
      </c>
      <c r="E2884" s="3">
        <v>4</v>
      </c>
    </row>
    <row r="2885" spans="1:5" x14ac:dyDescent="0.25">
      <c r="A2885">
        <v>3261</v>
      </c>
      <c r="D2885" s="4">
        <v>3</v>
      </c>
      <c r="E2885" s="3">
        <v>4</v>
      </c>
    </row>
    <row r="2886" spans="1:5" x14ac:dyDescent="0.25">
      <c r="A2886">
        <v>3262</v>
      </c>
      <c r="D2886" s="4">
        <v>3</v>
      </c>
    </row>
    <row r="2887" spans="1:5" x14ac:dyDescent="0.25">
      <c r="A2887">
        <v>3263</v>
      </c>
      <c r="C2887" s="5">
        <v>2</v>
      </c>
      <c r="D2887" s="4">
        <v>3</v>
      </c>
    </row>
    <row r="2888" spans="1:5" x14ac:dyDescent="0.25">
      <c r="A2888">
        <v>3264</v>
      </c>
      <c r="C2888" s="5">
        <v>2</v>
      </c>
      <c r="D2888" s="4">
        <v>3</v>
      </c>
    </row>
    <row r="2889" spans="1:5" x14ac:dyDescent="0.25">
      <c r="A2889">
        <v>3265</v>
      </c>
      <c r="C2889" s="5">
        <v>2</v>
      </c>
      <c r="D2889" s="4">
        <v>3</v>
      </c>
    </row>
    <row r="2890" spans="1:5" x14ac:dyDescent="0.25">
      <c r="A2890">
        <v>3266</v>
      </c>
      <c r="C2890" s="5">
        <v>2</v>
      </c>
      <c r="D2890" s="4">
        <v>3</v>
      </c>
    </row>
    <row r="2891" spans="1:5" x14ac:dyDescent="0.25">
      <c r="A2891">
        <v>3267</v>
      </c>
      <c r="C2891" s="5">
        <v>2</v>
      </c>
      <c r="D2891" s="4">
        <v>3</v>
      </c>
    </row>
    <row r="2892" spans="1:5" x14ac:dyDescent="0.25">
      <c r="A2892">
        <v>3268</v>
      </c>
      <c r="C2892" s="5">
        <v>2</v>
      </c>
      <c r="D2892" s="4">
        <v>3</v>
      </c>
    </row>
    <row r="2893" spans="1:5" x14ac:dyDescent="0.25">
      <c r="A2893">
        <v>3269</v>
      </c>
      <c r="C2893" s="5">
        <v>2</v>
      </c>
      <c r="D2893" s="4">
        <v>3</v>
      </c>
    </row>
    <row r="2894" spans="1:5" x14ac:dyDescent="0.25">
      <c r="A2894">
        <v>3270</v>
      </c>
      <c r="C2894" s="5">
        <v>2</v>
      </c>
      <c r="D2894" s="4">
        <v>3</v>
      </c>
    </row>
    <row r="2895" spans="1:5" x14ac:dyDescent="0.25">
      <c r="A2895">
        <v>3271</v>
      </c>
      <c r="C2895" s="5">
        <v>2</v>
      </c>
      <c r="D2895" s="4">
        <v>3</v>
      </c>
    </row>
    <row r="2896" spans="1:5" x14ac:dyDescent="0.25">
      <c r="A2896">
        <v>3272</v>
      </c>
      <c r="C2896" s="5">
        <v>2</v>
      </c>
    </row>
    <row r="2897" spans="1:5" x14ac:dyDescent="0.25">
      <c r="A2897">
        <v>3273</v>
      </c>
      <c r="C2897" s="5">
        <v>2</v>
      </c>
    </row>
    <row r="2898" spans="1:5" x14ac:dyDescent="0.25">
      <c r="A2898">
        <v>3274</v>
      </c>
      <c r="C2898" s="5">
        <v>2</v>
      </c>
    </row>
    <row r="2899" spans="1:5" x14ac:dyDescent="0.25">
      <c r="A2899">
        <v>3275</v>
      </c>
      <c r="C2899" s="5">
        <v>2</v>
      </c>
    </row>
    <row r="2900" spans="1:5" x14ac:dyDescent="0.25">
      <c r="A2900">
        <v>3276</v>
      </c>
      <c r="B2900" s="2">
        <v>1</v>
      </c>
    </row>
    <row r="2901" spans="1:5" x14ac:dyDescent="0.25">
      <c r="A2901">
        <v>3277</v>
      </c>
      <c r="B2901" s="2">
        <v>1</v>
      </c>
      <c r="E2901" s="3">
        <v>4</v>
      </c>
    </row>
    <row r="2902" spans="1:5" x14ac:dyDescent="0.25">
      <c r="A2902">
        <v>3278</v>
      </c>
      <c r="B2902" s="2">
        <v>1</v>
      </c>
      <c r="E2902" s="3">
        <v>4</v>
      </c>
    </row>
    <row r="2903" spans="1:5" x14ac:dyDescent="0.25">
      <c r="A2903">
        <v>3279</v>
      </c>
      <c r="B2903" s="2">
        <v>1</v>
      </c>
      <c r="E2903" s="3">
        <v>4</v>
      </c>
    </row>
    <row r="2904" spans="1:5" x14ac:dyDescent="0.25">
      <c r="A2904">
        <v>3280</v>
      </c>
      <c r="B2904" s="2">
        <v>1</v>
      </c>
      <c r="E2904" s="3">
        <v>4</v>
      </c>
    </row>
    <row r="2905" spans="1:5" x14ac:dyDescent="0.25">
      <c r="A2905">
        <v>3281</v>
      </c>
      <c r="B2905" s="2">
        <v>1</v>
      </c>
      <c r="E2905" s="3">
        <v>4</v>
      </c>
    </row>
    <row r="2906" spans="1:5" x14ac:dyDescent="0.25">
      <c r="A2906">
        <v>3282</v>
      </c>
      <c r="B2906" s="2">
        <v>1</v>
      </c>
      <c r="E2906" s="3">
        <v>4</v>
      </c>
    </row>
    <row r="2907" spans="1:5" x14ac:dyDescent="0.25">
      <c r="A2907">
        <v>3283</v>
      </c>
      <c r="B2907" s="2">
        <v>1</v>
      </c>
      <c r="E2907" s="3">
        <v>4</v>
      </c>
    </row>
    <row r="2908" spans="1:5" x14ac:dyDescent="0.25">
      <c r="A2908">
        <v>3284</v>
      </c>
      <c r="B2908" s="2">
        <v>1</v>
      </c>
      <c r="E2908" s="3">
        <v>4</v>
      </c>
    </row>
    <row r="2909" spans="1:5" x14ac:dyDescent="0.25">
      <c r="A2909">
        <v>3285</v>
      </c>
      <c r="B2909" s="2">
        <v>1</v>
      </c>
      <c r="E2909" s="3">
        <v>4</v>
      </c>
    </row>
    <row r="2910" spans="1:5" x14ac:dyDescent="0.25">
      <c r="A2910">
        <v>3286</v>
      </c>
      <c r="B2910" s="2">
        <v>1</v>
      </c>
      <c r="E2910" s="3">
        <v>4</v>
      </c>
    </row>
    <row r="2911" spans="1:5" x14ac:dyDescent="0.25">
      <c r="A2911">
        <v>3287</v>
      </c>
      <c r="D2911" s="4">
        <v>3</v>
      </c>
      <c r="E2911" s="3">
        <v>4</v>
      </c>
    </row>
    <row r="2912" spans="1:5" x14ac:dyDescent="0.25">
      <c r="A2912">
        <v>3288</v>
      </c>
      <c r="D2912" s="4">
        <v>3</v>
      </c>
      <c r="E2912" s="3">
        <v>4</v>
      </c>
    </row>
    <row r="2913" spans="1:4" x14ac:dyDescent="0.25">
      <c r="A2913">
        <v>3289</v>
      </c>
      <c r="D2913" s="4">
        <v>3</v>
      </c>
    </row>
    <row r="2914" spans="1:4" x14ac:dyDescent="0.25">
      <c r="A2914">
        <v>3290</v>
      </c>
      <c r="C2914" s="5">
        <v>2</v>
      </c>
      <c r="D2914" s="4">
        <v>3</v>
      </c>
    </row>
    <row r="2915" spans="1:4" x14ac:dyDescent="0.25">
      <c r="A2915">
        <v>3291</v>
      </c>
      <c r="C2915" s="5">
        <v>2</v>
      </c>
      <c r="D2915" s="4">
        <v>3</v>
      </c>
    </row>
    <row r="2916" spans="1:4" x14ac:dyDescent="0.25">
      <c r="A2916">
        <v>3292</v>
      </c>
      <c r="C2916" s="5">
        <v>2</v>
      </c>
      <c r="D2916" s="4">
        <v>3</v>
      </c>
    </row>
    <row r="2917" spans="1:4" x14ac:dyDescent="0.25">
      <c r="A2917">
        <v>3293</v>
      </c>
      <c r="C2917" s="5">
        <v>2</v>
      </c>
      <c r="D2917" s="4">
        <v>3</v>
      </c>
    </row>
    <row r="2918" spans="1:4" x14ac:dyDescent="0.25">
      <c r="A2918">
        <v>3294</v>
      </c>
      <c r="C2918" s="5">
        <v>2</v>
      </c>
      <c r="D2918" s="4">
        <v>3</v>
      </c>
    </row>
    <row r="2919" spans="1:4" x14ac:dyDescent="0.25">
      <c r="A2919">
        <v>3295</v>
      </c>
      <c r="C2919" s="5">
        <v>2</v>
      </c>
      <c r="D2919" s="4">
        <v>3</v>
      </c>
    </row>
    <row r="2920" spans="1:4" x14ac:dyDescent="0.25">
      <c r="A2920">
        <v>3296</v>
      </c>
      <c r="C2920" s="5">
        <v>2</v>
      </c>
      <c r="D2920" s="4">
        <v>3</v>
      </c>
    </row>
    <row r="2921" spans="1:4" x14ac:dyDescent="0.25">
      <c r="A2921">
        <v>3297</v>
      </c>
      <c r="C2921" s="5">
        <v>2</v>
      </c>
      <c r="D2921" s="4">
        <v>3</v>
      </c>
    </row>
    <row r="2922" spans="1:4" x14ac:dyDescent="0.25">
      <c r="A2922">
        <v>3298</v>
      </c>
      <c r="C2922" s="5">
        <v>2</v>
      </c>
    </row>
    <row r="2923" spans="1:4" x14ac:dyDescent="0.25">
      <c r="A2923">
        <v>3299</v>
      </c>
      <c r="C2923" s="5">
        <v>2</v>
      </c>
    </row>
    <row r="2924" spans="1:4" x14ac:dyDescent="0.25">
      <c r="A2924">
        <v>3300</v>
      </c>
      <c r="C2924" s="5">
        <v>2</v>
      </c>
    </row>
    <row r="2925" spans="1:4" x14ac:dyDescent="0.25">
      <c r="A2925">
        <v>3301</v>
      </c>
      <c r="B2925" s="2">
        <v>1</v>
      </c>
      <c r="C2925" s="5">
        <v>2</v>
      </c>
    </row>
    <row r="2926" spans="1:4" x14ac:dyDescent="0.25">
      <c r="A2926">
        <v>3302</v>
      </c>
      <c r="B2926" s="2">
        <v>1</v>
      </c>
    </row>
    <row r="2927" spans="1:4" x14ac:dyDescent="0.25">
      <c r="A2927">
        <v>3303</v>
      </c>
      <c r="B2927" s="2">
        <v>1</v>
      </c>
    </row>
    <row r="2928" spans="1:4" x14ac:dyDescent="0.25">
      <c r="A2928">
        <v>3304</v>
      </c>
      <c r="B2928" s="2">
        <v>1</v>
      </c>
    </row>
    <row r="2929" spans="1:5" x14ac:dyDescent="0.25">
      <c r="A2929">
        <v>3305</v>
      </c>
      <c r="B2929" s="2">
        <v>1</v>
      </c>
      <c r="E2929" s="3">
        <v>4</v>
      </c>
    </row>
    <row r="2930" spans="1:5" x14ac:dyDescent="0.25">
      <c r="A2930">
        <v>3306</v>
      </c>
      <c r="B2930" s="2">
        <v>1</v>
      </c>
      <c r="E2930" s="3">
        <v>4</v>
      </c>
    </row>
    <row r="2931" spans="1:5" x14ac:dyDescent="0.25">
      <c r="A2931">
        <v>3307</v>
      </c>
      <c r="B2931" s="2">
        <v>1</v>
      </c>
      <c r="E2931" s="3">
        <v>4</v>
      </c>
    </row>
    <row r="2932" spans="1:5" x14ac:dyDescent="0.25">
      <c r="A2932">
        <v>3308</v>
      </c>
      <c r="B2932" s="2">
        <v>1</v>
      </c>
      <c r="E2932" s="3">
        <v>4</v>
      </c>
    </row>
    <row r="2933" spans="1:5" x14ac:dyDescent="0.25">
      <c r="A2933">
        <v>3309</v>
      </c>
      <c r="B2933" s="2">
        <v>1</v>
      </c>
      <c r="E2933" s="3">
        <v>4</v>
      </c>
    </row>
    <row r="2934" spans="1:5" x14ac:dyDescent="0.25">
      <c r="A2934">
        <v>3310</v>
      </c>
      <c r="B2934" s="2">
        <v>1</v>
      </c>
      <c r="E2934" s="3">
        <v>4</v>
      </c>
    </row>
    <row r="2935" spans="1:5" x14ac:dyDescent="0.25">
      <c r="A2935">
        <v>3311</v>
      </c>
      <c r="B2935" s="2">
        <v>1</v>
      </c>
      <c r="D2935" s="4">
        <v>3</v>
      </c>
      <c r="E2935" s="3">
        <v>4</v>
      </c>
    </row>
    <row r="2936" spans="1:5" x14ac:dyDescent="0.25">
      <c r="A2936">
        <v>3312</v>
      </c>
      <c r="B2936" s="2">
        <v>1</v>
      </c>
      <c r="D2936" s="4">
        <v>3</v>
      </c>
      <c r="E2936" s="3">
        <v>4</v>
      </c>
    </row>
    <row r="2937" spans="1:5" x14ac:dyDescent="0.25">
      <c r="A2937">
        <v>3313</v>
      </c>
      <c r="D2937" s="4">
        <v>3</v>
      </c>
      <c r="E2937" s="3">
        <v>4</v>
      </c>
    </row>
    <row r="2938" spans="1:5" x14ac:dyDescent="0.25">
      <c r="A2938">
        <v>3314</v>
      </c>
      <c r="D2938" s="4">
        <v>3</v>
      </c>
      <c r="E2938" s="3">
        <v>4</v>
      </c>
    </row>
    <row r="2939" spans="1:5" x14ac:dyDescent="0.25">
      <c r="A2939">
        <v>3315</v>
      </c>
      <c r="D2939" s="4">
        <v>3</v>
      </c>
      <c r="E2939" s="3">
        <v>4</v>
      </c>
    </row>
    <row r="2940" spans="1:5" x14ac:dyDescent="0.25">
      <c r="A2940">
        <v>3316</v>
      </c>
      <c r="C2940" s="5">
        <v>2</v>
      </c>
      <c r="D2940" s="4">
        <v>3</v>
      </c>
    </row>
    <row r="2941" spans="1:5" x14ac:dyDescent="0.25">
      <c r="A2941">
        <v>3317</v>
      </c>
      <c r="C2941" s="5">
        <v>2</v>
      </c>
      <c r="D2941" s="4">
        <v>3</v>
      </c>
    </row>
    <row r="2942" spans="1:5" x14ac:dyDescent="0.25">
      <c r="A2942">
        <v>3318</v>
      </c>
      <c r="C2942" s="5">
        <v>2</v>
      </c>
      <c r="D2942" s="4">
        <v>3</v>
      </c>
    </row>
    <row r="2943" spans="1:5" x14ac:dyDescent="0.25">
      <c r="A2943">
        <v>3319</v>
      </c>
      <c r="C2943" s="5">
        <v>2</v>
      </c>
      <c r="D2943" s="4">
        <v>3</v>
      </c>
    </row>
    <row r="2944" spans="1:5" x14ac:dyDescent="0.25">
      <c r="A2944">
        <v>3320</v>
      </c>
      <c r="C2944" s="5">
        <v>2</v>
      </c>
      <c r="D2944" s="4">
        <v>3</v>
      </c>
    </row>
    <row r="2945" spans="1:5" x14ac:dyDescent="0.25">
      <c r="A2945">
        <v>3321</v>
      </c>
      <c r="C2945" s="5">
        <v>2</v>
      </c>
      <c r="D2945" s="4">
        <v>3</v>
      </c>
    </row>
    <row r="2946" spans="1:5" x14ac:dyDescent="0.25">
      <c r="A2946">
        <v>3322</v>
      </c>
      <c r="C2946" s="5">
        <v>2</v>
      </c>
      <c r="D2946" s="4">
        <v>3</v>
      </c>
    </row>
    <row r="2947" spans="1:5" x14ac:dyDescent="0.25">
      <c r="A2947">
        <v>3323</v>
      </c>
      <c r="C2947" s="5">
        <v>2</v>
      </c>
    </row>
    <row r="2948" spans="1:5" x14ac:dyDescent="0.25">
      <c r="A2948">
        <v>3324</v>
      </c>
      <c r="C2948" s="5">
        <v>2</v>
      </c>
    </row>
    <row r="2949" spans="1:5" x14ac:dyDescent="0.25">
      <c r="A2949">
        <v>3325</v>
      </c>
      <c r="C2949" s="5">
        <v>2</v>
      </c>
    </row>
    <row r="2950" spans="1:5" x14ac:dyDescent="0.25">
      <c r="A2950">
        <v>3326</v>
      </c>
      <c r="C2950" s="5">
        <v>2</v>
      </c>
    </row>
    <row r="2951" spans="1:5" x14ac:dyDescent="0.25">
      <c r="A2951">
        <v>3327</v>
      </c>
      <c r="B2951" s="2">
        <v>1</v>
      </c>
      <c r="C2951" s="5">
        <v>2</v>
      </c>
    </row>
    <row r="2952" spans="1:5" x14ac:dyDescent="0.25">
      <c r="A2952">
        <v>3328</v>
      </c>
      <c r="B2952" s="2">
        <v>1</v>
      </c>
      <c r="C2952" s="5">
        <v>2</v>
      </c>
    </row>
    <row r="2953" spans="1:5" x14ac:dyDescent="0.25">
      <c r="A2953">
        <v>3329</v>
      </c>
      <c r="B2953" s="2">
        <v>1</v>
      </c>
    </row>
    <row r="2954" spans="1:5" x14ac:dyDescent="0.25">
      <c r="A2954">
        <v>3330</v>
      </c>
      <c r="B2954" s="2">
        <v>1</v>
      </c>
    </row>
    <row r="2955" spans="1:5" x14ac:dyDescent="0.25">
      <c r="A2955">
        <v>3331</v>
      </c>
      <c r="B2955" s="2">
        <v>1</v>
      </c>
      <c r="E2955" s="3">
        <v>4</v>
      </c>
    </row>
    <row r="2956" spans="1:5" x14ac:dyDescent="0.25">
      <c r="A2956">
        <v>3332</v>
      </c>
      <c r="B2956" s="2">
        <v>1</v>
      </c>
      <c r="E2956" s="3">
        <v>4</v>
      </c>
    </row>
    <row r="2957" spans="1:5" x14ac:dyDescent="0.25">
      <c r="A2957">
        <v>3333</v>
      </c>
      <c r="B2957" s="2">
        <v>1</v>
      </c>
      <c r="E2957" s="3">
        <v>4</v>
      </c>
    </row>
    <row r="2958" spans="1:5" x14ac:dyDescent="0.25">
      <c r="A2958">
        <v>3334</v>
      </c>
      <c r="B2958" s="2">
        <v>1</v>
      </c>
      <c r="E2958" s="3">
        <v>4</v>
      </c>
    </row>
    <row r="2959" spans="1:5" x14ac:dyDescent="0.25">
      <c r="A2959">
        <v>3335</v>
      </c>
      <c r="B2959" s="2">
        <v>1</v>
      </c>
      <c r="D2959" s="4">
        <v>3</v>
      </c>
      <c r="E2959" s="3">
        <v>4</v>
      </c>
    </row>
    <row r="2960" spans="1:5" x14ac:dyDescent="0.25">
      <c r="A2960">
        <v>3336</v>
      </c>
      <c r="B2960" s="2">
        <v>1</v>
      </c>
      <c r="D2960" s="4">
        <v>3</v>
      </c>
      <c r="E2960" s="3">
        <v>4</v>
      </c>
    </row>
    <row r="2961" spans="1:5" x14ac:dyDescent="0.25">
      <c r="A2961">
        <v>3337</v>
      </c>
      <c r="B2961" s="2">
        <v>1</v>
      </c>
      <c r="D2961" s="4">
        <v>3</v>
      </c>
      <c r="E2961" s="3">
        <v>4</v>
      </c>
    </row>
    <row r="2962" spans="1:5" x14ac:dyDescent="0.25">
      <c r="A2962">
        <v>3338</v>
      </c>
      <c r="B2962" s="2">
        <v>1</v>
      </c>
      <c r="D2962" s="4">
        <v>3</v>
      </c>
      <c r="E2962" s="3">
        <v>4</v>
      </c>
    </row>
    <row r="2963" spans="1:5" x14ac:dyDescent="0.25">
      <c r="A2963">
        <v>3339</v>
      </c>
      <c r="D2963" s="4">
        <v>3</v>
      </c>
      <c r="E2963" s="3">
        <v>4</v>
      </c>
    </row>
    <row r="2964" spans="1:5" x14ac:dyDescent="0.25">
      <c r="A2964">
        <v>3340</v>
      </c>
      <c r="D2964" s="4">
        <v>3</v>
      </c>
      <c r="E2964" s="3">
        <v>4</v>
      </c>
    </row>
    <row r="2965" spans="1:5" x14ac:dyDescent="0.25">
      <c r="A2965">
        <v>3341</v>
      </c>
      <c r="D2965" s="4">
        <v>3</v>
      </c>
      <c r="E2965" s="3">
        <v>4</v>
      </c>
    </row>
    <row r="2966" spans="1:5" x14ac:dyDescent="0.25">
      <c r="A2966">
        <v>3342</v>
      </c>
      <c r="C2966" s="5">
        <v>2</v>
      </c>
      <c r="D2966" s="4">
        <v>3</v>
      </c>
      <c r="E2966" s="3">
        <v>4</v>
      </c>
    </row>
    <row r="2967" spans="1:5" x14ac:dyDescent="0.25">
      <c r="A2967">
        <v>3343</v>
      </c>
      <c r="C2967" s="5">
        <v>2</v>
      </c>
      <c r="D2967" s="4">
        <v>3</v>
      </c>
      <c r="E2967" s="3">
        <v>4</v>
      </c>
    </row>
    <row r="2968" spans="1:5" x14ac:dyDescent="0.25">
      <c r="A2968">
        <v>3344</v>
      </c>
      <c r="C2968" s="5">
        <v>2</v>
      </c>
      <c r="D2968" s="4">
        <v>3</v>
      </c>
    </row>
    <row r="2969" spans="1:5" x14ac:dyDescent="0.25">
      <c r="A2969">
        <v>3345</v>
      </c>
      <c r="C2969" s="5">
        <v>2</v>
      </c>
      <c r="D2969" s="4">
        <v>3</v>
      </c>
    </row>
    <row r="2970" spans="1:5" x14ac:dyDescent="0.25">
      <c r="A2970">
        <v>3346</v>
      </c>
      <c r="C2970" s="5">
        <v>2</v>
      </c>
      <c r="D2970" s="4">
        <v>3</v>
      </c>
    </row>
    <row r="2971" spans="1:5" x14ac:dyDescent="0.25">
      <c r="A2971">
        <v>3347</v>
      </c>
      <c r="C2971" s="5">
        <v>2</v>
      </c>
      <c r="D2971" s="4">
        <v>3</v>
      </c>
    </row>
    <row r="2972" spans="1:5" x14ac:dyDescent="0.25">
      <c r="A2972">
        <v>3348</v>
      </c>
      <c r="C2972" s="5">
        <v>2</v>
      </c>
    </row>
    <row r="2973" spans="1:5" x14ac:dyDescent="0.25">
      <c r="A2973">
        <v>3349</v>
      </c>
      <c r="C2973" s="5">
        <v>2</v>
      </c>
    </row>
    <row r="2974" spans="1:5" x14ac:dyDescent="0.25">
      <c r="A2974">
        <v>3350</v>
      </c>
      <c r="C2974" s="5">
        <v>2</v>
      </c>
    </row>
    <row r="2975" spans="1:5" x14ac:dyDescent="0.25">
      <c r="A2975">
        <v>3351</v>
      </c>
      <c r="C2975" s="5">
        <v>2</v>
      </c>
    </row>
    <row r="2976" spans="1:5" x14ac:dyDescent="0.25">
      <c r="A2976">
        <v>3352</v>
      </c>
      <c r="C2976" s="5">
        <v>2</v>
      </c>
    </row>
    <row r="2977" spans="1:5" x14ac:dyDescent="0.25">
      <c r="A2977">
        <v>3353</v>
      </c>
      <c r="B2977" s="2">
        <v>1</v>
      </c>
      <c r="C2977" s="5">
        <v>2</v>
      </c>
    </row>
    <row r="2978" spans="1:5" x14ac:dyDescent="0.25">
      <c r="A2978">
        <v>3354</v>
      </c>
      <c r="B2978" s="2">
        <v>1</v>
      </c>
      <c r="C2978" s="5">
        <v>2</v>
      </c>
    </row>
    <row r="2979" spans="1:5" x14ac:dyDescent="0.25">
      <c r="A2979">
        <v>3355</v>
      </c>
      <c r="B2979" s="2">
        <v>1</v>
      </c>
    </row>
    <row r="2980" spans="1:5" x14ac:dyDescent="0.25">
      <c r="A2980">
        <v>3356</v>
      </c>
      <c r="B2980" s="2">
        <v>1</v>
      </c>
    </row>
    <row r="2981" spans="1:5" x14ac:dyDescent="0.25">
      <c r="A2981">
        <v>3357</v>
      </c>
      <c r="B2981" s="2">
        <v>1</v>
      </c>
    </row>
    <row r="2982" spans="1:5" x14ac:dyDescent="0.25">
      <c r="A2982">
        <v>3358</v>
      </c>
      <c r="B2982" s="2">
        <v>1</v>
      </c>
      <c r="E2982" s="3">
        <v>4</v>
      </c>
    </row>
    <row r="2983" spans="1:5" x14ac:dyDescent="0.25">
      <c r="A2983">
        <v>3359</v>
      </c>
      <c r="B2983" s="2">
        <v>1</v>
      </c>
      <c r="E2983" s="3">
        <v>4</v>
      </c>
    </row>
    <row r="2984" spans="1:5" x14ac:dyDescent="0.25">
      <c r="A2984">
        <v>3360</v>
      </c>
      <c r="B2984" s="2">
        <v>1</v>
      </c>
      <c r="E2984" s="3">
        <v>4</v>
      </c>
    </row>
    <row r="2985" spans="1:5" x14ac:dyDescent="0.25">
      <c r="A2985">
        <v>3361</v>
      </c>
      <c r="B2985" s="2">
        <v>1</v>
      </c>
      <c r="E2985" s="3">
        <v>4</v>
      </c>
    </row>
    <row r="2986" spans="1:5" x14ac:dyDescent="0.25">
      <c r="A2986">
        <v>3362</v>
      </c>
      <c r="B2986" s="2">
        <v>1</v>
      </c>
      <c r="D2986" s="4">
        <v>3</v>
      </c>
      <c r="E2986" s="3">
        <v>4</v>
      </c>
    </row>
    <row r="2987" spans="1:5" x14ac:dyDescent="0.25">
      <c r="A2987">
        <v>3363</v>
      </c>
      <c r="B2987" s="2">
        <v>1</v>
      </c>
      <c r="D2987" s="4">
        <v>3</v>
      </c>
      <c r="E2987" s="3">
        <v>4</v>
      </c>
    </row>
    <row r="2988" spans="1:5" x14ac:dyDescent="0.25">
      <c r="A2988">
        <v>3364</v>
      </c>
      <c r="B2988" s="2">
        <v>1</v>
      </c>
      <c r="D2988" s="4">
        <v>3</v>
      </c>
      <c r="E2988" s="3">
        <v>4</v>
      </c>
    </row>
    <row r="2989" spans="1:5" x14ac:dyDescent="0.25">
      <c r="A2989">
        <v>3365</v>
      </c>
      <c r="D2989" s="4">
        <v>3</v>
      </c>
      <c r="E2989" s="3">
        <v>4</v>
      </c>
    </row>
    <row r="2990" spans="1:5" x14ac:dyDescent="0.25">
      <c r="A2990">
        <v>3366</v>
      </c>
      <c r="D2990" s="4">
        <v>3</v>
      </c>
      <c r="E2990" s="3">
        <v>4</v>
      </c>
    </row>
    <row r="2991" spans="1:5" x14ac:dyDescent="0.25">
      <c r="A2991">
        <v>3367</v>
      </c>
      <c r="D2991" s="4">
        <v>3</v>
      </c>
      <c r="E2991" s="3">
        <v>4</v>
      </c>
    </row>
    <row r="2992" spans="1:5" x14ac:dyDescent="0.25">
      <c r="A2992">
        <v>3368</v>
      </c>
      <c r="C2992" s="5">
        <v>2</v>
      </c>
      <c r="D2992" s="4">
        <v>3</v>
      </c>
      <c r="E2992" s="3">
        <v>4</v>
      </c>
    </row>
    <row r="2993" spans="1:5" x14ac:dyDescent="0.25">
      <c r="A2993">
        <v>3369</v>
      </c>
      <c r="C2993" s="5">
        <v>2</v>
      </c>
      <c r="D2993" s="4">
        <v>3</v>
      </c>
      <c r="E2993" s="3">
        <v>4</v>
      </c>
    </row>
    <row r="2994" spans="1:5" x14ac:dyDescent="0.25">
      <c r="A2994">
        <v>3370</v>
      </c>
      <c r="C2994" s="5">
        <v>2</v>
      </c>
      <c r="D2994" s="4">
        <v>3</v>
      </c>
    </row>
    <row r="2995" spans="1:5" x14ac:dyDescent="0.25">
      <c r="A2995">
        <v>3371</v>
      </c>
      <c r="C2995" s="5">
        <v>2</v>
      </c>
      <c r="D2995" s="4">
        <v>3</v>
      </c>
    </row>
    <row r="2996" spans="1:5" x14ac:dyDescent="0.25">
      <c r="A2996">
        <v>3372</v>
      </c>
      <c r="C2996" s="5">
        <v>2</v>
      </c>
      <c r="D2996" s="4">
        <v>3</v>
      </c>
    </row>
    <row r="2997" spans="1:5" x14ac:dyDescent="0.25">
      <c r="A2997">
        <v>3373</v>
      </c>
      <c r="C2997" s="5">
        <v>2</v>
      </c>
      <c r="D2997" s="4">
        <v>3</v>
      </c>
    </row>
    <row r="2998" spans="1:5" x14ac:dyDescent="0.25">
      <c r="A2998">
        <v>3374</v>
      </c>
      <c r="C2998" s="5">
        <v>2</v>
      </c>
    </row>
    <row r="2999" spans="1:5" x14ac:dyDescent="0.25">
      <c r="A2999">
        <v>3375</v>
      </c>
      <c r="C2999" s="5">
        <v>2</v>
      </c>
    </row>
    <row r="3000" spans="1:5" x14ac:dyDescent="0.25">
      <c r="A3000">
        <v>3376</v>
      </c>
      <c r="C3000" s="5">
        <v>2</v>
      </c>
    </row>
    <row r="3001" spans="1:5" x14ac:dyDescent="0.25">
      <c r="A3001">
        <v>3377</v>
      </c>
      <c r="C3001" s="5">
        <v>2</v>
      </c>
    </row>
    <row r="3002" spans="1:5" x14ac:dyDescent="0.25">
      <c r="A3002">
        <v>3378</v>
      </c>
      <c r="C3002" s="5">
        <v>2</v>
      </c>
    </row>
    <row r="3003" spans="1:5" x14ac:dyDescent="0.25">
      <c r="A3003">
        <v>3379</v>
      </c>
      <c r="B3003" s="2">
        <v>1</v>
      </c>
      <c r="C3003" s="5">
        <v>2</v>
      </c>
    </row>
    <row r="3004" spans="1:5" x14ac:dyDescent="0.25">
      <c r="A3004">
        <v>3380</v>
      </c>
      <c r="B3004" s="2">
        <v>1</v>
      </c>
      <c r="C3004" s="5">
        <v>2</v>
      </c>
    </row>
    <row r="3005" spans="1:5" x14ac:dyDescent="0.25">
      <c r="A3005">
        <v>3381</v>
      </c>
      <c r="B3005" s="2">
        <v>1</v>
      </c>
      <c r="C3005" s="5">
        <v>2</v>
      </c>
    </row>
    <row r="3006" spans="1:5" x14ac:dyDescent="0.25">
      <c r="A3006">
        <v>3382</v>
      </c>
      <c r="B3006" s="2">
        <v>1</v>
      </c>
    </row>
    <row r="3007" spans="1:5" x14ac:dyDescent="0.25">
      <c r="A3007">
        <v>3383</v>
      </c>
      <c r="B3007" s="2">
        <v>1</v>
      </c>
    </row>
    <row r="3008" spans="1:5" x14ac:dyDescent="0.25">
      <c r="A3008">
        <v>3384</v>
      </c>
      <c r="B3008" s="2">
        <v>1</v>
      </c>
      <c r="E3008" s="3">
        <v>4</v>
      </c>
    </row>
    <row r="3009" spans="1:5" x14ac:dyDescent="0.25">
      <c r="A3009">
        <v>3385</v>
      </c>
      <c r="B3009" s="2">
        <v>1</v>
      </c>
      <c r="E3009" s="3">
        <v>4</v>
      </c>
    </row>
    <row r="3010" spans="1:5" x14ac:dyDescent="0.25">
      <c r="A3010">
        <v>3386</v>
      </c>
      <c r="B3010" s="2">
        <v>1</v>
      </c>
      <c r="E3010" s="3">
        <v>4</v>
      </c>
    </row>
    <row r="3011" spans="1:5" x14ac:dyDescent="0.25">
      <c r="A3011">
        <v>3387</v>
      </c>
      <c r="B3011" s="2">
        <v>1</v>
      </c>
      <c r="E3011" s="3">
        <v>4</v>
      </c>
    </row>
    <row r="3012" spans="1:5" x14ac:dyDescent="0.25">
      <c r="A3012">
        <v>3388</v>
      </c>
      <c r="B3012" s="2">
        <v>1</v>
      </c>
      <c r="E3012" s="3">
        <v>4</v>
      </c>
    </row>
    <row r="3013" spans="1:5" x14ac:dyDescent="0.25">
      <c r="A3013">
        <v>3389</v>
      </c>
      <c r="B3013" s="2">
        <v>1</v>
      </c>
      <c r="D3013" s="4">
        <v>3</v>
      </c>
      <c r="E3013" s="3">
        <v>4</v>
      </c>
    </row>
    <row r="3014" spans="1:5" x14ac:dyDescent="0.25">
      <c r="A3014">
        <v>3390</v>
      </c>
      <c r="B3014" s="2">
        <v>1</v>
      </c>
      <c r="D3014" s="4">
        <v>3</v>
      </c>
      <c r="E3014" s="3">
        <v>4</v>
      </c>
    </row>
    <row r="3015" spans="1:5" x14ac:dyDescent="0.25">
      <c r="A3015">
        <v>3391</v>
      </c>
      <c r="D3015" s="4">
        <v>3</v>
      </c>
      <c r="E3015" s="3">
        <v>4</v>
      </c>
    </row>
    <row r="3016" spans="1:5" x14ac:dyDescent="0.25">
      <c r="A3016">
        <v>3392</v>
      </c>
      <c r="D3016" s="4">
        <v>3</v>
      </c>
      <c r="E3016" s="3">
        <v>4</v>
      </c>
    </row>
    <row r="3017" spans="1:5" x14ac:dyDescent="0.25">
      <c r="A3017">
        <v>3393</v>
      </c>
      <c r="D3017" s="4">
        <v>3</v>
      </c>
      <c r="E3017" s="3">
        <v>4</v>
      </c>
    </row>
    <row r="3018" spans="1:5" x14ac:dyDescent="0.25">
      <c r="A3018">
        <v>3394</v>
      </c>
      <c r="D3018" s="4">
        <v>3</v>
      </c>
      <c r="E3018" s="3">
        <v>4</v>
      </c>
    </row>
    <row r="3019" spans="1:5" x14ac:dyDescent="0.25">
      <c r="A3019">
        <v>3395</v>
      </c>
      <c r="C3019" s="5">
        <v>2</v>
      </c>
      <c r="D3019" s="4">
        <v>3</v>
      </c>
      <c r="E3019" s="3">
        <v>4</v>
      </c>
    </row>
    <row r="3020" spans="1:5" x14ac:dyDescent="0.25">
      <c r="A3020">
        <v>3396</v>
      </c>
      <c r="C3020" s="5">
        <v>2</v>
      </c>
      <c r="D3020" s="4">
        <v>3</v>
      </c>
    </row>
    <row r="3021" spans="1:5" x14ac:dyDescent="0.25">
      <c r="A3021">
        <v>3397</v>
      </c>
      <c r="C3021" s="5">
        <v>2</v>
      </c>
      <c r="D3021" s="4">
        <v>3</v>
      </c>
    </row>
    <row r="3022" spans="1:5" x14ac:dyDescent="0.25">
      <c r="A3022">
        <v>3398</v>
      </c>
      <c r="C3022" s="5">
        <v>2</v>
      </c>
      <c r="D3022" s="4">
        <v>3</v>
      </c>
    </row>
    <row r="3023" spans="1:5" x14ac:dyDescent="0.25">
      <c r="A3023">
        <v>3399</v>
      </c>
      <c r="C3023" s="5">
        <v>2</v>
      </c>
      <c r="D3023" s="4">
        <v>3</v>
      </c>
    </row>
    <row r="3024" spans="1:5" x14ac:dyDescent="0.25">
      <c r="A3024">
        <v>3400</v>
      </c>
      <c r="C3024" s="5">
        <v>2</v>
      </c>
      <c r="D3024" s="4">
        <v>3</v>
      </c>
    </row>
    <row r="3025" spans="1:5" x14ac:dyDescent="0.25">
      <c r="A3025">
        <v>3401</v>
      </c>
      <c r="C3025" s="5">
        <v>2</v>
      </c>
    </row>
    <row r="3026" spans="1:5" x14ac:dyDescent="0.25">
      <c r="A3026">
        <v>3402</v>
      </c>
      <c r="C3026" s="5">
        <v>2</v>
      </c>
    </row>
    <row r="3027" spans="1:5" x14ac:dyDescent="0.25">
      <c r="A3027">
        <v>3403</v>
      </c>
      <c r="C3027" s="5">
        <v>2</v>
      </c>
    </row>
    <row r="3028" spans="1:5" x14ac:dyDescent="0.25">
      <c r="A3028">
        <v>3404</v>
      </c>
      <c r="C3028" s="5">
        <v>2</v>
      </c>
    </row>
    <row r="3029" spans="1:5" x14ac:dyDescent="0.25">
      <c r="A3029">
        <v>3405</v>
      </c>
      <c r="C3029" s="5">
        <v>2</v>
      </c>
    </row>
    <row r="3030" spans="1:5" x14ac:dyDescent="0.25">
      <c r="A3030">
        <v>3406</v>
      </c>
      <c r="B3030" s="2">
        <v>1</v>
      </c>
      <c r="C3030" s="5">
        <v>2</v>
      </c>
    </row>
    <row r="3031" spans="1:5" x14ac:dyDescent="0.25">
      <c r="A3031">
        <v>3407</v>
      </c>
      <c r="B3031" s="2">
        <v>1</v>
      </c>
      <c r="C3031" s="5">
        <v>2</v>
      </c>
    </row>
    <row r="3032" spans="1:5" x14ac:dyDescent="0.25">
      <c r="A3032">
        <v>3408</v>
      </c>
      <c r="B3032" s="2">
        <v>1</v>
      </c>
    </row>
    <row r="3033" spans="1:5" x14ac:dyDescent="0.25">
      <c r="A3033">
        <v>3409</v>
      </c>
      <c r="B3033" s="2">
        <v>1</v>
      </c>
    </row>
    <row r="3034" spans="1:5" x14ac:dyDescent="0.25">
      <c r="A3034">
        <v>3410</v>
      </c>
      <c r="B3034" s="2">
        <v>1</v>
      </c>
      <c r="E3034" s="3">
        <v>4</v>
      </c>
    </row>
    <row r="3035" spans="1:5" x14ac:dyDescent="0.25">
      <c r="A3035">
        <v>3411</v>
      </c>
      <c r="B3035" s="2">
        <v>1</v>
      </c>
      <c r="E3035" s="3">
        <v>4</v>
      </c>
    </row>
    <row r="3036" spans="1:5" x14ac:dyDescent="0.25">
      <c r="A3036">
        <v>3412</v>
      </c>
      <c r="B3036" s="2">
        <v>1</v>
      </c>
      <c r="E3036" s="3">
        <v>4</v>
      </c>
    </row>
    <row r="3037" spans="1:5" x14ac:dyDescent="0.25">
      <c r="A3037">
        <v>3413</v>
      </c>
      <c r="B3037" s="2">
        <v>1</v>
      </c>
      <c r="E3037" s="3">
        <v>4</v>
      </c>
    </row>
    <row r="3038" spans="1:5" x14ac:dyDescent="0.25">
      <c r="A3038">
        <v>3414</v>
      </c>
      <c r="B3038" s="2">
        <v>1</v>
      </c>
      <c r="E3038" s="3">
        <v>4</v>
      </c>
    </row>
    <row r="3039" spans="1:5" x14ac:dyDescent="0.25">
      <c r="A3039">
        <v>3415</v>
      </c>
      <c r="B3039" s="2">
        <v>1</v>
      </c>
      <c r="D3039" s="4">
        <v>3</v>
      </c>
      <c r="E3039" s="3">
        <v>4</v>
      </c>
    </row>
    <row r="3040" spans="1:5" x14ac:dyDescent="0.25">
      <c r="A3040">
        <v>3416</v>
      </c>
      <c r="B3040" s="2">
        <v>1</v>
      </c>
      <c r="D3040" s="4">
        <v>3</v>
      </c>
      <c r="E3040" s="3">
        <v>4</v>
      </c>
    </row>
    <row r="3041" spans="1:5" x14ac:dyDescent="0.25">
      <c r="A3041">
        <v>3417</v>
      </c>
      <c r="B3041" s="2">
        <v>1</v>
      </c>
      <c r="D3041" s="4">
        <v>3</v>
      </c>
      <c r="E3041" s="3">
        <v>4</v>
      </c>
    </row>
    <row r="3042" spans="1:5" x14ac:dyDescent="0.25">
      <c r="A3042">
        <v>3418</v>
      </c>
      <c r="D3042" s="4">
        <v>3</v>
      </c>
      <c r="E3042" s="3">
        <v>4</v>
      </c>
    </row>
    <row r="3043" spans="1:5" x14ac:dyDescent="0.25">
      <c r="A3043">
        <v>3419</v>
      </c>
      <c r="D3043" s="4">
        <v>3</v>
      </c>
      <c r="E3043" s="3">
        <v>4</v>
      </c>
    </row>
    <row r="3044" spans="1:5" x14ac:dyDescent="0.25">
      <c r="A3044">
        <v>3420</v>
      </c>
      <c r="D3044" s="4">
        <v>3</v>
      </c>
      <c r="E3044" s="3">
        <v>4</v>
      </c>
    </row>
    <row r="3045" spans="1:5" x14ac:dyDescent="0.25">
      <c r="A3045">
        <v>3421</v>
      </c>
      <c r="C3045" s="5">
        <v>2</v>
      </c>
      <c r="D3045" s="4">
        <v>3</v>
      </c>
      <c r="E3045" s="3">
        <v>4</v>
      </c>
    </row>
    <row r="3046" spans="1:5" x14ac:dyDescent="0.25">
      <c r="A3046">
        <v>3422</v>
      </c>
      <c r="C3046" s="5">
        <v>2</v>
      </c>
      <c r="D3046" s="4">
        <v>3</v>
      </c>
      <c r="E3046" s="3">
        <v>4</v>
      </c>
    </row>
    <row r="3047" spans="1:5" x14ac:dyDescent="0.25">
      <c r="A3047">
        <v>3423</v>
      </c>
      <c r="C3047" s="5">
        <v>2</v>
      </c>
      <c r="D3047" s="4">
        <v>3</v>
      </c>
    </row>
    <row r="3048" spans="1:5" x14ac:dyDescent="0.25">
      <c r="A3048">
        <v>3424</v>
      </c>
      <c r="C3048" s="5">
        <v>2</v>
      </c>
      <c r="D3048" s="4">
        <v>3</v>
      </c>
    </row>
    <row r="3049" spans="1:5" x14ac:dyDescent="0.25">
      <c r="A3049">
        <v>3425</v>
      </c>
      <c r="C3049" s="5">
        <v>2</v>
      </c>
      <c r="D3049" s="4">
        <v>3</v>
      </c>
    </row>
    <row r="3050" spans="1:5" x14ac:dyDescent="0.25">
      <c r="A3050">
        <v>3426</v>
      </c>
      <c r="C3050" s="5">
        <v>2</v>
      </c>
      <c r="D3050" s="4">
        <v>3</v>
      </c>
    </row>
    <row r="3051" spans="1:5" x14ac:dyDescent="0.25">
      <c r="A3051">
        <v>3427</v>
      </c>
      <c r="C3051" s="5">
        <v>2</v>
      </c>
      <c r="D3051" s="4">
        <v>3</v>
      </c>
    </row>
    <row r="3052" spans="1:5" x14ac:dyDescent="0.25">
      <c r="A3052">
        <v>3428</v>
      </c>
      <c r="C3052" s="5">
        <v>2</v>
      </c>
    </row>
    <row r="3053" spans="1:5" x14ac:dyDescent="0.25">
      <c r="A3053">
        <v>3429</v>
      </c>
      <c r="C3053" s="5">
        <v>2</v>
      </c>
    </row>
    <row r="3054" spans="1:5" x14ac:dyDescent="0.25">
      <c r="A3054">
        <v>3430</v>
      </c>
      <c r="C3054" s="5">
        <v>2</v>
      </c>
    </row>
    <row r="3055" spans="1:5" x14ac:dyDescent="0.25">
      <c r="A3055">
        <v>3431</v>
      </c>
      <c r="C3055" s="5">
        <v>2</v>
      </c>
    </row>
    <row r="3056" spans="1:5" x14ac:dyDescent="0.25">
      <c r="A3056">
        <v>3432</v>
      </c>
      <c r="C3056" s="5">
        <v>2</v>
      </c>
    </row>
    <row r="3057" spans="1:5" x14ac:dyDescent="0.25">
      <c r="A3057">
        <v>3433</v>
      </c>
      <c r="B3057" s="2">
        <v>1</v>
      </c>
      <c r="C3057" s="5">
        <v>2</v>
      </c>
    </row>
    <row r="3058" spans="1:5" x14ac:dyDescent="0.25">
      <c r="A3058">
        <v>3434</v>
      </c>
      <c r="B3058" s="2">
        <v>1</v>
      </c>
      <c r="C3058" s="5">
        <v>2</v>
      </c>
    </row>
    <row r="3059" spans="1:5" x14ac:dyDescent="0.25">
      <c r="A3059">
        <v>3435</v>
      </c>
      <c r="B3059" s="2">
        <v>1</v>
      </c>
    </row>
    <row r="3060" spans="1:5" x14ac:dyDescent="0.25">
      <c r="A3060">
        <v>3436</v>
      </c>
      <c r="B3060" s="2">
        <v>1</v>
      </c>
    </row>
    <row r="3061" spans="1:5" x14ac:dyDescent="0.25">
      <c r="A3061">
        <v>3437</v>
      </c>
      <c r="B3061" s="2">
        <v>1</v>
      </c>
      <c r="E3061" s="3">
        <v>4</v>
      </c>
    </row>
    <row r="3062" spans="1:5" x14ac:dyDescent="0.25">
      <c r="A3062">
        <v>3438</v>
      </c>
      <c r="B3062" s="2">
        <v>1</v>
      </c>
      <c r="E3062" s="3">
        <v>4</v>
      </c>
    </row>
    <row r="3063" spans="1:5" x14ac:dyDescent="0.25">
      <c r="A3063">
        <v>3439</v>
      </c>
      <c r="B3063" s="2">
        <v>1</v>
      </c>
      <c r="E3063" s="3">
        <v>4</v>
      </c>
    </row>
    <row r="3064" spans="1:5" x14ac:dyDescent="0.25">
      <c r="A3064">
        <v>3440</v>
      </c>
      <c r="B3064" s="2">
        <v>1</v>
      </c>
      <c r="E3064" s="3">
        <v>4</v>
      </c>
    </row>
    <row r="3065" spans="1:5" x14ac:dyDescent="0.25">
      <c r="A3065">
        <v>3441</v>
      </c>
      <c r="B3065" s="2">
        <v>1</v>
      </c>
      <c r="E3065" s="3">
        <v>4</v>
      </c>
    </row>
    <row r="3066" spans="1:5" x14ac:dyDescent="0.25">
      <c r="A3066">
        <v>3442</v>
      </c>
      <c r="B3066" s="2">
        <v>1</v>
      </c>
      <c r="E3066" s="3">
        <v>4</v>
      </c>
    </row>
    <row r="3067" spans="1:5" x14ac:dyDescent="0.25">
      <c r="A3067">
        <v>3443</v>
      </c>
      <c r="B3067" s="2">
        <v>1</v>
      </c>
      <c r="D3067" s="4">
        <v>3</v>
      </c>
      <c r="E3067" s="3">
        <v>4</v>
      </c>
    </row>
    <row r="3068" spans="1:5" x14ac:dyDescent="0.25">
      <c r="A3068">
        <v>3444</v>
      </c>
      <c r="D3068" s="4">
        <v>3</v>
      </c>
      <c r="E3068" s="3">
        <v>4</v>
      </c>
    </row>
    <row r="3069" spans="1:5" x14ac:dyDescent="0.25">
      <c r="A3069">
        <v>3445</v>
      </c>
      <c r="D3069" s="4">
        <v>3</v>
      </c>
      <c r="E3069" s="3">
        <v>4</v>
      </c>
    </row>
    <row r="3070" spans="1:5" x14ac:dyDescent="0.25">
      <c r="A3070">
        <v>3446</v>
      </c>
      <c r="D3070" s="4">
        <v>3</v>
      </c>
      <c r="E3070" s="3">
        <v>4</v>
      </c>
    </row>
    <row r="3071" spans="1:5" x14ac:dyDescent="0.25">
      <c r="A3071">
        <v>3447</v>
      </c>
      <c r="D3071" s="4">
        <v>3</v>
      </c>
      <c r="E3071" s="3">
        <v>4</v>
      </c>
    </row>
    <row r="3072" spans="1:5" x14ac:dyDescent="0.25">
      <c r="A3072">
        <v>3448</v>
      </c>
      <c r="C3072" s="5">
        <v>2</v>
      </c>
      <c r="D3072" s="4">
        <v>3</v>
      </c>
      <c r="E3072" s="3">
        <v>4</v>
      </c>
    </row>
    <row r="3073" spans="1:5" x14ac:dyDescent="0.25">
      <c r="A3073">
        <v>3449</v>
      </c>
      <c r="C3073" s="5">
        <v>2</v>
      </c>
      <c r="D3073" s="4">
        <v>3</v>
      </c>
      <c r="E3073" s="3">
        <v>4</v>
      </c>
    </row>
    <row r="3074" spans="1:5" x14ac:dyDescent="0.25">
      <c r="A3074">
        <v>3450</v>
      </c>
      <c r="C3074" s="5">
        <v>2</v>
      </c>
      <c r="D3074" s="4">
        <v>3</v>
      </c>
      <c r="E3074" s="3">
        <v>4</v>
      </c>
    </row>
    <row r="3075" spans="1:5" x14ac:dyDescent="0.25">
      <c r="A3075">
        <v>3451</v>
      </c>
      <c r="C3075" s="5">
        <v>2</v>
      </c>
      <c r="D3075" s="4">
        <v>3</v>
      </c>
    </row>
    <row r="3076" spans="1:5" x14ac:dyDescent="0.25">
      <c r="A3076">
        <v>3452</v>
      </c>
      <c r="C3076" s="5">
        <v>2</v>
      </c>
      <c r="D3076" s="4">
        <v>3</v>
      </c>
    </row>
    <row r="3077" spans="1:5" x14ac:dyDescent="0.25">
      <c r="A3077">
        <v>3453</v>
      </c>
      <c r="C3077" s="5">
        <v>2</v>
      </c>
      <c r="D3077" s="4">
        <v>3</v>
      </c>
    </row>
    <row r="3078" spans="1:5" x14ac:dyDescent="0.25">
      <c r="A3078">
        <v>3454</v>
      </c>
      <c r="C3078" s="5">
        <v>2</v>
      </c>
      <c r="D3078" s="4">
        <v>3</v>
      </c>
    </row>
    <row r="3079" spans="1:5" x14ac:dyDescent="0.25">
      <c r="A3079">
        <v>3455</v>
      </c>
      <c r="C3079" s="5">
        <v>2</v>
      </c>
      <c r="D3079" s="4">
        <v>3</v>
      </c>
    </row>
    <row r="3080" spans="1:5" x14ac:dyDescent="0.25">
      <c r="A3080">
        <v>3456</v>
      </c>
      <c r="C3080" s="5">
        <v>2</v>
      </c>
      <c r="D3080" s="4">
        <v>3</v>
      </c>
    </row>
    <row r="3081" spans="1:5" x14ac:dyDescent="0.25">
      <c r="A3081">
        <v>3457</v>
      </c>
      <c r="C3081" s="5">
        <v>2</v>
      </c>
      <c r="D3081" s="4">
        <v>3</v>
      </c>
    </row>
    <row r="3082" spans="1:5" x14ac:dyDescent="0.25">
      <c r="A3082">
        <v>3458</v>
      </c>
      <c r="C3082" s="5">
        <v>2</v>
      </c>
    </row>
    <row r="3083" spans="1:5" x14ac:dyDescent="0.25">
      <c r="A3083">
        <v>3459</v>
      </c>
      <c r="C3083" s="5">
        <v>2</v>
      </c>
    </row>
    <row r="3084" spans="1:5" x14ac:dyDescent="0.25">
      <c r="A3084">
        <v>3460</v>
      </c>
      <c r="C3084" s="5">
        <v>2</v>
      </c>
    </row>
    <row r="3085" spans="1:5" x14ac:dyDescent="0.25">
      <c r="A3085">
        <v>3461</v>
      </c>
      <c r="B3085" s="2">
        <v>1</v>
      </c>
      <c r="C3085" s="5">
        <v>2</v>
      </c>
    </row>
    <row r="3086" spans="1:5" x14ac:dyDescent="0.25">
      <c r="A3086">
        <v>3462</v>
      </c>
      <c r="B3086" s="2">
        <v>1</v>
      </c>
      <c r="C3086" s="5">
        <v>2</v>
      </c>
    </row>
    <row r="3087" spans="1:5" x14ac:dyDescent="0.25">
      <c r="A3087">
        <v>3463</v>
      </c>
      <c r="B3087" s="2">
        <v>1</v>
      </c>
      <c r="C3087" s="5">
        <v>2</v>
      </c>
    </row>
    <row r="3088" spans="1:5" x14ac:dyDescent="0.25">
      <c r="A3088">
        <v>3464</v>
      </c>
      <c r="B3088" s="2">
        <v>1</v>
      </c>
      <c r="E3088" s="3">
        <v>4</v>
      </c>
    </row>
    <row r="3089" spans="1:5" x14ac:dyDescent="0.25">
      <c r="A3089">
        <v>3465</v>
      </c>
      <c r="B3089" s="2">
        <v>1</v>
      </c>
      <c r="E3089" s="3">
        <v>4</v>
      </c>
    </row>
    <row r="3090" spans="1:5" x14ac:dyDescent="0.25">
      <c r="A3090">
        <v>3466</v>
      </c>
      <c r="B3090" s="2">
        <v>1</v>
      </c>
      <c r="E3090" s="3">
        <v>4</v>
      </c>
    </row>
    <row r="3091" spans="1:5" x14ac:dyDescent="0.25">
      <c r="A3091">
        <v>3467</v>
      </c>
      <c r="B3091" s="2">
        <v>1</v>
      </c>
      <c r="E3091" s="3">
        <v>4</v>
      </c>
    </row>
    <row r="3092" spans="1:5" x14ac:dyDescent="0.25">
      <c r="A3092">
        <v>3468</v>
      </c>
      <c r="B3092" s="2">
        <v>1</v>
      </c>
      <c r="E3092" s="3">
        <v>4</v>
      </c>
    </row>
    <row r="3093" spans="1:5" x14ac:dyDescent="0.25">
      <c r="A3093">
        <v>3469</v>
      </c>
      <c r="B3093" s="2">
        <v>1</v>
      </c>
      <c r="E3093" s="3">
        <v>4</v>
      </c>
    </row>
    <row r="3094" spans="1:5" x14ac:dyDescent="0.25">
      <c r="A3094">
        <v>3470</v>
      </c>
      <c r="B3094" s="2">
        <v>1</v>
      </c>
      <c r="E3094" s="3">
        <v>4</v>
      </c>
    </row>
    <row r="3095" spans="1:5" x14ac:dyDescent="0.25">
      <c r="A3095">
        <v>3471</v>
      </c>
      <c r="B3095" s="2">
        <v>1</v>
      </c>
      <c r="E3095" s="3">
        <v>4</v>
      </c>
    </row>
    <row r="3096" spans="1:5" x14ac:dyDescent="0.25">
      <c r="A3096">
        <v>3472</v>
      </c>
      <c r="B3096" s="2">
        <v>1</v>
      </c>
      <c r="E3096" s="3">
        <v>4</v>
      </c>
    </row>
    <row r="3097" spans="1:5" x14ac:dyDescent="0.25">
      <c r="A3097">
        <v>3473</v>
      </c>
      <c r="B3097" s="2">
        <v>1</v>
      </c>
      <c r="E3097" s="3">
        <v>4</v>
      </c>
    </row>
    <row r="3098" spans="1:5" x14ac:dyDescent="0.25">
      <c r="A3098">
        <v>3474</v>
      </c>
      <c r="B3098" s="2">
        <v>1</v>
      </c>
      <c r="D3098" s="4">
        <v>3</v>
      </c>
      <c r="E3098" s="3">
        <v>4</v>
      </c>
    </row>
    <row r="3099" spans="1:5" x14ac:dyDescent="0.25">
      <c r="A3099">
        <v>3475</v>
      </c>
      <c r="B3099" s="2">
        <v>1</v>
      </c>
      <c r="D3099" s="4">
        <v>3</v>
      </c>
      <c r="E3099" s="3">
        <v>4</v>
      </c>
    </row>
    <row r="3100" spans="1:5" x14ac:dyDescent="0.25">
      <c r="A3100">
        <v>3476</v>
      </c>
      <c r="D3100" s="4">
        <v>3</v>
      </c>
      <c r="E3100" s="3">
        <v>4</v>
      </c>
    </row>
    <row r="3101" spans="1:5" x14ac:dyDescent="0.25">
      <c r="A3101">
        <v>3477</v>
      </c>
      <c r="C3101" s="5">
        <v>2</v>
      </c>
      <c r="D3101" s="4">
        <v>3</v>
      </c>
      <c r="E3101" s="3">
        <v>4</v>
      </c>
    </row>
    <row r="3102" spans="1:5" x14ac:dyDescent="0.25">
      <c r="A3102">
        <v>3478</v>
      </c>
      <c r="C3102" s="5">
        <v>2</v>
      </c>
      <c r="D3102" s="4">
        <v>3</v>
      </c>
      <c r="E3102" s="3">
        <v>4</v>
      </c>
    </row>
    <row r="3103" spans="1:5" x14ac:dyDescent="0.25">
      <c r="A3103">
        <v>3479</v>
      </c>
      <c r="C3103" s="5">
        <v>2</v>
      </c>
      <c r="D3103" s="4">
        <v>3</v>
      </c>
      <c r="E3103" s="3">
        <v>4</v>
      </c>
    </row>
    <row r="3104" spans="1:5" x14ac:dyDescent="0.25">
      <c r="A3104">
        <v>3480</v>
      </c>
      <c r="C3104" s="5">
        <v>2</v>
      </c>
      <c r="D3104" s="4">
        <v>3</v>
      </c>
      <c r="E3104" s="3">
        <v>4</v>
      </c>
    </row>
    <row r="3105" spans="1:6" x14ac:dyDescent="0.25">
      <c r="A3105">
        <v>3481</v>
      </c>
      <c r="C3105" s="5">
        <v>2</v>
      </c>
      <c r="D3105" s="4">
        <v>3</v>
      </c>
    </row>
    <row r="3106" spans="1:6" x14ac:dyDescent="0.25">
      <c r="A3106">
        <v>3482</v>
      </c>
      <c r="C3106" s="5">
        <v>2</v>
      </c>
      <c r="D3106" s="4">
        <v>3</v>
      </c>
      <c r="F3106" t="s">
        <v>22</v>
      </c>
    </row>
    <row r="3107" spans="1:6" x14ac:dyDescent="0.25">
      <c r="A3107">
        <v>3513</v>
      </c>
    </row>
    <row r="3108" spans="1:6" x14ac:dyDescent="0.25">
      <c r="A3108">
        <v>3514</v>
      </c>
    </row>
    <row r="3109" spans="1:6" x14ac:dyDescent="0.25">
      <c r="A3109">
        <v>3515</v>
      </c>
      <c r="F3109" t="s">
        <v>22</v>
      </c>
    </row>
    <row r="3110" spans="1:6" x14ac:dyDescent="0.25">
      <c r="A3110">
        <v>3516</v>
      </c>
      <c r="E3110" s="3">
        <v>4</v>
      </c>
    </row>
    <row r="3111" spans="1:6" x14ac:dyDescent="0.25">
      <c r="A3111">
        <v>3517</v>
      </c>
      <c r="E3111" s="3">
        <v>4</v>
      </c>
    </row>
    <row r="3112" spans="1:6" x14ac:dyDescent="0.25">
      <c r="A3112">
        <v>3518</v>
      </c>
      <c r="E3112" s="3">
        <v>4</v>
      </c>
    </row>
    <row r="3113" spans="1:6" x14ac:dyDescent="0.25">
      <c r="A3113">
        <v>3519</v>
      </c>
      <c r="E3113" s="3">
        <v>4</v>
      </c>
    </row>
    <row r="3114" spans="1:6" x14ac:dyDescent="0.25">
      <c r="A3114">
        <v>3520</v>
      </c>
      <c r="E3114" s="3">
        <v>4</v>
      </c>
    </row>
    <row r="3115" spans="1:6" x14ac:dyDescent="0.25">
      <c r="A3115">
        <v>3521</v>
      </c>
      <c r="E3115" s="3">
        <v>4</v>
      </c>
    </row>
    <row r="3116" spans="1:6" x14ac:dyDescent="0.25">
      <c r="A3116">
        <v>3522</v>
      </c>
      <c r="E3116" s="3">
        <v>4</v>
      </c>
    </row>
    <row r="3117" spans="1:6" x14ac:dyDescent="0.25">
      <c r="A3117">
        <v>3523</v>
      </c>
      <c r="B3117" s="2">
        <v>1</v>
      </c>
      <c r="E3117" s="3">
        <v>4</v>
      </c>
    </row>
    <row r="3118" spans="1:6" x14ac:dyDescent="0.25">
      <c r="A3118">
        <v>3524</v>
      </c>
      <c r="B3118" s="2">
        <v>1</v>
      </c>
      <c r="E3118" s="3">
        <v>4</v>
      </c>
    </row>
    <row r="3119" spans="1:6" x14ac:dyDescent="0.25">
      <c r="A3119">
        <v>3525</v>
      </c>
      <c r="B3119" s="2">
        <v>1</v>
      </c>
      <c r="E3119" s="3">
        <v>4</v>
      </c>
    </row>
    <row r="3120" spans="1:6" x14ac:dyDescent="0.25">
      <c r="A3120">
        <v>3526</v>
      </c>
      <c r="B3120" s="2">
        <v>1</v>
      </c>
      <c r="E3120" s="3">
        <v>4</v>
      </c>
    </row>
    <row r="3121" spans="1:5" x14ac:dyDescent="0.25">
      <c r="A3121">
        <v>3527</v>
      </c>
      <c r="B3121" s="2">
        <v>1</v>
      </c>
      <c r="E3121" s="3">
        <v>4</v>
      </c>
    </row>
    <row r="3122" spans="1:5" x14ac:dyDescent="0.25">
      <c r="A3122">
        <v>3528</v>
      </c>
      <c r="B3122" s="2">
        <v>1</v>
      </c>
    </row>
    <row r="3123" spans="1:5" x14ac:dyDescent="0.25">
      <c r="A3123">
        <v>3529</v>
      </c>
      <c r="B3123" s="2">
        <v>1</v>
      </c>
    </row>
    <row r="3124" spans="1:5" x14ac:dyDescent="0.25">
      <c r="A3124">
        <v>3530</v>
      </c>
      <c r="B3124" s="2">
        <v>1</v>
      </c>
    </row>
    <row r="3125" spans="1:5" x14ac:dyDescent="0.25">
      <c r="A3125">
        <v>3531</v>
      </c>
      <c r="B3125" s="2">
        <v>1</v>
      </c>
    </row>
    <row r="3126" spans="1:5" x14ac:dyDescent="0.25">
      <c r="A3126">
        <v>3532</v>
      </c>
      <c r="B3126" s="2">
        <v>1</v>
      </c>
      <c r="C3126" s="5">
        <v>2</v>
      </c>
    </row>
    <row r="3127" spans="1:5" x14ac:dyDescent="0.25">
      <c r="A3127">
        <v>3533</v>
      </c>
      <c r="B3127" s="2">
        <v>1</v>
      </c>
      <c r="C3127" s="5">
        <v>2</v>
      </c>
    </row>
    <row r="3128" spans="1:5" x14ac:dyDescent="0.25">
      <c r="A3128">
        <v>3534</v>
      </c>
      <c r="C3128" s="5">
        <v>2</v>
      </c>
    </row>
    <row r="3129" spans="1:5" x14ac:dyDescent="0.25">
      <c r="A3129">
        <v>3535</v>
      </c>
      <c r="C3129" s="5">
        <v>2</v>
      </c>
    </row>
    <row r="3130" spans="1:5" x14ac:dyDescent="0.25">
      <c r="A3130">
        <v>3536</v>
      </c>
      <c r="C3130" s="5">
        <v>2</v>
      </c>
      <c r="D3130" s="4">
        <v>3</v>
      </c>
    </row>
    <row r="3131" spans="1:5" x14ac:dyDescent="0.25">
      <c r="A3131">
        <v>3537</v>
      </c>
      <c r="C3131" s="5">
        <v>2</v>
      </c>
      <c r="D3131" s="4">
        <v>3</v>
      </c>
    </row>
    <row r="3132" spans="1:5" x14ac:dyDescent="0.25">
      <c r="A3132">
        <v>3538</v>
      </c>
      <c r="C3132" s="5">
        <v>2</v>
      </c>
      <c r="D3132" s="4">
        <v>3</v>
      </c>
    </row>
    <row r="3133" spans="1:5" x14ac:dyDescent="0.25">
      <c r="A3133">
        <v>3539</v>
      </c>
      <c r="C3133" s="5">
        <v>2</v>
      </c>
      <c r="D3133" s="4">
        <v>3</v>
      </c>
    </row>
    <row r="3134" spans="1:5" x14ac:dyDescent="0.25">
      <c r="A3134">
        <v>3540</v>
      </c>
      <c r="C3134" s="5">
        <v>2</v>
      </c>
      <c r="D3134" s="4">
        <v>3</v>
      </c>
      <c r="E3134" s="3">
        <v>4</v>
      </c>
    </row>
    <row r="3135" spans="1:5" x14ac:dyDescent="0.25">
      <c r="A3135">
        <v>3541</v>
      </c>
      <c r="D3135" s="4">
        <v>3</v>
      </c>
      <c r="E3135" s="3">
        <v>4</v>
      </c>
    </row>
    <row r="3136" spans="1:5" x14ac:dyDescent="0.25">
      <c r="A3136">
        <v>3542</v>
      </c>
      <c r="D3136" s="4">
        <v>3</v>
      </c>
      <c r="E3136" s="3">
        <v>4</v>
      </c>
    </row>
    <row r="3137" spans="1:5" x14ac:dyDescent="0.25">
      <c r="A3137">
        <v>3543</v>
      </c>
      <c r="D3137" s="4">
        <v>3</v>
      </c>
      <c r="E3137" s="3">
        <v>4</v>
      </c>
    </row>
    <row r="3138" spans="1:5" x14ac:dyDescent="0.25">
      <c r="A3138">
        <v>3544</v>
      </c>
      <c r="D3138" s="4">
        <v>3</v>
      </c>
      <c r="E3138" s="3">
        <v>4</v>
      </c>
    </row>
    <row r="3139" spans="1:5" x14ac:dyDescent="0.25">
      <c r="A3139">
        <v>3545</v>
      </c>
      <c r="D3139" s="4">
        <v>3</v>
      </c>
      <c r="E3139" s="3">
        <v>4</v>
      </c>
    </row>
    <row r="3140" spans="1:5" x14ac:dyDescent="0.25">
      <c r="A3140">
        <v>3546</v>
      </c>
      <c r="D3140" s="4">
        <v>3</v>
      </c>
      <c r="E3140" s="3">
        <v>4</v>
      </c>
    </row>
    <row r="3141" spans="1:5" x14ac:dyDescent="0.25">
      <c r="A3141">
        <v>3547</v>
      </c>
      <c r="E3141" s="3">
        <v>4</v>
      </c>
    </row>
    <row r="3142" spans="1:5" x14ac:dyDescent="0.25">
      <c r="A3142">
        <v>3548</v>
      </c>
      <c r="B3142" s="2">
        <v>1</v>
      </c>
      <c r="E3142" s="3">
        <v>4</v>
      </c>
    </row>
    <row r="3143" spans="1:5" x14ac:dyDescent="0.25">
      <c r="A3143">
        <v>3549</v>
      </c>
      <c r="B3143" s="2">
        <v>1</v>
      </c>
      <c r="E3143" s="3">
        <v>4</v>
      </c>
    </row>
    <row r="3144" spans="1:5" x14ac:dyDescent="0.25">
      <c r="A3144">
        <v>3550</v>
      </c>
      <c r="B3144" s="2">
        <v>1</v>
      </c>
    </row>
    <row r="3145" spans="1:5" x14ac:dyDescent="0.25">
      <c r="A3145">
        <v>3551</v>
      </c>
      <c r="B3145" s="2">
        <v>1</v>
      </c>
    </row>
    <row r="3146" spans="1:5" x14ac:dyDescent="0.25">
      <c r="A3146">
        <v>3552</v>
      </c>
      <c r="B3146" s="2">
        <v>1</v>
      </c>
    </row>
    <row r="3147" spans="1:5" x14ac:dyDescent="0.25">
      <c r="A3147">
        <v>3553</v>
      </c>
      <c r="B3147" s="2">
        <v>1</v>
      </c>
    </row>
    <row r="3148" spans="1:5" x14ac:dyDescent="0.25">
      <c r="A3148">
        <v>3554</v>
      </c>
      <c r="B3148" s="2">
        <v>1</v>
      </c>
      <c r="C3148" s="5">
        <v>2</v>
      </c>
    </row>
    <row r="3149" spans="1:5" x14ac:dyDescent="0.25">
      <c r="A3149">
        <v>3555</v>
      </c>
      <c r="B3149" s="2">
        <v>1</v>
      </c>
      <c r="C3149" s="5">
        <v>2</v>
      </c>
    </row>
    <row r="3150" spans="1:5" x14ac:dyDescent="0.25">
      <c r="A3150">
        <v>3556</v>
      </c>
      <c r="B3150" s="2">
        <v>1</v>
      </c>
      <c r="C3150" s="5">
        <v>2</v>
      </c>
    </row>
    <row r="3151" spans="1:5" x14ac:dyDescent="0.25">
      <c r="A3151">
        <v>3557</v>
      </c>
      <c r="B3151" s="2">
        <v>1</v>
      </c>
      <c r="C3151" s="5">
        <v>2</v>
      </c>
    </row>
    <row r="3152" spans="1:5" x14ac:dyDescent="0.25">
      <c r="A3152">
        <v>3558</v>
      </c>
      <c r="B3152" s="2">
        <v>1</v>
      </c>
      <c r="C3152" s="5">
        <v>2</v>
      </c>
    </row>
    <row r="3153" spans="1:5" x14ac:dyDescent="0.25">
      <c r="A3153">
        <v>3559</v>
      </c>
      <c r="C3153" s="5">
        <v>2</v>
      </c>
    </row>
    <row r="3154" spans="1:5" x14ac:dyDescent="0.25">
      <c r="A3154">
        <v>3560</v>
      </c>
      <c r="C3154" s="5">
        <v>2</v>
      </c>
    </row>
    <row r="3155" spans="1:5" x14ac:dyDescent="0.25">
      <c r="A3155">
        <v>3561</v>
      </c>
      <c r="C3155" s="5">
        <v>2</v>
      </c>
      <c r="D3155" s="4">
        <v>3</v>
      </c>
    </row>
    <row r="3156" spans="1:5" x14ac:dyDescent="0.25">
      <c r="A3156">
        <v>3562</v>
      </c>
      <c r="C3156" s="5">
        <v>2</v>
      </c>
      <c r="D3156" s="4">
        <v>3</v>
      </c>
    </row>
    <row r="3157" spans="1:5" x14ac:dyDescent="0.25">
      <c r="A3157">
        <v>3563</v>
      </c>
      <c r="C3157" s="5">
        <v>2</v>
      </c>
      <c r="D3157" s="4">
        <v>3</v>
      </c>
      <c r="E3157" s="3">
        <v>4</v>
      </c>
    </row>
    <row r="3158" spans="1:5" x14ac:dyDescent="0.25">
      <c r="A3158">
        <v>3564</v>
      </c>
      <c r="D3158" s="4">
        <v>3</v>
      </c>
      <c r="E3158" s="3">
        <v>4</v>
      </c>
    </row>
    <row r="3159" spans="1:5" x14ac:dyDescent="0.25">
      <c r="A3159">
        <v>3565</v>
      </c>
      <c r="D3159" s="4">
        <v>3</v>
      </c>
      <c r="E3159" s="3">
        <v>4</v>
      </c>
    </row>
    <row r="3160" spans="1:5" x14ac:dyDescent="0.25">
      <c r="A3160">
        <v>3566</v>
      </c>
      <c r="D3160" s="4">
        <v>3</v>
      </c>
      <c r="E3160" s="3">
        <v>4</v>
      </c>
    </row>
    <row r="3161" spans="1:5" x14ac:dyDescent="0.25">
      <c r="A3161">
        <v>3567</v>
      </c>
      <c r="D3161" s="4">
        <v>3</v>
      </c>
      <c r="E3161" s="3">
        <v>4</v>
      </c>
    </row>
    <row r="3162" spans="1:5" x14ac:dyDescent="0.25">
      <c r="A3162">
        <v>3568</v>
      </c>
      <c r="D3162" s="4">
        <v>3</v>
      </c>
      <c r="E3162" s="3">
        <v>4</v>
      </c>
    </row>
    <row r="3163" spans="1:5" x14ac:dyDescent="0.25">
      <c r="A3163">
        <v>3569</v>
      </c>
      <c r="D3163" s="4">
        <v>3</v>
      </c>
      <c r="E3163" s="3">
        <v>4</v>
      </c>
    </row>
    <row r="3164" spans="1:5" x14ac:dyDescent="0.25">
      <c r="A3164">
        <v>3570</v>
      </c>
      <c r="D3164" s="4">
        <v>3</v>
      </c>
      <c r="E3164" s="3">
        <v>4</v>
      </c>
    </row>
    <row r="3165" spans="1:5" x14ac:dyDescent="0.25">
      <c r="A3165">
        <v>3571</v>
      </c>
      <c r="E3165" s="3">
        <v>4</v>
      </c>
    </row>
    <row r="3166" spans="1:5" x14ac:dyDescent="0.25">
      <c r="A3166">
        <v>3572</v>
      </c>
      <c r="E3166" s="3">
        <v>4</v>
      </c>
    </row>
    <row r="3167" spans="1:5" x14ac:dyDescent="0.25">
      <c r="A3167">
        <v>3573</v>
      </c>
      <c r="B3167" s="2">
        <v>1</v>
      </c>
    </row>
    <row r="3168" spans="1:5" x14ac:dyDescent="0.25">
      <c r="A3168">
        <v>3574</v>
      </c>
      <c r="B3168" s="2">
        <v>1</v>
      </c>
    </row>
    <row r="3169" spans="1:5" x14ac:dyDescent="0.25">
      <c r="A3169">
        <v>3575</v>
      </c>
      <c r="B3169" s="2">
        <v>1</v>
      </c>
    </row>
    <row r="3170" spans="1:5" x14ac:dyDescent="0.25">
      <c r="A3170">
        <v>3576</v>
      </c>
      <c r="B3170" s="2">
        <v>1</v>
      </c>
    </row>
    <row r="3171" spans="1:5" x14ac:dyDescent="0.25">
      <c r="A3171">
        <v>3577</v>
      </c>
      <c r="B3171" s="2">
        <v>1</v>
      </c>
    </row>
    <row r="3172" spans="1:5" x14ac:dyDescent="0.25">
      <c r="A3172">
        <v>3578</v>
      </c>
      <c r="B3172" s="2">
        <v>1</v>
      </c>
      <c r="C3172" s="5">
        <v>2</v>
      </c>
    </row>
    <row r="3173" spans="1:5" x14ac:dyDescent="0.25">
      <c r="A3173">
        <v>3579</v>
      </c>
      <c r="B3173" s="2">
        <v>1</v>
      </c>
      <c r="C3173" s="5">
        <v>2</v>
      </c>
    </row>
    <row r="3174" spans="1:5" x14ac:dyDescent="0.25">
      <c r="A3174">
        <v>3580</v>
      </c>
      <c r="B3174" s="2">
        <v>1</v>
      </c>
      <c r="C3174" s="5">
        <v>2</v>
      </c>
    </row>
    <row r="3175" spans="1:5" x14ac:dyDescent="0.25">
      <c r="A3175">
        <v>3581</v>
      </c>
      <c r="B3175" s="2">
        <v>1</v>
      </c>
      <c r="C3175" s="5">
        <v>2</v>
      </c>
    </row>
    <row r="3176" spans="1:5" x14ac:dyDescent="0.25">
      <c r="A3176">
        <v>3582</v>
      </c>
      <c r="C3176" s="5">
        <v>2</v>
      </c>
    </row>
    <row r="3177" spans="1:5" x14ac:dyDescent="0.25">
      <c r="A3177">
        <v>3583</v>
      </c>
      <c r="C3177" s="5">
        <v>2</v>
      </c>
    </row>
    <row r="3178" spans="1:5" x14ac:dyDescent="0.25">
      <c r="A3178">
        <v>3584</v>
      </c>
      <c r="C3178" s="5">
        <v>2</v>
      </c>
    </row>
    <row r="3179" spans="1:5" x14ac:dyDescent="0.25">
      <c r="A3179">
        <v>3585</v>
      </c>
      <c r="C3179" s="5">
        <v>2</v>
      </c>
    </row>
    <row r="3180" spans="1:5" x14ac:dyDescent="0.25">
      <c r="A3180">
        <v>3586</v>
      </c>
      <c r="C3180" s="5">
        <v>2</v>
      </c>
      <c r="D3180" s="4">
        <v>3</v>
      </c>
    </row>
    <row r="3181" spans="1:5" x14ac:dyDescent="0.25">
      <c r="A3181">
        <v>3587</v>
      </c>
      <c r="D3181" s="4">
        <v>3</v>
      </c>
      <c r="E3181" s="3">
        <v>4</v>
      </c>
    </row>
    <row r="3182" spans="1:5" x14ac:dyDescent="0.25">
      <c r="A3182">
        <v>3588</v>
      </c>
      <c r="D3182" s="4">
        <v>3</v>
      </c>
      <c r="E3182" s="3">
        <v>4</v>
      </c>
    </row>
    <row r="3183" spans="1:5" x14ac:dyDescent="0.25">
      <c r="A3183">
        <v>3589</v>
      </c>
      <c r="D3183" s="4">
        <v>3</v>
      </c>
      <c r="E3183" s="3">
        <v>4</v>
      </c>
    </row>
    <row r="3184" spans="1:5" x14ac:dyDescent="0.25">
      <c r="A3184">
        <v>3590</v>
      </c>
      <c r="D3184" s="4">
        <v>3</v>
      </c>
      <c r="E3184" s="3">
        <v>4</v>
      </c>
    </row>
    <row r="3185" spans="1:5" x14ac:dyDescent="0.25">
      <c r="A3185">
        <v>3591</v>
      </c>
      <c r="D3185" s="4">
        <v>3</v>
      </c>
      <c r="E3185" s="3">
        <v>4</v>
      </c>
    </row>
    <row r="3186" spans="1:5" x14ac:dyDescent="0.25">
      <c r="A3186">
        <v>3592</v>
      </c>
      <c r="D3186" s="4">
        <v>3</v>
      </c>
      <c r="E3186" s="3">
        <v>4</v>
      </c>
    </row>
    <row r="3187" spans="1:5" x14ac:dyDescent="0.25">
      <c r="A3187">
        <v>3593</v>
      </c>
      <c r="D3187" s="4">
        <v>3</v>
      </c>
      <c r="E3187" s="3">
        <v>4</v>
      </c>
    </row>
    <row r="3188" spans="1:5" x14ac:dyDescent="0.25">
      <c r="A3188">
        <v>3594</v>
      </c>
      <c r="B3188" s="2">
        <v>1</v>
      </c>
      <c r="D3188" s="4">
        <v>3</v>
      </c>
      <c r="E3188" s="3">
        <v>4</v>
      </c>
    </row>
    <row r="3189" spans="1:5" x14ac:dyDescent="0.25">
      <c r="A3189">
        <v>3595</v>
      </c>
      <c r="B3189" s="2">
        <v>1</v>
      </c>
      <c r="D3189" s="4">
        <v>3</v>
      </c>
      <c r="E3189" s="3">
        <v>4</v>
      </c>
    </row>
    <row r="3190" spans="1:5" x14ac:dyDescent="0.25">
      <c r="A3190">
        <v>3596</v>
      </c>
      <c r="B3190" s="2">
        <v>1</v>
      </c>
      <c r="E3190" s="3">
        <v>4</v>
      </c>
    </row>
    <row r="3191" spans="1:5" x14ac:dyDescent="0.25">
      <c r="A3191">
        <v>3597</v>
      </c>
      <c r="B3191" s="2">
        <v>1</v>
      </c>
    </row>
    <row r="3192" spans="1:5" x14ac:dyDescent="0.25">
      <c r="A3192">
        <v>3598</v>
      </c>
      <c r="B3192" s="2">
        <v>1</v>
      </c>
    </row>
    <row r="3193" spans="1:5" x14ac:dyDescent="0.25">
      <c r="A3193">
        <v>3599</v>
      </c>
      <c r="B3193" s="2">
        <v>1</v>
      </c>
    </row>
    <row r="3194" spans="1:5" x14ac:dyDescent="0.25">
      <c r="A3194">
        <v>3600</v>
      </c>
      <c r="B3194" s="2">
        <v>1</v>
      </c>
    </row>
    <row r="3195" spans="1:5" x14ac:dyDescent="0.25">
      <c r="A3195">
        <v>3601</v>
      </c>
      <c r="B3195" s="2">
        <v>1</v>
      </c>
    </row>
    <row r="3196" spans="1:5" x14ac:dyDescent="0.25">
      <c r="A3196">
        <v>3602</v>
      </c>
      <c r="B3196" s="2">
        <v>1</v>
      </c>
      <c r="C3196" s="5">
        <v>2</v>
      </c>
    </row>
    <row r="3197" spans="1:5" x14ac:dyDescent="0.25">
      <c r="A3197">
        <v>3603</v>
      </c>
      <c r="B3197" s="2">
        <v>1</v>
      </c>
      <c r="C3197" s="5">
        <v>2</v>
      </c>
    </row>
    <row r="3198" spans="1:5" x14ac:dyDescent="0.25">
      <c r="A3198">
        <v>3604</v>
      </c>
      <c r="B3198" s="2">
        <v>1</v>
      </c>
      <c r="C3198" s="5">
        <v>2</v>
      </c>
    </row>
    <row r="3199" spans="1:5" x14ac:dyDescent="0.25">
      <c r="A3199">
        <v>3605</v>
      </c>
      <c r="C3199" s="5">
        <v>2</v>
      </c>
    </row>
    <row r="3200" spans="1:5" x14ac:dyDescent="0.25">
      <c r="A3200">
        <v>3606</v>
      </c>
      <c r="C3200" s="5">
        <v>2</v>
      </c>
    </row>
    <row r="3201" spans="1:5" x14ac:dyDescent="0.25">
      <c r="A3201">
        <v>3607</v>
      </c>
      <c r="C3201" s="5">
        <v>2</v>
      </c>
    </row>
    <row r="3202" spans="1:5" x14ac:dyDescent="0.25">
      <c r="A3202">
        <v>3608</v>
      </c>
      <c r="C3202" s="5">
        <v>2</v>
      </c>
      <c r="D3202" s="4">
        <v>3</v>
      </c>
    </row>
    <row r="3203" spans="1:5" x14ac:dyDescent="0.25">
      <c r="A3203">
        <v>3609</v>
      </c>
      <c r="C3203" s="5">
        <v>2</v>
      </c>
      <c r="D3203" s="4">
        <v>3</v>
      </c>
    </row>
    <row r="3204" spans="1:5" x14ac:dyDescent="0.25">
      <c r="A3204">
        <v>3610</v>
      </c>
      <c r="C3204" s="5">
        <v>2</v>
      </c>
      <c r="D3204" s="4">
        <v>3</v>
      </c>
    </row>
    <row r="3205" spans="1:5" x14ac:dyDescent="0.25">
      <c r="A3205">
        <v>3611</v>
      </c>
      <c r="D3205" s="4">
        <v>3</v>
      </c>
      <c r="E3205" s="3">
        <v>4</v>
      </c>
    </row>
    <row r="3206" spans="1:5" x14ac:dyDescent="0.25">
      <c r="A3206">
        <v>3612</v>
      </c>
      <c r="D3206" s="4">
        <v>3</v>
      </c>
      <c r="E3206" s="3">
        <v>4</v>
      </c>
    </row>
    <row r="3207" spans="1:5" x14ac:dyDescent="0.25">
      <c r="A3207">
        <v>3613</v>
      </c>
      <c r="D3207" s="4">
        <v>3</v>
      </c>
      <c r="E3207" s="3">
        <v>4</v>
      </c>
    </row>
    <row r="3208" spans="1:5" x14ac:dyDescent="0.25">
      <c r="A3208">
        <v>3614</v>
      </c>
      <c r="D3208" s="4">
        <v>3</v>
      </c>
      <c r="E3208" s="3">
        <v>4</v>
      </c>
    </row>
    <row r="3209" spans="1:5" x14ac:dyDescent="0.25">
      <c r="A3209">
        <v>3615</v>
      </c>
      <c r="D3209" s="4">
        <v>3</v>
      </c>
      <c r="E3209" s="3">
        <v>4</v>
      </c>
    </row>
    <row r="3210" spans="1:5" x14ac:dyDescent="0.25">
      <c r="A3210">
        <v>3616</v>
      </c>
      <c r="D3210" s="4">
        <v>3</v>
      </c>
      <c r="E3210" s="3">
        <v>4</v>
      </c>
    </row>
    <row r="3211" spans="1:5" x14ac:dyDescent="0.25">
      <c r="A3211">
        <v>3617</v>
      </c>
      <c r="D3211" s="4">
        <v>3</v>
      </c>
      <c r="E3211" s="3">
        <v>4</v>
      </c>
    </row>
    <row r="3212" spans="1:5" x14ac:dyDescent="0.25">
      <c r="A3212">
        <v>3618</v>
      </c>
      <c r="D3212" s="4">
        <v>3</v>
      </c>
      <c r="E3212" s="3">
        <v>4</v>
      </c>
    </row>
    <row r="3213" spans="1:5" x14ac:dyDescent="0.25">
      <c r="A3213">
        <v>3619</v>
      </c>
      <c r="B3213" s="2">
        <v>1</v>
      </c>
      <c r="E3213" s="3">
        <v>4</v>
      </c>
    </row>
    <row r="3214" spans="1:5" x14ac:dyDescent="0.25">
      <c r="A3214">
        <v>3620</v>
      </c>
      <c r="B3214" s="2">
        <v>1</v>
      </c>
      <c r="E3214" s="3">
        <v>4</v>
      </c>
    </row>
    <row r="3215" spans="1:5" x14ac:dyDescent="0.25">
      <c r="A3215">
        <v>3621</v>
      </c>
      <c r="B3215" s="2">
        <v>1</v>
      </c>
    </row>
    <row r="3216" spans="1:5" x14ac:dyDescent="0.25">
      <c r="A3216">
        <v>3622</v>
      </c>
      <c r="B3216" s="2">
        <v>1</v>
      </c>
    </row>
    <row r="3217" spans="1:5" x14ac:dyDescent="0.25">
      <c r="A3217">
        <v>3623</v>
      </c>
      <c r="B3217" s="2">
        <v>1</v>
      </c>
    </row>
    <row r="3218" spans="1:5" x14ac:dyDescent="0.25">
      <c r="A3218">
        <v>3624</v>
      </c>
      <c r="B3218" s="2">
        <v>1</v>
      </c>
    </row>
    <row r="3219" spans="1:5" x14ac:dyDescent="0.25">
      <c r="A3219">
        <v>3625</v>
      </c>
      <c r="B3219" s="2">
        <v>1</v>
      </c>
      <c r="C3219" s="5">
        <v>2</v>
      </c>
    </row>
    <row r="3220" spans="1:5" x14ac:dyDescent="0.25">
      <c r="A3220">
        <v>3626</v>
      </c>
      <c r="B3220" s="2">
        <v>1</v>
      </c>
      <c r="C3220" s="5">
        <v>2</v>
      </c>
    </row>
    <row r="3221" spans="1:5" x14ac:dyDescent="0.25">
      <c r="A3221">
        <v>3627</v>
      </c>
      <c r="B3221" s="2">
        <v>1</v>
      </c>
      <c r="C3221" s="5">
        <v>2</v>
      </c>
    </row>
    <row r="3222" spans="1:5" x14ac:dyDescent="0.25">
      <c r="A3222">
        <v>3628</v>
      </c>
      <c r="B3222" s="2">
        <v>1</v>
      </c>
      <c r="C3222" s="5">
        <v>2</v>
      </c>
    </row>
    <row r="3223" spans="1:5" x14ac:dyDescent="0.25">
      <c r="A3223">
        <v>3629</v>
      </c>
      <c r="B3223" s="2">
        <v>1</v>
      </c>
      <c r="C3223" s="5">
        <v>2</v>
      </c>
    </row>
    <row r="3224" spans="1:5" x14ac:dyDescent="0.25">
      <c r="A3224">
        <v>3630</v>
      </c>
      <c r="C3224" s="5">
        <v>2</v>
      </c>
    </row>
    <row r="3225" spans="1:5" x14ac:dyDescent="0.25">
      <c r="A3225">
        <v>3631</v>
      </c>
      <c r="C3225" s="5">
        <v>2</v>
      </c>
    </row>
    <row r="3226" spans="1:5" x14ac:dyDescent="0.25">
      <c r="A3226">
        <v>3632</v>
      </c>
      <c r="C3226" s="5">
        <v>2</v>
      </c>
    </row>
    <row r="3227" spans="1:5" x14ac:dyDescent="0.25">
      <c r="A3227">
        <v>3633</v>
      </c>
      <c r="C3227" s="5">
        <v>2</v>
      </c>
      <c r="D3227" s="4">
        <v>3</v>
      </c>
    </row>
    <row r="3228" spans="1:5" x14ac:dyDescent="0.25">
      <c r="A3228">
        <v>3634</v>
      </c>
      <c r="C3228" s="5">
        <v>2</v>
      </c>
      <c r="D3228" s="4">
        <v>3</v>
      </c>
    </row>
    <row r="3229" spans="1:5" x14ac:dyDescent="0.25">
      <c r="A3229">
        <v>3635</v>
      </c>
      <c r="D3229" s="4">
        <v>3</v>
      </c>
      <c r="E3229" s="3">
        <v>4</v>
      </c>
    </row>
    <row r="3230" spans="1:5" x14ac:dyDescent="0.25">
      <c r="A3230">
        <v>3636</v>
      </c>
      <c r="D3230" s="4">
        <v>3</v>
      </c>
      <c r="E3230" s="3">
        <v>4</v>
      </c>
    </row>
    <row r="3231" spans="1:5" x14ac:dyDescent="0.25">
      <c r="A3231">
        <v>3637</v>
      </c>
      <c r="D3231" s="4">
        <v>3</v>
      </c>
      <c r="E3231" s="3">
        <v>4</v>
      </c>
    </row>
    <row r="3232" spans="1:5" x14ac:dyDescent="0.25">
      <c r="A3232">
        <v>3638</v>
      </c>
      <c r="D3232" s="4">
        <v>3</v>
      </c>
      <c r="E3232" s="3">
        <v>4</v>
      </c>
    </row>
    <row r="3233" spans="1:5" x14ac:dyDescent="0.25">
      <c r="A3233">
        <v>3639</v>
      </c>
      <c r="D3233" s="4">
        <v>3</v>
      </c>
      <c r="E3233" s="3">
        <v>4</v>
      </c>
    </row>
    <row r="3234" spans="1:5" x14ac:dyDescent="0.25">
      <c r="A3234">
        <v>3640</v>
      </c>
      <c r="D3234" s="4">
        <v>3</v>
      </c>
      <c r="E3234" s="3">
        <v>4</v>
      </c>
    </row>
    <row r="3235" spans="1:5" x14ac:dyDescent="0.25">
      <c r="A3235">
        <v>3641</v>
      </c>
      <c r="D3235" s="4">
        <v>3</v>
      </c>
      <c r="E3235" s="3">
        <v>4</v>
      </c>
    </row>
    <row r="3236" spans="1:5" x14ac:dyDescent="0.25">
      <c r="A3236">
        <v>3642</v>
      </c>
      <c r="B3236" s="2">
        <v>1</v>
      </c>
      <c r="D3236" s="4">
        <v>3</v>
      </c>
      <c r="E3236" s="3">
        <v>4</v>
      </c>
    </row>
    <row r="3237" spans="1:5" x14ac:dyDescent="0.25">
      <c r="A3237">
        <v>3643</v>
      </c>
      <c r="B3237" s="2">
        <v>1</v>
      </c>
      <c r="D3237" s="4">
        <v>3</v>
      </c>
      <c r="E3237" s="3">
        <v>4</v>
      </c>
    </row>
    <row r="3238" spans="1:5" x14ac:dyDescent="0.25">
      <c r="A3238">
        <v>3644</v>
      </c>
      <c r="B3238" s="2">
        <v>1</v>
      </c>
      <c r="E3238" s="3">
        <v>4</v>
      </c>
    </row>
    <row r="3239" spans="1:5" x14ac:dyDescent="0.25">
      <c r="A3239">
        <v>3645</v>
      </c>
      <c r="B3239" s="2">
        <v>1</v>
      </c>
      <c r="E3239" s="3">
        <v>4</v>
      </c>
    </row>
    <row r="3240" spans="1:5" x14ac:dyDescent="0.25">
      <c r="A3240">
        <v>3646</v>
      </c>
      <c r="B3240" s="2">
        <v>1</v>
      </c>
    </row>
    <row r="3241" spans="1:5" x14ac:dyDescent="0.25">
      <c r="A3241">
        <v>3647</v>
      </c>
      <c r="B3241" s="2">
        <v>1</v>
      </c>
    </row>
    <row r="3242" spans="1:5" x14ac:dyDescent="0.25">
      <c r="A3242">
        <v>3648</v>
      </c>
      <c r="B3242" s="2">
        <v>1</v>
      </c>
    </row>
    <row r="3243" spans="1:5" x14ac:dyDescent="0.25">
      <c r="A3243">
        <v>3649</v>
      </c>
      <c r="B3243" s="2">
        <v>1</v>
      </c>
    </row>
    <row r="3244" spans="1:5" x14ac:dyDescent="0.25">
      <c r="A3244">
        <v>3650</v>
      </c>
      <c r="B3244" s="2">
        <v>1</v>
      </c>
      <c r="C3244" s="5">
        <v>2</v>
      </c>
    </row>
    <row r="3245" spans="1:5" x14ac:dyDescent="0.25">
      <c r="A3245">
        <v>3651</v>
      </c>
      <c r="B3245" s="2">
        <v>1</v>
      </c>
      <c r="C3245" s="5">
        <v>2</v>
      </c>
    </row>
    <row r="3246" spans="1:5" x14ac:dyDescent="0.25">
      <c r="A3246">
        <v>3652</v>
      </c>
      <c r="B3246" s="2">
        <v>1</v>
      </c>
      <c r="C3246" s="5">
        <v>2</v>
      </c>
    </row>
    <row r="3247" spans="1:5" x14ac:dyDescent="0.25">
      <c r="A3247">
        <v>3653</v>
      </c>
      <c r="B3247" s="2">
        <v>1</v>
      </c>
      <c r="C3247" s="5">
        <v>2</v>
      </c>
    </row>
    <row r="3248" spans="1:5" x14ac:dyDescent="0.25">
      <c r="A3248">
        <v>3654</v>
      </c>
      <c r="C3248" s="5">
        <v>2</v>
      </c>
    </row>
    <row r="3249" spans="1:5" x14ac:dyDescent="0.25">
      <c r="A3249">
        <v>3655</v>
      </c>
      <c r="C3249" s="5">
        <v>2</v>
      </c>
    </row>
    <row r="3250" spans="1:5" x14ac:dyDescent="0.25">
      <c r="A3250">
        <v>3656</v>
      </c>
      <c r="C3250" s="5">
        <v>2</v>
      </c>
      <c r="D3250" s="4">
        <v>3</v>
      </c>
    </row>
    <row r="3251" spans="1:5" x14ac:dyDescent="0.25">
      <c r="A3251">
        <v>3657</v>
      </c>
      <c r="C3251" s="5">
        <v>2</v>
      </c>
      <c r="D3251" s="4">
        <v>3</v>
      </c>
    </row>
    <row r="3252" spans="1:5" x14ac:dyDescent="0.25">
      <c r="A3252">
        <v>3658</v>
      </c>
      <c r="C3252" s="5">
        <v>2</v>
      </c>
      <c r="D3252" s="4">
        <v>3</v>
      </c>
    </row>
    <row r="3253" spans="1:5" x14ac:dyDescent="0.25">
      <c r="A3253">
        <v>3659</v>
      </c>
      <c r="C3253" s="5">
        <v>2</v>
      </c>
      <c r="D3253" s="4">
        <v>3</v>
      </c>
    </row>
    <row r="3254" spans="1:5" x14ac:dyDescent="0.25">
      <c r="A3254">
        <v>3660</v>
      </c>
      <c r="D3254" s="4">
        <v>3</v>
      </c>
      <c r="E3254" s="3">
        <v>4</v>
      </c>
    </row>
    <row r="3255" spans="1:5" x14ac:dyDescent="0.25">
      <c r="A3255">
        <v>3661</v>
      </c>
      <c r="D3255" s="4">
        <v>3</v>
      </c>
      <c r="E3255" s="3">
        <v>4</v>
      </c>
    </row>
    <row r="3256" spans="1:5" x14ac:dyDescent="0.25">
      <c r="A3256">
        <v>3662</v>
      </c>
      <c r="D3256" s="4">
        <v>3</v>
      </c>
      <c r="E3256" s="3">
        <v>4</v>
      </c>
    </row>
    <row r="3257" spans="1:5" x14ac:dyDescent="0.25">
      <c r="A3257">
        <v>3663</v>
      </c>
      <c r="D3257" s="4">
        <v>3</v>
      </c>
      <c r="E3257" s="3">
        <v>4</v>
      </c>
    </row>
    <row r="3258" spans="1:5" x14ac:dyDescent="0.25">
      <c r="A3258">
        <v>3664</v>
      </c>
      <c r="D3258" s="4">
        <v>3</v>
      </c>
      <c r="E3258" s="3">
        <v>4</v>
      </c>
    </row>
    <row r="3259" spans="1:5" x14ac:dyDescent="0.25">
      <c r="A3259">
        <v>3665</v>
      </c>
      <c r="D3259" s="4">
        <v>3</v>
      </c>
      <c r="E3259" s="3">
        <v>4</v>
      </c>
    </row>
    <row r="3260" spans="1:5" x14ac:dyDescent="0.25">
      <c r="A3260">
        <v>3666</v>
      </c>
      <c r="D3260" s="4">
        <v>3</v>
      </c>
      <c r="E3260" s="3">
        <v>4</v>
      </c>
    </row>
    <row r="3261" spans="1:5" x14ac:dyDescent="0.25">
      <c r="A3261">
        <v>3667</v>
      </c>
      <c r="B3261" s="2">
        <v>1</v>
      </c>
      <c r="E3261" s="3">
        <v>4</v>
      </c>
    </row>
    <row r="3262" spans="1:5" x14ac:dyDescent="0.25">
      <c r="A3262">
        <v>3668</v>
      </c>
      <c r="B3262" s="2">
        <v>1</v>
      </c>
      <c r="E3262" s="3">
        <v>4</v>
      </c>
    </row>
    <row r="3263" spans="1:5" x14ac:dyDescent="0.25">
      <c r="A3263">
        <v>3669</v>
      </c>
      <c r="B3263" s="2">
        <v>1</v>
      </c>
      <c r="E3263" s="3">
        <v>4</v>
      </c>
    </row>
    <row r="3264" spans="1:5" x14ac:dyDescent="0.25">
      <c r="A3264">
        <v>3670</v>
      </c>
      <c r="B3264" s="2">
        <v>1</v>
      </c>
      <c r="E3264" s="3">
        <v>4</v>
      </c>
    </row>
    <row r="3265" spans="1:5" x14ac:dyDescent="0.25">
      <c r="A3265">
        <v>3671</v>
      </c>
      <c r="B3265" s="2">
        <v>1</v>
      </c>
    </row>
    <row r="3266" spans="1:5" x14ac:dyDescent="0.25">
      <c r="A3266">
        <v>3672</v>
      </c>
      <c r="B3266" s="2">
        <v>1</v>
      </c>
    </row>
    <row r="3267" spans="1:5" x14ac:dyDescent="0.25">
      <c r="A3267">
        <v>3673</v>
      </c>
      <c r="B3267" s="2">
        <v>1</v>
      </c>
    </row>
    <row r="3268" spans="1:5" x14ac:dyDescent="0.25">
      <c r="A3268">
        <v>3674</v>
      </c>
      <c r="B3268" s="2">
        <v>1</v>
      </c>
    </row>
    <row r="3269" spans="1:5" x14ac:dyDescent="0.25">
      <c r="A3269">
        <v>3675</v>
      </c>
      <c r="B3269" s="2">
        <v>1</v>
      </c>
      <c r="C3269" s="5">
        <v>2</v>
      </c>
    </row>
    <row r="3270" spans="1:5" x14ac:dyDescent="0.25">
      <c r="A3270">
        <v>3676</v>
      </c>
      <c r="B3270" s="2">
        <v>1</v>
      </c>
      <c r="C3270" s="5">
        <v>2</v>
      </c>
    </row>
    <row r="3271" spans="1:5" x14ac:dyDescent="0.25">
      <c r="A3271">
        <v>3677</v>
      </c>
      <c r="B3271" s="2">
        <v>1</v>
      </c>
      <c r="C3271" s="5">
        <v>2</v>
      </c>
    </row>
    <row r="3272" spans="1:5" x14ac:dyDescent="0.25">
      <c r="A3272">
        <v>3678</v>
      </c>
      <c r="B3272" s="2">
        <v>1</v>
      </c>
      <c r="C3272" s="5">
        <v>2</v>
      </c>
    </row>
    <row r="3273" spans="1:5" x14ac:dyDescent="0.25">
      <c r="A3273">
        <v>3679</v>
      </c>
      <c r="B3273" s="2">
        <v>1</v>
      </c>
      <c r="C3273" s="5">
        <v>2</v>
      </c>
    </row>
    <row r="3274" spans="1:5" x14ac:dyDescent="0.25">
      <c r="A3274">
        <v>3680</v>
      </c>
      <c r="C3274" s="5">
        <v>2</v>
      </c>
    </row>
    <row r="3275" spans="1:5" x14ac:dyDescent="0.25">
      <c r="A3275">
        <v>3681</v>
      </c>
      <c r="C3275" s="5">
        <v>2</v>
      </c>
    </row>
    <row r="3276" spans="1:5" x14ac:dyDescent="0.25">
      <c r="A3276">
        <v>3682</v>
      </c>
      <c r="C3276" s="5">
        <v>2</v>
      </c>
      <c r="D3276" s="4">
        <v>3</v>
      </c>
    </row>
    <row r="3277" spans="1:5" x14ac:dyDescent="0.25">
      <c r="A3277">
        <v>3683</v>
      </c>
      <c r="C3277" s="5">
        <v>2</v>
      </c>
      <c r="D3277" s="4">
        <v>3</v>
      </c>
    </row>
    <row r="3278" spans="1:5" x14ac:dyDescent="0.25">
      <c r="A3278">
        <v>3684</v>
      </c>
      <c r="C3278" s="5">
        <v>2</v>
      </c>
      <c r="D3278" s="4">
        <v>3</v>
      </c>
      <c r="E3278" s="3">
        <v>4</v>
      </c>
    </row>
    <row r="3279" spans="1:5" x14ac:dyDescent="0.25">
      <c r="A3279">
        <v>3685</v>
      </c>
      <c r="D3279" s="4">
        <v>3</v>
      </c>
      <c r="E3279" s="3">
        <v>4</v>
      </c>
    </row>
    <row r="3280" spans="1:5" x14ac:dyDescent="0.25">
      <c r="A3280">
        <v>3686</v>
      </c>
      <c r="D3280" s="4">
        <v>3</v>
      </c>
      <c r="E3280" s="3">
        <v>4</v>
      </c>
    </row>
    <row r="3281" spans="1:5" x14ac:dyDescent="0.25">
      <c r="A3281">
        <v>3687</v>
      </c>
      <c r="D3281" s="4">
        <v>3</v>
      </c>
      <c r="E3281" s="3">
        <v>4</v>
      </c>
    </row>
    <row r="3282" spans="1:5" x14ac:dyDescent="0.25">
      <c r="A3282">
        <v>3688</v>
      </c>
      <c r="D3282" s="4">
        <v>3</v>
      </c>
      <c r="E3282" s="3">
        <v>4</v>
      </c>
    </row>
    <row r="3283" spans="1:5" x14ac:dyDescent="0.25">
      <c r="A3283">
        <v>3689</v>
      </c>
      <c r="D3283" s="4">
        <v>3</v>
      </c>
      <c r="E3283" s="3">
        <v>4</v>
      </c>
    </row>
    <row r="3284" spans="1:5" x14ac:dyDescent="0.25">
      <c r="A3284">
        <v>3690</v>
      </c>
      <c r="B3284" s="2">
        <v>1</v>
      </c>
      <c r="D3284" s="4">
        <v>3</v>
      </c>
      <c r="E3284" s="3">
        <v>4</v>
      </c>
    </row>
    <row r="3285" spans="1:5" x14ac:dyDescent="0.25">
      <c r="A3285">
        <v>3691</v>
      </c>
      <c r="B3285" s="2">
        <v>1</v>
      </c>
      <c r="D3285" s="4">
        <v>3</v>
      </c>
      <c r="E3285" s="3">
        <v>4</v>
      </c>
    </row>
    <row r="3286" spans="1:5" x14ac:dyDescent="0.25">
      <c r="A3286">
        <v>3692</v>
      </c>
      <c r="B3286" s="2">
        <v>1</v>
      </c>
      <c r="D3286" s="4">
        <v>3</v>
      </c>
      <c r="E3286" s="3">
        <v>4</v>
      </c>
    </row>
    <row r="3287" spans="1:5" x14ac:dyDescent="0.25">
      <c r="A3287">
        <v>3693</v>
      </c>
      <c r="B3287" s="2">
        <v>1</v>
      </c>
      <c r="E3287" s="3">
        <v>4</v>
      </c>
    </row>
    <row r="3288" spans="1:5" x14ac:dyDescent="0.25">
      <c r="A3288">
        <v>3694</v>
      </c>
      <c r="B3288" s="2">
        <v>1</v>
      </c>
      <c r="E3288" s="3">
        <v>4</v>
      </c>
    </row>
    <row r="3289" spans="1:5" x14ac:dyDescent="0.25">
      <c r="A3289">
        <v>3695</v>
      </c>
      <c r="B3289" s="2">
        <v>1</v>
      </c>
      <c r="E3289" s="3">
        <v>4</v>
      </c>
    </row>
    <row r="3290" spans="1:5" x14ac:dyDescent="0.25">
      <c r="A3290">
        <v>3696</v>
      </c>
      <c r="B3290" s="2">
        <v>1</v>
      </c>
      <c r="E3290" s="3">
        <v>4</v>
      </c>
    </row>
    <row r="3291" spans="1:5" x14ac:dyDescent="0.25">
      <c r="A3291">
        <v>3697</v>
      </c>
      <c r="B3291" s="2">
        <v>1</v>
      </c>
    </row>
    <row r="3292" spans="1:5" x14ac:dyDescent="0.25">
      <c r="A3292">
        <v>3698</v>
      </c>
      <c r="B3292" s="2">
        <v>1</v>
      </c>
    </row>
    <row r="3293" spans="1:5" x14ac:dyDescent="0.25">
      <c r="A3293">
        <v>3699</v>
      </c>
      <c r="B3293" s="2">
        <v>1</v>
      </c>
    </row>
    <row r="3294" spans="1:5" x14ac:dyDescent="0.25">
      <c r="A3294">
        <v>3700</v>
      </c>
      <c r="B3294" s="2">
        <v>1</v>
      </c>
      <c r="C3294" s="5">
        <v>2</v>
      </c>
    </row>
    <row r="3295" spans="1:5" x14ac:dyDescent="0.25">
      <c r="A3295">
        <v>3701</v>
      </c>
      <c r="B3295" s="2">
        <v>1</v>
      </c>
      <c r="C3295" s="5">
        <v>2</v>
      </c>
    </row>
    <row r="3296" spans="1:5" x14ac:dyDescent="0.25">
      <c r="A3296">
        <v>3702</v>
      </c>
      <c r="B3296" s="2">
        <v>1</v>
      </c>
      <c r="C3296" s="5">
        <v>2</v>
      </c>
    </row>
    <row r="3297" spans="1:5" x14ac:dyDescent="0.25">
      <c r="A3297">
        <v>3703</v>
      </c>
      <c r="B3297" s="2">
        <v>1</v>
      </c>
      <c r="C3297" s="5">
        <v>2</v>
      </c>
    </row>
    <row r="3298" spans="1:5" x14ac:dyDescent="0.25">
      <c r="A3298">
        <v>3704</v>
      </c>
      <c r="C3298" s="5">
        <v>2</v>
      </c>
    </row>
    <row r="3299" spans="1:5" x14ac:dyDescent="0.25">
      <c r="A3299">
        <v>3705</v>
      </c>
      <c r="C3299" s="5">
        <v>2</v>
      </c>
    </row>
    <row r="3300" spans="1:5" x14ac:dyDescent="0.25">
      <c r="A3300">
        <v>3706</v>
      </c>
      <c r="C3300" s="5">
        <v>2</v>
      </c>
    </row>
    <row r="3301" spans="1:5" x14ac:dyDescent="0.25">
      <c r="A3301">
        <v>3707</v>
      </c>
      <c r="C3301" s="5">
        <v>2</v>
      </c>
      <c r="D3301" s="4">
        <v>3</v>
      </c>
    </row>
    <row r="3302" spans="1:5" x14ac:dyDescent="0.25">
      <c r="A3302">
        <v>3708</v>
      </c>
      <c r="C3302" s="5">
        <v>2</v>
      </c>
      <c r="D3302" s="4">
        <v>3</v>
      </c>
    </row>
    <row r="3303" spans="1:5" x14ac:dyDescent="0.25">
      <c r="A3303">
        <v>3709</v>
      </c>
      <c r="C3303" s="5">
        <v>2</v>
      </c>
      <c r="D3303" s="4">
        <v>3</v>
      </c>
    </row>
    <row r="3304" spans="1:5" x14ac:dyDescent="0.25">
      <c r="A3304">
        <v>3710</v>
      </c>
      <c r="C3304" s="5">
        <v>2</v>
      </c>
      <c r="D3304" s="4">
        <v>3</v>
      </c>
    </row>
    <row r="3305" spans="1:5" x14ac:dyDescent="0.25">
      <c r="A3305">
        <v>3711</v>
      </c>
      <c r="D3305" s="4">
        <v>3</v>
      </c>
      <c r="E3305" s="3">
        <v>4</v>
      </c>
    </row>
    <row r="3306" spans="1:5" x14ac:dyDescent="0.25">
      <c r="A3306">
        <v>3712</v>
      </c>
      <c r="D3306" s="4">
        <v>3</v>
      </c>
      <c r="E3306" s="3">
        <v>4</v>
      </c>
    </row>
    <row r="3307" spans="1:5" x14ac:dyDescent="0.25">
      <c r="A3307">
        <v>3713</v>
      </c>
      <c r="D3307" s="4">
        <v>3</v>
      </c>
      <c r="E3307" s="3">
        <v>4</v>
      </c>
    </row>
    <row r="3308" spans="1:5" x14ac:dyDescent="0.25">
      <c r="A3308">
        <v>3714</v>
      </c>
      <c r="D3308" s="4">
        <v>3</v>
      </c>
      <c r="E3308" s="3">
        <v>4</v>
      </c>
    </row>
    <row r="3309" spans="1:5" x14ac:dyDescent="0.25">
      <c r="A3309">
        <v>3715</v>
      </c>
      <c r="D3309" s="4">
        <v>3</v>
      </c>
      <c r="E3309" s="3">
        <v>4</v>
      </c>
    </row>
    <row r="3310" spans="1:5" x14ac:dyDescent="0.25">
      <c r="A3310">
        <v>3716</v>
      </c>
      <c r="B3310" s="2">
        <v>1</v>
      </c>
      <c r="D3310" s="4">
        <v>3</v>
      </c>
      <c r="E3310" s="3">
        <v>4</v>
      </c>
    </row>
    <row r="3311" spans="1:5" x14ac:dyDescent="0.25">
      <c r="A3311">
        <v>3717</v>
      </c>
      <c r="B3311" s="2">
        <v>1</v>
      </c>
      <c r="D3311" s="4">
        <v>3</v>
      </c>
      <c r="E3311" s="3">
        <v>4</v>
      </c>
    </row>
    <row r="3312" spans="1:5" x14ac:dyDescent="0.25">
      <c r="A3312">
        <v>3718</v>
      </c>
      <c r="B3312" s="2">
        <v>1</v>
      </c>
      <c r="D3312" s="4">
        <v>3</v>
      </c>
      <c r="E3312" s="3">
        <v>4</v>
      </c>
    </row>
    <row r="3313" spans="1:5" x14ac:dyDescent="0.25">
      <c r="A3313">
        <v>3719</v>
      </c>
      <c r="B3313" s="2">
        <v>1</v>
      </c>
      <c r="E3313" s="3">
        <v>4</v>
      </c>
    </row>
    <row r="3314" spans="1:5" x14ac:dyDescent="0.25">
      <c r="A3314">
        <v>3720</v>
      </c>
      <c r="B3314" s="2">
        <v>1</v>
      </c>
      <c r="E3314" s="3">
        <v>4</v>
      </c>
    </row>
    <row r="3315" spans="1:5" x14ac:dyDescent="0.25">
      <c r="A3315">
        <v>3721</v>
      </c>
      <c r="B3315" s="2">
        <v>1</v>
      </c>
      <c r="E3315" s="3">
        <v>4</v>
      </c>
    </row>
    <row r="3316" spans="1:5" x14ac:dyDescent="0.25">
      <c r="A3316">
        <v>3722</v>
      </c>
      <c r="B3316" s="2">
        <v>1</v>
      </c>
      <c r="E3316" s="3">
        <v>4</v>
      </c>
    </row>
    <row r="3317" spans="1:5" x14ac:dyDescent="0.25">
      <c r="A3317">
        <v>3723</v>
      </c>
      <c r="B3317" s="2">
        <v>1</v>
      </c>
      <c r="E3317" s="3">
        <v>4</v>
      </c>
    </row>
    <row r="3318" spans="1:5" x14ac:dyDescent="0.25">
      <c r="A3318">
        <v>3724</v>
      </c>
      <c r="B3318" s="2">
        <v>1</v>
      </c>
      <c r="E3318" s="3">
        <v>4</v>
      </c>
    </row>
    <row r="3319" spans="1:5" x14ac:dyDescent="0.25">
      <c r="A3319">
        <v>3725</v>
      </c>
      <c r="B3319" s="2">
        <v>1</v>
      </c>
    </row>
    <row r="3320" spans="1:5" x14ac:dyDescent="0.25">
      <c r="A3320">
        <v>3726</v>
      </c>
      <c r="B3320" s="2">
        <v>1</v>
      </c>
    </row>
    <row r="3321" spans="1:5" x14ac:dyDescent="0.25">
      <c r="A3321">
        <v>3727</v>
      </c>
      <c r="B3321" s="2">
        <v>1</v>
      </c>
      <c r="C3321" s="5">
        <v>2</v>
      </c>
    </row>
    <row r="3322" spans="1:5" x14ac:dyDescent="0.25">
      <c r="A3322">
        <v>3728</v>
      </c>
      <c r="B3322" s="2">
        <v>1</v>
      </c>
      <c r="C3322" s="5">
        <v>2</v>
      </c>
    </row>
    <row r="3323" spans="1:5" x14ac:dyDescent="0.25">
      <c r="A3323">
        <v>3729</v>
      </c>
      <c r="B3323" s="2">
        <v>1</v>
      </c>
      <c r="C3323" s="5">
        <v>2</v>
      </c>
    </row>
    <row r="3324" spans="1:5" x14ac:dyDescent="0.25">
      <c r="A3324">
        <v>3730</v>
      </c>
      <c r="B3324" s="2">
        <v>1</v>
      </c>
      <c r="C3324" s="5">
        <v>2</v>
      </c>
    </row>
    <row r="3325" spans="1:5" x14ac:dyDescent="0.25">
      <c r="A3325">
        <v>3731</v>
      </c>
      <c r="C3325" s="5">
        <v>2</v>
      </c>
    </row>
    <row r="3326" spans="1:5" x14ac:dyDescent="0.25">
      <c r="A3326">
        <v>3732</v>
      </c>
      <c r="C3326" s="5">
        <v>2</v>
      </c>
    </row>
    <row r="3327" spans="1:5" x14ac:dyDescent="0.25">
      <c r="A3327">
        <v>3733</v>
      </c>
      <c r="C3327" s="5">
        <v>2</v>
      </c>
      <c r="D3327" s="4">
        <v>3</v>
      </c>
    </row>
    <row r="3328" spans="1:5" x14ac:dyDescent="0.25">
      <c r="A3328">
        <v>3734</v>
      </c>
      <c r="C3328" s="5">
        <v>2</v>
      </c>
      <c r="D3328" s="4">
        <v>3</v>
      </c>
    </row>
    <row r="3329" spans="1:5" x14ac:dyDescent="0.25">
      <c r="A3329">
        <v>3735</v>
      </c>
      <c r="C3329" s="5">
        <v>2</v>
      </c>
      <c r="D3329" s="4">
        <v>3</v>
      </c>
    </row>
    <row r="3330" spans="1:5" x14ac:dyDescent="0.25">
      <c r="A3330">
        <v>3736</v>
      </c>
      <c r="C3330" s="5">
        <v>2</v>
      </c>
      <c r="D3330" s="4">
        <v>3</v>
      </c>
    </row>
    <row r="3331" spans="1:5" x14ac:dyDescent="0.25">
      <c r="A3331">
        <v>3737</v>
      </c>
      <c r="C3331" s="5">
        <v>2</v>
      </c>
      <c r="D3331" s="4">
        <v>3</v>
      </c>
    </row>
    <row r="3332" spans="1:5" x14ac:dyDescent="0.25">
      <c r="A3332">
        <v>3738</v>
      </c>
      <c r="C3332" s="5">
        <v>2</v>
      </c>
      <c r="D3332" s="4">
        <v>3</v>
      </c>
    </row>
    <row r="3333" spans="1:5" x14ac:dyDescent="0.25">
      <c r="A3333">
        <v>3739</v>
      </c>
      <c r="C3333" s="5">
        <v>2</v>
      </c>
      <c r="D3333" s="4">
        <v>3</v>
      </c>
      <c r="E3333" s="3">
        <v>4</v>
      </c>
    </row>
    <row r="3334" spans="1:5" x14ac:dyDescent="0.25">
      <c r="A3334">
        <v>3740</v>
      </c>
      <c r="D3334" s="4">
        <v>3</v>
      </c>
      <c r="E3334" s="3">
        <v>4</v>
      </c>
    </row>
    <row r="3335" spans="1:5" x14ac:dyDescent="0.25">
      <c r="A3335">
        <v>3741</v>
      </c>
      <c r="D3335" s="4">
        <v>3</v>
      </c>
      <c r="E3335" s="3">
        <v>4</v>
      </c>
    </row>
    <row r="3336" spans="1:5" x14ac:dyDescent="0.25">
      <c r="A3336">
        <v>3742</v>
      </c>
      <c r="D3336" s="4">
        <v>3</v>
      </c>
      <c r="E3336" s="3">
        <v>4</v>
      </c>
    </row>
    <row r="3337" spans="1:5" x14ac:dyDescent="0.25">
      <c r="A3337">
        <v>3743</v>
      </c>
      <c r="D3337" s="4">
        <v>3</v>
      </c>
      <c r="E3337" s="3">
        <v>4</v>
      </c>
    </row>
    <row r="3338" spans="1:5" x14ac:dyDescent="0.25">
      <c r="A3338">
        <v>3744</v>
      </c>
      <c r="B3338" s="2">
        <v>1</v>
      </c>
      <c r="D3338" s="4">
        <v>3</v>
      </c>
      <c r="E3338" s="3">
        <v>4</v>
      </c>
    </row>
    <row r="3339" spans="1:5" x14ac:dyDescent="0.25">
      <c r="A3339">
        <v>3745</v>
      </c>
      <c r="B3339" s="2">
        <v>1</v>
      </c>
      <c r="D3339" s="4">
        <v>3</v>
      </c>
      <c r="E3339" s="3">
        <v>4</v>
      </c>
    </row>
    <row r="3340" spans="1:5" x14ac:dyDescent="0.25">
      <c r="A3340">
        <v>3746</v>
      </c>
      <c r="B3340" s="2">
        <v>1</v>
      </c>
      <c r="E3340" s="3">
        <v>4</v>
      </c>
    </row>
    <row r="3341" spans="1:5" x14ac:dyDescent="0.25">
      <c r="A3341">
        <v>3747</v>
      </c>
      <c r="B3341" s="2">
        <v>1</v>
      </c>
      <c r="E3341" s="3">
        <v>4</v>
      </c>
    </row>
    <row r="3342" spans="1:5" x14ac:dyDescent="0.25">
      <c r="A3342">
        <v>3748</v>
      </c>
      <c r="B3342" s="2">
        <v>1</v>
      </c>
      <c r="E3342" s="3">
        <v>4</v>
      </c>
    </row>
    <row r="3343" spans="1:5" x14ac:dyDescent="0.25">
      <c r="A3343">
        <v>3749</v>
      </c>
      <c r="B3343" s="2">
        <v>1</v>
      </c>
      <c r="E3343" s="3">
        <v>4</v>
      </c>
    </row>
    <row r="3344" spans="1:5" x14ac:dyDescent="0.25">
      <c r="A3344">
        <v>3750</v>
      </c>
      <c r="B3344" s="2">
        <v>1</v>
      </c>
      <c r="E3344" s="3">
        <v>4</v>
      </c>
    </row>
    <row r="3345" spans="1:6" x14ac:dyDescent="0.25">
      <c r="A3345">
        <v>3751</v>
      </c>
      <c r="B3345" s="2">
        <v>1</v>
      </c>
      <c r="E3345" s="3">
        <v>4</v>
      </c>
      <c r="F3345" t="s">
        <v>22</v>
      </c>
    </row>
    <row r="3346" spans="1:6" x14ac:dyDescent="0.25">
      <c r="A3346">
        <v>3783</v>
      </c>
    </row>
    <row r="3347" spans="1:6" x14ac:dyDescent="0.25">
      <c r="A3347">
        <v>3784</v>
      </c>
    </row>
    <row r="3348" spans="1:6" x14ac:dyDescent="0.25">
      <c r="A3348">
        <v>3785</v>
      </c>
      <c r="F3348" t="s">
        <v>22</v>
      </c>
    </row>
    <row r="3349" spans="1:6" x14ac:dyDescent="0.25">
      <c r="A3349">
        <v>3786</v>
      </c>
      <c r="C3349" s="5">
        <v>2</v>
      </c>
      <c r="D3349" s="4">
        <v>3</v>
      </c>
    </row>
    <row r="3350" spans="1:6" x14ac:dyDescent="0.25">
      <c r="A3350">
        <v>3787</v>
      </c>
      <c r="C3350" s="5">
        <v>2</v>
      </c>
      <c r="D3350" s="4">
        <v>3</v>
      </c>
    </row>
    <row r="3351" spans="1:6" x14ac:dyDescent="0.25">
      <c r="A3351">
        <v>3788</v>
      </c>
      <c r="C3351" s="5">
        <v>2</v>
      </c>
      <c r="D3351" s="4">
        <v>3</v>
      </c>
    </row>
    <row r="3352" spans="1:6" x14ac:dyDescent="0.25">
      <c r="A3352">
        <v>3789</v>
      </c>
      <c r="C3352" s="5">
        <v>2</v>
      </c>
      <c r="D3352" s="4">
        <v>3</v>
      </c>
    </row>
    <row r="3353" spans="1:6" x14ac:dyDescent="0.25">
      <c r="A3353">
        <v>3790</v>
      </c>
      <c r="C3353" s="5">
        <v>2</v>
      </c>
      <c r="D3353" s="4">
        <v>3</v>
      </c>
    </row>
    <row r="3354" spans="1:6" x14ac:dyDescent="0.25">
      <c r="A3354">
        <v>3791</v>
      </c>
      <c r="C3354" s="5">
        <v>2</v>
      </c>
      <c r="D3354" s="4">
        <v>3</v>
      </c>
    </row>
    <row r="3355" spans="1:6" x14ac:dyDescent="0.25">
      <c r="A3355">
        <v>3792</v>
      </c>
      <c r="C3355" s="5">
        <v>2</v>
      </c>
      <c r="D3355" s="4">
        <v>3</v>
      </c>
    </row>
    <row r="3356" spans="1:6" x14ac:dyDescent="0.25">
      <c r="A3356">
        <v>3793</v>
      </c>
      <c r="C3356" s="5">
        <v>2</v>
      </c>
      <c r="D3356" s="4">
        <v>3</v>
      </c>
    </row>
    <row r="3357" spans="1:6" x14ac:dyDescent="0.25">
      <c r="A3357">
        <v>3794</v>
      </c>
      <c r="C3357" s="5">
        <v>2</v>
      </c>
      <c r="D3357" s="4">
        <v>3</v>
      </c>
    </row>
    <row r="3358" spans="1:6" x14ac:dyDescent="0.25">
      <c r="A3358">
        <v>3795</v>
      </c>
      <c r="C3358" s="5">
        <v>2</v>
      </c>
      <c r="D3358" s="4">
        <v>3</v>
      </c>
    </row>
    <row r="3359" spans="1:6" x14ac:dyDescent="0.25">
      <c r="A3359">
        <v>3796</v>
      </c>
      <c r="C3359" s="5">
        <v>2</v>
      </c>
      <c r="D3359" s="4">
        <v>3</v>
      </c>
    </row>
    <row r="3360" spans="1:6" x14ac:dyDescent="0.25">
      <c r="A3360">
        <v>3797</v>
      </c>
      <c r="C3360" s="5">
        <v>2</v>
      </c>
      <c r="D3360" s="4">
        <v>3</v>
      </c>
    </row>
    <row r="3361" spans="1:5" x14ac:dyDescent="0.25">
      <c r="A3361">
        <v>3798</v>
      </c>
      <c r="C3361" s="5">
        <v>2</v>
      </c>
      <c r="D3361" s="4">
        <v>3</v>
      </c>
    </row>
    <row r="3362" spans="1:5" x14ac:dyDescent="0.25">
      <c r="A3362">
        <v>3799</v>
      </c>
      <c r="C3362" s="5">
        <v>2</v>
      </c>
      <c r="D3362" s="4">
        <v>3</v>
      </c>
    </row>
    <row r="3363" spans="1:5" x14ac:dyDescent="0.25">
      <c r="A3363">
        <v>3800</v>
      </c>
      <c r="C3363" s="5">
        <v>2</v>
      </c>
      <c r="D3363" s="4">
        <v>3</v>
      </c>
    </row>
    <row r="3364" spans="1:5" x14ac:dyDescent="0.25">
      <c r="A3364">
        <v>3801</v>
      </c>
      <c r="C3364" s="5">
        <v>2</v>
      </c>
      <c r="D3364" s="4">
        <v>3</v>
      </c>
    </row>
    <row r="3365" spans="1:5" x14ac:dyDescent="0.25">
      <c r="A3365">
        <v>3802</v>
      </c>
      <c r="C3365" s="5">
        <v>2</v>
      </c>
      <c r="D3365" s="4">
        <v>3</v>
      </c>
      <c r="E3365" s="3">
        <v>4</v>
      </c>
    </row>
    <row r="3366" spans="1:5" x14ac:dyDescent="0.25">
      <c r="A3366">
        <v>3803</v>
      </c>
      <c r="B3366" s="2">
        <v>1</v>
      </c>
      <c r="E3366" s="3">
        <v>4</v>
      </c>
    </row>
    <row r="3367" spans="1:5" x14ac:dyDescent="0.25">
      <c r="A3367">
        <v>3804</v>
      </c>
      <c r="B3367" s="2">
        <v>1</v>
      </c>
      <c r="E3367" s="3">
        <v>4</v>
      </c>
    </row>
    <row r="3368" spans="1:5" x14ac:dyDescent="0.25">
      <c r="A3368">
        <v>3805</v>
      </c>
      <c r="B3368" s="2">
        <v>1</v>
      </c>
      <c r="E3368" s="3">
        <v>4</v>
      </c>
    </row>
    <row r="3369" spans="1:5" x14ac:dyDescent="0.25">
      <c r="A3369">
        <v>3806</v>
      </c>
      <c r="B3369" s="2">
        <v>1</v>
      </c>
      <c r="E3369" s="3">
        <v>4</v>
      </c>
    </row>
    <row r="3370" spans="1:5" x14ac:dyDescent="0.25">
      <c r="A3370">
        <v>3807</v>
      </c>
      <c r="B3370" s="2">
        <v>1</v>
      </c>
      <c r="E3370" s="3">
        <v>4</v>
      </c>
    </row>
    <row r="3371" spans="1:5" x14ac:dyDescent="0.25">
      <c r="A3371">
        <v>3808</v>
      </c>
      <c r="B3371" s="2">
        <v>1</v>
      </c>
      <c r="E3371" s="3">
        <v>4</v>
      </c>
    </row>
    <row r="3372" spans="1:5" x14ac:dyDescent="0.25">
      <c r="A3372">
        <v>3809</v>
      </c>
      <c r="B3372" s="2">
        <v>1</v>
      </c>
      <c r="E3372" s="3">
        <v>4</v>
      </c>
    </row>
    <row r="3373" spans="1:5" x14ac:dyDescent="0.25">
      <c r="A3373">
        <v>3810</v>
      </c>
      <c r="B3373" s="2">
        <v>1</v>
      </c>
      <c r="E3373" s="3">
        <v>4</v>
      </c>
    </row>
    <row r="3374" spans="1:5" x14ac:dyDescent="0.25">
      <c r="A3374">
        <v>3811</v>
      </c>
      <c r="B3374" s="2">
        <v>1</v>
      </c>
      <c r="E3374" s="3">
        <v>4</v>
      </c>
    </row>
    <row r="3375" spans="1:5" x14ac:dyDescent="0.25">
      <c r="A3375">
        <v>3812</v>
      </c>
      <c r="B3375" s="2">
        <v>1</v>
      </c>
      <c r="E3375" s="3">
        <v>4</v>
      </c>
    </row>
    <row r="3376" spans="1:5" x14ac:dyDescent="0.25">
      <c r="A3376">
        <v>3813</v>
      </c>
      <c r="B3376" s="2">
        <v>1</v>
      </c>
      <c r="E3376" s="3">
        <v>4</v>
      </c>
    </row>
    <row r="3377" spans="1:5" x14ac:dyDescent="0.25">
      <c r="A3377">
        <v>3814</v>
      </c>
      <c r="B3377" s="2">
        <v>1</v>
      </c>
      <c r="E3377" s="3">
        <v>4</v>
      </c>
    </row>
    <row r="3378" spans="1:5" x14ac:dyDescent="0.25">
      <c r="A3378">
        <v>3815</v>
      </c>
      <c r="B3378" s="2">
        <v>1</v>
      </c>
      <c r="E3378" s="3">
        <v>4</v>
      </c>
    </row>
    <row r="3379" spans="1:5" x14ac:dyDescent="0.25">
      <c r="A3379">
        <v>3816</v>
      </c>
      <c r="B3379" s="2">
        <v>1</v>
      </c>
      <c r="E3379" s="3">
        <v>4</v>
      </c>
    </row>
    <row r="3380" spans="1:5" x14ac:dyDescent="0.25">
      <c r="A3380">
        <v>3817</v>
      </c>
      <c r="B3380" s="2">
        <v>1</v>
      </c>
      <c r="E3380" s="3">
        <v>4</v>
      </c>
    </row>
    <row r="3381" spans="1:5" x14ac:dyDescent="0.25">
      <c r="A3381">
        <v>3818</v>
      </c>
      <c r="B3381" s="2">
        <v>1</v>
      </c>
      <c r="E3381" s="3">
        <v>4</v>
      </c>
    </row>
    <row r="3382" spans="1:5" x14ac:dyDescent="0.25">
      <c r="A3382">
        <v>3819</v>
      </c>
      <c r="B3382" s="2">
        <v>1</v>
      </c>
      <c r="C3382" s="5">
        <v>2</v>
      </c>
    </row>
    <row r="3383" spans="1:5" x14ac:dyDescent="0.25">
      <c r="A3383">
        <v>3820</v>
      </c>
      <c r="C3383" s="5">
        <v>2</v>
      </c>
    </row>
    <row r="3384" spans="1:5" x14ac:dyDescent="0.25">
      <c r="A3384">
        <v>3821</v>
      </c>
      <c r="C3384" s="5">
        <v>2</v>
      </c>
      <c r="D3384" s="4">
        <v>3</v>
      </c>
    </row>
    <row r="3385" spans="1:5" x14ac:dyDescent="0.25">
      <c r="A3385">
        <v>3822</v>
      </c>
      <c r="C3385" s="5">
        <v>2</v>
      </c>
      <c r="D3385" s="4">
        <v>3</v>
      </c>
    </row>
    <row r="3386" spans="1:5" x14ac:dyDescent="0.25">
      <c r="A3386">
        <v>3823</v>
      </c>
      <c r="C3386" s="5">
        <v>2</v>
      </c>
      <c r="D3386" s="4">
        <v>3</v>
      </c>
    </row>
    <row r="3387" spans="1:5" x14ac:dyDescent="0.25">
      <c r="A3387">
        <v>3824</v>
      </c>
      <c r="C3387" s="5">
        <v>2</v>
      </c>
      <c r="D3387" s="4">
        <v>3</v>
      </c>
    </row>
    <row r="3388" spans="1:5" x14ac:dyDescent="0.25">
      <c r="A3388">
        <v>3825</v>
      </c>
      <c r="C3388" s="5">
        <v>2</v>
      </c>
      <c r="D3388" s="4">
        <v>3</v>
      </c>
    </row>
    <row r="3389" spans="1:5" x14ac:dyDescent="0.25">
      <c r="A3389">
        <v>3826</v>
      </c>
      <c r="C3389" s="5">
        <v>2</v>
      </c>
      <c r="D3389" s="4">
        <v>3</v>
      </c>
    </row>
    <row r="3390" spans="1:5" x14ac:dyDescent="0.25">
      <c r="A3390">
        <v>3827</v>
      </c>
      <c r="C3390" s="5">
        <v>2</v>
      </c>
      <c r="D3390" s="4">
        <v>3</v>
      </c>
    </row>
    <row r="3391" spans="1:5" x14ac:dyDescent="0.25">
      <c r="A3391">
        <v>3828</v>
      </c>
      <c r="C3391" s="5">
        <v>2</v>
      </c>
      <c r="D3391" s="4">
        <v>3</v>
      </c>
    </row>
    <row r="3392" spans="1:5" x14ac:dyDescent="0.25">
      <c r="A3392">
        <v>3829</v>
      </c>
      <c r="C3392" s="5">
        <v>2</v>
      </c>
      <c r="D3392" s="4">
        <v>3</v>
      </c>
    </row>
    <row r="3393" spans="1:5" x14ac:dyDescent="0.25">
      <c r="A3393">
        <v>3830</v>
      </c>
      <c r="C3393" s="5">
        <v>2</v>
      </c>
      <c r="D3393" s="4">
        <v>3</v>
      </c>
    </row>
    <row r="3394" spans="1:5" x14ac:dyDescent="0.25">
      <c r="A3394">
        <v>3831</v>
      </c>
      <c r="C3394" s="5">
        <v>2</v>
      </c>
      <c r="D3394" s="4">
        <v>3</v>
      </c>
    </row>
    <row r="3395" spans="1:5" x14ac:dyDescent="0.25">
      <c r="A3395">
        <v>3832</v>
      </c>
      <c r="C3395" s="5">
        <v>2</v>
      </c>
      <c r="D3395" s="4">
        <v>3</v>
      </c>
      <c r="E3395" s="3">
        <v>4</v>
      </c>
    </row>
    <row r="3396" spans="1:5" x14ac:dyDescent="0.25">
      <c r="A3396">
        <v>3833</v>
      </c>
      <c r="D3396" s="4">
        <v>3</v>
      </c>
      <c r="E3396" s="3">
        <v>4</v>
      </c>
    </row>
    <row r="3397" spans="1:5" x14ac:dyDescent="0.25">
      <c r="A3397">
        <v>3834</v>
      </c>
      <c r="D3397" s="4">
        <v>3</v>
      </c>
      <c r="E3397" s="3">
        <v>4</v>
      </c>
    </row>
    <row r="3398" spans="1:5" x14ac:dyDescent="0.25">
      <c r="A3398">
        <v>3835</v>
      </c>
      <c r="D3398" s="4">
        <v>3</v>
      </c>
      <c r="E3398" s="3">
        <v>4</v>
      </c>
    </row>
    <row r="3399" spans="1:5" x14ac:dyDescent="0.25">
      <c r="A3399">
        <v>3836</v>
      </c>
      <c r="B3399" s="2">
        <v>1</v>
      </c>
      <c r="E3399" s="3">
        <v>4</v>
      </c>
    </row>
    <row r="3400" spans="1:5" x14ac:dyDescent="0.25">
      <c r="A3400">
        <v>3837</v>
      </c>
      <c r="B3400" s="2">
        <v>1</v>
      </c>
      <c r="E3400" s="3">
        <v>4</v>
      </c>
    </row>
    <row r="3401" spans="1:5" x14ac:dyDescent="0.25">
      <c r="A3401">
        <v>3838</v>
      </c>
      <c r="B3401" s="2">
        <v>1</v>
      </c>
      <c r="E3401" s="3">
        <v>4</v>
      </c>
    </row>
    <row r="3402" spans="1:5" x14ac:dyDescent="0.25">
      <c r="A3402">
        <v>3839</v>
      </c>
      <c r="B3402" s="2">
        <v>1</v>
      </c>
      <c r="E3402" s="3">
        <v>4</v>
      </c>
    </row>
    <row r="3403" spans="1:5" x14ac:dyDescent="0.25">
      <c r="A3403">
        <v>3840</v>
      </c>
      <c r="B3403" s="2">
        <v>1</v>
      </c>
      <c r="E3403" s="3">
        <v>4</v>
      </c>
    </row>
    <row r="3404" spans="1:5" x14ac:dyDescent="0.25">
      <c r="A3404">
        <v>3841</v>
      </c>
      <c r="B3404" s="2">
        <v>1</v>
      </c>
      <c r="E3404" s="3">
        <v>4</v>
      </c>
    </row>
    <row r="3405" spans="1:5" x14ac:dyDescent="0.25">
      <c r="A3405">
        <v>3842</v>
      </c>
      <c r="B3405" s="2">
        <v>1</v>
      </c>
      <c r="E3405" s="3">
        <v>4</v>
      </c>
    </row>
    <row r="3406" spans="1:5" x14ac:dyDescent="0.25">
      <c r="A3406">
        <v>3843</v>
      </c>
      <c r="B3406" s="2">
        <v>1</v>
      </c>
      <c r="E3406" s="3">
        <v>4</v>
      </c>
    </row>
    <row r="3407" spans="1:5" x14ac:dyDescent="0.25">
      <c r="A3407">
        <v>3844</v>
      </c>
      <c r="B3407" s="2">
        <v>1</v>
      </c>
      <c r="E3407" s="3">
        <v>4</v>
      </c>
    </row>
    <row r="3408" spans="1:5" x14ac:dyDescent="0.25">
      <c r="A3408">
        <v>3845</v>
      </c>
      <c r="B3408" s="2">
        <v>1</v>
      </c>
      <c r="E3408" s="3">
        <v>4</v>
      </c>
    </row>
    <row r="3409" spans="1:5" x14ac:dyDescent="0.25">
      <c r="A3409">
        <v>3846</v>
      </c>
      <c r="B3409" s="2">
        <v>1</v>
      </c>
      <c r="E3409" s="3">
        <v>4</v>
      </c>
    </row>
    <row r="3410" spans="1:5" x14ac:dyDescent="0.25">
      <c r="A3410">
        <v>3847</v>
      </c>
      <c r="B3410" s="2">
        <v>1</v>
      </c>
    </row>
    <row r="3411" spans="1:5" x14ac:dyDescent="0.25">
      <c r="A3411">
        <v>3848</v>
      </c>
      <c r="B3411" s="2">
        <v>1</v>
      </c>
    </row>
    <row r="3412" spans="1:5" x14ac:dyDescent="0.25">
      <c r="A3412">
        <v>3849</v>
      </c>
      <c r="B3412" s="2">
        <v>1</v>
      </c>
    </row>
    <row r="3413" spans="1:5" x14ac:dyDescent="0.25">
      <c r="A3413">
        <v>3850</v>
      </c>
      <c r="B3413" s="2">
        <v>1</v>
      </c>
      <c r="D3413" s="4">
        <v>3</v>
      </c>
    </row>
    <row r="3414" spans="1:5" x14ac:dyDescent="0.25">
      <c r="A3414">
        <v>3851</v>
      </c>
      <c r="C3414" s="5">
        <v>2</v>
      </c>
      <c r="D3414" s="4">
        <v>3</v>
      </c>
    </row>
    <row r="3415" spans="1:5" x14ac:dyDescent="0.25">
      <c r="A3415">
        <v>3852</v>
      </c>
      <c r="C3415" s="5">
        <v>2</v>
      </c>
      <c r="D3415" s="4">
        <v>3</v>
      </c>
    </row>
    <row r="3416" spans="1:5" x14ac:dyDescent="0.25">
      <c r="A3416">
        <v>3853</v>
      </c>
      <c r="C3416" s="5">
        <v>2</v>
      </c>
      <c r="D3416" s="4">
        <v>3</v>
      </c>
    </row>
    <row r="3417" spans="1:5" x14ac:dyDescent="0.25">
      <c r="A3417">
        <v>3854</v>
      </c>
      <c r="C3417" s="5">
        <v>2</v>
      </c>
      <c r="D3417" s="4">
        <v>3</v>
      </c>
    </row>
    <row r="3418" spans="1:5" x14ac:dyDescent="0.25">
      <c r="A3418">
        <v>3855</v>
      </c>
      <c r="C3418" s="5">
        <v>2</v>
      </c>
      <c r="D3418" s="4">
        <v>3</v>
      </c>
    </row>
    <row r="3419" spans="1:5" x14ac:dyDescent="0.25">
      <c r="A3419">
        <v>3856</v>
      </c>
      <c r="C3419" s="5">
        <v>2</v>
      </c>
      <c r="D3419" s="4">
        <v>3</v>
      </c>
    </row>
    <row r="3420" spans="1:5" x14ac:dyDescent="0.25">
      <c r="A3420">
        <v>3857</v>
      </c>
      <c r="C3420" s="5">
        <v>2</v>
      </c>
      <c r="D3420" s="4">
        <v>3</v>
      </c>
    </row>
    <row r="3421" spans="1:5" x14ac:dyDescent="0.25">
      <c r="A3421">
        <v>3858</v>
      </c>
      <c r="C3421" s="5">
        <v>2</v>
      </c>
      <c r="D3421" s="4">
        <v>3</v>
      </c>
    </row>
    <row r="3422" spans="1:5" x14ac:dyDescent="0.25">
      <c r="A3422">
        <v>3859</v>
      </c>
      <c r="C3422" s="5">
        <v>2</v>
      </c>
      <c r="D3422" s="4">
        <v>3</v>
      </c>
    </row>
    <row r="3423" spans="1:5" x14ac:dyDescent="0.25">
      <c r="A3423">
        <v>3860</v>
      </c>
      <c r="C3423" s="5">
        <v>2</v>
      </c>
      <c r="D3423" s="4">
        <v>3</v>
      </c>
    </row>
    <row r="3424" spans="1:5" x14ac:dyDescent="0.25">
      <c r="A3424">
        <v>3861</v>
      </c>
      <c r="C3424" s="5">
        <v>2</v>
      </c>
      <c r="D3424" s="4">
        <v>3</v>
      </c>
    </row>
    <row r="3425" spans="1:5" x14ac:dyDescent="0.25">
      <c r="A3425">
        <v>3862</v>
      </c>
      <c r="D3425" s="4">
        <v>3</v>
      </c>
    </row>
    <row r="3426" spans="1:5" x14ac:dyDescent="0.25">
      <c r="A3426">
        <v>3863</v>
      </c>
    </row>
    <row r="3427" spans="1:5" x14ac:dyDescent="0.25">
      <c r="A3427">
        <v>3864</v>
      </c>
      <c r="E3427" s="3">
        <v>4</v>
      </c>
    </row>
    <row r="3428" spans="1:5" x14ac:dyDescent="0.25">
      <c r="A3428">
        <v>3865</v>
      </c>
      <c r="E3428" s="3">
        <v>4</v>
      </c>
    </row>
    <row r="3429" spans="1:5" x14ac:dyDescent="0.25">
      <c r="A3429">
        <v>3866</v>
      </c>
      <c r="B3429" s="2">
        <v>1</v>
      </c>
      <c r="E3429" s="3">
        <v>4</v>
      </c>
    </row>
    <row r="3430" spans="1:5" x14ac:dyDescent="0.25">
      <c r="A3430">
        <v>3867</v>
      </c>
      <c r="B3430" s="2">
        <v>1</v>
      </c>
      <c r="E3430" s="3">
        <v>4</v>
      </c>
    </row>
    <row r="3431" spans="1:5" x14ac:dyDescent="0.25">
      <c r="A3431">
        <v>3868</v>
      </c>
      <c r="B3431" s="2">
        <v>1</v>
      </c>
      <c r="E3431" s="3">
        <v>4</v>
      </c>
    </row>
    <row r="3432" spans="1:5" x14ac:dyDescent="0.25">
      <c r="A3432">
        <v>3869</v>
      </c>
      <c r="B3432" s="2">
        <v>1</v>
      </c>
      <c r="E3432" s="3">
        <v>4</v>
      </c>
    </row>
    <row r="3433" spans="1:5" x14ac:dyDescent="0.25">
      <c r="A3433">
        <v>3870</v>
      </c>
      <c r="B3433" s="2">
        <v>1</v>
      </c>
      <c r="E3433" s="3">
        <v>4</v>
      </c>
    </row>
    <row r="3434" spans="1:5" x14ac:dyDescent="0.25">
      <c r="A3434">
        <v>3871</v>
      </c>
      <c r="B3434" s="2">
        <v>1</v>
      </c>
      <c r="E3434" s="3">
        <v>4</v>
      </c>
    </row>
    <row r="3435" spans="1:5" x14ac:dyDescent="0.25">
      <c r="A3435">
        <v>3872</v>
      </c>
      <c r="B3435" s="2">
        <v>1</v>
      </c>
      <c r="E3435" s="3">
        <v>4</v>
      </c>
    </row>
    <row r="3436" spans="1:5" x14ac:dyDescent="0.25">
      <c r="A3436">
        <v>3873</v>
      </c>
      <c r="B3436" s="2">
        <v>1</v>
      </c>
      <c r="E3436" s="3">
        <v>4</v>
      </c>
    </row>
    <row r="3437" spans="1:5" x14ac:dyDescent="0.25">
      <c r="A3437">
        <v>3874</v>
      </c>
      <c r="B3437" s="2">
        <v>1</v>
      </c>
      <c r="E3437" s="3">
        <v>4</v>
      </c>
    </row>
    <row r="3438" spans="1:5" x14ac:dyDescent="0.25">
      <c r="A3438">
        <v>3875</v>
      </c>
      <c r="B3438" s="2">
        <v>1</v>
      </c>
      <c r="E3438" s="3">
        <v>4</v>
      </c>
    </row>
    <row r="3439" spans="1:5" x14ac:dyDescent="0.25">
      <c r="A3439">
        <v>3876</v>
      </c>
      <c r="B3439" s="2">
        <v>1</v>
      </c>
    </row>
    <row r="3440" spans="1:5" x14ac:dyDescent="0.25">
      <c r="A3440">
        <v>3877</v>
      </c>
      <c r="B3440" s="2">
        <v>1</v>
      </c>
      <c r="C3440" s="5">
        <v>2</v>
      </c>
    </row>
    <row r="3441" spans="1:5" x14ac:dyDescent="0.25">
      <c r="A3441">
        <v>3878</v>
      </c>
      <c r="C3441" s="5">
        <v>2</v>
      </c>
    </row>
    <row r="3442" spans="1:5" x14ac:dyDescent="0.25">
      <c r="A3442">
        <v>3879</v>
      </c>
      <c r="C3442" s="5">
        <v>2</v>
      </c>
    </row>
    <row r="3443" spans="1:5" x14ac:dyDescent="0.25">
      <c r="A3443">
        <v>3880</v>
      </c>
      <c r="C3443" s="5">
        <v>2</v>
      </c>
      <c r="D3443" s="4">
        <v>3</v>
      </c>
    </row>
    <row r="3444" spans="1:5" x14ac:dyDescent="0.25">
      <c r="A3444">
        <v>3881</v>
      </c>
      <c r="C3444" s="5">
        <v>2</v>
      </c>
      <c r="D3444" s="4">
        <v>3</v>
      </c>
    </row>
    <row r="3445" spans="1:5" x14ac:dyDescent="0.25">
      <c r="A3445">
        <v>3882</v>
      </c>
      <c r="C3445" s="5">
        <v>2</v>
      </c>
      <c r="D3445" s="4">
        <v>3</v>
      </c>
    </row>
    <row r="3446" spans="1:5" x14ac:dyDescent="0.25">
      <c r="A3446">
        <v>3883</v>
      </c>
      <c r="C3446" s="5">
        <v>2</v>
      </c>
      <c r="D3446" s="4">
        <v>3</v>
      </c>
    </row>
    <row r="3447" spans="1:5" x14ac:dyDescent="0.25">
      <c r="A3447">
        <v>3884</v>
      </c>
      <c r="C3447" s="5">
        <v>2</v>
      </c>
      <c r="D3447" s="4">
        <v>3</v>
      </c>
    </row>
    <row r="3448" spans="1:5" x14ac:dyDescent="0.25">
      <c r="A3448">
        <v>3885</v>
      </c>
      <c r="C3448" s="5">
        <v>2</v>
      </c>
      <c r="D3448" s="4">
        <v>3</v>
      </c>
    </row>
    <row r="3449" spans="1:5" x14ac:dyDescent="0.25">
      <c r="A3449">
        <v>3886</v>
      </c>
      <c r="C3449" s="5">
        <v>2</v>
      </c>
      <c r="D3449" s="4">
        <v>3</v>
      </c>
    </row>
    <row r="3450" spans="1:5" x14ac:dyDescent="0.25">
      <c r="A3450">
        <v>3887</v>
      </c>
      <c r="C3450" s="5">
        <v>2</v>
      </c>
      <c r="D3450" s="4">
        <v>3</v>
      </c>
    </row>
    <row r="3451" spans="1:5" x14ac:dyDescent="0.25">
      <c r="A3451">
        <v>3888</v>
      </c>
      <c r="C3451" s="5">
        <v>2</v>
      </c>
      <c r="D3451" s="4">
        <v>3</v>
      </c>
    </row>
    <row r="3452" spans="1:5" x14ac:dyDescent="0.25">
      <c r="A3452">
        <v>3889</v>
      </c>
      <c r="D3452" s="4">
        <v>3</v>
      </c>
      <c r="E3452" s="3">
        <v>4</v>
      </c>
    </row>
    <row r="3453" spans="1:5" x14ac:dyDescent="0.25">
      <c r="A3453">
        <v>3890</v>
      </c>
      <c r="D3453" s="4">
        <v>3</v>
      </c>
      <c r="E3453" s="3">
        <v>4</v>
      </c>
    </row>
    <row r="3454" spans="1:5" x14ac:dyDescent="0.25">
      <c r="A3454">
        <v>3891</v>
      </c>
      <c r="D3454" s="4">
        <v>3</v>
      </c>
      <c r="E3454" s="3">
        <v>4</v>
      </c>
    </row>
    <row r="3455" spans="1:5" x14ac:dyDescent="0.25">
      <c r="A3455">
        <v>3892</v>
      </c>
      <c r="E3455" s="3">
        <v>4</v>
      </c>
    </row>
    <row r="3456" spans="1:5" x14ac:dyDescent="0.25">
      <c r="A3456">
        <v>3893</v>
      </c>
      <c r="B3456" s="2">
        <v>1</v>
      </c>
      <c r="E3456" s="3">
        <v>4</v>
      </c>
    </row>
    <row r="3457" spans="1:5" x14ac:dyDescent="0.25">
      <c r="A3457">
        <v>3894</v>
      </c>
      <c r="B3457" s="2">
        <v>1</v>
      </c>
      <c r="E3457" s="3">
        <v>4</v>
      </c>
    </row>
    <row r="3458" spans="1:5" x14ac:dyDescent="0.25">
      <c r="A3458">
        <v>3895</v>
      </c>
      <c r="B3458" s="2">
        <v>1</v>
      </c>
      <c r="E3458" s="3">
        <v>4</v>
      </c>
    </row>
    <row r="3459" spans="1:5" x14ac:dyDescent="0.25">
      <c r="A3459">
        <v>3896</v>
      </c>
      <c r="B3459" s="2">
        <v>1</v>
      </c>
      <c r="E3459" s="3">
        <v>4</v>
      </c>
    </row>
    <row r="3460" spans="1:5" x14ac:dyDescent="0.25">
      <c r="A3460">
        <v>3897</v>
      </c>
      <c r="B3460" s="2">
        <v>1</v>
      </c>
      <c r="E3460" s="3">
        <v>4</v>
      </c>
    </row>
    <row r="3461" spans="1:5" x14ac:dyDescent="0.25">
      <c r="A3461">
        <v>3898</v>
      </c>
      <c r="B3461" s="2">
        <v>1</v>
      </c>
      <c r="E3461" s="3">
        <v>4</v>
      </c>
    </row>
    <row r="3462" spans="1:5" x14ac:dyDescent="0.25">
      <c r="A3462">
        <v>3899</v>
      </c>
      <c r="B3462" s="2">
        <v>1</v>
      </c>
      <c r="E3462" s="3">
        <v>4</v>
      </c>
    </row>
    <row r="3463" spans="1:5" x14ac:dyDescent="0.25">
      <c r="A3463">
        <v>3900</v>
      </c>
      <c r="B3463" s="2">
        <v>1</v>
      </c>
    </row>
    <row r="3464" spans="1:5" x14ac:dyDescent="0.25">
      <c r="A3464">
        <v>3901</v>
      </c>
      <c r="B3464" s="2">
        <v>1</v>
      </c>
    </row>
    <row r="3465" spans="1:5" x14ac:dyDescent="0.25">
      <c r="A3465">
        <v>3902</v>
      </c>
      <c r="B3465" s="2">
        <v>1</v>
      </c>
    </row>
    <row r="3466" spans="1:5" x14ac:dyDescent="0.25">
      <c r="A3466">
        <v>3903</v>
      </c>
      <c r="B3466" s="2">
        <v>1</v>
      </c>
    </row>
    <row r="3467" spans="1:5" x14ac:dyDescent="0.25">
      <c r="A3467">
        <v>3904</v>
      </c>
      <c r="B3467" s="2">
        <v>1</v>
      </c>
      <c r="C3467" s="5">
        <v>2</v>
      </c>
    </row>
    <row r="3468" spans="1:5" x14ac:dyDescent="0.25">
      <c r="A3468">
        <v>3905</v>
      </c>
      <c r="C3468" s="5">
        <v>2</v>
      </c>
    </row>
    <row r="3469" spans="1:5" x14ac:dyDescent="0.25">
      <c r="A3469">
        <v>3906</v>
      </c>
      <c r="C3469" s="5">
        <v>2</v>
      </c>
    </row>
    <row r="3470" spans="1:5" x14ac:dyDescent="0.25">
      <c r="A3470">
        <v>3907</v>
      </c>
      <c r="C3470" s="5">
        <v>2</v>
      </c>
    </row>
    <row r="3471" spans="1:5" x14ac:dyDescent="0.25">
      <c r="A3471">
        <v>3908</v>
      </c>
      <c r="C3471" s="5">
        <v>2</v>
      </c>
      <c r="D3471" s="4">
        <v>3</v>
      </c>
    </row>
    <row r="3472" spans="1:5" x14ac:dyDescent="0.25">
      <c r="A3472">
        <v>3909</v>
      </c>
      <c r="C3472" s="5">
        <v>2</v>
      </c>
      <c r="D3472" s="4">
        <v>3</v>
      </c>
    </row>
    <row r="3473" spans="1:5" x14ac:dyDescent="0.25">
      <c r="A3473">
        <v>3910</v>
      </c>
      <c r="C3473" s="5">
        <v>2</v>
      </c>
      <c r="D3473" s="4">
        <v>3</v>
      </c>
    </row>
    <row r="3474" spans="1:5" x14ac:dyDescent="0.25">
      <c r="A3474">
        <v>3911</v>
      </c>
      <c r="C3474" s="5">
        <v>2</v>
      </c>
      <c r="D3474" s="4">
        <v>3</v>
      </c>
    </row>
    <row r="3475" spans="1:5" x14ac:dyDescent="0.25">
      <c r="A3475">
        <v>3912</v>
      </c>
      <c r="C3475" s="5">
        <v>2</v>
      </c>
      <c r="D3475" s="4">
        <v>3</v>
      </c>
    </row>
    <row r="3476" spans="1:5" x14ac:dyDescent="0.25">
      <c r="A3476">
        <v>3913</v>
      </c>
      <c r="C3476" s="5">
        <v>2</v>
      </c>
      <c r="D3476" s="4">
        <v>3</v>
      </c>
    </row>
    <row r="3477" spans="1:5" x14ac:dyDescent="0.25">
      <c r="A3477">
        <v>3914</v>
      </c>
      <c r="D3477" s="4">
        <v>3</v>
      </c>
      <c r="E3477" s="3">
        <v>4</v>
      </c>
    </row>
    <row r="3478" spans="1:5" x14ac:dyDescent="0.25">
      <c r="A3478">
        <v>3915</v>
      </c>
      <c r="D3478" s="4">
        <v>3</v>
      </c>
      <c r="E3478" s="3">
        <v>4</v>
      </c>
    </row>
    <row r="3479" spans="1:5" x14ac:dyDescent="0.25">
      <c r="A3479">
        <v>3916</v>
      </c>
      <c r="D3479" s="4">
        <v>3</v>
      </c>
      <c r="E3479" s="3">
        <v>4</v>
      </c>
    </row>
    <row r="3480" spans="1:5" x14ac:dyDescent="0.25">
      <c r="A3480">
        <v>3917</v>
      </c>
      <c r="D3480" s="4">
        <v>3</v>
      </c>
      <c r="E3480" s="3">
        <v>4</v>
      </c>
    </row>
    <row r="3481" spans="1:5" x14ac:dyDescent="0.25">
      <c r="A3481">
        <v>3918</v>
      </c>
      <c r="D3481" s="4">
        <v>3</v>
      </c>
      <c r="E3481" s="3">
        <v>4</v>
      </c>
    </row>
    <row r="3482" spans="1:5" x14ac:dyDescent="0.25">
      <c r="A3482">
        <v>3919</v>
      </c>
      <c r="B3482" s="2">
        <v>1</v>
      </c>
      <c r="E3482" s="3">
        <v>4</v>
      </c>
    </row>
    <row r="3483" spans="1:5" x14ac:dyDescent="0.25">
      <c r="A3483">
        <v>3920</v>
      </c>
      <c r="B3483" s="2">
        <v>1</v>
      </c>
      <c r="E3483" s="3">
        <v>4</v>
      </c>
    </row>
    <row r="3484" spans="1:5" x14ac:dyDescent="0.25">
      <c r="A3484">
        <v>3921</v>
      </c>
      <c r="B3484" s="2">
        <v>1</v>
      </c>
      <c r="E3484" s="3">
        <v>4</v>
      </c>
    </row>
    <row r="3485" spans="1:5" x14ac:dyDescent="0.25">
      <c r="A3485">
        <v>3922</v>
      </c>
      <c r="B3485" s="2">
        <v>1</v>
      </c>
      <c r="E3485" s="3">
        <v>4</v>
      </c>
    </row>
    <row r="3486" spans="1:5" x14ac:dyDescent="0.25">
      <c r="A3486">
        <v>3923</v>
      </c>
      <c r="B3486" s="2">
        <v>1</v>
      </c>
      <c r="E3486" s="3">
        <v>4</v>
      </c>
    </row>
    <row r="3487" spans="1:5" x14ac:dyDescent="0.25">
      <c r="A3487">
        <v>3924</v>
      </c>
      <c r="B3487" s="2">
        <v>1</v>
      </c>
      <c r="E3487" s="3">
        <v>4</v>
      </c>
    </row>
    <row r="3488" spans="1:5" x14ac:dyDescent="0.25">
      <c r="A3488">
        <v>3925</v>
      </c>
      <c r="B3488" s="2">
        <v>1</v>
      </c>
    </row>
    <row r="3489" spans="1:5" x14ac:dyDescent="0.25">
      <c r="A3489">
        <v>3926</v>
      </c>
      <c r="B3489" s="2">
        <v>1</v>
      </c>
    </row>
    <row r="3490" spans="1:5" x14ac:dyDescent="0.25">
      <c r="A3490">
        <v>3927</v>
      </c>
      <c r="B3490" s="2">
        <v>1</v>
      </c>
    </row>
    <row r="3491" spans="1:5" x14ac:dyDescent="0.25">
      <c r="A3491">
        <v>3928</v>
      </c>
      <c r="B3491" s="2">
        <v>1</v>
      </c>
      <c r="C3491" s="5">
        <v>2</v>
      </c>
    </row>
    <row r="3492" spans="1:5" x14ac:dyDescent="0.25">
      <c r="A3492">
        <v>3929</v>
      </c>
      <c r="B3492" s="2">
        <v>1</v>
      </c>
      <c r="C3492" s="5">
        <v>2</v>
      </c>
    </row>
    <row r="3493" spans="1:5" x14ac:dyDescent="0.25">
      <c r="A3493">
        <v>3930</v>
      </c>
      <c r="B3493" s="2">
        <v>1</v>
      </c>
      <c r="C3493" s="5">
        <v>2</v>
      </c>
    </row>
    <row r="3494" spans="1:5" x14ac:dyDescent="0.25">
      <c r="A3494">
        <v>3931</v>
      </c>
      <c r="C3494" s="5">
        <v>2</v>
      </c>
    </row>
    <row r="3495" spans="1:5" x14ac:dyDescent="0.25">
      <c r="A3495">
        <v>3932</v>
      </c>
      <c r="C3495" s="5">
        <v>2</v>
      </c>
    </row>
    <row r="3496" spans="1:5" x14ac:dyDescent="0.25">
      <c r="A3496">
        <v>3933</v>
      </c>
      <c r="C3496" s="5">
        <v>2</v>
      </c>
    </row>
    <row r="3497" spans="1:5" x14ac:dyDescent="0.25">
      <c r="A3497">
        <v>3934</v>
      </c>
      <c r="C3497" s="5">
        <v>2</v>
      </c>
      <c r="D3497" s="4">
        <v>3</v>
      </c>
    </row>
    <row r="3498" spans="1:5" x14ac:dyDescent="0.25">
      <c r="A3498">
        <v>3935</v>
      </c>
      <c r="C3498" s="5">
        <v>2</v>
      </c>
      <c r="D3498" s="4">
        <v>3</v>
      </c>
    </row>
    <row r="3499" spans="1:5" x14ac:dyDescent="0.25">
      <c r="A3499">
        <v>3936</v>
      </c>
      <c r="C3499" s="5">
        <v>2</v>
      </c>
      <c r="D3499" s="4">
        <v>3</v>
      </c>
    </row>
    <row r="3500" spans="1:5" x14ac:dyDescent="0.25">
      <c r="A3500">
        <v>3937</v>
      </c>
      <c r="C3500" s="5">
        <v>2</v>
      </c>
      <c r="D3500" s="4">
        <v>3</v>
      </c>
    </row>
    <row r="3501" spans="1:5" x14ac:dyDescent="0.25">
      <c r="A3501">
        <v>3938</v>
      </c>
      <c r="D3501" s="4">
        <v>3</v>
      </c>
    </row>
    <row r="3502" spans="1:5" x14ac:dyDescent="0.25">
      <c r="A3502">
        <v>3939</v>
      </c>
      <c r="D3502" s="4">
        <v>3</v>
      </c>
    </row>
    <row r="3503" spans="1:5" x14ac:dyDescent="0.25">
      <c r="A3503">
        <v>3940</v>
      </c>
      <c r="D3503" s="4">
        <v>3</v>
      </c>
      <c r="E3503" s="3">
        <v>4</v>
      </c>
    </row>
    <row r="3504" spans="1:5" x14ac:dyDescent="0.25">
      <c r="A3504">
        <v>3941</v>
      </c>
      <c r="D3504" s="4">
        <v>3</v>
      </c>
      <c r="E3504" s="3">
        <v>4</v>
      </c>
    </row>
    <row r="3505" spans="1:5" x14ac:dyDescent="0.25">
      <c r="A3505">
        <v>3942</v>
      </c>
      <c r="D3505" s="4">
        <v>3</v>
      </c>
      <c r="E3505" s="3">
        <v>4</v>
      </c>
    </row>
    <row r="3506" spans="1:5" x14ac:dyDescent="0.25">
      <c r="A3506">
        <v>3943</v>
      </c>
      <c r="D3506" s="4">
        <v>3</v>
      </c>
      <c r="E3506" s="3">
        <v>4</v>
      </c>
    </row>
    <row r="3507" spans="1:5" x14ac:dyDescent="0.25">
      <c r="A3507">
        <v>3944</v>
      </c>
      <c r="B3507" s="2">
        <v>1</v>
      </c>
      <c r="D3507" s="4">
        <v>3</v>
      </c>
      <c r="E3507" s="3">
        <v>4</v>
      </c>
    </row>
    <row r="3508" spans="1:5" x14ac:dyDescent="0.25">
      <c r="A3508">
        <v>3945</v>
      </c>
      <c r="B3508" s="2">
        <v>1</v>
      </c>
      <c r="D3508" s="4">
        <v>3</v>
      </c>
      <c r="E3508" s="3">
        <v>4</v>
      </c>
    </row>
    <row r="3509" spans="1:5" x14ac:dyDescent="0.25">
      <c r="A3509">
        <v>3946</v>
      </c>
      <c r="B3509" s="2">
        <v>1</v>
      </c>
      <c r="E3509" s="3">
        <v>4</v>
      </c>
    </row>
    <row r="3510" spans="1:5" x14ac:dyDescent="0.25">
      <c r="A3510">
        <v>3947</v>
      </c>
      <c r="B3510" s="2">
        <v>1</v>
      </c>
      <c r="E3510" s="3">
        <v>4</v>
      </c>
    </row>
    <row r="3511" spans="1:5" x14ac:dyDescent="0.25">
      <c r="A3511">
        <v>3948</v>
      </c>
      <c r="B3511" s="2">
        <v>1</v>
      </c>
      <c r="E3511" s="3">
        <v>4</v>
      </c>
    </row>
    <row r="3512" spans="1:5" x14ac:dyDescent="0.25">
      <c r="A3512">
        <v>3949</v>
      </c>
      <c r="B3512" s="2">
        <v>1</v>
      </c>
      <c r="E3512" s="3">
        <v>4</v>
      </c>
    </row>
    <row r="3513" spans="1:5" x14ac:dyDescent="0.25">
      <c r="A3513">
        <v>3950</v>
      </c>
      <c r="B3513" s="2">
        <v>1</v>
      </c>
      <c r="E3513" s="3">
        <v>4</v>
      </c>
    </row>
    <row r="3514" spans="1:5" x14ac:dyDescent="0.25">
      <c r="A3514">
        <v>3951</v>
      </c>
      <c r="B3514" s="2">
        <v>1</v>
      </c>
    </row>
    <row r="3515" spans="1:5" x14ac:dyDescent="0.25">
      <c r="A3515">
        <v>3952</v>
      </c>
      <c r="B3515" s="2">
        <v>1</v>
      </c>
    </row>
    <row r="3516" spans="1:5" x14ac:dyDescent="0.25">
      <c r="A3516">
        <v>3953</v>
      </c>
      <c r="B3516" s="2">
        <v>1</v>
      </c>
      <c r="C3516" s="5">
        <v>2</v>
      </c>
    </row>
    <row r="3517" spans="1:5" x14ac:dyDescent="0.25">
      <c r="A3517">
        <v>3954</v>
      </c>
      <c r="B3517" s="2">
        <v>1</v>
      </c>
      <c r="C3517" s="5">
        <v>2</v>
      </c>
    </row>
    <row r="3518" spans="1:5" x14ac:dyDescent="0.25">
      <c r="A3518">
        <v>3955</v>
      </c>
      <c r="B3518" s="2">
        <v>1</v>
      </c>
      <c r="C3518" s="5">
        <v>2</v>
      </c>
    </row>
    <row r="3519" spans="1:5" x14ac:dyDescent="0.25">
      <c r="A3519">
        <v>3956</v>
      </c>
      <c r="B3519" s="2">
        <v>1</v>
      </c>
      <c r="C3519" s="5">
        <v>2</v>
      </c>
    </row>
    <row r="3520" spans="1:5" x14ac:dyDescent="0.25">
      <c r="A3520">
        <v>3957</v>
      </c>
      <c r="C3520" s="5">
        <v>2</v>
      </c>
    </row>
    <row r="3521" spans="1:5" x14ac:dyDescent="0.25">
      <c r="A3521">
        <v>3958</v>
      </c>
      <c r="C3521" s="5">
        <v>2</v>
      </c>
    </row>
    <row r="3522" spans="1:5" x14ac:dyDescent="0.25">
      <c r="A3522">
        <v>3959</v>
      </c>
      <c r="C3522" s="5">
        <v>2</v>
      </c>
    </row>
    <row r="3523" spans="1:5" x14ac:dyDescent="0.25">
      <c r="A3523">
        <v>3960</v>
      </c>
      <c r="C3523" s="5">
        <v>2</v>
      </c>
      <c r="D3523" s="4">
        <v>3</v>
      </c>
    </row>
    <row r="3524" spans="1:5" x14ac:dyDescent="0.25">
      <c r="A3524">
        <v>3961</v>
      </c>
      <c r="C3524" s="5">
        <v>2</v>
      </c>
      <c r="D3524" s="4">
        <v>3</v>
      </c>
    </row>
    <row r="3525" spans="1:5" x14ac:dyDescent="0.25">
      <c r="A3525">
        <v>3962</v>
      </c>
      <c r="C3525" s="5">
        <v>2</v>
      </c>
      <c r="D3525" s="4">
        <v>3</v>
      </c>
    </row>
    <row r="3526" spans="1:5" x14ac:dyDescent="0.25">
      <c r="A3526">
        <v>3963</v>
      </c>
      <c r="C3526" s="5">
        <v>2</v>
      </c>
      <c r="D3526" s="4">
        <v>3</v>
      </c>
      <c r="E3526" s="3">
        <v>4</v>
      </c>
    </row>
    <row r="3527" spans="1:5" x14ac:dyDescent="0.25">
      <c r="A3527">
        <v>3964</v>
      </c>
      <c r="C3527" s="5">
        <v>2</v>
      </c>
      <c r="D3527" s="4">
        <v>3</v>
      </c>
      <c r="E3527" s="3">
        <v>4</v>
      </c>
    </row>
    <row r="3528" spans="1:5" x14ac:dyDescent="0.25">
      <c r="A3528">
        <v>3965</v>
      </c>
      <c r="D3528" s="4">
        <v>3</v>
      </c>
      <c r="E3528" s="3">
        <v>4</v>
      </c>
    </row>
    <row r="3529" spans="1:5" x14ac:dyDescent="0.25">
      <c r="A3529">
        <v>3966</v>
      </c>
      <c r="D3529" s="4">
        <v>3</v>
      </c>
      <c r="E3529" s="3">
        <v>4</v>
      </c>
    </row>
    <row r="3530" spans="1:5" x14ac:dyDescent="0.25">
      <c r="A3530">
        <v>3967</v>
      </c>
      <c r="D3530" s="4">
        <v>3</v>
      </c>
      <c r="E3530" s="3">
        <v>4</v>
      </c>
    </row>
    <row r="3531" spans="1:5" x14ac:dyDescent="0.25">
      <c r="A3531">
        <v>3968</v>
      </c>
      <c r="D3531" s="4">
        <v>3</v>
      </c>
      <c r="E3531" s="3">
        <v>4</v>
      </c>
    </row>
    <row r="3532" spans="1:5" x14ac:dyDescent="0.25">
      <c r="A3532">
        <v>3969</v>
      </c>
      <c r="D3532" s="4">
        <v>3</v>
      </c>
      <c r="E3532" s="3">
        <v>4</v>
      </c>
    </row>
    <row r="3533" spans="1:5" x14ac:dyDescent="0.25">
      <c r="A3533">
        <v>3970</v>
      </c>
      <c r="D3533" s="4">
        <v>3</v>
      </c>
      <c r="E3533" s="3">
        <v>4</v>
      </c>
    </row>
    <row r="3534" spans="1:5" x14ac:dyDescent="0.25">
      <c r="A3534">
        <v>3971</v>
      </c>
      <c r="B3534" s="2">
        <v>1</v>
      </c>
      <c r="E3534" s="3">
        <v>4</v>
      </c>
    </row>
    <row r="3535" spans="1:5" x14ac:dyDescent="0.25">
      <c r="A3535">
        <v>3972</v>
      </c>
      <c r="B3535" s="2">
        <v>1</v>
      </c>
      <c r="E3535" s="3">
        <v>4</v>
      </c>
    </row>
    <row r="3536" spans="1:5" x14ac:dyDescent="0.25">
      <c r="A3536">
        <v>3973</v>
      </c>
      <c r="B3536" s="2">
        <v>1</v>
      </c>
      <c r="E3536" s="3">
        <v>4</v>
      </c>
    </row>
    <row r="3537" spans="1:5" x14ac:dyDescent="0.25">
      <c r="A3537">
        <v>3974</v>
      </c>
      <c r="B3537" s="2">
        <v>1</v>
      </c>
      <c r="E3537" s="3">
        <v>4</v>
      </c>
    </row>
    <row r="3538" spans="1:5" x14ac:dyDescent="0.25">
      <c r="A3538">
        <v>3975</v>
      </c>
      <c r="B3538" s="2">
        <v>1</v>
      </c>
      <c r="E3538" s="3">
        <v>4</v>
      </c>
    </row>
    <row r="3539" spans="1:5" x14ac:dyDescent="0.25">
      <c r="A3539">
        <v>3976</v>
      </c>
      <c r="B3539" s="2">
        <v>1</v>
      </c>
    </row>
    <row r="3540" spans="1:5" x14ac:dyDescent="0.25">
      <c r="A3540">
        <v>3977</v>
      </c>
      <c r="B3540" s="2">
        <v>1</v>
      </c>
    </row>
    <row r="3541" spans="1:5" x14ac:dyDescent="0.25">
      <c r="A3541">
        <v>3978</v>
      </c>
      <c r="B3541" s="2">
        <v>1</v>
      </c>
    </row>
    <row r="3542" spans="1:5" x14ac:dyDescent="0.25">
      <c r="A3542">
        <v>3979</v>
      </c>
      <c r="B3542" s="2">
        <v>1</v>
      </c>
    </row>
    <row r="3543" spans="1:5" x14ac:dyDescent="0.25">
      <c r="A3543">
        <v>3980</v>
      </c>
      <c r="B3543" s="2">
        <v>1</v>
      </c>
      <c r="C3543" s="5">
        <v>2</v>
      </c>
    </row>
    <row r="3544" spans="1:5" x14ac:dyDescent="0.25">
      <c r="A3544">
        <v>3981</v>
      </c>
      <c r="B3544" s="2">
        <v>1</v>
      </c>
      <c r="C3544" s="5">
        <v>2</v>
      </c>
    </row>
    <row r="3545" spans="1:5" x14ac:dyDescent="0.25">
      <c r="A3545">
        <v>3982</v>
      </c>
      <c r="B3545" s="2">
        <v>1</v>
      </c>
      <c r="C3545" s="5">
        <v>2</v>
      </c>
    </row>
    <row r="3546" spans="1:5" x14ac:dyDescent="0.25">
      <c r="A3546">
        <v>3983</v>
      </c>
      <c r="B3546" s="2">
        <v>1</v>
      </c>
      <c r="C3546" s="5">
        <v>2</v>
      </c>
    </row>
    <row r="3547" spans="1:5" x14ac:dyDescent="0.25">
      <c r="A3547">
        <v>3984</v>
      </c>
      <c r="C3547" s="5">
        <v>2</v>
      </c>
    </row>
    <row r="3548" spans="1:5" x14ac:dyDescent="0.25">
      <c r="A3548">
        <v>3985</v>
      </c>
      <c r="C3548" s="5">
        <v>2</v>
      </c>
    </row>
    <row r="3549" spans="1:5" x14ac:dyDescent="0.25">
      <c r="A3549">
        <v>3986</v>
      </c>
      <c r="C3549" s="5">
        <v>2</v>
      </c>
    </row>
    <row r="3550" spans="1:5" x14ac:dyDescent="0.25">
      <c r="A3550">
        <v>3987</v>
      </c>
      <c r="C3550" s="5">
        <v>2</v>
      </c>
      <c r="D3550" s="4">
        <v>3</v>
      </c>
    </row>
    <row r="3551" spans="1:5" x14ac:dyDescent="0.25">
      <c r="A3551">
        <v>3988</v>
      </c>
      <c r="C3551" s="5">
        <v>2</v>
      </c>
      <c r="D3551" s="4">
        <v>3</v>
      </c>
    </row>
    <row r="3552" spans="1:5" x14ac:dyDescent="0.25">
      <c r="A3552">
        <v>3989</v>
      </c>
      <c r="C3552" s="5">
        <v>2</v>
      </c>
      <c r="D3552" s="4">
        <v>3</v>
      </c>
    </row>
    <row r="3553" spans="1:5" x14ac:dyDescent="0.25">
      <c r="A3553">
        <v>3990</v>
      </c>
      <c r="C3553" s="5">
        <v>2</v>
      </c>
      <c r="D3553" s="4">
        <v>3</v>
      </c>
    </row>
    <row r="3554" spans="1:5" x14ac:dyDescent="0.25">
      <c r="A3554">
        <v>3991</v>
      </c>
      <c r="D3554" s="4">
        <v>3</v>
      </c>
      <c r="E3554" s="3">
        <v>4</v>
      </c>
    </row>
    <row r="3555" spans="1:5" x14ac:dyDescent="0.25">
      <c r="A3555">
        <v>3992</v>
      </c>
      <c r="D3555" s="4">
        <v>3</v>
      </c>
      <c r="E3555" s="3">
        <v>4</v>
      </c>
    </row>
    <row r="3556" spans="1:5" x14ac:dyDescent="0.25">
      <c r="A3556">
        <v>3993</v>
      </c>
      <c r="D3556" s="4">
        <v>3</v>
      </c>
      <c r="E3556" s="3">
        <v>4</v>
      </c>
    </row>
    <row r="3557" spans="1:5" x14ac:dyDescent="0.25">
      <c r="A3557">
        <v>3994</v>
      </c>
      <c r="D3557" s="4">
        <v>3</v>
      </c>
      <c r="E3557" s="3">
        <v>4</v>
      </c>
    </row>
    <row r="3558" spans="1:5" x14ac:dyDescent="0.25">
      <c r="A3558">
        <v>3995</v>
      </c>
      <c r="D3558" s="4">
        <v>3</v>
      </c>
      <c r="E3558" s="3">
        <v>4</v>
      </c>
    </row>
    <row r="3559" spans="1:5" x14ac:dyDescent="0.25">
      <c r="A3559">
        <v>3996</v>
      </c>
      <c r="D3559" s="4">
        <v>3</v>
      </c>
      <c r="E3559" s="3">
        <v>4</v>
      </c>
    </row>
    <row r="3560" spans="1:5" x14ac:dyDescent="0.25">
      <c r="A3560">
        <v>3997</v>
      </c>
      <c r="D3560" s="4">
        <v>3</v>
      </c>
      <c r="E3560" s="3">
        <v>4</v>
      </c>
    </row>
    <row r="3561" spans="1:5" x14ac:dyDescent="0.25">
      <c r="A3561">
        <v>3998</v>
      </c>
      <c r="E3561" s="3">
        <v>4</v>
      </c>
    </row>
    <row r="3562" spans="1:5" x14ac:dyDescent="0.25">
      <c r="A3562">
        <v>3999</v>
      </c>
      <c r="B3562" s="2">
        <v>1</v>
      </c>
      <c r="E3562" s="3">
        <v>4</v>
      </c>
    </row>
    <row r="3563" spans="1:5" x14ac:dyDescent="0.25">
      <c r="A3563">
        <v>4000</v>
      </c>
      <c r="B3563" s="2">
        <v>1</v>
      </c>
      <c r="E3563" s="3">
        <v>4</v>
      </c>
    </row>
    <row r="3564" spans="1:5" x14ac:dyDescent="0.25">
      <c r="A3564">
        <v>4001</v>
      </c>
      <c r="B3564" s="2">
        <v>1</v>
      </c>
      <c r="E3564" s="3">
        <v>4</v>
      </c>
    </row>
    <row r="3565" spans="1:5" x14ac:dyDescent="0.25">
      <c r="A3565">
        <v>4002</v>
      </c>
      <c r="B3565" s="2">
        <v>1</v>
      </c>
      <c r="E3565" s="3">
        <v>4</v>
      </c>
    </row>
    <row r="3566" spans="1:5" x14ac:dyDescent="0.25">
      <c r="A3566">
        <v>4003</v>
      </c>
      <c r="B3566" s="2">
        <v>1</v>
      </c>
    </row>
    <row r="3567" spans="1:5" x14ac:dyDescent="0.25">
      <c r="A3567">
        <v>4004</v>
      </c>
      <c r="B3567" s="2">
        <v>1</v>
      </c>
    </row>
    <row r="3568" spans="1:5" x14ac:dyDescent="0.25">
      <c r="A3568">
        <v>4005</v>
      </c>
      <c r="B3568" s="2">
        <v>1</v>
      </c>
    </row>
    <row r="3569" spans="1:5" x14ac:dyDescent="0.25">
      <c r="A3569">
        <v>4006</v>
      </c>
      <c r="B3569" s="2">
        <v>1</v>
      </c>
    </row>
    <row r="3570" spans="1:5" x14ac:dyDescent="0.25">
      <c r="A3570">
        <v>4007</v>
      </c>
      <c r="B3570" s="2">
        <v>1</v>
      </c>
      <c r="C3570" s="5">
        <v>2</v>
      </c>
    </row>
    <row r="3571" spans="1:5" x14ac:dyDescent="0.25">
      <c r="A3571">
        <v>4008</v>
      </c>
      <c r="B3571" s="2">
        <v>1</v>
      </c>
      <c r="C3571" s="5">
        <v>2</v>
      </c>
    </row>
    <row r="3572" spans="1:5" x14ac:dyDescent="0.25">
      <c r="A3572">
        <v>4009</v>
      </c>
      <c r="B3572" s="2">
        <v>1</v>
      </c>
      <c r="C3572" s="5">
        <v>2</v>
      </c>
    </row>
    <row r="3573" spans="1:5" x14ac:dyDescent="0.25">
      <c r="A3573">
        <v>4010</v>
      </c>
      <c r="B3573" s="2">
        <v>1</v>
      </c>
      <c r="C3573" s="5">
        <v>2</v>
      </c>
    </row>
    <row r="3574" spans="1:5" x14ac:dyDescent="0.25">
      <c r="A3574">
        <v>4011</v>
      </c>
      <c r="C3574" s="5">
        <v>2</v>
      </c>
    </row>
    <row r="3575" spans="1:5" x14ac:dyDescent="0.25">
      <c r="A3575">
        <v>4012</v>
      </c>
      <c r="C3575" s="5">
        <v>2</v>
      </c>
    </row>
    <row r="3576" spans="1:5" x14ac:dyDescent="0.25">
      <c r="A3576">
        <v>4013</v>
      </c>
      <c r="C3576" s="5">
        <v>2</v>
      </c>
      <c r="D3576" s="4">
        <v>3</v>
      </c>
    </row>
    <row r="3577" spans="1:5" x14ac:dyDescent="0.25">
      <c r="A3577">
        <v>4014</v>
      </c>
      <c r="C3577" s="5">
        <v>2</v>
      </c>
      <c r="D3577" s="4">
        <v>3</v>
      </c>
    </row>
    <row r="3578" spans="1:5" x14ac:dyDescent="0.25">
      <c r="A3578">
        <v>4015</v>
      </c>
      <c r="C3578" s="5">
        <v>2</v>
      </c>
      <c r="D3578" s="4">
        <v>3</v>
      </c>
    </row>
    <row r="3579" spans="1:5" x14ac:dyDescent="0.25">
      <c r="A3579">
        <v>4016</v>
      </c>
      <c r="C3579" s="5">
        <v>2</v>
      </c>
      <c r="D3579" s="4">
        <v>3</v>
      </c>
    </row>
    <row r="3580" spans="1:5" x14ac:dyDescent="0.25">
      <c r="A3580">
        <v>4017</v>
      </c>
      <c r="D3580" s="4">
        <v>3</v>
      </c>
    </row>
    <row r="3581" spans="1:5" x14ac:dyDescent="0.25">
      <c r="A3581">
        <v>4018</v>
      </c>
      <c r="D3581" s="4">
        <v>3</v>
      </c>
      <c r="E3581" s="3">
        <v>4</v>
      </c>
    </row>
    <row r="3582" spans="1:5" x14ac:dyDescent="0.25">
      <c r="A3582">
        <v>4019</v>
      </c>
      <c r="D3582" s="4">
        <v>3</v>
      </c>
      <c r="E3582" s="3">
        <v>4</v>
      </c>
    </row>
    <row r="3583" spans="1:5" x14ac:dyDescent="0.25">
      <c r="A3583">
        <v>4020</v>
      </c>
      <c r="D3583" s="4">
        <v>3</v>
      </c>
      <c r="E3583" s="3">
        <v>4</v>
      </c>
    </row>
    <row r="3584" spans="1:5" x14ac:dyDescent="0.25">
      <c r="A3584">
        <v>4021</v>
      </c>
      <c r="D3584" s="4">
        <v>3</v>
      </c>
      <c r="E3584" s="3">
        <v>4</v>
      </c>
    </row>
    <row r="3585" spans="1:5" x14ac:dyDescent="0.25">
      <c r="A3585">
        <v>4022</v>
      </c>
      <c r="D3585" s="4">
        <v>3</v>
      </c>
      <c r="E3585" s="3">
        <v>4</v>
      </c>
    </row>
    <row r="3586" spans="1:5" x14ac:dyDescent="0.25">
      <c r="A3586">
        <v>4023</v>
      </c>
      <c r="B3586" s="2">
        <v>1</v>
      </c>
      <c r="D3586" s="4">
        <v>3</v>
      </c>
      <c r="E3586" s="3">
        <v>4</v>
      </c>
    </row>
    <row r="3587" spans="1:5" x14ac:dyDescent="0.25">
      <c r="A3587">
        <v>4024</v>
      </c>
      <c r="B3587" s="2">
        <v>1</v>
      </c>
      <c r="E3587" s="3">
        <v>4</v>
      </c>
    </row>
    <row r="3588" spans="1:5" x14ac:dyDescent="0.25">
      <c r="A3588">
        <v>4025</v>
      </c>
      <c r="B3588" s="2">
        <v>1</v>
      </c>
      <c r="E3588" s="3">
        <v>4</v>
      </c>
    </row>
    <row r="3589" spans="1:5" x14ac:dyDescent="0.25">
      <c r="A3589">
        <v>4026</v>
      </c>
      <c r="B3589" s="2">
        <v>1</v>
      </c>
      <c r="E3589" s="3">
        <v>4</v>
      </c>
    </row>
    <row r="3590" spans="1:5" x14ac:dyDescent="0.25">
      <c r="A3590">
        <v>4027</v>
      </c>
      <c r="B3590" s="2">
        <v>1</v>
      </c>
      <c r="E3590" s="3">
        <v>4</v>
      </c>
    </row>
    <row r="3591" spans="1:5" x14ac:dyDescent="0.25">
      <c r="A3591">
        <v>4028</v>
      </c>
      <c r="B3591" s="2">
        <v>1</v>
      </c>
      <c r="E3591" s="3">
        <v>4</v>
      </c>
    </row>
    <row r="3592" spans="1:5" x14ac:dyDescent="0.25">
      <c r="A3592">
        <v>4029</v>
      </c>
      <c r="B3592" s="2">
        <v>1</v>
      </c>
    </row>
    <row r="3593" spans="1:5" x14ac:dyDescent="0.25">
      <c r="A3593">
        <v>4030</v>
      </c>
      <c r="B3593" s="2">
        <v>1</v>
      </c>
    </row>
    <row r="3594" spans="1:5" x14ac:dyDescent="0.25">
      <c r="A3594">
        <v>4031</v>
      </c>
      <c r="B3594" s="2">
        <v>1</v>
      </c>
    </row>
    <row r="3595" spans="1:5" x14ac:dyDescent="0.25">
      <c r="A3595">
        <v>4032</v>
      </c>
      <c r="B3595" s="2">
        <v>1</v>
      </c>
    </row>
    <row r="3596" spans="1:5" x14ac:dyDescent="0.25">
      <c r="A3596">
        <v>4033</v>
      </c>
      <c r="B3596" s="2">
        <v>1</v>
      </c>
      <c r="C3596" s="5">
        <v>2</v>
      </c>
    </row>
    <row r="3597" spans="1:5" x14ac:dyDescent="0.25">
      <c r="A3597">
        <v>4034</v>
      </c>
      <c r="B3597" s="2">
        <v>1</v>
      </c>
      <c r="C3597" s="5">
        <v>2</v>
      </c>
    </row>
    <row r="3598" spans="1:5" x14ac:dyDescent="0.25">
      <c r="A3598">
        <v>4035</v>
      </c>
      <c r="B3598" s="2">
        <v>1</v>
      </c>
      <c r="C3598" s="5">
        <v>2</v>
      </c>
    </row>
    <row r="3599" spans="1:5" x14ac:dyDescent="0.25">
      <c r="A3599">
        <v>4036</v>
      </c>
      <c r="C3599" s="5">
        <v>2</v>
      </c>
    </row>
    <row r="3600" spans="1:5" x14ac:dyDescent="0.25">
      <c r="A3600">
        <v>4037</v>
      </c>
      <c r="C3600" s="5">
        <v>2</v>
      </c>
    </row>
    <row r="3601" spans="1:5" x14ac:dyDescent="0.25">
      <c r="A3601">
        <v>4038</v>
      </c>
      <c r="C3601" s="5">
        <v>2</v>
      </c>
      <c r="D3601" s="4">
        <v>3</v>
      </c>
    </row>
    <row r="3602" spans="1:5" x14ac:dyDescent="0.25">
      <c r="A3602">
        <v>4039</v>
      </c>
      <c r="C3602" s="5">
        <v>2</v>
      </c>
      <c r="D3602" s="4">
        <v>3</v>
      </c>
    </row>
    <row r="3603" spans="1:5" x14ac:dyDescent="0.25">
      <c r="A3603">
        <v>4040</v>
      </c>
      <c r="C3603" s="5">
        <v>2</v>
      </c>
      <c r="D3603" s="4">
        <v>3</v>
      </c>
    </row>
    <row r="3604" spans="1:5" x14ac:dyDescent="0.25">
      <c r="A3604">
        <v>4041</v>
      </c>
      <c r="C3604" s="5">
        <v>2</v>
      </c>
      <c r="D3604" s="4">
        <v>3</v>
      </c>
    </row>
    <row r="3605" spans="1:5" x14ac:dyDescent="0.25">
      <c r="A3605">
        <v>4042</v>
      </c>
      <c r="C3605" s="5">
        <v>2</v>
      </c>
      <c r="D3605" s="4">
        <v>3</v>
      </c>
    </row>
    <row r="3606" spans="1:5" x14ac:dyDescent="0.25">
      <c r="A3606">
        <v>4043</v>
      </c>
      <c r="C3606" s="5">
        <v>2</v>
      </c>
      <c r="D3606" s="4">
        <v>3</v>
      </c>
    </row>
    <row r="3607" spans="1:5" x14ac:dyDescent="0.25">
      <c r="A3607">
        <v>4044</v>
      </c>
      <c r="D3607" s="4">
        <v>3</v>
      </c>
      <c r="E3607" s="3">
        <v>4</v>
      </c>
    </row>
    <row r="3608" spans="1:5" x14ac:dyDescent="0.25">
      <c r="A3608">
        <v>4045</v>
      </c>
      <c r="D3608" s="4">
        <v>3</v>
      </c>
      <c r="E3608" s="3">
        <v>4</v>
      </c>
    </row>
    <row r="3609" spans="1:5" x14ac:dyDescent="0.25">
      <c r="A3609">
        <v>4046</v>
      </c>
      <c r="D3609" s="4">
        <v>3</v>
      </c>
      <c r="E3609" s="3">
        <v>4</v>
      </c>
    </row>
    <row r="3610" spans="1:5" x14ac:dyDescent="0.25">
      <c r="A3610">
        <v>4047</v>
      </c>
      <c r="D3610" s="4">
        <v>3</v>
      </c>
      <c r="E3610" s="3">
        <v>4</v>
      </c>
    </row>
    <row r="3611" spans="1:5" x14ac:dyDescent="0.25">
      <c r="A3611">
        <v>4048</v>
      </c>
      <c r="B3611" s="2">
        <v>1</v>
      </c>
      <c r="D3611" s="4">
        <v>3</v>
      </c>
      <c r="E3611" s="3">
        <v>4</v>
      </c>
    </row>
    <row r="3612" spans="1:5" x14ac:dyDescent="0.25">
      <c r="A3612">
        <v>4049</v>
      </c>
      <c r="B3612" s="2">
        <v>1</v>
      </c>
      <c r="D3612" s="4">
        <v>3</v>
      </c>
      <c r="E3612" s="3">
        <v>4</v>
      </c>
    </row>
    <row r="3613" spans="1:5" x14ac:dyDescent="0.25">
      <c r="A3613">
        <v>4050</v>
      </c>
      <c r="B3613" s="2">
        <v>1</v>
      </c>
      <c r="E3613" s="3">
        <v>4</v>
      </c>
    </row>
    <row r="3614" spans="1:5" x14ac:dyDescent="0.25">
      <c r="A3614">
        <v>4051</v>
      </c>
      <c r="B3614" s="2">
        <v>1</v>
      </c>
      <c r="E3614" s="3">
        <v>4</v>
      </c>
    </row>
    <row r="3615" spans="1:5" x14ac:dyDescent="0.25">
      <c r="A3615">
        <v>4052</v>
      </c>
      <c r="B3615" s="2">
        <v>1</v>
      </c>
      <c r="E3615" s="3">
        <v>4</v>
      </c>
    </row>
    <row r="3616" spans="1:5" x14ac:dyDescent="0.25">
      <c r="A3616">
        <v>4053</v>
      </c>
      <c r="B3616" s="2">
        <v>1</v>
      </c>
      <c r="E3616" s="3">
        <v>4</v>
      </c>
    </row>
    <row r="3617" spans="1:5" x14ac:dyDescent="0.25">
      <c r="A3617">
        <v>4054</v>
      </c>
      <c r="B3617" s="2">
        <v>1</v>
      </c>
      <c r="E3617" s="3">
        <v>4</v>
      </c>
    </row>
    <row r="3618" spans="1:5" x14ac:dyDescent="0.25">
      <c r="A3618">
        <v>4055</v>
      </c>
      <c r="B3618" s="2">
        <v>1</v>
      </c>
      <c r="E3618" s="3">
        <v>4</v>
      </c>
    </row>
    <row r="3619" spans="1:5" x14ac:dyDescent="0.25">
      <c r="A3619">
        <v>4056</v>
      </c>
      <c r="B3619" s="2">
        <v>1</v>
      </c>
      <c r="E3619" s="3">
        <v>4</v>
      </c>
    </row>
    <row r="3620" spans="1:5" x14ac:dyDescent="0.25">
      <c r="A3620">
        <v>4057</v>
      </c>
      <c r="B3620" s="2">
        <v>1</v>
      </c>
    </row>
    <row r="3621" spans="1:5" x14ac:dyDescent="0.25">
      <c r="A3621">
        <v>4058</v>
      </c>
      <c r="B3621" s="2">
        <v>1</v>
      </c>
    </row>
    <row r="3622" spans="1:5" x14ac:dyDescent="0.25">
      <c r="A3622">
        <v>4059</v>
      </c>
      <c r="B3622" s="2">
        <v>1</v>
      </c>
    </row>
    <row r="3623" spans="1:5" x14ac:dyDescent="0.25">
      <c r="A3623">
        <v>4060</v>
      </c>
      <c r="B3623" s="2">
        <v>1</v>
      </c>
      <c r="C3623" s="5">
        <v>2</v>
      </c>
    </row>
    <row r="3624" spans="1:5" x14ac:dyDescent="0.25">
      <c r="A3624">
        <v>4061</v>
      </c>
      <c r="B3624" s="2">
        <v>1</v>
      </c>
      <c r="C3624" s="5">
        <v>2</v>
      </c>
    </row>
    <row r="3625" spans="1:5" x14ac:dyDescent="0.25">
      <c r="A3625">
        <v>4062</v>
      </c>
      <c r="B3625" s="2">
        <v>1</v>
      </c>
      <c r="C3625" s="5">
        <v>2</v>
      </c>
    </row>
    <row r="3626" spans="1:5" x14ac:dyDescent="0.25">
      <c r="A3626">
        <v>4063</v>
      </c>
      <c r="C3626" s="5">
        <v>2</v>
      </c>
    </row>
    <row r="3627" spans="1:5" x14ac:dyDescent="0.25">
      <c r="A3627">
        <v>4064</v>
      </c>
      <c r="C3627" s="5">
        <v>2</v>
      </c>
      <c r="D3627" s="4">
        <v>3</v>
      </c>
    </row>
    <row r="3628" spans="1:5" x14ac:dyDescent="0.25">
      <c r="A3628">
        <v>4065</v>
      </c>
      <c r="C3628" s="5">
        <v>2</v>
      </c>
      <c r="D3628" s="4">
        <v>3</v>
      </c>
    </row>
    <row r="3629" spans="1:5" x14ac:dyDescent="0.25">
      <c r="A3629">
        <v>4066</v>
      </c>
      <c r="C3629" s="5">
        <v>2</v>
      </c>
      <c r="D3629" s="4">
        <v>3</v>
      </c>
    </row>
    <row r="3630" spans="1:5" x14ac:dyDescent="0.25">
      <c r="A3630">
        <v>4067</v>
      </c>
      <c r="C3630" s="5">
        <v>2</v>
      </c>
      <c r="D3630" s="4">
        <v>3</v>
      </c>
    </row>
    <row r="3631" spans="1:5" x14ac:dyDescent="0.25">
      <c r="A3631">
        <v>4068</v>
      </c>
      <c r="C3631" s="5">
        <v>2</v>
      </c>
      <c r="D3631" s="4">
        <v>3</v>
      </c>
    </row>
    <row r="3632" spans="1:5" x14ac:dyDescent="0.25">
      <c r="A3632">
        <v>4069</v>
      </c>
      <c r="C3632" s="5">
        <v>2</v>
      </c>
      <c r="D3632" s="4">
        <v>3</v>
      </c>
    </row>
    <row r="3633" spans="1:6" x14ac:dyDescent="0.25">
      <c r="A3633">
        <v>4070</v>
      </c>
      <c r="C3633" s="5">
        <v>2</v>
      </c>
      <c r="D3633" s="4">
        <v>3</v>
      </c>
    </row>
    <row r="3634" spans="1:6" x14ac:dyDescent="0.25">
      <c r="A3634">
        <v>4071</v>
      </c>
      <c r="C3634" s="5">
        <v>2</v>
      </c>
      <c r="D3634" s="4">
        <v>3</v>
      </c>
    </row>
    <row r="3635" spans="1:6" x14ac:dyDescent="0.25">
      <c r="A3635">
        <v>4072</v>
      </c>
      <c r="C3635" s="5">
        <v>2</v>
      </c>
      <c r="D3635" s="4">
        <v>3</v>
      </c>
      <c r="E3635" s="3">
        <v>4</v>
      </c>
    </row>
    <row r="3636" spans="1:6" x14ac:dyDescent="0.25">
      <c r="A3636">
        <v>4073</v>
      </c>
      <c r="D3636" s="4">
        <v>3</v>
      </c>
      <c r="E3636" s="3">
        <v>4</v>
      </c>
    </row>
    <row r="3637" spans="1:6" x14ac:dyDescent="0.25">
      <c r="A3637">
        <v>4074</v>
      </c>
      <c r="D3637" s="4">
        <v>3</v>
      </c>
      <c r="E3637" s="3">
        <v>4</v>
      </c>
    </row>
    <row r="3638" spans="1:6" x14ac:dyDescent="0.25">
      <c r="A3638">
        <v>4075</v>
      </c>
      <c r="D3638" s="4">
        <v>3</v>
      </c>
      <c r="E3638" s="3">
        <v>4</v>
      </c>
    </row>
    <row r="3639" spans="1:6" x14ac:dyDescent="0.25">
      <c r="A3639">
        <v>4076</v>
      </c>
      <c r="B3639" s="2">
        <v>1</v>
      </c>
      <c r="D3639" s="4">
        <v>3</v>
      </c>
      <c r="E3639" s="3">
        <v>4</v>
      </c>
    </row>
    <row r="3640" spans="1:6" x14ac:dyDescent="0.25">
      <c r="A3640">
        <v>4077</v>
      </c>
      <c r="B3640" s="2">
        <v>1</v>
      </c>
      <c r="D3640" s="4">
        <v>3</v>
      </c>
      <c r="E3640" s="3">
        <v>4</v>
      </c>
    </row>
    <row r="3641" spans="1:6" x14ac:dyDescent="0.25">
      <c r="A3641">
        <v>4078</v>
      </c>
      <c r="B3641" s="2">
        <v>1</v>
      </c>
      <c r="D3641" s="4">
        <v>3</v>
      </c>
      <c r="E3641" s="3">
        <v>4</v>
      </c>
    </row>
    <row r="3642" spans="1:6" x14ac:dyDescent="0.25">
      <c r="A3642">
        <v>4079</v>
      </c>
      <c r="B3642" s="2">
        <v>1</v>
      </c>
      <c r="E3642" s="3">
        <v>4</v>
      </c>
    </row>
    <row r="3643" spans="1:6" x14ac:dyDescent="0.25">
      <c r="A3643">
        <v>4080</v>
      </c>
      <c r="B3643" s="2">
        <v>1</v>
      </c>
      <c r="E3643" s="3">
        <v>4</v>
      </c>
    </row>
    <row r="3644" spans="1:6" x14ac:dyDescent="0.25">
      <c r="A3644">
        <v>4081</v>
      </c>
      <c r="B3644" s="2">
        <v>1</v>
      </c>
      <c r="E3644" s="3">
        <v>4</v>
      </c>
    </row>
    <row r="3645" spans="1:6" x14ac:dyDescent="0.25">
      <c r="A3645">
        <v>4082</v>
      </c>
      <c r="B3645" s="2">
        <v>1</v>
      </c>
      <c r="E3645" s="3">
        <v>4</v>
      </c>
    </row>
    <row r="3646" spans="1:6" x14ac:dyDescent="0.25">
      <c r="A3646">
        <v>4083</v>
      </c>
      <c r="B3646" s="2">
        <v>1</v>
      </c>
      <c r="E3646" s="3">
        <v>4</v>
      </c>
      <c r="F3646" t="s">
        <v>22</v>
      </c>
    </row>
    <row r="3647" spans="1:6" x14ac:dyDescent="0.25">
      <c r="A3647">
        <v>4114</v>
      </c>
    </row>
    <row r="3648" spans="1:6" x14ac:dyDescent="0.25">
      <c r="A3648">
        <v>4115</v>
      </c>
    </row>
    <row r="3649" spans="1:6" x14ac:dyDescent="0.25">
      <c r="A3649">
        <v>4116</v>
      </c>
      <c r="F3649" t="s">
        <v>22</v>
      </c>
    </row>
    <row r="3650" spans="1:6" x14ac:dyDescent="0.25">
      <c r="A3650">
        <v>4117</v>
      </c>
      <c r="E3650" s="3">
        <v>4</v>
      </c>
    </row>
    <row r="3651" spans="1:6" x14ac:dyDescent="0.25">
      <c r="A3651">
        <v>4118</v>
      </c>
      <c r="E3651" s="3">
        <v>4</v>
      </c>
    </row>
    <row r="3652" spans="1:6" x14ac:dyDescent="0.25">
      <c r="A3652">
        <v>4119</v>
      </c>
      <c r="E3652" s="3">
        <v>4</v>
      </c>
    </row>
    <row r="3653" spans="1:6" x14ac:dyDescent="0.25">
      <c r="A3653">
        <v>4120</v>
      </c>
      <c r="B3653" s="2">
        <v>1</v>
      </c>
      <c r="E3653" s="3">
        <v>4</v>
      </c>
    </row>
    <row r="3654" spans="1:6" x14ac:dyDescent="0.25">
      <c r="A3654">
        <v>4121</v>
      </c>
      <c r="B3654" s="2">
        <v>1</v>
      </c>
      <c r="E3654" s="3">
        <v>4</v>
      </c>
    </row>
    <row r="3655" spans="1:6" x14ac:dyDescent="0.25">
      <c r="A3655">
        <v>4122</v>
      </c>
      <c r="B3655" s="2">
        <v>1</v>
      </c>
      <c r="E3655" s="3">
        <v>4</v>
      </c>
    </row>
    <row r="3656" spans="1:6" x14ac:dyDescent="0.25">
      <c r="A3656">
        <v>4123</v>
      </c>
      <c r="B3656" s="2">
        <v>1</v>
      </c>
      <c r="E3656" s="3">
        <v>4</v>
      </c>
    </row>
    <row r="3657" spans="1:6" x14ac:dyDescent="0.25">
      <c r="A3657">
        <v>4124</v>
      </c>
      <c r="B3657" s="2">
        <v>1</v>
      </c>
      <c r="E3657" s="3">
        <v>4</v>
      </c>
    </row>
    <row r="3658" spans="1:6" x14ac:dyDescent="0.25">
      <c r="A3658">
        <v>4125</v>
      </c>
      <c r="B3658" s="2">
        <v>1</v>
      </c>
      <c r="E3658" s="3">
        <v>4</v>
      </c>
    </row>
    <row r="3659" spans="1:6" x14ac:dyDescent="0.25">
      <c r="A3659">
        <v>4126</v>
      </c>
      <c r="B3659" s="2">
        <v>1</v>
      </c>
      <c r="E3659" s="3">
        <v>4</v>
      </c>
    </row>
    <row r="3660" spans="1:6" x14ac:dyDescent="0.25">
      <c r="A3660">
        <v>4127</v>
      </c>
      <c r="B3660" s="2">
        <v>1</v>
      </c>
      <c r="E3660" s="3">
        <v>4</v>
      </c>
    </row>
    <row r="3661" spans="1:6" x14ac:dyDescent="0.25">
      <c r="A3661">
        <v>4128</v>
      </c>
      <c r="B3661" s="2">
        <v>1</v>
      </c>
      <c r="E3661" s="3">
        <v>4</v>
      </c>
    </row>
    <row r="3662" spans="1:6" x14ac:dyDescent="0.25">
      <c r="A3662">
        <v>4129</v>
      </c>
      <c r="B3662" s="2">
        <v>1</v>
      </c>
      <c r="E3662" s="3">
        <v>4</v>
      </c>
    </row>
    <row r="3663" spans="1:6" x14ac:dyDescent="0.25">
      <c r="A3663">
        <v>4130</v>
      </c>
      <c r="B3663" s="2">
        <v>1</v>
      </c>
      <c r="E3663" s="3">
        <v>4</v>
      </c>
    </row>
    <row r="3664" spans="1:6" x14ac:dyDescent="0.25">
      <c r="A3664">
        <v>4131</v>
      </c>
      <c r="B3664" s="2">
        <v>1</v>
      </c>
      <c r="E3664" s="3">
        <v>4</v>
      </c>
    </row>
    <row r="3665" spans="1:5" x14ac:dyDescent="0.25">
      <c r="A3665">
        <v>4132</v>
      </c>
      <c r="B3665" s="2">
        <v>1</v>
      </c>
    </row>
    <row r="3666" spans="1:5" x14ac:dyDescent="0.25">
      <c r="A3666">
        <v>4133</v>
      </c>
      <c r="B3666" s="2">
        <v>1</v>
      </c>
    </row>
    <row r="3667" spans="1:5" x14ac:dyDescent="0.25">
      <c r="A3667">
        <v>4134</v>
      </c>
      <c r="B3667" s="2">
        <v>1</v>
      </c>
      <c r="C3667" s="5">
        <v>2</v>
      </c>
    </row>
    <row r="3668" spans="1:5" x14ac:dyDescent="0.25">
      <c r="A3668">
        <v>4135</v>
      </c>
      <c r="C3668" s="5">
        <v>2</v>
      </c>
    </row>
    <row r="3669" spans="1:5" x14ac:dyDescent="0.25">
      <c r="A3669">
        <v>4136</v>
      </c>
      <c r="C3669" s="5">
        <v>2</v>
      </c>
      <c r="D3669" s="4">
        <v>3</v>
      </c>
    </row>
    <row r="3670" spans="1:5" x14ac:dyDescent="0.25">
      <c r="A3670">
        <v>4137</v>
      </c>
      <c r="C3670" s="5">
        <v>2</v>
      </c>
      <c r="D3670" s="4">
        <v>3</v>
      </c>
    </row>
    <row r="3671" spans="1:5" x14ac:dyDescent="0.25">
      <c r="A3671">
        <v>4138</v>
      </c>
      <c r="C3671" s="5">
        <v>2</v>
      </c>
      <c r="D3671" s="4">
        <v>3</v>
      </c>
    </row>
    <row r="3672" spans="1:5" x14ac:dyDescent="0.25">
      <c r="A3672">
        <v>4139</v>
      </c>
      <c r="C3672" s="5">
        <v>2</v>
      </c>
      <c r="D3672" s="4">
        <v>3</v>
      </c>
    </row>
    <row r="3673" spans="1:5" x14ac:dyDescent="0.25">
      <c r="A3673">
        <v>4140</v>
      </c>
      <c r="C3673" s="5">
        <v>2</v>
      </c>
      <c r="D3673" s="4">
        <v>3</v>
      </c>
    </row>
    <row r="3674" spans="1:5" x14ac:dyDescent="0.25">
      <c r="A3674">
        <v>4141</v>
      </c>
      <c r="C3674" s="5">
        <v>2</v>
      </c>
      <c r="D3674" s="4">
        <v>3</v>
      </c>
    </row>
    <row r="3675" spans="1:5" x14ac:dyDescent="0.25">
      <c r="A3675">
        <v>4142</v>
      </c>
      <c r="C3675" s="5">
        <v>2</v>
      </c>
      <c r="D3675" s="4">
        <v>3</v>
      </c>
    </row>
    <row r="3676" spans="1:5" x14ac:dyDescent="0.25">
      <c r="A3676">
        <v>4143</v>
      </c>
      <c r="C3676" s="5">
        <v>2</v>
      </c>
      <c r="D3676" s="4">
        <v>3</v>
      </c>
    </row>
    <row r="3677" spans="1:5" x14ac:dyDescent="0.25">
      <c r="A3677">
        <v>4144</v>
      </c>
      <c r="C3677" s="5">
        <v>2</v>
      </c>
      <c r="D3677" s="4">
        <v>3</v>
      </c>
    </row>
    <row r="3678" spans="1:5" x14ac:dyDescent="0.25">
      <c r="A3678">
        <v>4145</v>
      </c>
      <c r="C3678" s="5">
        <v>2</v>
      </c>
      <c r="D3678" s="4">
        <v>3</v>
      </c>
    </row>
    <row r="3679" spans="1:5" x14ac:dyDescent="0.25">
      <c r="A3679">
        <v>4146</v>
      </c>
      <c r="C3679" s="5">
        <v>2</v>
      </c>
      <c r="D3679" s="4">
        <v>3</v>
      </c>
    </row>
    <row r="3680" spans="1:5" x14ac:dyDescent="0.25">
      <c r="A3680">
        <v>4147</v>
      </c>
      <c r="D3680" s="4">
        <v>3</v>
      </c>
      <c r="E3680" s="3">
        <v>4</v>
      </c>
    </row>
    <row r="3681" spans="1:5" x14ac:dyDescent="0.25">
      <c r="A3681">
        <v>4148</v>
      </c>
      <c r="D3681" s="4">
        <v>3</v>
      </c>
      <c r="E3681" s="3">
        <v>4</v>
      </c>
    </row>
    <row r="3682" spans="1:5" x14ac:dyDescent="0.25">
      <c r="A3682">
        <v>4149</v>
      </c>
      <c r="D3682" s="4">
        <v>3</v>
      </c>
      <c r="E3682" s="3">
        <v>4</v>
      </c>
    </row>
    <row r="3683" spans="1:5" x14ac:dyDescent="0.25">
      <c r="A3683">
        <v>4150</v>
      </c>
      <c r="B3683" s="2">
        <v>1</v>
      </c>
      <c r="E3683" s="3">
        <v>4</v>
      </c>
    </row>
    <row r="3684" spans="1:5" x14ac:dyDescent="0.25">
      <c r="A3684">
        <v>4151</v>
      </c>
      <c r="B3684" s="2">
        <v>1</v>
      </c>
      <c r="E3684" s="3">
        <v>4</v>
      </c>
    </row>
    <row r="3685" spans="1:5" x14ac:dyDescent="0.25">
      <c r="A3685">
        <v>4152</v>
      </c>
      <c r="B3685" s="2">
        <v>1</v>
      </c>
      <c r="E3685" s="3">
        <v>4</v>
      </c>
    </row>
    <row r="3686" spans="1:5" x14ac:dyDescent="0.25">
      <c r="A3686">
        <v>4153</v>
      </c>
      <c r="B3686" s="2">
        <v>1</v>
      </c>
      <c r="E3686" s="3">
        <v>4</v>
      </c>
    </row>
    <row r="3687" spans="1:5" x14ac:dyDescent="0.25">
      <c r="A3687">
        <v>4154</v>
      </c>
      <c r="B3687" s="2">
        <v>1</v>
      </c>
      <c r="E3687" s="3">
        <v>4</v>
      </c>
    </row>
    <row r="3688" spans="1:5" x14ac:dyDescent="0.25">
      <c r="A3688">
        <v>4155</v>
      </c>
      <c r="B3688" s="2">
        <v>1</v>
      </c>
      <c r="E3688" s="3">
        <v>4</v>
      </c>
    </row>
    <row r="3689" spans="1:5" x14ac:dyDescent="0.25">
      <c r="A3689">
        <v>4156</v>
      </c>
      <c r="B3689" s="2">
        <v>1</v>
      </c>
      <c r="E3689" s="3">
        <v>4</v>
      </c>
    </row>
    <row r="3690" spans="1:5" x14ac:dyDescent="0.25">
      <c r="A3690">
        <v>4157</v>
      </c>
      <c r="B3690" s="2">
        <v>1</v>
      </c>
      <c r="E3690" s="3">
        <v>4</v>
      </c>
    </row>
    <row r="3691" spans="1:5" x14ac:dyDescent="0.25">
      <c r="A3691">
        <v>4158</v>
      </c>
      <c r="B3691" s="2">
        <v>1</v>
      </c>
      <c r="E3691" s="3">
        <v>4</v>
      </c>
    </row>
    <row r="3692" spans="1:5" x14ac:dyDescent="0.25">
      <c r="A3692">
        <v>4159</v>
      </c>
      <c r="B3692" s="2">
        <v>1</v>
      </c>
      <c r="E3692" s="3">
        <v>4</v>
      </c>
    </row>
    <row r="3693" spans="1:5" x14ac:dyDescent="0.25">
      <c r="A3693">
        <v>4160</v>
      </c>
      <c r="B3693" s="2">
        <v>1</v>
      </c>
      <c r="E3693" s="3">
        <v>4</v>
      </c>
    </row>
    <row r="3694" spans="1:5" x14ac:dyDescent="0.25">
      <c r="A3694">
        <v>4161</v>
      </c>
      <c r="B3694" s="2">
        <v>1</v>
      </c>
    </row>
    <row r="3695" spans="1:5" x14ac:dyDescent="0.25">
      <c r="A3695">
        <v>4162</v>
      </c>
      <c r="B3695" s="2">
        <v>1</v>
      </c>
    </row>
    <row r="3696" spans="1:5" x14ac:dyDescent="0.25">
      <c r="A3696">
        <v>4163</v>
      </c>
      <c r="B3696" s="2">
        <v>1</v>
      </c>
    </row>
    <row r="3697" spans="1:5" x14ac:dyDescent="0.25">
      <c r="A3697">
        <v>4164</v>
      </c>
      <c r="B3697" s="2">
        <v>1</v>
      </c>
      <c r="C3697" s="5">
        <v>2</v>
      </c>
      <c r="D3697" s="4">
        <v>3</v>
      </c>
    </row>
    <row r="3698" spans="1:5" x14ac:dyDescent="0.25">
      <c r="A3698">
        <v>4165</v>
      </c>
      <c r="C3698" s="5">
        <v>2</v>
      </c>
      <c r="D3698" s="4">
        <v>3</v>
      </c>
    </row>
    <row r="3699" spans="1:5" x14ac:dyDescent="0.25">
      <c r="A3699">
        <v>4166</v>
      </c>
      <c r="C3699" s="5">
        <v>2</v>
      </c>
      <c r="D3699" s="4">
        <v>3</v>
      </c>
    </row>
    <row r="3700" spans="1:5" x14ac:dyDescent="0.25">
      <c r="A3700">
        <v>4167</v>
      </c>
      <c r="C3700" s="5">
        <v>2</v>
      </c>
      <c r="D3700" s="4">
        <v>3</v>
      </c>
    </row>
    <row r="3701" spans="1:5" x14ac:dyDescent="0.25">
      <c r="A3701">
        <v>4168</v>
      </c>
      <c r="C3701" s="5">
        <v>2</v>
      </c>
      <c r="D3701" s="4">
        <v>3</v>
      </c>
    </row>
    <row r="3702" spans="1:5" x14ac:dyDescent="0.25">
      <c r="A3702">
        <v>4169</v>
      </c>
      <c r="C3702" s="5">
        <v>2</v>
      </c>
      <c r="D3702" s="4">
        <v>3</v>
      </c>
    </row>
    <row r="3703" spans="1:5" x14ac:dyDescent="0.25">
      <c r="A3703">
        <v>4170</v>
      </c>
      <c r="C3703" s="5">
        <v>2</v>
      </c>
      <c r="D3703" s="4">
        <v>3</v>
      </c>
    </row>
    <row r="3704" spans="1:5" x14ac:dyDescent="0.25">
      <c r="A3704">
        <v>4171</v>
      </c>
      <c r="C3704" s="5">
        <v>2</v>
      </c>
      <c r="D3704" s="4">
        <v>3</v>
      </c>
    </row>
    <row r="3705" spans="1:5" x14ac:dyDescent="0.25">
      <c r="A3705">
        <v>4172</v>
      </c>
      <c r="C3705" s="5">
        <v>2</v>
      </c>
      <c r="D3705" s="4">
        <v>3</v>
      </c>
    </row>
    <row r="3706" spans="1:5" x14ac:dyDescent="0.25">
      <c r="A3706">
        <v>4173</v>
      </c>
      <c r="C3706" s="5">
        <v>2</v>
      </c>
      <c r="D3706" s="4">
        <v>3</v>
      </c>
    </row>
    <row r="3707" spans="1:5" x14ac:dyDescent="0.25">
      <c r="A3707">
        <v>4174</v>
      </c>
      <c r="C3707" s="5">
        <v>2</v>
      </c>
      <c r="D3707" s="4">
        <v>3</v>
      </c>
    </row>
    <row r="3708" spans="1:5" x14ac:dyDescent="0.25">
      <c r="A3708">
        <v>4175</v>
      </c>
      <c r="C3708" s="5">
        <v>2</v>
      </c>
      <c r="D3708" s="4">
        <v>3</v>
      </c>
    </row>
    <row r="3709" spans="1:5" x14ac:dyDescent="0.25">
      <c r="A3709">
        <v>4176</v>
      </c>
      <c r="C3709" s="5">
        <v>2</v>
      </c>
      <c r="D3709" s="4">
        <v>3</v>
      </c>
    </row>
    <row r="3710" spans="1:5" x14ac:dyDescent="0.25">
      <c r="A3710">
        <v>4177</v>
      </c>
      <c r="C3710" s="5">
        <v>2</v>
      </c>
    </row>
    <row r="3711" spans="1:5" x14ac:dyDescent="0.25">
      <c r="A3711">
        <v>4178</v>
      </c>
      <c r="E3711" s="3">
        <v>4</v>
      </c>
    </row>
    <row r="3712" spans="1:5" x14ac:dyDescent="0.25">
      <c r="A3712">
        <v>4179</v>
      </c>
      <c r="B3712" s="2">
        <v>1</v>
      </c>
      <c r="E3712" s="3">
        <v>4</v>
      </c>
    </row>
    <row r="3713" spans="1:5" x14ac:dyDescent="0.25">
      <c r="A3713">
        <v>4180</v>
      </c>
      <c r="B3713" s="2">
        <v>1</v>
      </c>
      <c r="E3713" s="3">
        <v>4</v>
      </c>
    </row>
    <row r="3714" spans="1:5" x14ac:dyDescent="0.25">
      <c r="A3714">
        <v>4181</v>
      </c>
      <c r="B3714" s="2">
        <v>1</v>
      </c>
      <c r="E3714" s="3">
        <v>4</v>
      </c>
    </row>
    <row r="3715" spans="1:5" x14ac:dyDescent="0.25">
      <c r="A3715">
        <v>4182</v>
      </c>
      <c r="B3715" s="2">
        <v>1</v>
      </c>
      <c r="E3715" s="3">
        <v>4</v>
      </c>
    </row>
    <row r="3716" spans="1:5" x14ac:dyDescent="0.25">
      <c r="A3716">
        <v>4183</v>
      </c>
      <c r="B3716" s="2">
        <v>1</v>
      </c>
      <c r="E3716" s="3">
        <v>4</v>
      </c>
    </row>
    <row r="3717" spans="1:5" x14ac:dyDescent="0.25">
      <c r="A3717">
        <v>4184</v>
      </c>
      <c r="B3717" s="2">
        <v>1</v>
      </c>
      <c r="E3717" s="3">
        <v>4</v>
      </c>
    </row>
    <row r="3718" spans="1:5" x14ac:dyDescent="0.25">
      <c r="A3718">
        <v>4185</v>
      </c>
      <c r="B3718" s="2">
        <v>1</v>
      </c>
      <c r="E3718" s="3">
        <v>4</v>
      </c>
    </row>
    <row r="3719" spans="1:5" x14ac:dyDescent="0.25">
      <c r="A3719">
        <v>4186</v>
      </c>
      <c r="B3719" s="2">
        <v>1</v>
      </c>
      <c r="E3719" s="3">
        <v>4</v>
      </c>
    </row>
    <row r="3720" spans="1:5" x14ac:dyDescent="0.25">
      <c r="A3720">
        <v>4187</v>
      </c>
      <c r="B3720" s="2">
        <v>1</v>
      </c>
      <c r="E3720" s="3">
        <v>4</v>
      </c>
    </row>
    <row r="3721" spans="1:5" x14ac:dyDescent="0.25">
      <c r="A3721">
        <v>4188</v>
      </c>
      <c r="B3721" s="2">
        <v>1</v>
      </c>
      <c r="E3721" s="3">
        <v>4</v>
      </c>
    </row>
    <row r="3722" spans="1:5" x14ac:dyDescent="0.25">
      <c r="A3722">
        <v>4189</v>
      </c>
      <c r="B3722" s="2">
        <v>1</v>
      </c>
      <c r="E3722" s="3">
        <v>4</v>
      </c>
    </row>
    <row r="3723" spans="1:5" x14ac:dyDescent="0.25">
      <c r="A3723">
        <v>4190</v>
      </c>
      <c r="B3723" s="2">
        <v>1</v>
      </c>
      <c r="E3723" s="3">
        <v>4</v>
      </c>
    </row>
    <row r="3724" spans="1:5" x14ac:dyDescent="0.25">
      <c r="A3724">
        <v>4191</v>
      </c>
      <c r="B3724" s="2">
        <v>1</v>
      </c>
    </row>
    <row r="3725" spans="1:5" x14ac:dyDescent="0.25">
      <c r="A3725">
        <v>4192</v>
      </c>
      <c r="B3725" s="2">
        <v>1</v>
      </c>
    </row>
    <row r="3726" spans="1:5" x14ac:dyDescent="0.25">
      <c r="A3726">
        <v>4193</v>
      </c>
      <c r="C3726" s="5">
        <v>2</v>
      </c>
    </row>
    <row r="3727" spans="1:5" x14ac:dyDescent="0.25">
      <c r="A3727">
        <v>4194</v>
      </c>
      <c r="C3727" s="5">
        <v>2</v>
      </c>
      <c r="D3727" s="4">
        <v>3</v>
      </c>
    </row>
    <row r="3728" spans="1:5" x14ac:dyDescent="0.25">
      <c r="A3728">
        <v>4195</v>
      </c>
      <c r="C3728" s="5">
        <v>2</v>
      </c>
      <c r="D3728" s="4">
        <v>3</v>
      </c>
    </row>
    <row r="3729" spans="1:5" x14ac:dyDescent="0.25">
      <c r="A3729">
        <v>4196</v>
      </c>
      <c r="C3729" s="5">
        <v>2</v>
      </c>
      <c r="D3729" s="4">
        <v>3</v>
      </c>
    </row>
    <row r="3730" spans="1:5" x14ac:dyDescent="0.25">
      <c r="A3730">
        <v>4197</v>
      </c>
      <c r="C3730" s="5">
        <v>2</v>
      </c>
      <c r="D3730" s="4">
        <v>3</v>
      </c>
    </row>
    <row r="3731" spans="1:5" x14ac:dyDescent="0.25">
      <c r="A3731">
        <v>4198</v>
      </c>
      <c r="C3731" s="5">
        <v>2</v>
      </c>
      <c r="D3731" s="4">
        <v>3</v>
      </c>
    </row>
    <row r="3732" spans="1:5" x14ac:dyDescent="0.25">
      <c r="A3732">
        <v>4199</v>
      </c>
      <c r="C3732" s="5">
        <v>2</v>
      </c>
      <c r="D3732" s="4">
        <v>3</v>
      </c>
    </row>
    <row r="3733" spans="1:5" x14ac:dyDescent="0.25">
      <c r="A3733">
        <v>4200</v>
      </c>
      <c r="C3733" s="5">
        <v>2</v>
      </c>
      <c r="D3733" s="4">
        <v>3</v>
      </c>
    </row>
    <row r="3734" spans="1:5" x14ac:dyDescent="0.25">
      <c r="A3734">
        <v>4201</v>
      </c>
      <c r="C3734" s="5">
        <v>2</v>
      </c>
      <c r="D3734" s="4">
        <v>3</v>
      </c>
    </row>
    <row r="3735" spans="1:5" x14ac:dyDescent="0.25">
      <c r="A3735">
        <v>4202</v>
      </c>
      <c r="C3735" s="5">
        <v>2</v>
      </c>
      <c r="D3735" s="4">
        <v>3</v>
      </c>
    </row>
    <row r="3736" spans="1:5" x14ac:dyDescent="0.25">
      <c r="A3736">
        <v>4203</v>
      </c>
      <c r="C3736" s="5">
        <v>2</v>
      </c>
      <c r="D3736" s="4">
        <v>3</v>
      </c>
    </row>
    <row r="3737" spans="1:5" x14ac:dyDescent="0.25">
      <c r="A3737">
        <v>4204</v>
      </c>
      <c r="C3737" s="5">
        <v>2</v>
      </c>
      <c r="D3737" s="4">
        <v>3</v>
      </c>
    </row>
    <row r="3738" spans="1:5" x14ac:dyDescent="0.25">
      <c r="A3738">
        <v>4205</v>
      </c>
      <c r="C3738" s="5">
        <v>2</v>
      </c>
      <c r="D3738" s="4">
        <v>3</v>
      </c>
    </row>
    <row r="3739" spans="1:5" x14ac:dyDescent="0.25">
      <c r="A3739">
        <v>4206</v>
      </c>
      <c r="D3739" s="4">
        <v>3</v>
      </c>
      <c r="E3739" s="3">
        <v>4</v>
      </c>
    </row>
    <row r="3740" spans="1:5" x14ac:dyDescent="0.25">
      <c r="A3740">
        <v>4207</v>
      </c>
      <c r="E3740" s="3">
        <v>4</v>
      </c>
    </row>
    <row r="3741" spans="1:5" x14ac:dyDescent="0.25">
      <c r="A3741">
        <v>4208</v>
      </c>
      <c r="B3741" s="2">
        <v>1</v>
      </c>
      <c r="E3741" s="3">
        <v>4</v>
      </c>
    </row>
    <row r="3742" spans="1:5" x14ac:dyDescent="0.25">
      <c r="A3742">
        <v>4209</v>
      </c>
      <c r="B3742" s="2">
        <v>1</v>
      </c>
      <c r="E3742" s="3">
        <v>4</v>
      </c>
    </row>
    <row r="3743" spans="1:5" x14ac:dyDescent="0.25">
      <c r="A3743">
        <v>4210</v>
      </c>
      <c r="B3743" s="2">
        <v>1</v>
      </c>
      <c r="E3743" s="3">
        <v>4</v>
      </c>
    </row>
    <row r="3744" spans="1:5" x14ac:dyDescent="0.25">
      <c r="A3744">
        <v>4211</v>
      </c>
      <c r="B3744" s="2">
        <v>1</v>
      </c>
      <c r="E3744" s="3">
        <v>4</v>
      </c>
    </row>
    <row r="3745" spans="1:5" x14ac:dyDescent="0.25">
      <c r="A3745">
        <v>4212</v>
      </c>
      <c r="B3745" s="2">
        <v>1</v>
      </c>
      <c r="E3745" s="3">
        <v>4</v>
      </c>
    </row>
    <row r="3746" spans="1:5" x14ac:dyDescent="0.25">
      <c r="A3746">
        <v>4213</v>
      </c>
      <c r="B3746" s="2">
        <v>1</v>
      </c>
      <c r="E3746" s="3">
        <v>4</v>
      </c>
    </row>
    <row r="3747" spans="1:5" x14ac:dyDescent="0.25">
      <c r="A3747">
        <v>4214</v>
      </c>
      <c r="B3747" s="2">
        <v>1</v>
      </c>
      <c r="E3747" s="3">
        <v>4</v>
      </c>
    </row>
    <row r="3748" spans="1:5" x14ac:dyDescent="0.25">
      <c r="A3748">
        <v>4215</v>
      </c>
      <c r="B3748" s="2">
        <v>1</v>
      </c>
      <c r="E3748" s="3">
        <v>4</v>
      </c>
    </row>
    <row r="3749" spans="1:5" x14ac:dyDescent="0.25">
      <c r="A3749">
        <v>4216</v>
      </c>
      <c r="B3749" s="2">
        <v>1</v>
      </c>
      <c r="E3749" s="3">
        <v>4</v>
      </c>
    </row>
    <row r="3750" spans="1:5" x14ac:dyDescent="0.25">
      <c r="A3750">
        <v>4217</v>
      </c>
      <c r="B3750" s="2">
        <v>1</v>
      </c>
      <c r="E3750" s="3">
        <v>4</v>
      </c>
    </row>
    <row r="3751" spans="1:5" x14ac:dyDescent="0.25">
      <c r="A3751">
        <v>4218</v>
      </c>
      <c r="B3751" s="2">
        <v>1</v>
      </c>
      <c r="E3751" s="3">
        <v>4</v>
      </c>
    </row>
    <row r="3752" spans="1:5" x14ac:dyDescent="0.25">
      <c r="A3752">
        <v>4219</v>
      </c>
      <c r="B3752" s="2">
        <v>1</v>
      </c>
    </row>
    <row r="3753" spans="1:5" x14ac:dyDescent="0.25">
      <c r="A3753">
        <v>4220</v>
      </c>
      <c r="B3753" s="2">
        <v>1</v>
      </c>
    </row>
    <row r="3754" spans="1:5" x14ac:dyDescent="0.25">
      <c r="A3754">
        <v>4221</v>
      </c>
      <c r="B3754" s="2">
        <v>1</v>
      </c>
    </row>
    <row r="3755" spans="1:5" x14ac:dyDescent="0.25">
      <c r="A3755">
        <v>4222</v>
      </c>
    </row>
    <row r="3756" spans="1:5" x14ac:dyDescent="0.25">
      <c r="A3756">
        <v>4223</v>
      </c>
      <c r="C3756" s="5">
        <v>2</v>
      </c>
      <c r="D3756" s="4">
        <v>3</v>
      </c>
    </row>
    <row r="3757" spans="1:5" x14ac:dyDescent="0.25">
      <c r="A3757">
        <v>4224</v>
      </c>
      <c r="C3757" s="5">
        <v>2</v>
      </c>
      <c r="D3757" s="4">
        <v>3</v>
      </c>
    </row>
    <row r="3758" spans="1:5" x14ac:dyDescent="0.25">
      <c r="A3758">
        <v>4225</v>
      </c>
      <c r="C3758" s="5">
        <v>2</v>
      </c>
      <c r="D3758" s="4">
        <v>3</v>
      </c>
    </row>
    <row r="3759" spans="1:5" x14ac:dyDescent="0.25">
      <c r="A3759">
        <v>4226</v>
      </c>
      <c r="C3759" s="5">
        <v>2</v>
      </c>
      <c r="D3759" s="4">
        <v>3</v>
      </c>
    </row>
    <row r="3760" spans="1:5" x14ac:dyDescent="0.25">
      <c r="A3760">
        <v>4227</v>
      </c>
      <c r="C3760" s="5">
        <v>2</v>
      </c>
      <c r="D3760" s="4">
        <v>3</v>
      </c>
    </row>
    <row r="3761" spans="1:5" x14ac:dyDescent="0.25">
      <c r="A3761">
        <v>4228</v>
      </c>
      <c r="C3761" s="5">
        <v>2</v>
      </c>
      <c r="D3761" s="4">
        <v>3</v>
      </c>
    </row>
    <row r="3762" spans="1:5" x14ac:dyDescent="0.25">
      <c r="A3762">
        <v>4229</v>
      </c>
      <c r="C3762" s="5">
        <v>2</v>
      </c>
      <c r="D3762" s="4">
        <v>3</v>
      </c>
    </row>
    <row r="3763" spans="1:5" x14ac:dyDescent="0.25">
      <c r="A3763">
        <v>4230</v>
      </c>
      <c r="C3763" s="5">
        <v>2</v>
      </c>
      <c r="D3763" s="4">
        <v>3</v>
      </c>
    </row>
    <row r="3764" spans="1:5" x14ac:dyDescent="0.25">
      <c r="A3764">
        <v>4231</v>
      </c>
      <c r="C3764" s="5">
        <v>2</v>
      </c>
      <c r="D3764" s="4">
        <v>3</v>
      </c>
    </row>
    <row r="3765" spans="1:5" x14ac:dyDescent="0.25">
      <c r="A3765">
        <v>4232</v>
      </c>
      <c r="C3765" s="5">
        <v>2</v>
      </c>
      <c r="D3765" s="4">
        <v>3</v>
      </c>
    </row>
    <row r="3766" spans="1:5" x14ac:dyDescent="0.25">
      <c r="A3766">
        <v>4233</v>
      </c>
      <c r="C3766" s="5">
        <v>2</v>
      </c>
      <c r="D3766" s="4">
        <v>3</v>
      </c>
    </row>
    <row r="3767" spans="1:5" x14ac:dyDescent="0.25">
      <c r="A3767">
        <v>4234</v>
      </c>
      <c r="C3767" s="5">
        <v>2</v>
      </c>
      <c r="D3767" s="4">
        <v>3</v>
      </c>
    </row>
    <row r="3768" spans="1:5" x14ac:dyDescent="0.25">
      <c r="A3768">
        <v>4235</v>
      </c>
      <c r="E3768" s="3">
        <v>4</v>
      </c>
    </row>
    <row r="3769" spans="1:5" x14ac:dyDescent="0.25">
      <c r="A3769">
        <v>4236</v>
      </c>
      <c r="B3769" s="2">
        <v>1</v>
      </c>
      <c r="E3769" s="3">
        <v>4</v>
      </c>
    </row>
    <row r="3770" spans="1:5" x14ac:dyDescent="0.25">
      <c r="A3770">
        <v>4237</v>
      </c>
      <c r="B3770" s="2">
        <v>1</v>
      </c>
      <c r="E3770" s="3">
        <v>4</v>
      </c>
    </row>
    <row r="3771" spans="1:5" x14ac:dyDescent="0.25">
      <c r="A3771">
        <v>4238</v>
      </c>
      <c r="B3771" s="2">
        <v>1</v>
      </c>
      <c r="E3771" s="3">
        <v>4</v>
      </c>
    </row>
    <row r="3772" spans="1:5" x14ac:dyDescent="0.25">
      <c r="A3772">
        <v>4239</v>
      </c>
      <c r="B3772" s="2">
        <v>1</v>
      </c>
      <c r="E3772" s="3">
        <v>4</v>
      </c>
    </row>
    <row r="3773" spans="1:5" x14ac:dyDescent="0.25">
      <c r="A3773">
        <v>4240</v>
      </c>
      <c r="B3773" s="2">
        <v>1</v>
      </c>
      <c r="E3773" s="3">
        <v>4</v>
      </c>
    </row>
    <row r="3774" spans="1:5" x14ac:dyDescent="0.25">
      <c r="A3774">
        <v>4241</v>
      </c>
      <c r="B3774" s="2">
        <v>1</v>
      </c>
      <c r="E3774" s="3">
        <v>4</v>
      </c>
    </row>
    <row r="3775" spans="1:5" x14ac:dyDescent="0.25">
      <c r="A3775">
        <v>4242</v>
      </c>
      <c r="B3775" s="2">
        <v>1</v>
      </c>
      <c r="E3775" s="3">
        <v>4</v>
      </c>
    </row>
    <row r="3776" spans="1:5" x14ac:dyDescent="0.25">
      <c r="A3776">
        <v>4243</v>
      </c>
      <c r="B3776" s="2">
        <v>1</v>
      </c>
      <c r="E3776" s="3">
        <v>4</v>
      </c>
    </row>
    <row r="3777" spans="1:5" x14ac:dyDescent="0.25">
      <c r="A3777">
        <v>4244</v>
      </c>
      <c r="B3777" s="2">
        <v>1</v>
      </c>
      <c r="E3777" s="3">
        <v>4</v>
      </c>
    </row>
    <row r="3778" spans="1:5" x14ac:dyDescent="0.25">
      <c r="A3778">
        <v>4245</v>
      </c>
      <c r="B3778" s="2">
        <v>1</v>
      </c>
      <c r="E3778" s="3">
        <v>4</v>
      </c>
    </row>
    <row r="3779" spans="1:5" x14ac:dyDescent="0.25">
      <c r="A3779">
        <v>4246</v>
      </c>
      <c r="B3779" s="2">
        <v>1</v>
      </c>
      <c r="E3779" s="3">
        <v>4</v>
      </c>
    </row>
    <row r="3780" spans="1:5" x14ac:dyDescent="0.25">
      <c r="A3780">
        <v>4247</v>
      </c>
      <c r="B3780" s="2">
        <v>1</v>
      </c>
      <c r="E3780" s="3">
        <v>4</v>
      </c>
    </row>
    <row r="3781" spans="1:5" x14ac:dyDescent="0.25">
      <c r="A3781">
        <v>4248</v>
      </c>
      <c r="B3781" s="2">
        <v>1</v>
      </c>
      <c r="E3781" s="3">
        <v>4</v>
      </c>
    </row>
    <row r="3782" spans="1:5" x14ac:dyDescent="0.25">
      <c r="A3782">
        <v>4249</v>
      </c>
      <c r="C3782" s="5">
        <v>2</v>
      </c>
    </row>
    <row r="3783" spans="1:5" x14ac:dyDescent="0.25">
      <c r="A3783">
        <v>4250</v>
      </c>
      <c r="C3783" s="5">
        <v>2</v>
      </c>
    </row>
    <row r="3784" spans="1:5" x14ac:dyDescent="0.25">
      <c r="A3784">
        <v>4251</v>
      </c>
      <c r="C3784" s="5">
        <v>2</v>
      </c>
      <c r="D3784" s="4">
        <v>3</v>
      </c>
    </row>
    <row r="3785" spans="1:5" x14ac:dyDescent="0.25">
      <c r="A3785">
        <v>4252</v>
      </c>
      <c r="C3785" s="5">
        <v>2</v>
      </c>
      <c r="D3785" s="4">
        <v>3</v>
      </c>
    </row>
    <row r="3786" spans="1:5" x14ac:dyDescent="0.25">
      <c r="A3786">
        <v>4253</v>
      </c>
      <c r="C3786" s="5">
        <v>2</v>
      </c>
      <c r="D3786" s="4">
        <v>3</v>
      </c>
    </row>
    <row r="3787" spans="1:5" x14ac:dyDescent="0.25">
      <c r="A3787">
        <v>4254</v>
      </c>
      <c r="C3787" s="5">
        <v>2</v>
      </c>
      <c r="D3787" s="4">
        <v>3</v>
      </c>
    </row>
    <row r="3788" spans="1:5" x14ac:dyDescent="0.25">
      <c r="A3788">
        <v>4255</v>
      </c>
      <c r="C3788" s="5">
        <v>2</v>
      </c>
      <c r="D3788" s="4">
        <v>3</v>
      </c>
    </row>
    <row r="3789" spans="1:5" x14ac:dyDescent="0.25">
      <c r="A3789">
        <v>4256</v>
      </c>
      <c r="C3789" s="5">
        <v>2</v>
      </c>
      <c r="D3789" s="4">
        <v>3</v>
      </c>
    </row>
    <row r="3790" spans="1:5" x14ac:dyDescent="0.25">
      <c r="A3790">
        <v>4257</v>
      </c>
      <c r="C3790" s="5">
        <v>2</v>
      </c>
      <c r="D3790" s="4">
        <v>3</v>
      </c>
    </row>
    <row r="3791" spans="1:5" x14ac:dyDescent="0.25">
      <c r="A3791">
        <v>4258</v>
      </c>
      <c r="C3791" s="5">
        <v>2</v>
      </c>
      <c r="D3791" s="4">
        <v>3</v>
      </c>
    </row>
    <row r="3792" spans="1:5" x14ac:dyDescent="0.25">
      <c r="A3792">
        <v>4259</v>
      </c>
      <c r="C3792" s="5">
        <v>2</v>
      </c>
      <c r="D3792" s="4">
        <v>3</v>
      </c>
    </row>
    <row r="3793" spans="1:5" x14ac:dyDescent="0.25">
      <c r="A3793">
        <v>4260</v>
      </c>
      <c r="C3793" s="5">
        <v>2</v>
      </c>
      <c r="D3793" s="4">
        <v>3</v>
      </c>
    </row>
    <row r="3794" spans="1:5" x14ac:dyDescent="0.25">
      <c r="A3794">
        <v>4261</v>
      </c>
      <c r="C3794" s="5">
        <v>2</v>
      </c>
      <c r="D3794" s="4">
        <v>3</v>
      </c>
    </row>
    <row r="3795" spans="1:5" x14ac:dyDescent="0.25">
      <c r="A3795">
        <v>4262</v>
      </c>
      <c r="C3795" s="5">
        <v>2</v>
      </c>
    </row>
    <row r="3796" spans="1:5" x14ac:dyDescent="0.25">
      <c r="A3796">
        <v>4263</v>
      </c>
    </row>
    <row r="3797" spans="1:5" x14ac:dyDescent="0.25">
      <c r="A3797">
        <v>4264</v>
      </c>
      <c r="B3797" s="2">
        <v>1</v>
      </c>
      <c r="E3797" s="3">
        <v>4</v>
      </c>
    </row>
    <row r="3798" spans="1:5" x14ac:dyDescent="0.25">
      <c r="A3798">
        <v>4265</v>
      </c>
      <c r="B3798" s="2">
        <v>1</v>
      </c>
      <c r="E3798" s="3">
        <v>4</v>
      </c>
    </row>
    <row r="3799" spans="1:5" x14ac:dyDescent="0.25">
      <c r="A3799">
        <v>4266</v>
      </c>
      <c r="B3799" s="2">
        <v>1</v>
      </c>
      <c r="E3799" s="3">
        <v>4</v>
      </c>
    </row>
    <row r="3800" spans="1:5" x14ac:dyDescent="0.25">
      <c r="A3800">
        <v>4267</v>
      </c>
      <c r="B3800" s="2">
        <v>1</v>
      </c>
      <c r="E3800" s="3">
        <v>4</v>
      </c>
    </row>
    <row r="3801" spans="1:5" x14ac:dyDescent="0.25">
      <c r="A3801">
        <v>4268</v>
      </c>
      <c r="B3801" s="2">
        <v>1</v>
      </c>
      <c r="E3801" s="3">
        <v>4</v>
      </c>
    </row>
    <row r="3802" spans="1:5" x14ac:dyDescent="0.25">
      <c r="A3802">
        <v>4269</v>
      </c>
      <c r="B3802" s="2">
        <v>1</v>
      </c>
      <c r="E3802" s="3">
        <v>4</v>
      </c>
    </row>
    <row r="3803" spans="1:5" x14ac:dyDescent="0.25">
      <c r="A3803">
        <v>4270</v>
      </c>
      <c r="B3803" s="2">
        <v>1</v>
      </c>
      <c r="E3803" s="3">
        <v>4</v>
      </c>
    </row>
    <row r="3804" spans="1:5" x14ac:dyDescent="0.25">
      <c r="A3804">
        <v>4271</v>
      </c>
      <c r="B3804" s="2">
        <v>1</v>
      </c>
      <c r="E3804" s="3">
        <v>4</v>
      </c>
    </row>
    <row r="3805" spans="1:5" x14ac:dyDescent="0.25">
      <c r="A3805">
        <v>4272</v>
      </c>
      <c r="B3805" s="2">
        <v>1</v>
      </c>
      <c r="E3805" s="3">
        <v>4</v>
      </c>
    </row>
    <row r="3806" spans="1:5" x14ac:dyDescent="0.25">
      <c r="A3806">
        <v>4273</v>
      </c>
      <c r="B3806" s="2">
        <v>1</v>
      </c>
      <c r="E3806" s="3">
        <v>4</v>
      </c>
    </row>
    <row r="3807" spans="1:5" x14ac:dyDescent="0.25">
      <c r="A3807">
        <v>4274</v>
      </c>
      <c r="B3807" s="2">
        <v>1</v>
      </c>
      <c r="E3807" s="3">
        <v>4</v>
      </c>
    </row>
    <row r="3808" spans="1:5" x14ac:dyDescent="0.25">
      <c r="A3808">
        <v>4275</v>
      </c>
      <c r="B3808" s="2">
        <v>1</v>
      </c>
      <c r="E3808" s="3">
        <v>4</v>
      </c>
    </row>
    <row r="3809" spans="1:5" x14ac:dyDescent="0.25">
      <c r="A3809">
        <v>4276</v>
      </c>
      <c r="B3809" s="2">
        <v>1</v>
      </c>
    </row>
    <row r="3810" spans="1:5" x14ac:dyDescent="0.25">
      <c r="A3810">
        <v>4277</v>
      </c>
    </row>
    <row r="3811" spans="1:5" x14ac:dyDescent="0.25">
      <c r="A3811">
        <v>4278</v>
      </c>
      <c r="C3811" s="5">
        <v>2</v>
      </c>
    </row>
    <row r="3812" spans="1:5" x14ac:dyDescent="0.25">
      <c r="A3812">
        <v>4279</v>
      </c>
      <c r="C3812" s="5">
        <v>2</v>
      </c>
      <c r="D3812" s="4">
        <v>3</v>
      </c>
    </row>
    <row r="3813" spans="1:5" x14ac:dyDescent="0.25">
      <c r="A3813">
        <v>4280</v>
      </c>
      <c r="C3813" s="5">
        <v>2</v>
      </c>
      <c r="D3813" s="4">
        <v>3</v>
      </c>
    </row>
    <row r="3814" spans="1:5" x14ac:dyDescent="0.25">
      <c r="A3814">
        <v>4281</v>
      </c>
      <c r="C3814" s="5">
        <v>2</v>
      </c>
      <c r="D3814" s="4">
        <v>3</v>
      </c>
    </row>
    <row r="3815" spans="1:5" x14ac:dyDescent="0.25">
      <c r="A3815">
        <v>4282</v>
      </c>
      <c r="C3815" s="5">
        <v>2</v>
      </c>
      <c r="D3815" s="4">
        <v>3</v>
      </c>
    </row>
    <row r="3816" spans="1:5" x14ac:dyDescent="0.25">
      <c r="A3816">
        <v>4283</v>
      </c>
      <c r="C3816" s="5">
        <v>2</v>
      </c>
      <c r="D3816" s="4">
        <v>3</v>
      </c>
    </row>
    <row r="3817" spans="1:5" x14ac:dyDescent="0.25">
      <c r="A3817">
        <v>4284</v>
      </c>
      <c r="C3817" s="5">
        <v>2</v>
      </c>
      <c r="D3817" s="4">
        <v>3</v>
      </c>
    </row>
    <row r="3818" spans="1:5" x14ac:dyDescent="0.25">
      <c r="A3818">
        <v>4285</v>
      </c>
      <c r="C3818" s="5">
        <v>2</v>
      </c>
      <c r="D3818" s="4">
        <v>3</v>
      </c>
    </row>
    <row r="3819" spans="1:5" x14ac:dyDescent="0.25">
      <c r="A3819">
        <v>4286</v>
      </c>
      <c r="C3819" s="5">
        <v>2</v>
      </c>
      <c r="D3819" s="4">
        <v>3</v>
      </c>
    </row>
    <row r="3820" spans="1:5" x14ac:dyDescent="0.25">
      <c r="A3820">
        <v>4287</v>
      </c>
      <c r="C3820" s="5">
        <v>2</v>
      </c>
      <c r="D3820" s="4">
        <v>3</v>
      </c>
    </row>
    <row r="3821" spans="1:5" x14ac:dyDescent="0.25">
      <c r="A3821">
        <v>4288</v>
      </c>
      <c r="C3821" s="5">
        <v>2</v>
      </c>
      <c r="D3821" s="4">
        <v>3</v>
      </c>
    </row>
    <row r="3822" spans="1:5" x14ac:dyDescent="0.25">
      <c r="A3822">
        <v>4289</v>
      </c>
      <c r="C3822" s="5">
        <v>2</v>
      </c>
      <c r="D3822" s="4">
        <v>3</v>
      </c>
    </row>
    <row r="3823" spans="1:5" x14ac:dyDescent="0.25">
      <c r="A3823">
        <v>4290</v>
      </c>
      <c r="D3823" s="4">
        <v>3</v>
      </c>
    </row>
    <row r="3824" spans="1:5" x14ac:dyDescent="0.25">
      <c r="A3824">
        <v>4291</v>
      </c>
      <c r="E3824" s="3">
        <v>4</v>
      </c>
    </row>
    <row r="3825" spans="1:5" x14ac:dyDescent="0.25">
      <c r="A3825">
        <v>4292</v>
      </c>
      <c r="E3825" s="3">
        <v>4</v>
      </c>
    </row>
    <row r="3826" spans="1:5" x14ac:dyDescent="0.25">
      <c r="A3826">
        <v>4293</v>
      </c>
      <c r="B3826" s="2">
        <v>1</v>
      </c>
      <c r="E3826" s="3">
        <v>4</v>
      </c>
    </row>
    <row r="3827" spans="1:5" x14ac:dyDescent="0.25">
      <c r="A3827">
        <v>4294</v>
      </c>
      <c r="B3827" s="2">
        <v>1</v>
      </c>
      <c r="E3827" s="3">
        <v>4</v>
      </c>
    </row>
    <row r="3828" spans="1:5" x14ac:dyDescent="0.25">
      <c r="A3828">
        <v>4295</v>
      </c>
      <c r="B3828" s="2">
        <v>1</v>
      </c>
      <c r="E3828" s="3">
        <v>4</v>
      </c>
    </row>
    <row r="3829" spans="1:5" x14ac:dyDescent="0.25">
      <c r="A3829">
        <v>4296</v>
      </c>
      <c r="B3829" s="2">
        <v>1</v>
      </c>
      <c r="E3829" s="3">
        <v>4</v>
      </c>
    </row>
    <row r="3830" spans="1:5" x14ac:dyDescent="0.25">
      <c r="A3830">
        <v>4297</v>
      </c>
      <c r="B3830" s="2">
        <v>1</v>
      </c>
      <c r="E3830" s="3">
        <v>4</v>
      </c>
    </row>
    <row r="3831" spans="1:5" x14ac:dyDescent="0.25">
      <c r="A3831">
        <v>4298</v>
      </c>
      <c r="B3831" s="2">
        <v>1</v>
      </c>
      <c r="E3831" s="3">
        <v>4</v>
      </c>
    </row>
    <row r="3832" spans="1:5" x14ac:dyDescent="0.25">
      <c r="A3832">
        <v>4299</v>
      </c>
      <c r="B3832" s="2">
        <v>1</v>
      </c>
      <c r="E3832" s="3">
        <v>4</v>
      </c>
    </row>
    <row r="3833" spans="1:5" x14ac:dyDescent="0.25">
      <c r="A3833">
        <v>4300</v>
      </c>
      <c r="B3833" s="2">
        <v>1</v>
      </c>
      <c r="E3833" s="3">
        <v>4</v>
      </c>
    </row>
    <row r="3834" spans="1:5" x14ac:dyDescent="0.25">
      <c r="A3834">
        <v>4301</v>
      </c>
      <c r="B3834" s="2">
        <v>1</v>
      </c>
      <c r="E3834" s="3">
        <v>4</v>
      </c>
    </row>
    <row r="3835" spans="1:5" x14ac:dyDescent="0.25">
      <c r="A3835">
        <v>4302</v>
      </c>
      <c r="B3835" s="2">
        <v>1</v>
      </c>
    </row>
    <row r="3836" spans="1:5" x14ac:dyDescent="0.25">
      <c r="A3836">
        <v>4303</v>
      </c>
      <c r="B3836" s="2">
        <v>1</v>
      </c>
    </row>
    <row r="3837" spans="1:5" x14ac:dyDescent="0.25">
      <c r="A3837">
        <v>4304</v>
      </c>
      <c r="B3837" s="2">
        <v>1</v>
      </c>
    </row>
    <row r="3838" spans="1:5" x14ac:dyDescent="0.25">
      <c r="A3838">
        <v>4305</v>
      </c>
      <c r="B3838" s="2">
        <v>1</v>
      </c>
    </row>
    <row r="3839" spans="1:5" x14ac:dyDescent="0.25">
      <c r="A3839">
        <v>4306</v>
      </c>
      <c r="C3839" s="5">
        <v>2</v>
      </c>
    </row>
    <row r="3840" spans="1:5" x14ac:dyDescent="0.25">
      <c r="A3840">
        <v>4307</v>
      </c>
      <c r="C3840" s="5">
        <v>2</v>
      </c>
      <c r="D3840" s="4">
        <v>3</v>
      </c>
    </row>
    <row r="3841" spans="1:5" x14ac:dyDescent="0.25">
      <c r="A3841">
        <v>4308</v>
      </c>
      <c r="C3841" s="5">
        <v>2</v>
      </c>
      <c r="D3841" s="4">
        <v>3</v>
      </c>
    </row>
    <row r="3842" spans="1:5" x14ac:dyDescent="0.25">
      <c r="A3842">
        <v>4309</v>
      </c>
      <c r="C3842" s="5">
        <v>2</v>
      </c>
      <c r="D3842" s="4">
        <v>3</v>
      </c>
    </row>
    <row r="3843" spans="1:5" x14ac:dyDescent="0.25">
      <c r="A3843">
        <v>4310</v>
      </c>
      <c r="C3843" s="5">
        <v>2</v>
      </c>
      <c r="D3843" s="4">
        <v>3</v>
      </c>
    </row>
    <row r="3844" spans="1:5" x14ac:dyDescent="0.25">
      <c r="A3844">
        <v>4311</v>
      </c>
      <c r="C3844" s="5">
        <v>2</v>
      </c>
      <c r="D3844" s="4">
        <v>3</v>
      </c>
    </row>
    <row r="3845" spans="1:5" x14ac:dyDescent="0.25">
      <c r="A3845">
        <v>4312</v>
      </c>
      <c r="C3845" s="5">
        <v>2</v>
      </c>
      <c r="D3845" s="4">
        <v>3</v>
      </c>
    </row>
    <row r="3846" spans="1:5" x14ac:dyDescent="0.25">
      <c r="A3846">
        <v>4313</v>
      </c>
      <c r="C3846" s="5">
        <v>2</v>
      </c>
      <c r="D3846" s="4">
        <v>3</v>
      </c>
    </row>
    <row r="3847" spans="1:5" x14ac:dyDescent="0.25">
      <c r="A3847">
        <v>4314</v>
      </c>
      <c r="C3847" s="5">
        <v>2</v>
      </c>
      <c r="D3847" s="4">
        <v>3</v>
      </c>
    </row>
    <row r="3848" spans="1:5" x14ac:dyDescent="0.25">
      <c r="A3848">
        <v>4315</v>
      </c>
      <c r="C3848" s="5">
        <v>2</v>
      </c>
      <c r="D3848" s="4">
        <v>3</v>
      </c>
    </row>
    <row r="3849" spans="1:5" x14ac:dyDescent="0.25">
      <c r="A3849">
        <v>4316</v>
      </c>
      <c r="D3849" s="4">
        <v>3</v>
      </c>
    </row>
    <row r="3850" spans="1:5" x14ac:dyDescent="0.25">
      <c r="A3850">
        <v>4317</v>
      </c>
      <c r="D3850" s="4">
        <v>3</v>
      </c>
      <c r="E3850" s="3">
        <v>4</v>
      </c>
    </row>
    <row r="3851" spans="1:5" x14ac:dyDescent="0.25">
      <c r="A3851">
        <v>4318</v>
      </c>
      <c r="D3851" s="4">
        <v>3</v>
      </c>
      <c r="E3851" s="3">
        <v>4</v>
      </c>
    </row>
    <row r="3852" spans="1:5" x14ac:dyDescent="0.25">
      <c r="A3852">
        <v>4319</v>
      </c>
      <c r="E3852" s="3">
        <v>4</v>
      </c>
    </row>
    <row r="3853" spans="1:5" x14ac:dyDescent="0.25">
      <c r="A3853">
        <v>4320</v>
      </c>
      <c r="E3853" s="3">
        <v>4</v>
      </c>
    </row>
    <row r="3854" spans="1:5" x14ac:dyDescent="0.25">
      <c r="A3854">
        <v>4321</v>
      </c>
      <c r="B3854" s="2">
        <v>1</v>
      </c>
      <c r="E3854" s="3">
        <v>4</v>
      </c>
    </row>
    <row r="3855" spans="1:5" x14ac:dyDescent="0.25">
      <c r="A3855">
        <v>4322</v>
      </c>
      <c r="B3855" s="2">
        <v>1</v>
      </c>
      <c r="E3855" s="3">
        <v>4</v>
      </c>
    </row>
    <row r="3856" spans="1:5" x14ac:dyDescent="0.25">
      <c r="A3856">
        <v>4323</v>
      </c>
      <c r="B3856" s="2">
        <v>1</v>
      </c>
      <c r="E3856" s="3">
        <v>4</v>
      </c>
    </row>
    <row r="3857" spans="1:5" x14ac:dyDescent="0.25">
      <c r="A3857">
        <v>4324</v>
      </c>
      <c r="B3857" s="2">
        <v>1</v>
      </c>
      <c r="E3857" s="3">
        <v>4</v>
      </c>
    </row>
    <row r="3858" spans="1:5" x14ac:dyDescent="0.25">
      <c r="A3858">
        <v>4325</v>
      </c>
      <c r="B3858" s="2">
        <v>1</v>
      </c>
      <c r="E3858" s="3">
        <v>4</v>
      </c>
    </row>
    <row r="3859" spans="1:5" x14ac:dyDescent="0.25">
      <c r="A3859">
        <v>4326</v>
      </c>
      <c r="B3859" s="2">
        <v>1</v>
      </c>
      <c r="E3859" s="3">
        <v>4</v>
      </c>
    </row>
    <row r="3860" spans="1:5" x14ac:dyDescent="0.25">
      <c r="A3860">
        <v>4327</v>
      </c>
      <c r="B3860" s="2">
        <v>1</v>
      </c>
      <c r="E3860" s="3">
        <v>4</v>
      </c>
    </row>
    <row r="3861" spans="1:5" x14ac:dyDescent="0.25">
      <c r="A3861">
        <v>4328</v>
      </c>
      <c r="B3861" s="2">
        <v>1</v>
      </c>
      <c r="E3861" s="3">
        <v>4</v>
      </c>
    </row>
    <row r="3862" spans="1:5" x14ac:dyDescent="0.25">
      <c r="A3862">
        <v>4329</v>
      </c>
      <c r="B3862" s="2">
        <v>1</v>
      </c>
    </row>
    <row r="3863" spans="1:5" x14ac:dyDescent="0.25">
      <c r="A3863">
        <v>4330</v>
      </c>
      <c r="B3863" s="2">
        <v>1</v>
      </c>
    </row>
    <row r="3864" spans="1:5" x14ac:dyDescent="0.25">
      <c r="A3864">
        <v>4331</v>
      </c>
      <c r="B3864" s="2">
        <v>1</v>
      </c>
    </row>
    <row r="3865" spans="1:5" x14ac:dyDescent="0.25">
      <c r="A3865">
        <v>4332</v>
      </c>
      <c r="B3865" s="2">
        <v>1</v>
      </c>
      <c r="C3865" s="5">
        <v>2</v>
      </c>
    </row>
    <row r="3866" spans="1:5" x14ac:dyDescent="0.25">
      <c r="A3866">
        <v>4333</v>
      </c>
      <c r="B3866" s="2">
        <v>1</v>
      </c>
      <c r="C3866" s="5">
        <v>2</v>
      </c>
    </row>
    <row r="3867" spans="1:5" x14ac:dyDescent="0.25">
      <c r="A3867">
        <v>4334</v>
      </c>
      <c r="C3867" s="5">
        <v>2</v>
      </c>
    </row>
    <row r="3868" spans="1:5" x14ac:dyDescent="0.25">
      <c r="A3868">
        <v>4335</v>
      </c>
      <c r="C3868" s="5">
        <v>2</v>
      </c>
      <c r="D3868" s="4">
        <v>3</v>
      </c>
    </row>
    <row r="3869" spans="1:5" x14ac:dyDescent="0.25">
      <c r="A3869">
        <v>4336</v>
      </c>
      <c r="C3869" s="5">
        <v>2</v>
      </c>
      <c r="D3869" s="4">
        <v>3</v>
      </c>
    </row>
    <row r="3870" spans="1:5" x14ac:dyDescent="0.25">
      <c r="A3870">
        <v>4337</v>
      </c>
      <c r="C3870" s="5">
        <v>2</v>
      </c>
      <c r="D3870" s="4">
        <v>3</v>
      </c>
    </row>
    <row r="3871" spans="1:5" x14ac:dyDescent="0.25">
      <c r="A3871">
        <v>4338</v>
      </c>
      <c r="C3871" s="5">
        <v>2</v>
      </c>
      <c r="D3871" s="4">
        <v>3</v>
      </c>
    </row>
    <row r="3872" spans="1:5" x14ac:dyDescent="0.25">
      <c r="A3872">
        <v>4339</v>
      </c>
      <c r="C3872" s="5">
        <v>2</v>
      </c>
      <c r="D3872" s="4">
        <v>3</v>
      </c>
    </row>
    <row r="3873" spans="1:5" x14ac:dyDescent="0.25">
      <c r="A3873">
        <v>4340</v>
      </c>
      <c r="C3873" s="5">
        <v>2</v>
      </c>
      <c r="D3873" s="4">
        <v>3</v>
      </c>
    </row>
    <row r="3874" spans="1:5" x14ac:dyDescent="0.25">
      <c r="A3874">
        <v>4341</v>
      </c>
      <c r="C3874" s="5">
        <v>2</v>
      </c>
      <c r="D3874" s="4">
        <v>3</v>
      </c>
    </row>
    <row r="3875" spans="1:5" x14ac:dyDescent="0.25">
      <c r="A3875">
        <v>4342</v>
      </c>
      <c r="C3875" s="5">
        <v>2</v>
      </c>
      <c r="D3875" s="4">
        <v>3</v>
      </c>
      <c r="E3875" s="3">
        <v>4</v>
      </c>
    </row>
    <row r="3876" spans="1:5" x14ac:dyDescent="0.25">
      <c r="A3876">
        <v>4343</v>
      </c>
      <c r="D3876" s="4">
        <v>3</v>
      </c>
      <c r="E3876" s="3">
        <v>4</v>
      </c>
    </row>
    <row r="3877" spans="1:5" x14ac:dyDescent="0.25">
      <c r="A3877">
        <v>4344</v>
      </c>
      <c r="D3877" s="4">
        <v>3</v>
      </c>
      <c r="E3877" s="3">
        <v>4</v>
      </c>
    </row>
    <row r="3878" spans="1:5" x14ac:dyDescent="0.25">
      <c r="A3878">
        <v>4345</v>
      </c>
      <c r="D3878" s="4">
        <v>3</v>
      </c>
      <c r="E3878" s="3">
        <v>4</v>
      </c>
    </row>
    <row r="3879" spans="1:5" x14ac:dyDescent="0.25">
      <c r="A3879">
        <v>4346</v>
      </c>
      <c r="D3879" s="4">
        <v>3</v>
      </c>
      <c r="E3879" s="3">
        <v>4</v>
      </c>
    </row>
    <row r="3880" spans="1:5" x14ac:dyDescent="0.25">
      <c r="A3880">
        <v>4347</v>
      </c>
      <c r="B3880" s="2">
        <v>1</v>
      </c>
      <c r="E3880" s="3">
        <v>4</v>
      </c>
    </row>
    <row r="3881" spans="1:5" x14ac:dyDescent="0.25">
      <c r="A3881">
        <v>4348</v>
      </c>
      <c r="B3881" s="2">
        <v>1</v>
      </c>
      <c r="E3881" s="3">
        <v>4</v>
      </c>
    </row>
    <row r="3882" spans="1:5" x14ac:dyDescent="0.25">
      <c r="A3882">
        <v>4349</v>
      </c>
      <c r="B3882" s="2">
        <v>1</v>
      </c>
      <c r="E3882" s="3">
        <v>4</v>
      </c>
    </row>
    <row r="3883" spans="1:5" x14ac:dyDescent="0.25">
      <c r="A3883">
        <v>4350</v>
      </c>
      <c r="B3883" s="2">
        <v>1</v>
      </c>
      <c r="E3883" s="3">
        <v>4</v>
      </c>
    </row>
    <row r="3884" spans="1:5" x14ac:dyDescent="0.25">
      <c r="A3884">
        <v>4351</v>
      </c>
      <c r="B3884" s="2">
        <v>1</v>
      </c>
      <c r="E3884" s="3">
        <v>4</v>
      </c>
    </row>
    <row r="3885" spans="1:5" x14ac:dyDescent="0.25">
      <c r="A3885">
        <v>4352</v>
      </c>
      <c r="B3885" s="2">
        <v>1</v>
      </c>
      <c r="E3885" s="3">
        <v>4</v>
      </c>
    </row>
    <row r="3886" spans="1:5" x14ac:dyDescent="0.25">
      <c r="A3886">
        <v>4353</v>
      </c>
      <c r="B3886" s="2">
        <v>1</v>
      </c>
      <c r="E3886" s="3">
        <v>4</v>
      </c>
    </row>
    <row r="3887" spans="1:5" x14ac:dyDescent="0.25">
      <c r="A3887">
        <v>4354</v>
      </c>
      <c r="B3887" s="2">
        <v>1</v>
      </c>
    </row>
    <row r="3888" spans="1:5" x14ac:dyDescent="0.25">
      <c r="A3888">
        <v>4355</v>
      </c>
      <c r="B3888" s="2">
        <v>1</v>
      </c>
    </row>
    <row r="3889" spans="1:5" x14ac:dyDescent="0.25">
      <c r="A3889">
        <v>4356</v>
      </c>
      <c r="B3889" s="2">
        <v>1</v>
      </c>
    </row>
    <row r="3890" spans="1:5" x14ac:dyDescent="0.25">
      <c r="A3890">
        <v>4357</v>
      </c>
      <c r="B3890" s="2">
        <v>1</v>
      </c>
    </row>
    <row r="3891" spans="1:5" x14ac:dyDescent="0.25">
      <c r="A3891">
        <v>4358</v>
      </c>
      <c r="B3891" s="2">
        <v>1</v>
      </c>
      <c r="C3891" s="5">
        <v>2</v>
      </c>
    </row>
    <row r="3892" spans="1:5" x14ac:dyDescent="0.25">
      <c r="A3892">
        <v>4359</v>
      </c>
      <c r="B3892" s="2">
        <v>1</v>
      </c>
      <c r="C3892" s="5">
        <v>2</v>
      </c>
    </row>
    <row r="3893" spans="1:5" x14ac:dyDescent="0.25">
      <c r="A3893">
        <v>4360</v>
      </c>
      <c r="C3893" s="5">
        <v>2</v>
      </c>
    </row>
    <row r="3894" spans="1:5" x14ac:dyDescent="0.25">
      <c r="A3894">
        <v>4361</v>
      </c>
      <c r="C3894" s="5">
        <v>2</v>
      </c>
    </row>
    <row r="3895" spans="1:5" x14ac:dyDescent="0.25">
      <c r="A3895">
        <v>4362</v>
      </c>
      <c r="C3895" s="5">
        <v>2</v>
      </c>
      <c r="D3895" s="4">
        <v>3</v>
      </c>
    </row>
    <row r="3896" spans="1:5" x14ac:dyDescent="0.25">
      <c r="A3896">
        <v>4363</v>
      </c>
      <c r="C3896" s="5">
        <v>2</v>
      </c>
      <c r="D3896" s="4">
        <v>3</v>
      </c>
    </row>
    <row r="3897" spans="1:5" x14ac:dyDescent="0.25">
      <c r="A3897">
        <v>4364</v>
      </c>
      <c r="C3897" s="5">
        <v>2</v>
      </c>
      <c r="D3897" s="4">
        <v>3</v>
      </c>
    </row>
    <row r="3898" spans="1:5" x14ac:dyDescent="0.25">
      <c r="A3898">
        <v>4365</v>
      </c>
      <c r="C3898" s="5">
        <v>2</v>
      </c>
      <c r="D3898" s="4">
        <v>3</v>
      </c>
    </row>
    <row r="3899" spans="1:5" x14ac:dyDescent="0.25">
      <c r="A3899">
        <v>4366</v>
      </c>
      <c r="C3899" s="5">
        <v>2</v>
      </c>
      <c r="D3899" s="4">
        <v>3</v>
      </c>
    </row>
    <row r="3900" spans="1:5" x14ac:dyDescent="0.25">
      <c r="A3900">
        <v>4367</v>
      </c>
      <c r="C3900" s="5">
        <v>2</v>
      </c>
      <c r="D3900" s="4">
        <v>3</v>
      </c>
    </row>
    <row r="3901" spans="1:5" x14ac:dyDescent="0.25">
      <c r="A3901">
        <v>4368</v>
      </c>
      <c r="D3901" s="4">
        <v>3</v>
      </c>
    </row>
    <row r="3902" spans="1:5" x14ac:dyDescent="0.25">
      <c r="A3902">
        <v>4369</v>
      </c>
      <c r="D3902" s="4">
        <v>3</v>
      </c>
      <c r="E3902" s="3">
        <v>4</v>
      </c>
    </row>
    <row r="3903" spans="1:5" x14ac:dyDescent="0.25">
      <c r="A3903">
        <v>4370</v>
      </c>
      <c r="D3903" s="4">
        <v>3</v>
      </c>
      <c r="E3903" s="3">
        <v>4</v>
      </c>
    </row>
    <row r="3904" spans="1:5" x14ac:dyDescent="0.25">
      <c r="A3904">
        <v>4371</v>
      </c>
      <c r="D3904" s="4">
        <v>3</v>
      </c>
      <c r="E3904" s="3">
        <v>4</v>
      </c>
    </row>
    <row r="3905" spans="1:5" x14ac:dyDescent="0.25">
      <c r="A3905">
        <v>4372</v>
      </c>
      <c r="D3905" s="4">
        <v>3</v>
      </c>
      <c r="E3905" s="3">
        <v>4</v>
      </c>
    </row>
    <row r="3906" spans="1:5" x14ac:dyDescent="0.25">
      <c r="A3906">
        <v>4373</v>
      </c>
      <c r="B3906" s="2">
        <v>1</v>
      </c>
      <c r="D3906" s="4">
        <v>3</v>
      </c>
      <c r="E3906" s="3">
        <v>4</v>
      </c>
    </row>
    <row r="3907" spans="1:5" x14ac:dyDescent="0.25">
      <c r="A3907">
        <v>4374</v>
      </c>
      <c r="B3907" s="2">
        <v>1</v>
      </c>
      <c r="E3907" s="3">
        <v>4</v>
      </c>
    </row>
    <row r="3908" spans="1:5" x14ac:dyDescent="0.25">
      <c r="A3908">
        <v>4375</v>
      </c>
      <c r="B3908" s="2">
        <v>1</v>
      </c>
      <c r="E3908" s="3">
        <v>4</v>
      </c>
    </row>
    <row r="3909" spans="1:5" x14ac:dyDescent="0.25">
      <c r="A3909">
        <v>4376</v>
      </c>
      <c r="B3909" s="2">
        <v>1</v>
      </c>
      <c r="E3909" s="3">
        <v>4</v>
      </c>
    </row>
    <row r="3910" spans="1:5" x14ac:dyDescent="0.25">
      <c r="A3910">
        <v>4377</v>
      </c>
      <c r="B3910" s="2">
        <v>1</v>
      </c>
      <c r="E3910" s="3">
        <v>4</v>
      </c>
    </row>
    <row r="3911" spans="1:5" x14ac:dyDescent="0.25">
      <c r="A3911">
        <v>4378</v>
      </c>
      <c r="B3911" s="2">
        <v>1</v>
      </c>
      <c r="E3911" s="3">
        <v>4</v>
      </c>
    </row>
    <row r="3912" spans="1:5" x14ac:dyDescent="0.25">
      <c r="A3912">
        <v>4379</v>
      </c>
      <c r="B3912" s="2">
        <v>1</v>
      </c>
      <c r="E3912" s="3">
        <v>4</v>
      </c>
    </row>
    <row r="3913" spans="1:5" x14ac:dyDescent="0.25">
      <c r="A3913">
        <v>4380</v>
      </c>
      <c r="B3913" s="2">
        <v>1</v>
      </c>
    </row>
    <row r="3914" spans="1:5" x14ac:dyDescent="0.25">
      <c r="A3914">
        <v>4381</v>
      </c>
      <c r="B3914" s="2">
        <v>1</v>
      </c>
    </row>
    <row r="3915" spans="1:5" x14ac:dyDescent="0.25">
      <c r="A3915">
        <v>4382</v>
      </c>
      <c r="B3915" s="2">
        <v>1</v>
      </c>
    </row>
    <row r="3916" spans="1:5" x14ac:dyDescent="0.25">
      <c r="A3916">
        <v>4383</v>
      </c>
      <c r="B3916" s="2">
        <v>1</v>
      </c>
    </row>
    <row r="3917" spans="1:5" x14ac:dyDescent="0.25">
      <c r="A3917">
        <v>4384</v>
      </c>
      <c r="B3917" s="2">
        <v>1</v>
      </c>
    </row>
    <row r="3918" spans="1:5" x14ac:dyDescent="0.25">
      <c r="A3918">
        <v>4385</v>
      </c>
      <c r="B3918" s="2">
        <v>1</v>
      </c>
      <c r="C3918" s="5">
        <v>2</v>
      </c>
    </row>
    <row r="3919" spans="1:5" x14ac:dyDescent="0.25">
      <c r="A3919">
        <v>4386</v>
      </c>
      <c r="C3919" s="5">
        <v>2</v>
      </c>
    </row>
    <row r="3920" spans="1:5" x14ac:dyDescent="0.25">
      <c r="A3920">
        <v>4387</v>
      </c>
      <c r="C3920" s="5">
        <v>2</v>
      </c>
      <c r="D3920" s="4">
        <v>3</v>
      </c>
    </row>
    <row r="3921" spans="1:5" x14ac:dyDescent="0.25">
      <c r="A3921">
        <v>4388</v>
      </c>
      <c r="C3921" s="5">
        <v>2</v>
      </c>
      <c r="D3921" s="4">
        <v>3</v>
      </c>
    </row>
    <row r="3922" spans="1:5" x14ac:dyDescent="0.25">
      <c r="A3922">
        <v>4389</v>
      </c>
      <c r="C3922" s="5">
        <v>2</v>
      </c>
      <c r="D3922" s="4">
        <v>3</v>
      </c>
    </row>
    <row r="3923" spans="1:5" x14ac:dyDescent="0.25">
      <c r="A3923">
        <v>4390</v>
      </c>
      <c r="C3923" s="5">
        <v>2</v>
      </c>
      <c r="D3923" s="4">
        <v>3</v>
      </c>
    </row>
    <row r="3924" spans="1:5" x14ac:dyDescent="0.25">
      <c r="A3924">
        <v>4391</v>
      </c>
      <c r="C3924" s="5">
        <v>2</v>
      </c>
      <c r="D3924" s="4">
        <v>3</v>
      </c>
    </row>
    <row r="3925" spans="1:5" x14ac:dyDescent="0.25">
      <c r="A3925">
        <v>4392</v>
      </c>
      <c r="C3925" s="5">
        <v>2</v>
      </c>
      <c r="D3925" s="4">
        <v>3</v>
      </c>
    </row>
    <row r="3926" spans="1:5" x14ac:dyDescent="0.25">
      <c r="A3926">
        <v>4393</v>
      </c>
      <c r="C3926" s="5">
        <v>2</v>
      </c>
      <c r="D3926" s="4">
        <v>3</v>
      </c>
    </row>
    <row r="3927" spans="1:5" x14ac:dyDescent="0.25">
      <c r="A3927">
        <v>4394</v>
      </c>
      <c r="C3927" s="5">
        <v>2</v>
      </c>
      <c r="D3927" s="4">
        <v>3</v>
      </c>
    </row>
    <row r="3928" spans="1:5" x14ac:dyDescent="0.25">
      <c r="A3928">
        <v>4395</v>
      </c>
      <c r="C3928" s="5">
        <v>2</v>
      </c>
      <c r="D3928" s="4">
        <v>3</v>
      </c>
    </row>
    <row r="3929" spans="1:5" x14ac:dyDescent="0.25">
      <c r="A3929">
        <v>4396</v>
      </c>
      <c r="C3929" s="5">
        <v>2</v>
      </c>
      <c r="D3929" s="4">
        <v>3</v>
      </c>
    </row>
    <row r="3930" spans="1:5" x14ac:dyDescent="0.25">
      <c r="A3930">
        <v>4397</v>
      </c>
      <c r="D3930" s="4">
        <v>3</v>
      </c>
      <c r="E3930" s="3">
        <v>4</v>
      </c>
    </row>
    <row r="3931" spans="1:5" x14ac:dyDescent="0.25">
      <c r="A3931">
        <v>4398</v>
      </c>
      <c r="D3931" s="4">
        <v>3</v>
      </c>
      <c r="E3931" s="3">
        <v>4</v>
      </c>
    </row>
    <row r="3932" spans="1:5" x14ac:dyDescent="0.25">
      <c r="A3932">
        <v>4399</v>
      </c>
      <c r="B3932" s="2">
        <v>1</v>
      </c>
      <c r="D3932" s="4">
        <v>3</v>
      </c>
      <c r="E3932" s="3">
        <v>4</v>
      </c>
    </row>
    <row r="3933" spans="1:5" x14ac:dyDescent="0.25">
      <c r="A3933">
        <v>4400</v>
      </c>
      <c r="B3933" s="2">
        <v>1</v>
      </c>
      <c r="D3933" s="4">
        <v>3</v>
      </c>
      <c r="E3933" s="3">
        <v>4</v>
      </c>
    </row>
    <row r="3934" spans="1:5" x14ac:dyDescent="0.25">
      <c r="A3934">
        <v>4401</v>
      </c>
      <c r="B3934" s="2">
        <v>1</v>
      </c>
      <c r="E3934" s="3">
        <v>4</v>
      </c>
    </row>
    <row r="3935" spans="1:5" x14ac:dyDescent="0.25">
      <c r="A3935">
        <v>4402</v>
      </c>
      <c r="B3935" s="2">
        <v>1</v>
      </c>
      <c r="E3935" s="3">
        <v>4</v>
      </c>
    </row>
    <row r="3936" spans="1:5" x14ac:dyDescent="0.25">
      <c r="A3936">
        <v>4403</v>
      </c>
      <c r="B3936" s="2">
        <v>1</v>
      </c>
      <c r="E3936" s="3">
        <v>4</v>
      </c>
    </row>
    <row r="3937" spans="1:6" x14ac:dyDescent="0.25">
      <c r="A3937">
        <v>4404</v>
      </c>
      <c r="B3937" s="2">
        <v>1</v>
      </c>
      <c r="E3937" s="3">
        <v>4</v>
      </c>
    </row>
    <row r="3938" spans="1:6" x14ac:dyDescent="0.25">
      <c r="A3938">
        <v>4405</v>
      </c>
      <c r="B3938" s="2">
        <v>1</v>
      </c>
      <c r="E3938" s="3">
        <v>4</v>
      </c>
      <c r="F3938" t="s">
        <v>22</v>
      </c>
    </row>
    <row r="3939" spans="1:6" x14ac:dyDescent="0.25">
      <c r="A3939">
        <v>4435</v>
      </c>
    </row>
    <row r="3940" spans="1:6" x14ac:dyDescent="0.25">
      <c r="A3940">
        <v>4436</v>
      </c>
    </row>
    <row r="3941" spans="1:6" x14ac:dyDescent="0.25">
      <c r="A3941">
        <v>4437</v>
      </c>
      <c r="F3941" t="s">
        <v>22</v>
      </c>
    </row>
    <row r="3942" spans="1:6" x14ac:dyDescent="0.25">
      <c r="A3942">
        <v>4438</v>
      </c>
      <c r="C3942" s="5">
        <v>2</v>
      </c>
    </row>
    <row r="3943" spans="1:6" x14ac:dyDescent="0.25">
      <c r="A3943">
        <v>4439</v>
      </c>
      <c r="C3943" s="5">
        <v>2</v>
      </c>
    </row>
    <row r="3944" spans="1:6" x14ac:dyDescent="0.25">
      <c r="A3944">
        <v>4440</v>
      </c>
      <c r="C3944" s="5">
        <v>2</v>
      </c>
    </row>
    <row r="3945" spans="1:6" x14ac:dyDescent="0.25">
      <c r="A3945">
        <v>4441</v>
      </c>
      <c r="C3945" s="5">
        <v>2</v>
      </c>
    </row>
    <row r="3946" spans="1:6" x14ac:dyDescent="0.25">
      <c r="A3946">
        <v>4442</v>
      </c>
      <c r="C3946" s="5">
        <v>2</v>
      </c>
    </row>
    <row r="3947" spans="1:6" x14ac:dyDescent="0.25">
      <c r="A3947">
        <v>4443</v>
      </c>
      <c r="C3947" s="5">
        <v>2</v>
      </c>
    </row>
    <row r="3948" spans="1:6" x14ac:dyDescent="0.25">
      <c r="A3948">
        <v>4444</v>
      </c>
      <c r="C3948" s="5">
        <v>2</v>
      </c>
    </row>
    <row r="3949" spans="1:6" x14ac:dyDescent="0.25">
      <c r="A3949">
        <v>4445</v>
      </c>
      <c r="B3949" s="2">
        <v>1</v>
      </c>
      <c r="C3949" s="5">
        <v>2</v>
      </c>
    </row>
    <row r="3950" spans="1:6" x14ac:dyDescent="0.25">
      <c r="A3950">
        <v>4446</v>
      </c>
      <c r="B3950" s="2">
        <v>1</v>
      </c>
      <c r="C3950" s="5">
        <v>2</v>
      </c>
    </row>
    <row r="3951" spans="1:6" x14ac:dyDescent="0.25">
      <c r="A3951">
        <v>4447</v>
      </c>
      <c r="B3951" s="2">
        <v>1</v>
      </c>
      <c r="C3951" s="5">
        <v>2</v>
      </c>
    </row>
    <row r="3952" spans="1:6" x14ac:dyDescent="0.25">
      <c r="A3952">
        <v>4448</v>
      </c>
      <c r="B3952" s="2">
        <v>1</v>
      </c>
      <c r="C3952" s="5">
        <v>2</v>
      </c>
    </row>
    <row r="3953" spans="1:5" x14ac:dyDescent="0.25">
      <c r="A3953">
        <v>4449</v>
      </c>
      <c r="B3953" s="2">
        <v>1</v>
      </c>
    </row>
    <row r="3954" spans="1:5" x14ac:dyDescent="0.25">
      <c r="A3954">
        <v>4450</v>
      </c>
      <c r="B3954" s="2">
        <v>1</v>
      </c>
      <c r="E3954" s="3">
        <v>4</v>
      </c>
    </row>
    <row r="3955" spans="1:5" x14ac:dyDescent="0.25">
      <c r="A3955">
        <v>4451</v>
      </c>
      <c r="B3955" s="2">
        <v>1</v>
      </c>
      <c r="D3955" s="4">
        <v>3</v>
      </c>
      <c r="E3955" s="3">
        <v>4</v>
      </c>
    </row>
    <row r="3956" spans="1:5" x14ac:dyDescent="0.25">
      <c r="A3956">
        <v>4452</v>
      </c>
      <c r="B3956" s="2">
        <v>1</v>
      </c>
      <c r="D3956" s="4">
        <v>3</v>
      </c>
      <c r="E3956" s="3">
        <v>4</v>
      </c>
    </row>
    <row r="3957" spans="1:5" x14ac:dyDescent="0.25">
      <c r="A3957">
        <v>4453</v>
      </c>
      <c r="B3957" s="2">
        <v>1</v>
      </c>
      <c r="D3957" s="4">
        <v>3</v>
      </c>
      <c r="E3957" s="3">
        <v>4</v>
      </c>
    </row>
    <row r="3958" spans="1:5" x14ac:dyDescent="0.25">
      <c r="A3958">
        <v>4454</v>
      </c>
      <c r="B3958" s="2">
        <v>1</v>
      </c>
      <c r="D3958" s="4">
        <v>3</v>
      </c>
      <c r="E3958" s="3">
        <v>4</v>
      </c>
    </row>
    <row r="3959" spans="1:5" x14ac:dyDescent="0.25">
      <c r="A3959">
        <v>4455</v>
      </c>
      <c r="D3959" s="4">
        <v>3</v>
      </c>
      <c r="E3959" s="3">
        <v>4</v>
      </c>
    </row>
    <row r="3960" spans="1:5" x14ac:dyDescent="0.25">
      <c r="A3960">
        <v>4456</v>
      </c>
      <c r="D3960" s="4">
        <v>3</v>
      </c>
      <c r="E3960" s="3">
        <v>4</v>
      </c>
    </row>
    <row r="3961" spans="1:5" x14ac:dyDescent="0.25">
      <c r="A3961">
        <v>4457</v>
      </c>
      <c r="D3961" s="4">
        <v>3</v>
      </c>
      <c r="E3961" s="3">
        <v>4</v>
      </c>
    </row>
    <row r="3962" spans="1:5" x14ac:dyDescent="0.25">
      <c r="A3962">
        <v>4458</v>
      </c>
      <c r="D3962" s="4">
        <v>3</v>
      </c>
      <c r="E3962" s="3">
        <v>4</v>
      </c>
    </row>
    <row r="3963" spans="1:5" x14ac:dyDescent="0.25">
      <c r="A3963">
        <v>4459</v>
      </c>
      <c r="D3963" s="4">
        <v>3</v>
      </c>
      <c r="E3963" s="3">
        <v>4</v>
      </c>
    </row>
    <row r="3964" spans="1:5" x14ac:dyDescent="0.25">
      <c r="A3964">
        <v>4460</v>
      </c>
      <c r="D3964" s="4">
        <v>3</v>
      </c>
      <c r="E3964" s="3">
        <v>4</v>
      </c>
    </row>
    <row r="3965" spans="1:5" x14ac:dyDescent="0.25">
      <c r="A3965">
        <v>4461</v>
      </c>
      <c r="D3965" s="4">
        <v>3</v>
      </c>
      <c r="E3965" s="3">
        <v>4</v>
      </c>
    </row>
    <row r="3966" spans="1:5" x14ac:dyDescent="0.25">
      <c r="A3966">
        <v>4462</v>
      </c>
    </row>
    <row r="3967" spans="1:5" x14ac:dyDescent="0.25">
      <c r="A3967">
        <v>4463</v>
      </c>
    </row>
    <row r="3968" spans="1:5" x14ac:dyDescent="0.25">
      <c r="A3968">
        <v>4464</v>
      </c>
      <c r="C3968" s="5">
        <v>2</v>
      </c>
    </row>
    <row r="3969" spans="1:5" x14ac:dyDescent="0.25">
      <c r="A3969">
        <v>4465</v>
      </c>
      <c r="C3969" s="5">
        <v>2</v>
      </c>
    </row>
    <row r="3970" spans="1:5" x14ac:dyDescent="0.25">
      <c r="A3970">
        <v>4466</v>
      </c>
      <c r="C3970" s="5">
        <v>2</v>
      </c>
    </row>
    <row r="3971" spans="1:5" x14ac:dyDescent="0.25">
      <c r="A3971">
        <v>4467</v>
      </c>
      <c r="C3971" s="5">
        <v>2</v>
      </c>
    </row>
    <row r="3972" spans="1:5" x14ac:dyDescent="0.25">
      <c r="A3972">
        <v>4468</v>
      </c>
      <c r="C3972" s="5">
        <v>2</v>
      </c>
    </row>
    <row r="3973" spans="1:5" x14ac:dyDescent="0.25">
      <c r="A3973">
        <v>4469</v>
      </c>
      <c r="C3973" s="5">
        <v>2</v>
      </c>
    </row>
    <row r="3974" spans="1:5" x14ac:dyDescent="0.25">
      <c r="A3974">
        <v>4470</v>
      </c>
      <c r="B3974" s="2">
        <v>1</v>
      </c>
      <c r="C3974" s="5">
        <v>2</v>
      </c>
    </row>
    <row r="3975" spans="1:5" x14ac:dyDescent="0.25">
      <c r="A3975">
        <v>4471</v>
      </c>
      <c r="B3975" s="2">
        <v>1</v>
      </c>
      <c r="C3975" s="5">
        <v>2</v>
      </c>
    </row>
    <row r="3976" spans="1:5" x14ac:dyDescent="0.25">
      <c r="A3976">
        <v>4472</v>
      </c>
      <c r="B3976" s="2">
        <v>1</v>
      </c>
      <c r="C3976" s="5">
        <v>2</v>
      </c>
    </row>
    <row r="3977" spans="1:5" x14ac:dyDescent="0.25">
      <c r="A3977">
        <v>4473</v>
      </c>
      <c r="B3977" s="2">
        <v>1</v>
      </c>
      <c r="C3977" s="5">
        <v>2</v>
      </c>
    </row>
    <row r="3978" spans="1:5" x14ac:dyDescent="0.25">
      <c r="A3978">
        <v>4474</v>
      </c>
      <c r="B3978" s="2">
        <v>1</v>
      </c>
    </row>
    <row r="3979" spans="1:5" x14ac:dyDescent="0.25">
      <c r="A3979">
        <v>4475</v>
      </c>
      <c r="B3979" s="2">
        <v>1</v>
      </c>
    </row>
    <row r="3980" spans="1:5" x14ac:dyDescent="0.25">
      <c r="A3980">
        <v>4476</v>
      </c>
      <c r="B3980" s="2">
        <v>1</v>
      </c>
      <c r="D3980" s="4">
        <v>3</v>
      </c>
      <c r="E3980" s="3">
        <v>4</v>
      </c>
    </row>
    <row r="3981" spans="1:5" x14ac:dyDescent="0.25">
      <c r="A3981">
        <v>4477</v>
      </c>
      <c r="B3981" s="2">
        <v>1</v>
      </c>
      <c r="D3981" s="4">
        <v>3</v>
      </c>
      <c r="E3981" s="3">
        <v>4</v>
      </c>
    </row>
    <row r="3982" spans="1:5" x14ac:dyDescent="0.25">
      <c r="A3982">
        <v>4478</v>
      </c>
      <c r="D3982" s="4">
        <v>3</v>
      </c>
      <c r="E3982" s="3">
        <v>4</v>
      </c>
    </row>
    <row r="3983" spans="1:5" x14ac:dyDescent="0.25">
      <c r="A3983">
        <v>4479</v>
      </c>
      <c r="D3983" s="4">
        <v>3</v>
      </c>
      <c r="E3983" s="3">
        <v>4</v>
      </c>
    </row>
    <row r="3984" spans="1:5" x14ac:dyDescent="0.25">
      <c r="A3984">
        <v>4480</v>
      </c>
      <c r="D3984" s="4">
        <v>3</v>
      </c>
      <c r="E3984" s="3">
        <v>4</v>
      </c>
    </row>
    <row r="3985" spans="1:5" x14ac:dyDescent="0.25">
      <c r="A3985">
        <v>4481</v>
      </c>
      <c r="D3985" s="4">
        <v>3</v>
      </c>
      <c r="E3985" s="3">
        <v>4</v>
      </c>
    </row>
    <row r="3986" spans="1:5" x14ac:dyDescent="0.25">
      <c r="A3986">
        <v>4482</v>
      </c>
      <c r="D3986" s="4">
        <v>3</v>
      </c>
      <c r="E3986" s="3">
        <v>4</v>
      </c>
    </row>
    <row r="3987" spans="1:5" x14ac:dyDescent="0.25">
      <c r="A3987">
        <v>4483</v>
      </c>
      <c r="D3987" s="4">
        <v>3</v>
      </c>
      <c r="E3987" s="3">
        <v>4</v>
      </c>
    </row>
    <row r="3988" spans="1:5" x14ac:dyDescent="0.25">
      <c r="A3988">
        <v>4484</v>
      </c>
      <c r="D3988" s="4">
        <v>3</v>
      </c>
      <c r="E3988" s="3">
        <v>4</v>
      </c>
    </row>
    <row r="3989" spans="1:5" x14ac:dyDescent="0.25">
      <c r="A3989">
        <v>4485</v>
      </c>
      <c r="D3989" s="4">
        <v>3</v>
      </c>
    </row>
    <row r="3990" spans="1:5" x14ac:dyDescent="0.25">
      <c r="A3990">
        <v>4486</v>
      </c>
    </row>
    <row r="3991" spans="1:5" x14ac:dyDescent="0.25">
      <c r="A3991">
        <v>4487</v>
      </c>
      <c r="C3991" s="5">
        <v>2</v>
      </c>
    </row>
    <row r="3992" spans="1:5" x14ac:dyDescent="0.25">
      <c r="A3992">
        <v>4488</v>
      </c>
      <c r="C3992" s="5">
        <v>2</v>
      </c>
    </row>
    <row r="3993" spans="1:5" x14ac:dyDescent="0.25">
      <c r="A3993">
        <v>4489</v>
      </c>
      <c r="C3993" s="5">
        <v>2</v>
      </c>
    </row>
    <row r="3994" spans="1:5" x14ac:dyDescent="0.25">
      <c r="A3994">
        <v>4490</v>
      </c>
      <c r="C3994" s="5">
        <v>2</v>
      </c>
    </row>
    <row r="3995" spans="1:5" x14ac:dyDescent="0.25">
      <c r="A3995">
        <v>4491</v>
      </c>
      <c r="C3995" s="5">
        <v>2</v>
      </c>
    </row>
    <row r="3996" spans="1:5" x14ac:dyDescent="0.25">
      <c r="A3996">
        <v>4492</v>
      </c>
      <c r="B3996" s="2">
        <v>1</v>
      </c>
      <c r="C3996" s="5">
        <v>2</v>
      </c>
    </row>
    <row r="3997" spans="1:5" x14ac:dyDescent="0.25">
      <c r="A3997">
        <v>4493</v>
      </c>
      <c r="B3997" s="2">
        <v>1</v>
      </c>
      <c r="C3997" s="5">
        <v>2</v>
      </c>
    </row>
    <row r="3998" spans="1:5" x14ac:dyDescent="0.25">
      <c r="A3998">
        <v>4494</v>
      </c>
      <c r="B3998" s="2">
        <v>1</v>
      </c>
      <c r="C3998" s="5">
        <v>2</v>
      </c>
    </row>
    <row r="3999" spans="1:5" x14ac:dyDescent="0.25">
      <c r="A3999">
        <v>4495</v>
      </c>
      <c r="B3999" s="2">
        <v>1</v>
      </c>
      <c r="C3999" s="5">
        <v>2</v>
      </c>
    </row>
    <row r="4000" spans="1:5" x14ac:dyDescent="0.25">
      <c r="A4000">
        <v>4496</v>
      </c>
      <c r="B4000" s="2">
        <v>1</v>
      </c>
    </row>
    <row r="4001" spans="1:5" x14ac:dyDescent="0.25">
      <c r="A4001">
        <v>4497</v>
      </c>
      <c r="B4001" s="2">
        <v>1</v>
      </c>
    </row>
    <row r="4002" spans="1:5" x14ac:dyDescent="0.25">
      <c r="A4002">
        <v>4498</v>
      </c>
      <c r="B4002" s="2">
        <v>1</v>
      </c>
    </row>
    <row r="4003" spans="1:5" x14ac:dyDescent="0.25">
      <c r="A4003">
        <v>4499</v>
      </c>
      <c r="B4003" s="2">
        <v>1</v>
      </c>
      <c r="D4003" s="4">
        <v>3</v>
      </c>
      <c r="E4003" s="3">
        <v>4</v>
      </c>
    </row>
    <row r="4004" spans="1:5" x14ac:dyDescent="0.25">
      <c r="A4004">
        <v>4500</v>
      </c>
      <c r="B4004" s="2">
        <v>1</v>
      </c>
      <c r="D4004" s="4">
        <v>3</v>
      </c>
      <c r="E4004" s="3">
        <v>4</v>
      </c>
    </row>
    <row r="4005" spans="1:5" x14ac:dyDescent="0.25">
      <c r="A4005">
        <v>4501</v>
      </c>
      <c r="D4005" s="4">
        <v>3</v>
      </c>
      <c r="E4005" s="3">
        <v>4</v>
      </c>
    </row>
    <row r="4006" spans="1:5" x14ac:dyDescent="0.25">
      <c r="A4006">
        <v>4502</v>
      </c>
      <c r="D4006" s="4">
        <v>3</v>
      </c>
      <c r="E4006" s="3">
        <v>4</v>
      </c>
    </row>
    <row r="4007" spans="1:5" x14ac:dyDescent="0.25">
      <c r="A4007">
        <v>4503</v>
      </c>
      <c r="D4007" s="4">
        <v>3</v>
      </c>
      <c r="E4007" s="3">
        <v>4</v>
      </c>
    </row>
    <row r="4008" spans="1:5" x14ac:dyDescent="0.25">
      <c r="A4008">
        <v>4504</v>
      </c>
      <c r="D4008" s="4">
        <v>3</v>
      </c>
      <c r="E4008" s="3">
        <v>4</v>
      </c>
    </row>
    <row r="4009" spans="1:5" x14ac:dyDescent="0.25">
      <c r="A4009">
        <v>4505</v>
      </c>
      <c r="D4009" s="4">
        <v>3</v>
      </c>
      <c r="E4009" s="3">
        <v>4</v>
      </c>
    </row>
    <row r="4010" spans="1:5" x14ac:dyDescent="0.25">
      <c r="A4010">
        <v>4506</v>
      </c>
      <c r="D4010" s="4">
        <v>3</v>
      </c>
      <c r="E4010" s="3">
        <v>4</v>
      </c>
    </row>
    <row r="4011" spans="1:5" x14ac:dyDescent="0.25">
      <c r="A4011">
        <v>4507</v>
      </c>
      <c r="D4011" s="4">
        <v>3</v>
      </c>
      <c r="E4011" s="3">
        <v>4</v>
      </c>
    </row>
    <row r="4012" spans="1:5" x14ac:dyDescent="0.25">
      <c r="A4012">
        <v>4508</v>
      </c>
      <c r="D4012" s="4">
        <v>3</v>
      </c>
      <c r="E4012" s="3">
        <v>4</v>
      </c>
    </row>
    <row r="4013" spans="1:5" x14ac:dyDescent="0.25">
      <c r="A4013">
        <v>4509</v>
      </c>
      <c r="C4013" s="5">
        <v>2</v>
      </c>
      <c r="E4013" s="3">
        <v>4</v>
      </c>
    </row>
    <row r="4014" spans="1:5" x14ac:dyDescent="0.25">
      <c r="A4014">
        <v>4510</v>
      </c>
      <c r="C4014" s="5">
        <v>2</v>
      </c>
    </row>
    <row r="4015" spans="1:5" x14ac:dyDescent="0.25">
      <c r="A4015">
        <v>4511</v>
      </c>
      <c r="C4015" s="5">
        <v>2</v>
      </c>
    </row>
    <row r="4016" spans="1:5" x14ac:dyDescent="0.25">
      <c r="A4016">
        <v>4512</v>
      </c>
      <c r="C4016" s="5">
        <v>2</v>
      </c>
    </row>
    <row r="4017" spans="1:5" x14ac:dyDescent="0.25">
      <c r="A4017">
        <v>4513</v>
      </c>
      <c r="C4017" s="5">
        <v>2</v>
      </c>
    </row>
    <row r="4018" spans="1:5" x14ac:dyDescent="0.25">
      <c r="A4018">
        <v>4514</v>
      </c>
      <c r="C4018" s="5">
        <v>2</v>
      </c>
    </row>
    <row r="4019" spans="1:5" x14ac:dyDescent="0.25">
      <c r="A4019">
        <v>4515</v>
      </c>
      <c r="B4019" s="2">
        <v>1</v>
      </c>
      <c r="C4019" s="5">
        <v>2</v>
      </c>
    </row>
    <row r="4020" spans="1:5" x14ac:dyDescent="0.25">
      <c r="A4020">
        <v>4516</v>
      </c>
      <c r="B4020" s="2">
        <v>1</v>
      </c>
      <c r="C4020" s="5">
        <v>2</v>
      </c>
    </row>
    <row r="4021" spans="1:5" x14ac:dyDescent="0.25">
      <c r="A4021">
        <v>4517</v>
      </c>
      <c r="B4021" s="2">
        <v>1</v>
      </c>
      <c r="C4021" s="5">
        <v>2</v>
      </c>
    </row>
    <row r="4022" spans="1:5" x14ac:dyDescent="0.25">
      <c r="A4022">
        <v>4518</v>
      </c>
      <c r="B4022" s="2">
        <v>1</v>
      </c>
      <c r="C4022" s="5">
        <v>2</v>
      </c>
    </row>
    <row r="4023" spans="1:5" x14ac:dyDescent="0.25">
      <c r="A4023">
        <v>4519</v>
      </c>
      <c r="B4023" s="2">
        <v>1</v>
      </c>
      <c r="C4023" s="5">
        <v>2</v>
      </c>
    </row>
    <row r="4024" spans="1:5" x14ac:dyDescent="0.25">
      <c r="A4024">
        <v>4520</v>
      </c>
      <c r="B4024" s="2">
        <v>1</v>
      </c>
    </row>
    <row r="4025" spans="1:5" x14ac:dyDescent="0.25">
      <c r="A4025">
        <v>4521</v>
      </c>
      <c r="B4025" s="2">
        <v>1</v>
      </c>
    </row>
    <row r="4026" spans="1:5" x14ac:dyDescent="0.25">
      <c r="A4026">
        <v>4522</v>
      </c>
      <c r="B4026" s="2">
        <v>1</v>
      </c>
    </row>
    <row r="4027" spans="1:5" x14ac:dyDescent="0.25">
      <c r="A4027">
        <v>4523</v>
      </c>
      <c r="B4027" s="2">
        <v>1</v>
      </c>
      <c r="D4027" s="4">
        <v>3</v>
      </c>
      <c r="E4027" s="3">
        <v>4</v>
      </c>
    </row>
    <row r="4028" spans="1:5" x14ac:dyDescent="0.25">
      <c r="A4028">
        <v>4524</v>
      </c>
      <c r="B4028" s="2">
        <v>1</v>
      </c>
      <c r="D4028" s="4">
        <v>3</v>
      </c>
      <c r="E4028" s="3">
        <v>4</v>
      </c>
    </row>
    <row r="4029" spans="1:5" x14ac:dyDescent="0.25">
      <c r="A4029">
        <v>4525</v>
      </c>
      <c r="D4029" s="4">
        <v>3</v>
      </c>
      <c r="E4029" s="3">
        <v>4</v>
      </c>
    </row>
    <row r="4030" spans="1:5" x14ac:dyDescent="0.25">
      <c r="A4030">
        <v>4526</v>
      </c>
      <c r="D4030" s="4">
        <v>3</v>
      </c>
      <c r="E4030" s="3">
        <v>4</v>
      </c>
    </row>
    <row r="4031" spans="1:5" x14ac:dyDescent="0.25">
      <c r="A4031">
        <v>4527</v>
      </c>
      <c r="D4031" s="4">
        <v>3</v>
      </c>
      <c r="E4031" s="3">
        <v>4</v>
      </c>
    </row>
    <row r="4032" spans="1:5" x14ac:dyDescent="0.25">
      <c r="A4032">
        <v>4528</v>
      </c>
      <c r="D4032" s="4">
        <v>3</v>
      </c>
      <c r="E4032" s="3">
        <v>4</v>
      </c>
    </row>
    <row r="4033" spans="1:5" x14ac:dyDescent="0.25">
      <c r="A4033">
        <v>4529</v>
      </c>
      <c r="D4033" s="4">
        <v>3</v>
      </c>
      <c r="E4033" s="3">
        <v>4</v>
      </c>
    </row>
    <row r="4034" spans="1:5" x14ac:dyDescent="0.25">
      <c r="A4034">
        <v>4530</v>
      </c>
      <c r="D4034" s="4">
        <v>3</v>
      </c>
      <c r="E4034" s="3">
        <v>4</v>
      </c>
    </row>
    <row r="4035" spans="1:5" x14ac:dyDescent="0.25">
      <c r="A4035">
        <v>4531</v>
      </c>
      <c r="D4035" s="4">
        <v>3</v>
      </c>
      <c r="E4035" s="3">
        <v>4</v>
      </c>
    </row>
    <row r="4036" spans="1:5" x14ac:dyDescent="0.25">
      <c r="A4036">
        <v>4532</v>
      </c>
      <c r="D4036" s="4">
        <v>3</v>
      </c>
      <c r="E4036" s="3">
        <v>4</v>
      </c>
    </row>
    <row r="4037" spans="1:5" x14ac:dyDescent="0.25">
      <c r="A4037">
        <v>4533</v>
      </c>
      <c r="C4037" s="5">
        <v>2</v>
      </c>
    </row>
    <row r="4038" spans="1:5" x14ac:dyDescent="0.25">
      <c r="A4038">
        <v>4534</v>
      </c>
      <c r="C4038" s="5">
        <v>2</v>
      </c>
    </row>
    <row r="4039" spans="1:5" x14ac:dyDescent="0.25">
      <c r="A4039">
        <v>4535</v>
      </c>
      <c r="C4039" s="5">
        <v>2</v>
      </c>
    </row>
    <row r="4040" spans="1:5" x14ac:dyDescent="0.25">
      <c r="A4040">
        <v>4536</v>
      </c>
      <c r="C4040" s="5">
        <v>2</v>
      </c>
    </row>
    <row r="4041" spans="1:5" x14ac:dyDescent="0.25">
      <c r="A4041">
        <v>4537</v>
      </c>
      <c r="C4041" s="5">
        <v>2</v>
      </c>
    </row>
    <row r="4042" spans="1:5" x14ac:dyDescent="0.25">
      <c r="A4042">
        <v>4538</v>
      </c>
      <c r="C4042" s="5">
        <v>2</v>
      </c>
    </row>
    <row r="4043" spans="1:5" x14ac:dyDescent="0.25">
      <c r="A4043">
        <v>4539</v>
      </c>
      <c r="C4043" s="5">
        <v>2</v>
      </c>
    </row>
    <row r="4044" spans="1:5" x14ac:dyDescent="0.25">
      <c r="A4044">
        <v>4540</v>
      </c>
      <c r="B4044" s="2">
        <v>1</v>
      </c>
      <c r="C4044" s="5">
        <v>2</v>
      </c>
    </row>
    <row r="4045" spans="1:5" x14ac:dyDescent="0.25">
      <c r="A4045">
        <v>4541</v>
      </c>
      <c r="B4045" s="2">
        <v>1</v>
      </c>
      <c r="C4045" s="5">
        <v>2</v>
      </c>
    </row>
    <row r="4046" spans="1:5" x14ac:dyDescent="0.25">
      <c r="A4046">
        <v>4542</v>
      </c>
      <c r="B4046" s="2">
        <v>1</v>
      </c>
      <c r="C4046" s="5">
        <v>2</v>
      </c>
    </row>
    <row r="4047" spans="1:5" x14ac:dyDescent="0.25">
      <c r="A4047">
        <v>4543</v>
      </c>
      <c r="B4047" s="2">
        <v>1</v>
      </c>
    </row>
    <row r="4048" spans="1:5" x14ac:dyDescent="0.25">
      <c r="A4048">
        <v>4544</v>
      </c>
      <c r="B4048" s="2">
        <v>1</v>
      </c>
    </row>
    <row r="4049" spans="1:5" x14ac:dyDescent="0.25">
      <c r="A4049">
        <v>4545</v>
      </c>
      <c r="B4049" s="2">
        <v>1</v>
      </c>
    </row>
    <row r="4050" spans="1:5" x14ac:dyDescent="0.25">
      <c r="A4050">
        <v>4546</v>
      </c>
      <c r="B4050" s="2">
        <v>1</v>
      </c>
      <c r="E4050" s="3">
        <v>4</v>
      </c>
    </row>
    <row r="4051" spans="1:5" x14ac:dyDescent="0.25">
      <c r="A4051">
        <v>4547</v>
      </c>
      <c r="B4051" s="2">
        <v>1</v>
      </c>
      <c r="E4051" s="3">
        <v>4</v>
      </c>
    </row>
    <row r="4052" spans="1:5" x14ac:dyDescent="0.25">
      <c r="A4052">
        <v>4548</v>
      </c>
      <c r="B4052" s="2">
        <v>1</v>
      </c>
      <c r="D4052" s="4">
        <v>3</v>
      </c>
      <c r="E4052" s="3">
        <v>4</v>
      </c>
    </row>
    <row r="4053" spans="1:5" x14ac:dyDescent="0.25">
      <c r="A4053">
        <v>4549</v>
      </c>
      <c r="D4053" s="4">
        <v>3</v>
      </c>
      <c r="E4053" s="3">
        <v>4</v>
      </c>
    </row>
    <row r="4054" spans="1:5" x14ac:dyDescent="0.25">
      <c r="A4054">
        <v>4550</v>
      </c>
      <c r="D4054" s="4">
        <v>3</v>
      </c>
      <c r="E4054" s="3">
        <v>4</v>
      </c>
    </row>
    <row r="4055" spans="1:5" x14ac:dyDescent="0.25">
      <c r="A4055">
        <v>4551</v>
      </c>
      <c r="D4055" s="4">
        <v>3</v>
      </c>
      <c r="E4055" s="3">
        <v>4</v>
      </c>
    </row>
    <row r="4056" spans="1:5" x14ac:dyDescent="0.25">
      <c r="A4056">
        <v>4552</v>
      </c>
      <c r="D4056" s="4">
        <v>3</v>
      </c>
      <c r="E4056" s="3">
        <v>4</v>
      </c>
    </row>
    <row r="4057" spans="1:5" x14ac:dyDescent="0.25">
      <c r="A4057">
        <v>4553</v>
      </c>
      <c r="D4057" s="4">
        <v>3</v>
      </c>
      <c r="E4057" s="3">
        <v>4</v>
      </c>
    </row>
    <row r="4058" spans="1:5" x14ac:dyDescent="0.25">
      <c r="A4058">
        <v>4554</v>
      </c>
      <c r="C4058" s="5">
        <v>2</v>
      </c>
      <c r="D4058" s="4">
        <v>3</v>
      </c>
      <c r="E4058" s="3">
        <v>4</v>
      </c>
    </row>
    <row r="4059" spans="1:5" x14ac:dyDescent="0.25">
      <c r="A4059">
        <v>4555</v>
      </c>
      <c r="C4059" s="5">
        <v>2</v>
      </c>
      <c r="D4059" s="4">
        <v>3</v>
      </c>
      <c r="E4059" s="3">
        <v>4</v>
      </c>
    </row>
    <row r="4060" spans="1:5" x14ac:dyDescent="0.25">
      <c r="A4060">
        <v>4556</v>
      </c>
      <c r="C4060" s="5">
        <v>2</v>
      </c>
      <c r="D4060" s="4">
        <v>3</v>
      </c>
      <c r="E4060" s="3">
        <v>4</v>
      </c>
    </row>
    <row r="4061" spans="1:5" x14ac:dyDescent="0.25">
      <c r="A4061">
        <v>4557</v>
      </c>
      <c r="C4061" s="5">
        <v>2</v>
      </c>
      <c r="D4061" s="4">
        <v>3</v>
      </c>
    </row>
    <row r="4062" spans="1:5" x14ac:dyDescent="0.25">
      <c r="A4062">
        <v>4558</v>
      </c>
      <c r="C4062" s="5">
        <v>2</v>
      </c>
      <c r="D4062" s="4">
        <v>3</v>
      </c>
    </row>
    <row r="4063" spans="1:5" x14ac:dyDescent="0.25">
      <c r="A4063">
        <v>4559</v>
      </c>
      <c r="C4063" s="5">
        <v>2</v>
      </c>
    </row>
    <row r="4064" spans="1:5" x14ac:dyDescent="0.25">
      <c r="A4064">
        <v>4560</v>
      </c>
      <c r="C4064" s="5">
        <v>2</v>
      </c>
    </row>
    <row r="4065" spans="1:5" x14ac:dyDescent="0.25">
      <c r="A4065">
        <v>4561</v>
      </c>
      <c r="C4065" s="5">
        <v>2</v>
      </c>
    </row>
    <row r="4066" spans="1:5" x14ac:dyDescent="0.25">
      <c r="A4066">
        <v>4562</v>
      </c>
      <c r="C4066" s="5">
        <v>2</v>
      </c>
    </row>
    <row r="4067" spans="1:5" x14ac:dyDescent="0.25">
      <c r="A4067">
        <v>4563</v>
      </c>
      <c r="B4067" s="2">
        <v>1</v>
      </c>
      <c r="C4067" s="5">
        <v>2</v>
      </c>
    </row>
    <row r="4068" spans="1:5" x14ac:dyDescent="0.25">
      <c r="A4068">
        <v>4564</v>
      </c>
      <c r="B4068" s="2">
        <v>1</v>
      </c>
      <c r="C4068" s="5">
        <v>2</v>
      </c>
    </row>
    <row r="4069" spans="1:5" x14ac:dyDescent="0.25">
      <c r="A4069">
        <v>4565</v>
      </c>
      <c r="B4069" s="2">
        <v>1</v>
      </c>
      <c r="C4069" s="5">
        <v>2</v>
      </c>
    </row>
    <row r="4070" spans="1:5" x14ac:dyDescent="0.25">
      <c r="A4070">
        <v>4566</v>
      </c>
      <c r="B4070" s="2">
        <v>1</v>
      </c>
    </row>
    <row r="4071" spans="1:5" x14ac:dyDescent="0.25">
      <c r="A4071">
        <v>4567</v>
      </c>
      <c r="B4071" s="2">
        <v>1</v>
      </c>
    </row>
    <row r="4072" spans="1:5" x14ac:dyDescent="0.25">
      <c r="A4072">
        <v>4568</v>
      </c>
      <c r="B4072" s="2">
        <v>1</v>
      </c>
      <c r="E4072" s="3">
        <v>4</v>
      </c>
    </row>
    <row r="4073" spans="1:5" x14ac:dyDescent="0.25">
      <c r="A4073">
        <v>4569</v>
      </c>
      <c r="B4073" s="2">
        <v>1</v>
      </c>
      <c r="E4073" s="3">
        <v>4</v>
      </c>
    </row>
    <row r="4074" spans="1:5" x14ac:dyDescent="0.25">
      <c r="A4074">
        <v>4570</v>
      </c>
      <c r="B4074" s="2">
        <v>1</v>
      </c>
      <c r="E4074" s="3">
        <v>4</v>
      </c>
    </row>
    <row r="4075" spans="1:5" x14ac:dyDescent="0.25">
      <c r="A4075">
        <v>4571</v>
      </c>
      <c r="B4075" s="2">
        <v>1</v>
      </c>
      <c r="D4075" s="4">
        <v>3</v>
      </c>
      <c r="E4075" s="3">
        <v>4</v>
      </c>
    </row>
    <row r="4076" spans="1:5" x14ac:dyDescent="0.25">
      <c r="A4076">
        <v>4572</v>
      </c>
      <c r="B4076" s="2">
        <v>1</v>
      </c>
      <c r="D4076" s="4">
        <v>3</v>
      </c>
      <c r="E4076" s="3">
        <v>4</v>
      </c>
    </row>
    <row r="4077" spans="1:5" x14ac:dyDescent="0.25">
      <c r="A4077">
        <v>4573</v>
      </c>
      <c r="B4077" s="2">
        <v>1</v>
      </c>
      <c r="D4077" s="4">
        <v>3</v>
      </c>
      <c r="E4077" s="3">
        <v>4</v>
      </c>
    </row>
    <row r="4078" spans="1:5" x14ac:dyDescent="0.25">
      <c r="A4078">
        <v>4574</v>
      </c>
      <c r="D4078" s="4">
        <v>3</v>
      </c>
      <c r="E4078" s="3">
        <v>4</v>
      </c>
    </row>
    <row r="4079" spans="1:5" x14ac:dyDescent="0.25">
      <c r="A4079">
        <v>4575</v>
      </c>
      <c r="D4079" s="4">
        <v>3</v>
      </c>
      <c r="E4079" s="3">
        <v>4</v>
      </c>
    </row>
    <row r="4080" spans="1:5" x14ac:dyDescent="0.25">
      <c r="A4080">
        <v>4576</v>
      </c>
      <c r="D4080" s="4">
        <v>3</v>
      </c>
      <c r="E4080" s="3">
        <v>4</v>
      </c>
    </row>
    <row r="4081" spans="1:5" x14ac:dyDescent="0.25">
      <c r="A4081">
        <v>4577</v>
      </c>
      <c r="D4081" s="4">
        <v>3</v>
      </c>
      <c r="E4081" s="3">
        <v>4</v>
      </c>
    </row>
    <row r="4082" spans="1:5" x14ac:dyDescent="0.25">
      <c r="A4082">
        <v>4578</v>
      </c>
      <c r="D4082" s="4">
        <v>3</v>
      </c>
      <c r="E4082" s="3">
        <v>4</v>
      </c>
    </row>
    <row r="4083" spans="1:5" x14ac:dyDescent="0.25">
      <c r="A4083">
        <v>4579</v>
      </c>
      <c r="D4083" s="4">
        <v>3</v>
      </c>
      <c r="E4083" s="3">
        <v>4</v>
      </c>
    </row>
    <row r="4084" spans="1:5" x14ac:dyDescent="0.25">
      <c r="A4084">
        <v>4580</v>
      </c>
      <c r="C4084" s="5">
        <v>2</v>
      </c>
      <c r="D4084" s="4">
        <v>3</v>
      </c>
    </row>
    <row r="4085" spans="1:5" x14ac:dyDescent="0.25">
      <c r="A4085">
        <v>4581</v>
      </c>
      <c r="C4085" s="5">
        <v>2</v>
      </c>
      <c r="D4085" s="4">
        <v>3</v>
      </c>
    </row>
    <row r="4086" spans="1:5" x14ac:dyDescent="0.25">
      <c r="A4086">
        <v>4582</v>
      </c>
      <c r="C4086" s="5">
        <v>2</v>
      </c>
      <c r="D4086" s="4">
        <v>3</v>
      </c>
    </row>
    <row r="4087" spans="1:5" x14ac:dyDescent="0.25">
      <c r="A4087">
        <v>4583</v>
      </c>
      <c r="C4087" s="5">
        <v>2</v>
      </c>
    </row>
    <row r="4088" spans="1:5" x14ac:dyDescent="0.25">
      <c r="A4088">
        <v>4584</v>
      </c>
      <c r="C4088" s="5">
        <v>2</v>
      </c>
    </row>
    <row r="4089" spans="1:5" x14ac:dyDescent="0.25">
      <c r="A4089">
        <v>4585</v>
      </c>
      <c r="C4089" s="5">
        <v>2</v>
      </c>
    </row>
    <row r="4090" spans="1:5" x14ac:dyDescent="0.25">
      <c r="A4090">
        <v>4586</v>
      </c>
      <c r="C4090" s="5">
        <v>2</v>
      </c>
    </row>
    <row r="4091" spans="1:5" x14ac:dyDescent="0.25">
      <c r="A4091">
        <v>4587</v>
      </c>
      <c r="B4091" s="2">
        <v>1</v>
      </c>
      <c r="C4091" s="5">
        <v>2</v>
      </c>
    </row>
    <row r="4092" spans="1:5" x14ac:dyDescent="0.25">
      <c r="A4092">
        <v>4588</v>
      </c>
      <c r="B4092" s="2">
        <v>1</v>
      </c>
      <c r="C4092" s="5">
        <v>2</v>
      </c>
    </row>
    <row r="4093" spans="1:5" x14ac:dyDescent="0.25">
      <c r="A4093">
        <v>4589</v>
      </c>
      <c r="B4093" s="2">
        <v>1</v>
      </c>
      <c r="C4093" s="5">
        <v>2</v>
      </c>
    </row>
    <row r="4094" spans="1:5" x14ac:dyDescent="0.25">
      <c r="A4094">
        <v>4590</v>
      </c>
      <c r="B4094" s="2">
        <v>1</v>
      </c>
      <c r="C4094" s="5">
        <v>2</v>
      </c>
    </row>
    <row r="4095" spans="1:5" x14ac:dyDescent="0.25">
      <c r="A4095">
        <v>4591</v>
      </c>
      <c r="B4095" s="2">
        <v>1</v>
      </c>
    </row>
    <row r="4096" spans="1:5" x14ac:dyDescent="0.25">
      <c r="A4096">
        <v>4592</v>
      </c>
      <c r="B4096" s="2">
        <v>1</v>
      </c>
    </row>
    <row r="4097" spans="1:5" x14ac:dyDescent="0.25">
      <c r="A4097">
        <v>4593</v>
      </c>
      <c r="B4097" s="2">
        <v>1</v>
      </c>
    </row>
    <row r="4098" spans="1:5" x14ac:dyDescent="0.25">
      <c r="A4098">
        <v>4594</v>
      </c>
      <c r="B4098" s="2">
        <v>1</v>
      </c>
    </row>
    <row r="4099" spans="1:5" x14ac:dyDescent="0.25">
      <c r="A4099">
        <v>4595</v>
      </c>
      <c r="B4099" s="2">
        <v>1</v>
      </c>
    </row>
    <row r="4100" spans="1:5" x14ac:dyDescent="0.25">
      <c r="A4100">
        <v>4596</v>
      </c>
      <c r="B4100" s="2">
        <v>1</v>
      </c>
      <c r="D4100" s="4">
        <v>3</v>
      </c>
      <c r="E4100" s="3">
        <v>4</v>
      </c>
    </row>
    <row r="4101" spans="1:5" x14ac:dyDescent="0.25">
      <c r="A4101">
        <v>4597</v>
      </c>
      <c r="B4101" s="2">
        <v>1</v>
      </c>
      <c r="D4101" s="4">
        <v>3</v>
      </c>
      <c r="E4101" s="3">
        <v>4</v>
      </c>
    </row>
    <row r="4102" spans="1:5" x14ac:dyDescent="0.25">
      <c r="A4102">
        <v>4598</v>
      </c>
      <c r="B4102" s="2">
        <v>1</v>
      </c>
      <c r="D4102" s="4">
        <v>3</v>
      </c>
      <c r="E4102" s="3">
        <v>4</v>
      </c>
    </row>
    <row r="4103" spans="1:5" x14ac:dyDescent="0.25">
      <c r="A4103">
        <v>4599</v>
      </c>
      <c r="D4103" s="4">
        <v>3</v>
      </c>
      <c r="E4103" s="3">
        <v>4</v>
      </c>
    </row>
    <row r="4104" spans="1:5" x14ac:dyDescent="0.25">
      <c r="A4104">
        <v>4600</v>
      </c>
      <c r="D4104" s="4">
        <v>3</v>
      </c>
      <c r="E4104" s="3">
        <v>4</v>
      </c>
    </row>
    <row r="4105" spans="1:5" x14ac:dyDescent="0.25">
      <c r="A4105">
        <v>4601</v>
      </c>
      <c r="D4105" s="4">
        <v>3</v>
      </c>
      <c r="E4105" s="3">
        <v>4</v>
      </c>
    </row>
    <row r="4106" spans="1:5" x14ac:dyDescent="0.25">
      <c r="A4106">
        <v>4602</v>
      </c>
      <c r="D4106" s="4">
        <v>3</v>
      </c>
      <c r="E4106" s="3">
        <v>4</v>
      </c>
    </row>
    <row r="4107" spans="1:5" x14ac:dyDescent="0.25">
      <c r="A4107">
        <v>4603</v>
      </c>
      <c r="D4107" s="4">
        <v>3</v>
      </c>
      <c r="E4107" s="3">
        <v>4</v>
      </c>
    </row>
    <row r="4108" spans="1:5" x14ac:dyDescent="0.25">
      <c r="A4108">
        <v>4604</v>
      </c>
      <c r="D4108" s="4">
        <v>3</v>
      </c>
      <c r="E4108" s="3">
        <v>4</v>
      </c>
    </row>
    <row r="4109" spans="1:5" x14ac:dyDescent="0.25">
      <c r="A4109">
        <v>4605</v>
      </c>
      <c r="D4109" s="4">
        <v>3</v>
      </c>
      <c r="E4109" s="3">
        <v>4</v>
      </c>
    </row>
    <row r="4110" spans="1:5" x14ac:dyDescent="0.25">
      <c r="A4110">
        <v>4606</v>
      </c>
      <c r="C4110" s="5">
        <v>2</v>
      </c>
      <c r="D4110" s="4">
        <v>3</v>
      </c>
      <c r="E4110" s="3">
        <v>4</v>
      </c>
    </row>
    <row r="4111" spans="1:5" x14ac:dyDescent="0.25">
      <c r="A4111">
        <v>4607</v>
      </c>
      <c r="C4111" s="5">
        <v>2</v>
      </c>
      <c r="D4111" s="4">
        <v>3</v>
      </c>
    </row>
    <row r="4112" spans="1:5" x14ac:dyDescent="0.25">
      <c r="A4112">
        <v>4608</v>
      </c>
      <c r="C4112" s="5">
        <v>2</v>
      </c>
    </row>
    <row r="4113" spans="1:5" x14ac:dyDescent="0.25">
      <c r="A4113">
        <v>4609</v>
      </c>
      <c r="C4113" s="5">
        <v>2</v>
      </c>
    </row>
    <row r="4114" spans="1:5" x14ac:dyDescent="0.25">
      <c r="A4114">
        <v>4610</v>
      </c>
      <c r="C4114" s="5">
        <v>2</v>
      </c>
    </row>
    <row r="4115" spans="1:5" x14ac:dyDescent="0.25">
      <c r="A4115">
        <v>4611</v>
      </c>
      <c r="C4115" s="5">
        <v>2</v>
      </c>
    </row>
    <row r="4116" spans="1:5" x14ac:dyDescent="0.25">
      <c r="A4116">
        <v>4612</v>
      </c>
      <c r="C4116" s="5">
        <v>2</v>
      </c>
    </row>
    <row r="4117" spans="1:5" x14ac:dyDescent="0.25">
      <c r="A4117">
        <v>4613</v>
      </c>
      <c r="C4117" s="5">
        <v>2</v>
      </c>
    </row>
    <row r="4118" spans="1:5" x14ac:dyDescent="0.25">
      <c r="A4118">
        <v>4614</v>
      </c>
      <c r="B4118" s="2">
        <v>1</v>
      </c>
      <c r="C4118" s="5">
        <v>2</v>
      </c>
    </row>
    <row r="4119" spans="1:5" x14ac:dyDescent="0.25">
      <c r="A4119">
        <v>4615</v>
      </c>
      <c r="B4119" s="2">
        <v>1</v>
      </c>
      <c r="C4119" s="5">
        <v>2</v>
      </c>
    </row>
    <row r="4120" spans="1:5" x14ac:dyDescent="0.25">
      <c r="A4120">
        <v>4616</v>
      </c>
      <c r="B4120" s="2">
        <v>1</v>
      </c>
      <c r="C4120" s="5">
        <v>2</v>
      </c>
    </row>
    <row r="4121" spans="1:5" x14ac:dyDescent="0.25">
      <c r="A4121">
        <v>4617</v>
      </c>
      <c r="B4121" s="2">
        <v>1</v>
      </c>
      <c r="C4121" s="5">
        <v>2</v>
      </c>
    </row>
    <row r="4122" spans="1:5" x14ac:dyDescent="0.25">
      <c r="A4122">
        <v>4618</v>
      </c>
      <c r="B4122" s="2">
        <v>1</v>
      </c>
      <c r="C4122" s="5">
        <v>2</v>
      </c>
    </row>
    <row r="4123" spans="1:5" x14ac:dyDescent="0.25">
      <c r="A4123">
        <v>4619</v>
      </c>
      <c r="B4123" s="2">
        <v>1</v>
      </c>
    </row>
    <row r="4124" spans="1:5" x14ac:dyDescent="0.25">
      <c r="A4124">
        <v>4620</v>
      </c>
      <c r="B4124" s="2">
        <v>1</v>
      </c>
    </row>
    <row r="4125" spans="1:5" x14ac:dyDescent="0.25">
      <c r="A4125">
        <v>4621</v>
      </c>
      <c r="B4125" s="2">
        <v>1</v>
      </c>
      <c r="E4125" s="3">
        <v>4</v>
      </c>
    </row>
    <row r="4126" spans="1:5" x14ac:dyDescent="0.25">
      <c r="A4126">
        <v>4622</v>
      </c>
      <c r="B4126" s="2">
        <v>1</v>
      </c>
      <c r="D4126" s="4">
        <v>3</v>
      </c>
      <c r="E4126" s="3">
        <v>4</v>
      </c>
    </row>
    <row r="4127" spans="1:5" x14ac:dyDescent="0.25">
      <c r="A4127">
        <v>4623</v>
      </c>
      <c r="B4127" s="2">
        <v>1</v>
      </c>
      <c r="D4127" s="4">
        <v>3</v>
      </c>
      <c r="E4127" s="3">
        <v>4</v>
      </c>
    </row>
    <row r="4128" spans="1:5" x14ac:dyDescent="0.25">
      <c r="A4128">
        <v>4624</v>
      </c>
      <c r="B4128" s="2">
        <v>1</v>
      </c>
      <c r="D4128" s="4">
        <v>3</v>
      </c>
      <c r="E4128" s="3">
        <v>4</v>
      </c>
    </row>
    <row r="4129" spans="1:5" x14ac:dyDescent="0.25">
      <c r="A4129">
        <v>4625</v>
      </c>
      <c r="D4129" s="4">
        <v>3</v>
      </c>
      <c r="E4129" s="3">
        <v>4</v>
      </c>
    </row>
    <row r="4130" spans="1:5" x14ac:dyDescent="0.25">
      <c r="A4130">
        <v>4626</v>
      </c>
      <c r="D4130" s="4">
        <v>3</v>
      </c>
      <c r="E4130" s="3">
        <v>4</v>
      </c>
    </row>
    <row r="4131" spans="1:5" x14ac:dyDescent="0.25">
      <c r="A4131">
        <v>4627</v>
      </c>
      <c r="D4131" s="4">
        <v>3</v>
      </c>
      <c r="E4131" s="3">
        <v>4</v>
      </c>
    </row>
    <row r="4132" spans="1:5" x14ac:dyDescent="0.25">
      <c r="A4132">
        <v>4628</v>
      </c>
      <c r="D4132" s="4">
        <v>3</v>
      </c>
      <c r="E4132" s="3">
        <v>4</v>
      </c>
    </row>
    <row r="4133" spans="1:5" x14ac:dyDescent="0.25">
      <c r="A4133">
        <v>4629</v>
      </c>
      <c r="D4133" s="4">
        <v>3</v>
      </c>
      <c r="E4133" s="3">
        <v>4</v>
      </c>
    </row>
    <row r="4134" spans="1:5" x14ac:dyDescent="0.25">
      <c r="A4134">
        <v>4630</v>
      </c>
      <c r="D4134" s="4">
        <v>3</v>
      </c>
      <c r="E4134" s="3">
        <v>4</v>
      </c>
    </row>
    <row r="4135" spans="1:5" x14ac:dyDescent="0.25">
      <c r="A4135">
        <v>4631</v>
      </c>
      <c r="C4135" s="5">
        <v>2</v>
      </c>
      <c r="D4135" s="4">
        <v>3</v>
      </c>
      <c r="E4135" s="3">
        <v>4</v>
      </c>
    </row>
    <row r="4136" spans="1:5" x14ac:dyDescent="0.25">
      <c r="A4136">
        <v>4632</v>
      </c>
      <c r="C4136" s="5">
        <v>2</v>
      </c>
      <c r="D4136" s="4">
        <v>3</v>
      </c>
      <c r="E4136" s="3">
        <v>4</v>
      </c>
    </row>
    <row r="4137" spans="1:5" x14ac:dyDescent="0.25">
      <c r="A4137">
        <v>4633</v>
      </c>
      <c r="C4137" s="5">
        <v>2</v>
      </c>
      <c r="D4137" s="4">
        <v>3</v>
      </c>
      <c r="E4137" s="3">
        <v>4</v>
      </c>
    </row>
    <row r="4138" spans="1:5" x14ac:dyDescent="0.25">
      <c r="A4138">
        <v>4634</v>
      </c>
      <c r="C4138" s="5">
        <v>2</v>
      </c>
      <c r="D4138" s="4">
        <v>3</v>
      </c>
    </row>
    <row r="4139" spans="1:5" x14ac:dyDescent="0.25">
      <c r="A4139">
        <v>4635</v>
      </c>
      <c r="C4139" s="5">
        <v>2</v>
      </c>
      <c r="D4139" s="4">
        <v>3</v>
      </c>
    </row>
    <row r="4140" spans="1:5" x14ac:dyDescent="0.25">
      <c r="A4140">
        <v>4636</v>
      </c>
      <c r="C4140" s="5">
        <v>2</v>
      </c>
    </row>
    <row r="4141" spans="1:5" x14ac:dyDescent="0.25">
      <c r="A4141">
        <v>4637</v>
      </c>
      <c r="C4141" s="5">
        <v>2</v>
      </c>
    </row>
    <row r="4142" spans="1:5" x14ac:dyDescent="0.25">
      <c r="A4142">
        <v>4638</v>
      </c>
      <c r="C4142" s="5">
        <v>2</v>
      </c>
    </row>
    <row r="4143" spans="1:5" x14ac:dyDescent="0.25">
      <c r="A4143">
        <v>4639</v>
      </c>
      <c r="C4143" s="5">
        <v>2</v>
      </c>
    </row>
    <row r="4144" spans="1:5" x14ac:dyDescent="0.25">
      <c r="A4144">
        <v>4640</v>
      </c>
      <c r="B4144" s="2">
        <v>1</v>
      </c>
      <c r="C4144" s="5">
        <v>2</v>
      </c>
    </row>
    <row r="4145" spans="1:5" x14ac:dyDescent="0.25">
      <c r="A4145">
        <v>4641</v>
      </c>
      <c r="B4145" s="2">
        <v>1</v>
      </c>
      <c r="C4145" s="5">
        <v>2</v>
      </c>
    </row>
    <row r="4146" spans="1:5" x14ac:dyDescent="0.25">
      <c r="A4146">
        <v>4642</v>
      </c>
      <c r="B4146" s="2">
        <v>1</v>
      </c>
      <c r="C4146" s="5">
        <v>2</v>
      </c>
    </row>
    <row r="4147" spans="1:5" x14ac:dyDescent="0.25">
      <c r="A4147">
        <v>4643</v>
      </c>
      <c r="B4147" s="2">
        <v>1</v>
      </c>
      <c r="C4147" s="5">
        <v>2</v>
      </c>
    </row>
    <row r="4148" spans="1:5" x14ac:dyDescent="0.25">
      <c r="A4148">
        <v>4644</v>
      </c>
      <c r="B4148" s="2">
        <v>1</v>
      </c>
      <c r="C4148" s="5">
        <v>2</v>
      </c>
    </row>
    <row r="4149" spans="1:5" x14ac:dyDescent="0.25">
      <c r="A4149">
        <v>4645</v>
      </c>
      <c r="B4149" s="2">
        <v>1</v>
      </c>
    </row>
    <row r="4150" spans="1:5" x14ac:dyDescent="0.25">
      <c r="A4150">
        <v>4646</v>
      </c>
      <c r="B4150" s="2">
        <v>1</v>
      </c>
    </row>
    <row r="4151" spans="1:5" x14ac:dyDescent="0.25">
      <c r="A4151">
        <v>4647</v>
      </c>
      <c r="B4151" s="2">
        <v>1</v>
      </c>
      <c r="E4151" s="3">
        <v>4</v>
      </c>
    </row>
    <row r="4152" spans="1:5" x14ac:dyDescent="0.25">
      <c r="A4152">
        <v>4648</v>
      </c>
      <c r="B4152" s="2">
        <v>1</v>
      </c>
      <c r="E4152" s="3">
        <v>4</v>
      </c>
    </row>
    <row r="4153" spans="1:5" x14ac:dyDescent="0.25">
      <c r="A4153">
        <v>4649</v>
      </c>
      <c r="B4153" s="2">
        <v>1</v>
      </c>
      <c r="E4153" s="3">
        <v>4</v>
      </c>
    </row>
    <row r="4154" spans="1:5" x14ac:dyDescent="0.25">
      <c r="A4154">
        <v>4650</v>
      </c>
      <c r="B4154" s="2">
        <v>1</v>
      </c>
      <c r="D4154" s="4">
        <v>3</v>
      </c>
      <c r="E4154" s="3">
        <v>4</v>
      </c>
    </row>
    <row r="4155" spans="1:5" x14ac:dyDescent="0.25">
      <c r="A4155">
        <v>4651</v>
      </c>
      <c r="B4155" s="2">
        <v>1</v>
      </c>
      <c r="D4155" s="4">
        <v>3</v>
      </c>
      <c r="E4155" s="3">
        <v>4</v>
      </c>
    </row>
    <row r="4156" spans="1:5" x14ac:dyDescent="0.25">
      <c r="A4156">
        <v>4652</v>
      </c>
      <c r="B4156" s="2">
        <v>1</v>
      </c>
      <c r="D4156" s="4">
        <v>3</v>
      </c>
      <c r="E4156" s="3">
        <v>4</v>
      </c>
    </row>
    <row r="4157" spans="1:5" x14ac:dyDescent="0.25">
      <c r="A4157">
        <v>4653</v>
      </c>
      <c r="D4157" s="4">
        <v>3</v>
      </c>
      <c r="E4157" s="3">
        <v>4</v>
      </c>
    </row>
    <row r="4158" spans="1:5" x14ac:dyDescent="0.25">
      <c r="A4158">
        <v>4654</v>
      </c>
      <c r="D4158" s="4">
        <v>3</v>
      </c>
      <c r="E4158" s="3">
        <v>4</v>
      </c>
    </row>
    <row r="4159" spans="1:5" x14ac:dyDescent="0.25">
      <c r="A4159">
        <v>4655</v>
      </c>
      <c r="D4159" s="4">
        <v>3</v>
      </c>
      <c r="E4159" s="3">
        <v>4</v>
      </c>
    </row>
    <row r="4160" spans="1:5" x14ac:dyDescent="0.25">
      <c r="A4160">
        <v>4656</v>
      </c>
      <c r="D4160" s="4">
        <v>3</v>
      </c>
      <c r="E4160" s="3">
        <v>4</v>
      </c>
    </row>
    <row r="4161" spans="1:5" x14ac:dyDescent="0.25">
      <c r="A4161">
        <v>4657</v>
      </c>
      <c r="D4161" s="4">
        <v>3</v>
      </c>
      <c r="E4161" s="3">
        <v>4</v>
      </c>
    </row>
    <row r="4162" spans="1:5" x14ac:dyDescent="0.25">
      <c r="A4162">
        <v>4658</v>
      </c>
      <c r="C4162" s="5">
        <v>2</v>
      </c>
      <c r="D4162" s="4">
        <v>3</v>
      </c>
      <c r="E4162" s="3">
        <v>4</v>
      </c>
    </row>
    <row r="4163" spans="1:5" x14ac:dyDescent="0.25">
      <c r="A4163">
        <v>4659</v>
      </c>
      <c r="C4163" s="5">
        <v>2</v>
      </c>
      <c r="D4163" s="4">
        <v>3</v>
      </c>
      <c r="E4163" s="3">
        <v>4</v>
      </c>
    </row>
    <row r="4164" spans="1:5" x14ac:dyDescent="0.25">
      <c r="A4164">
        <v>4660</v>
      </c>
      <c r="C4164" s="5">
        <v>2</v>
      </c>
      <c r="D4164" s="4">
        <v>3</v>
      </c>
      <c r="E4164" s="3">
        <v>4</v>
      </c>
    </row>
    <row r="4165" spans="1:5" x14ac:dyDescent="0.25">
      <c r="A4165">
        <v>4661</v>
      </c>
      <c r="C4165" s="5">
        <v>2</v>
      </c>
      <c r="D4165" s="4">
        <v>3</v>
      </c>
    </row>
    <row r="4166" spans="1:5" x14ac:dyDescent="0.25">
      <c r="A4166">
        <v>4662</v>
      </c>
      <c r="C4166" s="5">
        <v>2</v>
      </c>
      <c r="D4166" s="4">
        <v>3</v>
      </c>
    </row>
    <row r="4167" spans="1:5" x14ac:dyDescent="0.25">
      <c r="A4167">
        <v>4663</v>
      </c>
      <c r="C4167" s="5">
        <v>2</v>
      </c>
      <c r="D4167" s="4">
        <v>3</v>
      </c>
    </row>
    <row r="4168" spans="1:5" x14ac:dyDescent="0.25">
      <c r="A4168">
        <v>4664</v>
      </c>
      <c r="C4168" s="5">
        <v>2</v>
      </c>
      <c r="D4168" s="4">
        <v>3</v>
      </c>
    </row>
    <row r="4169" spans="1:5" x14ac:dyDescent="0.25">
      <c r="A4169">
        <v>4665</v>
      </c>
      <c r="C4169" s="5">
        <v>2</v>
      </c>
      <c r="D4169" s="4">
        <v>3</v>
      </c>
    </row>
    <row r="4170" spans="1:5" x14ac:dyDescent="0.25">
      <c r="A4170">
        <v>4666</v>
      </c>
      <c r="C4170" s="5">
        <v>2</v>
      </c>
      <c r="D4170" s="4">
        <v>3</v>
      </c>
    </row>
    <row r="4171" spans="1:5" x14ac:dyDescent="0.25">
      <c r="A4171">
        <v>4667</v>
      </c>
      <c r="C4171" s="5">
        <v>2</v>
      </c>
      <c r="D4171" s="4">
        <v>3</v>
      </c>
    </row>
    <row r="4172" spans="1:5" x14ac:dyDescent="0.25">
      <c r="A4172">
        <v>4668</v>
      </c>
      <c r="C4172" s="5">
        <v>2</v>
      </c>
    </row>
    <row r="4173" spans="1:5" x14ac:dyDescent="0.25">
      <c r="A4173">
        <v>4669</v>
      </c>
      <c r="C4173" s="5">
        <v>2</v>
      </c>
    </row>
    <row r="4174" spans="1:5" x14ac:dyDescent="0.25">
      <c r="A4174">
        <v>4670</v>
      </c>
      <c r="B4174" s="2">
        <v>1</v>
      </c>
      <c r="C4174" s="5">
        <v>2</v>
      </c>
    </row>
    <row r="4175" spans="1:5" x14ac:dyDescent="0.25">
      <c r="A4175">
        <v>4671</v>
      </c>
      <c r="B4175" s="2">
        <v>1</v>
      </c>
      <c r="C4175" s="5">
        <v>2</v>
      </c>
    </row>
    <row r="4176" spans="1:5" x14ac:dyDescent="0.25">
      <c r="A4176">
        <v>4672</v>
      </c>
      <c r="B4176" s="2">
        <v>1</v>
      </c>
      <c r="C4176" s="5">
        <v>2</v>
      </c>
    </row>
    <row r="4177" spans="1:5" x14ac:dyDescent="0.25">
      <c r="A4177">
        <v>4673</v>
      </c>
      <c r="B4177" s="2">
        <v>1</v>
      </c>
      <c r="C4177" s="5">
        <v>2</v>
      </c>
    </row>
    <row r="4178" spans="1:5" x14ac:dyDescent="0.25">
      <c r="A4178">
        <v>4674</v>
      </c>
      <c r="B4178" s="2">
        <v>1</v>
      </c>
      <c r="C4178" s="5">
        <v>2</v>
      </c>
    </row>
    <row r="4179" spans="1:5" x14ac:dyDescent="0.25">
      <c r="A4179">
        <v>4675</v>
      </c>
      <c r="B4179" s="2">
        <v>1</v>
      </c>
      <c r="E4179" s="3">
        <v>4</v>
      </c>
    </row>
    <row r="4180" spans="1:5" x14ac:dyDescent="0.25">
      <c r="A4180">
        <v>4676</v>
      </c>
      <c r="B4180" s="2">
        <v>1</v>
      </c>
      <c r="E4180" s="3">
        <v>4</v>
      </c>
    </row>
    <row r="4181" spans="1:5" x14ac:dyDescent="0.25">
      <c r="A4181">
        <v>4677</v>
      </c>
      <c r="B4181" s="2">
        <v>1</v>
      </c>
      <c r="E4181" s="3">
        <v>4</v>
      </c>
    </row>
    <row r="4182" spans="1:5" x14ac:dyDescent="0.25">
      <c r="A4182">
        <v>4678</v>
      </c>
      <c r="B4182" s="2">
        <v>1</v>
      </c>
      <c r="E4182" s="3">
        <v>4</v>
      </c>
    </row>
    <row r="4183" spans="1:5" x14ac:dyDescent="0.25">
      <c r="A4183">
        <v>4679</v>
      </c>
      <c r="B4183" s="2">
        <v>1</v>
      </c>
      <c r="E4183" s="3">
        <v>4</v>
      </c>
    </row>
    <row r="4184" spans="1:5" x14ac:dyDescent="0.25">
      <c r="A4184">
        <v>4680</v>
      </c>
      <c r="B4184" s="2">
        <v>1</v>
      </c>
      <c r="D4184" s="4">
        <v>3</v>
      </c>
      <c r="E4184" s="3">
        <v>4</v>
      </c>
    </row>
    <row r="4185" spans="1:5" x14ac:dyDescent="0.25">
      <c r="A4185">
        <v>4681</v>
      </c>
      <c r="B4185" s="2">
        <v>1</v>
      </c>
      <c r="D4185" s="4">
        <v>3</v>
      </c>
      <c r="E4185" s="3">
        <v>4</v>
      </c>
    </row>
    <row r="4186" spans="1:5" x14ac:dyDescent="0.25">
      <c r="A4186">
        <v>4682</v>
      </c>
      <c r="B4186" s="2">
        <v>1</v>
      </c>
      <c r="D4186" s="4">
        <v>3</v>
      </c>
      <c r="E4186" s="3">
        <v>4</v>
      </c>
    </row>
    <row r="4187" spans="1:5" x14ac:dyDescent="0.25">
      <c r="A4187">
        <v>4683</v>
      </c>
      <c r="B4187" s="2">
        <v>1</v>
      </c>
      <c r="D4187" s="4">
        <v>3</v>
      </c>
      <c r="E4187" s="3">
        <v>4</v>
      </c>
    </row>
    <row r="4188" spans="1:5" x14ac:dyDescent="0.25">
      <c r="A4188">
        <v>4684</v>
      </c>
      <c r="B4188" s="2">
        <v>1</v>
      </c>
      <c r="D4188" s="4">
        <v>3</v>
      </c>
      <c r="E4188" s="3">
        <v>4</v>
      </c>
    </row>
    <row r="4189" spans="1:5" x14ac:dyDescent="0.25">
      <c r="A4189">
        <v>4685</v>
      </c>
      <c r="B4189" s="2">
        <v>1</v>
      </c>
      <c r="D4189" s="4">
        <v>3</v>
      </c>
      <c r="E4189" s="3">
        <v>4</v>
      </c>
    </row>
    <row r="4190" spans="1:5" x14ac:dyDescent="0.25">
      <c r="A4190">
        <v>4686</v>
      </c>
      <c r="D4190" s="4">
        <v>3</v>
      </c>
      <c r="E4190" s="3">
        <v>4</v>
      </c>
    </row>
    <row r="4191" spans="1:5" x14ac:dyDescent="0.25">
      <c r="A4191">
        <v>4687</v>
      </c>
      <c r="D4191" s="4">
        <v>3</v>
      </c>
      <c r="E4191" s="3">
        <v>4</v>
      </c>
    </row>
    <row r="4192" spans="1:5" x14ac:dyDescent="0.25">
      <c r="A4192">
        <v>4688</v>
      </c>
      <c r="C4192" s="5">
        <v>2</v>
      </c>
      <c r="D4192" s="4">
        <v>3</v>
      </c>
      <c r="E4192" s="3">
        <v>4</v>
      </c>
    </row>
    <row r="4193" spans="1:5" x14ac:dyDescent="0.25">
      <c r="A4193">
        <v>4689</v>
      </c>
      <c r="C4193" s="5">
        <v>2</v>
      </c>
      <c r="D4193" s="4">
        <v>3</v>
      </c>
      <c r="E4193" s="3">
        <v>4</v>
      </c>
    </row>
    <row r="4194" spans="1:5" x14ac:dyDescent="0.25">
      <c r="A4194">
        <v>4690</v>
      </c>
      <c r="C4194" s="5">
        <v>2</v>
      </c>
      <c r="D4194" s="4">
        <v>3</v>
      </c>
      <c r="E4194" s="3">
        <v>4</v>
      </c>
    </row>
    <row r="4195" spans="1:5" x14ac:dyDescent="0.25">
      <c r="A4195">
        <v>4691</v>
      </c>
      <c r="C4195" s="5">
        <v>2</v>
      </c>
      <c r="D4195" s="4">
        <v>3</v>
      </c>
    </row>
    <row r="4196" spans="1:5" x14ac:dyDescent="0.25">
      <c r="A4196">
        <v>4692</v>
      </c>
      <c r="C4196" s="5">
        <v>2</v>
      </c>
      <c r="D4196" s="4">
        <v>3</v>
      </c>
    </row>
    <row r="4197" spans="1:5" x14ac:dyDescent="0.25">
      <c r="A4197">
        <v>4693</v>
      </c>
      <c r="C4197" s="5">
        <v>2</v>
      </c>
      <c r="D4197" s="4">
        <v>3</v>
      </c>
    </row>
    <row r="4198" spans="1:5" x14ac:dyDescent="0.25">
      <c r="A4198">
        <v>4694</v>
      </c>
      <c r="C4198" s="5">
        <v>2</v>
      </c>
      <c r="D4198" s="4">
        <v>3</v>
      </c>
    </row>
    <row r="4199" spans="1:5" x14ac:dyDescent="0.25">
      <c r="A4199">
        <v>4695</v>
      </c>
      <c r="C4199" s="5">
        <v>2</v>
      </c>
      <c r="D4199" s="4">
        <v>3</v>
      </c>
    </row>
    <row r="4200" spans="1:5" x14ac:dyDescent="0.25">
      <c r="A4200">
        <v>4696</v>
      </c>
      <c r="C4200" s="5">
        <v>2</v>
      </c>
      <c r="D4200" s="4">
        <v>3</v>
      </c>
    </row>
    <row r="4201" spans="1:5" x14ac:dyDescent="0.25">
      <c r="A4201">
        <v>4697</v>
      </c>
      <c r="C4201" s="5">
        <v>2</v>
      </c>
    </row>
    <row r="4202" spans="1:5" x14ac:dyDescent="0.25">
      <c r="A4202">
        <v>4698</v>
      </c>
      <c r="C4202" s="5">
        <v>2</v>
      </c>
    </row>
    <row r="4203" spans="1:5" x14ac:dyDescent="0.25">
      <c r="A4203">
        <v>4699</v>
      </c>
      <c r="C4203" s="5">
        <v>2</v>
      </c>
    </row>
    <row r="4204" spans="1:5" x14ac:dyDescent="0.25">
      <c r="A4204">
        <v>4700</v>
      </c>
      <c r="C4204" s="5">
        <v>2</v>
      </c>
    </row>
    <row r="4205" spans="1:5" x14ac:dyDescent="0.25">
      <c r="A4205">
        <v>4701</v>
      </c>
      <c r="B4205" s="2">
        <v>1</v>
      </c>
      <c r="C4205" s="5">
        <v>2</v>
      </c>
    </row>
    <row r="4206" spans="1:5" x14ac:dyDescent="0.25">
      <c r="A4206">
        <v>4702</v>
      </c>
      <c r="B4206" s="2">
        <v>1</v>
      </c>
      <c r="C4206" s="5">
        <v>2</v>
      </c>
    </row>
    <row r="4207" spans="1:5" x14ac:dyDescent="0.25">
      <c r="A4207">
        <v>4703</v>
      </c>
      <c r="B4207" s="2">
        <v>1</v>
      </c>
      <c r="C4207" s="5">
        <v>2</v>
      </c>
    </row>
    <row r="4208" spans="1:5" x14ac:dyDescent="0.25">
      <c r="A4208">
        <v>4704</v>
      </c>
      <c r="B4208" s="2">
        <v>1</v>
      </c>
      <c r="C4208" s="5">
        <v>2</v>
      </c>
      <c r="E4208" s="3">
        <v>4</v>
      </c>
    </row>
    <row r="4209" spans="1:5" x14ac:dyDescent="0.25">
      <c r="A4209">
        <v>4705</v>
      </c>
      <c r="B4209" s="2">
        <v>1</v>
      </c>
      <c r="E4209" s="3">
        <v>4</v>
      </c>
    </row>
    <row r="4210" spans="1:5" x14ac:dyDescent="0.25">
      <c r="A4210">
        <v>4706</v>
      </c>
      <c r="B4210" s="2">
        <v>1</v>
      </c>
      <c r="E4210" s="3">
        <v>4</v>
      </c>
    </row>
    <row r="4211" spans="1:5" x14ac:dyDescent="0.25">
      <c r="A4211">
        <v>4707</v>
      </c>
      <c r="B4211" s="2">
        <v>1</v>
      </c>
      <c r="E4211" s="3">
        <v>4</v>
      </c>
    </row>
    <row r="4212" spans="1:5" x14ac:dyDescent="0.25">
      <c r="A4212">
        <v>4708</v>
      </c>
      <c r="B4212" s="2">
        <v>1</v>
      </c>
      <c r="E4212" s="3">
        <v>4</v>
      </c>
    </row>
    <row r="4213" spans="1:5" x14ac:dyDescent="0.25">
      <c r="A4213">
        <v>4709</v>
      </c>
      <c r="B4213" s="2">
        <v>1</v>
      </c>
      <c r="E4213" s="3">
        <v>4</v>
      </c>
    </row>
    <row r="4214" spans="1:5" x14ac:dyDescent="0.25">
      <c r="A4214">
        <v>4710</v>
      </c>
      <c r="B4214" s="2">
        <v>1</v>
      </c>
      <c r="E4214" s="3">
        <v>4</v>
      </c>
    </row>
    <row r="4215" spans="1:5" x14ac:dyDescent="0.25">
      <c r="A4215">
        <v>4711</v>
      </c>
      <c r="B4215" s="2">
        <v>1</v>
      </c>
      <c r="E4215" s="3">
        <v>4</v>
      </c>
    </row>
    <row r="4216" spans="1:5" x14ac:dyDescent="0.25">
      <c r="A4216">
        <v>4712</v>
      </c>
      <c r="B4216" s="2">
        <v>1</v>
      </c>
      <c r="E4216" s="3">
        <v>4</v>
      </c>
    </row>
    <row r="4217" spans="1:5" x14ac:dyDescent="0.25">
      <c r="A4217">
        <v>4713</v>
      </c>
      <c r="B4217" s="2">
        <v>1</v>
      </c>
      <c r="D4217" s="4">
        <v>3</v>
      </c>
      <c r="E4217" s="3">
        <v>4</v>
      </c>
    </row>
    <row r="4218" spans="1:5" x14ac:dyDescent="0.25">
      <c r="A4218">
        <v>4714</v>
      </c>
      <c r="B4218" s="2">
        <v>1</v>
      </c>
      <c r="D4218" s="4">
        <v>3</v>
      </c>
      <c r="E4218" s="3">
        <v>4</v>
      </c>
    </row>
    <row r="4219" spans="1:5" x14ac:dyDescent="0.25">
      <c r="A4219">
        <v>4715</v>
      </c>
      <c r="B4219" s="2">
        <v>1</v>
      </c>
      <c r="D4219" s="4">
        <v>3</v>
      </c>
      <c r="E4219" s="3">
        <v>4</v>
      </c>
    </row>
    <row r="4220" spans="1:5" x14ac:dyDescent="0.25">
      <c r="A4220">
        <v>4716</v>
      </c>
      <c r="B4220" s="2">
        <v>1</v>
      </c>
      <c r="D4220" s="4">
        <v>3</v>
      </c>
      <c r="E4220" s="3">
        <v>4</v>
      </c>
    </row>
    <row r="4221" spans="1:5" x14ac:dyDescent="0.25">
      <c r="A4221">
        <v>4717</v>
      </c>
      <c r="D4221" s="4">
        <v>3</v>
      </c>
      <c r="E4221" s="3">
        <v>4</v>
      </c>
    </row>
    <row r="4222" spans="1:5" x14ac:dyDescent="0.25">
      <c r="A4222">
        <v>4718</v>
      </c>
      <c r="C4222" s="5">
        <v>2</v>
      </c>
      <c r="D4222" s="4">
        <v>3</v>
      </c>
      <c r="E4222" s="3">
        <v>4</v>
      </c>
    </row>
    <row r="4223" spans="1:5" x14ac:dyDescent="0.25">
      <c r="A4223">
        <v>4719</v>
      </c>
      <c r="C4223" s="5">
        <v>2</v>
      </c>
      <c r="D4223" s="4">
        <v>3</v>
      </c>
      <c r="E4223" s="3">
        <v>4</v>
      </c>
    </row>
    <row r="4224" spans="1:5" x14ac:dyDescent="0.25">
      <c r="A4224">
        <v>4720</v>
      </c>
      <c r="C4224" s="5">
        <v>2</v>
      </c>
      <c r="D4224" s="4">
        <v>3</v>
      </c>
      <c r="E4224" s="3">
        <v>4</v>
      </c>
    </row>
    <row r="4225" spans="1:6" x14ac:dyDescent="0.25">
      <c r="A4225">
        <v>4721</v>
      </c>
      <c r="C4225" s="5">
        <v>2</v>
      </c>
      <c r="D4225" s="4">
        <v>3</v>
      </c>
    </row>
    <row r="4226" spans="1:6" x14ac:dyDescent="0.25">
      <c r="A4226">
        <v>4722</v>
      </c>
      <c r="C4226" s="5">
        <v>2</v>
      </c>
      <c r="D4226" s="4">
        <v>3</v>
      </c>
    </row>
    <row r="4227" spans="1:6" x14ac:dyDescent="0.25">
      <c r="A4227">
        <v>4723</v>
      </c>
      <c r="C4227" s="5">
        <v>2</v>
      </c>
      <c r="D4227" s="4">
        <v>3</v>
      </c>
    </row>
    <row r="4228" spans="1:6" x14ac:dyDescent="0.25">
      <c r="A4228">
        <v>4724</v>
      </c>
      <c r="C4228" s="5">
        <v>2</v>
      </c>
      <c r="D4228" s="4">
        <v>3</v>
      </c>
    </row>
    <row r="4229" spans="1:6" x14ac:dyDescent="0.25">
      <c r="A4229">
        <v>4725</v>
      </c>
      <c r="C4229" s="5">
        <v>2</v>
      </c>
      <c r="D4229" s="4">
        <v>3</v>
      </c>
    </row>
    <row r="4230" spans="1:6" x14ac:dyDescent="0.25">
      <c r="A4230">
        <v>4726</v>
      </c>
      <c r="C4230" s="5">
        <v>2</v>
      </c>
      <c r="D4230" s="4">
        <v>3</v>
      </c>
      <c r="F4230" t="s">
        <v>22</v>
      </c>
    </row>
    <row r="4231" spans="1:6" x14ac:dyDescent="0.25">
      <c r="A4231">
        <v>4757</v>
      </c>
    </row>
    <row r="4232" spans="1:6" x14ac:dyDescent="0.25">
      <c r="A4232">
        <v>4758</v>
      </c>
    </row>
    <row r="4233" spans="1:6" x14ac:dyDescent="0.25">
      <c r="A4233">
        <v>4759</v>
      </c>
      <c r="F4233" t="s">
        <v>22</v>
      </c>
    </row>
    <row r="4234" spans="1:6" x14ac:dyDescent="0.25">
      <c r="A4234">
        <v>4760</v>
      </c>
      <c r="C4234" s="5">
        <v>2</v>
      </c>
      <c r="D4234" s="4">
        <v>3</v>
      </c>
    </row>
    <row r="4235" spans="1:6" x14ac:dyDescent="0.25">
      <c r="A4235">
        <v>4761</v>
      </c>
      <c r="C4235" s="5">
        <v>2</v>
      </c>
      <c r="D4235" s="4">
        <v>3</v>
      </c>
    </row>
    <row r="4236" spans="1:6" x14ac:dyDescent="0.25">
      <c r="A4236">
        <v>4762</v>
      </c>
      <c r="C4236" s="5">
        <v>2</v>
      </c>
      <c r="D4236" s="4">
        <v>3</v>
      </c>
    </row>
    <row r="4237" spans="1:6" x14ac:dyDescent="0.25">
      <c r="A4237">
        <v>4763</v>
      </c>
      <c r="C4237" s="5">
        <v>2</v>
      </c>
      <c r="D4237" s="4">
        <v>3</v>
      </c>
    </row>
    <row r="4238" spans="1:6" x14ac:dyDescent="0.25">
      <c r="A4238">
        <v>4764</v>
      </c>
      <c r="C4238" s="5">
        <v>2</v>
      </c>
      <c r="D4238" s="4">
        <v>3</v>
      </c>
    </row>
    <row r="4239" spans="1:6" x14ac:dyDescent="0.25">
      <c r="A4239">
        <v>4765</v>
      </c>
      <c r="C4239" s="5">
        <v>2</v>
      </c>
      <c r="D4239" s="4">
        <v>3</v>
      </c>
    </row>
    <row r="4240" spans="1:6" x14ac:dyDescent="0.25">
      <c r="A4240">
        <v>4766</v>
      </c>
      <c r="C4240" s="5">
        <v>2</v>
      </c>
      <c r="D4240" s="4">
        <v>3</v>
      </c>
    </row>
    <row r="4241" spans="1:5" x14ac:dyDescent="0.25">
      <c r="A4241">
        <v>4767</v>
      </c>
      <c r="C4241" s="5">
        <v>2</v>
      </c>
      <c r="D4241" s="4">
        <v>3</v>
      </c>
    </row>
    <row r="4242" spans="1:5" x14ac:dyDescent="0.25">
      <c r="A4242">
        <v>4768</v>
      </c>
      <c r="C4242" s="5">
        <v>2</v>
      </c>
      <c r="D4242" s="4">
        <v>3</v>
      </c>
    </row>
    <row r="4243" spans="1:5" x14ac:dyDescent="0.25">
      <c r="A4243">
        <v>4769</v>
      </c>
      <c r="C4243" s="5">
        <v>2</v>
      </c>
      <c r="D4243" s="4">
        <v>3</v>
      </c>
    </row>
    <row r="4244" spans="1:5" x14ac:dyDescent="0.25">
      <c r="A4244">
        <v>4770</v>
      </c>
      <c r="C4244" s="5">
        <v>2</v>
      </c>
      <c r="D4244" s="4">
        <v>3</v>
      </c>
    </row>
    <row r="4245" spans="1:5" x14ac:dyDescent="0.25">
      <c r="A4245">
        <v>4771</v>
      </c>
      <c r="C4245" s="5">
        <v>2</v>
      </c>
      <c r="D4245" s="4">
        <v>3</v>
      </c>
    </row>
    <row r="4246" spans="1:5" x14ac:dyDescent="0.25">
      <c r="A4246">
        <v>4772</v>
      </c>
      <c r="C4246" s="5">
        <v>2</v>
      </c>
      <c r="D4246" s="4">
        <v>3</v>
      </c>
    </row>
    <row r="4247" spans="1:5" x14ac:dyDescent="0.25">
      <c r="A4247">
        <v>4773</v>
      </c>
      <c r="C4247" s="5">
        <v>2</v>
      </c>
    </row>
    <row r="4248" spans="1:5" x14ac:dyDescent="0.25">
      <c r="A4248">
        <v>4774</v>
      </c>
    </row>
    <row r="4249" spans="1:5" x14ac:dyDescent="0.25">
      <c r="A4249">
        <v>4775</v>
      </c>
      <c r="B4249" s="2">
        <v>1</v>
      </c>
      <c r="E4249" s="3">
        <v>4</v>
      </c>
    </row>
    <row r="4250" spans="1:5" x14ac:dyDescent="0.25">
      <c r="A4250">
        <v>4776</v>
      </c>
      <c r="B4250" s="2">
        <v>1</v>
      </c>
      <c r="E4250" s="3">
        <v>4</v>
      </c>
    </row>
    <row r="4251" spans="1:5" x14ac:dyDescent="0.25">
      <c r="A4251">
        <v>4777</v>
      </c>
      <c r="B4251" s="2">
        <v>1</v>
      </c>
      <c r="E4251" s="3">
        <v>4</v>
      </c>
    </row>
    <row r="4252" spans="1:5" x14ac:dyDescent="0.25">
      <c r="A4252">
        <v>4778</v>
      </c>
      <c r="B4252" s="2">
        <v>1</v>
      </c>
      <c r="E4252" s="3">
        <v>4</v>
      </c>
    </row>
    <row r="4253" spans="1:5" x14ac:dyDescent="0.25">
      <c r="A4253">
        <v>4779</v>
      </c>
      <c r="B4253" s="2">
        <v>1</v>
      </c>
      <c r="E4253" s="3">
        <v>4</v>
      </c>
    </row>
    <row r="4254" spans="1:5" x14ac:dyDescent="0.25">
      <c r="A4254">
        <v>4780</v>
      </c>
      <c r="B4254" s="2">
        <v>1</v>
      </c>
      <c r="E4254" s="3">
        <v>4</v>
      </c>
    </row>
    <row r="4255" spans="1:5" x14ac:dyDescent="0.25">
      <c r="A4255">
        <v>4781</v>
      </c>
      <c r="B4255" s="2">
        <v>1</v>
      </c>
      <c r="E4255" s="3">
        <v>4</v>
      </c>
    </row>
    <row r="4256" spans="1:5" x14ac:dyDescent="0.25">
      <c r="A4256">
        <v>4782</v>
      </c>
      <c r="B4256" s="2">
        <v>1</v>
      </c>
      <c r="E4256" s="3">
        <v>4</v>
      </c>
    </row>
    <row r="4257" spans="1:5" x14ac:dyDescent="0.25">
      <c r="A4257">
        <v>4783</v>
      </c>
      <c r="B4257" s="2">
        <v>1</v>
      </c>
      <c r="E4257" s="3">
        <v>4</v>
      </c>
    </row>
    <row r="4258" spans="1:5" x14ac:dyDescent="0.25">
      <c r="A4258">
        <v>4784</v>
      </c>
      <c r="B4258" s="2">
        <v>1</v>
      </c>
      <c r="E4258" s="3">
        <v>4</v>
      </c>
    </row>
    <row r="4259" spans="1:5" x14ac:dyDescent="0.25">
      <c r="A4259">
        <v>4785</v>
      </c>
      <c r="B4259" s="2">
        <v>1</v>
      </c>
      <c r="E4259" s="3">
        <v>4</v>
      </c>
    </row>
    <row r="4260" spans="1:5" x14ac:dyDescent="0.25">
      <c r="A4260">
        <v>4786</v>
      </c>
      <c r="B4260" s="2">
        <v>1</v>
      </c>
      <c r="E4260" s="3">
        <v>4</v>
      </c>
    </row>
    <row r="4261" spans="1:5" x14ac:dyDescent="0.25">
      <c r="A4261">
        <v>4787</v>
      </c>
      <c r="B4261" s="2">
        <v>1</v>
      </c>
    </row>
    <row r="4262" spans="1:5" x14ac:dyDescent="0.25">
      <c r="A4262">
        <v>4788</v>
      </c>
    </row>
    <row r="4263" spans="1:5" x14ac:dyDescent="0.25">
      <c r="A4263">
        <v>4789</v>
      </c>
      <c r="D4263" s="4">
        <v>3</v>
      </c>
    </row>
    <row r="4264" spans="1:5" x14ac:dyDescent="0.25">
      <c r="A4264">
        <v>4790</v>
      </c>
      <c r="D4264" s="4">
        <v>3</v>
      </c>
    </row>
    <row r="4265" spans="1:5" x14ac:dyDescent="0.25">
      <c r="A4265">
        <v>4791</v>
      </c>
      <c r="C4265" s="5">
        <v>2</v>
      </c>
      <c r="D4265" s="4">
        <v>3</v>
      </c>
    </row>
    <row r="4266" spans="1:5" x14ac:dyDescent="0.25">
      <c r="A4266">
        <v>4792</v>
      </c>
      <c r="C4266" s="5">
        <v>2</v>
      </c>
      <c r="D4266" s="4">
        <v>3</v>
      </c>
    </row>
    <row r="4267" spans="1:5" x14ac:dyDescent="0.25">
      <c r="A4267">
        <v>4793</v>
      </c>
      <c r="C4267" s="5">
        <v>2</v>
      </c>
      <c r="D4267" s="4">
        <v>3</v>
      </c>
    </row>
    <row r="4268" spans="1:5" x14ac:dyDescent="0.25">
      <c r="A4268">
        <v>4794</v>
      </c>
      <c r="C4268" s="5">
        <v>2</v>
      </c>
      <c r="D4268" s="4">
        <v>3</v>
      </c>
    </row>
    <row r="4269" spans="1:5" x14ac:dyDescent="0.25">
      <c r="A4269">
        <v>4795</v>
      </c>
      <c r="C4269" s="5">
        <v>2</v>
      </c>
      <c r="D4269" s="4">
        <v>3</v>
      </c>
    </row>
    <row r="4270" spans="1:5" x14ac:dyDescent="0.25">
      <c r="A4270">
        <v>4796</v>
      </c>
      <c r="C4270" s="5">
        <v>2</v>
      </c>
      <c r="D4270" s="4">
        <v>3</v>
      </c>
    </row>
    <row r="4271" spans="1:5" x14ac:dyDescent="0.25">
      <c r="A4271">
        <v>4797</v>
      </c>
      <c r="C4271" s="5">
        <v>2</v>
      </c>
      <c r="D4271" s="4">
        <v>3</v>
      </c>
    </row>
    <row r="4272" spans="1:5" x14ac:dyDescent="0.25">
      <c r="A4272">
        <v>4798</v>
      </c>
      <c r="C4272" s="5">
        <v>2</v>
      </c>
      <c r="D4272" s="4">
        <v>3</v>
      </c>
    </row>
    <row r="4273" spans="1:5" x14ac:dyDescent="0.25">
      <c r="A4273">
        <v>4799</v>
      </c>
      <c r="C4273" s="5">
        <v>2</v>
      </c>
      <c r="D4273" s="4">
        <v>3</v>
      </c>
    </row>
    <row r="4274" spans="1:5" x14ac:dyDescent="0.25">
      <c r="A4274">
        <v>4800</v>
      </c>
      <c r="C4274" s="5">
        <v>2</v>
      </c>
    </row>
    <row r="4275" spans="1:5" x14ac:dyDescent="0.25">
      <c r="A4275">
        <v>4801</v>
      </c>
      <c r="C4275" s="5">
        <v>2</v>
      </c>
    </row>
    <row r="4276" spans="1:5" x14ac:dyDescent="0.25">
      <c r="A4276">
        <v>4802</v>
      </c>
      <c r="C4276" s="5">
        <v>2</v>
      </c>
    </row>
    <row r="4277" spans="1:5" x14ac:dyDescent="0.25">
      <c r="A4277">
        <v>4803</v>
      </c>
      <c r="B4277" s="2">
        <v>1</v>
      </c>
    </row>
    <row r="4278" spans="1:5" x14ac:dyDescent="0.25">
      <c r="A4278">
        <v>4804</v>
      </c>
      <c r="B4278" s="2">
        <v>1</v>
      </c>
      <c r="E4278" s="3">
        <v>4</v>
      </c>
    </row>
    <row r="4279" spans="1:5" x14ac:dyDescent="0.25">
      <c r="A4279">
        <v>4805</v>
      </c>
      <c r="B4279" s="2">
        <v>1</v>
      </c>
      <c r="E4279" s="3">
        <v>4</v>
      </c>
    </row>
    <row r="4280" spans="1:5" x14ac:dyDescent="0.25">
      <c r="A4280">
        <v>4806</v>
      </c>
      <c r="B4280" s="2">
        <v>1</v>
      </c>
      <c r="E4280" s="3">
        <v>4</v>
      </c>
    </row>
    <row r="4281" spans="1:5" x14ac:dyDescent="0.25">
      <c r="A4281">
        <v>4807</v>
      </c>
      <c r="B4281" s="2">
        <v>1</v>
      </c>
      <c r="E4281" s="3">
        <v>4</v>
      </c>
    </row>
    <row r="4282" spans="1:5" x14ac:dyDescent="0.25">
      <c r="A4282">
        <v>4808</v>
      </c>
      <c r="B4282" s="2">
        <v>1</v>
      </c>
      <c r="E4282" s="3">
        <v>4</v>
      </c>
    </row>
    <row r="4283" spans="1:5" x14ac:dyDescent="0.25">
      <c r="A4283">
        <v>4809</v>
      </c>
      <c r="B4283" s="2">
        <v>1</v>
      </c>
      <c r="E4283" s="3">
        <v>4</v>
      </c>
    </row>
    <row r="4284" spans="1:5" x14ac:dyDescent="0.25">
      <c r="A4284">
        <v>4810</v>
      </c>
      <c r="B4284" s="2">
        <v>1</v>
      </c>
      <c r="E4284" s="3">
        <v>4</v>
      </c>
    </row>
    <row r="4285" spans="1:5" x14ac:dyDescent="0.25">
      <c r="A4285">
        <v>4811</v>
      </c>
      <c r="B4285" s="2">
        <v>1</v>
      </c>
      <c r="E4285" s="3">
        <v>4</v>
      </c>
    </row>
    <row r="4286" spans="1:5" x14ac:dyDescent="0.25">
      <c r="A4286">
        <v>4812</v>
      </c>
      <c r="B4286" s="2">
        <v>1</v>
      </c>
      <c r="E4286" s="3">
        <v>4</v>
      </c>
    </row>
    <row r="4287" spans="1:5" x14ac:dyDescent="0.25">
      <c r="A4287">
        <v>4813</v>
      </c>
      <c r="B4287" s="2">
        <v>1</v>
      </c>
      <c r="E4287" s="3">
        <v>4</v>
      </c>
    </row>
    <row r="4288" spans="1:5" x14ac:dyDescent="0.25">
      <c r="A4288">
        <v>4814</v>
      </c>
      <c r="E4288" s="3">
        <v>4</v>
      </c>
    </row>
    <row r="4289" spans="1:5" x14ac:dyDescent="0.25">
      <c r="A4289">
        <v>4815</v>
      </c>
      <c r="D4289" s="4">
        <v>3</v>
      </c>
      <c r="E4289" s="3">
        <v>4</v>
      </c>
    </row>
    <row r="4290" spans="1:5" x14ac:dyDescent="0.25">
      <c r="A4290">
        <v>4816</v>
      </c>
      <c r="D4290" s="4">
        <v>3</v>
      </c>
    </row>
    <row r="4291" spans="1:5" x14ac:dyDescent="0.25">
      <c r="A4291">
        <v>4817</v>
      </c>
      <c r="C4291" s="5">
        <v>2</v>
      </c>
      <c r="D4291" s="4">
        <v>3</v>
      </c>
    </row>
    <row r="4292" spans="1:5" x14ac:dyDescent="0.25">
      <c r="A4292">
        <v>4818</v>
      </c>
      <c r="C4292" s="5">
        <v>2</v>
      </c>
      <c r="D4292" s="4">
        <v>3</v>
      </c>
    </row>
    <row r="4293" spans="1:5" x14ac:dyDescent="0.25">
      <c r="A4293">
        <v>4819</v>
      </c>
      <c r="C4293" s="5">
        <v>2</v>
      </c>
      <c r="D4293" s="4">
        <v>3</v>
      </c>
    </row>
    <row r="4294" spans="1:5" x14ac:dyDescent="0.25">
      <c r="A4294">
        <v>4820</v>
      </c>
      <c r="C4294" s="5">
        <v>2</v>
      </c>
      <c r="D4294" s="4">
        <v>3</v>
      </c>
    </row>
    <row r="4295" spans="1:5" x14ac:dyDescent="0.25">
      <c r="A4295">
        <v>4821</v>
      </c>
      <c r="C4295" s="5">
        <v>2</v>
      </c>
      <c r="D4295" s="4">
        <v>3</v>
      </c>
    </row>
    <row r="4296" spans="1:5" x14ac:dyDescent="0.25">
      <c r="A4296">
        <v>4822</v>
      </c>
      <c r="C4296" s="5">
        <v>2</v>
      </c>
      <c r="D4296" s="4">
        <v>3</v>
      </c>
    </row>
    <row r="4297" spans="1:5" x14ac:dyDescent="0.25">
      <c r="A4297">
        <v>4823</v>
      </c>
      <c r="C4297" s="5">
        <v>2</v>
      </c>
      <c r="D4297" s="4">
        <v>3</v>
      </c>
    </row>
    <row r="4298" spans="1:5" x14ac:dyDescent="0.25">
      <c r="A4298">
        <v>4824</v>
      </c>
      <c r="C4298" s="5">
        <v>2</v>
      </c>
      <c r="D4298" s="4">
        <v>3</v>
      </c>
    </row>
    <row r="4299" spans="1:5" x14ac:dyDescent="0.25">
      <c r="A4299">
        <v>4825</v>
      </c>
      <c r="C4299" s="5">
        <v>2</v>
      </c>
    </row>
    <row r="4300" spans="1:5" x14ac:dyDescent="0.25">
      <c r="A4300">
        <v>4826</v>
      </c>
      <c r="C4300" s="5">
        <v>2</v>
      </c>
    </row>
    <row r="4301" spans="1:5" x14ac:dyDescent="0.25">
      <c r="A4301">
        <v>4827</v>
      </c>
      <c r="C4301" s="5">
        <v>2</v>
      </c>
    </row>
    <row r="4302" spans="1:5" x14ac:dyDescent="0.25">
      <c r="A4302">
        <v>4828</v>
      </c>
      <c r="C4302" s="5">
        <v>2</v>
      </c>
    </row>
    <row r="4303" spans="1:5" x14ac:dyDescent="0.25">
      <c r="A4303">
        <v>4829</v>
      </c>
      <c r="B4303" s="2">
        <v>1</v>
      </c>
    </row>
    <row r="4304" spans="1:5" x14ac:dyDescent="0.25">
      <c r="A4304">
        <v>4830</v>
      </c>
      <c r="B4304" s="2">
        <v>1</v>
      </c>
    </row>
    <row r="4305" spans="1:5" x14ac:dyDescent="0.25">
      <c r="A4305">
        <v>4831</v>
      </c>
      <c r="B4305" s="2">
        <v>1</v>
      </c>
      <c r="E4305" s="3">
        <v>4</v>
      </c>
    </row>
    <row r="4306" spans="1:5" x14ac:dyDescent="0.25">
      <c r="A4306">
        <v>4832</v>
      </c>
      <c r="B4306" s="2">
        <v>1</v>
      </c>
      <c r="E4306" s="3">
        <v>4</v>
      </c>
    </row>
    <row r="4307" spans="1:5" x14ac:dyDescent="0.25">
      <c r="A4307">
        <v>4833</v>
      </c>
      <c r="B4307" s="2">
        <v>1</v>
      </c>
      <c r="E4307" s="3">
        <v>4</v>
      </c>
    </row>
    <row r="4308" spans="1:5" x14ac:dyDescent="0.25">
      <c r="A4308">
        <v>4834</v>
      </c>
      <c r="B4308" s="2">
        <v>1</v>
      </c>
      <c r="E4308" s="3">
        <v>4</v>
      </c>
    </row>
    <row r="4309" spans="1:5" x14ac:dyDescent="0.25">
      <c r="A4309">
        <v>4835</v>
      </c>
      <c r="B4309" s="2">
        <v>1</v>
      </c>
      <c r="E4309" s="3">
        <v>4</v>
      </c>
    </row>
    <row r="4310" spans="1:5" x14ac:dyDescent="0.25">
      <c r="A4310">
        <v>4836</v>
      </c>
      <c r="B4310" s="2">
        <v>1</v>
      </c>
      <c r="E4310" s="3">
        <v>4</v>
      </c>
    </row>
    <row r="4311" spans="1:5" x14ac:dyDescent="0.25">
      <c r="A4311">
        <v>4837</v>
      </c>
      <c r="B4311" s="2">
        <v>1</v>
      </c>
      <c r="E4311" s="3">
        <v>4</v>
      </c>
    </row>
    <row r="4312" spans="1:5" x14ac:dyDescent="0.25">
      <c r="A4312">
        <v>4838</v>
      </c>
      <c r="B4312" s="2">
        <v>1</v>
      </c>
      <c r="E4312" s="3">
        <v>4</v>
      </c>
    </row>
    <row r="4313" spans="1:5" x14ac:dyDescent="0.25">
      <c r="A4313">
        <v>4839</v>
      </c>
      <c r="B4313" s="2">
        <v>1</v>
      </c>
      <c r="E4313" s="3">
        <v>4</v>
      </c>
    </row>
    <row r="4314" spans="1:5" x14ac:dyDescent="0.25">
      <c r="A4314">
        <v>4840</v>
      </c>
      <c r="D4314" s="4">
        <v>3</v>
      </c>
      <c r="E4314" s="3">
        <v>4</v>
      </c>
    </row>
    <row r="4315" spans="1:5" x14ac:dyDescent="0.25">
      <c r="A4315">
        <v>4841</v>
      </c>
      <c r="D4315" s="4">
        <v>3</v>
      </c>
      <c r="E4315" s="3">
        <v>4</v>
      </c>
    </row>
    <row r="4316" spans="1:5" x14ac:dyDescent="0.25">
      <c r="A4316">
        <v>4842</v>
      </c>
      <c r="D4316" s="4">
        <v>3</v>
      </c>
    </row>
    <row r="4317" spans="1:5" x14ac:dyDescent="0.25">
      <c r="A4317">
        <v>4843</v>
      </c>
      <c r="C4317" s="5">
        <v>2</v>
      </c>
      <c r="D4317" s="4">
        <v>3</v>
      </c>
    </row>
    <row r="4318" spans="1:5" x14ac:dyDescent="0.25">
      <c r="A4318">
        <v>4844</v>
      </c>
      <c r="C4318" s="5">
        <v>2</v>
      </c>
      <c r="D4318" s="4">
        <v>3</v>
      </c>
    </row>
    <row r="4319" spans="1:5" x14ac:dyDescent="0.25">
      <c r="A4319">
        <v>4845</v>
      </c>
      <c r="C4319" s="5">
        <v>2</v>
      </c>
      <c r="D4319" s="4">
        <v>3</v>
      </c>
    </row>
    <row r="4320" spans="1:5" x14ac:dyDescent="0.25">
      <c r="A4320">
        <v>4846</v>
      </c>
      <c r="C4320" s="5">
        <v>2</v>
      </c>
      <c r="D4320" s="4">
        <v>3</v>
      </c>
    </row>
    <row r="4321" spans="1:5" x14ac:dyDescent="0.25">
      <c r="A4321">
        <v>4847</v>
      </c>
      <c r="C4321" s="5">
        <v>2</v>
      </c>
      <c r="D4321" s="4">
        <v>3</v>
      </c>
    </row>
    <row r="4322" spans="1:5" x14ac:dyDescent="0.25">
      <c r="A4322">
        <v>4848</v>
      </c>
      <c r="C4322" s="5">
        <v>2</v>
      </c>
      <c r="D4322" s="4">
        <v>3</v>
      </c>
    </row>
    <row r="4323" spans="1:5" x14ac:dyDescent="0.25">
      <c r="A4323">
        <v>4849</v>
      </c>
      <c r="C4323" s="5">
        <v>2</v>
      </c>
    </row>
    <row r="4324" spans="1:5" x14ac:dyDescent="0.25">
      <c r="A4324">
        <v>4850</v>
      </c>
      <c r="C4324" s="5">
        <v>2</v>
      </c>
    </row>
    <row r="4325" spans="1:5" x14ac:dyDescent="0.25">
      <c r="A4325">
        <v>4851</v>
      </c>
      <c r="C4325" s="5">
        <v>2</v>
      </c>
    </row>
    <row r="4326" spans="1:5" x14ac:dyDescent="0.25">
      <c r="A4326">
        <v>4852</v>
      </c>
      <c r="C4326" s="5">
        <v>2</v>
      </c>
    </row>
    <row r="4327" spans="1:5" x14ac:dyDescent="0.25">
      <c r="A4327">
        <v>4853</v>
      </c>
      <c r="C4327" s="5">
        <v>2</v>
      </c>
    </row>
    <row r="4328" spans="1:5" x14ac:dyDescent="0.25">
      <c r="A4328">
        <v>4854</v>
      </c>
      <c r="B4328" s="2">
        <v>1</v>
      </c>
      <c r="C4328" s="5">
        <v>2</v>
      </c>
    </row>
    <row r="4329" spans="1:5" x14ac:dyDescent="0.25">
      <c r="A4329">
        <v>4855</v>
      </c>
      <c r="B4329" s="2">
        <v>1</v>
      </c>
    </row>
    <row r="4330" spans="1:5" x14ac:dyDescent="0.25">
      <c r="A4330">
        <v>4856</v>
      </c>
      <c r="B4330" s="2">
        <v>1</v>
      </c>
    </row>
    <row r="4331" spans="1:5" x14ac:dyDescent="0.25">
      <c r="A4331">
        <v>4857</v>
      </c>
      <c r="B4331" s="2">
        <v>1</v>
      </c>
    </row>
    <row r="4332" spans="1:5" x14ac:dyDescent="0.25">
      <c r="A4332">
        <v>4858</v>
      </c>
      <c r="B4332" s="2">
        <v>1</v>
      </c>
    </row>
    <row r="4333" spans="1:5" x14ac:dyDescent="0.25">
      <c r="A4333">
        <v>4859</v>
      </c>
      <c r="B4333" s="2">
        <v>1</v>
      </c>
      <c r="E4333" s="3">
        <v>4</v>
      </c>
    </row>
    <row r="4334" spans="1:5" x14ac:dyDescent="0.25">
      <c r="A4334">
        <v>4860</v>
      </c>
      <c r="B4334" s="2">
        <v>1</v>
      </c>
      <c r="E4334" s="3">
        <v>4</v>
      </c>
    </row>
    <row r="4335" spans="1:5" x14ac:dyDescent="0.25">
      <c r="A4335">
        <v>4861</v>
      </c>
      <c r="B4335" s="2">
        <v>1</v>
      </c>
      <c r="E4335" s="3">
        <v>4</v>
      </c>
    </row>
    <row r="4336" spans="1:5" x14ac:dyDescent="0.25">
      <c r="A4336">
        <v>4862</v>
      </c>
      <c r="B4336" s="2">
        <v>1</v>
      </c>
      <c r="D4336" s="4">
        <v>3</v>
      </c>
      <c r="E4336" s="3">
        <v>4</v>
      </c>
    </row>
    <row r="4337" spans="1:5" x14ac:dyDescent="0.25">
      <c r="A4337">
        <v>4863</v>
      </c>
      <c r="B4337" s="2">
        <v>1</v>
      </c>
      <c r="D4337" s="4">
        <v>3</v>
      </c>
      <c r="E4337" s="3">
        <v>4</v>
      </c>
    </row>
    <row r="4338" spans="1:5" x14ac:dyDescent="0.25">
      <c r="A4338">
        <v>4864</v>
      </c>
      <c r="D4338" s="4">
        <v>3</v>
      </c>
      <c r="E4338" s="3">
        <v>4</v>
      </c>
    </row>
    <row r="4339" spans="1:5" x14ac:dyDescent="0.25">
      <c r="A4339">
        <v>4865</v>
      </c>
      <c r="D4339" s="4">
        <v>3</v>
      </c>
      <c r="E4339" s="3">
        <v>4</v>
      </c>
    </row>
    <row r="4340" spans="1:5" x14ac:dyDescent="0.25">
      <c r="A4340">
        <v>4866</v>
      </c>
      <c r="D4340" s="4">
        <v>3</v>
      </c>
      <c r="E4340" s="3">
        <v>4</v>
      </c>
    </row>
    <row r="4341" spans="1:5" x14ac:dyDescent="0.25">
      <c r="A4341">
        <v>4867</v>
      </c>
      <c r="D4341" s="4">
        <v>3</v>
      </c>
      <c r="E4341" s="3">
        <v>4</v>
      </c>
    </row>
    <row r="4342" spans="1:5" x14ac:dyDescent="0.25">
      <c r="A4342">
        <v>4868</v>
      </c>
      <c r="D4342" s="4">
        <v>3</v>
      </c>
      <c r="E4342" s="3">
        <v>4</v>
      </c>
    </row>
    <row r="4343" spans="1:5" x14ac:dyDescent="0.25">
      <c r="A4343">
        <v>4869</v>
      </c>
      <c r="C4343" s="5">
        <v>2</v>
      </c>
      <c r="D4343" s="4">
        <v>3</v>
      </c>
    </row>
    <row r="4344" spans="1:5" x14ac:dyDescent="0.25">
      <c r="A4344">
        <v>4870</v>
      </c>
      <c r="C4344" s="5">
        <v>2</v>
      </c>
      <c r="D4344" s="4">
        <v>3</v>
      </c>
    </row>
    <row r="4345" spans="1:5" x14ac:dyDescent="0.25">
      <c r="A4345">
        <v>4871</v>
      </c>
      <c r="C4345" s="5">
        <v>2</v>
      </c>
      <c r="D4345" s="4">
        <v>3</v>
      </c>
    </row>
    <row r="4346" spans="1:5" x14ac:dyDescent="0.25">
      <c r="A4346">
        <v>4872</v>
      </c>
      <c r="C4346" s="5">
        <v>2</v>
      </c>
      <c r="D4346" s="4">
        <v>3</v>
      </c>
    </row>
    <row r="4347" spans="1:5" x14ac:dyDescent="0.25">
      <c r="A4347">
        <v>4873</v>
      </c>
      <c r="C4347" s="5">
        <v>2</v>
      </c>
      <c r="D4347" s="4">
        <v>3</v>
      </c>
    </row>
    <row r="4348" spans="1:5" x14ac:dyDescent="0.25">
      <c r="A4348">
        <v>4874</v>
      </c>
      <c r="C4348" s="5">
        <v>2</v>
      </c>
    </row>
    <row r="4349" spans="1:5" x14ac:dyDescent="0.25">
      <c r="A4349">
        <v>4875</v>
      </c>
      <c r="C4349" s="5">
        <v>2</v>
      </c>
    </row>
    <row r="4350" spans="1:5" x14ac:dyDescent="0.25">
      <c r="A4350">
        <v>4876</v>
      </c>
      <c r="C4350" s="5">
        <v>2</v>
      </c>
    </row>
    <row r="4351" spans="1:5" x14ac:dyDescent="0.25">
      <c r="A4351">
        <v>4877</v>
      </c>
      <c r="C4351" s="5">
        <v>2</v>
      </c>
    </row>
    <row r="4352" spans="1:5" x14ac:dyDescent="0.25">
      <c r="A4352">
        <v>4878</v>
      </c>
      <c r="B4352" s="2">
        <v>1</v>
      </c>
      <c r="C4352" s="5">
        <v>2</v>
      </c>
    </row>
    <row r="4353" spans="1:5" x14ac:dyDescent="0.25">
      <c r="A4353">
        <v>4879</v>
      </c>
      <c r="B4353" s="2">
        <v>1</v>
      </c>
      <c r="C4353" s="5">
        <v>2</v>
      </c>
    </row>
    <row r="4354" spans="1:5" x14ac:dyDescent="0.25">
      <c r="A4354">
        <v>4880</v>
      </c>
      <c r="B4354" s="2">
        <v>1</v>
      </c>
      <c r="C4354" s="5">
        <v>2</v>
      </c>
    </row>
    <row r="4355" spans="1:5" x14ac:dyDescent="0.25">
      <c r="A4355">
        <v>4881</v>
      </c>
      <c r="B4355" s="2">
        <v>1</v>
      </c>
    </row>
    <row r="4356" spans="1:5" x14ac:dyDescent="0.25">
      <c r="A4356">
        <v>4882</v>
      </c>
      <c r="B4356" s="2">
        <v>1</v>
      </c>
    </row>
    <row r="4357" spans="1:5" x14ac:dyDescent="0.25">
      <c r="A4357">
        <v>4883</v>
      </c>
      <c r="B4357" s="2">
        <v>1</v>
      </c>
    </row>
    <row r="4358" spans="1:5" x14ac:dyDescent="0.25">
      <c r="A4358">
        <v>4884</v>
      </c>
      <c r="B4358" s="2">
        <v>1</v>
      </c>
      <c r="E4358" s="3">
        <v>4</v>
      </c>
    </row>
    <row r="4359" spans="1:5" x14ac:dyDescent="0.25">
      <c r="A4359">
        <v>4885</v>
      </c>
      <c r="B4359" s="2">
        <v>1</v>
      </c>
      <c r="E4359" s="3">
        <v>4</v>
      </c>
    </row>
    <row r="4360" spans="1:5" x14ac:dyDescent="0.25">
      <c r="A4360">
        <v>4886</v>
      </c>
      <c r="B4360" s="2">
        <v>1</v>
      </c>
      <c r="E4360" s="3">
        <v>4</v>
      </c>
    </row>
    <row r="4361" spans="1:5" x14ac:dyDescent="0.25">
      <c r="A4361">
        <v>4887</v>
      </c>
      <c r="B4361" s="2">
        <v>1</v>
      </c>
      <c r="D4361" s="4">
        <v>3</v>
      </c>
      <c r="E4361" s="3">
        <v>4</v>
      </c>
    </row>
    <row r="4362" spans="1:5" x14ac:dyDescent="0.25">
      <c r="A4362">
        <v>4888</v>
      </c>
      <c r="D4362" s="4">
        <v>3</v>
      </c>
      <c r="E4362" s="3">
        <v>4</v>
      </c>
    </row>
    <row r="4363" spans="1:5" x14ac:dyDescent="0.25">
      <c r="A4363">
        <v>4889</v>
      </c>
      <c r="D4363" s="4">
        <v>3</v>
      </c>
      <c r="E4363" s="3">
        <v>4</v>
      </c>
    </row>
    <row r="4364" spans="1:5" x14ac:dyDescent="0.25">
      <c r="A4364">
        <v>4890</v>
      </c>
      <c r="D4364" s="4">
        <v>3</v>
      </c>
      <c r="E4364" s="3">
        <v>4</v>
      </c>
    </row>
    <row r="4365" spans="1:5" x14ac:dyDescent="0.25">
      <c r="A4365">
        <v>4891</v>
      </c>
      <c r="D4365" s="4">
        <v>3</v>
      </c>
      <c r="E4365" s="3">
        <v>4</v>
      </c>
    </row>
    <row r="4366" spans="1:5" x14ac:dyDescent="0.25">
      <c r="A4366">
        <v>4892</v>
      </c>
      <c r="D4366" s="4">
        <v>3</v>
      </c>
      <c r="E4366" s="3">
        <v>4</v>
      </c>
    </row>
    <row r="4367" spans="1:5" x14ac:dyDescent="0.25">
      <c r="A4367">
        <v>4893</v>
      </c>
      <c r="D4367" s="4">
        <v>3</v>
      </c>
      <c r="E4367" s="3">
        <v>4</v>
      </c>
    </row>
    <row r="4368" spans="1:5" x14ac:dyDescent="0.25">
      <c r="A4368">
        <v>4894</v>
      </c>
      <c r="C4368" s="5">
        <v>2</v>
      </c>
      <c r="D4368" s="4">
        <v>3</v>
      </c>
      <c r="E4368" s="3">
        <v>4</v>
      </c>
    </row>
    <row r="4369" spans="1:5" x14ac:dyDescent="0.25">
      <c r="A4369">
        <v>4895</v>
      </c>
      <c r="C4369" s="5">
        <v>2</v>
      </c>
      <c r="D4369" s="4">
        <v>3</v>
      </c>
    </row>
    <row r="4370" spans="1:5" x14ac:dyDescent="0.25">
      <c r="A4370">
        <v>4896</v>
      </c>
      <c r="C4370" s="5">
        <v>2</v>
      </c>
      <c r="D4370" s="4">
        <v>3</v>
      </c>
    </row>
    <row r="4371" spans="1:5" x14ac:dyDescent="0.25">
      <c r="A4371">
        <v>4897</v>
      </c>
      <c r="C4371" s="5">
        <v>2</v>
      </c>
      <c r="D4371" s="4">
        <v>3</v>
      </c>
    </row>
    <row r="4372" spans="1:5" x14ac:dyDescent="0.25">
      <c r="A4372">
        <v>4898</v>
      </c>
      <c r="C4372" s="5">
        <v>2</v>
      </c>
      <c r="D4372" s="4">
        <v>3</v>
      </c>
    </row>
    <row r="4373" spans="1:5" x14ac:dyDescent="0.25">
      <c r="A4373">
        <v>4899</v>
      </c>
      <c r="C4373" s="5">
        <v>2</v>
      </c>
    </row>
    <row r="4374" spans="1:5" x14ac:dyDescent="0.25">
      <c r="A4374">
        <v>4900</v>
      </c>
      <c r="C4374" s="5">
        <v>2</v>
      </c>
    </row>
    <row r="4375" spans="1:5" x14ac:dyDescent="0.25">
      <c r="A4375">
        <v>4901</v>
      </c>
      <c r="C4375" s="5">
        <v>2</v>
      </c>
    </row>
    <row r="4376" spans="1:5" x14ac:dyDescent="0.25">
      <c r="A4376">
        <v>4902</v>
      </c>
      <c r="B4376" s="2">
        <v>1</v>
      </c>
      <c r="C4376" s="5">
        <v>2</v>
      </c>
    </row>
    <row r="4377" spans="1:5" x14ac:dyDescent="0.25">
      <c r="A4377">
        <v>4903</v>
      </c>
      <c r="B4377" s="2">
        <v>1</v>
      </c>
      <c r="C4377" s="5">
        <v>2</v>
      </c>
    </row>
    <row r="4378" spans="1:5" x14ac:dyDescent="0.25">
      <c r="A4378">
        <v>4904</v>
      </c>
      <c r="B4378" s="2">
        <v>1</v>
      </c>
      <c r="C4378" s="5">
        <v>2</v>
      </c>
    </row>
    <row r="4379" spans="1:5" x14ac:dyDescent="0.25">
      <c r="A4379">
        <v>4905</v>
      </c>
      <c r="B4379" s="2">
        <v>1</v>
      </c>
      <c r="C4379" s="5">
        <v>2</v>
      </c>
    </row>
    <row r="4380" spans="1:5" x14ac:dyDescent="0.25">
      <c r="A4380">
        <v>4906</v>
      </c>
      <c r="B4380" s="2">
        <v>1</v>
      </c>
    </row>
    <row r="4381" spans="1:5" x14ac:dyDescent="0.25">
      <c r="A4381">
        <v>4907</v>
      </c>
      <c r="B4381" s="2">
        <v>1</v>
      </c>
    </row>
    <row r="4382" spans="1:5" x14ac:dyDescent="0.25">
      <c r="A4382">
        <v>4908</v>
      </c>
      <c r="B4382" s="2">
        <v>1</v>
      </c>
      <c r="E4382" s="3">
        <v>4</v>
      </c>
    </row>
    <row r="4383" spans="1:5" x14ac:dyDescent="0.25">
      <c r="A4383">
        <v>4909</v>
      </c>
      <c r="B4383" s="2">
        <v>1</v>
      </c>
      <c r="E4383" s="3">
        <v>4</v>
      </c>
    </row>
    <row r="4384" spans="1:5" x14ac:dyDescent="0.25">
      <c r="A4384">
        <v>4910</v>
      </c>
      <c r="B4384" s="2">
        <v>1</v>
      </c>
      <c r="E4384" s="3">
        <v>4</v>
      </c>
    </row>
    <row r="4385" spans="1:5" x14ac:dyDescent="0.25">
      <c r="A4385">
        <v>4911</v>
      </c>
      <c r="B4385" s="2">
        <v>1</v>
      </c>
      <c r="E4385" s="3">
        <v>4</v>
      </c>
    </row>
    <row r="4386" spans="1:5" x14ac:dyDescent="0.25">
      <c r="A4386">
        <v>4912</v>
      </c>
      <c r="B4386" s="2">
        <v>1</v>
      </c>
      <c r="D4386" s="4">
        <v>3</v>
      </c>
      <c r="E4386" s="3">
        <v>4</v>
      </c>
    </row>
    <row r="4387" spans="1:5" x14ac:dyDescent="0.25">
      <c r="A4387">
        <v>4913</v>
      </c>
      <c r="B4387" s="2">
        <v>1</v>
      </c>
      <c r="D4387" s="4">
        <v>3</v>
      </c>
      <c r="E4387" s="3">
        <v>4</v>
      </c>
    </row>
    <row r="4388" spans="1:5" x14ac:dyDescent="0.25">
      <c r="A4388">
        <v>4914</v>
      </c>
      <c r="D4388" s="4">
        <v>3</v>
      </c>
      <c r="E4388" s="3">
        <v>4</v>
      </c>
    </row>
    <row r="4389" spans="1:5" x14ac:dyDescent="0.25">
      <c r="A4389">
        <v>4915</v>
      </c>
      <c r="D4389" s="4">
        <v>3</v>
      </c>
      <c r="E4389" s="3">
        <v>4</v>
      </c>
    </row>
    <row r="4390" spans="1:5" x14ac:dyDescent="0.25">
      <c r="A4390">
        <v>4916</v>
      </c>
      <c r="D4390" s="4">
        <v>3</v>
      </c>
      <c r="E4390" s="3">
        <v>4</v>
      </c>
    </row>
    <row r="4391" spans="1:5" x14ac:dyDescent="0.25">
      <c r="A4391">
        <v>4917</v>
      </c>
      <c r="D4391" s="4">
        <v>3</v>
      </c>
      <c r="E4391" s="3">
        <v>4</v>
      </c>
    </row>
    <row r="4392" spans="1:5" x14ac:dyDescent="0.25">
      <c r="A4392">
        <v>4918</v>
      </c>
      <c r="D4392" s="4">
        <v>3</v>
      </c>
      <c r="E4392" s="3">
        <v>4</v>
      </c>
    </row>
    <row r="4393" spans="1:5" x14ac:dyDescent="0.25">
      <c r="A4393">
        <v>4919</v>
      </c>
      <c r="D4393" s="4">
        <v>3</v>
      </c>
      <c r="E4393" s="3">
        <v>4</v>
      </c>
    </row>
    <row r="4394" spans="1:5" x14ac:dyDescent="0.25">
      <c r="A4394">
        <v>4920</v>
      </c>
      <c r="C4394" s="5">
        <v>2</v>
      </c>
      <c r="D4394" s="4">
        <v>3</v>
      </c>
    </row>
    <row r="4395" spans="1:5" x14ac:dyDescent="0.25">
      <c r="A4395">
        <v>4921</v>
      </c>
      <c r="C4395" s="5">
        <v>2</v>
      </c>
      <c r="D4395" s="4">
        <v>3</v>
      </c>
    </row>
    <row r="4396" spans="1:5" x14ac:dyDescent="0.25">
      <c r="A4396">
        <v>4922</v>
      </c>
      <c r="C4396" s="5">
        <v>2</v>
      </c>
      <c r="D4396" s="4">
        <v>3</v>
      </c>
    </row>
    <row r="4397" spans="1:5" x14ac:dyDescent="0.25">
      <c r="A4397">
        <v>4923</v>
      </c>
      <c r="C4397" s="5">
        <v>2</v>
      </c>
    </row>
    <row r="4398" spans="1:5" x14ac:dyDescent="0.25">
      <c r="A4398">
        <v>4924</v>
      </c>
      <c r="C4398" s="5">
        <v>2</v>
      </c>
    </row>
    <row r="4399" spans="1:5" x14ac:dyDescent="0.25">
      <c r="A4399">
        <v>4925</v>
      </c>
      <c r="C4399" s="5">
        <v>2</v>
      </c>
    </row>
    <row r="4400" spans="1:5" x14ac:dyDescent="0.25">
      <c r="A4400">
        <v>4926</v>
      </c>
      <c r="C4400" s="5">
        <v>2</v>
      </c>
    </row>
    <row r="4401" spans="1:5" x14ac:dyDescent="0.25">
      <c r="A4401">
        <v>4927</v>
      </c>
      <c r="C4401" s="5">
        <v>2</v>
      </c>
    </row>
    <row r="4402" spans="1:5" x14ac:dyDescent="0.25">
      <c r="A4402">
        <v>4928</v>
      </c>
      <c r="B4402" s="2">
        <v>1</v>
      </c>
      <c r="C4402" s="5">
        <v>2</v>
      </c>
    </row>
    <row r="4403" spans="1:5" x14ac:dyDescent="0.25">
      <c r="A4403">
        <v>4929</v>
      </c>
      <c r="B4403" s="2">
        <v>1</v>
      </c>
      <c r="C4403" s="5">
        <v>2</v>
      </c>
    </row>
    <row r="4404" spans="1:5" x14ac:dyDescent="0.25">
      <c r="A4404">
        <v>4930</v>
      </c>
      <c r="B4404" s="2">
        <v>1</v>
      </c>
      <c r="C4404" s="5">
        <v>2</v>
      </c>
    </row>
    <row r="4405" spans="1:5" x14ac:dyDescent="0.25">
      <c r="A4405">
        <v>4931</v>
      </c>
      <c r="B4405" s="2">
        <v>1</v>
      </c>
      <c r="C4405" s="5">
        <v>2</v>
      </c>
    </row>
    <row r="4406" spans="1:5" x14ac:dyDescent="0.25">
      <c r="A4406">
        <v>4932</v>
      </c>
      <c r="B4406" s="2">
        <v>1</v>
      </c>
    </row>
    <row r="4407" spans="1:5" x14ac:dyDescent="0.25">
      <c r="A4407">
        <v>4933</v>
      </c>
      <c r="B4407" s="2">
        <v>1</v>
      </c>
    </row>
    <row r="4408" spans="1:5" x14ac:dyDescent="0.25">
      <c r="A4408">
        <v>4934</v>
      </c>
      <c r="B4408" s="2">
        <v>1</v>
      </c>
    </row>
    <row r="4409" spans="1:5" x14ac:dyDescent="0.25">
      <c r="A4409">
        <v>4935</v>
      </c>
      <c r="B4409" s="2">
        <v>1</v>
      </c>
    </row>
    <row r="4410" spans="1:5" x14ac:dyDescent="0.25">
      <c r="A4410">
        <v>4936</v>
      </c>
      <c r="B4410" s="2">
        <v>1</v>
      </c>
      <c r="E4410" s="3">
        <v>4</v>
      </c>
    </row>
    <row r="4411" spans="1:5" x14ac:dyDescent="0.25">
      <c r="A4411">
        <v>4937</v>
      </c>
      <c r="B4411" s="2">
        <v>1</v>
      </c>
      <c r="D4411" s="4">
        <v>3</v>
      </c>
      <c r="E4411" s="3">
        <v>4</v>
      </c>
    </row>
    <row r="4412" spans="1:5" x14ac:dyDescent="0.25">
      <c r="A4412">
        <v>4938</v>
      </c>
      <c r="B4412" s="2">
        <v>1</v>
      </c>
      <c r="D4412" s="4">
        <v>3</v>
      </c>
      <c r="E4412" s="3">
        <v>4</v>
      </c>
    </row>
    <row r="4413" spans="1:5" x14ac:dyDescent="0.25">
      <c r="A4413">
        <v>4939</v>
      </c>
      <c r="B4413" s="2">
        <v>1</v>
      </c>
      <c r="D4413" s="4">
        <v>3</v>
      </c>
      <c r="E4413" s="3">
        <v>4</v>
      </c>
    </row>
    <row r="4414" spans="1:5" x14ac:dyDescent="0.25">
      <c r="A4414">
        <v>4940</v>
      </c>
      <c r="D4414" s="4">
        <v>3</v>
      </c>
      <c r="E4414" s="3">
        <v>4</v>
      </c>
    </row>
    <row r="4415" spans="1:5" x14ac:dyDescent="0.25">
      <c r="A4415">
        <v>4941</v>
      </c>
      <c r="D4415" s="4">
        <v>3</v>
      </c>
      <c r="E4415" s="3">
        <v>4</v>
      </c>
    </row>
    <row r="4416" spans="1:5" x14ac:dyDescent="0.25">
      <c r="A4416">
        <v>4942</v>
      </c>
      <c r="D4416" s="4">
        <v>3</v>
      </c>
      <c r="E4416" s="3">
        <v>4</v>
      </c>
    </row>
    <row r="4417" spans="1:5" x14ac:dyDescent="0.25">
      <c r="A4417">
        <v>4943</v>
      </c>
      <c r="D4417" s="4">
        <v>3</v>
      </c>
      <c r="E4417" s="3">
        <v>4</v>
      </c>
    </row>
    <row r="4418" spans="1:5" x14ac:dyDescent="0.25">
      <c r="A4418">
        <v>4944</v>
      </c>
      <c r="D4418" s="4">
        <v>3</v>
      </c>
      <c r="E4418" s="3">
        <v>4</v>
      </c>
    </row>
    <row r="4419" spans="1:5" x14ac:dyDescent="0.25">
      <c r="A4419">
        <v>4945</v>
      </c>
      <c r="D4419" s="4">
        <v>3</v>
      </c>
      <c r="E4419" s="3">
        <v>4</v>
      </c>
    </row>
    <row r="4420" spans="1:5" x14ac:dyDescent="0.25">
      <c r="A4420">
        <v>4946</v>
      </c>
      <c r="C4420" s="5">
        <v>2</v>
      </c>
      <c r="D4420" s="4">
        <v>3</v>
      </c>
      <c r="E4420" s="3">
        <v>4</v>
      </c>
    </row>
    <row r="4421" spans="1:5" x14ac:dyDescent="0.25">
      <c r="A4421">
        <v>4947</v>
      </c>
      <c r="C4421" s="5">
        <v>2</v>
      </c>
      <c r="D4421" s="4">
        <v>3</v>
      </c>
    </row>
    <row r="4422" spans="1:5" x14ac:dyDescent="0.25">
      <c r="A4422">
        <v>4948</v>
      </c>
      <c r="C4422" s="5">
        <v>2</v>
      </c>
      <c r="D4422" s="4">
        <v>3</v>
      </c>
    </row>
    <row r="4423" spans="1:5" x14ac:dyDescent="0.25">
      <c r="A4423">
        <v>4949</v>
      </c>
      <c r="C4423" s="5">
        <v>2</v>
      </c>
    </row>
    <row r="4424" spans="1:5" x14ac:dyDescent="0.25">
      <c r="A4424">
        <v>4950</v>
      </c>
      <c r="C4424" s="5">
        <v>2</v>
      </c>
    </row>
    <row r="4425" spans="1:5" x14ac:dyDescent="0.25">
      <c r="A4425">
        <v>4951</v>
      </c>
      <c r="C4425" s="5">
        <v>2</v>
      </c>
    </row>
    <row r="4426" spans="1:5" x14ac:dyDescent="0.25">
      <c r="A4426">
        <v>4952</v>
      </c>
      <c r="C4426" s="5">
        <v>2</v>
      </c>
    </row>
    <row r="4427" spans="1:5" x14ac:dyDescent="0.25">
      <c r="A4427">
        <v>4953</v>
      </c>
      <c r="C4427" s="5">
        <v>2</v>
      </c>
    </row>
    <row r="4428" spans="1:5" x14ac:dyDescent="0.25">
      <c r="A4428">
        <v>4954</v>
      </c>
      <c r="B4428" s="2">
        <v>1</v>
      </c>
      <c r="C4428" s="5">
        <v>2</v>
      </c>
    </row>
    <row r="4429" spans="1:5" x14ac:dyDescent="0.25">
      <c r="A4429">
        <v>4955</v>
      </c>
      <c r="B4429" s="2">
        <v>1</v>
      </c>
      <c r="C4429" s="5">
        <v>2</v>
      </c>
    </row>
    <row r="4430" spans="1:5" x14ac:dyDescent="0.25">
      <c r="A4430">
        <v>4956</v>
      </c>
      <c r="B4430" s="2">
        <v>1</v>
      </c>
      <c r="C4430" s="5">
        <v>2</v>
      </c>
    </row>
    <row r="4431" spans="1:5" x14ac:dyDescent="0.25">
      <c r="A4431">
        <v>4957</v>
      </c>
      <c r="B4431" s="2">
        <v>1</v>
      </c>
      <c r="C4431" s="5">
        <v>2</v>
      </c>
    </row>
    <row r="4432" spans="1:5" x14ac:dyDescent="0.25">
      <c r="A4432">
        <v>4958</v>
      </c>
      <c r="B4432" s="2">
        <v>1</v>
      </c>
    </row>
    <row r="4433" spans="1:5" x14ac:dyDescent="0.25">
      <c r="A4433">
        <v>4959</v>
      </c>
      <c r="B4433" s="2">
        <v>1</v>
      </c>
    </row>
    <row r="4434" spans="1:5" x14ac:dyDescent="0.25">
      <c r="A4434">
        <v>4960</v>
      </c>
      <c r="B4434" s="2">
        <v>1</v>
      </c>
    </row>
    <row r="4435" spans="1:5" x14ac:dyDescent="0.25">
      <c r="A4435">
        <v>4961</v>
      </c>
      <c r="B4435" s="2">
        <v>1</v>
      </c>
      <c r="E4435" s="3">
        <v>4</v>
      </c>
    </row>
    <row r="4436" spans="1:5" x14ac:dyDescent="0.25">
      <c r="A4436">
        <v>4962</v>
      </c>
      <c r="B4436" s="2">
        <v>1</v>
      </c>
      <c r="E4436" s="3">
        <v>4</v>
      </c>
    </row>
    <row r="4437" spans="1:5" x14ac:dyDescent="0.25">
      <c r="A4437">
        <v>4963</v>
      </c>
      <c r="B4437" s="2">
        <v>1</v>
      </c>
      <c r="E4437" s="3">
        <v>4</v>
      </c>
    </row>
    <row r="4438" spans="1:5" x14ac:dyDescent="0.25">
      <c r="A4438">
        <v>4964</v>
      </c>
      <c r="B4438" s="2">
        <v>1</v>
      </c>
      <c r="D4438" s="4">
        <v>3</v>
      </c>
      <c r="E4438" s="3">
        <v>4</v>
      </c>
    </row>
    <row r="4439" spans="1:5" x14ac:dyDescent="0.25">
      <c r="A4439">
        <v>4965</v>
      </c>
      <c r="D4439" s="4">
        <v>3</v>
      </c>
      <c r="E4439" s="3">
        <v>4</v>
      </c>
    </row>
    <row r="4440" spans="1:5" x14ac:dyDescent="0.25">
      <c r="A4440">
        <v>4966</v>
      </c>
      <c r="D4440" s="4">
        <v>3</v>
      </c>
      <c r="E4440" s="3">
        <v>4</v>
      </c>
    </row>
    <row r="4441" spans="1:5" x14ac:dyDescent="0.25">
      <c r="A4441">
        <v>4967</v>
      </c>
      <c r="D4441" s="4">
        <v>3</v>
      </c>
      <c r="E4441" s="3">
        <v>4</v>
      </c>
    </row>
    <row r="4442" spans="1:5" x14ac:dyDescent="0.25">
      <c r="A4442">
        <v>4968</v>
      </c>
      <c r="D4442" s="4">
        <v>3</v>
      </c>
      <c r="E4442" s="3">
        <v>4</v>
      </c>
    </row>
    <row r="4443" spans="1:5" x14ac:dyDescent="0.25">
      <c r="A4443">
        <v>4969</v>
      </c>
      <c r="D4443" s="4">
        <v>3</v>
      </c>
      <c r="E4443" s="3">
        <v>4</v>
      </c>
    </row>
    <row r="4444" spans="1:5" x14ac:dyDescent="0.25">
      <c r="A4444">
        <v>4970</v>
      </c>
      <c r="C4444" s="5">
        <v>2</v>
      </c>
      <c r="D4444" s="4">
        <v>3</v>
      </c>
      <c r="E4444" s="3">
        <v>4</v>
      </c>
    </row>
    <row r="4445" spans="1:5" x14ac:dyDescent="0.25">
      <c r="A4445">
        <v>4971</v>
      </c>
      <c r="C4445" s="5">
        <v>2</v>
      </c>
      <c r="D4445" s="4">
        <v>3</v>
      </c>
      <c r="E4445" s="3">
        <v>4</v>
      </c>
    </row>
    <row r="4446" spans="1:5" x14ac:dyDescent="0.25">
      <c r="A4446">
        <v>4972</v>
      </c>
      <c r="C4446" s="5">
        <v>2</v>
      </c>
      <c r="D4446" s="4">
        <v>3</v>
      </c>
    </row>
    <row r="4447" spans="1:5" x14ac:dyDescent="0.25">
      <c r="A4447">
        <v>4973</v>
      </c>
      <c r="C4447" s="5">
        <v>2</v>
      </c>
      <c r="D4447" s="4">
        <v>3</v>
      </c>
    </row>
    <row r="4448" spans="1:5" x14ac:dyDescent="0.25">
      <c r="A4448">
        <v>4974</v>
      </c>
      <c r="C4448" s="5">
        <v>2</v>
      </c>
      <c r="D4448" s="4">
        <v>3</v>
      </c>
    </row>
    <row r="4449" spans="1:5" x14ac:dyDescent="0.25">
      <c r="A4449">
        <v>4975</v>
      </c>
      <c r="C4449" s="5">
        <v>2</v>
      </c>
      <c r="D4449" s="4">
        <v>3</v>
      </c>
    </row>
    <row r="4450" spans="1:5" x14ac:dyDescent="0.25">
      <c r="A4450">
        <v>4976</v>
      </c>
      <c r="C4450" s="5">
        <v>2</v>
      </c>
    </row>
    <row r="4451" spans="1:5" x14ac:dyDescent="0.25">
      <c r="A4451">
        <v>4977</v>
      </c>
      <c r="C4451" s="5">
        <v>2</v>
      </c>
    </row>
    <row r="4452" spans="1:5" x14ac:dyDescent="0.25">
      <c r="A4452">
        <v>4978</v>
      </c>
      <c r="C4452" s="5">
        <v>2</v>
      </c>
    </row>
    <row r="4453" spans="1:5" x14ac:dyDescent="0.25">
      <c r="A4453">
        <v>4979</v>
      </c>
      <c r="C4453" s="5">
        <v>2</v>
      </c>
    </row>
    <row r="4454" spans="1:5" x14ac:dyDescent="0.25">
      <c r="A4454">
        <v>4980</v>
      </c>
      <c r="C4454" s="5">
        <v>2</v>
      </c>
    </row>
    <row r="4455" spans="1:5" x14ac:dyDescent="0.25">
      <c r="A4455">
        <v>4981</v>
      </c>
      <c r="B4455" s="2">
        <v>1</v>
      </c>
      <c r="C4455" s="5">
        <v>2</v>
      </c>
    </row>
    <row r="4456" spans="1:5" x14ac:dyDescent="0.25">
      <c r="A4456">
        <v>4982</v>
      </c>
      <c r="B4456" s="2">
        <v>1</v>
      </c>
      <c r="C4456" s="5">
        <v>2</v>
      </c>
    </row>
    <row r="4457" spans="1:5" x14ac:dyDescent="0.25">
      <c r="A4457">
        <v>4983</v>
      </c>
      <c r="B4457" s="2">
        <v>1</v>
      </c>
      <c r="C4457" s="5">
        <v>2</v>
      </c>
    </row>
    <row r="4458" spans="1:5" x14ac:dyDescent="0.25">
      <c r="A4458">
        <v>4984</v>
      </c>
      <c r="B4458" s="2">
        <v>1</v>
      </c>
    </row>
    <row r="4459" spans="1:5" x14ac:dyDescent="0.25">
      <c r="A4459">
        <v>4985</v>
      </c>
      <c r="B4459" s="2">
        <v>1</v>
      </c>
    </row>
    <row r="4460" spans="1:5" x14ac:dyDescent="0.25">
      <c r="A4460">
        <v>4986</v>
      </c>
      <c r="B4460" s="2">
        <v>1</v>
      </c>
      <c r="E4460" s="3">
        <v>4</v>
      </c>
    </row>
    <row r="4461" spans="1:5" x14ac:dyDescent="0.25">
      <c r="A4461">
        <v>4987</v>
      </c>
      <c r="B4461" s="2">
        <v>1</v>
      </c>
      <c r="E4461" s="3">
        <v>4</v>
      </c>
    </row>
    <row r="4462" spans="1:5" x14ac:dyDescent="0.25">
      <c r="A4462">
        <v>4988</v>
      </c>
      <c r="B4462" s="2">
        <v>1</v>
      </c>
      <c r="E4462" s="3">
        <v>4</v>
      </c>
    </row>
    <row r="4463" spans="1:5" x14ac:dyDescent="0.25">
      <c r="A4463">
        <v>4989</v>
      </c>
      <c r="B4463" s="2">
        <v>1</v>
      </c>
      <c r="D4463" s="4">
        <v>3</v>
      </c>
      <c r="E4463" s="3">
        <v>4</v>
      </c>
    </row>
    <row r="4464" spans="1:5" x14ac:dyDescent="0.25">
      <c r="A4464">
        <v>4990</v>
      </c>
      <c r="B4464" s="2">
        <v>1</v>
      </c>
      <c r="D4464" s="4">
        <v>3</v>
      </c>
      <c r="E4464" s="3">
        <v>4</v>
      </c>
    </row>
    <row r="4465" spans="1:5" x14ac:dyDescent="0.25">
      <c r="A4465">
        <v>4991</v>
      </c>
      <c r="B4465" s="2">
        <v>1</v>
      </c>
      <c r="D4465" s="4">
        <v>3</v>
      </c>
      <c r="E4465" s="3">
        <v>4</v>
      </c>
    </row>
    <row r="4466" spans="1:5" x14ac:dyDescent="0.25">
      <c r="A4466">
        <v>4992</v>
      </c>
      <c r="D4466" s="4">
        <v>3</v>
      </c>
      <c r="E4466" s="3">
        <v>4</v>
      </c>
    </row>
    <row r="4467" spans="1:5" x14ac:dyDescent="0.25">
      <c r="A4467">
        <v>4993</v>
      </c>
      <c r="D4467" s="4">
        <v>3</v>
      </c>
      <c r="E4467" s="3">
        <v>4</v>
      </c>
    </row>
    <row r="4468" spans="1:5" x14ac:dyDescent="0.25">
      <c r="A4468">
        <v>4994</v>
      </c>
      <c r="D4468" s="4">
        <v>3</v>
      </c>
      <c r="E4468" s="3">
        <v>4</v>
      </c>
    </row>
    <row r="4469" spans="1:5" x14ac:dyDescent="0.25">
      <c r="A4469">
        <v>4995</v>
      </c>
      <c r="D4469" s="4">
        <v>3</v>
      </c>
      <c r="E4469" s="3">
        <v>4</v>
      </c>
    </row>
    <row r="4470" spans="1:5" x14ac:dyDescent="0.25">
      <c r="A4470">
        <v>4996</v>
      </c>
      <c r="C4470" s="5">
        <v>2</v>
      </c>
      <c r="D4470" s="4">
        <v>3</v>
      </c>
      <c r="E4470" s="3">
        <v>4</v>
      </c>
    </row>
    <row r="4471" spans="1:5" x14ac:dyDescent="0.25">
      <c r="A4471">
        <v>4997</v>
      </c>
      <c r="C4471" s="5">
        <v>2</v>
      </c>
      <c r="D4471" s="4">
        <v>3</v>
      </c>
    </row>
    <row r="4472" spans="1:5" x14ac:dyDescent="0.25">
      <c r="A4472">
        <v>4998</v>
      </c>
      <c r="C4472" s="5">
        <v>2</v>
      </c>
      <c r="D4472" s="4">
        <v>3</v>
      </c>
    </row>
    <row r="4473" spans="1:5" x14ac:dyDescent="0.25">
      <c r="A4473">
        <v>4999</v>
      </c>
      <c r="C4473" s="5">
        <v>2</v>
      </c>
      <c r="D4473" s="4">
        <v>3</v>
      </c>
    </row>
    <row r="4474" spans="1:5" x14ac:dyDescent="0.25">
      <c r="A4474">
        <v>5000</v>
      </c>
      <c r="C4474" s="5">
        <v>2</v>
      </c>
      <c r="D4474" s="4">
        <v>3</v>
      </c>
    </row>
    <row r="4475" spans="1:5" x14ac:dyDescent="0.25">
      <c r="A4475">
        <v>5001</v>
      </c>
      <c r="C4475" s="5">
        <v>2</v>
      </c>
      <c r="D4475" s="4">
        <v>3</v>
      </c>
    </row>
    <row r="4476" spans="1:5" x14ac:dyDescent="0.25">
      <c r="A4476">
        <v>5002</v>
      </c>
      <c r="C4476" s="5">
        <v>2</v>
      </c>
    </row>
    <row r="4477" spans="1:5" x14ac:dyDescent="0.25">
      <c r="A4477">
        <v>5003</v>
      </c>
      <c r="C4477" s="5">
        <v>2</v>
      </c>
    </row>
    <row r="4478" spans="1:5" x14ac:dyDescent="0.25">
      <c r="A4478">
        <v>5004</v>
      </c>
      <c r="C4478" s="5">
        <v>2</v>
      </c>
    </row>
    <row r="4479" spans="1:5" x14ac:dyDescent="0.25">
      <c r="A4479">
        <v>5005</v>
      </c>
      <c r="C4479" s="5">
        <v>2</v>
      </c>
    </row>
    <row r="4480" spans="1:5" x14ac:dyDescent="0.25">
      <c r="A4480">
        <v>5006</v>
      </c>
      <c r="B4480" s="2">
        <v>1</v>
      </c>
      <c r="C4480" s="5">
        <v>2</v>
      </c>
    </row>
    <row r="4481" spans="1:5" x14ac:dyDescent="0.25">
      <c r="A4481">
        <v>5007</v>
      </c>
      <c r="B4481" s="2">
        <v>1</v>
      </c>
      <c r="C4481" s="5">
        <v>2</v>
      </c>
    </row>
    <row r="4482" spans="1:5" x14ac:dyDescent="0.25">
      <c r="A4482">
        <v>5008</v>
      </c>
      <c r="B4482" s="2">
        <v>1</v>
      </c>
      <c r="C4482" s="5">
        <v>2</v>
      </c>
    </row>
    <row r="4483" spans="1:5" x14ac:dyDescent="0.25">
      <c r="A4483">
        <v>5009</v>
      </c>
      <c r="B4483" s="2">
        <v>1</v>
      </c>
    </row>
    <row r="4484" spans="1:5" x14ac:dyDescent="0.25">
      <c r="A4484">
        <v>5010</v>
      </c>
      <c r="B4484" s="2">
        <v>1</v>
      </c>
    </row>
    <row r="4485" spans="1:5" x14ac:dyDescent="0.25">
      <c r="A4485">
        <v>5011</v>
      </c>
      <c r="B4485" s="2">
        <v>1</v>
      </c>
    </row>
    <row r="4486" spans="1:5" x14ac:dyDescent="0.25">
      <c r="A4486">
        <v>5012</v>
      </c>
      <c r="B4486" s="2">
        <v>1</v>
      </c>
    </row>
    <row r="4487" spans="1:5" x14ac:dyDescent="0.25">
      <c r="A4487">
        <v>5013</v>
      </c>
      <c r="B4487" s="2">
        <v>1</v>
      </c>
      <c r="E4487" s="3">
        <v>4</v>
      </c>
    </row>
    <row r="4488" spans="1:5" x14ac:dyDescent="0.25">
      <c r="A4488">
        <v>5014</v>
      </c>
      <c r="B4488" s="2">
        <v>1</v>
      </c>
      <c r="E4488" s="3">
        <v>4</v>
      </c>
    </row>
    <row r="4489" spans="1:5" x14ac:dyDescent="0.25">
      <c r="A4489">
        <v>5015</v>
      </c>
      <c r="B4489" s="2">
        <v>1</v>
      </c>
      <c r="E4489" s="3">
        <v>4</v>
      </c>
    </row>
    <row r="4490" spans="1:5" x14ac:dyDescent="0.25">
      <c r="A4490">
        <v>5016</v>
      </c>
      <c r="B4490" s="2">
        <v>1</v>
      </c>
      <c r="D4490" s="4">
        <v>3</v>
      </c>
      <c r="E4490" s="3">
        <v>4</v>
      </c>
    </row>
    <row r="4491" spans="1:5" x14ac:dyDescent="0.25">
      <c r="A4491">
        <v>5017</v>
      </c>
      <c r="B4491" s="2">
        <v>1</v>
      </c>
      <c r="D4491" s="4">
        <v>3</v>
      </c>
      <c r="E4491" s="3">
        <v>4</v>
      </c>
    </row>
    <row r="4492" spans="1:5" x14ac:dyDescent="0.25">
      <c r="A4492">
        <v>5018</v>
      </c>
      <c r="D4492" s="4">
        <v>3</v>
      </c>
      <c r="E4492" s="3">
        <v>4</v>
      </c>
    </row>
    <row r="4493" spans="1:5" x14ac:dyDescent="0.25">
      <c r="A4493">
        <v>5019</v>
      </c>
      <c r="D4493" s="4">
        <v>3</v>
      </c>
      <c r="E4493" s="3">
        <v>4</v>
      </c>
    </row>
    <row r="4494" spans="1:5" x14ac:dyDescent="0.25">
      <c r="A4494">
        <v>5020</v>
      </c>
      <c r="D4494" s="4">
        <v>3</v>
      </c>
      <c r="E4494" s="3">
        <v>4</v>
      </c>
    </row>
    <row r="4495" spans="1:5" x14ac:dyDescent="0.25">
      <c r="A4495">
        <v>5021</v>
      </c>
      <c r="C4495" s="5">
        <v>2</v>
      </c>
      <c r="D4495" s="4">
        <v>3</v>
      </c>
      <c r="E4495" s="3">
        <v>4</v>
      </c>
    </row>
    <row r="4496" spans="1:5" x14ac:dyDescent="0.25">
      <c r="A4496">
        <v>5022</v>
      </c>
      <c r="C4496" s="5">
        <v>2</v>
      </c>
      <c r="D4496" s="4">
        <v>3</v>
      </c>
      <c r="E4496" s="3">
        <v>4</v>
      </c>
    </row>
    <row r="4497" spans="1:5" x14ac:dyDescent="0.25">
      <c r="A4497">
        <v>5023</v>
      </c>
      <c r="C4497" s="5">
        <v>2</v>
      </c>
      <c r="D4497" s="4">
        <v>3</v>
      </c>
      <c r="E4497" s="3">
        <v>4</v>
      </c>
    </row>
    <row r="4498" spans="1:5" x14ac:dyDescent="0.25">
      <c r="A4498">
        <v>5024</v>
      </c>
      <c r="C4498" s="5">
        <v>2</v>
      </c>
      <c r="D4498" s="4">
        <v>3</v>
      </c>
      <c r="E4498" s="3">
        <v>4</v>
      </c>
    </row>
    <row r="4499" spans="1:5" x14ac:dyDescent="0.25">
      <c r="A4499">
        <v>5025</v>
      </c>
      <c r="C4499" s="5">
        <v>2</v>
      </c>
      <c r="D4499" s="4">
        <v>3</v>
      </c>
    </row>
    <row r="4500" spans="1:5" x14ac:dyDescent="0.25">
      <c r="A4500">
        <v>5026</v>
      </c>
      <c r="C4500" s="5">
        <v>2</v>
      </c>
      <c r="D4500" s="4">
        <v>3</v>
      </c>
    </row>
    <row r="4501" spans="1:5" x14ac:dyDescent="0.25">
      <c r="A4501">
        <v>5027</v>
      </c>
      <c r="C4501" s="5">
        <v>2</v>
      </c>
      <c r="D4501" s="4">
        <v>3</v>
      </c>
    </row>
    <row r="4502" spans="1:5" x14ac:dyDescent="0.25">
      <c r="A4502">
        <v>5028</v>
      </c>
      <c r="C4502" s="5">
        <v>2</v>
      </c>
      <c r="D4502" s="4">
        <v>3</v>
      </c>
    </row>
    <row r="4503" spans="1:5" x14ac:dyDescent="0.25">
      <c r="A4503">
        <v>5029</v>
      </c>
      <c r="C4503" s="5">
        <v>2</v>
      </c>
      <c r="D4503" s="4">
        <v>3</v>
      </c>
    </row>
    <row r="4504" spans="1:5" x14ac:dyDescent="0.25">
      <c r="A4504">
        <v>5030</v>
      </c>
      <c r="C4504" s="5">
        <v>2</v>
      </c>
    </row>
    <row r="4505" spans="1:5" x14ac:dyDescent="0.25">
      <c r="A4505">
        <v>5031</v>
      </c>
      <c r="C4505" s="5">
        <v>2</v>
      </c>
    </row>
    <row r="4506" spans="1:5" x14ac:dyDescent="0.25">
      <c r="A4506">
        <v>5032</v>
      </c>
      <c r="C4506" s="5">
        <v>2</v>
      </c>
    </row>
    <row r="4507" spans="1:5" x14ac:dyDescent="0.25">
      <c r="A4507">
        <v>5033</v>
      </c>
      <c r="B4507" s="2">
        <v>1</v>
      </c>
      <c r="C4507" s="5">
        <v>2</v>
      </c>
    </row>
    <row r="4508" spans="1:5" x14ac:dyDescent="0.25">
      <c r="A4508">
        <v>5034</v>
      </c>
      <c r="B4508" s="2">
        <v>1</v>
      </c>
      <c r="C4508" s="5">
        <v>2</v>
      </c>
    </row>
    <row r="4509" spans="1:5" x14ac:dyDescent="0.25">
      <c r="A4509">
        <v>5035</v>
      </c>
      <c r="B4509" s="2">
        <v>1</v>
      </c>
      <c r="C4509" s="5">
        <v>2</v>
      </c>
    </row>
    <row r="4510" spans="1:5" x14ac:dyDescent="0.25">
      <c r="A4510">
        <v>5036</v>
      </c>
      <c r="B4510" s="2">
        <v>1</v>
      </c>
    </row>
    <row r="4511" spans="1:5" x14ac:dyDescent="0.25">
      <c r="A4511">
        <v>5037</v>
      </c>
      <c r="B4511" s="2">
        <v>1</v>
      </c>
    </row>
    <row r="4512" spans="1:5" x14ac:dyDescent="0.25">
      <c r="A4512">
        <v>5038</v>
      </c>
      <c r="B4512" s="2">
        <v>1</v>
      </c>
      <c r="E4512" s="3">
        <v>4</v>
      </c>
    </row>
    <row r="4513" spans="1:6" x14ac:dyDescent="0.25">
      <c r="A4513">
        <v>5039</v>
      </c>
      <c r="B4513" s="2">
        <v>1</v>
      </c>
      <c r="E4513" s="3">
        <v>4</v>
      </c>
    </row>
    <row r="4514" spans="1:6" x14ac:dyDescent="0.25">
      <c r="A4514">
        <v>5040</v>
      </c>
      <c r="B4514" s="2">
        <v>1</v>
      </c>
      <c r="E4514" s="3">
        <v>4</v>
      </c>
    </row>
    <row r="4515" spans="1:6" x14ac:dyDescent="0.25">
      <c r="A4515">
        <v>5041</v>
      </c>
      <c r="B4515" s="2">
        <v>1</v>
      </c>
      <c r="E4515" s="3">
        <v>4</v>
      </c>
    </row>
    <row r="4516" spans="1:6" x14ac:dyDescent="0.25">
      <c r="A4516">
        <v>5042</v>
      </c>
      <c r="B4516" s="2">
        <v>1</v>
      </c>
      <c r="E4516" s="3">
        <v>4</v>
      </c>
    </row>
    <row r="4517" spans="1:6" x14ac:dyDescent="0.25">
      <c r="A4517">
        <v>5043</v>
      </c>
      <c r="B4517" s="2">
        <v>1</v>
      </c>
      <c r="E4517" s="3">
        <v>4</v>
      </c>
    </row>
    <row r="4518" spans="1:6" x14ac:dyDescent="0.25">
      <c r="A4518">
        <v>5044</v>
      </c>
      <c r="B4518" s="2">
        <v>1</v>
      </c>
      <c r="E4518" s="3">
        <v>4</v>
      </c>
    </row>
    <row r="4519" spans="1:6" x14ac:dyDescent="0.25">
      <c r="A4519">
        <v>5045</v>
      </c>
      <c r="B4519" s="2">
        <v>1</v>
      </c>
      <c r="D4519" s="4">
        <v>3</v>
      </c>
      <c r="E4519" s="3">
        <v>4</v>
      </c>
    </row>
    <row r="4520" spans="1:6" x14ac:dyDescent="0.25">
      <c r="A4520">
        <v>5046</v>
      </c>
      <c r="D4520" s="4">
        <v>3</v>
      </c>
      <c r="E4520" s="3">
        <v>4</v>
      </c>
    </row>
    <row r="4521" spans="1:6" x14ac:dyDescent="0.25">
      <c r="A4521">
        <v>5047</v>
      </c>
      <c r="C4521" s="5">
        <v>2</v>
      </c>
      <c r="D4521" s="4">
        <v>3</v>
      </c>
      <c r="E4521" s="3">
        <v>4</v>
      </c>
    </row>
    <row r="4522" spans="1:6" x14ac:dyDescent="0.25">
      <c r="A4522">
        <v>5048</v>
      </c>
      <c r="C4522" s="5">
        <v>2</v>
      </c>
      <c r="D4522" s="4">
        <v>3</v>
      </c>
      <c r="E4522" s="3">
        <v>4</v>
      </c>
    </row>
    <row r="4523" spans="1:6" x14ac:dyDescent="0.25">
      <c r="A4523">
        <v>5049</v>
      </c>
      <c r="C4523" s="5">
        <v>2</v>
      </c>
      <c r="D4523" s="4">
        <v>3</v>
      </c>
      <c r="E4523" s="3">
        <v>4</v>
      </c>
    </row>
    <row r="4524" spans="1:6" x14ac:dyDescent="0.25">
      <c r="A4524">
        <v>5050</v>
      </c>
      <c r="C4524" s="5">
        <v>2</v>
      </c>
      <c r="D4524" s="4">
        <v>3</v>
      </c>
      <c r="E4524" s="3">
        <v>4</v>
      </c>
    </row>
    <row r="4525" spans="1:6" x14ac:dyDescent="0.25">
      <c r="A4525">
        <v>5051</v>
      </c>
      <c r="C4525" s="5">
        <v>2</v>
      </c>
      <c r="D4525" s="4">
        <v>3</v>
      </c>
      <c r="E4525" s="3">
        <v>4</v>
      </c>
    </row>
    <row r="4526" spans="1:6" x14ac:dyDescent="0.25">
      <c r="A4526">
        <v>5052</v>
      </c>
      <c r="C4526" s="5">
        <v>2</v>
      </c>
      <c r="D4526" s="4">
        <v>3</v>
      </c>
    </row>
    <row r="4527" spans="1:6" x14ac:dyDescent="0.25">
      <c r="A4527">
        <v>5053</v>
      </c>
      <c r="C4527" s="5">
        <v>2</v>
      </c>
      <c r="D4527" s="4">
        <v>3</v>
      </c>
    </row>
    <row r="4528" spans="1:6" x14ac:dyDescent="0.25">
      <c r="A4528">
        <v>5054</v>
      </c>
      <c r="C4528" s="5">
        <v>2</v>
      </c>
      <c r="D4528" s="4">
        <v>3</v>
      </c>
      <c r="F4528" t="s">
        <v>22</v>
      </c>
    </row>
    <row r="4529" spans="1:6" x14ac:dyDescent="0.25">
      <c r="A4529">
        <v>5086</v>
      </c>
    </row>
    <row r="4530" spans="1:6" x14ac:dyDescent="0.25">
      <c r="A4530">
        <v>5087</v>
      </c>
    </row>
    <row r="4531" spans="1:6" x14ac:dyDescent="0.25">
      <c r="A4531">
        <v>5088</v>
      </c>
      <c r="F4531" t="s">
        <v>22</v>
      </c>
    </row>
    <row r="4532" spans="1:6" x14ac:dyDescent="0.25">
      <c r="A4532">
        <v>5089</v>
      </c>
      <c r="B4532" s="2">
        <v>1</v>
      </c>
    </row>
    <row r="4533" spans="1:6" x14ac:dyDescent="0.25">
      <c r="A4533">
        <v>5090</v>
      </c>
      <c r="B4533" s="2">
        <v>1</v>
      </c>
    </row>
    <row r="4534" spans="1:6" x14ac:dyDescent="0.25">
      <c r="A4534">
        <v>5091</v>
      </c>
      <c r="B4534" s="2">
        <v>1</v>
      </c>
    </row>
    <row r="4535" spans="1:6" x14ac:dyDescent="0.25">
      <c r="A4535">
        <v>5092</v>
      </c>
      <c r="B4535" s="2">
        <v>1</v>
      </c>
    </row>
    <row r="4536" spans="1:6" x14ac:dyDescent="0.25">
      <c r="A4536">
        <v>5093</v>
      </c>
      <c r="B4536" s="2">
        <v>1</v>
      </c>
    </row>
    <row r="4537" spans="1:6" x14ac:dyDescent="0.25">
      <c r="A4537">
        <v>5094</v>
      </c>
      <c r="B4537" s="2">
        <v>1</v>
      </c>
    </row>
    <row r="4538" spans="1:6" x14ac:dyDescent="0.25">
      <c r="A4538">
        <v>5095</v>
      </c>
      <c r="B4538" s="2">
        <v>1</v>
      </c>
    </row>
    <row r="4539" spans="1:6" x14ac:dyDescent="0.25">
      <c r="A4539">
        <v>5096</v>
      </c>
      <c r="B4539" s="2">
        <v>1</v>
      </c>
    </row>
    <row r="4540" spans="1:6" x14ac:dyDescent="0.25">
      <c r="A4540">
        <v>5097</v>
      </c>
      <c r="B4540" s="2">
        <v>1</v>
      </c>
    </row>
    <row r="4541" spans="1:6" x14ac:dyDescent="0.25">
      <c r="A4541">
        <v>5098</v>
      </c>
      <c r="B4541" s="2">
        <v>1</v>
      </c>
      <c r="C4541" s="5">
        <v>2</v>
      </c>
    </row>
    <row r="4542" spans="1:6" x14ac:dyDescent="0.25">
      <c r="A4542">
        <v>5099</v>
      </c>
      <c r="B4542" s="2">
        <v>1</v>
      </c>
      <c r="C4542" s="5">
        <v>2</v>
      </c>
    </row>
    <row r="4543" spans="1:6" x14ac:dyDescent="0.25">
      <c r="A4543">
        <v>5100</v>
      </c>
      <c r="B4543" s="2">
        <v>1</v>
      </c>
      <c r="C4543" s="5">
        <v>2</v>
      </c>
    </row>
    <row r="4544" spans="1:6" x14ac:dyDescent="0.25">
      <c r="A4544">
        <v>5101</v>
      </c>
      <c r="C4544" s="5">
        <v>2</v>
      </c>
    </row>
    <row r="4545" spans="1:5" x14ac:dyDescent="0.25">
      <c r="A4545">
        <v>5102</v>
      </c>
      <c r="C4545" s="5">
        <v>2</v>
      </c>
    </row>
    <row r="4546" spans="1:5" x14ac:dyDescent="0.25">
      <c r="A4546">
        <v>5103</v>
      </c>
      <c r="C4546" s="5">
        <v>2</v>
      </c>
      <c r="D4546" s="4">
        <v>3</v>
      </c>
    </row>
    <row r="4547" spans="1:5" x14ac:dyDescent="0.25">
      <c r="A4547">
        <v>5104</v>
      </c>
      <c r="C4547" s="5">
        <v>2</v>
      </c>
      <c r="D4547" s="4">
        <v>3</v>
      </c>
    </row>
    <row r="4548" spans="1:5" x14ac:dyDescent="0.25">
      <c r="A4548">
        <v>5105</v>
      </c>
      <c r="C4548" s="5">
        <v>2</v>
      </c>
      <c r="D4548" s="4">
        <v>3</v>
      </c>
    </row>
    <row r="4549" spans="1:5" x14ac:dyDescent="0.25">
      <c r="A4549">
        <v>5106</v>
      </c>
      <c r="C4549" s="5">
        <v>2</v>
      </c>
      <c r="D4549" s="4">
        <v>3</v>
      </c>
    </row>
    <row r="4550" spans="1:5" x14ac:dyDescent="0.25">
      <c r="A4550">
        <v>5107</v>
      </c>
      <c r="C4550" s="5">
        <v>2</v>
      </c>
      <c r="D4550" s="4">
        <v>3</v>
      </c>
      <c r="E4550" s="3">
        <v>4</v>
      </c>
    </row>
    <row r="4551" spans="1:5" x14ac:dyDescent="0.25">
      <c r="A4551">
        <v>5108</v>
      </c>
      <c r="D4551" s="4">
        <v>3</v>
      </c>
      <c r="E4551" s="3">
        <v>4</v>
      </c>
    </row>
    <row r="4552" spans="1:5" x14ac:dyDescent="0.25">
      <c r="A4552">
        <v>5109</v>
      </c>
      <c r="D4552" s="4">
        <v>3</v>
      </c>
      <c r="E4552" s="3">
        <v>4</v>
      </c>
    </row>
    <row r="4553" spans="1:5" x14ac:dyDescent="0.25">
      <c r="A4553">
        <v>5110</v>
      </c>
      <c r="D4553" s="4">
        <v>3</v>
      </c>
      <c r="E4553" s="3">
        <v>4</v>
      </c>
    </row>
    <row r="4554" spans="1:5" x14ac:dyDescent="0.25">
      <c r="A4554">
        <v>5111</v>
      </c>
      <c r="D4554" s="4">
        <v>3</v>
      </c>
      <c r="E4554" s="3">
        <v>4</v>
      </c>
    </row>
    <row r="4555" spans="1:5" x14ac:dyDescent="0.25">
      <c r="A4555">
        <v>5112</v>
      </c>
      <c r="D4555" s="4">
        <v>3</v>
      </c>
      <c r="E4555" s="3">
        <v>4</v>
      </c>
    </row>
    <row r="4556" spans="1:5" x14ac:dyDescent="0.25">
      <c r="A4556">
        <v>5113</v>
      </c>
      <c r="D4556" s="4">
        <v>3</v>
      </c>
      <c r="E4556" s="3">
        <v>4</v>
      </c>
    </row>
    <row r="4557" spans="1:5" x14ac:dyDescent="0.25">
      <c r="A4557">
        <v>5114</v>
      </c>
      <c r="B4557" s="2">
        <v>1</v>
      </c>
      <c r="E4557" s="3">
        <v>4</v>
      </c>
    </row>
    <row r="4558" spans="1:5" x14ac:dyDescent="0.25">
      <c r="A4558">
        <v>5115</v>
      </c>
      <c r="B4558" s="2">
        <v>1</v>
      </c>
      <c r="E4558" s="3">
        <v>4</v>
      </c>
    </row>
    <row r="4559" spans="1:5" x14ac:dyDescent="0.25">
      <c r="A4559">
        <v>5116</v>
      </c>
      <c r="B4559" s="2">
        <v>1</v>
      </c>
      <c r="E4559" s="3">
        <v>4</v>
      </c>
    </row>
    <row r="4560" spans="1:5" x14ac:dyDescent="0.25">
      <c r="A4560">
        <v>5117</v>
      </c>
      <c r="B4560" s="2">
        <v>1</v>
      </c>
      <c r="E4560" s="3">
        <v>4</v>
      </c>
    </row>
    <row r="4561" spans="1:5" x14ac:dyDescent="0.25">
      <c r="A4561">
        <v>5118</v>
      </c>
      <c r="B4561" s="2">
        <v>1</v>
      </c>
    </row>
    <row r="4562" spans="1:5" x14ac:dyDescent="0.25">
      <c r="A4562">
        <v>5119</v>
      </c>
      <c r="B4562" s="2">
        <v>1</v>
      </c>
    </row>
    <row r="4563" spans="1:5" x14ac:dyDescent="0.25">
      <c r="A4563">
        <v>5120</v>
      </c>
      <c r="B4563" s="2">
        <v>1</v>
      </c>
    </row>
    <row r="4564" spans="1:5" x14ac:dyDescent="0.25">
      <c r="A4564">
        <v>5121</v>
      </c>
      <c r="B4564" s="2">
        <v>1</v>
      </c>
    </row>
    <row r="4565" spans="1:5" x14ac:dyDescent="0.25">
      <c r="A4565">
        <v>5122</v>
      </c>
      <c r="B4565" s="2">
        <v>1</v>
      </c>
      <c r="C4565" s="5">
        <v>2</v>
      </c>
    </row>
    <row r="4566" spans="1:5" x14ac:dyDescent="0.25">
      <c r="A4566">
        <v>5123</v>
      </c>
      <c r="B4566" s="2">
        <v>1</v>
      </c>
      <c r="C4566" s="5">
        <v>2</v>
      </c>
    </row>
    <row r="4567" spans="1:5" x14ac:dyDescent="0.25">
      <c r="A4567">
        <v>5124</v>
      </c>
      <c r="B4567" s="2">
        <v>1</v>
      </c>
      <c r="C4567" s="5">
        <v>2</v>
      </c>
    </row>
    <row r="4568" spans="1:5" x14ac:dyDescent="0.25">
      <c r="A4568">
        <v>5125</v>
      </c>
      <c r="C4568" s="5">
        <v>2</v>
      </c>
    </row>
    <row r="4569" spans="1:5" x14ac:dyDescent="0.25">
      <c r="A4569">
        <v>5126</v>
      </c>
      <c r="C4569" s="5">
        <v>2</v>
      </c>
    </row>
    <row r="4570" spans="1:5" x14ac:dyDescent="0.25">
      <c r="A4570">
        <v>5127</v>
      </c>
      <c r="C4570" s="5">
        <v>2</v>
      </c>
      <c r="D4570" s="4">
        <v>3</v>
      </c>
    </row>
    <row r="4571" spans="1:5" x14ac:dyDescent="0.25">
      <c r="A4571">
        <v>5128</v>
      </c>
      <c r="C4571" s="5">
        <v>2</v>
      </c>
      <c r="D4571" s="4">
        <v>3</v>
      </c>
    </row>
    <row r="4572" spans="1:5" x14ac:dyDescent="0.25">
      <c r="A4572">
        <v>5129</v>
      </c>
      <c r="C4572" s="5">
        <v>2</v>
      </c>
      <c r="D4572" s="4">
        <v>3</v>
      </c>
    </row>
    <row r="4573" spans="1:5" x14ac:dyDescent="0.25">
      <c r="A4573">
        <v>5130</v>
      </c>
      <c r="C4573" s="5">
        <v>2</v>
      </c>
      <c r="D4573" s="4">
        <v>3</v>
      </c>
      <c r="E4573" s="3">
        <v>4</v>
      </c>
    </row>
    <row r="4574" spans="1:5" x14ac:dyDescent="0.25">
      <c r="A4574">
        <v>5131</v>
      </c>
      <c r="D4574" s="4">
        <v>3</v>
      </c>
      <c r="E4574" s="3">
        <v>4</v>
      </c>
    </row>
    <row r="4575" spans="1:5" x14ac:dyDescent="0.25">
      <c r="A4575">
        <v>5132</v>
      </c>
      <c r="D4575" s="4">
        <v>3</v>
      </c>
      <c r="E4575" s="3">
        <v>4</v>
      </c>
    </row>
    <row r="4576" spans="1:5" x14ac:dyDescent="0.25">
      <c r="A4576">
        <v>5133</v>
      </c>
      <c r="D4576" s="4">
        <v>3</v>
      </c>
      <c r="E4576" s="3">
        <v>4</v>
      </c>
    </row>
    <row r="4577" spans="1:5" x14ac:dyDescent="0.25">
      <c r="A4577">
        <v>5134</v>
      </c>
      <c r="D4577" s="4">
        <v>3</v>
      </c>
      <c r="E4577" s="3">
        <v>4</v>
      </c>
    </row>
    <row r="4578" spans="1:5" x14ac:dyDescent="0.25">
      <c r="A4578">
        <v>5135</v>
      </c>
      <c r="D4578" s="4">
        <v>3</v>
      </c>
      <c r="E4578" s="3">
        <v>4</v>
      </c>
    </row>
    <row r="4579" spans="1:5" x14ac:dyDescent="0.25">
      <c r="A4579">
        <v>5136</v>
      </c>
      <c r="D4579" s="4">
        <v>3</v>
      </c>
      <c r="E4579" s="3">
        <v>4</v>
      </c>
    </row>
    <row r="4580" spans="1:5" x14ac:dyDescent="0.25">
      <c r="A4580">
        <v>5137</v>
      </c>
      <c r="E4580" s="3">
        <v>4</v>
      </c>
    </row>
    <row r="4581" spans="1:5" x14ac:dyDescent="0.25">
      <c r="A4581">
        <v>5138</v>
      </c>
      <c r="B4581" s="2">
        <v>1</v>
      </c>
      <c r="E4581" s="3">
        <v>4</v>
      </c>
    </row>
    <row r="4582" spans="1:5" x14ac:dyDescent="0.25">
      <c r="A4582">
        <v>5139</v>
      </c>
      <c r="B4582" s="2">
        <v>1</v>
      </c>
      <c r="E4582" s="3">
        <v>4</v>
      </c>
    </row>
    <row r="4583" spans="1:5" x14ac:dyDescent="0.25">
      <c r="A4583">
        <v>5140</v>
      </c>
      <c r="B4583" s="2">
        <v>1</v>
      </c>
    </row>
    <row r="4584" spans="1:5" x14ac:dyDescent="0.25">
      <c r="A4584">
        <v>5141</v>
      </c>
      <c r="B4584" s="2">
        <v>1</v>
      </c>
    </row>
    <row r="4585" spans="1:5" x14ac:dyDescent="0.25">
      <c r="A4585">
        <v>5142</v>
      </c>
      <c r="B4585" s="2">
        <v>1</v>
      </c>
    </row>
    <row r="4586" spans="1:5" x14ac:dyDescent="0.25">
      <c r="A4586">
        <v>5143</v>
      </c>
      <c r="B4586" s="2">
        <v>1</v>
      </c>
    </row>
    <row r="4587" spans="1:5" x14ac:dyDescent="0.25">
      <c r="A4587">
        <v>5144</v>
      </c>
      <c r="B4587" s="2">
        <v>1</v>
      </c>
    </row>
    <row r="4588" spans="1:5" x14ac:dyDescent="0.25">
      <c r="A4588">
        <v>5145</v>
      </c>
      <c r="B4588" s="2">
        <v>1</v>
      </c>
      <c r="C4588" s="5">
        <v>2</v>
      </c>
    </row>
    <row r="4589" spans="1:5" x14ac:dyDescent="0.25">
      <c r="A4589">
        <v>5146</v>
      </c>
      <c r="B4589" s="2">
        <v>1</v>
      </c>
      <c r="C4589" s="5">
        <v>2</v>
      </c>
    </row>
    <row r="4590" spans="1:5" x14ac:dyDescent="0.25">
      <c r="A4590">
        <v>5147</v>
      </c>
      <c r="B4590" s="2">
        <v>1</v>
      </c>
      <c r="C4590" s="5">
        <v>2</v>
      </c>
    </row>
    <row r="4591" spans="1:5" x14ac:dyDescent="0.25">
      <c r="A4591">
        <v>5148</v>
      </c>
      <c r="C4591" s="5">
        <v>2</v>
      </c>
    </row>
    <row r="4592" spans="1:5" x14ac:dyDescent="0.25">
      <c r="A4592">
        <v>5149</v>
      </c>
      <c r="C4592" s="5">
        <v>2</v>
      </c>
    </row>
    <row r="4593" spans="1:5" x14ac:dyDescent="0.25">
      <c r="A4593">
        <v>5150</v>
      </c>
      <c r="C4593" s="5">
        <v>2</v>
      </c>
    </row>
    <row r="4594" spans="1:5" x14ac:dyDescent="0.25">
      <c r="A4594">
        <v>5151</v>
      </c>
      <c r="C4594" s="5">
        <v>2</v>
      </c>
      <c r="D4594" s="4">
        <v>3</v>
      </c>
    </row>
    <row r="4595" spans="1:5" x14ac:dyDescent="0.25">
      <c r="A4595">
        <v>5152</v>
      </c>
      <c r="C4595" s="5">
        <v>2</v>
      </c>
      <c r="D4595" s="4">
        <v>3</v>
      </c>
      <c r="E4595" s="3">
        <v>4</v>
      </c>
    </row>
    <row r="4596" spans="1:5" x14ac:dyDescent="0.25">
      <c r="A4596">
        <v>5153</v>
      </c>
      <c r="D4596" s="4">
        <v>3</v>
      </c>
      <c r="E4596" s="3">
        <v>4</v>
      </c>
    </row>
    <row r="4597" spans="1:5" x14ac:dyDescent="0.25">
      <c r="A4597">
        <v>5154</v>
      </c>
      <c r="D4597" s="4">
        <v>3</v>
      </c>
      <c r="E4597" s="3">
        <v>4</v>
      </c>
    </row>
    <row r="4598" spans="1:5" x14ac:dyDescent="0.25">
      <c r="A4598">
        <v>5155</v>
      </c>
      <c r="D4598" s="4">
        <v>3</v>
      </c>
      <c r="E4598" s="3">
        <v>4</v>
      </c>
    </row>
    <row r="4599" spans="1:5" x14ac:dyDescent="0.25">
      <c r="A4599">
        <v>5156</v>
      </c>
      <c r="D4599" s="4">
        <v>3</v>
      </c>
      <c r="E4599" s="3">
        <v>4</v>
      </c>
    </row>
    <row r="4600" spans="1:5" x14ac:dyDescent="0.25">
      <c r="A4600">
        <v>5157</v>
      </c>
      <c r="D4600" s="4">
        <v>3</v>
      </c>
      <c r="E4600" s="3">
        <v>4</v>
      </c>
    </row>
    <row r="4601" spans="1:5" x14ac:dyDescent="0.25">
      <c r="A4601">
        <v>5158</v>
      </c>
      <c r="D4601" s="4">
        <v>3</v>
      </c>
      <c r="E4601" s="3">
        <v>4</v>
      </c>
    </row>
    <row r="4602" spans="1:5" x14ac:dyDescent="0.25">
      <c r="A4602">
        <v>5159</v>
      </c>
      <c r="D4602" s="4">
        <v>3</v>
      </c>
      <c r="E4602" s="3">
        <v>4</v>
      </c>
    </row>
    <row r="4603" spans="1:5" x14ac:dyDescent="0.25">
      <c r="A4603">
        <v>5160</v>
      </c>
      <c r="D4603" s="4">
        <v>3</v>
      </c>
      <c r="E4603" s="3">
        <v>4</v>
      </c>
    </row>
    <row r="4604" spans="1:5" x14ac:dyDescent="0.25">
      <c r="A4604">
        <v>5161</v>
      </c>
      <c r="E4604" s="3">
        <v>4</v>
      </c>
    </row>
    <row r="4605" spans="1:5" x14ac:dyDescent="0.25">
      <c r="A4605">
        <v>5162</v>
      </c>
      <c r="B4605" s="2">
        <v>1</v>
      </c>
      <c r="E4605" s="3">
        <v>4</v>
      </c>
    </row>
    <row r="4606" spans="1:5" x14ac:dyDescent="0.25">
      <c r="A4606">
        <v>5163</v>
      </c>
      <c r="B4606" s="2">
        <v>1</v>
      </c>
    </row>
    <row r="4607" spans="1:5" x14ac:dyDescent="0.25">
      <c r="A4607">
        <v>5164</v>
      </c>
      <c r="B4607" s="2">
        <v>1</v>
      </c>
    </row>
    <row r="4608" spans="1:5" x14ac:dyDescent="0.25">
      <c r="A4608">
        <v>5165</v>
      </c>
      <c r="B4608" s="2">
        <v>1</v>
      </c>
    </row>
    <row r="4609" spans="1:5" x14ac:dyDescent="0.25">
      <c r="A4609">
        <v>5166</v>
      </c>
      <c r="B4609" s="2">
        <v>1</v>
      </c>
    </row>
    <row r="4610" spans="1:5" x14ac:dyDescent="0.25">
      <c r="A4610">
        <v>5167</v>
      </c>
      <c r="B4610" s="2">
        <v>1</v>
      </c>
    </row>
    <row r="4611" spans="1:5" x14ac:dyDescent="0.25">
      <c r="A4611">
        <v>5168</v>
      </c>
      <c r="B4611" s="2">
        <v>1</v>
      </c>
      <c r="C4611" s="5">
        <v>2</v>
      </c>
    </row>
    <row r="4612" spans="1:5" x14ac:dyDescent="0.25">
      <c r="A4612">
        <v>5169</v>
      </c>
      <c r="B4612" s="2">
        <v>1</v>
      </c>
      <c r="C4612" s="5">
        <v>2</v>
      </c>
    </row>
    <row r="4613" spans="1:5" x14ac:dyDescent="0.25">
      <c r="A4613">
        <v>5170</v>
      </c>
      <c r="B4613" s="2">
        <v>1</v>
      </c>
      <c r="C4613" s="5">
        <v>2</v>
      </c>
    </row>
    <row r="4614" spans="1:5" x14ac:dyDescent="0.25">
      <c r="A4614">
        <v>5171</v>
      </c>
      <c r="B4614" s="2">
        <v>1</v>
      </c>
      <c r="C4614" s="5">
        <v>2</v>
      </c>
    </row>
    <row r="4615" spans="1:5" x14ac:dyDescent="0.25">
      <c r="A4615">
        <v>5172</v>
      </c>
      <c r="B4615" s="2">
        <v>1</v>
      </c>
      <c r="C4615" s="5">
        <v>2</v>
      </c>
    </row>
    <row r="4616" spans="1:5" x14ac:dyDescent="0.25">
      <c r="A4616">
        <v>5173</v>
      </c>
      <c r="C4616" s="5">
        <v>2</v>
      </c>
    </row>
    <row r="4617" spans="1:5" x14ac:dyDescent="0.25">
      <c r="A4617">
        <v>5174</v>
      </c>
      <c r="C4617" s="5">
        <v>2</v>
      </c>
      <c r="D4617" s="4">
        <v>3</v>
      </c>
    </row>
    <row r="4618" spans="1:5" x14ac:dyDescent="0.25">
      <c r="A4618">
        <v>5175</v>
      </c>
      <c r="C4618" s="5">
        <v>2</v>
      </c>
      <c r="D4618" s="4">
        <v>3</v>
      </c>
    </row>
    <row r="4619" spans="1:5" x14ac:dyDescent="0.25">
      <c r="A4619">
        <v>5176</v>
      </c>
      <c r="D4619" s="4">
        <v>3</v>
      </c>
      <c r="E4619" s="3">
        <v>4</v>
      </c>
    </row>
    <row r="4620" spans="1:5" x14ac:dyDescent="0.25">
      <c r="A4620">
        <v>5177</v>
      </c>
      <c r="D4620" s="4">
        <v>3</v>
      </c>
      <c r="E4620" s="3">
        <v>4</v>
      </c>
    </row>
    <row r="4621" spans="1:5" x14ac:dyDescent="0.25">
      <c r="A4621">
        <v>5178</v>
      </c>
      <c r="D4621" s="4">
        <v>3</v>
      </c>
      <c r="E4621" s="3">
        <v>4</v>
      </c>
    </row>
    <row r="4622" spans="1:5" x14ac:dyDescent="0.25">
      <c r="A4622">
        <v>5179</v>
      </c>
      <c r="D4622" s="4">
        <v>3</v>
      </c>
      <c r="E4622" s="3">
        <v>4</v>
      </c>
    </row>
    <row r="4623" spans="1:5" x14ac:dyDescent="0.25">
      <c r="A4623">
        <v>5180</v>
      </c>
      <c r="D4623" s="4">
        <v>3</v>
      </c>
      <c r="E4623" s="3">
        <v>4</v>
      </c>
    </row>
    <row r="4624" spans="1:5" x14ac:dyDescent="0.25">
      <c r="A4624">
        <v>5181</v>
      </c>
      <c r="D4624" s="4">
        <v>3</v>
      </c>
      <c r="E4624" s="3">
        <v>4</v>
      </c>
    </row>
    <row r="4625" spans="1:5" x14ac:dyDescent="0.25">
      <c r="A4625">
        <v>5182</v>
      </c>
      <c r="D4625" s="4">
        <v>3</v>
      </c>
      <c r="E4625" s="3">
        <v>4</v>
      </c>
    </row>
    <row r="4626" spans="1:5" x14ac:dyDescent="0.25">
      <c r="A4626">
        <v>5183</v>
      </c>
      <c r="D4626" s="4">
        <v>3</v>
      </c>
      <c r="E4626" s="3">
        <v>4</v>
      </c>
    </row>
    <row r="4627" spans="1:5" x14ac:dyDescent="0.25">
      <c r="A4627">
        <v>5184</v>
      </c>
      <c r="B4627" s="2">
        <v>1</v>
      </c>
      <c r="E4627" s="3">
        <v>4</v>
      </c>
    </row>
    <row r="4628" spans="1:5" x14ac:dyDescent="0.25">
      <c r="A4628">
        <v>5185</v>
      </c>
      <c r="B4628" s="2">
        <v>1</v>
      </c>
      <c r="E4628" s="3">
        <v>4</v>
      </c>
    </row>
    <row r="4629" spans="1:5" x14ac:dyDescent="0.25">
      <c r="A4629">
        <v>5186</v>
      </c>
      <c r="B4629" s="2">
        <v>1</v>
      </c>
    </row>
    <row r="4630" spans="1:5" x14ac:dyDescent="0.25">
      <c r="A4630">
        <v>5187</v>
      </c>
      <c r="B4630" s="2">
        <v>1</v>
      </c>
    </row>
    <row r="4631" spans="1:5" x14ac:dyDescent="0.25">
      <c r="A4631">
        <v>5188</v>
      </c>
      <c r="B4631" s="2">
        <v>1</v>
      </c>
    </row>
    <row r="4632" spans="1:5" x14ac:dyDescent="0.25">
      <c r="A4632">
        <v>5189</v>
      </c>
      <c r="B4632" s="2">
        <v>1</v>
      </c>
    </row>
    <row r="4633" spans="1:5" x14ac:dyDescent="0.25">
      <c r="A4633">
        <v>5190</v>
      </c>
      <c r="B4633" s="2">
        <v>1</v>
      </c>
    </row>
    <row r="4634" spans="1:5" x14ac:dyDescent="0.25">
      <c r="A4634">
        <v>5191</v>
      </c>
      <c r="B4634" s="2">
        <v>1</v>
      </c>
      <c r="C4634" s="5">
        <v>2</v>
      </c>
    </row>
    <row r="4635" spans="1:5" x14ac:dyDescent="0.25">
      <c r="A4635">
        <v>5192</v>
      </c>
      <c r="B4635" s="2">
        <v>1</v>
      </c>
      <c r="C4635" s="5">
        <v>2</v>
      </c>
    </row>
    <row r="4636" spans="1:5" x14ac:dyDescent="0.25">
      <c r="A4636">
        <v>5193</v>
      </c>
      <c r="B4636" s="2">
        <v>1</v>
      </c>
      <c r="C4636" s="5">
        <v>2</v>
      </c>
    </row>
    <row r="4637" spans="1:5" x14ac:dyDescent="0.25">
      <c r="A4637">
        <v>5194</v>
      </c>
      <c r="B4637" s="2">
        <v>1</v>
      </c>
      <c r="C4637" s="5">
        <v>2</v>
      </c>
    </row>
    <row r="4638" spans="1:5" x14ac:dyDescent="0.25">
      <c r="A4638">
        <v>5195</v>
      </c>
      <c r="C4638" s="5">
        <v>2</v>
      </c>
    </row>
    <row r="4639" spans="1:5" x14ac:dyDescent="0.25">
      <c r="A4639">
        <v>5196</v>
      </c>
      <c r="C4639" s="5">
        <v>2</v>
      </c>
    </row>
    <row r="4640" spans="1:5" x14ac:dyDescent="0.25">
      <c r="A4640">
        <v>5197</v>
      </c>
      <c r="C4640" s="5">
        <v>2</v>
      </c>
      <c r="D4640" s="4">
        <v>3</v>
      </c>
    </row>
    <row r="4641" spans="1:5" x14ac:dyDescent="0.25">
      <c r="A4641">
        <v>5198</v>
      </c>
      <c r="C4641" s="5">
        <v>2</v>
      </c>
      <c r="D4641" s="4">
        <v>3</v>
      </c>
    </row>
    <row r="4642" spans="1:5" x14ac:dyDescent="0.25">
      <c r="A4642">
        <v>5199</v>
      </c>
      <c r="C4642" s="5">
        <v>2</v>
      </c>
      <c r="D4642" s="4">
        <v>3</v>
      </c>
    </row>
    <row r="4643" spans="1:5" x14ac:dyDescent="0.25">
      <c r="A4643">
        <v>5200</v>
      </c>
      <c r="D4643" s="4">
        <v>3</v>
      </c>
      <c r="E4643" s="3">
        <v>4</v>
      </c>
    </row>
    <row r="4644" spans="1:5" x14ac:dyDescent="0.25">
      <c r="A4644">
        <v>5201</v>
      </c>
      <c r="D4644" s="4">
        <v>3</v>
      </c>
      <c r="E4644" s="3">
        <v>4</v>
      </c>
    </row>
    <row r="4645" spans="1:5" x14ac:dyDescent="0.25">
      <c r="A4645">
        <v>5202</v>
      </c>
      <c r="D4645" s="4">
        <v>3</v>
      </c>
      <c r="E4645" s="3">
        <v>4</v>
      </c>
    </row>
    <row r="4646" spans="1:5" x14ac:dyDescent="0.25">
      <c r="A4646">
        <v>5203</v>
      </c>
      <c r="D4646" s="4">
        <v>3</v>
      </c>
      <c r="E4646" s="3">
        <v>4</v>
      </c>
    </row>
    <row r="4647" spans="1:5" x14ac:dyDescent="0.25">
      <c r="A4647">
        <v>5204</v>
      </c>
      <c r="D4647" s="4">
        <v>3</v>
      </c>
      <c r="E4647" s="3">
        <v>4</v>
      </c>
    </row>
    <row r="4648" spans="1:5" x14ac:dyDescent="0.25">
      <c r="A4648">
        <v>5205</v>
      </c>
      <c r="D4648" s="4">
        <v>3</v>
      </c>
      <c r="E4648" s="3">
        <v>4</v>
      </c>
    </row>
    <row r="4649" spans="1:5" x14ac:dyDescent="0.25">
      <c r="A4649">
        <v>5206</v>
      </c>
      <c r="D4649" s="4">
        <v>3</v>
      </c>
      <c r="E4649" s="3">
        <v>4</v>
      </c>
    </row>
    <row r="4650" spans="1:5" x14ac:dyDescent="0.25">
      <c r="A4650">
        <v>5207</v>
      </c>
      <c r="B4650" s="2">
        <v>1</v>
      </c>
      <c r="E4650" s="3">
        <v>4</v>
      </c>
    </row>
    <row r="4651" spans="1:5" x14ac:dyDescent="0.25">
      <c r="A4651">
        <v>5208</v>
      </c>
      <c r="B4651" s="2">
        <v>1</v>
      </c>
      <c r="E4651" s="3">
        <v>4</v>
      </c>
    </row>
    <row r="4652" spans="1:5" x14ac:dyDescent="0.25">
      <c r="A4652">
        <v>5209</v>
      </c>
      <c r="B4652" s="2">
        <v>1</v>
      </c>
    </row>
    <row r="4653" spans="1:5" x14ac:dyDescent="0.25">
      <c r="A4653">
        <v>5210</v>
      </c>
      <c r="B4653" s="2">
        <v>1</v>
      </c>
    </row>
    <row r="4654" spans="1:5" x14ac:dyDescent="0.25">
      <c r="A4654">
        <v>5211</v>
      </c>
      <c r="B4654" s="2">
        <v>1</v>
      </c>
    </row>
    <row r="4655" spans="1:5" x14ac:dyDescent="0.25">
      <c r="A4655">
        <v>5212</v>
      </c>
      <c r="B4655" s="2">
        <v>1</v>
      </c>
    </row>
    <row r="4656" spans="1:5" x14ac:dyDescent="0.25">
      <c r="A4656">
        <v>5213</v>
      </c>
      <c r="B4656" s="2">
        <v>1</v>
      </c>
    </row>
    <row r="4657" spans="1:5" x14ac:dyDescent="0.25">
      <c r="A4657">
        <v>5214</v>
      </c>
      <c r="B4657" s="2">
        <v>1</v>
      </c>
      <c r="C4657" s="5">
        <v>2</v>
      </c>
    </row>
    <row r="4658" spans="1:5" x14ac:dyDescent="0.25">
      <c r="A4658">
        <v>5215</v>
      </c>
      <c r="B4658" s="2">
        <v>1</v>
      </c>
      <c r="C4658" s="5">
        <v>2</v>
      </c>
    </row>
    <row r="4659" spans="1:5" x14ac:dyDescent="0.25">
      <c r="A4659">
        <v>5216</v>
      </c>
      <c r="B4659" s="2">
        <v>1</v>
      </c>
      <c r="C4659" s="5">
        <v>2</v>
      </c>
    </row>
    <row r="4660" spans="1:5" x14ac:dyDescent="0.25">
      <c r="A4660">
        <v>5217</v>
      </c>
      <c r="B4660" s="2">
        <v>1</v>
      </c>
      <c r="C4660" s="5">
        <v>2</v>
      </c>
    </row>
    <row r="4661" spans="1:5" x14ac:dyDescent="0.25">
      <c r="A4661">
        <v>5218</v>
      </c>
      <c r="B4661" s="2">
        <v>1</v>
      </c>
      <c r="C4661" s="5">
        <v>2</v>
      </c>
    </row>
    <row r="4662" spans="1:5" x14ac:dyDescent="0.25">
      <c r="A4662">
        <v>5219</v>
      </c>
      <c r="C4662" s="5">
        <v>2</v>
      </c>
    </row>
    <row r="4663" spans="1:5" x14ac:dyDescent="0.25">
      <c r="A4663">
        <v>5220</v>
      </c>
      <c r="C4663" s="5">
        <v>2</v>
      </c>
    </row>
    <row r="4664" spans="1:5" x14ac:dyDescent="0.25">
      <c r="A4664">
        <v>5221</v>
      </c>
      <c r="C4664" s="5">
        <v>2</v>
      </c>
      <c r="D4664" s="4">
        <v>3</v>
      </c>
    </row>
    <row r="4665" spans="1:5" x14ac:dyDescent="0.25">
      <c r="A4665">
        <v>5222</v>
      </c>
      <c r="C4665" s="5">
        <v>2</v>
      </c>
      <c r="D4665" s="4">
        <v>3</v>
      </c>
    </row>
    <row r="4666" spans="1:5" x14ac:dyDescent="0.25">
      <c r="A4666">
        <v>5223</v>
      </c>
      <c r="D4666" s="4">
        <v>3</v>
      </c>
      <c r="E4666" s="3">
        <v>4</v>
      </c>
    </row>
    <row r="4667" spans="1:5" x14ac:dyDescent="0.25">
      <c r="A4667">
        <v>5224</v>
      </c>
      <c r="D4667" s="4">
        <v>3</v>
      </c>
      <c r="E4667" s="3">
        <v>4</v>
      </c>
    </row>
    <row r="4668" spans="1:5" x14ac:dyDescent="0.25">
      <c r="A4668">
        <v>5225</v>
      </c>
      <c r="D4668" s="4">
        <v>3</v>
      </c>
      <c r="E4668" s="3">
        <v>4</v>
      </c>
    </row>
    <row r="4669" spans="1:5" x14ac:dyDescent="0.25">
      <c r="A4669">
        <v>5226</v>
      </c>
      <c r="D4669" s="4">
        <v>3</v>
      </c>
      <c r="E4669" s="3">
        <v>4</v>
      </c>
    </row>
    <row r="4670" spans="1:5" x14ac:dyDescent="0.25">
      <c r="A4670">
        <v>5227</v>
      </c>
      <c r="D4670" s="4">
        <v>3</v>
      </c>
      <c r="E4670" s="3">
        <v>4</v>
      </c>
    </row>
    <row r="4671" spans="1:5" x14ac:dyDescent="0.25">
      <c r="A4671">
        <v>5228</v>
      </c>
      <c r="D4671" s="4">
        <v>3</v>
      </c>
      <c r="E4671" s="3">
        <v>4</v>
      </c>
    </row>
    <row r="4672" spans="1:5" x14ac:dyDescent="0.25">
      <c r="A4672">
        <v>5229</v>
      </c>
      <c r="D4672" s="4">
        <v>3</v>
      </c>
      <c r="E4672" s="3">
        <v>4</v>
      </c>
    </row>
    <row r="4673" spans="1:5" x14ac:dyDescent="0.25">
      <c r="A4673">
        <v>5230</v>
      </c>
      <c r="D4673" s="4">
        <v>3</v>
      </c>
      <c r="E4673" s="3">
        <v>4</v>
      </c>
    </row>
    <row r="4674" spans="1:5" x14ac:dyDescent="0.25">
      <c r="A4674">
        <v>5231</v>
      </c>
      <c r="D4674" s="4">
        <v>3</v>
      </c>
      <c r="E4674" s="3">
        <v>4</v>
      </c>
    </row>
    <row r="4675" spans="1:5" x14ac:dyDescent="0.25">
      <c r="A4675">
        <v>5232</v>
      </c>
      <c r="E4675" s="3">
        <v>4</v>
      </c>
    </row>
    <row r="4676" spans="1:5" x14ac:dyDescent="0.25">
      <c r="A4676">
        <v>5233</v>
      </c>
      <c r="E4676" s="3">
        <v>4</v>
      </c>
    </row>
    <row r="4677" spans="1:5" x14ac:dyDescent="0.25">
      <c r="A4677">
        <v>5234</v>
      </c>
      <c r="B4677" s="2">
        <v>1</v>
      </c>
    </row>
    <row r="4678" spans="1:5" x14ac:dyDescent="0.25">
      <c r="A4678">
        <v>5235</v>
      </c>
      <c r="B4678" s="2">
        <v>1</v>
      </c>
    </row>
    <row r="4679" spans="1:5" x14ac:dyDescent="0.25">
      <c r="A4679">
        <v>5236</v>
      </c>
      <c r="B4679" s="2">
        <v>1</v>
      </c>
    </row>
    <row r="4680" spans="1:5" x14ac:dyDescent="0.25">
      <c r="A4680">
        <v>5237</v>
      </c>
      <c r="B4680" s="2">
        <v>1</v>
      </c>
    </row>
    <row r="4681" spans="1:5" x14ac:dyDescent="0.25">
      <c r="A4681">
        <v>5238</v>
      </c>
      <c r="B4681" s="2">
        <v>1</v>
      </c>
    </row>
    <row r="4682" spans="1:5" x14ac:dyDescent="0.25">
      <c r="A4682">
        <v>5239</v>
      </c>
      <c r="B4682" s="2">
        <v>1</v>
      </c>
      <c r="C4682" s="5">
        <v>2</v>
      </c>
    </row>
    <row r="4683" spans="1:5" x14ac:dyDescent="0.25">
      <c r="A4683">
        <v>5240</v>
      </c>
      <c r="B4683" s="2">
        <v>1</v>
      </c>
      <c r="C4683" s="5">
        <v>2</v>
      </c>
    </row>
    <row r="4684" spans="1:5" x14ac:dyDescent="0.25">
      <c r="A4684">
        <v>5241</v>
      </c>
      <c r="B4684" s="2">
        <v>1</v>
      </c>
      <c r="C4684" s="5">
        <v>2</v>
      </c>
    </row>
    <row r="4685" spans="1:5" x14ac:dyDescent="0.25">
      <c r="A4685">
        <v>5242</v>
      </c>
      <c r="B4685" s="2">
        <v>1</v>
      </c>
      <c r="C4685" s="5">
        <v>2</v>
      </c>
    </row>
    <row r="4686" spans="1:5" x14ac:dyDescent="0.25">
      <c r="A4686">
        <v>5243</v>
      </c>
      <c r="B4686" s="2">
        <v>1</v>
      </c>
      <c r="C4686" s="5">
        <v>2</v>
      </c>
    </row>
    <row r="4687" spans="1:5" x14ac:dyDescent="0.25">
      <c r="A4687">
        <v>5244</v>
      </c>
      <c r="C4687" s="5">
        <v>2</v>
      </c>
    </row>
    <row r="4688" spans="1:5" x14ac:dyDescent="0.25">
      <c r="A4688">
        <v>5245</v>
      </c>
      <c r="C4688" s="5">
        <v>2</v>
      </c>
    </row>
    <row r="4689" spans="1:5" x14ac:dyDescent="0.25">
      <c r="A4689">
        <v>5246</v>
      </c>
      <c r="C4689" s="5">
        <v>2</v>
      </c>
    </row>
    <row r="4690" spans="1:5" x14ac:dyDescent="0.25">
      <c r="A4690">
        <v>5247</v>
      </c>
      <c r="C4690" s="5">
        <v>2</v>
      </c>
      <c r="D4690" s="4">
        <v>3</v>
      </c>
    </row>
    <row r="4691" spans="1:5" x14ac:dyDescent="0.25">
      <c r="A4691">
        <v>5248</v>
      </c>
      <c r="D4691" s="4">
        <v>3</v>
      </c>
      <c r="E4691" s="3">
        <v>4</v>
      </c>
    </row>
    <row r="4692" spans="1:5" x14ac:dyDescent="0.25">
      <c r="A4692">
        <v>5249</v>
      </c>
      <c r="D4692" s="4">
        <v>3</v>
      </c>
      <c r="E4692" s="3">
        <v>4</v>
      </c>
    </row>
    <row r="4693" spans="1:5" x14ac:dyDescent="0.25">
      <c r="A4693">
        <v>5250</v>
      </c>
      <c r="D4693" s="4">
        <v>3</v>
      </c>
      <c r="E4693" s="3">
        <v>4</v>
      </c>
    </row>
    <row r="4694" spans="1:5" x14ac:dyDescent="0.25">
      <c r="A4694">
        <v>5251</v>
      </c>
      <c r="D4694" s="4">
        <v>3</v>
      </c>
      <c r="E4694" s="3">
        <v>4</v>
      </c>
    </row>
    <row r="4695" spans="1:5" x14ac:dyDescent="0.25">
      <c r="A4695">
        <v>5252</v>
      </c>
      <c r="D4695" s="4">
        <v>3</v>
      </c>
      <c r="E4695" s="3">
        <v>4</v>
      </c>
    </row>
    <row r="4696" spans="1:5" x14ac:dyDescent="0.25">
      <c r="A4696">
        <v>5253</v>
      </c>
      <c r="D4696" s="4">
        <v>3</v>
      </c>
      <c r="E4696" s="3">
        <v>4</v>
      </c>
    </row>
    <row r="4697" spans="1:5" x14ac:dyDescent="0.25">
      <c r="A4697">
        <v>5254</v>
      </c>
      <c r="D4697" s="4">
        <v>3</v>
      </c>
      <c r="E4697" s="3">
        <v>4</v>
      </c>
    </row>
    <row r="4698" spans="1:5" x14ac:dyDescent="0.25">
      <c r="A4698">
        <v>5255</v>
      </c>
      <c r="D4698" s="4">
        <v>3</v>
      </c>
      <c r="E4698" s="3">
        <v>4</v>
      </c>
    </row>
    <row r="4699" spans="1:5" x14ac:dyDescent="0.25">
      <c r="A4699">
        <v>5256</v>
      </c>
      <c r="D4699" s="4">
        <v>3</v>
      </c>
      <c r="E4699" s="3">
        <v>4</v>
      </c>
    </row>
    <row r="4700" spans="1:5" x14ac:dyDescent="0.25">
      <c r="A4700">
        <v>5257</v>
      </c>
      <c r="E4700" s="3">
        <v>4</v>
      </c>
    </row>
    <row r="4701" spans="1:5" x14ac:dyDescent="0.25">
      <c r="A4701">
        <v>5258</v>
      </c>
      <c r="B4701" s="2">
        <v>1</v>
      </c>
      <c r="E4701" s="3">
        <v>4</v>
      </c>
    </row>
    <row r="4702" spans="1:5" x14ac:dyDescent="0.25">
      <c r="A4702">
        <v>5259</v>
      </c>
      <c r="B4702" s="2">
        <v>1</v>
      </c>
    </row>
    <row r="4703" spans="1:5" x14ac:dyDescent="0.25">
      <c r="A4703">
        <v>5260</v>
      </c>
      <c r="B4703" s="2">
        <v>1</v>
      </c>
    </row>
    <row r="4704" spans="1:5" x14ac:dyDescent="0.25">
      <c r="A4704">
        <v>5261</v>
      </c>
      <c r="B4704" s="2">
        <v>1</v>
      </c>
    </row>
    <row r="4705" spans="1:5" x14ac:dyDescent="0.25">
      <c r="A4705">
        <v>5262</v>
      </c>
      <c r="B4705" s="2">
        <v>1</v>
      </c>
    </row>
    <row r="4706" spans="1:5" x14ac:dyDescent="0.25">
      <c r="A4706">
        <v>5263</v>
      </c>
      <c r="B4706" s="2">
        <v>1</v>
      </c>
      <c r="C4706" s="5">
        <v>2</v>
      </c>
    </row>
    <row r="4707" spans="1:5" x14ac:dyDescent="0.25">
      <c r="A4707">
        <v>5264</v>
      </c>
      <c r="B4707" s="2">
        <v>1</v>
      </c>
      <c r="C4707" s="5">
        <v>2</v>
      </c>
    </row>
    <row r="4708" spans="1:5" x14ac:dyDescent="0.25">
      <c r="A4708">
        <v>5265</v>
      </c>
      <c r="B4708" s="2">
        <v>1</v>
      </c>
      <c r="C4708" s="5">
        <v>2</v>
      </c>
    </row>
    <row r="4709" spans="1:5" x14ac:dyDescent="0.25">
      <c r="A4709">
        <v>5266</v>
      </c>
      <c r="B4709" s="2">
        <v>1</v>
      </c>
      <c r="C4709" s="5">
        <v>2</v>
      </c>
    </row>
    <row r="4710" spans="1:5" x14ac:dyDescent="0.25">
      <c r="A4710">
        <v>5267</v>
      </c>
      <c r="B4710" s="2">
        <v>1</v>
      </c>
      <c r="C4710" s="5">
        <v>2</v>
      </c>
    </row>
    <row r="4711" spans="1:5" x14ac:dyDescent="0.25">
      <c r="A4711">
        <v>5268</v>
      </c>
      <c r="B4711" s="2">
        <v>1</v>
      </c>
      <c r="C4711" s="5">
        <v>2</v>
      </c>
    </row>
    <row r="4712" spans="1:5" x14ac:dyDescent="0.25">
      <c r="A4712">
        <v>5269</v>
      </c>
      <c r="C4712" s="5">
        <v>2</v>
      </c>
    </row>
    <row r="4713" spans="1:5" x14ac:dyDescent="0.25">
      <c r="A4713">
        <v>5270</v>
      </c>
      <c r="C4713" s="5">
        <v>2</v>
      </c>
    </row>
    <row r="4714" spans="1:5" x14ac:dyDescent="0.25">
      <c r="A4714">
        <v>5271</v>
      </c>
      <c r="C4714" s="5">
        <v>2</v>
      </c>
    </row>
    <row r="4715" spans="1:5" x14ac:dyDescent="0.25">
      <c r="A4715">
        <v>5272</v>
      </c>
      <c r="D4715" s="4">
        <v>3</v>
      </c>
    </row>
    <row r="4716" spans="1:5" x14ac:dyDescent="0.25">
      <c r="A4716">
        <v>5273</v>
      </c>
      <c r="D4716" s="4">
        <v>3</v>
      </c>
      <c r="E4716" s="3">
        <v>4</v>
      </c>
    </row>
    <row r="4717" spans="1:5" x14ac:dyDescent="0.25">
      <c r="A4717">
        <v>5274</v>
      </c>
      <c r="D4717" s="4">
        <v>3</v>
      </c>
      <c r="E4717" s="3">
        <v>4</v>
      </c>
    </row>
    <row r="4718" spans="1:5" x14ac:dyDescent="0.25">
      <c r="A4718">
        <v>5275</v>
      </c>
      <c r="D4718" s="4">
        <v>3</v>
      </c>
      <c r="E4718" s="3">
        <v>4</v>
      </c>
    </row>
    <row r="4719" spans="1:5" x14ac:dyDescent="0.25">
      <c r="A4719">
        <v>5276</v>
      </c>
      <c r="D4719" s="4">
        <v>3</v>
      </c>
      <c r="E4719" s="3">
        <v>4</v>
      </c>
    </row>
    <row r="4720" spans="1:5" x14ac:dyDescent="0.25">
      <c r="A4720">
        <v>5277</v>
      </c>
      <c r="D4720" s="4">
        <v>3</v>
      </c>
      <c r="E4720" s="3">
        <v>4</v>
      </c>
    </row>
    <row r="4721" spans="1:5" x14ac:dyDescent="0.25">
      <c r="A4721">
        <v>5278</v>
      </c>
      <c r="D4721" s="4">
        <v>3</v>
      </c>
      <c r="E4721" s="3">
        <v>4</v>
      </c>
    </row>
    <row r="4722" spans="1:5" x14ac:dyDescent="0.25">
      <c r="A4722">
        <v>5279</v>
      </c>
      <c r="D4722" s="4">
        <v>3</v>
      </c>
      <c r="E4722" s="3">
        <v>4</v>
      </c>
    </row>
    <row r="4723" spans="1:5" x14ac:dyDescent="0.25">
      <c r="A4723">
        <v>5280</v>
      </c>
      <c r="B4723" s="2">
        <v>1</v>
      </c>
      <c r="D4723" s="4">
        <v>3</v>
      </c>
      <c r="E4723" s="3">
        <v>4</v>
      </c>
    </row>
    <row r="4724" spans="1:5" x14ac:dyDescent="0.25">
      <c r="A4724">
        <v>5281</v>
      </c>
      <c r="B4724" s="2">
        <v>1</v>
      </c>
      <c r="D4724" s="4">
        <v>3</v>
      </c>
      <c r="E4724" s="3">
        <v>4</v>
      </c>
    </row>
    <row r="4725" spans="1:5" x14ac:dyDescent="0.25">
      <c r="A4725">
        <v>5282</v>
      </c>
      <c r="B4725" s="2">
        <v>1</v>
      </c>
      <c r="D4725" s="4">
        <v>3</v>
      </c>
      <c r="E4725" s="3">
        <v>4</v>
      </c>
    </row>
    <row r="4726" spans="1:5" x14ac:dyDescent="0.25">
      <c r="A4726">
        <v>5283</v>
      </c>
      <c r="B4726" s="2">
        <v>1</v>
      </c>
      <c r="E4726" s="3">
        <v>4</v>
      </c>
    </row>
    <row r="4727" spans="1:5" x14ac:dyDescent="0.25">
      <c r="A4727">
        <v>5284</v>
      </c>
      <c r="B4727" s="2">
        <v>1</v>
      </c>
    </row>
    <row r="4728" spans="1:5" x14ac:dyDescent="0.25">
      <c r="A4728">
        <v>5285</v>
      </c>
      <c r="B4728" s="2">
        <v>1</v>
      </c>
    </row>
    <row r="4729" spans="1:5" x14ac:dyDescent="0.25">
      <c r="A4729">
        <v>5286</v>
      </c>
      <c r="B4729" s="2">
        <v>1</v>
      </c>
    </row>
    <row r="4730" spans="1:5" x14ac:dyDescent="0.25">
      <c r="A4730">
        <v>5287</v>
      </c>
      <c r="B4730" s="2">
        <v>1</v>
      </c>
    </row>
    <row r="4731" spans="1:5" x14ac:dyDescent="0.25">
      <c r="A4731">
        <v>5288</v>
      </c>
      <c r="B4731" s="2">
        <v>1</v>
      </c>
    </row>
    <row r="4732" spans="1:5" x14ac:dyDescent="0.25">
      <c r="A4732">
        <v>5289</v>
      </c>
      <c r="B4732" s="2">
        <v>1</v>
      </c>
      <c r="C4732" s="5">
        <v>2</v>
      </c>
    </row>
    <row r="4733" spans="1:5" x14ac:dyDescent="0.25">
      <c r="A4733">
        <v>5290</v>
      </c>
      <c r="B4733" s="2">
        <v>1</v>
      </c>
      <c r="C4733" s="5">
        <v>2</v>
      </c>
    </row>
    <row r="4734" spans="1:5" x14ac:dyDescent="0.25">
      <c r="A4734">
        <v>5291</v>
      </c>
      <c r="B4734" s="2">
        <v>1</v>
      </c>
      <c r="C4734" s="5">
        <v>2</v>
      </c>
    </row>
    <row r="4735" spans="1:5" x14ac:dyDescent="0.25">
      <c r="A4735">
        <v>5292</v>
      </c>
      <c r="B4735" s="2">
        <v>1</v>
      </c>
      <c r="C4735" s="5">
        <v>2</v>
      </c>
    </row>
    <row r="4736" spans="1:5" x14ac:dyDescent="0.25">
      <c r="A4736">
        <v>5293</v>
      </c>
      <c r="C4736" s="5">
        <v>2</v>
      </c>
    </row>
    <row r="4737" spans="1:5" x14ac:dyDescent="0.25">
      <c r="A4737">
        <v>5294</v>
      </c>
      <c r="C4737" s="5">
        <v>2</v>
      </c>
    </row>
    <row r="4738" spans="1:5" x14ac:dyDescent="0.25">
      <c r="A4738">
        <v>5295</v>
      </c>
      <c r="C4738" s="5">
        <v>2</v>
      </c>
      <c r="D4738" s="4">
        <v>3</v>
      </c>
    </row>
    <row r="4739" spans="1:5" x14ac:dyDescent="0.25">
      <c r="A4739">
        <v>5296</v>
      </c>
      <c r="C4739" s="5">
        <v>2</v>
      </c>
      <c r="D4739" s="4">
        <v>3</v>
      </c>
    </row>
    <row r="4740" spans="1:5" x14ac:dyDescent="0.25">
      <c r="A4740">
        <v>5297</v>
      </c>
      <c r="C4740" s="5">
        <v>2</v>
      </c>
      <c r="D4740" s="4">
        <v>3</v>
      </c>
    </row>
    <row r="4741" spans="1:5" x14ac:dyDescent="0.25">
      <c r="A4741">
        <v>5298</v>
      </c>
      <c r="D4741" s="4">
        <v>3</v>
      </c>
      <c r="E4741" s="3">
        <v>4</v>
      </c>
    </row>
    <row r="4742" spans="1:5" x14ac:dyDescent="0.25">
      <c r="A4742">
        <v>5299</v>
      </c>
      <c r="D4742" s="4">
        <v>3</v>
      </c>
      <c r="E4742" s="3">
        <v>4</v>
      </c>
    </row>
    <row r="4743" spans="1:5" x14ac:dyDescent="0.25">
      <c r="A4743">
        <v>5300</v>
      </c>
      <c r="D4743" s="4">
        <v>3</v>
      </c>
      <c r="E4743" s="3">
        <v>4</v>
      </c>
    </row>
    <row r="4744" spans="1:5" x14ac:dyDescent="0.25">
      <c r="A4744">
        <v>5301</v>
      </c>
      <c r="D4744" s="4">
        <v>3</v>
      </c>
      <c r="E4744" s="3">
        <v>4</v>
      </c>
    </row>
    <row r="4745" spans="1:5" x14ac:dyDescent="0.25">
      <c r="A4745">
        <v>5302</v>
      </c>
      <c r="D4745" s="4">
        <v>3</v>
      </c>
      <c r="E4745" s="3">
        <v>4</v>
      </c>
    </row>
    <row r="4746" spans="1:5" x14ac:dyDescent="0.25">
      <c r="A4746">
        <v>5303</v>
      </c>
      <c r="D4746" s="4">
        <v>3</v>
      </c>
      <c r="E4746" s="3">
        <v>4</v>
      </c>
    </row>
    <row r="4747" spans="1:5" x14ac:dyDescent="0.25">
      <c r="A4747">
        <v>5304</v>
      </c>
      <c r="D4747" s="4">
        <v>3</v>
      </c>
      <c r="E4747" s="3">
        <v>4</v>
      </c>
    </row>
    <row r="4748" spans="1:5" x14ac:dyDescent="0.25">
      <c r="A4748">
        <v>5305</v>
      </c>
      <c r="B4748" s="2">
        <v>1</v>
      </c>
      <c r="D4748" s="4">
        <v>3</v>
      </c>
      <c r="E4748" s="3">
        <v>4</v>
      </c>
    </row>
    <row r="4749" spans="1:5" x14ac:dyDescent="0.25">
      <c r="A4749">
        <v>5306</v>
      </c>
      <c r="B4749" s="2">
        <v>1</v>
      </c>
      <c r="E4749" s="3">
        <v>4</v>
      </c>
    </row>
    <row r="4750" spans="1:5" x14ac:dyDescent="0.25">
      <c r="A4750">
        <v>5307</v>
      </c>
      <c r="B4750" s="2">
        <v>1</v>
      </c>
      <c r="E4750" s="3">
        <v>4</v>
      </c>
    </row>
    <row r="4751" spans="1:5" x14ac:dyDescent="0.25">
      <c r="A4751">
        <v>5308</v>
      </c>
      <c r="B4751" s="2">
        <v>1</v>
      </c>
      <c r="E4751" s="3">
        <v>4</v>
      </c>
    </row>
    <row r="4752" spans="1:5" x14ac:dyDescent="0.25">
      <c r="A4752">
        <v>5309</v>
      </c>
      <c r="B4752" s="2">
        <v>1</v>
      </c>
      <c r="E4752" s="3">
        <v>4</v>
      </c>
    </row>
    <row r="4753" spans="1:5" x14ac:dyDescent="0.25">
      <c r="A4753">
        <v>5310</v>
      </c>
      <c r="B4753" s="2">
        <v>1</v>
      </c>
      <c r="E4753" s="3">
        <v>4</v>
      </c>
    </row>
    <row r="4754" spans="1:5" x14ac:dyDescent="0.25">
      <c r="A4754">
        <v>5311</v>
      </c>
      <c r="B4754" s="2">
        <v>1</v>
      </c>
    </row>
    <row r="4755" spans="1:5" x14ac:dyDescent="0.25">
      <c r="A4755">
        <v>5312</v>
      </c>
      <c r="B4755" s="2">
        <v>1</v>
      </c>
    </row>
    <row r="4756" spans="1:5" x14ac:dyDescent="0.25">
      <c r="A4756">
        <v>5313</v>
      </c>
      <c r="B4756" s="2">
        <v>1</v>
      </c>
    </row>
    <row r="4757" spans="1:5" x14ac:dyDescent="0.25">
      <c r="A4757">
        <v>5314</v>
      </c>
      <c r="B4757" s="2">
        <v>1</v>
      </c>
    </row>
    <row r="4758" spans="1:5" x14ac:dyDescent="0.25">
      <c r="A4758">
        <v>5315</v>
      </c>
      <c r="B4758" s="2">
        <v>1</v>
      </c>
      <c r="C4758" s="5">
        <v>2</v>
      </c>
    </row>
    <row r="4759" spans="1:5" x14ac:dyDescent="0.25">
      <c r="A4759">
        <v>5316</v>
      </c>
      <c r="B4759" s="2">
        <v>1</v>
      </c>
      <c r="C4759" s="5">
        <v>2</v>
      </c>
    </row>
    <row r="4760" spans="1:5" x14ac:dyDescent="0.25">
      <c r="A4760">
        <v>5317</v>
      </c>
      <c r="B4760" s="2">
        <v>1</v>
      </c>
      <c r="C4760" s="5">
        <v>2</v>
      </c>
    </row>
    <row r="4761" spans="1:5" x14ac:dyDescent="0.25">
      <c r="A4761">
        <v>5318</v>
      </c>
      <c r="C4761" s="5">
        <v>2</v>
      </c>
    </row>
    <row r="4762" spans="1:5" x14ac:dyDescent="0.25">
      <c r="A4762">
        <v>5319</v>
      </c>
      <c r="C4762" s="5">
        <v>2</v>
      </c>
    </row>
    <row r="4763" spans="1:5" x14ac:dyDescent="0.25">
      <c r="A4763">
        <v>5320</v>
      </c>
      <c r="C4763" s="5">
        <v>2</v>
      </c>
      <c r="D4763" s="4">
        <v>3</v>
      </c>
    </row>
    <row r="4764" spans="1:5" x14ac:dyDescent="0.25">
      <c r="A4764">
        <v>5321</v>
      </c>
      <c r="C4764" s="5">
        <v>2</v>
      </c>
      <c r="D4764" s="4">
        <v>3</v>
      </c>
    </row>
    <row r="4765" spans="1:5" x14ac:dyDescent="0.25">
      <c r="A4765">
        <v>5322</v>
      </c>
      <c r="C4765" s="5">
        <v>2</v>
      </c>
      <c r="D4765" s="4">
        <v>3</v>
      </c>
    </row>
    <row r="4766" spans="1:5" x14ac:dyDescent="0.25">
      <c r="A4766">
        <v>5323</v>
      </c>
      <c r="C4766" s="5">
        <v>2</v>
      </c>
      <c r="D4766" s="4">
        <v>3</v>
      </c>
    </row>
    <row r="4767" spans="1:5" x14ac:dyDescent="0.25">
      <c r="A4767">
        <v>5324</v>
      </c>
      <c r="C4767" s="5">
        <v>2</v>
      </c>
      <c r="D4767" s="4">
        <v>3</v>
      </c>
    </row>
    <row r="4768" spans="1:5" x14ac:dyDescent="0.25">
      <c r="A4768">
        <v>5325</v>
      </c>
      <c r="C4768" s="5">
        <v>2</v>
      </c>
      <c r="D4768" s="4">
        <v>3</v>
      </c>
      <c r="E4768" s="3">
        <v>4</v>
      </c>
    </row>
    <row r="4769" spans="1:6" x14ac:dyDescent="0.25">
      <c r="A4769">
        <v>5326</v>
      </c>
      <c r="D4769" s="4">
        <v>3</v>
      </c>
      <c r="E4769" s="3">
        <v>4</v>
      </c>
    </row>
    <row r="4770" spans="1:6" x14ac:dyDescent="0.25">
      <c r="A4770">
        <v>5327</v>
      </c>
      <c r="D4770" s="4">
        <v>3</v>
      </c>
      <c r="E4770" s="3">
        <v>4</v>
      </c>
    </row>
    <row r="4771" spans="1:6" x14ac:dyDescent="0.25">
      <c r="A4771">
        <v>5328</v>
      </c>
      <c r="D4771" s="4">
        <v>3</v>
      </c>
      <c r="E4771" s="3">
        <v>4</v>
      </c>
    </row>
    <row r="4772" spans="1:6" x14ac:dyDescent="0.25">
      <c r="A4772">
        <v>5329</v>
      </c>
      <c r="D4772" s="4">
        <v>3</v>
      </c>
      <c r="E4772" s="3">
        <v>4</v>
      </c>
    </row>
    <row r="4773" spans="1:6" x14ac:dyDescent="0.25">
      <c r="A4773">
        <v>5330</v>
      </c>
      <c r="B4773" s="2">
        <v>1</v>
      </c>
      <c r="D4773" s="4">
        <v>3</v>
      </c>
      <c r="E4773" s="3">
        <v>4</v>
      </c>
    </row>
    <row r="4774" spans="1:6" x14ac:dyDescent="0.25">
      <c r="A4774">
        <v>5331</v>
      </c>
      <c r="B4774" s="2">
        <v>1</v>
      </c>
      <c r="D4774" s="4">
        <v>3</v>
      </c>
      <c r="E4774" s="3">
        <v>4</v>
      </c>
    </row>
    <row r="4775" spans="1:6" x14ac:dyDescent="0.25">
      <c r="A4775">
        <v>5332</v>
      </c>
      <c r="B4775" s="2">
        <v>1</v>
      </c>
      <c r="D4775" s="4">
        <v>3</v>
      </c>
      <c r="E4775" s="3">
        <v>4</v>
      </c>
    </row>
    <row r="4776" spans="1:6" x14ac:dyDescent="0.25">
      <c r="A4776">
        <v>5333</v>
      </c>
      <c r="B4776" s="2">
        <v>1</v>
      </c>
      <c r="E4776" s="3">
        <v>4</v>
      </c>
    </row>
    <row r="4777" spans="1:6" x14ac:dyDescent="0.25">
      <c r="A4777">
        <v>5334</v>
      </c>
      <c r="B4777" s="2">
        <v>1</v>
      </c>
      <c r="E4777" s="3">
        <v>4</v>
      </c>
      <c r="F4777" t="s">
        <v>22</v>
      </c>
    </row>
    <row r="4778" spans="1:6" x14ac:dyDescent="0.25">
      <c r="A4778">
        <v>5363</v>
      </c>
    </row>
    <row r="4779" spans="1:6" x14ac:dyDescent="0.25">
      <c r="A4779">
        <v>5364</v>
      </c>
    </row>
    <row r="4780" spans="1:6" x14ac:dyDescent="0.25">
      <c r="A4780">
        <v>5365</v>
      </c>
      <c r="F4780" t="s">
        <v>22</v>
      </c>
    </row>
    <row r="4781" spans="1:6" x14ac:dyDescent="0.25">
      <c r="A4781">
        <v>5366</v>
      </c>
      <c r="B4781" s="2">
        <v>1</v>
      </c>
    </row>
    <row r="4782" spans="1:6" x14ac:dyDescent="0.25">
      <c r="A4782">
        <v>5367</v>
      </c>
      <c r="B4782" s="2">
        <v>1</v>
      </c>
    </row>
    <row r="4783" spans="1:6" x14ac:dyDescent="0.25">
      <c r="A4783">
        <v>5368</v>
      </c>
      <c r="B4783" s="2">
        <v>1</v>
      </c>
    </row>
    <row r="4784" spans="1:6" x14ac:dyDescent="0.25">
      <c r="A4784">
        <v>5369</v>
      </c>
      <c r="B4784" s="2">
        <v>1</v>
      </c>
      <c r="E4784" s="3">
        <v>4</v>
      </c>
    </row>
    <row r="4785" spans="1:5" x14ac:dyDescent="0.25">
      <c r="A4785">
        <v>5370</v>
      </c>
      <c r="B4785" s="2">
        <v>1</v>
      </c>
      <c r="E4785" s="3">
        <v>4</v>
      </c>
    </row>
    <row r="4786" spans="1:5" x14ac:dyDescent="0.25">
      <c r="A4786">
        <v>5371</v>
      </c>
      <c r="B4786" s="2">
        <v>1</v>
      </c>
      <c r="E4786" s="3">
        <v>4</v>
      </c>
    </row>
    <row r="4787" spans="1:5" x14ac:dyDescent="0.25">
      <c r="A4787">
        <v>5372</v>
      </c>
      <c r="B4787" s="2">
        <v>1</v>
      </c>
      <c r="E4787" s="3">
        <v>4</v>
      </c>
    </row>
    <row r="4788" spans="1:5" x14ac:dyDescent="0.25">
      <c r="A4788">
        <v>5373</v>
      </c>
      <c r="B4788" s="2">
        <v>1</v>
      </c>
      <c r="E4788" s="3">
        <v>4</v>
      </c>
    </row>
    <row r="4789" spans="1:5" x14ac:dyDescent="0.25">
      <c r="A4789">
        <v>5374</v>
      </c>
      <c r="B4789" s="2">
        <v>1</v>
      </c>
      <c r="E4789" s="3">
        <v>4</v>
      </c>
    </row>
    <row r="4790" spans="1:5" x14ac:dyDescent="0.25">
      <c r="A4790">
        <v>5375</v>
      </c>
      <c r="B4790" s="2">
        <v>1</v>
      </c>
      <c r="E4790" s="3">
        <v>4</v>
      </c>
    </row>
    <row r="4791" spans="1:5" x14ac:dyDescent="0.25">
      <c r="A4791">
        <v>5376</v>
      </c>
      <c r="B4791" s="2">
        <v>1</v>
      </c>
      <c r="E4791" s="3">
        <v>4</v>
      </c>
    </row>
    <row r="4792" spans="1:5" x14ac:dyDescent="0.25">
      <c r="A4792">
        <v>5377</v>
      </c>
      <c r="B4792" s="2">
        <v>1</v>
      </c>
      <c r="E4792" s="3">
        <v>4</v>
      </c>
    </row>
    <row r="4793" spans="1:5" x14ac:dyDescent="0.25">
      <c r="A4793">
        <v>5378</v>
      </c>
      <c r="B4793" s="2">
        <v>1</v>
      </c>
      <c r="E4793" s="3">
        <v>4</v>
      </c>
    </row>
    <row r="4794" spans="1:5" x14ac:dyDescent="0.25">
      <c r="A4794">
        <v>5379</v>
      </c>
      <c r="B4794" s="2">
        <v>1</v>
      </c>
      <c r="D4794" s="4">
        <v>3</v>
      </c>
      <c r="E4794" s="3">
        <v>4</v>
      </c>
    </row>
    <row r="4795" spans="1:5" x14ac:dyDescent="0.25">
      <c r="A4795">
        <v>5380</v>
      </c>
      <c r="B4795" s="2">
        <v>1</v>
      </c>
      <c r="D4795" s="4">
        <v>3</v>
      </c>
      <c r="E4795" s="3">
        <v>4</v>
      </c>
    </row>
    <row r="4796" spans="1:5" x14ac:dyDescent="0.25">
      <c r="A4796">
        <v>5381</v>
      </c>
      <c r="B4796" s="2">
        <v>1</v>
      </c>
      <c r="D4796" s="4">
        <v>3</v>
      </c>
      <c r="E4796" s="3">
        <v>4</v>
      </c>
    </row>
    <row r="4797" spans="1:5" x14ac:dyDescent="0.25">
      <c r="A4797">
        <v>5382</v>
      </c>
      <c r="D4797" s="4">
        <v>3</v>
      </c>
      <c r="E4797" s="3">
        <v>4</v>
      </c>
    </row>
    <row r="4798" spans="1:5" x14ac:dyDescent="0.25">
      <c r="A4798">
        <v>5383</v>
      </c>
      <c r="D4798" s="4">
        <v>3</v>
      </c>
      <c r="E4798" s="3">
        <v>4</v>
      </c>
    </row>
    <row r="4799" spans="1:5" x14ac:dyDescent="0.25">
      <c r="A4799">
        <v>5384</v>
      </c>
      <c r="D4799" s="4">
        <v>3</v>
      </c>
      <c r="E4799" s="3">
        <v>4</v>
      </c>
    </row>
    <row r="4800" spans="1:5" x14ac:dyDescent="0.25">
      <c r="A4800">
        <v>5385</v>
      </c>
      <c r="C4800" s="5">
        <v>2</v>
      </c>
      <c r="D4800" s="4">
        <v>3</v>
      </c>
    </row>
    <row r="4801" spans="1:5" x14ac:dyDescent="0.25">
      <c r="A4801">
        <v>5386</v>
      </c>
      <c r="C4801" s="5">
        <v>2</v>
      </c>
      <c r="D4801" s="4">
        <v>3</v>
      </c>
    </row>
    <row r="4802" spans="1:5" x14ac:dyDescent="0.25">
      <c r="A4802">
        <v>5387</v>
      </c>
      <c r="C4802" s="5">
        <v>2</v>
      </c>
      <c r="D4802" s="4">
        <v>3</v>
      </c>
    </row>
    <row r="4803" spans="1:5" x14ac:dyDescent="0.25">
      <c r="A4803">
        <v>5388</v>
      </c>
      <c r="C4803" s="5">
        <v>2</v>
      </c>
      <c r="D4803" s="4">
        <v>3</v>
      </c>
    </row>
    <row r="4804" spans="1:5" x14ac:dyDescent="0.25">
      <c r="A4804">
        <v>5389</v>
      </c>
      <c r="C4804" s="5">
        <v>2</v>
      </c>
      <c r="D4804" s="4">
        <v>3</v>
      </c>
    </row>
    <row r="4805" spans="1:5" x14ac:dyDescent="0.25">
      <c r="A4805">
        <v>5390</v>
      </c>
      <c r="C4805" s="5">
        <v>2</v>
      </c>
      <c r="D4805" s="4">
        <v>3</v>
      </c>
    </row>
    <row r="4806" spans="1:5" x14ac:dyDescent="0.25">
      <c r="A4806">
        <v>5391</v>
      </c>
      <c r="C4806" s="5">
        <v>2</v>
      </c>
      <c r="D4806" s="4">
        <v>3</v>
      </c>
    </row>
    <row r="4807" spans="1:5" x14ac:dyDescent="0.25">
      <c r="A4807">
        <v>5392</v>
      </c>
      <c r="C4807" s="5">
        <v>2</v>
      </c>
      <c r="D4807" s="4">
        <v>3</v>
      </c>
    </row>
    <row r="4808" spans="1:5" x14ac:dyDescent="0.25">
      <c r="A4808">
        <v>5393</v>
      </c>
      <c r="C4808" s="5">
        <v>2</v>
      </c>
      <c r="D4808" s="4">
        <v>3</v>
      </c>
    </row>
    <row r="4809" spans="1:5" x14ac:dyDescent="0.25">
      <c r="A4809">
        <v>5394</v>
      </c>
      <c r="C4809" s="5">
        <v>2</v>
      </c>
    </row>
    <row r="4810" spans="1:5" x14ac:dyDescent="0.25">
      <c r="A4810">
        <v>5395</v>
      </c>
      <c r="C4810" s="5">
        <v>2</v>
      </c>
    </row>
    <row r="4811" spans="1:5" x14ac:dyDescent="0.25">
      <c r="A4811">
        <v>5396</v>
      </c>
      <c r="C4811" s="5">
        <v>2</v>
      </c>
    </row>
    <row r="4812" spans="1:5" x14ac:dyDescent="0.25">
      <c r="A4812">
        <v>5397</v>
      </c>
      <c r="C4812" s="5">
        <v>2</v>
      </c>
    </row>
    <row r="4813" spans="1:5" x14ac:dyDescent="0.25">
      <c r="A4813">
        <v>5398</v>
      </c>
      <c r="C4813" s="5">
        <v>2</v>
      </c>
    </row>
    <row r="4814" spans="1:5" x14ac:dyDescent="0.25">
      <c r="A4814">
        <v>5399</v>
      </c>
      <c r="B4814" s="2">
        <v>1</v>
      </c>
      <c r="C4814" s="5">
        <v>2</v>
      </c>
    </row>
    <row r="4815" spans="1:5" x14ac:dyDescent="0.25">
      <c r="A4815">
        <v>5400</v>
      </c>
      <c r="B4815" s="2">
        <v>1</v>
      </c>
      <c r="C4815" s="5">
        <v>2</v>
      </c>
      <c r="E4815" s="3">
        <v>4</v>
      </c>
    </row>
    <row r="4816" spans="1:5" x14ac:dyDescent="0.25">
      <c r="A4816">
        <v>5401</v>
      </c>
      <c r="B4816" s="2">
        <v>1</v>
      </c>
      <c r="E4816" s="3">
        <v>4</v>
      </c>
    </row>
    <row r="4817" spans="1:5" x14ac:dyDescent="0.25">
      <c r="A4817">
        <v>5402</v>
      </c>
      <c r="B4817" s="2">
        <v>1</v>
      </c>
      <c r="E4817" s="3">
        <v>4</v>
      </c>
    </row>
    <row r="4818" spans="1:5" x14ac:dyDescent="0.25">
      <c r="A4818">
        <v>5403</v>
      </c>
      <c r="B4818" s="2">
        <v>1</v>
      </c>
      <c r="E4818" s="3">
        <v>4</v>
      </c>
    </row>
    <row r="4819" spans="1:5" x14ac:dyDescent="0.25">
      <c r="A4819">
        <v>5404</v>
      </c>
      <c r="B4819" s="2">
        <v>1</v>
      </c>
      <c r="E4819" s="3">
        <v>4</v>
      </c>
    </row>
    <row r="4820" spans="1:5" x14ac:dyDescent="0.25">
      <c r="A4820">
        <v>5405</v>
      </c>
      <c r="B4820" s="2">
        <v>1</v>
      </c>
      <c r="E4820" s="3">
        <v>4</v>
      </c>
    </row>
    <row r="4821" spans="1:5" x14ac:dyDescent="0.25">
      <c r="A4821">
        <v>5406</v>
      </c>
      <c r="B4821" s="2">
        <v>1</v>
      </c>
      <c r="E4821" s="3">
        <v>4</v>
      </c>
    </row>
    <row r="4822" spans="1:5" x14ac:dyDescent="0.25">
      <c r="A4822">
        <v>5407</v>
      </c>
      <c r="B4822" s="2">
        <v>1</v>
      </c>
      <c r="E4822" s="3">
        <v>4</v>
      </c>
    </row>
    <row r="4823" spans="1:5" x14ac:dyDescent="0.25">
      <c r="A4823">
        <v>5408</v>
      </c>
      <c r="B4823" s="2">
        <v>1</v>
      </c>
      <c r="D4823" s="4">
        <v>3</v>
      </c>
      <c r="E4823" s="3">
        <v>4</v>
      </c>
    </row>
    <row r="4824" spans="1:5" x14ac:dyDescent="0.25">
      <c r="A4824">
        <v>5409</v>
      </c>
      <c r="B4824" s="2">
        <v>1</v>
      </c>
      <c r="D4824" s="4">
        <v>3</v>
      </c>
      <c r="E4824" s="3">
        <v>4</v>
      </c>
    </row>
    <row r="4825" spans="1:5" x14ac:dyDescent="0.25">
      <c r="A4825">
        <v>5410</v>
      </c>
      <c r="B4825" s="2">
        <v>1</v>
      </c>
      <c r="D4825" s="4">
        <v>3</v>
      </c>
      <c r="E4825" s="3">
        <v>4</v>
      </c>
    </row>
    <row r="4826" spans="1:5" x14ac:dyDescent="0.25">
      <c r="A4826">
        <v>5411</v>
      </c>
      <c r="B4826" s="2">
        <v>1</v>
      </c>
      <c r="D4826" s="4">
        <v>3</v>
      </c>
      <c r="E4826" s="3">
        <v>4</v>
      </c>
    </row>
    <row r="4827" spans="1:5" x14ac:dyDescent="0.25">
      <c r="A4827">
        <v>5412</v>
      </c>
      <c r="D4827" s="4">
        <v>3</v>
      </c>
      <c r="E4827" s="3">
        <v>4</v>
      </c>
    </row>
    <row r="4828" spans="1:5" x14ac:dyDescent="0.25">
      <c r="A4828">
        <v>5413</v>
      </c>
      <c r="D4828" s="4">
        <v>3</v>
      </c>
      <c r="E4828" s="3">
        <v>4</v>
      </c>
    </row>
    <row r="4829" spans="1:5" x14ac:dyDescent="0.25">
      <c r="A4829">
        <v>5414</v>
      </c>
      <c r="D4829" s="4">
        <v>3</v>
      </c>
    </row>
    <row r="4830" spans="1:5" x14ac:dyDescent="0.25">
      <c r="A4830">
        <v>5415</v>
      </c>
      <c r="C4830" s="5">
        <v>2</v>
      </c>
      <c r="D4830" s="4">
        <v>3</v>
      </c>
    </row>
    <row r="4831" spans="1:5" x14ac:dyDescent="0.25">
      <c r="A4831">
        <v>5416</v>
      </c>
      <c r="C4831" s="5">
        <v>2</v>
      </c>
      <c r="D4831" s="4">
        <v>3</v>
      </c>
    </row>
    <row r="4832" spans="1:5" x14ac:dyDescent="0.25">
      <c r="A4832">
        <v>5417</v>
      </c>
      <c r="C4832" s="5">
        <v>2</v>
      </c>
      <c r="D4832" s="4">
        <v>3</v>
      </c>
    </row>
    <row r="4833" spans="1:5" x14ac:dyDescent="0.25">
      <c r="A4833">
        <v>5418</v>
      </c>
      <c r="C4833" s="5">
        <v>2</v>
      </c>
      <c r="D4833" s="4">
        <v>3</v>
      </c>
    </row>
    <row r="4834" spans="1:5" x14ac:dyDescent="0.25">
      <c r="A4834">
        <v>5419</v>
      </c>
      <c r="C4834" s="5">
        <v>2</v>
      </c>
    </row>
    <row r="4835" spans="1:5" x14ac:dyDescent="0.25">
      <c r="A4835">
        <v>5420</v>
      </c>
      <c r="C4835" s="5">
        <v>2</v>
      </c>
    </row>
    <row r="4836" spans="1:5" x14ac:dyDescent="0.25">
      <c r="A4836">
        <v>5421</v>
      </c>
      <c r="C4836" s="5">
        <v>2</v>
      </c>
    </row>
    <row r="4837" spans="1:5" x14ac:dyDescent="0.25">
      <c r="A4837">
        <v>5422</v>
      </c>
      <c r="C4837" s="5">
        <v>2</v>
      </c>
    </row>
    <row r="4838" spans="1:5" x14ac:dyDescent="0.25">
      <c r="A4838">
        <v>5423</v>
      </c>
      <c r="C4838" s="5">
        <v>2</v>
      </c>
    </row>
    <row r="4839" spans="1:5" x14ac:dyDescent="0.25">
      <c r="A4839">
        <v>5424</v>
      </c>
      <c r="C4839" s="5">
        <v>2</v>
      </c>
    </row>
    <row r="4840" spans="1:5" x14ac:dyDescent="0.25">
      <c r="A4840">
        <v>5425</v>
      </c>
      <c r="B4840" s="2">
        <v>1</v>
      </c>
      <c r="C4840" s="5">
        <v>2</v>
      </c>
    </row>
    <row r="4841" spans="1:5" x14ac:dyDescent="0.25">
      <c r="A4841">
        <v>5426</v>
      </c>
      <c r="B4841" s="2">
        <v>1</v>
      </c>
      <c r="C4841" s="5">
        <v>2</v>
      </c>
    </row>
    <row r="4842" spans="1:5" x14ac:dyDescent="0.25">
      <c r="A4842">
        <v>5427</v>
      </c>
      <c r="B4842" s="2">
        <v>1</v>
      </c>
    </row>
    <row r="4843" spans="1:5" x14ac:dyDescent="0.25">
      <c r="A4843">
        <v>5428</v>
      </c>
      <c r="B4843" s="2">
        <v>1</v>
      </c>
    </row>
    <row r="4844" spans="1:5" x14ac:dyDescent="0.25">
      <c r="A4844">
        <v>5429</v>
      </c>
      <c r="B4844" s="2">
        <v>1</v>
      </c>
      <c r="E4844" s="3">
        <v>4</v>
      </c>
    </row>
    <row r="4845" spans="1:5" x14ac:dyDescent="0.25">
      <c r="A4845">
        <v>5430</v>
      </c>
      <c r="B4845" s="2">
        <v>1</v>
      </c>
      <c r="E4845" s="3">
        <v>4</v>
      </c>
    </row>
    <row r="4846" spans="1:5" x14ac:dyDescent="0.25">
      <c r="A4846">
        <v>5431</v>
      </c>
      <c r="B4846" s="2">
        <v>1</v>
      </c>
      <c r="E4846" s="3">
        <v>4</v>
      </c>
    </row>
    <row r="4847" spans="1:5" x14ac:dyDescent="0.25">
      <c r="A4847">
        <v>5432</v>
      </c>
      <c r="B4847" s="2">
        <v>1</v>
      </c>
      <c r="E4847" s="3">
        <v>4</v>
      </c>
    </row>
    <row r="4848" spans="1:5" x14ac:dyDescent="0.25">
      <c r="A4848">
        <v>5433</v>
      </c>
      <c r="B4848" s="2">
        <v>1</v>
      </c>
      <c r="D4848" s="4">
        <v>3</v>
      </c>
      <c r="E4848" s="3">
        <v>4</v>
      </c>
    </row>
    <row r="4849" spans="1:5" x14ac:dyDescent="0.25">
      <c r="A4849">
        <v>5434</v>
      </c>
      <c r="B4849" s="2">
        <v>1</v>
      </c>
      <c r="D4849" s="4">
        <v>3</v>
      </c>
      <c r="E4849" s="3">
        <v>4</v>
      </c>
    </row>
    <row r="4850" spans="1:5" x14ac:dyDescent="0.25">
      <c r="A4850">
        <v>5435</v>
      </c>
      <c r="D4850" s="4">
        <v>3</v>
      </c>
      <c r="E4850" s="3">
        <v>4</v>
      </c>
    </row>
    <row r="4851" spans="1:5" x14ac:dyDescent="0.25">
      <c r="A4851">
        <v>5436</v>
      </c>
      <c r="D4851" s="4">
        <v>3</v>
      </c>
      <c r="E4851" s="3">
        <v>4</v>
      </c>
    </row>
    <row r="4852" spans="1:5" x14ac:dyDescent="0.25">
      <c r="A4852">
        <v>5437</v>
      </c>
      <c r="D4852" s="4">
        <v>3</v>
      </c>
      <c r="E4852" s="3">
        <v>4</v>
      </c>
    </row>
    <row r="4853" spans="1:5" x14ac:dyDescent="0.25">
      <c r="A4853">
        <v>5438</v>
      </c>
      <c r="D4853" s="4">
        <v>3</v>
      </c>
      <c r="E4853" s="3">
        <v>4</v>
      </c>
    </row>
    <row r="4854" spans="1:5" x14ac:dyDescent="0.25">
      <c r="A4854">
        <v>5439</v>
      </c>
      <c r="D4854" s="4">
        <v>3</v>
      </c>
      <c r="E4854" s="3">
        <v>4</v>
      </c>
    </row>
    <row r="4855" spans="1:5" x14ac:dyDescent="0.25">
      <c r="A4855">
        <v>5440</v>
      </c>
      <c r="D4855" s="4">
        <v>3</v>
      </c>
    </row>
    <row r="4856" spans="1:5" x14ac:dyDescent="0.25">
      <c r="A4856">
        <v>5441</v>
      </c>
      <c r="C4856" s="5">
        <v>2</v>
      </c>
      <c r="D4856" s="4">
        <v>3</v>
      </c>
    </row>
    <row r="4857" spans="1:5" x14ac:dyDescent="0.25">
      <c r="A4857">
        <v>5442</v>
      </c>
      <c r="C4857" s="5">
        <v>2</v>
      </c>
      <c r="D4857" s="4">
        <v>3</v>
      </c>
    </row>
    <row r="4858" spans="1:5" x14ac:dyDescent="0.25">
      <c r="A4858">
        <v>5443</v>
      </c>
      <c r="C4858" s="5">
        <v>2</v>
      </c>
    </row>
    <row r="4859" spans="1:5" x14ac:dyDescent="0.25">
      <c r="A4859">
        <v>5444</v>
      </c>
      <c r="C4859" s="5">
        <v>2</v>
      </c>
    </row>
    <row r="4860" spans="1:5" x14ac:dyDescent="0.25">
      <c r="A4860">
        <v>5445</v>
      </c>
      <c r="C4860" s="5">
        <v>2</v>
      </c>
    </row>
    <row r="4861" spans="1:5" x14ac:dyDescent="0.25">
      <c r="A4861">
        <v>5446</v>
      </c>
      <c r="C4861" s="5">
        <v>2</v>
      </c>
    </row>
    <row r="4862" spans="1:5" x14ac:dyDescent="0.25">
      <c r="A4862">
        <v>5447</v>
      </c>
      <c r="C4862" s="5">
        <v>2</v>
      </c>
    </row>
    <row r="4863" spans="1:5" x14ac:dyDescent="0.25">
      <c r="A4863">
        <v>5448</v>
      </c>
      <c r="C4863" s="5">
        <v>2</v>
      </c>
    </row>
    <row r="4864" spans="1:5" x14ac:dyDescent="0.25">
      <c r="A4864">
        <v>5449</v>
      </c>
      <c r="B4864" s="2">
        <v>1</v>
      </c>
      <c r="C4864" s="5">
        <v>2</v>
      </c>
    </row>
    <row r="4865" spans="1:5" x14ac:dyDescent="0.25">
      <c r="A4865">
        <v>5450</v>
      </c>
      <c r="B4865" s="2">
        <v>1</v>
      </c>
      <c r="C4865" s="5">
        <v>2</v>
      </c>
    </row>
    <row r="4866" spans="1:5" x14ac:dyDescent="0.25">
      <c r="A4866">
        <v>5451</v>
      </c>
      <c r="B4866" s="2">
        <v>1</v>
      </c>
      <c r="C4866" s="5">
        <v>2</v>
      </c>
    </row>
    <row r="4867" spans="1:5" x14ac:dyDescent="0.25">
      <c r="A4867">
        <v>5452</v>
      </c>
      <c r="B4867" s="2">
        <v>1</v>
      </c>
    </row>
    <row r="4868" spans="1:5" x14ac:dyDescent="0.25">
      <c r="A4868">
        <v>5453</v>
      </c>
      <c r="B4868" s="2">
        <v>1</v>
      </c>
    </row>
    <row r="4869" spans="1:5" x14ac:dyDescent="0.25">
      <c r="A4869">
        <v>5454</v>
      </c>
      <c r="B4869" s="2">
        <v>1</v>
      </c>
    </row>
    <row r="4870" spans="1:5" x14ac:dyDescent="0.25">
      <c r="A4870">
        <v>5455</v>
      </c>
      <c r="B4870" s="2">
        <v>1</v>
      </c>
      <c r="E4870" s="3">
        <v>4</v>
      </c>
    </row>
    <row r="4871" spans="1:5" x14ac:dyDescent="0.25">
      <c r="A4871">
        <v>5456</v>
      </c>
      <c r="B4871" s="2">
        <v>1</v>
      </c>
      <c r="E4871" s="3">
        <v>4</v>
      </c>
    </row>
    <row r="4872" spans="1:5" x14ac:dyDescent="0.25">
      <c r="A4872">
        <v>5457</v>
      </c>
      <c r="B4872" s="2">
        <v>1</v>
      </c>
      <c r="D4872" s="4">
        <v>3</v>
      </c>
      <c r="E4872" s="3">
        <v>4</v>
      </c>
    </row>
    <row r="4873" spans="1:5" x14ac:dyDescent="0.25">
      <c r="A4873">
        <v>5458</v>
      </c>
      <c r="B4873" s="2">
        <v>1</v>
      </c>
      <c r="D4873" s="4">
        <v>3</v>
      </c>
      <c r="E4873" s="3">
        <v>4</v>
      </c>
    </row>
    <row r="4874" spans="1:5" x14ac:dyDescent="0.25">
      <c r="A4874">
        <v>5459</v>
      </c>
      <c r="D4874" s="4">
        <v>3</v>
      </c>
      <c r="E4874" s="3">
        <v>4</v>
      </c>
    </row>
    <row r="4875" spans="1:5" x14ac:dyDescent="0.25">
      <c r="A4875">
        <v>5460</v>
      </c>
      <c r="D4875" s="4">
        <v>3</v>
      </c>
      <c r="E4875" s="3">
        <v>4</v>
      </c>
    </row>
    <row r="4876" spans="1:5" x14ac:dyDescent="0.25">
      <c r="A4876">
        <v>5461</v>
      </c>
      <c r="D4876" s="4">
        <v>3</v>
      </c>
      <c r="E4876" s="3">
        <v>4</v>
      </c>
    </row>
    <row r="4877" spans="1:5" x14ac:dyDescent="0.25">
      <c r="A4877">
        <v>5462</v>
      </c>
      <c r="D4877" s="4">
        <v>3</v>
      </c>
      <c r="E4877" s="3">
        <v>4</v>
      </c>
    </row>
    <row r="4878" spans="1:5" x14ac:dyDescent="0.25">
      <c r="A4878">
        <v>5463</v>
      </c>
      <c r="D4878" s="4">
        <v>3</v>
      </c>
      <c r="E4878" s="3">
        <v>4</v>
      </c>
    </row>
    <row r="4879" spans="1:5" x14ac:dyDescent="0.25">
      <c r="A4879">
        <v>5464</v>
      </c>
      <c r="D4879" s="4">
        <v>3</v>
      </c>
      <c r="E4879" s="3">
        <v>4</v>
      </c>
    </row>
    <row r="4880" spans="1:5" x14ac:dyDescent="0.25">
      <c r="A4880">
        <v>5465</v>
      </c>
      <c r="D4880" s="4">
        <v>3</v>
      </c>
      <c r="E4880" s="3">
        <v>4</v>
      </c>
    </row>
    <row r="4881" spans="1:5" x14ac:dyDescent="0.25">
      <c r="A4881">
        <v>5466</v>
      </c>
      <c r="C4881" s="5">
        <v>2</v>
      </c>
      <c r="D4881" s="4">
        <v>3</v>
      </c>
    </row>
    <row r="4882" spans="1:5" x14ac:dyDescent="0.25">
      <c r="A4882">
        <v>5467</v>
      </c>
      <c r="C4882" s="5">
        <v>2</v>
      </c>
    </row>
    <row r="4883" spans="1:5" x14ac:dyDescent="0.25">
      <c r="A4883">
        <v>5468</v>
      </c>
      <c r="C4883" s="5">
        <v>2</v>
      </c>
    </row>
    <row r="4884" spans="1:5" x14ac:dyDescent="0.25">
      <c r="A4884">
        <v>5469</v>
      </c>
      <c r="C4884" s="5">
        <v>2</v>
      </c>
    </row>
    <row r="4885" spans="1:5" x14ac:dyDescent="0.25">
      <c r="A4885">
        <v>5470</v>
      </c>
      <c r="C4885" s="5">
        <v>2</v>
      </c>
    </row>
    <row r="4886" spans="1:5" x14ac:dyDescent="0.25">
      <c r="A4886">
        <v>5471</v>
      </c>
      <c r="C4886" s="5">
        <v>2</v>
      </c>
    </row>
    <row r="4887" spans="1:5" x14ac:dyDescent="0.25">
      <c r="A4887">
        <v>5472</v>
      </c>
      <c r="C4887" s="5">
        <v>2</v>
      </c>
    </row>
    <row r="4888" spans="1:5" x14ac:dyDescent="0.25">
      <c r="A4888">
        <v>5473</v>
      </c>
      <c r="C4888" s="5">
        <v>2</v>
      </c>
    </row>
    <row r="4889" spans="1:5" x14ac:dyDescent="0.25">
      <c r="A4889">
        <v>5474</v>
      </c>
      <c r="B4889" s="2">
        <v>1</v>
      </c>
      <c r="C4889" s="5">
        <v>2</v>
      </c>
    </row>
    <row r="4890" spans="1:5" x14ac:dyDescent="0.25">
      <c r="A4890">
        <v>5475</v>
      </c>
      <c r="B4890" s="2">
        <v>1</v>
      </c>
      <c r="C4890" s="5">
        <v>2</v>
      </c>
    </row>
    <row r="4891" spans="1:5" x14ac:dyDescent="0.25">
      <c r="A4891">
        <v>5476</v>
      </c>
      <c r="B4891" s="2">
        <v>1</v>
      </c>
      <c r="C4891" s="5">
        <v>2</v>
      </c>
    </row>
    <row r="4892" spans="1:5" x14ac:dyDescent="0.25">
      <c r="A4892">
        <v>5477</v>
      </c>
      <c r="B4892" s="2">
        <v>1</v>
      </c>
    </row>
    <row r="4893" spans="1:5" x14ac:dyDescent="0.25">
      <c r="A4893">
        <v>5478</v>
      </c>
      <c r="B4893" s="2">
        <v>1</v>
      </c>
    </row>
    <row r="4894" spans="1:5" x14ac:dyDescent="0.25">
      <c r="A4894">
        <v>5479</v>
      </c>
      <c r="B4894" s="2">
        <v>1</v>
      </c>
    </row>
    <row r="4895" spans="1:5" x14ac:dyDescent="0.25">
      <c r="A4895">
        <v>5480</v>
      </c>
      <c r="B4895" s="2">
        <v>1</v>
      </c>
      <c r="E4895" s="3">
        <v>4</v>
      </c>
    </row>
    <row r="4896" spans="1:5" x14ac:dyDescent="0.25">
      <c r="A4896">
        <v>5481</v>
      </c>
      <c r="B4896" s="2">
        <v>1</v>
      </c>
      <c r="E4896" s="3">
        <v>4</v>
      </c>
    </row>
    <row r="4897" spans="1:5" x14ac:dyDescent="0.25">
      <c r="A4897">
        <v>5482</v>
      </c>
      <c r="B4897" s="2">
        <v>1</v>
      </c>
      <c r="D4897" s="4">
        <v>3</v>
      </c>
      <c r="E4897" s="3">
        <v>4</v>
      </c>
    </row>
    <row r="4898" spans="1:5" x14ac:dyDescent="0.25">
      <c r="A4898">
        <v>5483</v>
      </c>
      <c r="B4898" s="2">
        <v>1</v>
      </c>
      <c r="D4898" s="4">
        <v>3</v>
      </c>
      <c r="E4898" s="3">
        <v>4</v>
      </c>
    </row>
    <row r="4899" spans="1:5" x14ac:dyDescent="0.25">
      <c r="A4899">
        <v>5484</v>
      </c>
      <c r="D4899" s="4">
        <v>3</v>
      </c>
      <c r="E4899" s="3">
        <v>4</v>
      </c>
    </row>
    <row r="4900" spans="1:5" x14ac:dyDescent="0.25">
      <c r="A4900">
        <v>5485</v>
      </c>
      <c r="D4900" s="4">
        <v>3</v>
      </c>
      <c r="E4900" s="3">
        <v>4</v>
      </c>
    </row>
    <row r="4901" spans="1:5" x14ac:dyDescent="0.25">
      <c r="A4901">
        <v>5486</v>
      </c>
      <c r="D4901" s="4">
        <v>3</v>
      </c>
      <c r="E4901" s="3">
        <v>4</v>
      </c>
    </row>
    <row r="4902" spans="1:5" x14ac:dyDescent="0.25">
      <c r="A4902">
        <v>5487</v>
      </c>
      <c r="D4902" s="4">
        <v>3</v>
      </c>
      <c r="E4902" s="3">
        <v>4</v>
      </c>
    </row>
    <row r="4903" spans="1:5" x14ac:dyDescent="0.25">
      <c r="A4903">
        <v>5488</v>
      </c>
      <c r="D4903" s="4">
        <v>3</v>
      </c>
      <c r="E4903" s="3">
        <v>4</v>
      </c>
    </row>
    <row r="4904" spans="1:5" x14ac:dyDescent="0.25">
      <c r="A4904">
        <v>5489</v>
      </c>
      <c r="C4904" s="5">
        <v>2</v>
      </c>
      <c r="D4904" s="4">
        <v>3</v>
      </c>
      <c r="E4904" s="3">
        <v>4</v>
      </c>
    </row>
    <row r="4905" spans="1:5" x14ac:dyDescent="0.25">
      <c r="A4905">
        <v>5490</v>
      </c>
      <c r="C4905" s="5">
        <v>2</v>
      </c>
      <c r="D4905" s="4">
        <v>3</v>
      </c>
      <c r="E4905" s="3">
        <v>4</v>
      </c>
    </row>
    <row r="4906" spans="1:5" x14ac:dyDescent="0.25">
      <c r="A4906">
        <v>5491</v>
      </c>
      <c r="C4906" s="5">
        <v>2</v>
      </c>
      <c r="D4906" s="4">
        <v>3</v>
      </c>
      <c r="E4906" s="3">
        <v>4</v>
      </c>
    </row>
    <row r="4907" spans="1:5" x14ac:dyDescent="0.25">
      <c r="A4907">
        <v>5492</v>
      </c>
      <c r="C4907" s="5">
        <v>2</v>
      </c>
      <c r="D4907" s="4">
        <v>3</v>
      </c>
    </row>
    <row r="4908" spans="1:5" x14ac:dyDescent="0.25">
      <c r="A4908">
        <v>5493</v>
      </c>
      <c r="C4908" s="5">
        <v>2</v>
      </c>
      <c r="D4908" s="4">
        <v>3</v>
      </c>
    </row>
    <row r="4909" spans="1:5" x14ac:dyDescent="0.25">
      <c r="A4909">
        <v>5494</v>
      </c>
      <c r="C4909" s="5">
        <v>2</v>
      </c>
    </row>
    <row r="4910" spans="1:5" x14ac:dyDescent="0.25">
      <c r="A4910">
        <v>5495</v>
      </c>
      <c r="C4910" s="5">
        <v>2</v>
      </c>
    </row>
    <row r="4911" spans="1:5" x14ac:dyDescent="0.25">
      <c r="A4911">
        <v>5496</v>
      </c>
      <c r="C4911" s="5">
        <v>2</v>
      </c>
    </row>
    <row r="4912" spans="1:5" x14ac:dyDescent="0.25">
      <c r="A4912">
        <v>5497</v>
      </c>
      <c r="C4912" s="5">
        <v>2</v>
      </c>
    </row>
    <row r="4913" spans="1:5" x14ac:dyDescent="0.25">
      <c r="A4913">
        <v>5498</v>
      </c>
      <c r="B4913" s="2">
        <v>1</v>
      </c>
      <c r="C4913" s="5">
        <v>2</v>
      </c>
    </row>
    <row r="4914" spans="1:5" x14ac:dyDescent="0.25">
      <c r="A4914">
        <v>5499</v>
      </c>
      <c r="B4914" s="2">
        <v>1</v>
      </c>
      <c r="C4914" s="5">
        <v>2</v>
      </c>
    </row>
    <row r="4915" spans="1:5" x14ac:dyDescent="0.25">
      <c r="A4915">
        <v>5500</v>
      </c>
      <c r="B4915" s="2">
        <v>1</v>
      </c>
      <c r="C4915" s="5">
        <v>2</v>
      </c>
    </row>
    <row r="4916" spans="1:5" x14ac:dyDescent="0.25">
      <c r="A4916">
        <v>5501</v>
      </c>
      <c r="B4916" s="2">
        <v>1</v>
      </c>
      <c r="C4916" s="5">
        <v>2</v>
      </c>
    </row>
    <row r="4917" spans="1:5" x14ac:dyDescent="0.25">
      <c r="A4917">
        <v>5502</v>
      </c>
      <c r="B4917" s="2">
        <v>1</v>
      </c>
    </row>
    <row r="4918" spans="1:5" x14ac:dyDescent="0.25">
      <c r="A4918">
        <v>5503</v>
      </c>
      <c r="B4918" s="2">
        <v>1</v>
      </c>
    </row>
    <row r="4919" spans="1:5" x14ac:dyDescent="0.25">
      <c r="A4919">
        <v>5504</v>
      </c>
      <c r="B4919" s="2">
        <v>1</v>
      </c>
      <c r="E4919" s="3">
        <v>4</v>
      </c>
    </row>
    <row r="4920" spans="1:5" x14ac:dyDescent="0.25">
      <c r="A4920">
        <v>5505</v>
      </c>
      <c r="B4920" s="2">
        <v>1</v>
      </c>
      <c r="E4920" s="3">
        <v>4</v>
      </c>
    </row>
    <row r="4921" spans="1:5" x14ac:dyDescent="0.25">
      <c r="A4921">
        <v>5506</v>
      </c>
      <c r="B4921" s="2">
        <v>1</v>
      </c>
      <c r="D4921" s="4">
        <v>3</v>
      </c>
      <c r="E4921" s="3">
        <v>4</v>
      </c>
    </row>
    <row r="4922" spans="1:5" x14ac:dyDescent="0.25">
      <c r="A4922">
        <v>5507</v>
      </c>
      <c r="B4922" s="2">
        <v>1</v>
      </c>
      <c r="D4922" s="4">
        <v>3</v>
      </c>
      <c r="E4922" s="3">
        <v>4</v>
      </c>
    </row>
    <row r="4923" spans="1:5" x14ac:dyDescent="0.25">
      <c r="A4923">
        <v>5508</v>
      </c>
      <c r="B4923" s="2">
        <v>1</v>
      </c>
      <c r="D4923" s="4">
        <v>3</v>
      </c>
      <c r="E4923" s="3">
        <v>4</v>
      </c>
    </row>
    <row r="4924" spans="1:5" x14ac:dyDescent="0.25">
      <c r="A4924">
        <v>5509</v>
      </c>
      <c r="D4924" s="4">
        <v>3</v>
      </c>
      <c r="E4924" s="3">
        <v>4</v>
      </c>
    </row>
    <row r="4925" spans="1:5" x14ac:dyDescent="0.25">
      <c r="A4925">
        <v>5510</v>
      </c>
      <c r="D4925" s="4">
        <v>3</v>
      </c>
      <c r="E4925" s="3">
        <v>4</v>
      </c>
    </row>
    <row r="4926" spans="1:5" x14ac:dyDescent="0.25">
      <c r="A4926">
        <v>5511</v>
      </c>
      <c r="D4926" s="4">
        <v>3</v>
      </c>
      <c r="E4926" s="3">
        <v>4</v>
      </c>
    </row>
    <row r="4927" spans="1:5" x14ac:dyDescent="0.25">
      <c r="A4927">
        <v>5512</v>
      </c>
      <c r="D4927" s="4">
        <v>3</v>
      </c>
      <c r="E4927" s="3">
        <v>4</v>
      </c>
    </row>
    <row r="4928" spans="1:5" x14ac:dyDescent="0.25">
      <c r="A4928">
        <v>5513</v>
      </c>
      <c r="D4928" s="4">
        <v>3</v>
      </c>
      <c r="E4928" s="3">
        <v>4</v>
      </c>
    </row>
    <row r="4929" spans="1:5" x14ac:dyDescent="0.25">
      <c r="A4929">
        <v>5514</v>
      </c>
      <c r="D4929" s="4">
        <v>3</v>
      </c>
      <c r="E4929" s="3">
        <v>4</v>
      </c>
    </row>
    <row r="4930" spans="1:5" x14ac:dyDescent="0.25">
      <c r="A4930">
        <v>5515</v>
      </c>
      <c r="D4930" s="4">
        <v>3</v>
      </c>
      <c r="E4930" s="3">
        <v>4</v>
      </c>
    </row>
    <row r="4931" spans="1:5" x14ac:dyDescent="0.25">
      <c r="A4931">
        <v>5516</v>
      </c>
      <c r="C4931" s="5">
        <v>2</v>
      </c>
      <c r="D4931" s="4">
        <v>3</v>
      </c>
    </row>
    <row r="4932" spans="1:5" x14ac:dyDescent="0.25">
      <c r="A4932">
        <v>5517</v>
      </c>
      <c r="C4932" s="5">
        <v>2</v>
      </c>
      <c r="D4932" s="4">
        <v>3</v>
      </c>
    </row>
    <row r="4933" spans="1:5" x14ac:dyDescent="0.25">
      <c r="A4933">
        <v>5518</v>
      </c>
      <c r="C4933" s="5">
        <v>2</v>
      </c>
    </row>
    <row r="4934" spans="1:5" x14ac:dyDescent="0.25">
      <c r="A4934">
        <v>5519</v>
      </c>
      <c r="C4934" s="5">
        <v>2</v>
      </c>
    </row>
    <row r="4935" spans="1:5" x14ac:dyDescent="0.25">
      <c r="A4935">
        <v>5520</v>
      </c>
      <c r="C4935" s="5">
        <v>2</v>
      </c>
    </row>
    <row r="4936" spans="1:5" x14ac:dyDescent="0.25">
      <c r="A4936">
        <v>5521</v>
      </c>
      <c r="C4936" s="5">
        <v>2</v>
      </c>
    </row>
    <row r="4937" spans="1:5" x14ac:dyDescent="0.25">
      <c r="A4937">
        <v>5522</v>
      </c>
      <c r="C4937" s="5">
        <v>2</v>
      </c>
    </row>
    <row r="4938" spans="1:5" x14ac:dyDescent="0.25">
      <c r="A4938">
        <v>5523</v>
      </c>
      <c r="B4938" s="2">
        <v>1</v>
      </c>
      <c r="C4938" s="5">
        <v>2</v>
      </c>
    </row>
    <row r="4939" spans="1:5" x14ac:dyDescent="0.25">
      <c r="A4939">
        <v>5524</v>
      </c>
      <c r="B4939" s="2">
        <v>1</v>
      </c>
      <c r="C4939" s="5">
        <v>2</v>
      </c>
    </row>
    <row r="4940" spans="1:5" x14ac:dyDescent="0.25">
      <c r="A4940">
        <v>5525</v>
      </c>
      <c r="B4940" s="2">
        <v>1</v>
      </c>
      <c r="C4940" s="5">
        <v>2</v>
      </c>
    </row>
    <row r="4941" spans="1:5" x14ac:dyDescent="0.25">
      <c r="A4941">
        <v>5526</v>
      </c>
      <c r="B4941" s="2">
        <v>1</v>
      </c>
      <c r="C4941" s="5">
        <v>2</v>
      </c>
    </row>
    <row r="4942" spans="1:5" x14ac:dyDescent="0.25">
      <c r="A4942">
        <v>5527</v>
      </c>
      <c r="B4942" s="2">
        <v>1</v>
      </c>
    </row>
    <row r="4943" spans="1:5" x14ac:dyDescent="0.25">
      <c r="A4943">
        <v>5528</v>
      </c>
      <c r="B4943" s="2">
        <v>1</v>
      </c>
    </row>
    <row r="4944" spans="1:5" x14ac:dyDescent="0.25">
      <c r="A4944">
        <v>5529</v>
      </c>
      <c r="B4944" s="2">
        <v>1</v>
      </c>
    </row>
    <row r="4945" spans="1:5" x14ac:dyDescent="0.25">
      <c r="A4945">
        <v>5530</v>
      </c>
      <c r="B4945" s="2">
        <v>1</v>
      </c>
      <c r="E4945" s="3">
        <v>4</v>
      </c>
    </row>
    <row r="4946" spans="1:5" x14ac:dyDescent="0.25">
      <c r="A4946">
        <v>5531</v>
      </c>
      <c r="B4946" s="2">
        <v>1</v>
      </c>
      <c r="D4946" s="4">
        <v>3</v>
      </c>
      <c r="E4946" s="3">
        <v>4</v>
      </c>
    </row>
    <row r="4947" spans="1:5" x14ac:dyDescent="0.25">
      <c r="A4947">
        <v>5532</v>
      </c>
      <c r="B4947" s="2">
        <v>1</v>
      </c>
      <c r="D4947" s="4">
        <v>3</v>
      </c>
      <c r="E4947" s="3">
        <v>4</v>
      </c>
    </row>
    <row r="4948" spans="1:5" x14ac:dyDescent="0.25">
      <c r="A4948">
        <v>5533</v>
      </c>
      <c r="B4948" s="2">
        <v>1</v>
      </c>
      <c r="D4948" s="4">
        <v>3</v>
      </c>
      <c r="E4948" s="3">
        <v>4</v>
      </c>
    </row>
    <row r="4949" spans="1:5" x14ac:dyDescent="0.25">
      <c r="A4949">
        <v>5534</v>
      </c>
      <c r="D4949" s="4">
        <v>3</v>
      </c>
      <c r="E4949" s="3">
        <v>4</v>
      </c>
    </row>
    <row r="4950" spans="1:5" x14ac:dyDescent="0.25">
      <c r="A4950">
        <v>5535</v>
      </c>
      <c r="D4950" s="4">
        <v>3</v>
      </c>
      <c r="E4950" s="3">
        <v>4</v>
      </c>
    </row>
    <row r="4951" spans="1:5" x14ac:dyDescent="0.25">
      <c r="A4951">
        <v>5536</v>
      </c>
      <c r="D4951" s="4">
        <v>3</v>
      </c>
      <c r="E4951" s="3">
        <v>4</v>
      </c>
    </row>
    <row r="4952" spans="1:5" x14ac:dyDescent="0.25">
      <c r="A4952">
        <v>5537</v>
      </c>
      <c r="D4952" s="4">
        <v>3</v>
      </c>
      <c r="E4952" s="3">
        <v>4</v>
      </c>
    </row>
    <row r="4953" spans="1:5" x14ac:dyDescent="0.25">
      <c r="A4953">
        <v>5538</v>
      </c>
      <c r="D4953" s="4">
        <v>3</v>
      </c>
      <c r="E4953" s="3">
        <v>4</v>
      </c>
    </row>
    <row r="4954" spans="1:5" x14ac:dyDescent="0.25">
      <c r="A4954">
        <v>5539</v>
      </c>
      <c r="D4954" s="4">
        <v>3</v>
      </c>
      <c r="E4954" s="3">
        <v>4</v>
      </c>
    </row>
    <row r="4955" spans="1:5" x14ac:dyDescent="0.25">
      <c r="A4955">
        <v>5540</v>
      </c>
      <c r="C4955" s="5">
        <v>2</v>
      </c>
      <c r="D4955" s="4">
        <v>3</v>
      </c>
      <c r="E4955" s="3">
        <v>4</v>
      </c>
    </row>
    <row r="4956" spans="1:5" x14ac:dyDescent="0.25">
      <c r="A4956">
        <v>5541</v>
      </c>
      <c r="C4956" s="5">
        <v>2</v>
      </c>
      <c r="D4956" s="4">
        <v>3</v>
      </c>
      <c r="E4956" s="3">
        <v>4</v>
      </c>
    </row>
    <row r="4957" spans="1:5" x14ac:dyDescent="0.25">
      <c r="A4957">
        <v>5542</v>
      </c>
      <c r="C4957" s="5">
        <v>2</v>
      </c>
      <c r="D4957" s="4">
        <v>3</v>
      </c>
    </row>
    <row r="4958" spans="1:5" x14ac:dyDescent="0.25">
      <c r="A4958">
        <v>5543</v>
      </c>
      <c r="C4958" s="5">
        <v>2</v>
      </c>
      <c r="D4958" s="4">
        <v>3</v>
      </c>
    </row>
    <row r="4959" spans="1:5" x14ac:dyDescent="0.25">
      <c r="A4959">
        <v>5544</v>
      </c>
      <c r="C4959" s="5">
        <v>2</v>
      </c>
    </row>
    <row r="4960" spans="1:5" x14ac:dyDescent="0.25">
      <c r="A4960">
        <v>5545</v>
      </c>
      <c r="C4960" s="5">
        <v>2</v>
      </c>
    </row>
    <row r="4961" spans="1:5" x14ac:dyDescent="0.25">
      <c r="A4961">
        <v>5546</v>
      </c>
      <c r="C4961" s="5">
        <v>2</v>
      </c>
    </row>
    <row r="4962" spans="1:5" x14ac:dyDescent="0.25">
      <c r="A4962">
        <v>5547</v>
      </c>
      <c r="C4962" s="5">
        <v>2</v>
      </c>
    </row>
    <row r="4963" spans="1:5" x14ac:dyDescent="0.25">
      <c r="A4963">
        <v>5548</v>
      </c>
      <c r="C4963" s="5">
        <v>2</v>
      </c>
    </row>
    <row r="4964" spans="1:5" x14ac:dyDescent="0.25">
      <c r="A4964">
        <v>5549</v>
      </c>
      <c r="B4964" s="2">
        <v>1</v>
      </c>
      <c r="C4964" s="5">
        <v>2</v>
      </c>
    </row>
    <row r="4965" spans="1:5" x14ac:dyDescent="0.25">
      <c r="A4965">
        <v>5550</v>
      </c>
      <c r="B4965" s="2">
        <v>1</v>
      </c>
      <c r="C4965" s="5">
        <v>2</v>
      </c>
    </row>
    <row r="4966" spans="1:5" x14ac:dyDescent="0.25">
      <c r="A4966">
        <v>5551</v>
      </c>
      <c r="B4966" s="2">
        <v>1</v>
      </c>
      <c r="C4966" s="5">
        <v>2</v>
      </c>
    </row>
    <row r="4967" spans="1:5" x14ac:dyDescent="0.25">
      <c r="A4967">
        <v>5552</v>
      </c>
      <c r="B4967" s="2">
        <v>1</v>
      </c>
      <c r="C4967" s="5">
        <v>2</v>
      </c>
    </row>
    <row r="4968" spans="1:5" x14ac:dyDescent="0.25">
      <c r="A4968">
        <v>5553</v>
      </c>
      <c r="B4968" s="2">
        <v>1</v>
      </c>
    </row>
    <row r="4969" spans="1:5" x14ac:dyDescent="0.25">
      <c r="A4969">
        <v>5554</v>
      </c>
      <c r="B4969" s="2">
        <v>1</v>
      </c>
      <c r="E4969" s="3">
        <v>4</v>
      </c>
    </row>
    <row r="4970" spans="1:5" x14ac:dyDescent="0.25">
      <c r="A4970">
        <v>5555</v>
      </c>
      <c r="B4970" s="2">
        <v>1</v>
      </c>
      <c r="E4970" s="3">
        <v>4</v>
      </c>
    </row>
    <row r="4971" spans="1:5" x14ac:dyDescent="0.25">
      <c r="A4971">
        <v>5556</v>
      </c>
      <c r="B4971" s="2">
        <v>1</v>
      </c>
      <c r="E4971" s="3">
        <v>4</v>
      </c>
    </row>
    <row r="4972" spans="1:5" x14ac:dyDescent="0.25">
      <c r="A4972">
        <v>5557</v>
      </c>
      <c r="B4972" s="2">
        <v>1</v>
      </c>
      <c r="D4972" s="4">
        <v>3</v>
      </c>
      <c r="E4972" s="3">
        <v>4</v>
      </c>
    </row>
    <row r="4973" spans="1:5" x14ac:dyDescent="0.25">
      <c r="A4973">
        <v>5558</v>
      </c>
      <c r="B4973" s="2">
        <v>1</v>
      </c>
      <c r="D4973" s="4">
        <v>3</v>
      </c>
      <c r="E4973" s="3">
        <v>4</v>
      </c>
    </row>
    <row r="4974" spans="1:5" x14ac:dyDescent="0.25">
      <c r="A4974">
        <v>5559</v>
      </c>
      <c r="B4974" s="2">
        <v>1</v>
      </c>
      <c r="D4974" s="4">
        <v>3</v>
      </c>
      <c r="E4974" s="3">
        <v>4</v>
      </c>
    </row>
    <row r="4975" spans="1:5" x14ac:dyDescent="0.25">
      <c r="A4975">
        <v>5560</v>
      </c>
      <c r="D4975" s="4">
        <v>3</v>
      </c>
      <c r="E4975" s="3">
        <v>4</v>
      </c>
    </row>
    <row r="4976" spans="1:5" x14ac:dyDescent="0.25">
      <c r="A4976">
        <v>5561</v>
      </c>
      <c r="D4976" s="4">
        <v>3</v>
      </c>
      <c r="E4976" s="3">
        <v>4</v>
      </c>
    </row>
    <row r="4977" spans="1:5" x14ac:dyDescent="0.25">
      <c r="A4977">
        <v>5562</v>
      </c>
      <c r="D4977" s="4">
        <v>3</v>
      </c>
      <c r="E4977" s="3">
        <v>4</v>
      </c>
    </row>
    <row r="4978" spans="1:5" x14ac:dyDescent="0.25">
      <c r="A4978">
        <v>5563</v>
      </c>
      <c r="D4978" s="4">
        <v>3</v>
      </c>
      <c r="E4978" s="3">
        <v>4</v>
      </c>
    </row>
    <row r="4979" spans="1:5" x14ac:dyDescent="0.25">
      <c r="A4979">
        <v>5564</v>
      </c>
      <c r="D4979" s="4">
        <v>3</v>
      </c>
      <c r="E4979" s="3">
        <v>4</v>
      </c>
    </row>
    <row r="4980" spans="1:5" x14ac:dyDescent="0.25">
      <c r="A4980">
        <v>5565</v>
      </c>
      <c r="C4980" s="5">
        <v>2</v>
      </c>
      <c r="D4980" s="4">
        <v>3</v>
      </c>
      <c r="E4980" s="3">
        <v>4</v>
      </c>
    </row>
    <row r="4981" spans="1:5" x14ac:dyDescent="0.25">
      <c r="A4981">
        <v>5566</v>
      </c>
      <c r="C4981" s="5">
        <v>2</v>
      </c>
      <c r="D4981" s="4">
        <v>3</v>
      </c>
    </row>
    <row r="4982" spans="1:5" x14ac:dyDescent="0.25">
      <c r="A4982">
        <v>5567</v>
      </c>
      <c r="C4982" s="5">
        <v>2</v>
      </c>
      <c r="D4982" s="4">
        <v>3</v>
      </c>
    </row>
    <row r="4983" spans="1:5" x14ac:dyDescent="0.25">
      <c r="A4983">
        <v>5568</v>
      </c>
      <c r="C4983" s="5">
        <v>2</v>
      </c>
      <c r="D4983" s="4">
        <v>3</v>
      </c>
    </row>
    <row r="4984" spans="1:5" x14ac:dyDescent="0.25">
      <c r="A4984">
        <v>5569</v>
      </c>
      <c r="C4984" s="5">
        <v>2</v>
      </c>
      <c r="D4984" s="4">
        <v>3</v>
      </c>
    </row>
    <row r="4985" spans="1:5" x14ac:dyDescent="0.25">
      <c r="A4985">
        <v>5570</v>
      </c>
      <c r="C4985" s="5">
        <v>2</v>
      </c>
      <c r="D4985" s="4">
        <v>3</v>
      </c>
    </row>
    <row r="4986" spans="1:5" x14ac:dyDescent="0.25">
      <c r="A4986">
        <v>5571</v>
      </c>
      <c r="C4986" s="5">
        <v>2</v>
      </c>
    </row>
    <row r="4987" spans="1:5" x14ac:dyDescent="0.25">
      <c r="A4987">
        <v>5572</v>
      </c>
      <c r="C4987" s="5">
        <v>2</v>
      </c>
    </row>
    <row r="4988" spans="1:5" x14ac:dyDescent="0.25">
      <c r="A4988">
        <v>5573</v>
      </c>
      <c r="C4988" s="5">
        <v>2</v>
      </c>
    </row>
    <row r="4989" spans="1:5" x14ac:dyDescent="0.25">
      <c r="A4989">
        <v>5574</v>
      </c>
      <c r="C4989" s="5">
        <v>2</v>
      </c>
    </row>
    <row r="4990" spans="1:5" x14ac:dyDescent="0.25">
      <c r="A4990">
        <v>5575</v>
      </c>
      <c r="B4990" s="2">
        <v>1</v>
      </c>
      <c r="C4990" s="5">
        <v>2</v>
      </c>
    </row>
    <row r="4991" spans="1:5" x14ac:dyDescent="0.25">
      <c r="A4991">
        <v>5576</v>
      </c>
      <c r="B4991" s="2">
        <v>1</v>
      </c>
      <c r="C4991" s="5">
        <v>2</v>
      </c>
    </row>
    <row r="4992" spans="1:5" x14ac:dyDescent="0.25">
      <c r="A4992">
        <v>5577</v>
      </c>
      <c r="B4992" s="2">
        <v>1</v>
      </c>
      <c r="C4992" s="5">
        <v>2</v>
      </c>
    </row>
    <row r="4993" spans="1:5" x14ac:dyDescent="0.25">
      <c r="A4993">
        <v>5578</v>
      </c>
      <c r="B4993" s="2">
        <v>1</v>
      </c>
    </row>
    <row r="4994" spans="1:5" x14ac:dyDescent="0.25">
      <c r="A4994">
        <v>5579</v>
      </c>
      <c r="B4994" s="2">
        <v>1</v>
      </c>
    </row>
    <row r="4995" spans="1:5" x14ac:dyDescent="0.25">
      <c r="A4995">
        <v>5580</v>
      </c>
      <c r="B4995" s="2">
        <v>1</v>
      </c>
      <c r="E4995" s="3">
        <v>4</v>
      </c>
    </row>
    <row r="4996" spans="1:5" x14ac:dyDescent="0.25">
      <c r="A4996">
        <v>5581</v>
      </c>
      <c r="B4996" s="2">
        <v>1</v>
      </c>
      <c r="E4996" s="3">
        <v>4</v>
      </c>
    </row>
    <row r="4997" spans="1:5" x14ac:dyDescent="0.25">
      <c r="A4997">
        <v>5582</v>
      </c>
      <c r="B4997" s="2">
        <v>1</v>
      </c>
      <c r="E4997" s="3">
        <v>4</v>
      </c>
    </row>
    <row r="4998" spans="1:5" x14ac:dyDescent="0.25">
      <c r="A4998">
        <v>5583</v>
      </c>
      <c r="B4998" s="2">
        <v>1</v>
      </c>
      <c r="E4998" s="3">
        <v>4</v>
      </c>
    </row>
    <row r="4999" spans="1:5" x14ac:dyDescent="0.25">
      <c r="A4999">
        <v>5584</v>
      </c>
      <c r="B4999" s="2">
        <v>1</v>
      </c>
      <c r="E4999" s="3">
        <v>4</v>
      </c>
    </row>
    <row r="5000" spans="1:5" x14ac:dyDescent="0.25">
      <c r="A5000">
        <v>5585</v>
      </c>
      <c r="B5000" s="2">
        <v>1</v>
      </c>
      <c r="D5000" s="4">
        <v>3</v>
      </c>
      <c r="E5000" s="3">
        <v>4</v>
      </c>
    </row>
    <row r="5001" spans="1:5" x14ac:dyDescent="0.25">
      <c r="A5001">
        <v>5586</v>
      </c>
      <c r="B5001" s="2">
        <v>1</v>
      </c>
      <c r="D5001" s="4">
        <v>3</v>
      </c>
      <c r="E5001" s="3">
        <v>4</v>
      </c>
    </row>
    <row r="5002" spans="1:5" x14ac:dyDescent="0.25">
      <c r="A5002">
        <v>5587</v>
      </c>
      <c r="D5002" s="4">
        <v>3</v>
      </c>
      <c r="E5002" s="3">
        <v>4</v>
      </c>
    </row>
    <row r="5003" spans="1:5" x14ac:dyDescent="0.25">
      <c r="A5003">
        <v>5588</v>
      </c>
      <c r="D5003" s="4">
        <v>3</v>
      </c>
      <c r="E5003" s="3">
        <v>4</v>
      </c>
    </row>
    <row r="5004" spans="1:5" x14ac:dyDescent="0.25">
      <c r="A5004">
        <v>5589</v>
      </c>
      <c r="D5004" s="4">
        <v>3</v>
      </c>
      <c r="E5004" s="3">
        <v>4</v>
      </c>
    </row>
    <row r="5005" spans="1:5" x14ac:dyDescent="0.25">
      <c r="A5005">
        <v>5590</v>
      </c>
      <c r="D5005" s="4">
        <v>3</v>
      </c>
      <c r="E5005" s="3">
        <v>4</v>
      </c>
    </row>
    <row r="5006" spans="1:5" x14ac:dyDescent="0.25">
      <c r="A5006">
        <v>5591</v>
      </c>
      <c r="C5006" s="5">
        <v>2</v>
      </c>
      <c r="D5006" s="4">
        <v>3</v>
      </c>
      <c r="E5006" s="3">
        <v>4</v>
      </c>
    </row>
    <row r="5007" spans="1:5" x14ac:dyDescent="0.25">
      <c r="A5007">
        <v>5592</v>
      </c>
      <c r="C5007" s="5">
        <v>2</v>
      </c>
      <c r="D5007" s="4">
        <v>3</v>
      </c>
      <c r="E5007" s="3">
        <v>4</v>
      </c>
    </row>
    <row r="5008" spans="1:5" x14ac:dyDescent="0.25">
      <c r="A5008">
        <v>5593</v>
      </c>
      <c r="C5008" s="5">
        <v>2</v>
      </c>
      <c r="D5008" s="4">
        <v>3</v>
      </c>
    </row>
    <row r="5009" spans="1:5" x14ac:dyDescent="0.25">
      <c r="A5009">
        <v>5594</v>
      </c>
      <c r="C5009" s="5">
        <v>2</v>
      </c>
      <c r="D5009" s="4">
        <v>3</v>
      </c>
    </row>
    <row r="5010" spans="1:5" x14ac:dyDescent="0.25">
      <c r="A5010">
        <v>5595</v>
      </c>
      <c r="C5010" s="5">
        <v>2</v>
      </c>
      <c r="D5010" s="4">
        <v>3</v>
      </c>
    </row>
    <row r="5011" spans="1:5" x14ac:dyDescent="0.25">
      <c r="A5011">
        <v>5596</v>
      </c>
      <c r="C5011" s="5">
        <v>2</v>
      </c>
      <c r="D5011" s="4">
        <v>3</v>
      </c>
    </row>
    <row r="5012" spans="1:5" x14ac:dyDescent="0.25">
      <c r="A5012">
        <v>5597</v>
      </c>
      <c r="C5012" s="5">
        <v>2</v>
      </c>
      <c r="D5012" s="4">
        <v>3</v>
      </c>
    </row>
    <row r="5013" spans="1:5" x14ac:dyDescent="0.25">
      <c r="A5013">
        <v>5598</v>
      </c>
      <c r="C5013" s="5">
        <v>2</v>
      </c>
    </row>
    <row r="5014" spans="1:5" x14ac:dyDescent="0.25">
      <c r="A5014">
        <v>5599</v>
      </c>
      <c r="C5014" s="5">
        <v>2</v>
      </c>
    </row>
    <row r="5015" spans="1:5" x14ac:dyDescent="0.25">
      <c r="A5015">
        <v>5600</v>
      </c>
      <c r="C5015" s="5">
        <v>2</v>
      </c>
    </row>
    <row r="5016" spans="1:5" x14ac:dyDescent="0.25">
      <c r="A5016">
        <v>5601</v>
      </c>
      <c r="C5016" s="5">
        <v>2</v>
      </c>
    </row>
    <row r="5017" spans="1:5" x14ac:dyDescent="0.25">
      <c r="A5017">
        <v>5602</v>
      </c>
      <c r="C5017" s="5">
        <v>2</v>
      </c>
    </row>
    <row r="5018" spans="1:5" x14ac:dyDescent="0.25">
      <c r="A5018">
        <v>5603</v>
      </c>
      <c r="B5018" s="2">
        <v>1</v>
      </c>
      <c r="C5018" s="5">
        <v>2</v>
      </c>
    </row>
    <row r="5019" spans="1:5" x14ac:dyDescent="0.25">
      <c r="A5019">
        <v>5604</v>
      </c>
      <c r="B5019" s="2">
        <v>1</v>
      </c>
      <c r="C5019" s="5">
        <v>2</v>
      </c>
    </row>
    <row r="5020" spans="1:5" x14ac:dyDescent="0.25">
      <c r="A5020">
        <v>5605</v>
      </c>
      <c r="B5020" s="2">
        <v>1</v>
      </c>
      <c r="C5020" s="5">
        <v>2</v>
      </c>
    </row>
    <row r="5021" spans="1:5" x14ac:dyDescent="0.25">
      <c r="A5021">
        <v>5606</v>
      </c>
      <c r="B5021" s="2">
        <v>1</v>
      </c>
    </row>
    <row r="5022" spans="1:5" x14ac:dyDescent="0.25">
      <c r="A5022">
        <v>5607</v>
      </c>
      <c r="B5022" s="2">
        <v>1</v>
      </c>
      <c r="E5022" s="3">
        <v>4</v>
      </c>
    </row>
    <row r="5023" spans="1:5" x14ac:dyDescent="0.25">
      <c r="A5023">
        <v>5608</v>
      </c>
      <c r="B5023" s="2">
        <v>1</v>
      </c>
      <c r="E5023" s="3">
        <v>4</v>
      </c>
    </row>
    <row r="5024" spans="1:5" x14ac:dyDescent="0.25">
      <c r="A5024">
        <v>5609</v>
      </c>
      <c r="B5024" s="2">
        <v>1</v>
      </c>
      <c r="E5024" s="3">
        <v>4</v>
      </c>
    </row>
    <row r="5025" spans="1:5" x14ac:dyDescent="0.25">
      <c r="A5025">
        <v>5610</v>
      </c>
      <c r="B5025" s="2">
        <v>1</v>
      </c>
      <c r="E5025" s="3">
        <v>4</v>
      </c>
    </row>
    <row r="5026" spans="1:5" x14ac:dyDescent="0.25">
      <c r="A5026">
        <v>5611</v>
      </c>
      <c r="B5026" s="2">
        <v>1</v>
      </c>
      <c r="E5026" s="3">
        <v>4</v>
      </c>
    </row>
    <row r="5027" spans="1:5" x14ac:dyDescent="0.25">
      <c r="A5027">
        <v>5612</v>
      </c>
      <c r="B5027" s="2">
        <v>1</v>
      </c>
      <c r="D5027" s="4">
        <v>3</v>
      </c>
      <c r="E5027" s="3">
        <v>4</v>
      </c>
    </row>
    <row r="5028" spans="1:5" x14ac:dyDescent="0.25">
      <c r="A5028">
        <v>5613</v>
      </c>
      <c r="B5028" s="2">
        <v>1</v>
      </c>
      <c r="D5028" s="4">
        <v>3</v>
      </c>
      <c r="E5028" s="3">
        <v>4</v>
      </c>
    </row>
    <row r="5029" spans="1:5" x14ac:dyDescent="0.25">
      <c r="A5029">
        <v>5614</v>
      </c>
      <c r="B5029" s="2">
        <v>1</v>
      </c>
      <c r="D5029" s="4">
        <v>3</v>
      </c>
      <c r="E5029" s="3">
        <v>4</v>
      </c>
    </row>
    <row r="5030" spans="1:5" x14ac:dyDescent="0.25">
      <c r="A5030">
        <v>5615</v>
      </c>
      <c r="B5030" s="2">
        <v>1</v>
      </c>
      <c r="D5030" s="4">
        <v>3</v>
      </c>
      <c r="E5030" s="3">
        <v>4</v>
      </c>
    </row>
    <row r="5031" spans="1:5" x14ac:dyDescent="0.25">
      <c r="A5031">
        <v>5616</v>
      </c>
      <c r="D5031" s="4">
        <v>3</v>
      </c>
      <c r="E5031" s="3">
        <v>4</v>
      </c>
    </row>
    <row r="5032" spans="1:5" x14ac:dyDescent="0.25">
      <c r="A5032">
        <v>5617</v>
      </c>
      <c r="D5032" s="4">
        <v>3</v>
      </c>
      <c r="E5032" s="3">
        <v>4</v>
      </c>
    </row>
    <row r="5033" spans="1:5" x14ac:dyDescent="0.25">
      <c r="A5033">
        <v>5618</v>
      </c>
      <c r="C5033" s="5">
        <v>2</v>
      </c>
      <c r="D5033" s="4">
        <v>3</v>
      </c>
      <c r="E5033" s="3">
        <v>4</v>
      </c>
    </row>
    <row r="5034" spans="1:5" x14ac:dyDescent="0.25">
      <c r="A5034">
        <v>5619</v>
      </c>
      <c r="C5034" s="5">
        <v>2</v>
      </c>
      <c r="D5034" s="4">
        <v>3</v>
      </c>
      <c r="E5034" s="3">
        <v>4</v>
      </c>
    </row>
    <row r="5035" spans="1:5" x14ac:dyDescent="0.25">
      <c r="A5035">
        <v>5620</v>
      </c>
      <c r="C5035" s="5">
        <v>2</v>
      </c>
      <c r="D5035" s="4">
        <v>3</v>
      </c>
      <c r="E5035" s="3">
        <v>4</v>
      </c>
    </row>
    <row r="5036" spans="1:5" x14ac:dyDescent="0.25">
      <c r="A5036">
        <v>5621</v>
      </c>
      <c r="C5036" s="5">
        <v>2</v>
      </c>
      <c r="D5036" s="4">
        <v>3</v>
      </c>
    </row>
    <row r="5037" spans="1:5" x14ac:dyDescent="0.25">
      <c r="A5037">
        <v>5622</v>
      </c>
      <c r="C5037" s="5">
        <v>2</v>
      </c>
      <c r="D5037" s="4">
        <v>3</v>
      </c>
    </row>
    <row r="5038" spans="1:5" x14ac:dyDescent="0.25">
      <c r="A5038">
        <v>5623</v>
      </c>
      <c r="C5038" s="5">
        <v>2</v>
      </c>
      <c r="D5038" s="4">
        <v>3</v>
      </c>
    </row>
    <row r="5039" spans="1:5" x14ac:dyDescent="0.25">
      <c r="A5039">
        <v>5624</v>
      </c>
      <c r="C5039" s="5">
        <v>2</v>
      </c>
      <c r="D5039" s="4">
        <v>3</v>
      </c>
    </row>
    <row r="5040" spans="1:5" x14ac:dyDescent="0.25">
      <c r="A5040">
        <v>5625</v>
      </c>
      <c r="C5040" s="5">
        <v>2</v>
      </c>
      <c r="D5040" s="4">
        <v>3</v>
      </c>
    </row>
    <row r="5041" spans="1:5" x14ac:dyDescent="0.25">
      <c r="A5041">
        <v>5626</v>
      </c>
      <c r="C5041" s="5">
        <v>2</v>
      </c>
      <c r="D5041" s="4">
        <v>3</v>
      </c>
    </row>
    <row r="5042" spans="1:5" x14ac:dyDescent="0.25">
      <c r="A5042">
        <v>5627</v>
      </c>
      <c r="C5042" s="5">
        <v>2</v>
      </c>
      <c r="D5042" s="4">
        <v>3</v>
      </c>
    </row>
    <row r="5043" spans="1:5" x14ac:dyDescent="0.25">
      <c r="A5043">
        <v>5628</v>
      </c>
      <c r="C5043" s="5">
        <v>2</v>
      </c>
    </row>
    <row r="5044" spans="1:5" x14ac:dyDescent="0.25">
      <c r="A5044">
        <v>5629</v>
      </c>
      <c r="C5044" s="5">
        <v>2</v>
      </c>
    </row>
    <row r="5045" spans="1:5" x14ac:dyDescent="0.25">
      <c r="A5045">
        <v>5630</v>
      </c>
      <c r="C5045" s="5">
        <v>2</v>
      </c>
    </row>
    <row r="5046" spans="1:5" x14ac:dyDescent="0.25">
      <c r="A5046">
        <v>5631</v>
      </c>
      <c r="C5046" s="5">
        <v>2</v>
      </c>
    </row>
    <row r="5047" spans="1:5" x14ac:dyDescent="0.25">
      <c r="A5047">
        <v>5632</v>
      </c>
      <c r="C5047" s="5">
        <v>2</v>
      </c>
    </row>
    <row r="5048" spans="1:5" x14ac:dyDescent="0.25">
      <c r="A5048">
        <v>5633</v>
      </c>
      <c r="B5048" s="2">
        <v>1</v>
      </c>
      <c r="C5048" s="5">
        <v>2</v>
      </c>
    </row>
    <row r="5049" spans="1:5" x14ac:dyDescent="0.25">
      <c r="A5049">
        <v>5634</v>
      </c>
      <c r="B5049" s="2">
        <v>1</v>
      </c>
      <c r="C5049" s="5">
        <v>2</v>
      </c>
    </row>
    <row r="5050" spans="1:5" x14ac:dyDescent="0.25">
      <c r="A5050">
        <v>5635</v>
      </c>
      <c r="B5050" s="2">
        <v>1</v>
      </c>
      <c r="E5050" s="3">
        <v>4</v>
      </c>
    </row>
    <row r="5051" spans="1:5" x14ac:dyDescent="0.25">
      <c r="A5051">
        <v>5636</v>
      </c>
      <c r="B5051" s="2">
        <v>1</v>
      </c>
      <c r="E5051" s="3">
        <v>4</v>
      </c>
    </row>
    <row r="5052" spans="1:5" x14ac:dyDescent="0.25">
      <c r="A5052">
        <v>5637</v>
      </c>
      <c r="B5052" s="2">
        <v>1</v>
      </c>
      <c r="E5052" s="3">
        <v>4</v>
      </c>
    </row>
    <row r="5053" spans="1:5" x14ac:dyDescent="0.25">
      <c r="A5053">
        <v>5638</v>
      </c>
      <c r="B5053" s="2">
        <v>1</v>
      </c>
      <c r="E5053" s="3">
        <v>4</v>
      </c>
    </row>
    <row r="5054" spans="1:5" x14ac:dyDescent="0.25">
      <c r="A5054">
        <v>5639</v>
      </c>
      <c r="B5054" s="2">
        <v>1</v>
      </c>
      <c r="E5054" s="3">
        <v>4</v>
      </c>
    </row>
    <row r="5055" spans="1:5" x14ac:dyDescent="0.25">
      <c r="A5055">
        <v>5640</v>
      </c>
      <c r="B5055" s="2">
        <v>1</v>
      </c>
      <c r="E5055" s="3">
        <v>4</v>
      </c>
    </row>
    <row r="5056" spans="1:5" x14ac:dyDescent="0.25">
      <c r="A5056">
        <v>5641</v>
      </c>
      <c r="B5056" s="2">
        <v>1</v>
      </c>
      <c r="E5056" s="3">
        <v>4</v>
      </c>
    </row>
    <row r="5057" spans="1:6" x14ac:dyDescent="0.25">
      <c r="A5057">
        <v>5642</v>
      </c>
      <c r="B5057" s="2">
        <v>1</v>
      </c>
      <c r="E5057" s="3">
        <v>4</v>
      </c>
    </row>
    <row r="5058" spans="1:6" x14ac:dyDescent="0.25">
      <c r="A5058">
        <v>5643</v>
      </c>
      <c r="B5058" s="2">
        <v>1</v>
      </c>
      <c r="E5058" s="3">
        <v>4</v>
      </c>
    </row>
    <row r="5059" spans="1:6" x14ac:dyDescent="0.25">
      <c r="A5059">
        <v>5644</v>
      </c>
      <c r="B5059" s="2">
        <v>1</v>
      </c>
      <c r="D5059" s="4">
        <v>3</v>
      </c>
      <c r="E5059" s="3">
        <v>4</v>
      </c>
    </row>
    <row r="5060" spans="1:6" x14ac:dyDescent="0.25">
      <c r="A5060">
        <v>5645</v>
      </c>
      <c r="B5060" s="2">
        <v>1</v>
      </c>
      <c r="D5060" s="4">
        <v>3</v>
      </c>
      <c r="E5060" s="3">
        <v>4</v>
      </c>
    </row>
    <row r="5061" spans="1:6" x14ac:dyDescent="0.25">
      <c r="A5061">
        <v>5646</v>
      </c>
      <c r="B5061" s="2">
        <v>1</v>
      </c>
      <c r="D5061" s="4">
        <v>3</v>
      </c>
      <c r="E5061" s="3">
        <v>4</v>
      </c>
    </row>
    <row r="5062" spans="1:6" x14ac:dyDescent="0.25">
      <c r="A5062">
        <v>5647</v>
      </c>
      <c r="D5062" s="4">
        <v>3</v>
      </c>
      <c r="E5062" s="3">
        <v>4</v>
      </c>
    </row>
    <row r="5063" spans="1:6" x14ac:dyDescent="0.25">
      <c r="A5063">
        <v>5648</v>
      </c>
      <c r="C5063" s="5">
        <v>2</v>
      </c>
      <c r="D5063" s="4">
        <v>3</v>
      </c>
      <c r="E5063" s="3">
        <v>4</v>
      </c>
    </row>
    <row r="5064" spans="1:6" x14ac:dyDescent="0.25">
      <c r="A5064">
        <v>5649</v>
      </c>
      <c r="C5064" s="5">
        <v>2</v>
      </c>
      <c r="D5064" s="4">
        <v>3</v>
      </c>
      <c r="E5064" s="3">
        <v>4</v>
      </c>
    </row>
    <row r="5065" spans="1:6" x14ac:dyDescent="0.25">
      <c r="A5065">
        <v>5650</v>
      </c>
      <c r="C5065" s="5">
        <v>2</v>
      </c>
      <c r="D5065" s="4">
        <v>3</v>
      </c>
      <c r="E5065" s="3">
        <v>4</v>
      </c>
    </row>
    <row r="5066" spans="1:6" x14ac:dyDescent="0.25">
      <c r="A5066">
        <v>5651</v>
      </c>
      <c r="C5066" s="5">
        <v>2</v>
      </c>
      <c r="D5066" s="4">
        <v>3</v>
      </c>
    </row>
    <row r="5067" spans="1:6" x14ac:dyDescent="0.25">
      <c r="A5067">
        <v>5652</v>
      </c>
      <c r="C5067" s="5">
        <v>2</v>
      </c>
      <c r="D5067" s="4">
        <v>3</v>
      </c>
    </row>
    <row r="5068" spans="1:6" x14ac:dyDescent="0.25">
      <c r="A5068">
        <v>5653</v>
      </c>
      <c r="C5068" s="5">
        <v>2</v>
      </c>
      <c r="D5068" s="4">
        <v>3</v>
      </c>
      <c r="F5068" t="s">
        <v>22</v>
      </c>
    </row>
    <row r="5069" spans="1:6" x14ac:dyDescent="0.25">
      <c r="A5069">
        <v>5687</v>
      </c>
    </row>
    <row r="5070" spans="1:6" x14ac:dyDescent="0.25">
      <c r="A5070">
        <v>5688</v>
      </c>
    </row>
    <row r="5071" spans="1:6" x14ac:dyDescent="0.25">
      <c r="A5071">
        <v>5689</v>
      </c>
      <c r="F5071" t="s">
        <v>22</v>
      </c>
    </row>
    <row r="5072" spans="1:6" x14ac:dyDescent="0.25">
      <c r="A5072">
        <v>5690</v>
      </c>
      <c r="B5072" s="2">
        <v>1</v>
      </c>
    </row>
    <row r="5073" spans="1:5" x14ac:dyDescent="0.25">
      <c r="A5073">
        <v>5691</v>
      </c>
      <c r="B5073" s="2">
        <v>1</v>
      </c>
      <c r="C5073" s="5">
        <v>2</v>
      </c>
    </row>
    <row r="5074" spans="1:5" x14ac:dyDescent="0.25">
      <c r="A5074">
        <v>5692</v>
      </c>
      <c r="B5074" s="2">
        <v>1</v>
      </c>
      <c r="C5074" s="5">
        <v>2</v>
      </c>
    </row>
    <row r="5075" spans="1:5" x14ac:dyDescent="0.25">
      <c r="A5075">
        <v>5693</v>
      </c>
      <c r="B5075" s="2">
        <v>1</v>
      </c>
      <c r="C5075" s="5">
        <v>2</v>
      </c>
    </row>
    <row r="5076" spans="1:5" x14ac:dyDescent="0.25">
      <c r="A5076">
        <v>5694</v>
      </c>
      <c r="B5076" s="2">
        <v>1</v>
      </c>
      <c r="C5076" s="5">
        <v>2</v>
      </c>
    </row>
    <row r="5077" spans="1:5" x14ac:dyDescent="0.25">
      <c r="A5077">
        <v>5695</v>
      </c>
      <c r="B5077" s="2">
        <v>1</v>
      </c>
      <c r="C5077" s="5">
        <v>2</v>
      </c>
    </row>
    <row r="5078" spans="1:5" x14ac:dyDescent="0.25">
      <c r="A5078">
        <v>5696</v>
      </c>
      <c r="B5078" s="2">
        <v>1</v>
      </c>
      <c r="C5078" s="5">
        <v>2</v>
      </c>
    </row>
    <row r="5079" spans="1:5" x14ac:dyDescent="0.25">
      <c r="A5079">
        <v>5697</v>
      </c>
      <c r="B5079" s="2">
        <v>1</v>
      </c>
      <c r="C5079" s="5">
        <v>2</v>
      </c>
    </row>
    <row r="5080" spans="1:5" x14ac:dyDescent="0.25">
      <c r="A5080">
        <v>5698</v>
      </c>
      <c r="C5080" s="5">
        <v>2</v>
      </c>
    </row>
    <row r="5081" spans="1:5" x14ac:dyDescent="0.25">
      <c r="A5081">
        <v>5699</v>
      </c>
      <c r="C5081" s="5">
        <v>2</v>
      </c>
    </row>
    <row r="5082" spans="1:5" x14ac:dyDescent="0.25">
      <c r="A5082">
        <v>5700</v>
      </c>
      <c r="D5082" s="4">
        <v>3</v>
      </c>
      <c r="E5082" s="3">
        <v>4</v>
      </c>
    </row>
    <row r="5083" spans="1:5" x14ac:dyDescent="0.25">
      <c r="A5083">
        <v>5701</v>
      </c>
      <c r="D5083" s="4">
        <v>3</v>
      </c>
      <c r="E5083" s="3">
        <v>4</v>
      </c>
    </row>
    <row r="5084" spans="1:5" x14ac:dyDescent="0.25">
      <c r="A5084">
        <v>5702</v>
      </c>
      <c r="D5084" s="4">
        <v>3</v>
      </c>
      <c r="E5084" s="3">
        <v>4</v>
      </c>
    </row>
    <row r="5085" spans="1:5" x14ac:dyDescent="0.25">
      <c r="A5085">
        <v>5703</v>
      </c>
      <c r="D5085" s="4">
        <v>3</v>
      </c>
      <c r="E5085" s="3">
        <v>4</v>
      </c>
    </row>
    <row r="5086" spans="1:5" x14ac:dyDescent="0.25">
      <c r="A5086">
        <v>5704</v>
      </c>
      <c r="D5086" s="4">
        <v>3</v>
      </c>
      <c r="E5086" s="3">
        <v>4</v>
      </c>
    </row>
    <row r="5087" spans="1:5" x14ac:dyDescent="0.25">
      <c r="A5087">
        <v>5705</v>
      </c>
      <c r="D5087" s="4">
        <v>3</v>
      </c>
      <c r="E5087" s="3">
        <v>4</v>
      </c>
    </row>
    <row r="5088" spans="1:5" x14ac:dyDescent="0.25">
      <c r="A5088">
        <v>5706</v>
      </c>
      <c r="D5088" s="4">
        <v>3</v>
      </c>
      <c r="E5088" s="3">
        <v>4</v>
      </c>
    </row>
    <row r="5089" spans="1:5" x14ac:dyDescent="0.25">
      <c r="A5089">
        <v>5707</v>
      </c>
      <c r="D5089" s="4">
        <v>3</v>
      </c>
      <c r="E5089" s="3">
        <v>4</v>
      </c>
    </row>
    <row r="5090" spans="1:5" x14ac:dyDescent="0.25">
      <c r="A5090">
        <v>5708</v>
      </c>
      <c r="D5090" s="4">
        <v>3</v>
      </c>
      <c r="E5090" s="3">
        <v>4</v>
      </c>
    </row>
    <row r="5091" spans="1:5" x14ac:dyDescent="0.25">
      <c r="A5091">
        <v>5709</v>
      </c>
      <c r="D5091" s="4">
        <v>3</v>
      </c>
      <c r="E5091" s="3">
        <v>4</v>
      </c>
    </row>
    <row r="5092" spans="1:5" x14ac:dyDescent="0.25">
      <c r="A5092">
        <v>5710</v>
      </c>
      <c r="B5092" s="2">
        <v>1</v>
      </c>
      <c r="E5092" s="3">
        <v>4</v>
      </c>
    </row>
    <row r="5093" spans="1:5" x14ac:dyDescent="0.25">
      <c r="A5093">
        <v>5711</v>
      </c>
      <c r="B5093" s="2">
        <v>1</v>
      </c>
    </row>
    <row r="5094" spans="1:5" x14ac:dyDescent="0.25">
      <c r="A5094">
        <v>5712</v>
      </c>
      <c r="B5094" s="2">
        <v>1</v>
      </c>
    </row>
    <row r="5095" spans="1:5" x14ac:dyDescent="0.25">
      <c r="A5095">
        <v>5713</v>
      </c>
      <c r="B5095" s="2">
        <v>1</v>
      </c>
    </row>
    <row r="5096" spans="1:5" x14ac:dyDescent="0.25">
      <c r="A5096">
        <v>5714</v>
      </c>
      <c r="B5096" s="2">
        <v>1</v>
      </c>
    </row>
    <row r="5097" spans="1:5" x14ac:dyDescent="0.25">
      <c r="A5097">
        <v>5715</v>
      </c>
      <c r="B5097" s="2">
        <v>1</v>
      </c>
      <c r="C5097" s="5">
        <v>2</v>
      </c>
    </row>
    <row r="5098" spans="1:5" x14ac:dyDescent="0.25">
      <c r="A5098">
        <v>5716</v>
      </c>
      <c r="B5098" s="2">
        <v>1</v>
      </c>
      <c r="C5098" s="5">
        <v>2</v>
      </c>
    </row>
    <row r="5099" spans="1:5" x14ac:dyDescent="0.25">
      <c r="A5099">
        <v>5717</v>
      </c>
      <c r="B5099" s="2">
        <v>1</v>
      </c>
      <c r="C5099" s="5">
        <v>2</v>
      </c>
    </row>
    <row r="5100" spans="1:5" x14ac:dyDescent="0.25">
      <c r="A5100">
        <v>5718</v>
      </c>
      <c r="B5100" s="2">
        <v>1</v>
      </c>
      <c r="C5100" s="5">
        <v>2</v>
      </c>
    </row>
    <row r="5101" spans="1:5" x14ac:dyDescent="0.25">
      <c r="A5101">
        <v>5719</v>
      </c>
      <c r="B5101" s="2">
        <v>1</v>
      </c>
      <c r="C5101" s="5">
        <v>2</v>
      </c>
    </row>
    <row r="5102" spans="1:5" x14ac:dyDescent="0.25">
      <c r="A5102">
        <v>5720</v>
      </c>
      <c r="C5102" s="5">
        <v>2</v>
      </c>
    </row>
    <row r="5103" spans="1:5" x14ac:dyDescent="0.25">
      <c r="A5103">
        <v>5721</v>
      </c>
      <c r="C5103" s="5">
        <v>2</v>
      </c>
    </row>
    <row r="5104" spans="1:5" x14ac:dyDescent="0.25">
      <c r="A5104">
        <v>5722</v>
      </c>
      <c r="C5104" s="5">
        <v>2</v>
      </c>
    </row>
    <row r="5105" spans="1:5" x14ac:dyDescent="0.25">
      <c r="A5105">
        <v>5723</v>
      </c>
      <c r="C5105" s="5">
        <v>2</v>
      </c>
      <c r="D5105" s="4">
        <v>3</v>
      </c>
    </row>
    <row r="5106" spans="1:5" x14ac:dyDescent="0.25">
      <c r="A5106">
        <v>5724</v>
      </c>
      <c r="C5106" s="5">
        <v>2</v>
      </c>
      <c r="D5106" s="4">
        <v>3</v>
      </c>
      <c r="E5106" s="3">
        <v>4</v>
      </c>
    </row>
    <row r="5107" spans="1:5" x14ac:dyDescent="0.25">
      <c r="A5107">
        <v>5725</v>
      </c>
      <c r="D5107" s="4">
        <v>3</v>
      </c>
      <c r="E5107" s="3">
        <v>4</v>
      </c>
    </row>
    <row r="5108" spans="1:5" x14ac:dyDescent="0.25">
      <c r="A5108">
        <v>5726</v>
      </c>
      <c r="D5108" s="4">
        <v>3</v>
      </c>
      <c r="E5108" s="3">
        <v>4</v>
      </c>
    </row>
    <row r="5109" spans="1:5" x14ac:dyDescent="0.25">
      <c r="A5109">
        <v>5727</v>
      </c>
      <c r="D5109" s="4">
        <v>3</v>
      </c>
      <c r="E5109" s="3">
        <v>4</v>
      </c>
    </row>
    <row r="5110" spans="1:5" x14ac:dyDescent="0.25">
      <c r="A5110">
        <v>5728</v>
      </c>
      <c r="D5110" s="4">
        <v>3</v>
      </c>
      <c r="E5110" s="3">
        <v>4</v>
      </c>
    </row>
    <row r="5111" spans="1:5" x14ac:dyDescent="0.25">
      <c r="A5111">
        <v>5729</v>
      </c>
      <c r="D5111" s="4">
        <v>3</v>
      </c>
      <c r="E5111" s="3">
        <v>4</v>
      </c>
    </row>
    <row r="5112" spans="1:5" x14ac:dyDescent="0.25">
      <c r="A5112">
        <v>5730</v>
      </c>
      <c r="D5112" s="4">
        <v>3</v>
      </c>
      <c r="E5112" s="3">
        <v>4</v>
      </c>
    </row>
    <row r="5113" spans="1:5" x14ac:dyDescent="0.25">
      <c r="A5113">
        <v>5731</v>
      </c>
      <c r="D5113" s="4">
        <v>3</v>
      </c>
      <c r="E5113" s="3">
        <v>4</v>
      </c>
    </row>
    <row r="5114" spans="1:5" x14ac:dyDescent="0.25">
      <c r="A5114">
        <v>5732</v>
      </c>
      <c r="D5114" s="4">
        <v>3</v>
      </c>
      <c r="E5114" s="3">
        <v>4</v>
      </c>
    </row>
    <row r="5115" spans="1:5" x14ac:dyDescent="0.25">
      <c r="A5115">
        <v>5733</v>
      </c>
      <c r="E5115" s="3">
        <v>4</v>
      </c>
    </row>
    <row r="5116" spans="1:5" x14ac:dyDescent="0.25">
      <c r="A5116">
        <v>5734</v>
      </c>
      <c r="B5116" s="2">
        <v>1</v>
      </c>
    </row>
    <row r="5117" spans="1:5" x14ac:dyDescent="0.25">
      <c r="A5117">
        <v>5735</v>
      </c>
      <c r="B5117" s="2">
        <v>1</v>
      </c>
    </row>
    <row r="5118" spans="1:5" x14ac:dyDescent="0.25">
      <c r="A5118">
        <v>5736</v>
      </c>
      <c r="B5118" s="2">
        <v>1</v>
      </c>
    </row>
    <row r="5119" spans="1:5" x14ac:dyDescent="0.25">
      <c r="A5119">
        <v>5737</v>
      </c>
      <c r="B5119" s="2">
        <v>1</v>
      </c>
    </row>
    <row r="5120" spans="1:5" x14ac:dyDescent="0.25">
      <c r="A5120">
        <v>5738</v>
      </c>
      <c r="B5120" s="2">
        <v>1</v>
      </c>
    </row>
    <row r="5121" spans="1:5" x14ac:dyDescent="0.25">
      <c r="A5121">
        <v>5739</v>
      </c>
      <c r="B5121" s="2">
        <v>1</v>
      </c>
      <c r="C5121" s="5">
        <v>2</v>
      </c>
    </row>
    <row r="5122" spans="1:5" x14ac:dyDescent="0.25">
      <c r="A5122">
        <v>5740</v>
      </c>
      <c r="B5122" s="2">
        <v>1</v>
      </c>
      <c r="C5122" s="5">
        <v>2</v>
      </c>
    </row>
    <row r="5123" spans="1:5" x14ac:dyDescent="0.25">
      <c r="A5123">
        <v>5741</v>
      </c>
      <c r="B5123" s="2">
        <v>1</v>
      </c>
      <c r="C5123" s="5">
        <v>2</v>
      </c>
    </row>
    <row r="5124" spans="1:5" x14ac:dyDescent="0.25">
      <c r="A5124">
        <v>5742</v>
      </c>
      <c r="B5124" s="2">
        <v>1</v>
      </c>
      <c r="C5124" s="5">
        <v>2</v>
      </c>
    </row>
    <row r="5125" spans="1:5" x14ac:dyDescent="0.25">
      <c r="A5125">
        <v>5743</v>
      </c>
      <c r="B5125" s="2">
        <v>1</v>
      </c>
      <c r="C5125" s="5">
        <v>2</v>
      </c>
    </row>
    <row r="5126" spans="1:5" x14ac:dyDescent="0.25">
      <c r="A5126">
        <v>5744</v>
      </c>
      <c r="C5126" s="5">
        <v>2</v>
      </c>
    </row>
    <row r="5127" spans="1:5" x14ac:dyDescent="0.25">
      <c r="A5127">
        <v>5745</v>
      </c>
      <c r="C5127" s="5">
        <v>2</v>
      </c>
    </row>
    <row r="5128" spans="1:5" x14ac:dyDescent="0.25">
      <c r="A5128">
        <v>5746</v>
      </c>
      <c r="C5128" s="5">
        <v>2</v>
      </c>
    </row>
    <row r="5129" spans="1:5" x14ac:dyDescent="0.25">
      <c r="A5129">
        <v>5747</v>
      </c>
      <c r="C5129" s="5">
        <v>2</v>
      </c>
      <c r="D5129" s="4">
        <v>3</v>
      </c>
    </row>
    <row r="5130" spans="1:5" x14ac:dyDescent="0.25">
      <c r="A5130">
        <v>5748</v>
      </c>
      <c r="D5130" s="4">
        <v>3</v>
      </c>
    </row>
    <row r="5131" spans="1:5" x14ac:dyDescent="0.25">
      <c r="A5131">
        <v>5749</v>
      </c>
      <c r="D5131" s="4">
        <v>3</v>
      </c>
      <c r="E5131" s="3">
        <v>4</v>
      </c>
    </row>
    <row r="5132" spans="1:5" x14ac:dyDescent="0.25">
      <c r="A5132">
        <v>5750</v>
      </c>
      <c r="D5132" s="4">
        <v>3</v>
      </c>
      <c r="E5132" s="3">
        <v>4</v>
      </c>
    </row>
    <row r="5133" spans="1:5" x14ac:dyDescent="0.25">
      <c r="A5133">
        <v>5751</v>
      </c>
      <c r="D5133" s="4">
        <v>3</v>
      </c>
      <c r="E5133" s="3">
        <v>4</v>
      </c>
    </row>
    <row r="5134" spans="1:5" x14ac:dyDescent="0.25">
      <c r="A5134">
        <v>5752</v>
      </c>
      <c r="D5134" s="4">
        <v>3</v>
      </c>
      <c r="E5134" s="3">
        <v>4</v>
      </c>
    </row>
    <row r="5135" spans="1:5" x14ac:dyDescent="0.25">
      <c r="A5135">
        <v>5753</v>
      </c>
      <c r="D5135" s="4">
        <v>3</v>
      </c>
      <c r="E5135" s="3">
        <v>4</v>
      </c>
    </row>
    <row r="5136" spans="1:5" x14ac:dyDescent="0.25">
      <c r="A5136">
        <v>5754</v>
      </c>
      <c r="D5136" s="4">
        <v>3</v>
      </c>
      <c r="E5136" s="3">
        <v>4</v>
      </c>
    </row>
    <row r="5137" spans="1:5" x14ac:dyDescent="0.25">
      <c r="A5137">
        <v>5755</v>
      </c>
      <c r="D5137" s="4">
        <v>3</v>
      </c>
      <c r="E5137" s="3">
        <v>4</v>
      </c>
    </row>
    <row r="5138" spans="1:5" x14ac:dyDescent="0.25">
      <c r="A5138">
        <v>5756</v>
      </c>
      <c r="B5138" s="2">
        <v>1</v>
      </c>
      <c r="D5138" s="4">
        <v>3</v>
      </c>
      <c r="E5138" s="3">
        <v>4</v>
      </c>
    </row>
    <row r="5139" spans="1:5" x14ac:dyDescent="0.25">
      <c r="A5139">
        <v>5757</v>
      </c>
      <c r="B5139" s="2">
        <v>1</v>
      </c>
      <c r="E5139" s="3">
        <v>4</v>
      </c>
    </row>
    <row r="5140" spans="1:5" x14ac:dyDescent="0.25">
      <c r="A5140">
        <v>5758</v>
      </c>
      <c r="B5140" s="2">
        <v>1</v>
      </c>
    </row>
    <row r="5141" spans="1:5" x14ac:dyDescent="0.25">
      <c r="A5141">
        <v>5759</v>
      </c>
      <c r="B5141" s="2">
        <v>1</v>
      </c>
    </row>
    <row r="5142" spans="1:5" x14ac:dyDescent="0.25">
      <c r="A5142">
        <v>5760</v>
      </c>
      <c r="B5142" s="2">
        <v>1</v>
      </c>
    </row>
    <row r="5143" spans="1:5" x14ac:dyDescent="0.25">
      <c r="A5143">
        <v>5761</v>
      </c>
      <c r="B5143" s="2">
        <v>1</v>
      </c>
    </row>
    <row r="5144" spans="1:5" x14ac:dyDescent="0.25">
      <c r="A5144">
        <v>5762</v>
      </c>
      <c r="B5144" s="2">
        <v>1</v>
      </c>
    </row>
    <row r="5145" spans="1:5" x14ac:dyDescent="0.25">
      <c r="A5145">
        <v>5763</v>
      </c>
      <c r="B5145" s="2">
        <v>1</v>
      </c>
      <c r="C5145" s="5">
        <v>2</v>
      </c>
    </row>
    <row r="5146" spans="1:5" x14ac:dyDescent="0.25">
      <c r="A5146">
        <v>5764</v>
      </c>
      <c r="B5146" s="2">
        <v>1</v>
      </c>
      <c r="C5146" s="5">
        <v>2</v>
      </c>
    </row>
    <row r="5147" spans="1:5" x14ac:dyDescent="0.25">
      <c r="A5147">
        <v>5765</v>
      </c>
      <c r="B5147" s="2">
        <v>1</v>
      </c>
      <c r="C5147" s="5">
        <v>2</v>
      </c>
    </row>
    <row r="5148" spans="1:5" x14ac:dyDescent="0.25">
      <c r="A5148">
        <v>5766</v>
      </c>
      <c r="C5148" s="5">
        <v>2</v>
      </c>
    </row>
    <row r="5149" spans="1:5" x14ac:dyDescent="0.25">
      <c r="A5149">
        <v>5767</v>
      </c>
      <c r="C5149" s="5">
        <v>2</v>
      </c>
    </row>
    <row r="5150" spans="1:5" x14ac:dyDescent="0.25">
      <c r="A5150">
        <v>5768</v>
      </c>
      <c r="C5150" s="5">
        <v>2</v>
      </c>
    </row>
    <row r="5151" spans="1:5" x14ac:dyDescent="0.25">
      <c r="A5151">
        <v>5769</v>
      </c>
      <c r="C5151" s="5">
        <v>2</v>
      </c>
    </row>
    <row r="5152" spans="1:5" x14ac:dyDescent="0.25">
      <c r="A5152">
        <v>5770</v>
      </c>
      <c r="C5152" s="5">
        <v>2</v>
      </c>
    </row>
    <row r="5153" spans="1:5" x14ac:dyDescent="0.25">
      <c r="A5153">
        <v>5771</v>
      </c>
      <c r="D5153" s="4">
        <v>3</v>
      </c>
      <c r="E5153" s="3">
        <v>4</v>
      </c>
    </row>
    <row r="5154" spans="1:5" x14ac:dyDescent="0.25">
      <c r="A5154">
        <v>5772</v>
      </c>
      <c r="D5154" s="4">
        <v>3</v>
      </c>
      <c r="E5154" s="3">
        <v>4</v>
      </c>
    </row>
    <row r="5155" spans="1:5" x14ac:dyDescent="0.25">
      <c r="A5155">
        <v>5773</v>
      </c>
      <c r="D5155" s="4">
        <v>3</v>
      </c>
      <c r="E5155" s="3">
        <v>4</v>
      </c>
    </row>
    <row r="5156" spans="1:5" x14ac:dyDescent="0.25">
      <c r="A5156">
        <v>5774</v>
      </c>
      <c r="D5156" s="4">
        <v>3</v>
      </c>
      <c r="E5156" s="3">
        <v>4</v>
      </c>
    </row>
    <row r="5157" spans="1:5" x14ac:dyDescent="0.25">
      <c r="A5157">
        <v>5775</v>
      </c>
      <c r="D5157" s="4">
        <v>3</v>
      </c>
      <c r="E5157" s="3">
        <v>4</v>
      </c>
    </row>
    <row r="5158" spans="1:5" x14ac:dyDescent="0.25">
      <c r="A5158">
        <v>5776</v>
      </c>
      <c r="D5158" s="4">
        <v>3</v>
      </c>
      <c r="E5158" s="3">
        <v>4</v>
      </c>
    </row>
    <row r="5159" spans="1:5" x14ac:dyDescent="0.25">
      <c r="A5159">
        <v>5777</v>
      </c>
      <c r="D5159" s="4">
        <v>3</v>
      </c>
      <c r="E5159" s="3">
        <v>4</v>
      </c>
    </row>
    <row r="5160" spans="1:5" x14ac:dyDescent="0.25">
      <c r="A5160">
        <v>5778</v>
      </c>
      <c r="D5160" s="4">
        <v>3</v>
      </c>
      <c r="E5160" s="3">
        <v>4</v>
      </c>
    </row>
    <row r="5161" spans="1:5" x14ac:dyDescent="0.25">
      <c r="A5161">
        <v>5779</v>
      </c>
      <c r="D5161" s="4">
        <v>3</v>
      </c>
      <c r="E5161" s="3">
        <v>4</v>
      </c>
    </row>
    <row r="5162" spans="1:5" x14ac:dyDescent="0.25">
      <c r="A5162">
        <v>5780</v>
      </c>
      <c r="E5162" s="3">
        <v>4</v>
      </c>
    </row>
    <row r="5163" spans="1:5" x14ac:dyDescent="0.25">
      <c r="A5163">
        <v>5781</v>
      </c>
      <c r="B5163" s="2">
        <v>1</v>
      </c>
      <c r="E5163" s="3">
        <v>4</v>
      </c>
    </row>
    <row r="5164" spans="1:5" x14ac:dyDescent="0.25">
      <c r="A5164">
        <v>5782</v>
      </c>
      <c r="B5164" s="2">
        <v>1</v>
      </c>
    </row>
    <row r="5165" spans="1:5" x14ac:dyDescent="0.25">
      <c r="A5165">
        <v>5783</v>
      </c>
      <c r="B5165" s="2">
        <v>1</v>
      </c>
    </row>
    <row r="5166" spans="1:5" x14ac:dyDescent="0.25">
      <c r="A5166">
        <v>5784</v>
      </c>
      <c r="B5166" s="2">
        <v>1</v>
      </c>
    </row>
    <row r="5167" spans="1:5" x14ac:dyDescent="0.25">
      <c r="A5167">
        <v>5785</v>
      </c>
      <c r="B5167" s="2">
        <v>1</v>
      </c>
    </row>
    <row r="5168" spans="1:5" x14ac:dyDescent="0.25">
      <c r="A5168">
        <v>5786</v>
      </c>
      <c r="B5168" s="2">
        <v>1</v>
      </c>
      <c r="C5168" s="5">
        <v>2</v>
      </c>
    </row>
    <row r="5169" spans="1:5" x14ac:dyDescent="0.25">
      <c r="A5169">
        <v>5787</v>
      </c>
      <c r="B5169" s="2">
        <v>1</v>
      </c>
      <c r="C5169" s="5">
        <v>2</v>
      </c>
    </row>
    <row r="5170" spans="1:5" x14ac:dyDescent="0.25">
      <c r="A5170">
        <v>5788</v>
      </c>
      <c r="B5170" s="2">
        <v>1</v>
      </c>
      <c r="C5170" s="5">
        <v>2</v>
      </c>
    </row>
    <row r="5171" spans="1:5" x14ac:dyDescent="0.25">
      <c r="A5171">
        <v>5789</v>
      </c>
      <c r="B5171" s="2">
        <v>1</v>
      </c>
      <c r="C5171" s="5">
        <v>2</v>
      </c>
    </row>
    <row r="5172" spans="1:5" x14ac:dyDescent="0.25">
      <c r="A5172">
        <v>5790</v>
      </c>
      <c r="B5172" s="2">
        <v>1</v>
      </c>
      <c r="C5172" s="5">
        <v>2</v>
      </c>
    </row>
    <row r="5173" spans="1:5" x14ac:dyDescent="0.25">
      <c r="A5173">
        <v>5791</v>
      </c>
      <c r="C5173" s="5">
        <v>2</v>
      </c>
    </row>
    <row r="5174" spans="1:5" x14ac:dyDescent="0.25">
      <c r="A5174">
        <v>5792</v>
      </c>
      <c r="C5174" s="5">
        <v>2</v>
      </c>
    </row>
    <row r="5175" spans="1:5" x14ac:dyDescent="0.25">
      <c r="A5175">
        <v>5793</v>
      </c>
      <c r="C5175" s="5">
        <v>2</v>
      </c>
    </row>
    <row r="5176" spans="1:5" x14ac:dyDescent="0.25">
      <c r="A5176">
        <v>5794</v>
      </c>
      <c r="C5176" s="5">
        <v>2</v>
      </c>
    </row>
    <row r="5177" spans="1:5" x14ac:dyDescent="0.25">
      <c r="A5177">
        <v>5795</v>
      </c>
      <c r="C5177" s="5">
        <v>2</v>
      </c>
      <c r="D5177" s="4">
        <v>3</v>
      </c>
      <c r="E5177" s="3">
        <v>4</v>
      </c>
    </row>
    <row r="5178" spans="1:5" x14ac:dyDescent="0.25">
      <c r="A5178">
        <v>5796</v>
      </c>
      <c r="D5178" s="4">
        <v>3</v>
      </c>
      <c r="E5178" s="3">
        <v>4</v>
      </c>
    </row>
    <row r="5179" spans="1:5" x14ac:dyDescent="0.25">
      <c r="A5179">
        <v>5797</v>
      </c>
      <c r="D5179" s="4">
        <v>3</v>
      </c>
      <c r="E5179" s="3">
        <v>4</v>
      </c>
    </row>
    <row r="5180" spans="1:5" x14ac:dyDescent="0.25">
      <c r="A5180">
        <v>5798</v>
      </c>
      <c r="D5180" s="4">
        <v>3</v>
      </c>
      <c r="E5180" s="3">
        <v>4</v>
      </c>
    </row>
    <row r="5181" spans="1:5" x14ac:dyDescent="0.25">
      <c r="A5181">
        <v>5799</v>
      </c>
      <c r="D5181" s="4">
        <v>3</v>
      </c>
      <c r="E5181" s="3">
        <v>4</v>
      </c>
    </row>
    <row r="5182" spans="1:5" x14ac:dyDescent="0.25">
      <c r="A5182">
        <v>5800</v>
      </c>
      <c r="D5182" s="4">
        <v>3</v>
      </c>
      <c r="E5182" s="3">
        <v>4</v>
      </c>
    </row>
    <row r="5183" spans="1:5" x14ac:dyDescent="0.25">
      <c r="A5183">
        <v>5801</v>
      </c>
      <c r="D5183" s="4">
        <v>3</v>
      </c>
      <c r="E5183" s="3">
        <v>4</v>
      </c>
    </row>
    <row r="5184" spans="1:5" x14ac:dyDescent="0.25">
      <c r="A5184">
        <v>5802</v>
      </c>
      <c r="D5184" s="4">
        <v>3</v>
      </c>
      <c r="E5184" s="3">
        <v>4</v>
      </c>
    </row>
    <row r="5185" spans="1:5" x14ac:dyDescent="0.25">
      <c r="A5185">
        <v>5803</v>
      </c>
      <c r="D5185" s="4">
        <v>3</v>
      </c>
      <c r="E5185" s="3">
        <v>4</v>
      </c>
    </row>
    <row r="5186" spans="1:5" x14ac:dyDescent="0.25">
      <c r="A5186">
        <v>5804</v>
      </c>
      <c r="D5186" s="4">
        <v>3</v>
      </c>
      <c r="E5186" s="3">
        <v>4</v>
      </c>
    </row>
    <row r="5187" spans="1:5" x14ac:dyDescent="0.25">
      <c r="A5187">
        <v>5805</v>
      </c>
      <c r="E5187" s="3">
        <v>4</v>
      </c>
    </row>
    <row r="5188" spans="1:5" x14ac:dyDescent="0.25">
      <c r="A5188">
        <v>5806</v>
      </c>
      <c r="C5188" s="5">
        <v>2</v>
      </c>
    </row>
    <row r="5189" spans="1:5" x14ac:dyDescent="0.25">
      <c r="A5189">
        <v>5807</v>
      </c>
      <c r="C5189" s="5">
        <v>2</v>
      </c>
    </row>
    <row r="5190" spans="1:5" x14ac:dyDescent="0.25">
      <c r="A5190">
        <v>5808</v>
      </c>
      <c r="C5190" s="5">
        <v>2</v>
      </c>
    </row>
    <row r="5191" spans="1:5" x14ac:dyDescent="0.25">
      <c r="A5191">
        <v>5809</v>
      </c>
      <c r="C5191" s="5">
        <v>2</v>
      </c>
    </row>
    <row r="5192" spans="1:5" x14ac:dyDescent="0.25">
      <c r="A5192">
        <v>5810</v>
      </c>
      <c r="B5192" s="2">
        <v>1</v>
      </c>
      <c r="C5192" s="5">
        <v>2</v>
      </c>
    </row>
    <row r="5193" spans="1:5" x14ac:dyDescent="0.25">
      <c r="A5193">
        <v>5811</v>
      </c>
      <c r="B5193" s="2">
        <v>1</v>
      </c>
      <c r="C5193" s="5">
        <v>2</v>
      </c>
    </row>
    <row r="5194" spans="1:5" x14ac:dyDescent="0.25">
      <c r="A5194">
        <v>5812</v>
      </c>
      <c r="B5194" s="2">
        <v>1</v>
      </c>
      <c r="C5194" s="5">
        <v>2</v>
      </c>
    </row>
    <row r="5195" spans="1:5" x14ac:dyDescent="0.25">
      <c r="A5195">
        <v>5813</v>
      </c>
      <c r="B5195" s="2">
        <v>1</v>
      </c>
      <c r="C5195" s="5">
        <v>2</v>
      </c>
    </row>
    <row r="5196" spans="1:5" x14ac:dyDescent="0.25">
      <c r="A5196">
        <v>5814</v>
      </c>
      <c r="B5196" s="2">
        <v>1</v>
      </c>
      <c r="C5196" s="5">
        <v>2</v>
      </c>
    </row>
    <row r="5197" spans="1:5" x14ac:dyDescent="0.25">
      <c r="A5197">
        <v>5815</v>
      </c>
      <c r="B5197" s="2">
        <v>1</v>
      </c>
      <c r="C5197" s="5">
        <v>2</v>
      </c>
    </row>
    <row r="5198" spans="1:5" x14ac:dyDescent="0.25">
      <c r="A5198">
        <v>5816</v>
      </c>
      <c r="B5198" s="2">
        <v>1</v>
      </c>
    </row>
    <row r="5199" spans="1:5" x14ac:dyDescent="0.25">
      <c r="A5199">
        <v>5817</v>
      </c>
      <c r="B5199" s="2">
        <v>1</v>
      </c>
    </row>
    <row r="5200" spans="1:5" x14ac:dyDescent="0.25">
      <c r="A5200">
        <v>5818</v>
      </c>
      <c r="B5200" s="2">
        <v>1</v>
      </c>
    </row>
    <row r="5201" spans="1:5" x14ac:dyDescent="0.25">
      <c r="A5201">
        <v>5819</v>
      </c>
      <c r="B5201" s="2">
        <v>1</v>
      </c>
      <c r="E5201" s="3">
        <v>4</v>
      </c>
    </row>
    <row r="5202" spans="1:5" x14ac:dyDescent="0.25">
      <c r="A5202">
        <v>5820</v>
      </c>
      <c r="D5202" s="4">
        <v>3</v>
      </c>
      <c r="E5202" s="3">
        <v>4</v>
      </c>
    </row>
    <row r="5203" spans="1:5" x14ac:dyDescent="0.25">
      <c r="A5203">
        <v>5821</v>
      </c>
      <c r="D5203" s="4">
        <v>3</v>
      </c>
      <c r="E5203" s="3">
        <v>4</v>
      </c>
    </row>
    <row r="5204" spans="1:5" x14ac:dyDescent="0.25">
      <c r="A5204">
        <v>5822</v>
      </c>
      <c r="D5204" s="4">
        <v>3</v>
      </c>
      <c r="E5204" s="3">
        <v>4</v>
      </c>
    </row>
    <row r="5205" spans="1:5" x14ac:dyDescent="0.25">
      <c r="A5205">
        <v>5823</v>
      </c>
      <c r="D5205" s="4">
        <v>3</v>
      </c>
      <c r="E5205" s="3">
        <v>4</v>
      </c>
    </row>
    <row r="5206" spans="1:5" x14ac:dyDescent="0.25">
      <c r="A5206">
        <v>5824</v>
      </c>
      <c r="D5206" s="4">
        <v>3</v>
      </c>
      <c r="E5206" s="3">
        <v>4</v>
      </c>
    </row>
    <row r="5207" spans="1:5" x14ac:dyDescent="0.25">
      <c r="A5207">
        <v>5825</v>
      </c>
      <c r="D5207" s="4">
        <v>3</v>
      </c>
      <c r="E5207" s="3">
        <v>4</v>
      </c>
    </row>
    <row r="5208" spans="1:5" x14ac:dyDescent="0.25">
      <c r="A5208">
        <v>5826</v>
      </c>
      <c r="D5208" s="4">
        <v>3</v>
      </c>
      <c r="E5208" s="3">
        <v>4</v>
      </c>
    </row>
    <row r="5209" spans="1:5" x14ac:dyDescent="0.25">
      <c r="A5209">
        <v>5827</v>
      </c>
      <c r="D5209" s="4">
        <v>3</v>
      </c>
      <c r="E5209" s="3">
        <v>4</v>
      </c>
    </row>
    <row r="5210" spans="1:5" x14ac:dyDescent="0.25">
      <c r="A5210">
        <v>5828</v>
      </c>
      <c r="C5210" s="5">
        <v>2</v>
      </c>
      <c r="D5210" s="4">
        <v>3</v>
      </c>
      <c r="E5210" s="3">
        <v>4</v>
      </c>
    </row>
    <row r="5211" spans="1:5" x14ac:dyDescent="0.25">
      <c r="A5211">
        <v>5829</v>
      </c>
      <c r="C5211" s="5">
        <v>2</v>
      </c>
      <c r="D5211" s="4">
        <v>3</v>
      </c>
      <c r="E5211" s="3">
        <v>4</v>
      </c>
    </row>
    <row r="5212" spans="1:5" x14ac:dyDescent="0.25">
      <c r="A5212">
        <v>5830</v>
      </c>
      <c r="C5212" s="5">
        <v>2</v>
      </c>
    </row>
    <row r="5213" spans="1:5" x14ac:dyDescent="0.25">
      <c r="A5213">
        <v>5831</v>
      </c>
      <c r="C5213" s="5">
        <v>2</v>
      </c>
    </row>
    <row r="5214" spans="1:5" x14ac:dyDescent="0.25">
      <c r="A5214">
        <v>5832</v>
      </c>
      <c r="C5214" s="5">
        <v>2</v>
      </c>
    </row>
    <row r="5215" spans="1:5" x14ac:dyDescent="0.25">
      <c r="A5215">
        <v>5833</v>
      </c>
      <c r="C5215" s="5">
        <v>2</v>
      </c>
    </row>
    <row r="5216" spans="1:5" x14ac:dyDescent="0.25">
      <c r="A5216">
        <v>5834</v>
      </c>
      <c r="C5216" s="5">
        <v>2</v>
      </c>
    </row>
    <row r="5217" spans="1:5" x14ac:dyDescent="0.25">
      <c r="A5217">
        <v>5835</v>
      </c>
      <c r="C5217" s="5">
        <v>2</v>
      </c>
    </row>
    <row r="5218" spans="1:5" x14ac:dyDescent="0.25">
      <c r="A5218">
        <v>5836</v>
      </c>
      <c r="C5218" s="5">
        <v>2</v>
      </c>
    </row>
    <row r="5219" spans="1:5" x14ac:dyDescent="0.25">
      <c r="A5219">
        <v>5837</v>
      </c>
      <c r="B5219" s="2">
        <v>1</v>
      </c>
      <c r="C5219" s="5">
        <v>2</v>
      </c>
    </row>
    <row r="5220" spans="1:5" x14ac:dyDescent="0.25">
      <c r="A5220">
        <v>5838</v>
      </c>
      <c r="B5220" s="2">
        <v>1</v>
      </c>
      <c r="C5220" s="5">
        <v>2</v>
      </c>
    </row>
    <row r="5221" spans="1:5" x14ac:dyDescent="0.25">
      <c r="A5221">
        <v>5839</v>
      </c>
      <c r="B5221" s="2">
        <v>1</v>
      </c>
    </row>
    <row r="5222" spans="1:5" x14ac:dyDescent="0.25">
      <c r="A5222">
        <v>5840</v>
      </c>
      <c r="B5222" s="2">
        <v>1</v>
      </c>
    </row>
    <row r="5223" spans="1:5" x14ac:dyDescent="0.25">
      <c r="A5223">
        <v>5841</v>
      </c>
      <c r="B5223" s="2">
        <v>1</v>
      </c>
    </row>
    <row r="5224" spans="1:5" x14ac:dyDescent="0.25">
      <c r="A5224">
        <v>5842</v>
      </c>
      <c r="B5224" s="2">
        <v>1</v>
      </c>
    </row>
    <row r="5225" spans="1:5" x14ac:dyDescent="0.25">
      <c r="A5225">
        <v>5843</v>
      </c>
      <c r="B5225" s="2">
        <v>1</v>
      </c>
      <c r="E5225" s="3">
        <v>4</v>
      </c>
    </row>
    <row r="5226" spans="1:5" x14ac:dyDescent="0.25">
      <c r="A5226">
        <v>5844</v>
      </c>
      <c r="B5226" s="2">
        <v>1</v>
      </c>
      <c r="E5226" s="3">
        <v>4</v>
      </c>
    </row>
    <row r="5227" spans="1:5" x14ac:dyDescent="0.25">
      <c r="A5227">
        <v>5845</v>
      </c>
      <c r="B5227" s="2">
        <v>1</v>
      </c>
      <c r="E5227" s="3">
        <v>4</v>
      </c>
    </row>
    <row r="5228" spans="1:5" x14ac:dyDescent="0.25">
      <c r="A5228">
        <v>5846</v>
      </c>
      <c r="B5228" s="2">
        <v>1</v>
      </c>
      <c r="D5228" s="4">
        <v>3</v>
      </c>
      <c r="E5228" s="3">
        <v>4</v>
      </c>
    </row>
    <row r="5229" spans="1:5" x14ac:dyDescent="0.25">
      <c r="A5229">
        <v>5847</v>
      </c>
      <c r="D5229" s="4">
        <v>3</v>
      </c>
      <c r="E5229" s="3">
        <v>4</v>
      </c>
    </row>
    <row r="5230" spans="1:5" x14ac:dyDescent="0.25">
      <c r="A5230">
        <v>5848</v>
      </c>
      <c r="D5230" s="4">
        <v>3</v>
      </c>
      <c r="E5230" s="3">
        <v>4</v>
      </c>
    </row>
    <row r="5231" spans="1:5" x14ac:dyDescent="0.25">
      <c r="A5231">
        <v>5849</v>
      </c>
      <c r="D5231" s="4">
        <v>3</v>
      </c>
      <c r="E5231" s="3">
        <v>4</v>
      </c>
    </row>
    <row r="5232" spans="1:5" x14ac:dyDescent="0.25">
      <c r="A5232">
        <v>5850</v>
      </c>
      <c r="D5232" s="4">
        <v>3</v>
      </c>
      <c r="E5232" s="3">
        <v>4</v>
      </c>
    </row>
    <row r="5233" spans="1:5" x14ac:dyDescent="0.25">
      <c r="A5233">
        <v>5851</v>
      </c>
      <c r="D5233" s="4">
        <v>3</v>
      </c>
      <c r="E5233" s="3">
        <v>4</v>
      </c>
    </row>
    <row r="5234" spans="1:5" x14ac:dyDescent="0.25">
      <c r="A5234">
        <v>5852</v>
      </c>
      <c r="C5234" s="5">
        <v>2</v>
      </c>
      <c r="D5234" s="4">
        <v>3</v>
      </c>
      <c r="E5234" s="3">
        <v>4</v>
      </c>
    </row>
    <row r="5235" spans="1:5" x14ac:dyDescent="0.25">
      <c r="A5235">
        <v>5853</v>
      </c>
      <c r="C5235" s="5">
        <v>2</v>
      </c>
      <c r="D5235" s="4">
        <v>3</v>
      </c>
      <c r="E5235" s="3">
        <v>4</v>
      </c>
    </row>
    <row r="5236" spans="1:5" x14ac:dyDescent="0.25">
      <c r="A5236">
        <v>5854</v>
      </c>
      <c r="C5236" s="5">
        <v>2</v>
      </c>
      <c r="D5236" s="4">
        <v>3</v>
      </c>
      <c r="E5236" s="3">
        <v>4</v>
      </c>
    </row>
    <row r="5237" spans="1:5" x14ac:dyDescent="0.25">
      <c r="A5237">
        <v>5855</v>
      </c>
      <c r="C5237" s="5">
        <v>2</v>
      </c>
      <c r="D5237" s="4">
        <v>3</v>
      </c>
    </row>
    <row r="5238" spans="1:5" x14ac:dyDescent="0.25">
      <c r="A5238">
        <v>5856</v>
      </c>
      <c r="C5238" s="5">
        <v>2</v>
      </c>
      <c r="D5238" s="4">
        <v>3</v>
      </c>
    </row>
    <row r="5239" spans="1:5" x14ac:dyDescent="0.25">
      <c r="A5239">
        <v>5857</v>
      </c>
      <c r="C5239" s="5">
        <v>2</v>
      </c>
    </row>
    <row r="5240" spans="1:5" x14ac:dyDescent="0.25">
      <c r="A5240">
        <v>5858</v>
      </c>
      <c r="C5240" s="5">
        <v>2</v>
      </c>
    </row>
    <row r="5241" spans="1:5" x14ac:dyDescent="0.25">
      <c r="A5241">
        <v>5859</v>
      </c>
      <c r="C5241" s="5">
        <v>2</v>
      </c>
    </row>
    <row r="5242" spans="1:5" x14ac:dyDescent="0.25">
      <c r="A5242">
        <v>5860</v>
      </c>
      <c r="C5242" s="5">
        <v>2</v>
      </c>
    </row>
    <row r="5243" spans="1:5" x14ac:dyDescent="0.25">
      <c r="A5243">
        <v>5861</v>
      </c>
      <c r="B5243" s="2">
        <v>1</v>
      </c>
      <c r="C5243" s="5">
        <v>2</v>
      </c>
    </row>
    <row r="5244" spans="1:5" x14ac:dyDescent="0.25">
      <c r="A5244">
        <v>5862</v>
      </c>
      <c r="B5244" s="2">
        <v>1</v>
      </c>
      <c r="C5244" s="5">
        <v>2</v>
      </c>
    </row>
    <row r="5245" spans="1:5" x14ac:dyDescent="0.25">
      <c r="A5245">
        <v>5863</v>
      </c>
      <c r="B5245" s="2">
        <v>1</v>
      </c>
      <c r="C5245" s="5">
        <v>2</v>
      </c>
    </row>
    <row r="5246" spans="1:5" x14ac:dyDescent="0.25">
      <c r="A5246">
        <v>5864</v>
      </c>
      <c r="B5246" s="2">
        <v>1</v>
      </c>
      <c r="C5246" s="5">
        <v>2</v>
      </c>
    </row>
    <row r="5247" spans="1:5" x14ac:dyDescent="0.25">
      <c r="A5247">
        <v>5865</v>
      </c>
      <c r="B5247" s="2">
        <v>1</v>
      </c>
    </row>
    <row r="5248" spans="1:5" x14ac:dyDescent="0.25">
      <c r="A5248">
        <v>5866</v>
      </c>
      <c r="B5248" s="2">
        <v>1</v>
      </c>
    </row>
    <row r="5249" spans="1:5" x14ac:dyDescent="0.25">
      <c r="A5249">
        <v>5867</v>
      </c>
      <c r="B5249" s="2">
        <v>1</v>
      </c>
      <c r="E5249" s="3">
        <v>4</v>
      </c>
    </row>
    <row r="5250" spans="1:5" x14ac:dyDescent="0.25">
      <c r="A5250">
        <v>5868</v>
      </c>
      <c r="B5250" s="2">
        <v>1</v>
      </c>
      <c r="E5250" s="3">
        <v>4</v>
      </c>
    </row>
    <row r="5251" spans="1:5" x14ac:dyDescent="0.25">
      <c r="A5251">
        <v>5869</v>
      </c>
      <c r="B5251" s="2">
        <v>1</v>
      </c>
      <c r="E5251" s="3">
        <v>4</v>
      </c>
    </row>
    <row r="5252" spans="1:5" x14ac:dyDescent="0.25">
      <c r="A5252">
        <v>5870</v>
      </c>
      <c r="B5252" s="2">
        <v>1</v>
      </c>
      <c r="E5252" s="3">
        <v>4</v>
      </c>
    </row>
    <row r="5253" spans="1:5" x14ac:dyDescent="0.25">
      <c r="A5253">
        <v>5871</v>
      </c>
      <c r="B5253" s="2">
        <v>1</v>
      </c>
      <c r="D5253" s="4">
        <v>3</v>
      </c>
      <c r="E5253" s="3">
        <v>4</v>
      </c>
    </row>
    <row r="5254" spans="1:5" x14ac:dyDescent="0.25">
      <c r="A5254">
        <v>5872</v>
      </c>
      <c r="B5254" s="2">
        <v>1</v>
      </c>
      <c r="D5254" s="4">
        <v>3</v>
      </c>
      <c r="E5254" s="3">
        <v>4</v>
      </c>
    </row>
    <row r="5255" spans="1:5" x14ac:dyDescent="0.25">
      <c r="A5255">
        <v>5873</v>
      </c>
      <c r="D5255" s="4">
        <v>3</v>
      </c>
      <c r="E5255" s="3">
        <v>4</v>
      </c>
    </row>
    <row r="5256" spans="1:5" x14ac:dyDescent="0.25">
      <c r="A5256">
        <v>5874</v>
      </c>
      <c r="D5256" s="4">
        <v>3</v>
      </c>
      <c r="E5256" s="3">
        <v>4</v>
      </c>
    </row>
    <row r="5257" spans="1:5" x14ac:dyDescent="0.25">
      <c r="A5257">
        <v>5875</v>
      </c>
      <c r="D5257" s="4">
        <v>3</v>
      </c>
      <c r="E5257" s="3">
        <v>4</v>
      </c>
    </row>
    <row r="5258" spans="1:5" x14ac:dyDescent="0.25">
      <c r="A5258">
        <v>5876</v>
      </c>
      <c r="C5258" s="5">
        <v>2</v>
      </c>
      <c r="D5258" s="4">
        <v>3</v>
      </c>
      <c r="E5258" s="3">
        <v>4</v>
      </c>
    </row>
    <row r="5259" spans="1:5" x14ac:dyDescent="0.25">
      <c r="A5259">
        <v>5877</v>
      </c>
      <c r="C5259" s="5">
        <v>2</v>
      </c>
      <c r="D5259" s="4">
        <v>3</v>
      </c>
      <c r="E5259" s="3">
        <v>4</v>
      </c>
    </row>
    <row r="5260" spans="1:5" x14ac:dyDescent="0.25">
      <c r="A5260">
        <v>5878</v>
      </c>
      <c r="C5260" s="5">
        <v>2</v>
      </c>
      <c r="D5260" s="4">
        <v>3</v>
      </c>
      <c r="E5260" s="3">
        <v>4</v>
      </c>
    </row>
    <row r="5261" spans="1:5" x14ac:dyDescent="0.25">
      <c r="A5261">
        <v>5879</v>
      </c>
      <c r="C5261" s="5">
        <v>2</v>
      </c>
      <c r="D5261" s="4">
        <v>3</v>
      </c>
      <c r="E5261" s="3">
        <v>4</v>
      </c>
    </row>
    <row r="5262" spans="1:5" x14ac:dyDescent="0.25">
      <c r="A5262">
        <v>5880</v>
      </c>
      <c r="C5262" s="5">
        <v>2</v>
      </c>
      <c r="D5262" s="4">
        <v>3</v>
      </c>
    </row>
    <row r="5263" spans="1:5" x14ac:dyDescent="0.25">
      <c r="A5263">
        <v>5881</v>
      </c>
      <c r="C5263" s="5">
        <v>2</v>
      </c>
      <c r="D5263" s="4">
        <v>3</v>
      </c>
    </row>
    <row r="5264" spans="1:5" x14ac:dyDescent="0.25">
      <c r="A5264">
        <v>5882</v>
      </c>
      <c r="C5264" s="5">
        <v>2</v>
      </c>
      <c r="D5264" s="4">
        <v>3</v>
      </c>
    </row>
    <row r="5265" spans="1:6" x14ac:dyDescent="0.25">
      <c r="A5265">
        <v>5883</v>
      </c>
      <c r="C5265" s="5">
        <v>2</v>
      </c>
      <c r="D5265" s="4">
        <v>3</v>
      </c>
    </row>
    <row r="5266" spans="1:6" x14ac:dyDescent="0.25">
      <c r="A5266">
        <v>5884</v>
      </c>
      <c r="C5266" s="5">
        <v>2</v>
      </c>
      <c r="D5266" s="4">
        <v>3</v>
      </c>
    </row>
    <row r="5267" spans="1:6" x14ac:dyDescent="0.25">
      <c r="A5267">
        <v>5885</v>
      </c>
      <c r="C5267" s="5">
        <v>2</v>
      </c>
      <c r="D5267" s="4">
        <v>3</v>
      </c>
    </row>
    <row r="5268" spans="1:6" x14ac:dyDescent="0.25">
      <c r="A5268">
        <v>5886</v>
      </c>
      <c r="C5268" s="5">
        <v>2</v>
      </c>
    </row>
    <row r="5269" spans="1:6" x14ac:dyDescent="0.25">
      <c r="A5269">
        <v>5887</v>
      </c>
      <c r="C5269" s="5">
        <v>2</v>
      </c>
    </row>
    <row r="5270" spans="1:6" x14ac:dyDescent="0.25">
      <c r="A5270">
        <v>5888</v>
      </c>
      <c r="C5270" s="5">
        <v>2</v>
      </c>
    </row>
    <row r="5271" spans="1:6" x14ac:dyDescent="0.25">
      <c r="A5271">
        <v>5889</v>
      </c>
      <c r="B5271" s="2">
        <v>1</v>
      </c>
      <c r="C5271" s="5">
        <v>2</v>
      </c>
    </row>
    <row r="5272" spans="1:6" x14ac:dyDescent="0.25">
      <c r="A5272">
        <v>5890</v>
      </c>
      <c r="B5272" s="2">
        <v>1</v>
      </c>
      <c r="C5272" s="5">
        <v>2</v>
      </c>
    </row>
    <row r="5273" spans="1:6" x14ac:dyDescent="0.25">
      <c r="A5273">
        <v>5891</v>
      </c>
      <c r="B5273" s="2">
        <v>1</v>
      </c>
      <c r="C5273" s="5">
        <v>2</v>
      </c>
    </row>
    <row r="5274" spans="1:6" x14ac:dyDescent="0.25">
      <c r="A5274">
        <v>5892</v>
      </c>
      <c r="B5274" s="2">
        <v>1</v>
      </c>
    </row>
    <row r="5275" spans="1:6" x14ac:dyDescent="0.25">
      <c r="A5275">
        <v>5893</v>
      </c>
      <c r="B5275" s="2">
        <v>1</v>
      </c>
      <c r="E5275" s="3">
        <v>4</v>
      </c>
    </row>
    <row r="5276" spans="1:6" x14ac:dyDescent="0.25">
      <c r="A5276">
        <v>5894</v>
      </c>
      <c r="B5276" s="2">
        <v>1</v>
      </c>
      <c r="E5276" s="3">
        <v>4</v>
      </c>
    </row>
    <row r="5277" spans="1:6" x14ac:dyDescent="0.25">
      <c r="A5277">
        <v>5895</v>
      </c>
      <c r="B5277" s="2">
        <v>1</v>
      </c>
      <c r="E5277" s="3">
        <v>4</v>
      </c>
      <c r="F5277" t="s">
        <v>22</v>
      </c>
    </row>
    <row r="5278" spans="1:6" x14ac:dyDescent="0.25">
      <c r="A5278">
        <v>5925</v>
      </c>
    </row>
    <row r="5279" spans="1:6" x14ac:dyDescent="0.25">
      <c r="A5279">
        <v>5926</v>
      </c>
    </row>
    <row r="5280" spans="1:6" x14ac:dyDescent="0.25">
      <c r="A5280">
        <v>5927</v>
      </c>
      <c r="F5280" t="s">
        <v>22</v>
      </c>
    </row>
    <row r="5281" spans="1:5" x14ac:dyDescent="0.25">
      <c r="A5281">
        <v>5928</v>
      </c>
      <c r="B5281" s="2">
        <v>1</v>
      </c>
    </row>
    <row r="5282" spans="1:5" x14ac:dyDescent="0.25">
      <c r="A5282">
        <v>5929</v>
      </c>
      <c r="B5282" s="2">
        <v>1</v>
      </c>
    </row>
    <row r="5283" spans="1:5" x14ac:dyDescent="0.25">
      <c r="A5283">
        <v>5930</v>
      </c>
      <c r="B5283" s="2">
        <v>1</v>
      </c>
    </row>
    <row r="5284" spans="1:5" x14ac:dyDescent="0.25">
      <c r="A5284">
        <v>5931</v>
      </c>
      <c r="B5284" s="2">
        <v>1</v>
      </c>
    </row>
    <row r="5285" spans="1:5" x14ac:dyDescent="0.25">
      <c r="A5285">
        <v>5932</v>
      </c>
      <c r="B5285" s="2">
        <v>1</v>
      </c>
    </row>
    <row r="5286" spans="1:5" x14ac:dyDescent="0.25">
      <c r="A5286">
        <v>5933</v>
      </c>
      <c r="B5286" s="2">
        <v>1</v>
      </c>
    </row>
    <row r="5287" spans="1:5" x14ac:dyDescent="0.25">
      <c r="A5287">
        <v>5934</v>
      </c>
      <c r="B5287" s="2">
        <v>1</v>
      </c>
    </row>
    <row r="5288" spans="1:5" x14ac:dyDescent="0.25">
      <c r="A5288">
        <v>5935</v>
      </c>
      <c r="B5288" s="2">
        <v>1</v>
      </c>
    </row>
    <row r="5289" spans="1:5" x14ac:dyDescent="0.25">
      <c r="A5289">
        <v>5936</v>
      </c>
      <c r="B5289" s="2">
        <v>1</v>
      </c>
      <c r="D5289" s="4">
        <v>3</v>
      </c>
    </row>
    <row r="5290" spans="1:5" x14ac:dyDescent="0.25">
      <c r="A5290">
        <v>5937</v>
      </c>
      <c r="B5290" s="2">
        <v>1</v>
      </c>
      <c r="D5290" s="4">
        <v>3</v>
      </c>
    </row>
    <row r="5291" spans="1:5" x14ac:dyDescent="0.25">
      <c r="A5291">
        <v>5938</v>
      </c>
      <c r="B5291" s="2">
        <v>1</v>
      </c>
      <c r="D5291" s="4">
        <v>3</v>
      </c>
      <c r="E5291" s="3">
        <v>4</v>
      </c>
    </row>
    <row r="5292" spans="1:5" x14ac:dyDescent="0.25">
      <c r="A5292">
        <v>5939</v>
      </c>
      <c r="B5292" s="2">
        <v>1</v>
      </c>
      <c r="D5292" s="4">
        <v>3</v>
      </c>
      <c r="E5292" s="3">
        <v>4</v>
      </c>
    </row>
    <row r="5293" spans="1:5" x14ac:dyDescent="0.25">
      <c r="A5293">
        <v>5940</v>
      </c>
      <c r="B5293" s="2">
        <v>1</v>
      </c>
      <c r="D5293" s="4">
        <v>3</v>
      </c>
      <c r="E5293" s="3">
        <v>4</v>
      </c>
    </row>
    <row r="5294" spans="1:5" x14ac:dyDescent="0.25">
      <c r="A5294">
        <v>5941</v>
      </c>
      <c r="B5294" s="2">
        <v>1</v>
      </c>
      <c r="D5294" s="4">
        <v>3</v>
      </c>
      <c r="E5294" s="3">
        <v>4</v>
      </c>
    </row>
    <row r="5295" spans="1:5" x14ac:dyDescent="0.25">
      <c r="A5295">
        <v>5942</v>
      </c>
      <c r="B5295" s="2">
        <v>1</v>
      </c>
      <c r="D5295" s="4">
        <v>3</v>
      </c>
      <c r="E5295" s="3">
        <v>4</v>
      </c>
    </row>
    <row r="5296" spans="1:5" x14ac:dyDescent="0.25">
      <c r="A5296">
        <v>5943</v>
      </c>
      <c r="D5296" s="4">
        <v>3</v>
      </c>
      <c r="E5296" s="3">
        <v>4</v>
      </c>
    </row>
    <row r="5297" spans="1:5" x14ac:dyDescent="0.25">
      <c r="A5297">
        <v>5944</v>
      </c>
      <c r="D5297" s="4">
        <v>3</v>
      </c>
      <c r="E5297" s="3">
        <v>4</v>
      </c>
    </row>
    <row r="5298" spans="1:5" x14ac:dyDescent="0.25">
      <c r="A5298">
        <v>5945</v>
      </c>
      <c r="D5298" s="4">
        <v>3</v>
      </c>
      <c r="E5298" s="3">
        <v>4</v>
      </c>
    </row>
    <row r="5299" spans="1:5" x14ac:dyDescent="0.25">
      <c r="A5299">
        <v>5946</v>
      </c>
      <c r="D5299" s="4">
        <v>3</v>
      </c>
      <c r="E5299" s="3">
        <v>4</v>
      </c>
    </row>
    <row r="5300" spans="1:5" x14ac:dyDescent="0.25">
      <c r="A5300">
        <v>5947</v>
      </c>
      <c r="D5300" s="4">
        <v>3</v>
      </c>
      <c r="E5300" s="3">
        <v>4</v>
      </c>
    </row>
    <row r="5301" spans="1:5" x14ac:dyDescent="0.25">
      <c r="A5301">
        <v>5948</v>
      </c>
      <c r="C5301" s="5">
        <v>2</v>
      </c>
      <c r="D5301" s="4">
        <v>3</v>
      </c>
      <c r="E5301" s="3">
        <v>4</v>
      </c>
    </row>
    <row r="5302" spans="1:5" x14ac:dyDescent="0.25">
      <c r="A5302">
        <v>5949</v>
      </c>
      <c r="C5302" s="5">
        <v>2</v>
      </c>
      <c r="D5302" s="4">
        <v>3</v>
      </c>
      <c r="E5302" s="3">
        <v>4</v>
      </c>
    </row>
    <row r="5303" spans="1:5" x14ac:dyDescent="0.25">
      <c r="A5303">
        <v>5950</v>
      </c>
      <c r="C5303" s="5">
        <v>2</v>
      </c>
      <c r="D5303" s="4">
        <v>3</v>
      </c>
      <c r="E5303" s="3">
        <v>4</v>
      </c>
    </row>
    <row r="5304" spans="1:5" x14ac:dyDescent="0.25">
      <c r="A5304">
        <v>5951</v>
      </c>
      <c r="C5304" s="5">
        <v>2</v>
      </c>
    </row>
    <row r="5305" spans="1:5" x14ac:dyDescent="0.25">
      <c r="A5305">
        <v>5952</v>
      </c>
      <c r="C5305" s="5">
        <v>2</v>
      </c>
    </row>
    <row r="5306" spans="1:5" x14ac:dyDescent="0.25">
      <c r="A5306">
        <v>5953</v>
      </c>
      <c r="C5306" s="5">
        <v>2</v>
      </c>
    </row>
    <row r="5307" spans="1:5" x14ac:dyDescent="0.25">
      <c r="A5307">
        <v>5954</v>
      </c>
      <c r="C5307" s="5">
        <v>2</v>
      </c>
    </row>
    <row r="5308" spans="1:5" x14ac:dyDescent="0.25">
      <c r="A5308">
        <v>5955</v>
      </c>
      <c r="C5308" s="5">
        <v>2</v>
      </c>
    </row>
    <row r="5309" spans="1:5" x14ac:dyDescent="0.25">
      <c r="A5309">
        <v>5956</v>
      </c>
      <c r="B5309" s="2">
        <v>1</v>
      </c>
      <c r="C5309" s="5">
        <v>2</v>
      </c>
    </row>
    <row r="5310" spans="1:5" x14ac:dyDescent="0.25">
      <c r="A5310">
        <v>5957</v>
      </c>
      <c r="B5310" s="2">
        <v>1</v>
      </c>
      <c r="C5310" s="5">
        <v>2</v>
      </c>
    </row>
    <row r="5311" spans="1:5" x14ac:dyDescent="0.25">
      <c r="A5311">
        <v>5958</v>
      </c>
      <c r="B5311" s="2">
        <v>1</v>
      </c>
      <c r="C5311" s="5">
        <v>2</v>
      </c>
    </row>
    <row r="5312" spans="1:5" x14ac:dyDescent="0.25">
      <c r="A5312">
        <v>5959</v>
      </c>
      <c r="B5312" s="2">
        <v>1</v>
      </c>
      <c r="C5312" s="5">
        <v>2</v>
      </c>
    </row>
    <row r="5313" spans="1:5" x14ac:dyDescent="0.25">
      <c r="A5313">
        <v>5960</v>
      </c>
      <c r="B5313" s="2">
        <v>1</v>
      </c>
      <c r="C5313" s="5">
        <v>2</v>
      </c>
    </row>
    <row r="5314" spans="1:5" x14ac:dyDescent="0.25">
      <c r="A5314">
        <v>5961</v>
      </c>
      <c r="B5314" s="2">
        <v>1</v>
      </c>
    </row>
    <row r="5315" spans="1:5" x14ac:dyDescent="0.25">
      <c r="A5315">
        <v>5962</v>
      </c>
      <c r="B5315" s="2">
        <v>1</v>
      </c>
      <c r="D5315" s="4">
        <v>3</v>
      </c>
    </row>
    <row r="5316" spans="1:5" x14ac:dyDescent="0.25">
      <c r="A5316">
        <v>5963</v>
      </c>
      <c r="B5316" s="2">
        <v>1</v>
      </c>
      <c r="D5316" s="4">
        <v>3</v>
      </c>
      <c r="E5316" s="3">
        <v>4</v>
      </c>
    </row>
    <row r="5317" spans="1:5" x14ac:dyDescent="0.25">
      <c r="A5317">
        <v>5964</v>
      </c>
      <c r="B5317" s="2">
        <v>1</v>
      </c>
      <c r="D5317" s="4">
        <v>3</v>
      </c>
      <c r="E5317" s="3">
        <v>4</v>
      </c>
    </row>
    <row r="5318" spans="1:5" x14ac:dyDescent="0.25">
      <c r="A5318">
        <v>5965</v>
      </c>
      <c r="B5318" s="2">
        <v>1</v>
      </c>
      <c r="D5318" s="4">
        <v>3</v>
      </c>
      <c r="E5318" s="3">
        <v>4</v>
      </c>
    </row>
    <row r="5319" spans="1:5" x14ac:dyDescent="0.25">
      <c r="A5319">
        <v>5966</v>
      </c>
      <c r="B5319" s="2">
        <v>1</v>
      </c>
      <c r="D5319" s="4">
        <v>3</v>
      </c>
      <c r="E5319" s="3">
        <v>4</v>
      </c>
    </row>
    <row r="5320" spans="1:5" x14ac:dyDescent="0.25">
      <c r="A5320">
        <v>5967</v>
      </c>
      <c r="D5320" s="4">
        <v>3</v>
      </c>
      <c r="E5320" s="3">
        <v>4</v>
      </c>
    </row>
    <row r="5321" spans="1:5" x14ac:dyDescent="0.25">
      <c r="A5321">
        <v>5968</v>
      </c>
      <c r="D5321" s="4">
        <v>3</v>
      </c>
      <c r="E5321" s="3">
        <v>4</v>
      </c>
    </row>
    <row r="5322" spans="1:5" x14ac:dyDescent="0.25">
      <c r="A5322">
        <v>5969</v>
      </c>
      <c r="D5322" s="4">
        <v>3</v>
      </c>
      <c r="E5322" s="3">
        <v>4</v>
      </c>
    </row>
    <row r="5323" spans="1:5" x14ac:dyDescent="0.25">
      <c r="A5323">
        <v>5970</v>
      </c>
      <c r="D5323" s="4">
        <v>3</v>
      </c>
      <c r="E5323" s="3">
        <v>4</v>
      </c>
    </row>
    <row r="5324" spans="1:5" x14ac:dyDescent="0.25">
      <c r="A5324">
        <v>5971</v>
      </c>
      <c r="D5324" s="4">
        <v>3</v>
      </c>
      <c r="E5324" s="3">
        <v>4</v>
      </c>
    </row>
    <row r="5325" spans="1:5" x14ac:dyDescent="0.25">
      <c r="A5325">
        <v>5972</v>
      </c>
      <c r="D5325" s="4">
        <v>3</v>
      </c>
      <c r="E5325" s="3">
        <v>4</v>
      </c>
    </row>
    <row r="5326" spans="1:5" x14ac:dyDescent="0.25">
      <c r="A5326">
        <v>5973</v>
      </c>
      <c r="D5326" s="4">
        <v>3</v>
      </c>
      <c r="E5326" s="3">
        <v>4</v>
      </c>
    </row>
    <row r="5327" spans="1:5" x14ac:dyDescent="0.25">
      <c r="A5327">
        <v>5974</v>
      </c>
      <c r="C5327" s="5">
        <v>2</v>
      </c>
    </row>
    <row r="5328" spans="1:5" x14ac:dyDescent="0.25">
      <c r="A5328">
        <v>5975</v>
      </c>
      <c r="C5328" s="5">
        <v>2</v>
      </c>
    </row>
    <row r="5329" spans="1:5" x14ac:dyDescent="0.25">
      <c r="A5329">
        <v>5976</v>
      </c>
      <c r="C5329" s="5">
        <v>2</v>
      </c>
    </row>
    <row r="5330" spans="1:5" x14ac:dyDescent="0.25">
      <c r="A5330">
        <v>5977</v>
      </c>
      <c r="C5330" s="5">
        <v>2</v>
      </c>
    </row>
    <row r="5331" spans="1:5" x14ac:dyDescent="0.25">
      <c r="A5331">
        <v>5978</v>
      </c>
      <c r="C5331" s="5">
        <v>2</v>
      </c>
    </row>
    <row r="5332" spans="1:5" x14ac:dyDescent="0.25">
      <c r="A5332">
        <v>5979</v>
      </c>
      <c r="B5332" s="2">
        <v>1</v>
      </c>
      <c r="C5332" s="5">
        <v>2</v>
      </c>
    </row>
    <row r="5333" spans="1:5" x14ac:dyDescent="0.25">
      <c r="A5333">
        <v>5980</v>
      </c>
      <c r="B5333" s="2">
        <v>1</v>
      </c>
      <c r="C5333" s="5">
        <v>2</v>
      </c>
    </row>
    <row r="5334" spans="1:5" x14ac:dyDescent="0.25">
      <c r="A5334">
        <v>5981</v>
      </c>
      <c r="B5334" s="2">
        <v>1</v>
      </c>
      <c r="C5334" s="5">
        <v>2</v>
      </c>
    </row>
    <row r="5335" spans="1:5" x14ac:dyDescent="0.25">
      <c r="A5335">
        <v>5982</v>
      </c>
      <c r="B5335" s="2">
        <v>1</v>
      </c>
      <c r="C5335" s="5">
        <v>2</v>
      </c>
    </row>
    <row r="5336" spans="1:5" x14ac:dyDescent="0.25">
      <c r="A5336">
        <v>5983</v>
      </c>
      <c r="B5336" s="2">
        <v>1</v>
      </c>
      <c r="C5336" s="5">
        <v>2</v>
      </c>
    </row>
    <row r="5337" spans="1:5" x14ac:dyDescent="0.25">
      <c r="A5337">
        <v>5984</v>
      </c>
      <c r="B5337" s="2">
        <v>1</v>
      </c>
      <c r="C5337" s="5">
        <v>2</v>
      </c>
    </row>
    <row r="5338" spans="1:5" x14ac:dyDescent="0.25">
      <c r="A5338">
        <v>5985</v>
      </c>
      <c r="B5338" s="2">
        <v>1</v>
      </c>
    </row>
    <row r="5339" spans="1:5" x14ac:dyDescent="0.25">
      <c r="A5339">
        <v>5986</v>
      </c>
      <c r="B5339" s="2">
        <v>1</v>
      </c>
    </row>
    <row r="5340" spans="1:5" x14ac:dyDescent="0.25">
      <c r="A5340">
        <v>5987</v>
      </c>
      <c r="B5340" s="2">
        <v>1</v>
      </c>
      <c r="D5340" s="4">
        <v>3</v>
      </c>
      <c r="E5340" s="3">
        <v>4</v>
      </c>
    </row>
    <row r="5341" spans="1:5" x14ac:dyDescent="0.25">
      <c r="A5341">
        <v>5988</v>
      </c>
      <c r="B5341" s="2">
        <v>1</v>
      </c>
      <c r="D5341" s="4">
        <v>3</v>
      </c>
      <c r="E5341" s="3">
        <v>4</v>
      </c>
    </row>
    <row r="5342" spans="1:5" x14ac:dyDescent="0.25">
      <c r="A5342">
        <v>5989</v>
      </c>
      <c r="B5342" s="2">
        <v>1</v>
      </c>
      <c r="D5342" s="4">
        <v>3</v>
      </c>
      <c r="E5342" s="3">
        <v>4</v>
      </c>
    </row>
    <row r="5343" spans="1:5" x14ac:dyDescent="0.25">
      <c r="A5343">
        <v>5990</v>
      </c>
      <c r="D5343" s="4">
        <v>3</v>
      </c>
      <c r="E5343" s="3">
        <v>4</v>
      </c>
    </row>
    <row r="5344" spans="1:5" x14ac:dyDescent="0.25">
      <c r="A5344">
        <v>5991</v>
      </c>
      <c r="D5344" s="4">
        <v>3</v>
      </c>
      <c r="E5344" s="3">
        <v>4</v>
      </c>
    </row>
    <row r="5345" spans="1:5" x14ac:dyDescent="0.25">
      <c r="A5345">
        <v>5992</v>
      </c>
      <c r="D5345" s="4">
        <v>3</v>
      </c>
      <c r="E5345" s="3">
        <v>4</v>
      </c>
    </row>
    <row r="5346" spans="1:5" x14ac:dyDescent="0.25">
      <c r="A5346">
        <v>5993</v>
      </c>
      <c r="D5346" s="4">
        <v>3</v>
      </c>
      <c r="E5346" s="3">
        <v>4</v>
      </c>
    </row>
    <row r="5347" spans="1:5" x14ac:dyDescent="0.25">
      <c r="A5347">
        <v>5994</v>
      </c>
      <c r="D5347" s="4">
        <v>3</v>
      </c>
      <c r="E5347" s="3">
        <v>4</v>
      </c>
    </row>
    <row r="5348" spans="1:5" x14ac:dyDescent="0.25">
      <c r="A5348">
        <v>5995</v>
      </c>
      <c r="D5348" s="4">
        <v>3</v>
      </c>
      <c r="E5348" s="3">
        <v>4</v>
      </c>
    </row>
    <row r="5349" spans="1:5" x14ac:dyDescent="0.25">
      <c r="A5349">
        <v>5996</v>
      </c>
      <c r="D5349" s="4">
        <v>3</v>
      </c>
      <c r="E5349" s="3">
        <v>4</v>
      </c>
    </row>
    <row r="5350" spans="1:5" x14ac:dyDescent="0.25">
      <c r="A5350">
        <v>5997</v>
      </c>
    </row>
    <row r="5351" spans="1:5" x14ac:dyDescent="0.25">
      <c r="A5351">
        <v>5998</v>
      </c>
    </row>
    <row r="5352" spans="1:5" x14ac:dyDescent="0.25">
      <c r="A5352">
        <v>5999</v>
      </c>
      <c r="C5352" s="5">
        <v>2</v>
      </c>
    </row>
    <row r="5353" spans="1:5" x14ac:dyDescent="0.25">
      <c r="A5353">
        <v>6000</v>
      </c>
      <c r="C5353" s="5">
        <v>2</v>
      </c>
    </row>
    <row r="5354" spans="1:5" x14ac:dyDescent="0.25">
      <c r="A5354">
        <v>6001</v>
      </c>
      <c r="C5354" s="5">
        <v>2</v>
      </c>
    </row>
    <row r="5355" spans="1:5" x14ac:dyDescent="0.25">
      <c r="A5355">
        <v>6002</v>
      </c>
      <c r="C5355" s="5">
        <v>2</v>
      </c>
    </row>
    <row r="5356" spans="1:5" x14ac:dyDescent="0.25">
      <c r="A5356">
        <v>6003</v>
      </c>
      <c r="C5356" s="5">
        <v>2</v>
      </c>
    </row>
    <row r="5357" spans="1:5" x14ac:dyDescent="0.25">
      <c r="A5357">
        <v>6004</v>
      </c>
      <c r="B5357" s="2">
        <v>1</v>
      </c>
      <c r="C5357" s="5">
        <v>2</v>
      </c>
    </row>
    <row r="5358" spans="1:5" x14ac:dyDescent="0.25">
      <c r="A5358">
        <v>6005</v>
      </c>
      <c r="B5358" s="2">
        <v>1</v>
      </c>
      <c r="C5358" s="5">
        <v>2</v>
      </c>
    </row>
    <row r="5359" spans="1:5" x14ac:dyDescent="0.25">
      <c r="A5359">
        <v>6006</v>
      </c>
      <c r="B5359" s="2">
        <v>1</v>
      </c>
      <c r="C5359" s="5">
        <v>2</v>
      </c>
    </row>
    <row r="5360" spans="1:5" x14ac:dyDescent="0.25">
      <c r="A5360">
        <v>6007</v>
      </c>
      <c r="B5360" s="2">
        <v>1</v>
      </c>
      <c r="C5360" s="5">
        <v>2</v>
      </c>
    </row>
    <row r="5361" spans="1:5" x14ac:dyDescent="0.25">
      <c r="A5361">
        <v>6008</v>
      </c>
      <c r="B5361" s="2">
        <v>1</v>
      </c>
      <c r="C5361" s="5">
        <v>2</v>
      </c>
    </row>
    <row r="5362" spans="1:5" x14ac:dyDescent="0.25">
      <c r="A5362">
        <v>6009</v>
      </c>
      <c r="B5362" s="2">
        <v>1</v>
      </c>
    </row>
    <row r="5363" spans="1:5" x14ac:dyDescent="0.25">
      <c r="A5363">
        <v>6010</v>
      </c>
      <c r="B5363" s="2">
        <v>1</v>
      </c>
    </row>
    <row r="5364" spans="1:5" x14ac:dyDescent="0.25">
      <c r="A5364">
        <v>6011</v>
      </c>
      <c r="B5364" s="2">
        <v>1</v>
      </c>
      <c r="D5364" s="4">
        <v>3</v>
      </c>
      <c r="E5364" s="3">
        <v>4</v>
      </c>
    </row>
    <row r="5365" spans="1:5" x14ac:dyDescent="0.25">
      <c r="A5365">
        <v>6012</v>
      </c>
      <c r="B5365" s="2">
        <v>1</v>
      </c>
      <c r="D5365" s="4">
        <v>3</v>
      </c>
      <c r="E5365" s="3">
        <v>4</v>
      </c>
    </row>
    <row r="5366" spans="1:5" x14ac:dyDescent="0.25">
      <c r="A5366">
        <v>6013</v>
      </c>
      <c r="B5366" s="2">
        <v>1</v>
      </c>
      <c r="D5366" s="4">
        <v>3</v>
      </c>
      <c r="E5366" s="3">
        <v>4</v>
      </c>
    </row>
    <row r="5367" spans="1:5" x14ac:dyDescent="0.25">
      <c r="A5367">
        <v>6014</v>
      </c>
      <c r="D5367" s="4">
        <v>3</v>
      </c>
      <c r="E5367" s="3">
        <v>4</v>
      </c>
    </row>
    <row r="5368" spans="1:5" x14ac:dyDescent="0.25">
      <c r="A5368">
        <v>6015</v>
      </c>
      <c r="D5368" s="4">
        <v>3</v>
      </c>
      <c r="E5368" s="3">
        <v>4</v>
      </c>
    </row>
    <row r="5369" spans="1:5" x14ac:dyDescent="0.25">
      <c r="A5369">
        <v>6016</v>
      </c>
      <c r="D5369" s="4">
        <v>3</v>
      </c>
      <c r="E5369" s="3">
        <v>4</v>
      </c>
    </row>
    <row r="5370" spans="1:5" x14ac:dyDescent="0.25">
      <c r="A5370">
        <v>6017</v>
      </c>
      <c r="D5370" s="4">
        <v>3</v>
      </c>
      <c r="E5370" s="3">
        <v>4</v>
      </c>
    </row>
    <row r="5371" spans="1:5" x14ac:dyDescent="0.25">
      <c r="A5371">
        <v>6018</v>
      </c>
      <c r="D5371" s="4">
        <v>3</v>
      </c>
      <c r="E5371" s="3">
        <v>4</v>
      </c>
    </row>
    <row r="5372" spans="1:5" x14ac:dyDescent="0.25">
      <c r="A5372">
        <v>6019</v>
      </c>
      <c r="D5372" s="4">
        <v>3</v>
      </c>
      <c r="E5372" s="3">
        <v>4</v>
      </c>
    </row>
    <row r="5373" spans="1:5" x14ac:dyDescent="0.25">
      <c r="A5373">
        <v>6020</v>
      </c>
      <c r="E5373" s="3">
        <v>4</v>
      </c>
    </row>
    <row r="5374" spans="1:5" x14ac:dyDescent="0.25">
      <c r="A5374">
        <v>6021</v>
      </c>
      <c r="E5374" s="3">
        <v>4</v>
      </c>
    </row>
    <row r="5375" spans="1:5" x14ac:dyDescent="0.25">
      <c r="A5375">
        <v>6022</v>
      </c>
      <c r="C5375" s="5">
        <v>2</v>
      </c>
    </row>
    <row r="5376" spans="1:5" x14ac:dyDescent="0.25">
      <c r="A5376">
        <v>6023</v>
      </c>
      <c r="C5376" s="5">
        <v>2</v>
      </c>
    </row>
    <row r="5377" spans="1:5" x14ac:dyDescent="0.25">
      <c r="A5377">
        <v>6024</v>
      </c>
      <c r="C5377" s="5">
        <v>2</v>
      </c>
    </row>
    <row r="5378" spans="1:5" x14ac:dyDescent="0.25">
      <c r="A5378">
        <v>6025</v>
      </c>
      <c r="C5378" s="5">
        <v>2</v>
      </c>
    </row>
    <row r="5379" spans="1:5" x14ac:dyDescent="0.25">
      <c r="A5379">
        <v>6026</v>
      </c>
      <c r="C5379" s="5">
        <v>2</v>
      </c>
    </row>
    <row r="5380" spans="1:5" x14ac:dyDescent="0.25">
      <c r="A5380">
        <v>6027</v>
      </c>
      <c r="C5380" s="5">
        <v>2</v>
      </c>
    </row>
    <row r="5381" spans="1:5" x14ac:dyDescent="0.25">
      <c r="A5381">
        <v>6028</v>
      </c>
      <c r="B5381" s="2">
        <v>1</v>
      </c>
      <c r="C5381" s="5">
        <v>2</v>
      </c>
    </row>
    <row r="5382" spans="1:5" x14ac:dyDescent="0.25">
      <c r="A5382">
        <v>6029</v>
      </c>
      <c r="B5382" s="2">
        <v>1</v>
      </c>
      <c r="C5382" s="5">
        <v>2</v>
      </c>
    </row>
    <row r="5383" spans="1:5" x14ac:dyDescent="0.25">
      <c r="A5383">
        <v>6030</v>
      </c>
      <c r="B5383" s="2">
        <v>1</v>
      </c>
      <c r="C5383" s="5">
        <v>2</v>
      </c>
    </row>
    <row r="5384" spans="1:5" x14ac:dyDescent="0.25">
      <c r="A5384">
        <v>6031</v>
      </c>
      <c r="B5384" s="2">
        <v>1</v>
      </c>
      <c r="C5384" s="5">
        <v>2</v>
      </c>
    </row>
    <row r="5385" spans="1:5" x14ac:dyDescent="0.25">
      <c r="A5385">
        <v>6032</v>
      </c>
      <c r="B5385" s="2">
        <v>1</v>
      </c>
    </row>
    <row r="5386" spans="1:5" x14ac:dyDescent="0.25">
      <c r="A5386">
        <v>6033</v>
      </c>
      <c r="B5386" s="2">
        <v>1</v>
      </c>
    </row>
    <row r="5387" spans="1:5" x14ac:dyDescent="0.25">
      <c r="A5387">
        <v>6034</v>
      </c>
      <c r="B5387" s="2">
        <v>1</v>
      </c>
    </row>
    <row r="5388" spans="1:5" x14ac:dyDescent="0.25">
      <c r="A5388">
        <v>6035</v>
      </c>
      <c r="B5388" s="2">
        <v>1</v>
      </c>
      <c r="D5388" s="4">
        <v>3</v>
      </c>
      <c r="E5388" s="3">
        <v>4</v>
      </c>
    </row>
    <row r="5389" spans="1:5" x14ac:dyDescent="0.25">
      <c r="A5389">
        <v>6036</v>
      </c>
      <c r="B5389" s="2">
        <v>1</v>
      </c>
      <c r="D5389" s="4">
        <v>3</v>
      </c>
      <c r="E5389" s="3">
        <v>4</v>
      </c>
    </row>
    <row r="5390" spans="1:5" x14ac:dyDescent="0.25">
      <c r="A5390">
        <v>6037</v>
      </c>
      <c r="D5390" s="4">
        <v>3</v>
      </c>
      <c r="E5390" s="3">
        <v>4</v>
      </c>
    </row>
    <row r="5391" spans="1:5" x14ac:dyDescent="0.25">
      <c r="A5391">
        <v>6038</v>
      </c>
      <c r="D5391" s="4">
        <v>3</v>
      </c>
      <c r="E5391" s="3">
        <v>4</v>
      </c>
    </row>
    <row r="5392" spans="1:5" x14ac:dyDescent="0.25">
      <c r="A5392">
        <v>6039</v>
      </c>
      <c r="D5392" s="4">
        <v>3</v>
      </c>
      <c r="E5392" s="3">
        <v>4</v>
      </c>
    </row>
    <row r="5393" spans="1:5" x14ac:dyDescent="0.25">
      <c r="A5393">
        <v>6040</v>
      </c>
      <c r="D5393" s="4">
        <v>3</v>
      </c>
      <c r="E5393" s="3">
        <v>4</v>
      </c>
    </row>
    <row r="5394" spans="1:5" x14ac:dyDescent="0.25">
      <c r="A5394">
        <v>6041</v>
      </c>
      <c r="D5394" s="4">
        <v>3</v>
      </c>
      <c r="E5394" s="3">
        <v>4</v>
      </c>
    </row>
    <row r="5395" spans="1:5" x14ac:dyDescent="0.25">
      <c r="A5395">
        <v>6042</v>
      </c>
      <c r="D5395" s="4">
        <v>3</v>
      </c>
      <c r="E5395" s="3">
        <v>4</v>
      </c>
    </row>
    <row r="5396" spans="1:5" x14ac:dyDescent="0.25">
      <c r="A5396">
        <v>6043</v>
      </c>
      <c r="D5396" s="4">
        <v>3</v>
      </c>
      <c r="E5396" s="3">
        <v>4</v>
      </c>
    </row>
    <row r="5397" spans="1:5" x14ac:dyDescent="0.25">
      <c r="A5397">
        <v>6044</v>
      </c>
      <c r="C5397" s="5">
        <v>2</v>
      </c>
      <c r="D5397" s="4">
        <v>3</v>
      </c>
      <c r="E5397" s="3">
        <v>4</v>
      </c>
    </row>
    <row r="5398" spans="1:5" x14ac:dyDescent="0.25">
      <c r="A5398">
        <v>6045</v>
      </c>
      <c r="C5398" s="5">
        <v>2</v>
      </c>
      <c r="D5398" s="4">
        <v>3</v>
      </c>
    </row>
    <row r="5399" spans="1:5" x14ac:dyDescent="0.25">
      <c r="A5399">
        <v>6046</v>
      </c>
      <c r="C5399" s="5">
        <v>2</v>
      </c>
    </row>
    <row r="5400" spans="1:5" x14ac:dyDescent="0.25">
      <c r="A5400">
        <v>6047</v>
      </c>
      <c r="C5400" s="5">
        <v>2</v>
      </c>
    </row>
    <row r="5401" spans="1:5" x14ac:dyDescent="0.25">
      <c r="A5401">
        <v>6048</v>
      </c>
      <c r="C5401" s="5">
        <v>2</v>
      </c>
    </row>
    <row r="5402" spans="1:5" x14ac:dyDescent="0.25">
      <c r="A5402">
        <v>6049</v>
      </c>
      <c r="C5402" s="5">
        <v>2</v>
      </c>
    </row>
    <row r="5403" spans="1:5" x14ac:dyDescent="0.25">
      <c r="A5403">
        <v>6050</v>
      </c>
      <c r="B5403" s="2">
        <v>1</v>
      </c>
      <c r="C5403" s="5">
        <v>2</v>
      </c>
    </row>
    <row r="5404" spans="1:5" x14ac:dyDescent="0.25">
      <c r="A5404">
        <v>6051</v>
      </c>
      <c r="B5404" s="2">
        <v>1</v>
      </c>
      <c r="C5404" s="5">
        <v>2</v>
      </c>
    </row>
    <row r="5405" spans="1:5" x14ac:dyDescent="0.25">
      <c r="A5405">
        <v>6052</v>
      </c>
      <c r="B5405" s="2">
        <v>1</v>
      </c>
      <c r="C5405" s="5">
        <v>2</v>
      </c>
    </row>
    <row r="5406" spans="1:5" x14ac:dyDescent="0.25">
      <c r="A5406">
        <v>6053</v>
      </c>
      <c r="B5406" s="2">
        <v>1</v>
      </c>
      <c r="C5406" s="5">
        <v>2</v>
      </c>
    </row>
    <row r="5407" spans="1:5" x14ac:dyDescent="0.25">
      <c r="A5407">
        <v>6054</v>
      </c>
      <c r="B5407" s="2">
        <v>1</v>
      </c>
      <c r="C5407" s="5">
        <v>2</v>
      </c>
    </row>
    <row r="5408" spans="1:5" x14ac:dyDescent="0.25">
      <c r="A5408">
        <v>6055</v>
      </c>
      <c r="B5408" s="2">
        <v>1</v>
      </c>
    </row>
    <row r="5409" spans="1:5" x14ac:dyDescent="0.25">
      <c r="A5409">
        <v>6056</v>
      </c>
      <c r="B5409" s="2">
        <v>1</v>
      </c>
    </row>
    <row r="5410" spans="1:5" x14ac:dyDescent="0.25">
      <c r="A5410">
        <v>6057</v>
      </c>
      <c r="B5410" s="2">
        <v>1</v>
      </c>
    </row>
    <row r="5411" spans="1:5" x14ac:dyDescent="0.25">
      <c r="A5411">
        <v>6058</v>
      </c>
      <c r="B5411" s="2">
        <v>1</v>
      </c>
      <c r="E5411" s="3">
        <v>4</v>
      </c>
    </row>
    <row r="5412" spans="1:5" x14ac:dyDescent="0.25">
      <c r="A5412">
        <v>6059</v>
      </c>
      <c r="B5412" s="2">
        <v>1</v>
      </c>
      <c r="D5412" s="4">
        <v>3</v>
      </c>
      <c r="E5412" s="3">
        <v>4</v>
      </c>
    </row>
    <row r="5413" spans="1:5" x14ac:dyDescent="0.25">
      <c r="A5413">
        <v>6060</v>
      </c>
      <c r="B5413" s="2">
        <v>1</v>
      </c>
      <c r="D5413" s="4">
        <v>3</v>
      </c>
      <c r="E5413" s="3">
        <v>4</v>
      </c>
    </row>
    <row r="5414" spans="1:5" x14ac:dyDescent="0.25">
      <c r="A5414">
        <v>6061</v>
      </c>
      <c r="D5414" s="4">
        <v>3</v>
      </c>
      <c r="E5414" s="3">
        <v>4</v>
      </c>
    </row>
    <row r="5415" spans="1:5" x14ac:dyDescent="0.25">
      <c r="A5415">
        <v>6062</v>
      </c>
      <c r="D5415" s="4">
        <v>3</v>
      </c>
      <c r="E5415" s="3">
        <v>4</v>
      </c>
    </row>
    <row r="5416" spans="1:5" x14ac:dyDescent="0.25">
      <c r="A5416">
        <v>6063</v>
      </c>
      <c r="D5416" s="4">
        <v>3</v>
      </c>
      <c r="E5416" s="3">
        <v>4</v>
      </c>
    </row>
    <row r="5417" spans="1:5" x14ac:dyDescent="0.25">
      <c r="A5417">
        <v>6064</v>
      </c>
      <c r="D5417" s="4">
        <v>3</v>
      </c>
      <c r="E5417" s="3">
        <v>4</v>
      </c>
    </row>
    <row r="5418" spans="1:5" x14ac:dyDescent="0.25">
      <c r="A5418">
        <v>6065</v>
      </c>
      <c r="D5418" s="4">
        <v>3</v>
      </c>
      <c r="E5418" s="3">
        <v>4</v>
      </c>
    </row>
    <row r="5419" spans="1:5" x14ac:dyDescent="0.25">
      <c r="A5419">
        <v>6066</v>
      </c>
      <c r="D5419" s="4">
        <v>3</v>
      </c>
      <c r="E5419" s="3">
        <v>4</v>
      </c>
    </row>
    <row r="5420" spans="1:5" x14ac:dyDescent="0.25">
      <c r="A5420">
        <v>6067</v>
      </c>
      <c r="D5420" s="4">
        <v>3</v>
      </c>
      <c r="E5420" s="3">
        <v>4</v>
      </c>
    </row>
    <row r="5421" spans="1:5" x14ac:dyDescent="0.25">
      <c r="A5421">
        <v>6068</v>
      </c>
      <c r="D5421" s="4">
        <v>3</v>
      </c>
      <c r="E5421" s="3">
        <v>4</v>
      </c>
    </row>
    <row r="5422" spans="1:5" x14ac:dyDescent="0.25">
      <c r="A5422">
        <v>6069</v>
      </c>
      <c r="D5422" s="4">
        <v>3</v>
      </c>
      <c r="E5422" s="3">
        <v>4</v>
      </c>
    </row>
    <row r="5423" spans="1:5" x14ac:dyDescent="0.25">
      <c r="A5423">
        <v>6070</v>
      </c>
      <c r="C5423" s="5">
        <v>2</v>
      </c>
    </row>
    <row r="5424" spans="1:5" x14ac:dyDescent="0.25">
      <c r="A5424">
        <v>6071</v>
      </c>
      <c r="C5424" s="5">
        <v>2</v>
      </c>
    </row>
    <row r="5425" spans="1:5" x14ac:dyDescent="0.25">
      <c r="A5425">
        <v>6072</v>
      </c>
      <c r="C5425" s="5">
        <v>2</v>
      </c>
    </row>
    <row r="5426" spans="1:5" x14ac:dyDescent="0.25">
      <c r="A5426">
        <v>6073</v>
      </c>
      <c r="C5426" s="5">
        <v>2</v>
      </c>
    </row>
    <row r="5427" spans="1:5" x14ac:dyDescent="0.25">
      <c r="A5427">
        <v>6074</v>
      </c>
      <c r="C5427" s="5">
        <v>2</v>
      </c>
    </row>
    <row r="5428" spans="1:5" x14ac:dyDescent="0.25">
      <c r="A5428">
        <v>6075</v>
      </c>
      <c r="C5428" s="5">
        <v>2</v>
      </c>
    </row>
    <row r="5429" spans="1:5" x14ac:dyDescent="0.25">
      <c r="A5429">
        <v>6076</v>
      </c>
      <c r="C5429" s="5">
        <v>2</v>
      </c>
    </row>
    <row r="5430" spans="1:5" x14ac:dyDescent="0.25">
      <c r="A5430">
        <v>6077</v>
      </c>
      <c r="B5430" s="2">
        <v>1</v>
      </c>
      <c r="C5430" s="5">
        <v>2</v>
      </c>
    </row>
    <row r="5431" spans="1:5" x14ac:dyDescent="0.25">
      <c r="A5431">
        <v>6078</v>
      </c>
      <c r="B5431" s="2">
        <v>1</v>
      </c>
      <c r="C5431" s="5">
        <v>2</v>
      </c>
    </row>
    <row r="5432" spans="1:5" x14ac:dyDescent="0.25">
      <c r="A5432">
        <v>6079</v>
      </c>
      <c r="B5432" s="2">
        <v>1</v>
      </c>
      <c r="C5432" s="5">
        <v>2</v>
      </c>
    </row>
    <row r="5433" spans="1:5" x14ac:dyDescent="0.25">
      <c r="A5433">
        <v>6080</v>
      </c>
      <c r="B5433" s="2">
        <v>1</v>
      </c>
      <c r="C5433" s="5">
        <v>2</v>
      </c>
    </row>
    <row r="5434" spans="1:5" x14ac:dyDescent="0.25">
      <c r="A5434">
        <v>6081</v>
      </c>
      <c r="B5434" s="2">
        <v>1</v>
      </c>
    </row>
    <row r="5435" spans="1:5" x14ac:dyDescent="0.25">
      <c r="A5435">
        <v>6082</v>
      </c>
      <c r="B5435" s="2">
        <v>1</v>
      </c>
    </row>
    <row r="5436" spans="1:5" x14ac:dyDescent="0.25">
      <c r="A5436">
        <v>6083</v>
      </c>
      <c r="B5436" s="2">
        <v>1</v>
      </c>
    </row>
    <row r="5437" spans="1:5" x14ac:dyDescent="0.25">
      <c r="A5437">
        <v>6084</v>
      </c>
      <c r="B5437" s="2">
        <v>1</v>
      </c>
      <c r="E5437" s="3">
        <v>4</v>
      </c>
    </row>
    <row r="5438" spans="1:5" x14ac:dyDescent="0.25">
      <c r="A5438">
        <v>6085</v>
      </c>
      <c r="B5438" s="2">
        <v>1</v>
      </c>
      <c r="D5438" s="4">
        <v>3</v>
      </c>
      <c r="E5438" s="3">
        <v>4</v>
      </c>
    </row>
    <row r="5439" spans="1:5" x14ac:dyDescent="0.25">
      <c r="A5439">
        <v>6086</v>
      </c>
      <c r="B5439" s="2">
        <v>1</v>
      </c>
      <c r="D5439" s="4">
        <v>3</v>
      </c>
      <c r="E5439" s="3">
        <v>4</v>
      </c>
    </row>
    <row r="5440" spans="1:5" x14ac:dyDescent="0.25">
      <c r="A5440">
        <v>6087</v>
      </c>
      <c r="D5440" s="4">
        <v>3</v>
      </c>
      <c r="E5440" s="3">
        <v>4</v>
      </c>
    </row>
    <row r="5441" spans="1:5" x14ac:dyDescent="0.25">
      <c r="A5441">
        <v>6088</v>
      </c>
      <c r="D5441" s="4">
        <v>3</v>
      </c>
      <c r="E5441" s="3">
        <v>4</v>
      </c>
    </row>
    <row r="5442" spans="1:5" x14ac:dyDescent="0.25">
      <c r="A5442">
        <v>6089</v>
      </c>
      <c r="D5442" s="4">
        <v>3</v>
      </c>
      <c r="E5442" s="3">
        <v>4</v>
      </c>
    </row>
    <row r="5443" spans="1:5" x14ac:dyDescent="0.25">
      <c r="A5443">
        <v>6090</v>
      </c>
      <c r="D5443" s="4">
        <v>3</v>
      </c>
      <c r="E5443" s="3">
        <v>4</v>
      </c>
    </row>
    <row r="5444" spans="1:5" x14ac:dyDescent="0.25">
      <c r="A5444">
        <v>6091</v>
      </c>
      <c r="D5444" s="4">
        <v>3</v>
      </c>
      <c r="E5444" s="3">
        <v>4</v>
      </c>
    </row>
    <row r="5445" spans="1:5" x14ac:dyDescent="0.25">
      <c r="A5445">
        <v>6092</v>
      </c>
      <c r="D5445" s="4">
        <v>3</v>
      </c>
      <c r="E5445" s="3">
        <v>4</v>
      </c>
    </row>
    <row r="5446" spans="1:5" x14ac:dyDescent="0.25">
      <c r="A5446">
        <v>6093</v>
      </c>
      <c r="D5446" s="4">
        <v>3</v>
      </c>
      <c r="E5446" s="3">
        <v>4</v>
      </c>
    </row>
    <row r="5447" spans="1:5" x14ac:dyDescent="0.25">
      <c r="A5447">
        <v>6094</v>
      </c>
      <c r="D5447" s="4">
        <v>3</v>
      </c>
      <c r="E5447" s="3">
        <v>4</v>
      </c>
    </row>
    <row r="5448" spans="1:5" x14ac:dyDescent="0.25">
      <c r="A5448">
        <v>6095</v>
      </c>
      <c r="C5448" s="5">
        <v>2</v>
      </c>
      <c r="D5448" s="4">
        <v>3</v>
      </c>
    </row>
    <row r="5449" spans="1:5" x14ac:dyDescent="0.25">
      <c r="A5449">
        <v>6096</v>
      </c>
      <c r="C5449" s="5">
        <v>2</v>
      </c>
    </row>
    <row r="5450" spans="1:5" x14ac:dyDescent="0.25">
      <c r="A5450">
        <v>6097</v>
      </c>
      <c r="C5450" s="5">
        <v>2</v>
      </c>
    </row>
    <row r="5451" spans="1:5" x14ac:dyDescent="0.25">
      <c r="A5451">
        <v>6098</v>
      </c>
      <c r="C5451" s="5">
        <v>2</v>
      </c>
    </row>
    <row r="5452" spans="1:5" x14ac:dyDescent="0.25">
      <c r="A5452">
        <v>6099</v>
      </c>
      <c r="C5452" s="5">
        <v>2</v>
      </c>
    </row>
    <row r="5453" spans="1:5" x14ac:dyDescent="0.25">
      <c r="A5453">
        <v>6100</v>
      </c>
      <c r="C5453" s="5">
        <v>2</v>
      </c>
    </row>
    <row r="5454" spans="1:5" x14ac:dyDescent="0.25">
      <c r="A5454">
        <v>6101</v>
      </c>
      <c r="B5454" s="2">
        <v>1</v>
      </c>
      <c r="C5454" s="5">
        <v>2</v>
      </c>
    </row>
    <row r="5455" spans="1:5" x14ac:dyDescent="0.25">
      <c r="A5455">
        <v>6102</v>
      </c>
      <c r="B5455" s="2">
        <v>1</v>
      </c>
      <c r="C5455" s="5">
        <v>2</v>
      </c>
    </row>
    <row r="5456" spans="1:5" x14ac:dyDescent="0.25">
      <c r="A5456">
        <v>6103</v>
      </c>
      <c r="B5456" s="2">
        <v>1</v>
      </c>
      <c r="C5456" s="5">
        <v>2</v>
      </c>
    </row>
    <row r="5457" spans="1:5" x14ac:dyDescent="0.25">
      <c r="A5457">
        <v>6104</v>
      </c>
      <c r="B5457" s="2">
        <v>1</v>
      </c>
      <c r="C5457" s="5">
        <v>2</v>
      </c>
    </row>
    <row r="5458" spans="1:5" x14ac:dyDescent="0.25">
      <c r="A5458">
        <v>6105</v>
      </c>
      <c r="B5458" s="2">
        <v>1</v>
      </c>
      <c r="C5458" s="5">
        <v>2</v>
      </c>
    </row>
    <row r="5459" spans="1:5" x14ac:dyDescent="0.25">
      <c r="A5459">
        <v>6106</v>
      </c>
      <c r="B5459" s="2">
        <v>1</v>
      </c>
    </row>
    <row r="5460" spans="1:5" x14ac:dyDescent="0.25">
      <c r="A5460">
        <v>6107</v>
      </c>
      <c r="B5460" s="2">
        <v>1</v>
      </c>
    </row>
    <row r="5461" spans="1:5" x14ac:dyDescent="0.25">
      <c r="A5461">
        <v>6108</v>
      </c>
      <c r="B5461" s="2">
        <v>1</v>
      </c>
    </row>
    <row r="5462" spans="1:5" x14ac:dyDescent="0.25">
      <c r="A5462">
        <v>6109</v>
      </c>
      <c r="B5462" s="2">
        <v>1</v>
      </c>
      <c r="E5462" s="3">
        <v>4</v>
      </c>
    </row>
    <row r="5463" spans="1:5" x14ac:dyDescent="0.25">
      <c r="A5463">
        <v>6110</v>
      </c>
      <c r="B5463" s="2">
        <v>1</v>
      </c>
      <c r="D5463" s="4">
        <v>3</v>
      </c>
      <c r="E5463" s="3">
        <v>4</v>
      </c>
    </row>
    <row r="5464" spans="1:5" x14ac:dyDescent="0.25">
      <c r="A5464">
        <v>6111</v>
      </c>
      <c r="D5464" s="4">
        <v>3</v>
      </c>
      <c r="E5464" s="3">
        <v>4</v>
      </c>
    </row>
    <row r="5465" spans="1:5" x14ac:dyDescent="0.25">
      <c r="A5465">
        <v>6112</v>
      </c>
      <c r="D5465" s="4">
        <v>3</v>
      </c>
      <c r="E5465" s="3">
        <v>4</v>
      </c>
    </row>
    <row r="5466" spans="1:5" x14ac:dyDescent="0.25">
      <c r="A5466">
        <v>6113</v>
      </c>
      <c r="D5466" s="4">
        <v>3</v>
      </c>
      <c r="E5466" s="3">
        <v>4</v>
      </c>
    </row>
    <row r="5467" spans="1:5" x14ac:dyDescent="0.25">
      <c r="A5467">
        <v>6114</v>
      </c>
      <c r="D5467" s="4">
        <v>3</v>
      </c>
      <c r="E5467" s="3">
        <v>4</v>
      </c>
    </row>
    <row r="5468" spans="1:5" x14ac:dyDescent="0.25">
      <c r="A5468">
        <v>6115</v>
      </c>
      <c r="D5468" s="4">
        <v>3</v>
      </c>
      <c r="E5468" s="3">
        <v>4</v>
      </c>
    </row>
    <row r="5469" spans="1:5" x14ac:dyDescent="0.25">
      <c r="A5469">
        <v>6116</v>
      </c>
      <c r="D5469" s="4">
        <v>3</v>
      </c>
      <c r="E5469" s="3">
        <v>4</v>
      </c>
    </row>
    <row r="5470" spans="1:5" x14ac:dyDescent="0.25">
      <c r="A5470">
        <v>6117</v>
      </c>
      <c r="D5470" s="4">
        <v>3</v>
      </c>
      <c r="E5470" s="3">
        <v>4</v>
      </c>
    </row>
    <row r="5471" spans="1:5" x14ac:dyDescent="0.25">
      <c r="A5471">
        <v>6118</v>
      </c>
      <c r="D5471" s="4">
        <v>3</v>
      </c>
      <c r="E5471" s="3">
        <v>4</v>
      </c>
    </row>
    <row r="5472" spans="1:5" x14ac:dyDescent="0.25">
      <c r="A5472">
        <v>6119</v>
      </c>
      <c r="D5472" s="4">
        <v>3</v>
      </c>
      <c r="E5472" s="3">
        <v>4</v>
      </c>
    </row>
    <row r="5473" spans="1:5" x14ac:dyDescent="0.25">
      <c r="A5473">
        <v>6120</v>
      </c>
      <c r="C5473" s="5">
        <v>2</v>
      </c>
      <c r="D5473" s="4">
        <v>3</v>
      </c>
      <c r="E5473" s="3">
        <v>4</v>
      </c>
    </row>
    <row r="5474" spans="1:5" x14ac:dyDescent="0.25">
      <c r="A5474">
        <v>6121</v>
      </c>
      <c r="C5474" s="5">
        <v>2</v>
      </c>
    </row>
    <row r="5475" spans="1:5" x14ac:dyDescent="0.25">
      <c r="A5475">
        <v>6122</v>
      </c>
      <c r="C5475" s="5">
        <v>2</v>
      </c>
    </row>
    <row r="5476" spans="1:5" x14ac:dyDescent="0.25">
      <c r="A5476">
        <v>6123</v>
      </c>
      <c r="C5476" s="5">
        <v>2</v>
      </c>
    </row>
    <row r="5477" spans="1:5" x14ac:dyDescent="0.25">
      <c r="A5477">
        <v>6124</v>
      </c>
      <c r="C5477" s="5">
        <v>2</v>
      </c>
    </row>
    <row r="5478" spans="1:5" x14ac:dyDescent="0.25">
      <c r="A5478">
        <v>6125</v>
      </c>
      <c r="C5478" s="5">
        <v>2</v>
      </c>
    </row>
    <row r="5479" spans="1:5" x14ac:dyDescent="0.25">
      <c r="A5479">
        <v>6126</v>
      </c>
      <c r="C5479" s="5">
        <v>2</v>
      </c>
    </row>
    <row r="5480" spans="1:5" x14ac:dyDescent="0.25">
      <c r="A5480">
        <v>6127</v>
      </c>
      <c r="C5480" s="5">
        <v>2</v>
      </c>
    </row>
    <row r="5481" spans="1:5" x14ac:dyDescent="0.25">
      <c r="A5481">
        <v>6128</v>
      </c>
      <c r="B5481" s="2">
        <v>1</v>
      </c>
      <c r="C5481" s="5">
        <v>2</v>
      </c>
    </row>
    <row r="5482" spans="1:5" x14ac:dyDescent="0.25">
      <c r="A5482">
        <v>6129</v>
      </c>
      <c r="B5482" s="2">
        <v>1</v>
      </c>
      <c r="C5482" s="5">
        <v>2</v>
      </c>
    </row>
    <row r="5483" spans="1:5" x14ac:dyDescent="0.25">
      <c r="A5483">
        <v>6130</v>
      </c>
      <c r="B5483" s="2">
        <v>1</v>
      </c>
      <c r="C5483" s="5">
        <v>2</v>
      </c>
    </row>
    <row r="5484" spans="1:5" x14ac:dyDescent="0.25">
      <c r="A5484">
        <v>6131</v>
      </c>
      <c r="B5484" s="2">
        <v>1</v>
      </c>
      <c r="C5484" s="5">
        <v>2</v>
      </c>
    </row>
    <row r="5485" spans="1:5" x14ac:dyDescent="0.25">
      <c r="A5485">
        <v>6132</v>
      </c>
      <c r="B5485" s="2">
        <v>1</v>
      </c>
    </row>
    <row r="5486" spans="1:5" x14ac:dyDescent="0.25">
      <c r="A5486">
        <v>6133</v>
      </c>
      <c r="B5486" s="2">
        <v>1</v>
      </c>
    </row>
    <row r="5487" spans="1:5" x14ac:dyDescent="0.25">
      <c r="A5487">
        <v>6134</v>
      </c>
      <c r="B5487" s="2">
        <v>1</v>
      </c>
      <c r="E5487" s="3">
        <v>4</v>
      </c>
    </row>
    <row r="5488" spans="1:5" x14ac:dyDescent="0.25">
      <c r="A5488">
        <v>6135</v>
      </c>
      <c r="B5488" s="2">
        <v>1</v>
      </c>
      <c r="D5488" s="4">
        <v>3</v>
      </c>
      <c r="E5488" s="3">
        <v>4</v>
      </c>
    </row>
    <row r="5489" spans="1:5" x14ac:dyDescent="0.25">
      <c r="A5489">
        <v>6136</v>
      </c>
      <c r="B5489" s="2">
        <v>1</v>
      </c>
      <c r="D5489" s="4">
        <v>3</v>
      </c>
      <c r="E5489" s="3">
        <v>4</v>
      </c>
    </row>
    <row r="5490" spans="1:5" x14ac:dyDescent="0.25">
      <c r="A5490">
        <v>6137</v>
      </c>
      <c r="B5490" s="2">
        <v>1</v>
      </c>
      <c r="D5490" s="4">
        <v>3</v>
      </c>
      <c r="E5490" s="3">
        <v>4</v>
      </c>
    </row>
    <row r="5491" spans="1:5" x14ac:dyDescent="0.25">
      <c r="A5491">
        <v>6138</v>
      </c>
      <c r="D5491" s="4">
        <v>3</v>
      </c>
      <c r="E5491" s="3">
        <v>4</v>
      </c>
    </row>
    <row r="5492" spans="1:5" x14ac:dyDescent="0.25">
      <c r="A5492">
        <v>6139</v>
      </c>
      <c r="D5492" s="4">
        <v>3</v>
      </c>
      <c r="E5492" s="3">
        <v>4</v>
      </c>
    </row>
    <row r="5493" spans="1:5" x14ac:dyDescent="0.25">
      <c r="A5493">
        <v>6140</v>
      </c>
      <c r="D5493" s="4">
        <v>3</v>
      </c>
      <c r="E5493" s="3">
        <v>4</v>
      </c>
    </row>
    <row r="5494" spans="1:5" x14ac:dyDescent="0.25">
      <c r="A5494">
        <v>6141</v>
      </c>
      <c r="D5494" s="4">
        <v>3</v>
      </c>
      <c r="E5494" s="3">
        <v>4</v>
      </c>
    </row>
    <row r="5495" spans="1:5" x14ac:dyDescent="0.25">
      <c r="A5495">
        <v>6142</v>
      </c>
      <c r="D5495" s="4">
        <v>3</v>
      </c>
      <c r="E5495" s="3">
        <v>4</v>
      </c>
    </row>
    <row r="5496" spans="1:5" x14ac:dyDescent="0.25">
      <c r="A5496">
        <v>6143</v>
      </c>
      <c r="D5496" s="4">
        <v>3</v>
      </c>
      <c r="E5496" s="3">
        <v>4</v>
      </c>
    </row>
    <row r="5497" spans="1:5" x14ac:dyDescent="0.25">
      <c r="A5497">
        <v>6144</v>
      </c>
      <c r="C5497" s="5">
        <v>2</v>
      </c>
      <c r="D5497" s="4">
        <v>3</v>
      </c>
      <c r="E5497" s="3">
        <v>4</v>
      </c>
    </row>
    <row r="5498" spans="1:5" x14ac:dyDescent="0.25">
      <c r="A5498">
        <v>6145</v>
      </c>
      <c r="C5498" s="5">
        <v>2</v>
      </c>
      <c r="D5498" s="4">
        <v>3</v>
      </c>
    </row>
    <row r="5499" spans="1:5" x14ac:dyDescent="0.25">
      <c r="A5499">
        <v>6146</v>
      </c>
      <c r="C5499" s="5">
        <v>2</v>
      </c>
      <c r="D5499" s="4">
        <v>3</v>
      </c>
    </row>
    <row r="5500" spans="1:5" x14ac:dyDescent="0.25">
      <c r="A5500">
        <v>6147</v>
      </c>
      <c r="C5500" s="5">
        <v>2</v>
      </c>
    </row>
    <row r="5501" spans="1:5" x14ac:dyDescent="0.25">
      <c r="A5501">
        <v>6148</v>
      </c>
      <c r="C5501" s="5">
        <v>2</v>
      </c>
    </row>
    <row r="5502" spans="1:5" x14ac:dyDescent="0.25">
      <c r="A5502">
        <v>6149</v>
      </c>
      <c r="C5502" s="5">
        <v>2</v>
      </c>
    </row>
    <row r="5503" spans="1:5" x14ac:dyDescent="0.25">
      <c r="A5503">
        <v>6150</v>
      </c>
      <c r="C5503" s="5">
        <v>2</v>
      </c>
    </row>
    <row r="5504" spans="1:5" x14ac:dyDescent="0.25">
      <c r="A5504">
        <v>6151</v>
      </c>
      <c r="C5504" s="5">
        <v>2</v>
      </c>
    </row>
    <row r="5505" spans="1:5" x14ac:dyDescent="0.25">
      <c r="A5505">
        <v>6152</v>
      </c>
      <c r="B5505" s="2">
        <v>1</v>
      </c>
      <c r="C5505" s="5">
        <v>2</v>
      </c>
    </row>
    <row r="5506" spans="1:5" x14ac:dyDescent="0.25">
      <c r="A5506">
        <v>6153</v>
      </c>
      <c r="B5506" s="2">
        <v>1</v>
      </c>
      <c r="C5506" s="5">
        <v>2</v>
      </c>
    </row>
    <row r="5507" spans="1:5" x14ac:dyDescent="0.25">
      <c r="A5507">
        <v>6154</v>
      </c>
      <c r="B5507" s="2">
        <v>1</v>
      </c>
      <c r="C5507" s="5">
        <v>2</v>
      </c>
    </row>
    <row r="5508" spans="1:5" x14ac:dyDescent="0.25">
      <c r="A5508">
        <v>6155</v>
      </c>
      <c r="B5508" s="2">
        <v>1</v>
      </c>
    </row>
    <row r="5509" spans="1:5" x14ac:dyDescent="0.25">
      <c r="A5509">
        <v>6156</v>
      </c>
      <c r="B5509" s="2">
        <v>1</v>
      </c>
    </row>
    <row r="5510" spans="1:5" x14ac:dyDescent="0.25">
      <c r="A5510">
        <v>6157</v>
      </c>
      <c r="B5510" s="2">
        <v>1</v>
      </c>
    </row>
    <row r="5511" spans="1:5" x14ac:dyDescent="0.25">
      <c r="A5511">
        <v>6158</v>
      </c>
      <c r="B5511" s="2">
        <v>1</v>
      </c>
    </row>
    <row r="5512" spans="1:5" x14ac:dyDescent="0.25">
      <c r="A5512">
        <v>6159</v>
      </c>
      <c r="B5512" s="2">
        <v>1</v>
      </c>
      <c r="E5512" s="3">
        <v>4</v>
      </c>
    </row>
    <row r="5513" spans="1:5" x14ac:dyDescent="0.25">
      <c r="A5513">
        <v>6160</v>
      </c>
      <c r="B5513" s="2">
        <v>1</v>
      </c>
      <c r="E5513" s="3">
        <v>4</v>
      </c>
    </row>
    <row r="5514" spans="1:5" x14ac:dyDescent="0.25">
      <c r="A5514">
        <v>6161</v>
      </c>
      <c r="B5514" s="2">
        <v>1</v>
      </c>
      <c r="D5514" s="4">
        <v>3</v>
      </c>
      <c r="E5514" s="3">
        <v>4</v>
      </c>
    </row>
    <row r="5515" spans="1:5" x14ac:dyDescent="0.25">
      <c r="A5515">
        <v>6162</v>
      </c>
      <c r="B5515" s="2">
        <v>1</v>
      </c>
      <c r="D5515" s="4">
        <v>3</v>
      </c>
      <c r="E5515" s="3">
        <v>4</v>
      </c>
    </row>
    <row r="5516" spans="1:5" x14ac:dyDescent="0.25">
      <c r="A5516">
        <v>6163</v>
      </c>
      <c r="D5516" s="4">
        <v>3</v>
      </c>
      <c r="E5516" s="3">
        <v>4</v>
      </c>
    </row>
    <row r="5517" spans="1:5" x14ac:dyDescent="0.25">
      <c r="A5517">
        <v>6164</v>
      </c>
      <c r="D5517" s="4">
        <v>3</v>
      </c>
      <c r="E5517" s="3">
        <v>4</v>
      </c>
    </row>
    <row r="5518" spans="1:5" x14ac:dyDescent="0.25">
      <c r="A5518">
        <v>6165</v>
      </c>
      <c r="D5518" s="4">
        <v>3</v>
      </c>
      <c r="E5518" s="3">
        <v>4</v>
      </c>
    </row>
    <row r="5519" spans="1:5" x14ac:dyDescent="0.25">
      <c r="A5519">
        <v>6166</v>
      </c>
      <c r="D5519" s="4">
        <v>3</v>
      </c>
      <c r="E5519" s="3">
        <v>4</v>
      </c>
    </row>
    <row r="5520" spans="1:5" x14ac:dyDescent="0.25">
      <c r="A5520">
        <v>6167</v>
      </c>
      <c r="D5520" s="4">
        <v>3</v>
      </c>
      <c r="E5520" s="3">
        <v>4</v>
      </c>
    </row>
    <row r="5521" spans="1:5" x14ac:dyDescent="0.25">
      <c r="A5521">
        <v>6168</v>
      </c>
      <c r="C5521" s="5">
        <v>2</v>
      </c>
      <c r="D5521" s="4">
        <v>3</v>
      </c>
      <c r="E5521" s="3">
        <v>4</v>
      </c>
    </row>
    <row r="5522" spans="1:5" x14ac:dyDescent="0.25">
      <c r="A5522">
        <v>6169</v>
      </c>
      <c r="C5522" s="5">
        <v>2</v>
      </c>
      <c r="D5522" s="4">
        <v>3</v>
      </c>
      <c r="E5522" s="3">
        <v>4</v>
      </c>
    </row>
    <row r="5523" spans="1:5" x14ac:dyDescent="0.25">
      <c r="A5523">
        <v>6170</v>
      </c>
      <c r="C5523" s="5">
        <v>2</v>
      </c>
      <c r="D5523" s="4">
        <v>3</v>
      </c>
    </row>
    <row r="5524" spans="1:5" x14ac:dyDescent="0.25">
      <c r="A5524">
        <v>6171</v>
      </c>
      <c r="C5524" s="5">
        <v>2</v>
      </c>
      <c r="D5524" s="4">
        <v>3</v>
      </c>
    </row>
    <row r="5525" spans="1:5" x14ac:dyDescent="0.25">
      <c r="A5525">
        <v>6172</v>
      </c>
      <c r="C5525" s="5">
        <v>2</v>
      </c>
      <c r="D5525" s="4">
        <v>3</v>
      </c>
    </row>
    <row r="5526" spans="1:5" x14ac:dyDescent="0.25">
      <c r="A5526">
        <v>6173</v>
      </c>
      <c r="C5526" s="5">
        <v>2</v>
      </c>
      <c r="D5526" s="4">
        <v>3</v>
      </c>
    </row>
    <row r="5527" spans="1:5" x14ac:dyDescent="0.25">
      <c r="A5527">
        <v>6174</v>
      </c>
      <c r="C5527" s="5">
        <v>2</v>
      </c>
    </row>
    <row r="5528" spans="1:5" x14ac:dyDescent="0.25">
      <c r="A5528">
        <v>6175</v>
      </c>
      <c r="C5528" s="5">
        <v>2</v>
      </c>
    </row>
    <row r="5529" spans="1:5" x14ac:dyDescent="0.25">
      <c r="A5529">
        <v>6176</v>
      </c>
      <c r="C5529" s="5">
        <v>2</v>
      </c>
    </row>
    <row r="5530" spans="1:5" x14ac:dyDescent="0.25">
      <c r="A5530">
        <v>6177</v>
      </c>
      <c r="B5530" s="2">
        <v>1</v>
      </c>
      <c r="C5530" s="5">
        <v>2</v>
      </c>
    </row>
    <row r="5531" spans="1:5" x14ac:dyDescent="0.25">
      <c r="A5531">
        <v>6178</v>
      </c>
      <c r="B5531" s="2">
        <v>1</v>
      </c>
      <c r="C5531" s="5">
        <v>2</v>
      </c>
    </row>
    <row r="5532" spans="1:5" x14ac:dyDescent="0.25">
      <c r="A5532">
        <v>6179</v>
      </c>
      <c r="B5532" s="2">
        <v>1</v>
      </c>
      <c r="C5532" s="5">
        <v>2</v>
      </c>
    </row>
    <row r="5533" spans="1:5" x14ac:dyDescent="0.25">
      <c r="A5533">
        <v>6180</v>
      </c>
      <c r="B5533" s="2">
        <v>1</v>
      </c>
      <c r="C5533" s="5">
        <v>2</v>
      </c>
    </row>
    <row r="5534" spans="1:5" x14ac:dyDescent="0.25">
      <c r="A5534">
        <v>6181</v>
      </c>
      <c r="B5534" s="2">
        <v>1</v>
      </c>
    </row>
    <row r="5535" spans="1:5" x14ac:dyDescent="0.25">
      <c r="A5535">
        <v>6182</v>
      </c>
      <c r="B5535" s="2">
        <v>1</v>
      </c>
    </row>
    <row r="5536" spans="1:5" x14ac:dyDescent="0.25">
      <c r="A5536">
        <v>6183</v>
      </c>
      <c r="B5536" s="2">
        <v>1</v>
      </c>
    </row>
    <row r="5537" spans="1:6" x14ac:dyDescent="0.25">
      <c r="A5537">
        <v>6184</v>
      </c>
      <c r="B5537" s="2">
        <v>1</v>
      </c>
      <c r="E5537" s="3">
        <v>4</v>
      </c>
    </row>
    <row r="5538" spans="1:6" x14ac:dyDescent="0.25">
      <c r="A5538">
        <v>6185</v>
      </c>
      <c r="B5538" s="2">
        <v>1</v>
      </c>
      <c r="E5538" s="3">
        <v>4</v>
      </c>
    </row>
    <row r="5539" spans="1:6" x14ac:dyDescent="0.25">
      <c r="A5539">
        <v>6186</v>
      </c>
      <c r="B5539" s="2">
        <v>1</v>
      </c>
      <c r="E5539" s="3">
        <v>4</v>
      </c>
      <c r="F5539" t="s">
        <v>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19A2A-4D92-4E20-9096-9AD1DF1E65B8}">
  <dimension ref="A1:EA249"/>
  <sheetViews>
    <sheetView workbookViewId="0">
      <selection activeCell="EC1" sqref="EC1:EE3"/>
    </sheetView>
  </sheetViews>
  <sheetFormatPr defaultRowHeight="15" x14ac:dyDescent="0.25"/>
  <cols>
    <col min="1" max="1" width="11" bestFit="1" customWidth="1"/>
    <col min="2" max="2" width="10" bestFit="1" customWidth="1"/>
    <col min="3" max="3" width="11" bestFit="1" customWidth="1"/>
    <col min="4" max="4" width="9" bestFit="1" customWidth="1"/>
    <col min="5" max="5" width="11" bestFit="1" customWidth="1"/>
    <col min="6" max="6" width="10" bestFit="1" customWidth="1"/>
    <col min="7" max="7" width="11" bestFit="1" customWidth="1"/>
    <col min="8" max="8" width="10" bestFit="1" customWidth="1"/>
    <col min="9" max="9" width="6.85546875" bestFit="1" customWidth="1"/>
    <col min="11" max="11" width="16" bestFit="1" customWidth="1"/>
    <col min="12" max="12" width="15.7109375" bestFit="1" customWidth="1"/>
    <col min="13" max="13" width="16.140625" bestFit="1" customWidth="1"/>
    <col min="14" max="14" width="15.85546875" bestFit="1" customWidth="1"/>
    <col min="16" max="16" width="16.7109375" bestFit="1" customWidth="1"/>
    <col min="17" max="17" width="16.42578125" bestFit="1" customWidth="1"/>
    <col min="18" max="18" width="16.85546875" bestFit="1" customWidth="1"/>
    <col min="19" max="19" width="16.5703125" bestFit="1" customWidth="1"/>
    <col min="21" max="21" width="15.85546875" bestFit="1" customWidth="1"/>
    <col min="22" max="22" width="15.5703125" bestFit="1" customWidth="1"/>
    <col min="23" max="23" width="16" bestFit="1" customWidth="1"/>
    <col min="24" max="24" width="15.7109375" bestFit="1" customWidth="1"/>
    <col min="26" max="26" width="15.85546875" bestFit="1" customWidth="1"/>
    <col min="27" max="27" width="15.5703125" bestFit="1" customWidth="1"/>
    <col min="28" max="28" width="16" bestFit="1" customWidth="1"/>
    <col min="29" max="29" width="15.7109375" bestFit="1" customWidth="1"/>
    <col min="31" max="31" width="19.85546875" bestFit="1" customWidth="1"/>
    <col min="32" max="32" width="19.5703125" bestFit="1" customWidth="1"/>
    <col min="33" max="33" width="20" bestFit="1" customWidth="1"/>
    <col min="34" max="34" width="19.7109375" bestFit="1" customWidth="1"/>
    <col min="36" max="36" width="20" bestFit="1" customWidth="1"/>
    <col min="37" max="37" width="19.7109375" bestFit="1" customWidth="1"/>
    <col min="38" max="38" width="20.140625" bestFit="1" customWidth="1"/>
    <col min="39" max="39" width="19.85546875" bestFit="1" customWidth="1"/>
    <col min="41" max="41" width="21.7109375" bestFit="1" customWidth="1"/>
    <col min="42" max="42" width="21.42578125" bestFit="1" customWidth="1"/>
    <col min="43" max="43" width="21.85546875" bestFit="1" customWidth="1"/>
    <col min="44" max="44" width="21.5703125" bestFit="1" customWidth="1"/>
    <col min="46" max="46" width="19.140625" bestFit="1" customWidth="1"/>
    <col min="48" max="51" width="12" bestFit="1" customWidth="1"/>
    <col min="53" max="56" width="12" bestFit="1" customWidth="1"/>
    <col min="58" max="58" width="18.7109375" bestFit="1" customWidth="1"/>
    <col min="59" max="59" width="18.140625" bestFit="1" customWidth="1"/>
    <col min="61" max="61" width="18" bestFit="1" customWidth="1"/>
    <col min="62" max="62" width="17.42578125" bestFit="1" customWidth="1"/>
    <col min="64" max="64" width="16.42578125" bestFit="1" customWidth="1"/>
    <col min="65" max="65" width="15" bestFit="1" customWidth="1"/>
    <col min="67" max="68" width="17.85546875" bestFit="1" customWidth="1"/>
    <col min="70" max="70" width="17.5703125" bestFit="1" customWidth="1"/>
    <col min="71" max="71" width="17.28515625" bestFit="1" customWidth="1"/>
    <col min="73" max="73" width="6.28515625" bestFit="1" customWidth="1"/>
    <col min="74" max="74" width="15.28515625" bestFit="1" customWidth="1"/>
    <col min="75" max="75" width="15.7109375" bestFit="1" customWidth="1"/>
    <col min="76" max="76" width="15.42578125" bestFit="1" customWidth="1"/>
    <col min="77" max="77" width="6" bestFit="1" customWidth="1"/>
    <col min="78" max="78" width="15.28515625" bestFit="1" customWidth="1"/>
    <col min="79" max="79" width="15.42578125" bestFit="1" customWidth="1"/>
    <col min="80" max="80" width="15.140625" bestFit="1" customWidth="1"/>
    <col min="81" max="81" width="6.42578125" bestFit="1" customWidth="1"/>
    <col min="82" max="82" width="15.7109375" bestFit="1" customWidth="1"/>
    <col min="83" max="83" width="15.42578125" bestFit="1" customWidth="1"/>
    <col min="84" max="84" width="15.5703125" bestFit="1" customWidth="1"/>
    <col min="85" max="85" width="6.140625" bestFit="1" customWidth="1"/>
    <col min="86" max="86" width="15.42578125" bestFit="1" customWidth="1"/>
    <col min="87" max="87" width="15.140625" bestFit="1" customWidth="1"/>
    <col min="88" max="88" width="15.5703125" bestFit="1" customWidth="1"/>
    <col min="90" max="90" width="5.5703125" bestFit="1" customWidth="1"/>
    <col min="91" max="91" width="14.5703125" bestFit="1" customWidth="1"/>
    <col min="92" max="92" width="15" bestFit="1" customWidth="1"/>
    <col min="93" max="93" width="14.7109375" bestFit="1" customWidth="1"/>
    <col min="94" max="94" width="5.28515625" bestFit="1" customWidth="1"/>
    <col min="95" max="95" width="14.5703125" bestFit="1" customWidth="1"/>
    <col min="96" max="96" width="14.7109375" bestFit="1" customWidth="1"/>
    <col min="97" max="97" width="14.42578125" bestFit="1" customWidth="1"/>
    <col min="98" max="98" width="5.7109375" bestFit="1" customWidth="1"/>
    <col min="99" max="99" width="15" bestFit="1" customWidth="1"/>
    <col min="100" max="100" width="14.7109375" bestFit="1" customWidth="1"/>
    <col min="101" max="101" width="14.85546875" bestFit="1" customWidth="1"/>
    <col min="102" max="102" width="5.42578125" bestFit="1" customWidth="1"/>
    <col min="103" max="103" width="14.7109375" bestFit="1" customWidth="1"/>
    <col min="104" max="104" width="14.42578125" bestFit="1" customWidth="1"/>
    <col min="105" max="105" width="14.85546875" bestFit="1" customWidth="1"/>
    <col min="107" max="107" width="14.140625" bestFit="1" customWidth="1"/>
    <col min="108" max="108" width="14.5703125" bestFit="1" customWidth="1"/>
    <col min="109" max="109" width="14.28515625" bestFit="1" customWidth="1"/>
    <col min="110" max="110" width="14.140625" bestFit="1" customWidth="1"/>
    <col min="111" max="111" width="14.28515625" bestFit="1" customWidth="1"/>
    <col min="112" max="112" width="14" bestFit="1" customWidth="1"/>
    <col min="113" max="113" width="14.5703125" bestFit="1" customWidth="1"/>
    <col min="114" max="114" width="14.28515625" bestFit="1" customWidth="1"/>
    <col min="115" max="115" width="14.42578125" bestFit="1" customWidth="1"/>
    <col min="116" max="116" width="14.28515625" bestFit="1" customWidth="1"/>
    <col min="117" max="117" width="14" bestFit="1" customWidth="1"/>
    <col min="118" max="118" width="14.42578125" bestFit="1" customWidth="1"/>
    <col min="120" max="120" width="14.85546875" bestFit="1" customWidth="1"/>
    <col min="121" max="121" width="15.28515625" bestFit="1" customWidth="1"/>
    <col min="122" max="122" width="15" bestFit="1" customWidth="1"/>
    <col min="123" max="123" width="14.85546875" bestFit="1" customWidth="1"/>
    <col min="124" max="124" width="15" bestFit="1" customWidth="1"/>
    <col min="125" max="125" width="14.7109375" bestFit="1" customWidth="1"/>
    <col min="126" max="126" width="15.28515625" bestFit="1" customWidth="1"/>
    <col min="127" max="127" width="15" bestFit="1" customWidth="1"/>
    <col min="128" max="128" width="15.140625" bestFit="1" customWidth="1"/>
    <col min="129" max="129" width="15" bestFit="1" customWidth="1"/>
    <col min="130" max="130" width="14.7109375" bestFit="1" customWidth="1"/>
    <col min="131" max="131" width="15.140625" bestFit="1" customWidth="1"/>
  </cols>
  <sheetData>
    <row r="1" spans="1:131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s="1" t="s">
        <v>111</v>
      </c>
      <c r="K1" t="s">
        <v>79</v>
      </c>
      <c r="L1" t="s">
        <v>80</v>
      </c>
      <c r="M1" t="s">
        <v>81</v>
      </c>
      <c r="N1" t="s">
        <v>82</v>
      </c>
      <c r="P1" t="s">
        <v>83</v>
      </c>
      <c r="Q1" t="s">
        <v>84</v>
      </c>
      <c r="R1" t="s">
        <v>85</v>
      </c>
      <c r="S1" t="s">
        <v>86</v>
      </c>
      <c r="U1" t="s">
        <v>87</v>
      </c>
      <c r="V1" t="s">
        <v>88</v>
      </c>
      <c r="W1" t="s">
        <v>89</v>
      </c>
      <c r="X1" t="s">
        <v>90</v>
      </c>
      <c r="Z1" t="s">
        <v>23</v>
      </c>
      <c r="AA1" t="s">
        <v>24</v>
      </c>
      <c r="AB1" t="s">
        <v>25</v>
      </c>
      <c r="AC1" t="s">
        <v>26</v>
      </c>
      <c r="AE1" t="s">
        <v>124</v>
      </c>
      <c r="AF1" t="s">
        <v>125</v>
      </c>
      <c r="AG1" t="s">
        <v>126</v>
      </c>
      <c r="AH1" t="s">
        <v>127</v>
      </c>
      <c r="AJ1" t="s">
        <v>132</v>
      </c>
      <c r="AK1" t="s">
        <v>133</v>
      </c>
      <c r="AL1" t="s">
        <v>134</v>
      </c>
      <c r="AM1" t="s">
        <v>135</v>
      </c>
      <c r="AO1" t="s">
        <v>291</v>
      </c>
      <c r="AP1" t="s">
        <v>292</v>
      </c>
      <c r="AQ1" t="s">
        <v>293</v>
      </c>
      <c r="AR1" t="s">
        <v>294</v>
      </c>
      <c r="AT1" t="s">
        <v>295</v>
      </c>
      <c r="AV1" t="s">
        <v>91</v>
      </c>
      <c r="AW1" t="s">
        <v>92</v>
      </c>
      <c r="AX1" t="s">
        <v>93</v>
      </c>
      <c r="AY1" t="s">
        <v>94</v>
      </c>
      <c r="BA1" t="s">
        <v>95</v>
      </c>
      <c r="BB1" t="s">
        <v>96</v>
      </c>
      <c r="BC1" t="s">
        <v>97</v>
      </c>
      <c r="BD1" t="s">
        <v>98</v>
      </c>
      <c r="BF1" t="s">
        <v>27</v>
      </c>
      <c r="BG1" t="s">
        <v>28</v>
      </c>
      <c r="BI1" t="s">
        <v>34</v>
      </c>
      <c r="BJ1" t="s">
        <v>35</v>
      </c>
      <c r="BL1" t="s">
        <v>37</v>
      </c>
      <c r="BM1" t="s">
        <v>38</v>
      </c>
      <c r="BO1" t="s">
        <v>42</v>
      </c>
      <c r="BP1" t="s">
        <v>43</v>
      </c>
      <c r="BR1" t="s">
        <v>313</v>
      </c>
      <c r="BS1" t="s">
        <v>314</v>
      </c>
      <c r="BU1" t="s">
        <v>47</v>
      </c>
      <c r="BV1" t="s">
        <v>48</v>
      </c>
      <c r="BW1" t="s">
        <v>49</v>
      </c>
      <c r="BX1" t="s">
        <v>50</v>
      </c>
      <c r="BY1" t="s">
        <v>51</v>
      </c>
      <c r="BZ1" t="s">
        <v>52</v>
      </c>
      <c r="CA1" t="s">
        <v>53</v>
      </c>
      <c r="CB1" t="s">
        <v>54</v>
      </c>
      <c r="CC1" t="s">
        <v>55</v>
      </c>
      <c r="CD1" t="s">
        <v>56</v>
      </c>
      <c r="CE1" t="s">
        <v>57</v>
      </c>
      <c r="CF1" t="s">
        <v>58</v>
      </c>
      <c r="CG1" t="s">
        <v>59</v>
      </c>
      <c r="CH1" t="s">
        <v>60</v>
      </c>
      <c r="CI1" t="s">
        <v>61</v>
      </c>
      <c r="CJ1" t="s">
        <v>62</v>
      </c>
      <c r="CL1" t="s">
        <v>63</v>
      </c>
      <c r="CM1" t="s">
        <v>64</v>
      </c>
      <c r="CN1" t="s">
        <v>65</v>
      </c>
      <c r="CO1" t="s">
        <v>66</v>
      </c>
      <c r="CP1" t="s">
        <v>67</v>
      </c>
      <c r="CQ1" t="s">
        <v>68</v>
      </c>
      <c r="CR1" t="s">
        <v>69</v>
      </c>
      <c r="CS1" t="s">
        <v>70</v>
      </c>
      <c r="CT1" t="s">
        <v>71</v>
      </c>
      <c r="CU1" t="s">
        <v>72</v>
      </c>
      <c r="CV1" t="s">
        <v>73</v>
      </c>
      <c r="CW1" t="s">
        <v>74</v>
      </c>
      <c r="CX1" t="s">
        <v>75</v>
      </c>
      <c r="CY1" t="s">
        <v>76</v>
      </c>
      <c r="CZ1" t="s">
        <v>77</v>
      </c>
      <c r="DA1" t="s">
        <v>78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P1" t="s">
        <v>152</v>
      </c>
      <c r="DQ1" t="s">
        <v>153</v>
      </c>
      <c r="DR1" t="s">
        <v>154</v>
      </c>
      <c r="DS1" t="s">
        <v>155</v>
      </c>
      <c r="DT1" t="s">
        <v>156</v>
      </c>
      <c r="DU1" t="s">
        <v>157</v>
      </c>
      <c r="DV1" t="s">
        <v>158</v>
      </c>
      <c r="DW1" t="s">
        <v>159</v>
      </c>
      <c r="DX1" t="s">
        <v>160</v>
      </c>
      <c r="DY1" t="s">
        <v>161</v>
      </c>
      <c r="DZ1" t="s">
        <v>162</v>
      </c>
      <c r="EA1" t="s">
        <v>163</v>
      </c>
    </row>
    <row r="2" spans="1:131" x14ac:dyDescent="0.25">
      <c r="A2">
        <v>31.401012000000001</v>
      </c>
      <c r="B2">
        <v>9.9978429999999996</v>
      </c>
      <c r="C2">
        <v>43.391197000000005</v>
      </c>
      <c r="D2">
        <v>8.627084</v>
      </c>
      <c r="E2">
        <v>30.054315000000003</v>
      </c>
      <c r="F2">
        <v>11.699676999999999</v>
      </c>
      <c r="G2">
        <v>21.314267999999998</v>
      </c>
      <c r="H2">
        <v>8.9700340000000001</v>
      </c>
      <c r="K2">
        <f>(16/200)</f>
        <v>0.08</v>
      </c>
      <c r="L2">
        <f>(15/200)</f>
        <v>7.4999999999999997E-2</v>
      </c>
      <c r="M2">
        <f>(15/200)</f>
        <v>7.4999999999999997E-2</v>
      </c>
      <c r="N2">
        <f>(15/200)</f>
        <v>7.4999999999999997E-2</v>
      </c>
      <c r="P2">
        <f>(15/200)</f>
        <v>7.4999999999999997E-2</v>
      </c>
      <c r="Q2">
        <f>(13/200)</f>
        <v>6.5000000000000002E-2</v>
      </c>
      <c r="R2">
        <f>(12/200)</f>
        <v>0.06</v>
      </c>
      <c r="S2">
        <f>(14/200)</f>
        <v>7.0000000000000007E-2</v>
      </c>
      <c r="U2">
        <f>0.08+0.075</f>
        <v>0.155</v>
      </c>
      <c r="V2">
        <f>0.075+0.065</f>
        <v>0.14000000000000001</v>
      </c>
      <c r="W2">
        <f>0.075+0.06</f>
        <v>0.13500000000000001</v>
      </c>
      <c r="X2">
        <f>0.075+0.07</f>
        <v>0.14500000000000002</v>
      </c>
      <c r="Z2">
        <f>SQRT((ABS($A$3-$A$2)^2+(ABS($B$3-$B$2)^2)))</f>
        <v>23.475122837565323</v>
      </c>
      <c r="AA2">
        <f>SQRT((ABS($C$3-$C$2)^2+(ABS($D$3-$D$2)^2)))</f>
        <v>26.002701301113483</v>
      </c>
      <c r="AB2">
        <f>SQRT((ABS($E$3-$E$2)^2+(ABS($F$3-$F$2)^2)))</f>
        <v>23.272715817618625</v>
      </c>
      <c r="AC2">
        <f>SQRT((ABS($G$3-$G$2)^2+(ABS($H$3-$H$2)^2)))</f>
        <v>22.253295769827108</v>
      </c>
      <c r="AE2">
        <f>(COUNTA(U2:U12)/SUM(U2:U12))</f>
        <v>7.518796992481203</v>
      </c>
      <c r="AF2">
        <f>(COUNTA(V2:V12)/SUM(V2:V12))</f>
        <v>7.6271186440677958</v>
      </c>
      <c r="AG2">
        <f>(COUNTA(W2:W12)/SUM(W2:W12))</f>
        <v>7.6335877862595414</v>
      </c>
      <c r="AH2">
        <f>(COUNTA(X2:X12)/SUM(X2:X12))</f>
        <v>7.518796992481203</v>
      </c>
      <c r="AJ2">
        <f>1/0.155</f>
        <v>6.4516129032258069</v>
      </c>
      <c r="AK2">
        <f>1/0.14</f>
        <v>7.1428571428571423</v>
      </c>
      <c r="AL2">
        <f>1/0.135</f>
        <v>7.4074074074074066</v>
      </c>
      <c r="AM2">
        <f>1/0.145</f>
        <v>6.8965517241379315</v>
      </c>
      <c r="AO2">
        <f>$Z2/$U2</f>
        <v>151.45240540364725</v>
      </c>
      <c r="AP2">
        <f>$AA2/$V2</f>
        <v>185.73358072223914</v>
      </c>
      <c r="AQ2">
        <f>$AB2/$W2</f>
        <v>172.39048753791573</v>
      </c>
      <c r="AR2">
        <f>$AC2/$X2</f>
        <v>153.47100530915245</v>
      </c>
      <c r="AT2">
        <f>AT4/AT6</f>
        <v>187.11463903473125</v>
      </c>
      <c r="AV2">
        <f>((0.08/0.155)*100)</f>
        <v>51.612903225806448</v>
      </c>
      <c r="AW2">
        <f>((0.075/0.14)*100)</f>
        <v>53.571428571428569</v>
      </c>
      <c r="AX2">
        <f>((0.075/0.135)*100)</f>
        <v>55.55555555555555</v>
      </c>
      <c r="AY2">
        <f>((0.075/0.145)*100)</f>
        <v>51.724137931034484</v>
      </c>
      <c r="BA2">
        <f>((0.075/0.155)*100)</f>
        <v>48.387096774193544</v>
      </c>
      <c r="BB2">
        <f>((0.065/0.14)*100)</f>
        <v>46.428571428571423</v>
      </c>
      <c r="BC2">
        <f>((0.06/0.135)*100)</f>
        <v>44.444444444444443</v>
      </c>
      <c r="BD2">
        <f>((0.07/0.145)*100)</f>
        <v>48.275862068965523</v>
      </c>
      <c r="BF2">
        <f>ABS($B$2-$D$2)</f>
        <v>1.3707589999999996</v>
      </c>
      <c r="BG2">
        <f>ABS($F$2-$H$2)</f>
        <v>2.7296429999999994</v>
      </c>
      <c r="BL2">
        <f>SQRT((ABS($A$2-$E$2)^2+(ABS($B$2-$F$2)^2)))</f>
        <v>2.1702146837041254</v>
      </c>
      <c r="BM2">
        <f>SQRT((ABS($C$2-$G$3)^2+(ABS($D$2-$H$3)^2)))</f>
        <v>1.0489712218511995</v>
      </c>
      <c r="BO2">
        <f>SQRT((ABS($A$2-$G$2)^2+(ABS($B$2-$H$2)^2)))</f>
        <v>10.138974103035132</v>
      </c>
      <c r="BP2">
        <f>SQRT((ABS($C$2-$E$3)^2+(ABS($D$2-$F$3)^2)))</f>
        <v>10.10935241633177</v>
      </c>
      <c r="BR2">
        <f>DEGREES(ACOS((14.0841644256124^2+23.2727158176186^2-10.2374498919796^2)/(2*14.0841644256124*23.2727158176186)))</f>
        <v>14.322649188392832</v>
      </c>
      <c r="BS2">
        <f>DEGREES(ACOS((9.15638424650571^2+22.2532957698271^2-14.0841644256124^2)/(2*9.15638424650571*22.2532957698271)))</f>
        <v>20.90852680521839</v>
      </c>
      <c r="BU2">
        <v>16</v>
      </c>
      <c r="BV2">
        <v>3</v>
      </c>
      <c r="BW2">
        <v>4</v>
      </c>
      <c r="BX2">
        <v>14</v>
      </c>
      <c r="BY2">
        <v>15</v>
      </c>
      <c r="BZ2">
        <v>3</v>
      </c>
      <c r="CA2">
        <v>12</v>
      </c>
      <c r="CB2">
        <v>2</v>
      </c>
      <c r="CC2">
        <v>15</v>
      </c>
      <c r="CD2">
        <v>3</v>
      </c>
      <c r="CE2">
        <v>12</v>
      </c>
      <c r="CF2">
        <v>4</v>
      </c>
      <c r="CG2">
        <v>15</v>
      </c>
      <c r="CH2">
        <v>14</v>
      </c>
      <c r="CI2">
        <v>2</v>
      </c>
      <c r="CJ2">
        <v>4</v>
      </c>
      <c r="CL2">
        <v>15</v>
      </c>
      <c r="CM2">
        <v>0</v>
      </c>
      <c r="CN2">
        <v>0</v>
      </c>
      <c r="CO2">
        <v>12</v>
      </c>
      <c r="CP2">
        <v>13</v>
      </c>
      <c r="CQ2">
        <v>0</v>
      </c>
      <c r="CR2">
        <v>10</v>
      </c>
      <c r="CS2">
        <v>0</v>
      </c>
      <c r="CT2">
        <v>12</v>
      </c>
      <c r="CU2">
        <v>0</v>
      </c>
      <c r="CV2">
        <v>10</v>
      </c>
      <c r="CW2">
        <v>1</v>
      </c>
      <c r="CX2">
        <v>14</v>
      </c>
      <c r="CY2">
        <v>12</v>
      </c>
      <c r="CZ2">
        <v>0</v>
      </c>
      <c r="DA2">
        <v>1</v>
      </c>
      <c r="DC2">
        <f>((3/16)*100)</f>
        <v>18.75</v>
      </c>
      <c r="DD2">
        <f>((4/16)*100)</f>
        <v>25</v>
      </c>
      <c r="DE2">
        <f>((14/16)*100)</f>
        <v>87.5</v>
      </c>
      <c r="DF2">
        <f>((3/15)*100)</f>
        <v>20</v>
      </c>
      <c r="DG2">
        <f>((12/15)*100)</f>
        <v>80</v>
      </c>
      <c r="DH2">
        <f>((2/15)*100)</f>
        <v>13.333333333333334</v>
      </c>
      <c r="DI2">
        <f>((3/15)*100)</f>
        <v>20</v>
      </c>
      <c r="DJ2">
        <f>((12/15)*100)</f>
        <v>80</v>
      </c>
      <c r="DK2">
        <f>((4/15)*100)</f>
        <v>26.666666666666668</v>
      </c>
      <c r="DL2">
        <f>((14/15)*100)</f>
        <v>93.333333333333329</v>
      </c>
      <c r="DM2">
        <f>((2/15)*100)</f>
        <v>13.333333333333334</v>
      </c>
      <c r="DN2">
        <f>((4/15)*100)</f>
        <v>26.666666666666668</v>
      </c>
      <c r="DP2">
        <f>((0/15)*100)</f>
        <v>0</v>
      </c>
      <c r="DQ2">
        <f>((0/15)*100)</f>
        <v>0</v>
      </c>
      <c r="DR2">
        <f>((12/15)*100)</f>
        <v>80</v>
      </c>
      <c r="DS2">
        <f>((0/13)*100)</f>
        <v>0</v>
      </c>
      <c r="DT2">
        <f>((10/13)*100)</f>
        <v>76.923076923076934</v>
      </c>
      <c r="DU2">
        <f>((0/13)*100)</f>
        <v>0</v>
      </c>
      <c r="DV2">
        <f>((0/12)*100)</f>
        <v>0</v>
      </c>
      <c r="DW2">
        <f>((10/12)*100)</f>
        <v>83.333333333333343</v>
      </c>
      <c r="DX2">
        <f>((1/12)*100)</f>
        <v>8.3333333333333321</v>
      </c>
      <c r="DY2">
        <f>((12/14)*100)</f>
        <v>85.714285714285708</v>
      </c>
      <c r="DZ2">
        <f>((0/14)*100)</f>
        <v>0</v>
      </c>
      <c r="EA2">
        <f>((1/14)*100)</f>
        <v>7.1428571428571423</v>
      </c>
    </row>
    <row r="3" spans="1:131" x14ac:dyDescent="0.25">
      <c r="A3">
        <v>54.855522000000001</v>
      </c>
      <c r="B3">
        <v>9.0143020000000007</v>
      </c>
      <c r="C3">
        <v>69.393174000000002</v>
      </c>
      <c r="D3">
        <v>8.4330040000000004</v>
      </c>
      <c r="E3">
        <v>53.302009000000005</v>
      </c>
      <c r="F3">
        <v>10.620777</v>
      </c>
      <c r="G3">
        <v>43.524521</v>
      </c>
      <c r="H3">
        <v>7.5866199999999999</v>
      </c>
      <c r="K3">
        <f>(17/200)</f>
        <v>8.5000000000000006E-2</v>
      </c>
      <c r="L3">
        <f>(15/200)</f>
        <v>7.4999999999999997E-2</v>
      </c>
      <c r="M3">
        <f>(15/200)</f>
        <v>7.4999999999999997E-2</v>
      </c>
      <c r="N3">
        <f>(16/200)</f>
        <v>0.08</v>
      </c>
      <c r="P3">
        <f>(12/200)</f>
        <v>0.06</v>
      </c>
      <c r="Q3">
        <f>(13/200)</f>
        <v>6.5000000000000002E-2</v>
      </c>
      <c r="R3">
        <f>(12/200)</f>
        <v>0.06</v>
      </c>
      <c r="S3">
        <f>(13/200)</f>
        <v>6.5000000000000002E-2</v>
      </c>
      <c r="U3">
        <f>0.085+0.06</f>
        <v>0.14500000000000002</v>
      </c>
      <c r="V3">
        <f>0.075+0.065</f>
        <v>0.14000000000000001</v>
      </c>
      <c r="W3">
        <f>0.075+0.06</f>
        <v>0.13500000000000001</v>
      </c>
      <c r="X3">
        <f>0.08+0.065</f>
        <v>0.14500000000000002</v>
      </c>
      <c r="Z3">
        <f>SQRT((ABS($A$4-$A$3)^2+(ABS($B$4-$B$3)^2)))</f>
        <v>21.326395110539181</v>
      </c>
      <c r="AA3">
        <f>SQRT((ABS($C$4-$C$3)^2+(ABS($D$4-$D$3)^2)))</f>
        <v>17.687823388006372</v>
      </c>
      <c r="AB3">
        <f>SQRT((ABS($E$4-$E$3)^2+(ABS($F$4-$F$3)^2)))</f>
        <v>21.862678193056034</v>
      </c>
      <c r="AC3">
        <f>SQRT((ABS($G$4-$G$3)^2+(ABS($H$4-$H$3)^2)))</f>
        <v>26.045160166762543</v>
      </c>
      <c r="AJ3">
        <f>1/0.145</f>
        <v>6.8965517241379315</v>
      </c>
      <c r="AK3">
        <f>1/0.14</f>
        <v>7.1428571428571423</v>
      </c>
      <c r="AL3">
        <f>1/0.135</f>
        <v>7.4074074074074066</v>
      </c>
      <c r="AM3">
        <f>1/0.145</f>
        <v>6.8965517241379315</v>
      </c>
      <c r="AO3">
        <f>$Z3/$U3</f>
        <v>147.07858696923572</v>
      </c>
      <c r="AP3">
        <f>$AA3/$V3</f>
        <v>126.34159562861693</v>
      </c>
      <c r="AQ3">
        <f>$AB3/$W3</f>
        <v>161.94576439300764</v>
      </c>
      <c r="AR3">
        <f>$AC3/$X3</f>
        <v>179.62179425353474</v>
      </c>
      <c r="AT3" t="s">
        <v>296</v>
      </c>
      <c r="AV3">
        <f>((0.085/0.145)*100)</f>
        <v>58.62068965517242</v>
      </c>
      <c r="AW3">
        <f>((0.075/0.14)*100)</f>
        <v>53.571428571428569</v>
      </c>
      <c r="AX3">
        <f>((0.075/0.135)*100)</f>
        <v>55.55555555555555</v>
      </c>
      <c r="AY3">
        <f>((0.08/0.145)*100)</f>
        <v>55.172413793103459</v>
      </c>
      <c r="BA3">
        <f>((0.06/0.145)*100)</f>
        <v>41.379310344827587</v>
      </c>
      <c r="BB3">
        <f>((0.065/0.14)*100)</f>
        <v>46.428571428571423</v>
      </c>
      <c r="BC3">
        <f>((0.06/0.135)*100)</f>
        <v>44.444444444444443</v>
      </c>
      <c r="BD3">
        <f>((0.065/0.145)*100)</f>
        <v>44.827586206896555</v>
      </c>
      <c r="BF3">
        <f>ABS($B$3-$D$3)</f>
        <v>0.58129800000000031</v>
      </c>
      <c r="BG3">
        <f>ABS($F$3-$H$3)</f>
        <v>3.0341570000000004</v>
      </c>
      <c r="BL3">
        <f>SQRT((ABS($A$3-$E$3)^2+(ABS($B$3-$F$3)^2)))</f>
        <v>2.2347627540287096</v>
      </c>
      <c r="BM3">
        <f>SQRT((ABS($C$3-$G$4)^2+(ABS($D$3-$H$4)^2)))</f>
        <v>0.73188168565212885</v>
      </c>
      <c r="BO3">
        <f>SQRT((ABS($A$3-$G$3)^2+(ABS($B$3-$H$3)^2)))</f>
        <v>11.420589282306102</v>
      </c>
      <c r="BP3">
        <f>SQRT((ABS($C$3-$E$4)^2+(ABS($D$3-$F$4)^2)))</f>
        <v>6.157481392901647</v>
      </c>
      <c r="BR3">
        <f>DEGREES(ACOS((16.5234626467363^2+21.862678193056^2-6.28216510102727^2)/(2*16.5234626467363*21.862678193056)))</f>
        <v>9.9918055332219282</v>
      </c>
      <c r="BS3">
        <f>DEGREES(ACOS((10.2374498919796^2+26.0451601667625^2-16.5234626467363^2)/(2*10.2374498919796*26.0451601667625)))</f>
        <v>16.940978753594877</v>
      </c>
      <c r="BU3">
        <v>17</v>
      </c>
      <c r="BV3">
        <v>4</v>
      </c>
      <c r="BW3">
        <v>5</v>
      </c>
      <c r="BX3">
        <v>15</v>
      </c>
      <c r="BY3">
        <v>15</v>
      </c>
      <c r="BZ3">
        <v>5</v>
      </c>
      <c r="CA3">
        <v>11</v>
      </c>
      <c r="CB3">
        <v>3</v>
      </c>
      <c r="CC3">
        <v>15</v>
      </c>
      <c r="CD3">
        <v>5</v>
      </c>
      <c r="CE3">
        <v>11</v>
      </c>
      <c r="CF3">
        <v>6</v>
      </c>
      <c r="CG3">
        <v>16</v>
      </c>
      <c r="CH3">
        <v>15</v>
      </c>
      <c r="CI3">
        <v>3</v>
      </c>
      <c r="CJ3">
        <v>6</v>
      </c>
      <c r="CL3">
        <v>12</v>
      </c>
      <c r="CM3">
        <v>0</v>
      </c>
      <c r="CN3">
        <v>0</v>
      </c>
      <c r="CO3">
        <v>11</v>
      </c>
      <c r="CP3">
        <v>13</v>
      </c>
      <c r="CQ3">
        <v>0</v>
      </c>
      <c r="CR3">
        <v>9</v>
      </c>
      <c r="CS3">
        <v>0</v>
      </c>
      <c r="CT3">
        <v>12</v>
      </c>
      <c r="CU3">
        <v>0</v>
      </c>
      <c r="CV3">
        <v>9</v>
      </c>
      <c r="CW3">
        <v>2</v>
      </c>
      <c r="CX3">
        <v>13</v>
      </c>
      <c r="CY3">
        <v>11</v>
      </c>
      <c r="CZ3">
        <v>0</v>
      </c>
      <c r="DA3">
        <v>2</v>
      </c>
      <c r="DC3">
        <f>((4/17)*100)</f>
        <v>23.52941176470588</v>
      </c>
      <c r="DD3">
        <f>((5/17)*100)</f>
        <v>29.411764705882355</v>
      </c>
      <c r="DE3">
        <f>((15/17)*100)</f>
        <v>88.235294117647058</v>
      </c>
      <c r="DF3">
        <f>((5/15)*100)</f>
        <v>33.333333333333329</v>
      </c>
      <c r="DG3">
        <f>((11/15)*100)</f>
        <v>73.333333333333329</v>
      </c>
      <c r="DH3">
        <f>((3/15)*100)</f>
        <v>20</v>
      </c>
      <c r="DI3">
        <f>((5/15)*100)</f>
        <v>33.333333333333329</v>
      </c>
      <c r="DJ3">
        <f>((11/15)*100)</f>
        <v>73.333333333333329</v>
      </c>
      <c r="DK3">
        <f>((6/15)*100)</f>
        <v>40</v>
      </c>
      <c r="DL3">
        <f>((15/16)*100)</f>
        <v>93.75</v>
      </c>
      <c r="DM3">
        <f>((3/16)*100)</f>
        <v>18.75</v>
      </c>
      <c r="DN3">
        <f>((6/16)*100)</f>
        <v>37.5</v>
      </c>
      <c r="DP3">
        <f>((0/12)*100)</f>
        <v>0</v>
      </c>
      <c r="DQ3">
        <f>((0/12)*100)</f>
        <v>0</v>
      </c>
      <c r="DR3">
        <f>((11/12)*100)</f>
        <v>91.666666666666657</v>
      </c>
      <c r="DS3">
        <f>((0/13)*100)</f>
        <v>0</v>
      </c>
      <c r="DT3">
        <f>((9/13)*100)</f>
        <v>69.230769230769226</v>
      </c>
      <c r="DU3">
        <f>((0/13)*100)</f>
        <v>0</v>
      </c>
      <c r="DV3">
        <f>((0/12)*100)</f>
        <v>0</v>
      </c>
      <c r="DW3">
        <f>((9/12)*100)</f>
        <v>75</v>
      </c>
      <c r="DX3">
        <f>((2/12)*100)</f>
        <v>16.666666666666664</v>
      </c>
      <c r="DY3">
        <f>((11/13)*100)</f>
        <v>84.615384615384613</v>
      </c>
      <c r="DZ3">
        <f>((0/13)*100)</f>
        <v>0</v>
      </c>
      <c r="EA3">
        <f>((2/13)*100)</f>
        <v>15.384615384615385</v>
      </c>
    </row>
    <row r="4" spans="1:131" x14ac:dyDescent="0.25">
      <c r="A4">
        <v>76.178332000000012</v>
      </c>
      <c r="B4">
        <v>9.4053290000000001</v>
      </c>
      <c r="C4">
        <v>87.064242000000007</v>
      </c>
      <c r="D4">
        <v>9.2027129999999993</v>
      </c>
      <c r="E4">
        <v>75.164647000000002</v>
      </c>
      <c r="F4">
        <v>10.578855000000001</v>
      </c>
      <c r="G4">
        <v>69.569326000000004</v>
      </c>
      <c r="H4">
        <v>7.7226369999999998</v>
      </c>
      <c r="K4">
        <f>(16/200)</f>
        <v>0.08</v>
      </c>
      <c r="L4">
        <f>(13/200)</f>
        <v>6.5000000000000002E-2</v>
      </c>
      <c r="M4">
        <f>(15/200)</f>
        <v>7.4999999999999997E-2</v>
      </c>
      <c r="N4">
        <f>(14/200)</f>
        <v>7.0000000000000007E-2</v>
      </c>
      <c r="P4">
        <f>(10/200)</f>
        <v>0.05</v>
      </c>
      <c r="Q4">
        <f>(12/200)</f>
        <v>0.06</v>
      </c>
      <c r="R4">
        <f>(11/200)</f>
        <v>5.5E-2</v>
      </c>
      <c r="S4">
        <f>(12/200)</f>
        <v>0.06</v>
      </c>
      <c r="U4">
        <f>0.08+0.05</f>
        <v>0.13</v>
      </c>
      <c r="V4">
        <f>0.065+0.06</f>
        <v>0.125</v>
      </c>
      <c r="W4">
        <f>0.075+0.055</f>
        <v>0.13</v>
      </c>
      <c r="X4">
        <f>0.07+0.06</f>
        <v>0.13</v>
      </c>
      <c r="Z4">
        <f>SQRT((ABS($A$5-$A$4)^2+(ABS($B$5-$B$4)^2)))</f>
        <v>21.346087318987077</v>
      </c>
      <c r="AA4">
        <f>SQRT((ABS($C$5-$C$4)^2+(ABS($D$5-$D$4)^2)))</f>
        <v>23.667175613515298</v>
      </c>
      <c r="AB4">
        <f>SQRT((ABS($E$5-$E$4)^2+(ABS($F$5-$F$4)^2)))</f>
        <v>20.25736135588058</v>
      </c>
      <c r="AC4">
        <f>SQRT((ABS($G$5-$G$4)^2+(ABS($H$5-$H$4)^2)))</f>
        <v>18.757132947187902</v>
      </c>
      <c r="AJ4">
        <f>1/0.13</f>
        <v>7.6923076923076916</v>
      </c>
      <c r="AK4">
        <f>1/0.125</f>
        <v>8</v>
      </c>
      <c r="AL4">
        <f>1/0.13</f>
        <v>7.6923076923076916</v>
      </c>
      <c r="AM4">
        <f>1/0.13</f>
        <v>7.6923076923076916</v>
      </c>
      <c r="AO4">
        <f>$Z4/$U4</f>
        <v>164.20067168451598</v>
      </c>
      <c r="AP4">
        <f>$AA4/$V4</f>
        <v>189.33740490812238</v>
      </c>
      <c r="AQ4">
        <f>$AB4/$W4</f>
        <v>155.82585658369675</v>
      </c>
      <c r="AR4">
        <f>$AC4/$X4</f>
        <v>144.28563805529154</v>
      </c>
      <c r="AT4">
        <f>SUM(Z:AC)</f>
        <v>18664.685243714441</v>
      </c>
      <c r="AV4">
        <f>((0.08/0.13)*100)</f>
        <v>61.53846153846154</v>
      </c>
      <c r="AW4">
        <f>((0.065/0.125)*100)</f>
        <v>52</v>
      </c>
      <c r="AX4">
        <f>((0.075/0.13)*100)</f>
        <v>57.692307692307686</v>
      </c>
      <c r="AY4">
        <f>((0.07/0.13)*100)</f>
        <v>53.846153846153854</v>
      </c>
      <c r="BA4">
        <f>((0.05/0.13)*100)</f>
        <v>38.461538461538467</v>
      </c>
      <c r="BB4">
        <f>((0.06/0.125)*100)</f>
        <v>48</v>
      </c>
      <c r="BC4">
        <f>((0.055/0.13)*100)</f>
        <v>42.307692307692307</v>
      </c>
      <c r="BD4">
        <f>((0.06/0.13)*100)</f>
        <v>46.153846153846153</v>
      </c>
      <c r="BF4">
        <f>ABS($B$4-$D$4)</f>
        <v>0.2026160000000008</v>
      </c>
      <c r="BG4">
        <f>ABS($F$4-$H$4)</f>
        <v>2.856218000000001</v>
      </c>
      <c r="BL4">
        <f>SQRT((ABS($A$4-$E$4)^2+(ABS($B$4-$F$4)^2)))</f>
        <v>1.5507161416265134</v>
      </c>
      <c r="BM4">
        <f>SQRT((ABS($C$4-$G$5)^2+(ABS($D$4-$H$5)^2)))</f>
        <v>2.0626522063057506</v>
      </c>
      <c r="BO4">
        <f>SQRT((ABS($A$4-$G$4)^2+(ABS($B$4-$H$4)^2)))</f>
        <v>6.8198543001225547</v>
      </c>
      <c r="BP4">
        <f>SQRT((ABS($C$4-$E$5)^2+(ABS($D$4-$F$5)^2)))</f>
        <v>8.4813643274608186</v>
      </c>
      <c r="BR4">
        <f>DEGREES(ACOS((13.5005581536337^2+20.2573613558806^2-7.73372375109901^2)/(2*13.5005581536337*20.2573613558806)))</f>
        <v>13.063759628697399</v>
      </c>
      <c r="BS4">
        <f>DEGREES(ACOS((6.28216510102727^2+18.7571329471879^2-13.5005581536337^2)/(2*6.28216510102727*18.7571329471879)))</f>
        <v>27.506316994612572</v>
      </c>
      <c r="BU4">
        <v>16</v>
      </c>
      <c r="BV4">
        <v>4</v>
      </c>
      <c r="BW4">
        <v>5</v>
      </c>
      <c r="BX4">
        <v>13</v>
      </c>
      <c r="BY4">
        <v>13</v>
      </c>
      <c r="BZ4">
        <v>2</v>
      </c>
      <c r="CA4">
        <v>10</v>
      </c>
      <c r="CB4">
        <v>1</v>
      </c>
      <c r="CC4">
        <v>15</v>
      </c>
      <c r="CD4">
        <v>5</v>
      </c>
      <c r="CE4">
        <v>10</v>
      </c>
      <c r="CF4">
        <v>6</v>
      </c>
      <c r="CG4">
        <v>14</v>
      </c>
      <c r="CH4">
        <v>13</v>
      </c>
      <c r="CI4">
        <v>2</v>
      </c>
      <c r="CJ4">
        <v>6</v>
      </c>
      <c r="CL4">
        <v>10</v>
      </c>
      <c r="CM4">
        <v>0</v>
      </c>
      <c r="CN4">
        <v>0</v>
      </c>
      <c r="CO4">
        <v>9</v>
      </c>
      <c r="CP4">
        <v>12</v>
      </c>
      <c r="CQ4">
        <v>0</v>
      </c>
      <c r="CR4">
        <v>7</v>
      </c>
      <c r="CS4">
        <v>0</v>
      </c>
      <c r="CT4">
        <v>11</v>
      </c>
      <c r="CU4">
        <v>0</v>
      </c>
      <c r="CV4">
        <v>7</v>
      </c>
      <c r="CW4">
        <v>3</v>
      </c>
      <c r="CX4">
        <v>12</v>
      </c>
      <c r="CY4">
        <v>9</v>
      </c>
      <c r="CZ4">
        <v>0</v>
      </c>
      <c r="DA4">
        <v>3</v>
      </c>
      <c r="DC4">
        <f>((4/16)*100)</f>
        <v>25</v>
      </c>
      <c r="DD4">
        <f>((5/16)*100)</f>
        <v>31.25</v>
      </c>
      <c r="DE4">
        <f>((13/16)*100)</f>
        <v>81.25</v>
      </c>
      <c r="DF4">
        <f>((2/13)*100)</f>
        <v>15.384615384615385</v>
      </c>
      <c r="DG4">
        <f>((10/13)*100)</f>
        <v>76.923076923076934</v>
      </c>
      <c r="DH4">
        <f>((1/13)*100)</f>
        <v>7.6923076923076925</v>
      </c>
      <c r="DI4">
        <f>((5/15)*100)</f>
        <v>33.333333333333329</v>
      </c>
      <c r="DJ4">
        <f>((10/15)*100)</f>
        <v>66.666666666666657</v>
      </c>
      <c r="DK4">
        <f>((6/15)*100)</f>
        <v>40</v>
      </c>
      <c r="DL4">
        <f>((13/14)*100)</f>
        <v>92.857142857142861</v>
      </c>
      <c r="DM4">
        <f>((2/14)*100)</f>
        <v>14.285714285714285</v>
      </c>
      <c r="DN4">
        <f>((6/14)*100)</f>
        <v>42.857142857142854</v>
      </c>
      <c r="DP4">
        <f>((0/10)*100)</f>
        <v>0</v>
      </c>
      <c r="DQ4">
        <f>((0/10)*100)</f>
        <v>0</v>
      </c>
      <c r="DR4">
        <f>((9/10)*100)</f>
        <v>90</v>
      </c>
      <c r="DS4">
        <f>((0/12)*100)</f>
        <v>0</v>
      </c>
      <c r="DT4">
        <f>((7/12)*100)</f>
        <v>58.333333333333336</v>
      </c>
      <c r="DU4">
        <f>((0/12)*100)</f>
        <v>0</v>
      </c>
      <c r="DV4">
        <f>((0/11)*100)</f>
        <v>0</v>
      </c>
      <c r="DW4">
        <f>((7/11)*100)</f>
        <v>63.636363636363633</v>
      </c>
      <c r="DX4">
        <f>((3/11)*100)</f>
        <v>27.27272727272727</v>
      </c>
      <c r="DY4">
        <f>((9/12)*100)</f>
        <v>75</v>
      </c>
      <c r="DZ4">
        <f>((0/12)*100)</f>
        <v>0</v>
      </c>
      <c r="EA4">
        <f>((3/12)*100)</f>
        <v>25</v>
      </c>
    </row>
    <row r="5" spans="1:131" x14ac:dyDescent="0.25">
      <c r="A5">
        <v>97.491942000000009</v>
      </c>
      <c r="B5">
        <v>10.58239</v>
      </c>
      <c r="C5">
        <v>110.73015900000001</v>
      </c>
      <c r="D5">
        <v>9.4467909999999993</v>
      </c>
      <c r="E5">
        <v>95.421897000000001</v>
      </c>
      <c r="F5">
        <v>10.646023</v>
      </c>
      <c r="G5">
        <v>88.325845000000001</v>
      </c>
      <c r="H5">
        <v>7.5708760000000002</v>
      </c>
      <c r="K5">
        <f>(14/200)</f>
        <v>7.0000000000000007E-2</v>
      </c>
      <c r="L5">
        <f>(15/200)</f>
        <v>7.4999999999999997E-2</v>
      </c>
      <c r="M5">
        <f>(14/200)</f>
        <v>7.0000000000000007E-2</v>
      </c>
      <c r="N5">
        <f>(16/200)</f>
        <v>0.08</v>
      </c>
      <c r="P5">
        <f>(11/200)</f>
        <v>5.5E-2</v>
      </c>
      <c r="Q5">
        <f>(12/200)</f>
        <v>0.06</v>
      </c>
      <c r="R5">
        <f>(10/200)</f>
        <v>0.05</v>
      </c>
      <c r="S5">
        <f>(12/200)</f>
        <v>0.06</v>
      </c>
      <c r="U5">
        <f>0.07+0.055</f>
        <v>0.125</v>
      </c>
      <c r="V5">
        <f>0.075+0.06</f>
        <v>0.13500000000000001</v>
      </c>
      <c r="W5">
        <f>0.07+0.05</f>
        <v>0.12000000000000001</v>
      </c>
      <c r="X5">
        <f>0.08+0.06</f>
        <v>0.14000000000000001</v>
      </c>
      <c r="Z5">
        <f>SQRT((ABS($A$6-$A$5)^2+(ABS($B$6-$B$5)^2)))</f>
        <v>24.217008355556654</v>
      </c>
      <c r="AA5">
        <f>SQRT((ABS($C$6-$C$5)^2+(ABS($D$6-$D$5)^2)))</f>
        <v>22.554536468241796</v>
      </c>
      <c r="AB5">
        <f>SQRT((ABS($E$6-$E$5)^2+(ABS($F$6-$F$5)^2)))</f>
        <v>23.445551268546286</v>
      </c>
      <c r="AC5">
        <f>SQRT((ABS($G$6-$G$5)^2+(ABS($H$6-$H$5)^2)))</f>
        <v>24.902292203278179</v>
      </c>
      <c r="AJ5">
        <f>1/0.125</f>
        <v>8</v>
      </c>
      <c r="AK5">
        <f>1/0.135</f>
        <v>7.4074074074074066</v>
      </c>
      <c r="AL5">
        <f>1/0.12</f>
        <v>8.3333333333333339</v>
      </c>
      <c r="AM5">
        <f>1/0.14</f>
        <v>7.1428571428571423</v>
      </c>
      <c r="AO5">
        <f>$Z5/$U5</f>
        <v>193.73606684445323</v>
      </c>
      <c r="AP5">
        <f>$AA5/$V5</f>
        <v>167.07064050549477</v>
      </c>
      <c r="AQ5">
        <f>$AB5/$W5</f>
        <v>195.37959390455237</v>
      </c>
      <c r="AR5">
        <f>$AC5/$X5</f>
        <v>177.87351573770127</v>
      </c>
      <c r="AT5" t="s">
        <v>297</v>
      </c>
      <c r="AV5">
        <f>((0.07/0.125)*100)</f>
        <v>56.000000000000007</v>
      </c>
      <c r="AW5">
        <f>((0.075/0.135)*100)</f>
        <v>55.55555555555555</v>
      </c>
      <c r="AX5">
        <f>((0.07/0.12)*100)</f>
        <v>58.333333333333336</v>
      </c>
      <c r="AY5">
        <f>((0.08/0.14)*100)</f>
        <v>57.142857142857139</v>
      </c>
      <c r="BA5">
        <f>((0.055/0.125)*100)</f>
        <v>44</v>
      </c>
      <c r="BB5">
        <f>((0.06/0.135)*100)</f>
        <v>44.444444444444443</v>
      </c>
      <c r="BC5">
        <f>((0.05/0.12)*100)</f>
        <v>41.666666666666671</v>
      </c>
      <c r="BD5">
        <f>((0.06/0.14)*100)</f>
        <v>42.857142857142847</v>
      </c>
      <c r="BF5">
        <f>ABS($B$5-$D$5)</f>
        <v>1.1355990000000009</v>
      </c>
      <c r="BG5">
        <f>ABS($F$5-$H$5)</f>
        <v>3.0751469999999994</v>
      </c>
      <c r="BL5">
        <f>SQRT((ABS($A$5-$E$5)^2+(ABS($B$5-$F$5)^2)))</f>
        <v>2.0710228054548385</v>
      </c>
      <c r="BM5">
        <f>SQRT((ABS($C$5-$G$6)^2+(ABS($D$5-$H$6)^2)))</f>
        <v>2.9435830732401547</v>
      </c>
      <c r="BO5">
        <f>SQRT((ABS($A$5-$G$5)^2+(ABS($B$5-$H$5)^2)))</f>
        <v>9.6481371666039841</v>
      </c>
      <c r="BP5">
        <f>SQRT((ABS($C$5-$E$6)^2+(ABS($D$5-$F$6)^2)))</f>
        <v>8.2707000709407854</v>
      </c>
      <c r="BR5">
        <f>DEGREES(ACOS((18.0168373578864^2+23.4455512685463^2-6.4113229369042^2)/(2*18.0168373578864*23.4455512685463)))</f>
        <v>9.5196215189603404</v>
      </c>
      <c r="BS5">
        <f>DEGREES(ACOS((7.73372375109901^2+24.9022922032782^2-18.0168373578864^2)/(2*7.73372375109901*24.9022922032782)))</f>
        <v>22.70397080767372</v>
      </c>
      <c r="BU5">
        <v>14</v>
      </c>
      <c r="BV5">
        <v>2</v>
      </c>
      <c r="BW5">
        <v>5</v>
      </c>
      <c r="BX5">
        <v>12</v>
      </c>
      <c r="BY5">
        <v>15</v>
      </c>
      <c r="BZ5">
        <v>4</v>
      </c>
      <c r="CA5">
        <v>9</v>
      </c>
      <c r="CB5">
        <v>5</v>
      </c>
      <c r="CC5">
        <v>14</v>
      </c>
      <c r="CD5">
        <v>5</v>
      </c>
      <c r="CE5">
        <v>9</v>
      </c>
      <c r="CF5">
        <v>9</v>
      </c>
      <c r="CG5">
        <v>16</v>
      </c>
      <c r="CH5">
        <v>12</v>
      </c>
      <c r="CI5">
        <v>4</v>
      </c>
      <c r="CJ5">
        <v>9</v>
      </c>
      <c r="CL5">
        <v>11</v>
      </c>
      <c r="CM5">
        <v>0</v>
      </c>
      <c r="CN5">
        <v>1</v>
      </c>
      <c r="CO5">
        <v>10</v>
      </c>
      <c r="CP5">
        <v>12</v>
      </c>
      <c r="CQ5">
        <v>0</v>
      </c>
      <c r="CR5">
        <v>7</v>
      </c>
      <c r="CS5">
        <v>0</v>
      </c>
      <c r="CT5">
        <v>10</v>
      </c>
      <c r="CU5">
        <v>1</v>
      </c>
      <c r="CV5">
        <v>7</v>
      </c>
      <c r="CW5">
        <v>3</v>
      </c>
      <c r="CX5">
        <v>12</v>
      </c>
      <c r="CY5">
        <v>10</v>
      </c>
      <c r="CZ5">
        <v>0</v>
      </c>
      <c r="DA5">
        <v>3</v>
      </c>
      <c r="DC5">
        <f>((2/14)*100)</f>
        <v>14.285714285714285</v>
      </c>
      <c r="DD5">
        <f>((5/14)*100)</f>
        <v>35.714285714285715</v>
      </c>
      <c r="DE5">
        <f>((12/14)*100)</f>
        <v>85.714285714285708</v>
      </c>
      <c r="DF5">
        <f>((4/15)*100)</f>
        <v>26.666666666666668</v>
      </c>
      <c r="DG5">
        <f>((9/15)*100)</f>
        <v>60</v>
      </c>
      <c r="DH5">
        <f>((5/15)*100)</f>
        <v>33.333333333333329</v>
      </c>
      <c r="DI5">
        <f>((5/14)*100)</f>
        <v>35.714285714285715</v>
      </c>
      <c r="DJ5">
        <f>((9/14)*100)</f>
        <v>64.285714285714292</v>
      </c>
      <c r="DK5">
        <f>((9/14)*100)</f>
        <v>64.285714285714292</v>
      </c>
      <c r="DL5">
        <f>((12/16)*100)</f>
        <v>75</v>
      </c>
      <c r="DM5">
        <f>((4/16)*100)</f>
        <v>25</v>
      </c>
      <c r="DN5">
        <f>((9/16)*100)</f>
        <v>56.25</v>
      </c>
      <c r="DP5">
        <f>((0/11)*100)</f>
        <v>0</v>
      </c>
      <c r="DQ5">
        <f>((1/11)*100)</f>
        <v>9.0909090909090917</v>
      </c>
      <c r="DR5">
        <f>((10/11)*100)</f>
        <v>90.909090909090907</v>
      </c>
      <c r="DS5">
        <f>((0/12)*100)</f>
        <v>0</v>
      </c>
      <c r="DT5">
        <f>((7/12)*100)</f>
        <v>58.333333333333336</v>
      </c>
      <c r="DU5">
        <f>((0/12)*100)</f>
        <v>0</v>
      </c>
      <c r="DV5">
        <f>((1/10)*100)</f>
        <v>10</v>
      </c>
      <c r="DW5">
        <f>((7/10)*100)</f>
        <v>70</v>
      </c>
      <c r="DX5">
        <f>((3/10)*100)</f>
        <v>30</v>
      </c>
      <c r="DY5">
        <f>((10/12)*100)</f>
        <v>83.333333333333343</v>
      </c>
      <c r="DZ5">
        <f>((0/12)*100)</f>
        <v>0</v>
      </c>
      <c r="EA5">
        <f>((3/12)*100)</f>
        <v>25</v>
      </c>
    </row>
    <row r="6" spans="1:131" x14ac:dyDescent="0.25">
      <c r="A6">
        <v>121.705657</v>
      </c>
      <c r="B6">
        <v>10.183016</v>
      </c>
      <c r="C6">
        <v>133.243754</v>
      </c>
      <c r="D6">
        <v>8.0884260000000001</v>
      </c>
      <c r="E6">
        <v>118.86565300000001</v>
      </c>
      <c r="F6">
        <v>10.936159</v>
      </c>
      <c r="G6">
        <v>113.22613800000001</v>
      </c>
      <c r="H6">
        <v>7.8864159999999996</v>
      </c>
      <c r="K6">
        <f>(13/200)</f>
        <v>6.5000000000000002E-2</v>
      </c>
      <c r="L6">
        <f>(13/200)</f>
        <v>6.5000000000000002E-2</v>
      </c>
      <c r="M6">
        <f>(14/200)</f>
        <v>7.0000000000000007E-2</v>
      </c>
      <c r="N6">
        <f>(15/200)</f>
        <v>7.4999999999999997E-2</v>
      </c>
      <c r="P6">
        <f>(11/200)</f>
        <v>5.5E-2</v>
      </c>
      <c r="Q6">
        <f>(12/200)</f>
        <v>0.06</v>
      </c>
      <c r="R6">
        <f>(11/200)</f>
        <v>5.5E-2</v>
      </c>
      <c r="S6">
        <f>(10/200)</f>
        <v>0.05</v>
      </c>
      <c r="U6">
        <f>0.065+0.055</f>
        <v>0.12</v>
      </c>
      <c r="V6">
        <f>0.065+0.06</f>
        <v>0.125</v>
      </c>
      <c r="W6">
        <f>0.07+0.055</f>
        <v>0.125</v>
      </c>
      <c r="X6">
        <f>0.075+0.05</f>
        <v>0.125</v>
      </c>
      <c r="Z6">
        <f>SQRT((ABS($A$7-$A$6)^2+(ABS($B$7-$B$6)^2)))</f>
        <v>29.58569044713466</v>
      </c>
      <c r="AA6">
        <f>SQRT((ABS($C$7-$C$6)^2+(ABS($D$7-$D$6)^2)))</f>
        <v>27.4995700535551</v>
      </c>
      <c r="AB6">
        <f>SQRT((ABS($E$7-$E$6)^2+(ABS($F$7-$F$6)^2)))</f>
        <v>31.3449836571452</v>
      </c>
      <c r="AC6">
        <f>SQRT((ABS($G$7-$G$6)^2+(ABS($H$7-$H$6)^2)))</f>
        <v>21.728415174378547</v>
      </c>
      <c r="AJ6">
        <f>1/0.12</f>
        <v>8.3333333333333339</v>
      </c>
      <c r="AK6">
        <f>1/0.125</f>
        <v>8</v>
      </c>
      <c r="AL6">
        <f>1/0.125</f>
        <v>8</v>
      </c>
      <c r="AM6">
        <f>1/0.125</f>
        <v>8</v>
      </c>
      <c r="AO6">
        <f>$Z6/$U6</f>
        <v>246.54742039278884</v>
      </c>
      <c r="AP6">
        <f>$AA6/$V6</f>
        <v>219.9965604284408</v>
      </c>
      <c r="AQ6">
        <f>$AB6/$W6</f>
        <v>250.7598692571616</v>
      </c>
      <c r="AR6">
        <f>$AC6/$X6</f>
        <v>173.82732139502838</v>
      </c>
      <c r="AT6">
        <f>SUM(U:X)</f>
        <v>99.749999999999986</v>
      </c>
      <c r="AV6">
        <f>((0.065/0.12)*100)</f>
        <v>54.166666666666671</v>
      </c>
      <c r="AW6">
        <f>((0.065/0.125)*100)</f>
        <v>52</v>
      </c>
      <c r="AX6">
        <f>((0.07/0.125)*100)</f>
        <v>56.000000000000007</v>
      </c>
      <c r="AY6">
        <f>((0.075/0.125)*100)</f>
        <v>60</v>
      </c>
      <c r="BA6">
        <f>((0.055/0.12)*100)</f>
        <v>45.833333333333336</v>
      </c>
      <c r="BB6">
        <f>((0.06/0.125)*100)</f>
        <v>48</v>
      </c>
      <c r="BC6">
        <f>((0.055/0.125)*100)</f>
        <v>44</v>
      </c>
      <c r="BD6">
        <f>((0.05/0.125)*100)</f>
        <v>40</v>
      </c>
      <c r="BF6">
        <f>ABS($B$6-$D$6)</f>
        <v>2.0945900000000002</v>
      </c>
      <c r="BG6">
        <f>ABS($F$6-$H$6)</f>
        <v>3.0497430000000003</v>
      </c>
      <c r="BL6">
        <f>SQRT((ABS($A$6-$E$6)^2+(ABS($B$6-$F$6)^2)))</f>
        <v>2.9381707061477833</v>
      </c>
      <c r="BM6">
        <f>SQRT((ABS($C$6-$G$7)^2+(ABS($D$6-$H$7)^2)))</f>
        <v>2.2447081927644912</v>
      </c>
      <c r="BO6">
        <f>SQRT((ABS($A$6-$G$6)^2+(ABS($B$6-$H$6)^2)))</f>
        <v>8.785022141768394</v>
      </c>
      <c r="BP6">
        <f>SQRT((ABS($C$6-$E$7)^2+(ABS($D$6-$F$7)^2)))</f>
        <v>17.20014043845319</v>
      </c>
      <c r="BR6">
        <f>DEGREES(ACOS((16.6280421189369^2+31.3449836571452^2-15.893302197531^2)/(2*16.6280421189369*31.3449836571452)))</f>
        <v>15.103578605595731</v>
      </c>
      <c r="BS6">
        <f>DEGREES(ACOS((6.4113229369042^2+21.7284151743785^2-16.6280421189369^2)/(2*6.4113229369042*21.7284151743785)))</f>
        <v>31.821927887200314</v>
      </c>
      <c r="BU6">
        <v>13</v>
      </c>
      <c r="BV6">
        <v>4</v>
      </c>
      <c r="BW6">
        <v>4</v>
      </c>
      <c r="BX6">
        <v>10</v>
      </c>
      <c r="BY6">
        <v>13</v>
      </c>
      <c r="BZ6">
        <v>4</v>
      </c>
      <c r="CA6">
        <v>7</v>
      </c>
      <c r="CB6">
        <v>2</v>
      </c>
      <c r="CC6">
        <v>14</v>
      </c>
      <c r="CD6">
        <v>4</v>
      </c>
      <c r="CE6">
        <v>7</v>
      </c>
      <c r="CF6">
        <v>9</v>
      </c>
      <c r="CG6">
        <v>15</v>
      </c>
      <c r="CH6">
        <v>10</v>
      </c>
      <c r="CI6">
        <v>3</v>
      </c>
      <c r="CJ6">
        <v>9</v>
      </c>
      <c r="CL6">
        <v>11</v>
      </c>
      <c r="CM6">
        <v>0</v>
      </c>
      <c r="CN6">
        <v>2</v>
      </c>
      <c r="CO6">
        <v>7</v>
      </c>
      <c r="CP6">
        <v>12</v>
      </c>
      <c r="CQ6">
        <v>3</v>
      </c>
      <c r="CR6">
        <v>5</v>
      </c>
      <c r="CS6">
        <v>0</v>
      </c>
      <c r="CT6">
        <v>11</v>
      </c>
      <c r="CU6">
        <v>2</v>
      </c>
      <c r="CV6">
        <v>5</v>
      </c>
      <c r="CW6">
        <v>5</v>
      </c>
      <c r="CX6">
        <v>10</v>
      </c>
      <c r="CY6">
        <v>7</v>
      </c>
      <c r="CZ6">
        <v>0</v>
      </c>
      <c r="DA6">
        <v>5</v>
      </c>
      <c r="DC6">
        <f>((4/13)*100)</f>
        <v>30.76923076923077</v>
      </c>
      <c r="DD6">
        <f>((4/13)*100)</f>
        <v>30.76923076923077</v>
      </c>
      <c r="DE6">
        <f>((10/13)*100)</f>
        <v>76.923076923076934</v>
      </c>
      <c r="DF6">
        <f>((4/13)*100)</f>
        <v>30.76923076923077</v>
      </c>
      <c r="DG6">
        <f>((7/13)*100)</f>
        <v>53.846153846153847</v>
      </c>
      <c r="DH6">
        <f>((2/13)*100)</f>
        <v>15.384615384615385</v>
      </c>
      <c r="DI6">
        <f>((4/14)*100)</f>
        <v>28.571428571428569</v>
      </c>
      <c r="DJ6">
        <f>((7/14)*100)</f>
        <v>50</v>
      </c>
      <c r="DK6">
        <f>((9/14)*100)</f>
        <v>64.285714285714292</v>
      </c>
      <c r="DL6">
        <f>((10/15)*100)</f>
        <v>66.666666666666657</v>
      </c>
      <c r="DM6">
        <f>((3/15)*100)</f>
        <v>20</v>
      </c>
      <c r="DN6">
        <f>((9/15)*100)</f>
        <v>60</v>
      </c>
      <c r="DP6">
        <f>((0/11)*100)</f>
        <v>0</v>
      </c>
      <c r="DQ6">
        <f>((2/11)*100)</f>
        <v>18.181818181818183</v>
      </c>
      <c r="DR6">
        <f>((7/11)*100)</f>
        <v>63.636363636363633</v>
      </c>
      <c r="DS6">
        <f>((3/12)*100)</f>
        <v>25</v>
      </c>
      <c r="DT6">
        <f>((5/12)*100)</f>
        <v>41.666666666666671</v>
      </c>
      <c r="DU6">
        <f>((0/12)*100)</f>
        <v>0</v>
      </c>
      <c r="DV6">
        <f>((2/11)*100)</f>
        <v>18.181818181818183</v>
      </c>
      <c r="DW6">
        <f>((5/11)*100)</f>
        <v>45.454545454545453</v>
      </c>
      <c r="DX6">
        <f>((5/11)*100)</f>
        <v>45.454545454545453</v>
      </c>
      <c r="DY6">
        <f>((7/10)*100)</f>
        <v>70</v>
      </c>
      <c r="DZ6">
        <f>((0/10)*100)</f>
        <v>0</v>
      </c>
      <c r="EA6">
        <f>((5/10)*100)</f>
        <v>50</v>
      </c>
    </row>
    <row r="7" spans="1:131" x14ac:dyDescent="0.25">
      <c r="A7">
        <v>151.29101400000002</v>
      </c>
      <c r="B7">
        <v>10.042551</v>
      </c>
      <c r="C7">
        <v>160.73573099999999</v>
      </c>
      <c r="D7">
        <v>8.73461</v>
      </c>
      <c r="E7">
        <v>150.21062699999999</v>
      </c>
      <c r="F7">
        <v>10.911554000000001</v>
      </c>
      <c r="G7">
        <v>134.915896</v>
      </c>
      <c r="H7">
        <v>6.5908759999999997</v>
      </c>
      <c r="K7">
        <f>(15/200)</f>
        <v>7.4999999999999997E-2</v>
      </c>
      <c r="L7">
        <f>(14/200)</f>
        <v>7.0000000000000007E-2</v>
      </c>
      <c r="M7">
        <f>(16/200)</f>
        <v>0.08</v>
      </c>
      <c r="N7">
        <f>(13/200)</f>
        <v>6.5000000000000002E-2</v>
      </c>
      <c r="P7">
        <f>(12/200)</f>
        <v>0.06</v>
      </c>
      <c r="Q7">
        <f>(13/200)</f>
        <v>6.5000000000000002E-2</v>
      </c>
      <c r="R7">
        <f>(12/200)</f>
        <v>0.06</v>
      </c>
      <c r="S7">
        <f>(12/200)</f>
        <v>0.06</v>
      </c>
      <c r="U7">
        <f>0.075+0.06</f>
        <v>0.13500000000000001</v>
      </c>
      <c r="V7">
        <f>0.07+0.065</f>
        <v>0.13500000000000001</v>
      </c>
      <c r="W7">
        <f>0.08+0.06</f>
        <v>0.14000000000000001</v>
      </c>
      <c r="X7">
        <f>0.065+0.06</f>
        <v>0.125</v>
      </c>
      <c r="Z7">
        <f>SQRT((ABS($A$8-$A$7)^2+(ABS($B$8-$B$7)^2)))</f>
        <v>17.704131740259083</v>
      </c>
      <c r="AA7">
        <f>SQRT((ABS($C$8-$C$7)^2+(ABS($D$8-$D$7)^2)))</f>
        <v>21.511414568002426</v>
      </c>
      <c r="AB7">
        <f>SQRT((ABS($E$8-$E$7)^2+(ABS($F$8-$F$7)^2)))</f>
        <v>16.836590725194949</v>
      </c>
      <c r="AC7">
        <f>SQRT((ABS($G$8-$G$7)^2+(ABS($H$8-$H$7)^2)))</f>
        <v>27.3143533273293</v>
      </c>
      <c r="AJ7">
        <f>1/0.135</f>
        <v>7.4074074074074066</v>
      </c>
      <c r="AK7">
        <f>1/0.135</f>
        <v>7.4074074074074066</v>
      </c>
      <c r="AL7">
        <f>1/0.14</f>
        <v>7.1428571428571423</v>
      </c>
      <c r="AM7">
        <f>1/0.125</f>
        <v>8</v>
      </c>
      <c r="AO7">
        <f>$Z7/$U7</f>
        <v>131.14171659451171</v>
      </c>
      <c r="AP7">
        <f>$AA7/$V7</f>
        <v>159.34381161483276</v>
      </c>
      <c r="AQ7">
        <f>$AB7/$W7</f>
        <v>120.26136232282106</v>
      </c>
      <c r="AR7">
        <f>$AC7/$X7</f>
        <v>218.5148266186344</v>
      </c>
      <c r="AV7">
        <f>((0.075/0.135)*100)</f>
        <v>55.55555555555555</v>
      </c>
      <c r="AW7">
        <f>((0.07/0.135)*100)</f>
        <v>51.851851851851848</v>
      </c>
      <c r="AX7">
        <f>((0.08/0.14)*100)</f>
        <v>57.142857142857139</v>
      </c>
      <c r="AY7">
        <f>((0.065/0.125)*100)</f>
        <v>52</v>
      </c>
      <c r="BA7">
        <f>((0.06/0.135)*100)</f>
        <v>44.444444444444443</v>
      </c>
      <c r="BB7">
        <f>((0.065/0.135)*100)</f>
        <v>48.148148148148145</v>
      </c>
      <c r="BC7">
        <f>((0.06/0.14)*100)</f>
        <v>42.857142857142847</v>
      </c>
      <c r="BD7">
        <f>((0.06/0.125)*100)</f>
        <v>48</v>
      </c>
      <c r="BF7">
        <f>ABS($B$7-$D$7)</f>
        <v>1.3079409999999996</v>
      </c>
      <c r="BG7">
        <f>ABS($F$7-$H$7)</f>
        <v>4.3206780000000009</v>
      </c>
      <c r="BL7">
        <f>SQRT((ABS($A$7-$E$7)^2+(ABS($B$7-$F$7)^2)))</f>
        <v>1.3865072245675703</v>
      </c>
      <c r="BM7">
        <f>SQRT((ABS($C$7-$G$8)^2+(ABS($D$7-$H$8)^2)))</f>
        <v>2.3860565863520642</v>
      </c>
      <c r="BO7">
        <f>SQRT((ABS($A$7-$G$7)^2+(ABS($B$7-$H$7)^2)))</f>
        <v>16.734949949717493</v>
      </c>
      <c r="BP7">
        <f>SQRT((ABS($C$7-$E$8)^2+(ABS($D$7-$F$8)^2)))</f>
        <v>6.3726691221792011</v>
      </c>
      <c r="BR7">
        <f>DEGREES(ACOS((12.6784368281442^2+16.8365907251949^2-5.62628084235492^2)/(2*12.6784368281442*16.8365907251949)))</f>
        <v>14.905195998525405</v>
      </c>
      <c r="BS7">
        <f>DEGREES(ACOS((15.893302197531^2+27.3143533273293^2-12.6784368281442^2)/(2*15.893302197531*27.3143533273293)))</f>
        <v>15.18201954138233</v>
      </c>
      <c r="BU7">
        <v>15</v>
      </c>
      <c r="BV7">
        <v>4</v>
      </c>
      <c r="BW7">
        <v>5</v>
      </c>
      <c r="BX7">
        <v>10</v>
      </c>
      <c r="BY7">
        <v>14</v>
      </c>
      <c r="BZ7">
        <v>4</v>
      </c>
      <c r="CA7">
        <v>9</v>
      </c>
      <c r="CB7">
        <v>1</v>
      </c>
      <c r="CC7">
        <v>16</v>
      </c>
      <c r="CD7">
        <v>5</v>
      </c>
      <c r="CE7">
        <v>9</v>
      </c>
      <c r="CF7">
        <v>8</v>
      </c>
      <c r="CG7">
        <v>13</v>
      </c>
      <c r="CH7">
        <v>10</v>
      </c>
      <c r="CI7">
        <v>1</v>
      </c>
      <c r="CJ7">
        <v>8</v>
      </c>
      <c r="CL7">
        <v>12</v>
      </c>
      <c r="CM7">
        <v>3</v>
      </c>
      <c r="CN7">
        <v>2</v>
      </c>
      <c r="CO7">
        <v>7</v>
      </c>
      <c r="CP7">
        <v>13</v>
      </c>
      <c r="CQ7">
        <v>2</v>
      </c>
      <c r="CR7">
        <v>6</v>
      </c>
      <c r="CS7">
        <v>1</v>
      </c>
      <c r="CT7">
        <v>12</v>
      </c>
      <c r="CU7">
        <v>2</v>
      </c>
      <c r="CV7">
        <v>6</v>
      </c>
      <c r="CW7">
        <v>7</v>
      </c>
      <c r="CX7">
        <v>12</v>
      </c>
      <c r="CY7">
        <v>7</v>
      </c>
      <c r="CZ7">
        <v>1</v>
      </c>
      <c r="DA7">
        <v>7</v>
      </c>
      <c r="DC7">
        <f>((4/15)*100)</f>
        <v>26.666666666666668</v>
      </c>
      <c r="DD7">
        <f>((5/15)*100)</f>
        <v>33.333333333333329</v>
      </c>
      <c r="DE7">
        <f>((10/15)*100)</f>
        <v>66.666666666666657</v>
      </c>
      <c r="DF7">
        <f>((4/14)*100)</f>
        <v>28.571428571428569</v>
      </c>
      <c r="DG7">
        <f>((9/14)*100)</f>
        <v>64.285714285714292</v>
      </c>
      <c r="DH7">
        <f>((1/14)*100)</f>
        <v>7.1428571428571423</v>
      </c>
      <c r="DI7">
        <f>((5/16)*100)</f>
        <v>31.25</v>
      </c>
      <c r="DJ7">
        <f>((9/16)*100)</f>
        <v>56.25</v>
      </c>
      <c r="DK7">
        <f>((8/16)*100)</f>
        <v>50</v>
      </c>
      <c r="DL7">
        <f>((10/13)*100)</f>
        <v>76.923076923076934</v>
      </c>
      <c r="DM7">
        <f>((1/13)*100)</f>
        <v>7.6923076923076925</v>
      </c>
      <c r="DN7">
        <f>((8/13)*100)</f>
        <v>61.53846153846154</v>
      </c>
      <c r="DP7">
        <f>((3/12)*100)</f>
        <v>25</v>
      </c>
      <c r="DQ7">
        <f>((2/12)*100)</f>
        <v>16.666666666666664</v>
      </c>
      <c r="DR7">
        <f>((7/12)*100)</f>
        <v>58.333333333333336</v>
      </c>
      <c r="DS7">
        <f>((2/13)*100)</f>
        <v>15.384615384615385</v>
      </c>
      <c r="DT7">
        <f>((6/13)*100)</f>
        <v>46.153846153846153</v>
      </c>
      <c r="DU7">
        <f>((1/13)*100)</f>
        <v>7.6923076923076925</v>
      </c>
      <c r="DV7">
        <f>((2/12)*100)</f>
        <v>16.666666666666664</v>
      </c>
      <c r="DW7">
        <f>((6/12)*100)</f>
        <v>50</v>
      </c>
      <c r="DX7">
        <f>((7/12)*100)</f>
        <v>58.333333333333336</v>
      </c>
      <c r="DY7">
        <f>((7/12)*100)</f>
        <v>58.333333333333336</v>
      </c>
      <c r="DZ7">
        <f>((1/12)*100)</f>
        <v>8.3333333333333321</v>
      </c>
      <c r="EA7">
        <f>((7/12)*100)</f>
        <v>58.333333333333336</v>
      </c>
    </row>
    <row r="8" spans="1:131" x14ac:dyDescent="0.25">
      <c r="A8">
        <v>168.99508299999999</v>
      </c>
      <c r="B8">
        <v>10.089684</v>
      </c>
      <c r="C8">
        <v>182.24686600000001</v>
      </c>
      <c r="D8">
        <v>8.6249389999999995</v>
      </c>
      <c r="E8">
        <v>167.01274100000001</v>
      </c>
      <c r="F8">
        <v>9.8346359999999997</v>
      </c>
      <c r="G8">
        <v>162.22878800000001</v>
      </c>
      <c r="H8">
        <v>6.8734149999999996</v>
      </c>
      <c r="K8">
        <f>(14/200)</f>
        <v>7.0000000000000007E-2</v>
      </c>
      <c r="L8">
        <f>(13/200)</f>
        <v>6.5000000000000002E-2</v>
      </c>
      <c r="M8">
        <f>(15/200)</f>
        <v>7.4999999999999997E-2</v>
      </c>
      <c r="N8">
        <f>(15/200)</f>
        <v>7.4999999999999997E-2</v>
      </c>
      <c r="P8">
        <f>(12/200)</f>
        <v>0.06</v>
      </c>
      <c r="Q8">
        <f>(12/200)</f>
        <v>0.06</v>
      </c>
      <c r="R8">
        <f>(10/200)</f>
        <v>0.05</v>
      </c>
      <c r="S8">
        <f>(13/200)</f>
        <v>6.5000000000000002E-2</v>
      </c>
      <c r="U8">
        <f>0.07+0.06</f>
        <v>0.13</v>
      </c>
      <c r="V8">
        <f>0.065+0.06</f>
        <v>0.125</v>
      </c>
      <c r="W8">
        <f>0.075+0.05</f>
        <v>0.125</v>
      </c>
      <c r="X8">
        <f>0.075+0.065</f>
        <v>0.14000000000000001</v>
      </c>
      <c r="Z8">
        <f>SQRT((ABS($A$9-$A$8)^2+(ABS($B$9-$B$8)^2)))</f>
        <v>22.945816620216974</v>
      </c>
      <c r="AA8">
        <f>SQRT((ABS($C$9-$C$8)^2+(ABS($D$9-$D$8)^2)))</f>
        <v>23.110284738226547</v>
      </c>
      <c r="AB8">
        <f>SQRT((ABS($E$9-$E$8)^2+(ABS($F$9-$F$8)^2)))</f>
        <v>22.587360251880721</v>
      </c>
      <c r="AC8">
        <f>SQRT((ABS($G$9-$G$8)^2+(ABS($H$9-$H$8)^2)))</f>
        <v>22.779661341743008</v>
      </c>
      <c r="AJ8">
        <f>1/0.13</f>
        <v>7.6923076923076916</v>
      </c>
      <c r="AK8">
        <f>1/0.125</f>
        <v>8</v>
      </c>
      <c r="AL8">
        <f>1/0.125</f>
        <v>8</v>
      </c>
      <c r="AM8">
        <f>1/0.14</f>
        <v>7.1428571428571423</v>
      </c>
      <c r="AO8">
        <f>$Z8/$U8</f>
        <v>176.50628169397672</v>
      </c>
      <c r="AP8">
        <f>$AA8/$V8</f>
        <v>184.88227790581237</v>
      </c>
      <c r="AQ8">
        <f>$AB8/$W8</f>
        <v>180.69888201504577</v>
      </c>
      <c r="AR8">
        <f>$AC8/$X8</f>
        <v>162.71186672673576</v>
      </c>
      <c r="AV8">
        <f>((0.07/0.13)*100)</f>
        <v>53.846153846153854</v>
      </c>
      <c r="AW8">
        <f>((0.065/0.125)*100)</f>
        <v>52</v>
      </c>
      <c r="AX8">
        <f>((0.075/0.125)*100)</f>
        <v>60</v>
      </c>
      <c r="AY8">
        <f>((0.075/0.14)*100)</f>
        <v>53.571428571428569</v>
      </c>
      <c r="BA8">
        <f>((0.06/0.13)*100)</f>
        <v>46.153846153846153</v>
      </c>
      <c r="BB8">
        <f>((0.06/0.125)*100)</f>
        <v>48</v>
      </c>
      <c r="BC8">
        <f>((0.05/0.125)*100)</f>
        <v>40</v>
      </c>
      <c r="BD8">
        <f>((0.065/0.14)*100)</f>
        <v>46.428571428571423</v>
      </c>
      <c r="BF8">
        <f>ABS($B$8-$D$8)</f>
        <v>1.4647450000000006</v>
      </c>
      <c r="BG8">
        <f>ABS($F$8-$H$8)</f>
        <v>2.9612210000000001</v>
      </c>
      <c r="BL8">
        <f>SQRT((ABS($A$8-$E$8)^2+(ABS($B$8-$F$8)^2)))</f>
        <v>1.9986818874618228</v>
      </c>
      <c r="BM8">
        <f>SQRT((ABS($C$8-$G$9)^2+(ABS($D$8-$H$9)^2)))</f>
        <v>3.4052234920617117</v>
      </c>
      <c r="BO8">
        <f>SQRT((ABS($A$8-$G$8)^2+(ABS($B$8-$H$8)^2)))</f>
        <v>7.4918044760515343</v>
      </c>
      <c r="BP8">
        <f>SQRT((ABS($C$8-$E$9)^2+(ABS($D$8-$F$9)^2)))</f>
        <v>7.4740663324912777</v>
      </c>
      <c r="BR8">
        <f>DEGREES(ACOS((18.2773958264812^2+22.5873602518807^2-5.67552829414717^2)/(2*18.2773958264812*22.5873602518807)))</f>
        <v>10.427327141098289</v>
      </c>
      <c r="BS8">
        <f>DEGREES(ACOS((5.62628084235492^2+22.779661341743^2-18.2773958264812^2)/(2*5.62628084235492*22.779661341743)))</f>
        <v>32.367189858579849</v>
      </c>
      <c r="BU8">
        <v>14</v>
      </c>
      <c r="BV8">
        <v>4</v>
      </c>
      <c r="BW8">
        <v>5</v>
      </c>
      <c r="BX8">
        <v>10</v>
      </c>
      <c r="BY8">
        <v>13</v>
      </c>
      <c r="BZ8">
        <v>3</v>
      </c>
      <c r="CA8">
        <v>8</v>
      </c>
      <c r="CB8">
        <v>3</v>
      </c>
      <c r="CC8">
        <v>15</v>
      </c>
      <c r="CD8">
        <v>5</v>
      </c>
      <c r="CE8">
        <v>8</v>
      </c>
      <c r="CF8">
        <v>10</v>
      </c>
      <c r="CG8">
        <v>15</v>
      </c>
      <c r="CH8">
        <v>10</v>
      </c>
      <c r="CI8">
        <v>3</v>
      </c>
      <c r="CJ8">
        <v>10</v>
      </c>
      <c r="CL8">
        <v>12</v>
      </c>
      <c r="CM8">
        <v>2</v>
      </c>
      <c r="CN8">
        <v>1</v>
      </c>
      <c r="CO8">
        <v>9</v>
      </c>
      <c r="CP8">
        <v>12</v>
      </c>
      <c r="CQ8">
        <v>2</v>
      </c>
      <c r="CR8">
        <v>5</v>
      </c>
      <c r="CS8">
        <v>0</v>
      </c>
      <c r="CT8">
        <v>10</v>
      </c>
      <c r="CU8">
        <v>1</v>
      </c>
      <c r="CV8">
        <v>5</v>
      </c>
      <c r="CW8">
        <v>5</v>
      </c>
      <c r="CX8">
        <v>13</v>
      </c>
      <c r="CY8">
        <v>9</v>
      </c>
      <c r="CZ8">
        <v>0</v>
      </c>
      <c r="DA8">
        <v>5</v>
      </c>
      <c r="DC8">
        <f>((4/14)*100)</f>
        <v>28.571428571428569</v>
      </c>
      <c r="DD8">
        <f>((5/14)*100)</f>
        <v>35.714285714285715</v>
      </c>
      <c r="DE8">
        <f>((10/14)*100)</f>
        <v>71.428571428571431</v>
      </c>
      <c r="DF8">
        <f>((3/13)*100)</f>
        <v>23.076923076923077</v>
      </c>
      <c r="DG8">
        <f>((8/13)*100)</f>
        <v>61.53846153846154</v>
      </c>
      <c r="DH8">
        <f>((3/13)*100)</f>
        <v>23.076923076923077</v>
      </c>
      <c r="DI8">
        <f>((5/15)*100)</f>
        <v>33.333333333333329</v>
      </c>
      <c r="DJ8">
        <f>((8/15)*100)</f>
        <v>53.333333333333336</v>
      </c>
      <c r="DK8">
        <f>((10/15)*100)</f>
        <v>66.666666666666657</v>
      </c>
      <c r="DL8">
        <f>((10/15)*100)</f>
        <v>66.666666666666657</v>
      </c>
      <c r="DM8">
        <f>((3/15)*100)</f>
        <v>20</v>
      </c>
      <c r="DN8">
        <f>((10/15)*100)</f>
        <v>66.666666666666657</v>
      </c>
      <c r="DP8">
        <f>((2/12)*100)</f>
        <v>16.666666666666664</v>
      </c>
      <c r="DQ8">
        <f>((1/12)*100)</f>
        <v>8.3333333333333321</v>
      </c>
      <c r="DR8">
        <f>((9/12)*100)</f>
        <v>75</v>
      </c>
      <c r="DS8">
        <f>((2/12)*100)</f>
        <v>16.666666666666664</v>
      </c>
      <c r="DT8">
        <f>((5/12)*100)</f>
        <v>41.666666666666671</v>
      </c>
      <c r="DU8">
        <f>((0/12)*100)</f>
        <v>0</v>
      </c>
      <c r="DV8">
        <f>((1/10)*100)</f>
        <v>10</v>
      </c>
      <c r="DW8">
        <f>((5/10)*100)</f>
        <v>50</v>
      </c>
      <c r="DX8">
        <f>((5/10)*100)</f>
        <v>50</v>
      </c>
      <c r="DY8">
        <f>((9/13)*100)</f>
        <v>69.230769230769226</v>
      </c>
      <c r="DZ8">
        <f>((0/13)*100)</f>
        <v>0</v>
      </c>
      <c r="EA8">
        <f>((5/13)*100)</f>
        <v>38.461538461538467</v>
      </c>
    </row>
    <row r="9" spans="1:131" x14ac:dyDescent="0.25">
      <c r="A9">
        <v>191.939131</v>
      </c>
      <c r="B9">
        <v>9.8047950000000004</v>
      </c>
      <c r="C9">
        <v>205.33909399999999</v>
      </c>
      <c r="D9">
        <v>7.711557</v>
      </c>
      <c r="E9">
        <v>189.59972199999999</v>
      </c>
      <c r="F9">
        <v>9.9655269999999998</v>
      </c>
      <c r="G9">
        <v>185.007158</v>
      </c>
      <c r="H9">
        <v>6.6308639999999999</v>
      </c>
      <c r="K9">
        <f>(14/200)</f>
        <v>7.0000000000000007E-2</v>
      </c>
      <c r="L9">
        <f>(13/200)</f>
        <v>6.5000000000000002E-2</v>
      </c>
      <c r="M9">
        <f>(15/200)</f>
        <v>7.4999999999999997E-2</v>
      </c>
      <c r="N9">
        <f>(16/200)</f>
        <v>0.08</v>
      </c>
      <c r="P9">
        <f>(12/200)</f>
        <v>0.06</v>
      </c>
      <c r="Q9">
        <f>(12/200)</f>
        <v>0.06</v>
      </c>
      <c r="R9">
        <f>(10/200)</f>
        <v>0.05</v>
      </c>
      <c r="S9">
        <f>(10/200)</f>
        <v>0.05</v>
      </c>
      <c r="U9">
        <f>0.07+0.06</f>
        <v>0.13</v>
      </c>
      <c r="V9">
        <f>0.065+0.06</f>
        <v>0.125</v>
      </c>
      <c r="W9">
        <f>0.075+0.05</f>
        <v>0.125</v>
      </c>
      <c r="X9">
        <f>0.08+0.05</f>
        <v>0.13</v>
      </c>
      <c r="Z9">
        <f>SQRT((ABS($A$10-$A$9)^2+(ABS($B$10-$B$9)^2)))</f>
        <v>22.890679234908966</v>
      </c>
      <c r="AA9">
        <f>SQRT((ABS($C$10-$C$9)^2+(ABS($D$10-$D$9)^2)))</f>
        <v>20.935850433646902</v>
      </c>
      <c r="AB9">
        <f>SQRT((ABS($E$10-$E$9)^2+(ABS($F$10-$F$9)^2)))</f>
        <v>23.764387877780234</v>
      </c>
      <c r="AC9">
        <f>SQRT((ABS($G$10-$G$9)^2+(ABS($H$10-$H$9)^2)))</f>
        <v>23.849680112415282</v>
      </c>
      <c r="AJ9">
        <f>1/0.13</f>
        <v>7.6923076923076916</v>
      </c>
      <c r="AK9">
        <f>1/0.125</f>
        <v>8</v>
      </c>
      <c r="AL9">
        <f>1/0.125</f>
        <v>8</v>
      </c>
      <c r="AM9">
        <f>1/0.13</f>
        <v>7.6923076923076916</v>
      </c>
      <c r="AO9">
        <f>$Z9/$U9</f>
        <v>176.0821479608382</v>
      </c>
      <c r="AP9">
        <f>$AA9/$V9</f>
        <v>167.48680346917521</v>
      </c>
      <c r="AQ9">
        <f>$AB9/$W9</f>
        <v>190.11510302224187</v>
      </c>
      <c r="AR9">
        <f>$AC9/$X9</f>
        <v>183.45907778780986</v>
      </c>
      <c r="AV9">
        <f>((0.07/0.13)*100)</f>
        <v>53.846153846153854</v>
      </c>
      <c r="AW9">
        <f>((0.065/0.125)*100)</f>
        <v>52</v>
      </c>
      <c r="AX9">
        <f>((0.075/0.125)*100)</f>
        <v>60</v>
      </c>
      <c r="AY9">
        <f>((0.08/0.13)*100)</f>
        <v>61.53846153846154</v>
      </c>
      <c r="BA9">
        <f>((0.06/0.13)*100)</f>
        <v>46.153846153846153</v>
      </c>
      <c r="BB9">
        <f>((0.06/0.125)*100)</f>
        <v>48</v>
      </c>
      <c r="BC9">
        <f>((0.05/0.125)*100)</f>
        <v>40</v>
      </c>
      <c r="BD9">
        <f>((0.05/0.13)*100)</f>
        <v>38.461538461538467</v>
      </c>
      <c r="BF9">
        <f>ABS($B$9-$D$9)</f>
        <v>2.0932380000000004</v>
      </c>
      <c r="BG9">
        <f>ABS($F$9-$H$9)</f>
        <v>3.3346629999999999</v>
      </c>
      <c r="BL9">
        <f>SQRT((ABS($A$9-$E$9)^2+(ABS($B$9-$F$9)^2)))</f>
        <v>2.3449241448509759</v>
      </c>
      <c r="BM9">
        <f>SQRT((ABS($C$9-$G$10)^2+(ABS($D$9-$H$10)^2)))</f>
        <v>3.9143530554064885</v>
      </c>
      <c r="BO9">
        <f>SQRT((ABS($A$9-$G$9)^2+(ABS($B$9-$H$9)^2)))</f>
        <v>7.6240466725676592</v>
      </c>
      <c r="BP9">
        <f>SQRT((ABS($C$9-$E$10)^2+(ABS($D$9-$F$10)^2)))</f>
        <v>8.4927618023104809</v>
      </c>
      <c r="BR9">
        <f>DEGREES(ACOS((19.6571557295145^2+23.7643878777802^2-6.39414473334862^2)/(2*19.6571557295145*23.7643878777802)))</f>
        <v>13.019118927692348</v>
      </c>
      <c r="BS9">
        <f>DEGREES(ACOS((5.67552829414717^2+23.8496801124153^2-19.6571557295145^2)/(2*5.67552829414717*23.8496801124153)))</f>
        <v>37.555863564770299</v>
      </c>
      <c r="BU9">
        <v>14</v>
      </c>
      <c r="BV9">
        <v>3</v>
      </c>
      <c r="BW9">
        <v>6</v>
      </c>
      <c r="BX9">
        <v>11</v>
      </c>
      <c r="BY9">
        <v>13</v>
      </c>
      <c r="BZ9">
        <v>4</v>
      </c>
      <c r="CA9">
        <v>8</v>
      </c>
      <c r="CB9">
        <v>4</v>
      </c>
      <c r="CC9">
        <v>15</v>
      </c>
      <c r="CD9">
        <v>6</v>
      </c>
      <c r="CE9">
        <v>8</v>
      </c>
      <c r="CF9">
        <v>11</v>
      </c>
      <c r="CG9">
        <v>16</v>
      </c>
      <c r="CH9">
        <v>11</v>
      </c>
      <c r="CI9">
        <v>4</v>
      </c>
      <c r="CJ9">
        <v>11</v>
      </c>
      <c r="CL9">
        <v>12</v>
      </c>
      <c r="CM9">
        <v>2</v>
      </c>
      <c r="CN9">
        <v>2</v>
      </c>
      <c r="CO9">
        <v>7</v>
      </c>
      <c r="CP9">
        <v>12</v>
      </c>
      <c r="CQ9">
        <v>1</v>
      </c>
      <c r="CR9">
        <v>5</v>
      </c>
      <c r="CS9">
        <v>0</v>
      </c>
      <c r="CT9">
        <v>10</v>
      </c>
      <c r="CU9">
        <v>2</v>
      </c>
      <c r="CV9">
        <v>5</v>
      </c>
      <c r="CW9">
        <v>5</v>
      </c>
      <c r="CX9">
        <v>10</v>
      </c>
      <c r="CY9">
        <v>7</v>
      </c>
      <c r="CZ9">
        <v>0</v>
      </c>
      <c r="DA9">
        <v>5</v>
      </c>
      <c r="DC9">
        <f>((3/14)*100)</f>
        <v>21.428571428571427</v>
      </c>
      <c r="DD9">
        <f>((6/14)*100)</f>
        <v>42.857142857142854</v>
      </c>
      <c r="DE9">
        <f>((11/14)*100)</f>
        <v>78.571428571428569</v>
      </c>
      <c r="DF9">
        <f>((4/13)*100)</f>
        <v>30.76923076923077</v>
      </c>
      <c r="DG9">
        <f>((8/13)*100)</f>
        <v>61.53846153846154</v>
      </c>
      <c r="DH9">
        <f>((4/13)*100)</f>
        <v>30.76923076923077</v>
      </c>
      <c r="DI9">
        <f>((6/15)*100)</f>
        <v>40</v>
      </c>
      <c r="DJ9">
        <f>((8/15)*100)</f>
        <v>53.333333333333336</v>
      </c>
      <c r="DK9">
        <f>((11/15)*100)</f>
        <v>73.333333333333329</v>
      </c>
      <c r="DL9">
        <f>((11/16)*100)</f>
        <v>68.75</v>
      </c>
      <c r="DM9">
        <f>((4/16)*100)</f>
        <v>25</v>
      </c>
      <c r="DN9">
        <f>((11/16)*100)</f>
        <v>68.75</v>
      </c>
      <c r="DP9">
        <f>((2/12)*100)</f>
        <v>16.666666666666664</v>
      </c>
      <c r="DQ9">
        <f>((2/12)*100)</f>
        <v>16.666666666666664</v>
      </c>
      <c r="DR9">
        <f>((7/12)*100)</f>
        <v>58.333333333333336</v>
      </c>
      <c r="DS9">
        <f>((1/12)*100)</f>
        <v>8.3333333333333321</v>
      </c>
      <c r="DT9">
        <f>((5/12)*100)</f>
        <v>41.666666666666671</v>
      </c>
      <c r="DU9">
        <f>((0/12)*100)</f>
        <v>0</v>
      </c>
      <c r="DV9">
        <f>((2/10)*100)</f>
        <v>20</v>
      </c>
      <c r="DW9">
        <f>((5/10)*100)</f>
        <v>50</v>
      </c>
      <c r="DX9">
        <f>((5/10)*100)</f>
        <v>50</v>
      </c>
      <c r="DY9">
        <f>((7/10)*100)</f>
        <v>70</v>
      </c>
      <c r="DZ9">
        <f>((0/10)*100)</f>
        <v>0</v>
      </c>
      <c r="EA9">
        <f>((5/10)*100)</f>
        <v>50</v>
      </c>
    </row>
    <row r="10" spans="1:131" x14ac:dyDescent="0.25">
      <c r="A10">
        <v>214.82637299999999</v>
      </c>
      <c r="B10">
        <v>10.201468</v>
      </c>
      <c r="C10">
        <v>226.22576599999999</v>
      </c>
      <c r="D10">
        <v>9.1456999999999997</v>
      </c>
      <c r="E10">
        <v>213.35789399999999</v>
      </c>
      <c r="F10">
        <v>10.509029</v>
      </c>
      <c r="G10">
        <v>208.847857</v>
      </c>
      <c r="H10">
        <v>5.9764080000000002</v>
      </c>
      <c r="K10">
        <f>(14/200)</f>
        <v>7.0000000000000007E-2</v>
      </c>
      <c r="L10">
        <f>(13/200)</f>
        <v>6.5000000000000002E-2</v>
      </c>
      <c r="M10">
        <f>(16/200)</f>
        <v>0.08</v>
      </c>
      <c r="N10">
        <f>(15/200)</f>
        <v>7.4999999999999997E-2</v>
      </c>
      <c r="P10">
        <f>(10/200)</f>
        <v>0.05</v>
      </c>
      <c r="Q10">
        <f>(13/200)</f>
        <v>6.5000000000000002E-2</v>
      </c>
      <c r="R10">
        <f>(10/200)</f>
        <v>0.05</v>
      </c>
      <c r="S10">
        <f>(9/200)</f>
        <v>4.4999999999999998E-2</v>
      </c>
      <c r="U10">
        <f>0.07+0.05</f>
        <v>0.12000000000000001</v>
      </c>
      <c r="V10">
        <f>0.065+0.065</f>
        <v>0.13</v>
      </c>
      <c r="W10">
        <f>0.08+0.05</f>
        <v>0.13</v>
      </c>
      <c r="X10">
        <f>0.075+0.045</f>
        <v>0.12</v>
      </c>
      <c r="Z10">
        <f>SQRT((ABS($A$11-$A$10)^2+(ABS($B$11-$B$10)^2)))</f>
        <v>20.52422392911134</v>
      </c>
      <c r="AA10">
        <f>SQRT((ABS($C$11-$C$10)^2+(ABS($D$11-$D$10)^2)))</f>
        <v>22.816207286706415</v>
      </c>
      <c r="AB10">
        <f>SQRT((ABS($E$11-$E$10)^2+(ABS($F$11-$F$10)^2)))</f>
        <v>20.154044296815712</v>
      </c>
      <c r="AC10">
        <f>SQRT((ABS($G$11-$G$10)^2+(ABS($H$11-$H$10)^2)))</f>
        <v>19.903574416708096</v>
      </c>
      <c r="AJ10">
        <f>1/0.12</f>
        <v>8.3333333333333339</v>
      </c>
      <c r="AK10">
        <f>1/0.13</f>
        <v>7.6923076923076916</v>
      </c>
      <c r="AL10">
        <f>1/0.13</f>
        <v>7.6923076923076916</v>
      </c>
      <c r="AM10">
        <f>1/0.12</f>
        <v>8.3333333333333339</v>
      </c>
      <c r="AO10">
        <f>$Z10/$U10</f>
        <v>171.03519940926114</v>
      </c>
      <c r="AP10">
        <f>$AA10/$V10</f>
        <v>175.50928682081857</v>
      </c>
      <c r="AQ10">
        <f>$AB10/$W10</f>
        <v>155.03110997550547</v>
      </c>
      <c r="AR10">
        <f>$AC10/$X10</f>
        <v>165.86312013923416</v>
      </c>
      <c r="AV10">
        <f>((0.07/0.12)*100)</f>
        <v>58.333333333333336</v>
      </c>
      <c r="AW10">
        <f>((0.065/0.13)*100)</f>
        <v>50</v>
      </c>
      <c r="AX10">
        <f>((0.08/0.13)*100)</f>
        <v>61.53846153846154</v>
      </c>
      <c r="AY10">
        <f>((0.075/0.12)*100)</f>
        <v>62.5</v>
      </c>
      <c r="BA10">
        <f>((0.05/0.12)*100)</f>
        <v>41.666666666666671</v>
      </c>
      <c r="BB10">
        <f>((0.065/0.13)*100)</f>
        <v>50</v>
      </c>
      <c r="BC10">
        <f>((0.05/0.13)*100)</f>
        <v>38.461538461538467</v>
      </c>
      <c r="BD10">
        <f>((0.045/0.12)*100)</f>
        <v>37.5</v>
      </c>
      <c r="BF10">
        <f>ABS($B$10-$D$10)</f>
        <v>1.0557680000000005</v>
      </c>
      <c r="BG10">
        <f>ABS($F$10-$H$10)</f>
        <v>4.5326209999999998</v>
      </c>
      <c r="BL10">
        <f>SQRT((ABS($A$10-$E$10)^2+(ABS($B$10-$F$10)^2)))</f>
        <v>1.5003414085340729</v>
      </c>
      <c r="BM10">
        <f>SQRT((ABS($C$10-$G$11)^2+(ABS($D$10-$H$11)^2)))</f>
        <v>3.3655983687522872</v>
      </c>
      <c r="BO10">
        <f>SQRT((ABS($A$10-$G$10)^2+(ABS($B$10-$H$10)^2)))</f>
        <v>7.3207776612772371</v>
      </c>
      <c r="BP10">
        <f>SQRT((ABS($C$10-$E$11)^2+(ABS($D$10-$F$11)^2)))</f>
        <v>7.4165657543195085</v>
      </c>
      <c r="BR10">
        <f>DEGREES(ACOS((15.7908242840095^2+20.1540442968157^2-6.00542725538465^2)/(2*15.7908242840095*20.1540442968157)))</f>
        <v>13.282723222969954</v>
      </c>
      <c r="BS10">
        <f>DEGREES(ACOS((6.39414473334862^2+19.9035744167081^2-15.7908242840095^2)/(2*6.39414473334862*19.9035744167081)))</f>
        <v>42.491316270724177</v>
      </c>
      <c r="BU10">
        <v>14</v>
      </c>
      <c r="BV10">
        <v>4</v>
      </c>
      <c r="BW10">
        <v>5</v>
      </c>
      <c r="BX10">
        <v>10</v>
      </c>
      <c r="BY10">
        <v>13</v>
      </c>
      <c r="BZ10">
        <v>4</v>
      </c>
      <c r="CA10">
        <v>8</v>
      </c>
      <c r="CB10">
        <v>2</v>
      </c>
      <c r="CC10">
        <v>16</v>
      </c>
      <c r="CD10">
        <v>5</v>
      </c>
      <c r="CE10">
        <v>8</v>
      </c>
      <c r="CF10">
        <v>10</v>
      </c>
      <c r="CG10">
        <v>15</v>
      </c>
      <c r="CH10">
        <v>10</v>
      </c>
      <c r="CI10">
        <v>2</v>
      </c>
      <c r="CJ10">
        <v>10</v>
      </c>
      <c r="CL10">
        <v>10</v>
      </c>
      <c r="CM10">
        <v>1</v>
      </c>
      <c r="CN10">
        <v>1</v>
      </c>
      <c r="CO10">
        <v>5</v>
      </c>
      <c r="CP10">
        <v>13</v>
      </c>
      <c r="CQ10">
        <v>3</v>
      </c>
      <c r="CR10">
        <v>5</v>
      </c>
      <c r="CS10">
        <v>0</v>
      </c>
      <c r="CT10">
        <v>10</v>
      </c>
      <c r="CU10">
        <v>1</v>
      </c>
      <c r="CV10">
        <v>5</v>
      </c>
      <c r="CW10">
        <v>5</v>
      </c>
      <c r="CX10">
        <v>9</v>
      </c>
      <c r="CY10">
        <v>5</v>
      </c>
      <c r="CZ10">
        <v>0</v>
      </c>
      <c r="DA10">
        <v>5</v>
      </c>
      <c r="DC10">
        <f>((4/14)*100)</f>
        <v>28.571428571428569</v>
      </c>
      <c r="DD10">
        <f>((5/14)*100)</f>
        <v>35.714285714285715</v>
      </c>
      <c r="DE10">
        <f>((10/14)*100)</f>
        <v>71.428571428571431</v>
      </c>
      <c r="DF10">
        <f>((4/13)*100)</f>
        <v>30.76923076923077</v>
      </c>
      <c r="DG10">
        <f>((8/13)*100)</f>
        <v>61.53846153846154</v>
      </c>
      <c r="DH10">
        <f>((2/13)*100)</f>
        <v>15.384615384615385</v>
      </c>
      <c r="DI10">
        <f>((5/16)*100)</f>
        <v>31.25</v>
      </c>
      <c r="DJ10">
        <f>((8/16)*100)</f>
        <v>50</v>
      </c>
      <c r="DK10">
        <f>((10/16)*100)</f>
        <v>62.5</v>
      </c>
      <c r="DL10">
        <f>((10/15)*100)</f>
        <v>66.666666666666657</v>
      </c>
      <c r="DM10">
        <f>((2/15)*100)</f>
        <v>13.333333333333334</v>
      </c>
      <c r="DN10">
        <f>((10/15)*100)</f>
        <v>66.666666666666657</v>
      </c>
      <c r="DP10">
        <f>((1/10)*100)</f>
        <v>10</v>
      </c>
      <c r="DQ10">
        <f>((1/10)*100)</f>
        <v>10</v>
      </c>
      <c r="DR10">
        <f>((5/10)*100)</f>
        <v>50</v>
      </c>
      <c r="DS10">
        <f>((3/13)*100)</f>
        <v>23.076923076923077</v>
      </c>
      <c r="DT10">
        <f>((5/13)*100)</f>
        <v>38.461538461538467</v>
      </c>
      <c r="DU10">
        <f>((0/13)*100)</f>
        <v>0</v>
      </c>
      <c r="DV10">
        <f>((1/10)*100)</f>
        <v>10</v>
      </c>
      <c r="DW10">
        <f>((5/10)*100)</f>
        <v>50</v>
      </c>
      <c r="DX10">
        <f>((5/10)*100)</f>
        <v>50</v>
      </c>
      <c r="DY10">
        <f>((5/9)*100)</f>
        <v>55.555555555555557</v>
      </c>
      <c r="DZ10">
        <f>((0/9)*100)</f>
        <v>0</v>
      </c>
      <c r="EA10">
        <f>((5/9)*100)</f>
        <v>55.555555555555557</v>
      </c>
    </row>
    <row r="11" spans="1:131" x14ac:dyDescent="0.25">
      <c r="A11">
        <v>235.349614</v>
      </c>
      <c r="B11">
        <v>10.000603</v>
      </c>
      <c r="C11">
        <v>249.04177100000001</v>
      </c>
      <c r="D11">
        <v>9.0496230000000004</v>
      </c>
      <c r="E11">
        <v>233.51192699999999</v>
      </c>
      <c r="F11">
        <v>10.530367999999999</v>
      </c>
      <c r="G11">
        <v>228.730118</v>
      </c>
      <c r="H11">
        <v>6.8972619999999996</v>
      </c>
      <c r="K11">
        <f>(16/200)</f>
        <v>0.08</v>
      </c>
      <c r="M11">
        <f>(17/200)</f>
        <v>8.5000000000000006E-2</v>
      </c>
      <c r="N11">
        <f>(15/200)</f>
        <v>7.4999999999999997E-2</v>
      </c>
      <c r="P11">
        <f>(12/200)</f>
        <v>0.06</v>
      </c>
      <c r="Q11">
        <f>(14/200)</f>
        <v>7.0000000000000007E-2</v>
      </c>
      <c r="R11">
        <f>(12/200)</f>
        <v>0.06</v>
      </c>
      <c r="S11">
        <f>(11/200)</f>
        <v>5.5E-2</v>
      </c>
      <c r="U11">
        <f>0.08+0.06</f>
        <v>0.14000000000000001</v>
      </c>
      <c r="W11">
        <f>0.085+0.06</f>
        <v>0.14500000000000002</v>
      </c>
      <c r="X11">
        <f>0.075+0.055</f>
        <v>0.13</v>
      </c>
      <c r="Z11">
        <f>SQRT((ABS($A$12-$A$11)^2+(ABS($B$12-$B$11)^2)))</f>
        <v>24.212474821203223</v>
      </c>
      <c r="AB11">
        <f>SQRT((ABS($E$12-$E$11)^2+(ABS($F$12-$F$11)^2)))</f>
        <v>23.430208465519264</v>
      </c>
      <c r="AC11">
        <f>SQRT((ABS($G$12-$G$11)^2+(ABS($H$12-$H$11)^2)))</f>
        <v>21.759267262826409</v>
      </c>
      <c r="AJ11">
        <f>1/0.14</f>
        <v>7.1428571428571423</v>
      </c>
      <c r="AL11">
        <f>1/0.145</f>
        <v>6.8965517241379315</v>
      </c>
      <c r="AM11">
        <f>1/0.13</f>
        <v>7.6923076923076916</v>
      </c>
      <c r="AO11">
        <f>$Z11/$U11</f>
        <v>172.94624872288014</v>
      </c>
      <c r="AQ11">
        <f>$AB11/$W11</f>
        <v>161.587644589788</v>
      </c>
      <c r="AR11">
        <f>$AC11/$X11</f>
        <v>167.37897894481853</v>
      </c>
      <c r="AV11">
        <f>((0.08/0.14)*100)</f>
        <v>57.142857142857139</v>
      </c>
      <c r="AX11">
        <f>((0.085/0.145)*100)</f>
        <v>58.62068965517242</v>
      </c>
      <c r="AY11">
        <f>((0.075/0.13)*100)</f>
        <v>57.692307692307686</v>
      </c>
      <c r="BA11">
        <f>((0.06/0.14)*100)</f>
        <v>42.857142857142847</v>
      </c>
      <c r="BC11">
        <f>((0.06/0.145)*100)</f>
        <v>41.379310344827587</v>
      </c>
      <c r="BD11">
        <f>((0.055/0.13)*100)</f>
        <v>42.307692307692307</v>
      </c>
      <c r="BF11">
        <f>ABS($B$11-$D$11)</f>
        <v>0.95097999999999949</v>
      </c>
      <c r="BG11">
        <f>ABS($F$11-$H$11)</f>
        <v>3.6331059999999997</v>
      </c>
      <c r="BL11">
        <f>SQRT((ABS($A$11-$E$11)^2+(ABS($B$11-$F$11)^2)))</f>
        <v>1.9125230626567777</v>
      </c>
      <c r="BO11">
        <f>SQRT((ABS($A$11-$G$11)^2+(ABS($B$11-$H$11)^2)))</f>
        <v>7.310844866107951</v>
      </c>
      <c r="BP11">
        <f>SQRT((ABS($C$11-$E$12)^2+(ABS($D$11-$F$12)^2)))</f>
        <v>8.0590458199846964</v>
      </c>
      <c r="BR11" t="e">
        <f>DEGREES(ACOS((7.54186534013542^2+0^2-7.54186534013542^2)/(2*7.54186534013542*0)))</f>
        <v>#DIV/0!</v>
      </c>
      <c r="BS11">
        <f>DEGREES(ACOS((6.00542725538465^2+21.7592672628264^2-17.395135578597^2)/(2*6.00542725538465*21.7592672628264)))</f>
        <v>37.644067884853293</v>
      </c>
      <c r="BU11">
        <v>16</v>
      </c>
      <c r="BV11">
        <v>4</v>
      </c>
      <c r="BW11">
        <v>5</v>
      </c>
      <c r="BX11">
        <v>12</v>
      </c>
      <c r="CC11">
        <v>17</v>
      </c>
      <c r="CD11">
        <v>5</v>
      </c>
      <c r="CE11">
        <v>10</v>
      </c>
      <c r="CF11">
        <v>8</v>
      </c>
      <c r="CG11">
        <v>15</v>
      </c>
      <c r="CH11">
        <v>12</v>
      </c>
      <c r="CI11">
        <v>1</v>
      </c>
      <c r="CJ11">
        <v>8</v>
      </c>
      <c r="CL11">
        <v>12</v>
      </c>
      <c r="CM11">
        <v>3</v>
      </c>
      <c r="CN11">
        <v>1</v>
      </c>
      <c r="CO11">
        <v>7</v>
      </c>
      <c r="CP11">
        <v>14</v>
      </c>
      <c r="CQ11">
        <v>2</v>
      </c>
      <c r="CR11">
        <v>7</v>
      </c>
      <c r="CS11">
        <v>0</v>
      </c>
      <c r="CT11">
        <v>12</v>
      </c>
      <c r="CU11">
        <v>1</v>
      </c>
      <c r="CV11">
        <v>7</v>
      </c>
      <c r="CW11">
        <v>5</v>
      </c>
      <c r="CX11">
        <v>11</v>
      </c>
      <c r="CY11">
        <v>7</v>
      </c>
      <c r="CZ11">
        <v>0</v>
      </c>
      <c r="DA11">
        <v>5</v>
      </c>
      <c r="DC11">
        <f>((4/16)*100)</f>
        <v>25</v>
      </c>
      <c r="DD11">
        <f>((5/16)*100)</f>
        <v>31.25</v>
      </c>
      <c r="DE11">
        <f>((12/16)*100)</f>
        <v>75</v>
      </c>
      <c r="DI11">
        <f>((5/17)*100)</f>
        <v>29.411764705882355</v>
      </c>
      <c r="DJ11">
        <f>((10/17)*100)</f>
        <v>58.82352941176471</v>
      </c>
      <c r="DK11">
        <f>((8/17)*100)</f>
        <v>47.058823529411761</v>
      </c>
      <c r="DL11">
        <f>((12/15)*100)</f>
        <v>80</v>
      </c>
      <c r="DM11">
        <f>((1/15)*100)</f>
        <v>6.666666666666667</v>
      </c>
      <c r="DN11">
        <f>((8/15)*100)</f>
        <v>53.333333333333336</v>
      </c>
      <c r="DP11">
        <f>((3/12)*100)</f>
        <v>25</v>
      </c>
      <c r="DQ11">
        <f>((1/12)*100)</f>
        <v>8.3333333333333321</v>
      </c>
      <c r="DR11">
        <f>((7/12)*100)</f>
        <v>58.333333333333336</v>
      </c>
      <c r="DS11">
        <f>((2/14)*100)</f>
        <v>14.285714285714285</v>
      </c>
      <c r="DT11">
        <f>((7/14)*100)</f>
        <v>50</v>
      </c>
      <c r="DU11">
        <f>((0/14)*100)</f>
        <v>0</v>
      </c>
      <c r="DV11">
        <f>((1/12)*100)</f>
        <v>8.3333333333333321</v>
      </c>
      <c r="DW11">
        <f>((7/12)*100)</f>
        <v>58.333333333333336</v>
      </c>
      <c r="DX11">
        <f>((5/12)*100)</f>
        <v>41.666666666666671</v>
      </c>
      <c r="DY11">
        <f>((7/11)*100)</f>
        <v>63.636363636363633</v>
      </c>
      <c r="DZ11">
        <f>((0/11)*100)</f>
        <v>0</v>
      </c>
      <c r="EA11">
        <f>((5/11)*100)</f>
        <v>45.454545454545453</v>
      </c>
    </row>
    <row r="12" spans="1:131" x14ac:dyDescent="0.25">
      <c r="A12">
        <v>259.56131399999998</v>
      </c>
      <c r="B12">
        <v>9.8069019999999991</v>
      </c>
      <c r="E12">
        <v>256.941868</v>
      </c>
      <c r="F12">
        <v>10.642321000000001</v>
      </c>
      <c r="G12">
        <v>250.48880800000001</v>
      </c>
      <c r="H12">
        <v>6.7387649999999999</v>
      </c>
      <c r="P12">
        <f>(14/200)</f>
        <v>7.0000000000000007E-2</v>
      </c>
      <c r="BG12">
        <f>ABS($F$12-$H$12)</f>
        <v>3.9035560000000009</v>
      </c>
      <c r="BI12">
        <v>1.6747284999999992</v>
      </c>
      <c r="BJ12">
        <v>2.5348005000000002</v>
      </c>
      <c r="BO12">
        <f>SQRT((ABS($A$12-$G$12)^2+(ABS($B$12-$H$12)^2)))</f>
        <v>9.5772558580631308</v>
      </c>
      <c r="BS12" t="e">
        <f>DEGREES(ACOS((7.54186534013542^2+0^2-7.54186534013542^2)/(2*7.54186534013542*0)))</f>
        <v>#DIV/0!</v>
      </c>
      <c r="CL12">
        <v>14</v>
      </c>
      <c r="CM12">
        <v>2</v>
      </c>
      <c r="CN12">
        <v>2</v>
      </c>
      <c r="CO12">
        <v>11</v>
      </c>
      <c r="DP12">
        <f>((2/14)*100)</f>
        <v>14.285714285714285</v>
      </c>
      <c r="DQ12">
        <f>((2/14)*100)</f>
        <v>14.285714285714285</v>
      </c>
      <c r="DR12">
        <f>((11/14)*100)</f>
        <v>78.571428571428569</v>
      </c>
    </row>
    <row r="13" spans="1:131" x14ac:dyDescent="0.25">
      <c r="A13" t="s">
        <v>22</v>
      </c>
      <c r="B13" t="s">
        <v>22</v>
      </c>
      <c r="C13" t="s">
        <v>22</v>
      </c>
      <c r="D13" t="s">
        <v>22</v>
      </c>
      <c r="E13" t="s">
        <v>22</v>
      </c>
      <c r="F13" t="s">
        <v>22</v>
      </c>
      <c r="G13" t="s">
        <v>22</v>
      </c>
      <c r="H13" t="s">
        <v>22</v>
      </c>
    </row>
    <row r="14" spans="1:131" x14ac:dyDescent="0.25">
      <c r="A14">
        <v>31.809221000000001</v>
      </c>
      <c r="B14">
        <v>8.6851020000000005</v>
      </c>
      <c r="C14">
        <v>39.164860000000004</v>
      </c>
      <c r="D14">
        <v>6.5804239999999998</v>
      </c>
      <c r="E14">
        <v>34.14076</v>
      </c>
      <c r="F14">
        <v>10.947948</v>
      </c>
      <c r="G14">
        <v>37.162887000000005</v>
      </c>
      <c r="H14">
        <v>6.4840749999999998</v>
      </c>
      <c r="K14">
        <f>(15/200)</f>
        <v>7.4999999999999997E-2</v>
      </c>
      <c r="L14">
        <f>(14/200)</f>
        <v>7.0000000000000007E-2</v>
      </c>
      <c r="M14">
        <f>(15/200)</f>
        <v>7.4999999999999997E-2</v>
      </c>
      <c r="N14">
        <f>(15/200)</f>
        <v>7.4999999999999997E-2</v>
      </c>
      <c r="P14">
        <f>(12/200)</f>
        <v>0.06</v>
      </c>
      <c r="Q14">
        <f>(10/200)</f>
        <v>0.05</v>
      </c>
      <c r="R14">
        <f>(10/200)</f>
        <v>0.05</v>
      </c>
      <c r="S14">
        <f>(9/200)</f>
        <v>4.4999999999999998E-2</v>
      </c>
      <c r="U14">
        <f>0.075+0.06</f>
        <v>0.13500000000000001</v>
      </c>
      <c r="V14">
        <f>0.07+0.05</f>
        <v>0.12000000000000001</v>
      </c>
      <c r="W14">
        <f>0.075+0.05</f>
        <v>0.125</v>
      </c>
      <c r="X14">
        <f>0.075+0.045</f>
        <v>0.12</v>
      </c>
      <c r="Z14">
        <f>SQRT((ABS($A$15-$A$14)^2+(ABS($B$15-$B$14)^2)))</f>
        <v>25.758329762475711</v>
      </c>
      <c r="AA14">
        <f>SQRT((ABS($C$15-$C$14)^2+(ABS($D$15-$D$14)^2)))</f>
        <v>24.319694336448389</v>
      </c>
      <c r="AB14">
        <f>SQRT((ABS($E$15-$E$14)^2+(ABS($F$15-$F$14)^2)))</f>
        <v>27.136683435580633</v>
      </c>
      <c r="AC14">
        <f>SQRT((ABS($G$15-$G$14)^2+(ABS($H$15-$H$14)^2)))</f>
        <v>25.746365117292438</v>
      </c>
      <c r="AJ14">
        <f>1/0.135</f>
        <v>7.4074074074074066</v>
      </c>
      <c r="AK14">
        <f>1/0.12</f>
        <v>8.3333333333333339</v>
      </c>
      <c r="AL14">
        <f>1/0.125</f>
        <v>8</v>
      </c>
      <c r="AM14">
        <f>1/0.12</f>
        <v>8.3333333333333339</v>
      </c>
      <c r="AO14">
        <f>$Z14/$U14</f>
        <v>190.80244268500525</v>
      </c>
      <c r="AP14">
        <f>$AA14/$V14</f>
        <v>202.66411947040322</v>
      </c>
      <c r="AQ14">
        <f>$AB14/$W14</f>
        <v>217.09346748464506</v>
      </c>
      <c r="AR14">
        <f>$AC14/$X14</f>
        <v>214.55304264410367</v>
      </c>
      <c r="AV14">
        <f>((0.075/0.135)*100)</f>
        <v>55.55555555555555</v>
      </c>
      <c r="AW14">
        <f>((0.07/0.12)*100)</f>
        <v>58.333333333333336</v>
      </c>
      <c r="AX14">
        <f>((0.075/0.125)*100)</f>
        <v>60</v>
      </c>
      <c r="AY14">
        <f>((0.075/0.12)*100)</f>
        <v>62.5</v>
      </c>
      <c r="BA14">
        <f>((0.06/0.135)*100)</f>
        <v>44.444444444444443</v>
      </c>
      <c r="BB14">
        <f>((0.05/0.12)*100)</f>
        <v>41.666666666666671</v>
      </c>
      <c r="BC14">
        <f>((0.05/0.125)*100)</f>
        <v>40</v>
      </c>
      <c r="BD14">
        <f>((0.045/0.12)*100)</f>
        <v>37.5</v>
      </c>
      <c r="BF14">
        <f>ABS($B$14-$D$14)</f>
        <v>2.1046780000000007</v>
      </c>
      <c r="BG14">
        <f>ABS($F$14-$H$14)</f>
        <v>4.4638730000000004</v>
      </c>
      <c r="BL14">
        <f>SQRT((ABS($A$14-$E$14)^2+(ABS($B$14-$F$14)^2)))</f>
        <v>3.2490838906123978</v>
      </c>
      <c r="BM14">
        <f>SQRT((ABS($C$14-$G$14)^2+(ABS($D$14-$H$14)^2)))</f>
        <v>2.0042901542765703</v>
      </c>
      <c r="BO14">
        <f>SQRT((ABS($A$14-$G$14)^2+(ABS($B$14-$H$14)^2)))</f>
        <v>5.7884591640854692</v>
      </c>
      <c r="BP14">
        <f>SQRT((ABS($C$14-$E$14)^2+(ABS($D$14-$F$14)^2)))</f>
        <v>6.6570899573744713</v>
      </c>
      <c r="BR14">
        <f>DEGREES(ACOS((5.39067841410133^2+27.1366834355806^2-24.3805684000175^2)/(2*5.39067841410133*27.1366834355806)))</f>
        <v>54.222774979379537</v>
      </c>
      <c r="BU14">
        <v>15</v>
      </c>
      <c r="BV14">
        <v>8</v>
      </c>
      <c r="BW14">
        <v>5</v>
      </c>
      <c r="BX14">
        <v>6</v>
      </c>
      <c r="BY14">
        <v>14</v>
      </c>
      <c r="BZ14">
        <v>8</v>
      </c>
      <c r="CA14">
        <v>8</v>
      </c>
      <c r="CB14">
        <v>6</v>
      </c>
      <c r="CC14">
        <v>15</v>
      </c>
      <c r="CD14">
        <v>6</v>
      </c>
      <c r="CE14">
        <v>8</v>
      </c>
      <c r="CF14">
        <v>13</v>
      </c>
      <c r="CG14">
        <v>15</v>
      </c>
      <c r="CH14">
        <v>6</v>
      </c>
      <c r="CI14">
        <v>6</v>
      </c>
      <c r="CJ14">
        <v>13</v>
      </c>
      <c r="CL14">
        <v>12</v>
      </c>
      <c r="CM14">
        <v>3</v>
      </c>
      <c r="CN14">
        <v>0</v>
      </c>
      <c r="CO14">
        <v>0</v>
      </c>
      <c r="CP14">
        <v>10</v>
      </c>
      <c r="CQ14">
        <v>3</v>
      </c>
      <c r="CR14">
        <v>4</v>
      </c>
      <c r="CS14">
        <v>1</v>
      </c>
      <c r="CT14">
        <v>10</v>
      </c>
      <c r="CU14">
        <v>0</v>
      </c>
      <c r="CV14">
        <v>4</v>
      </c>
      <c r="CW14">
        <v>7</v>
      </c>
      <c r="CX14">
        <v>9</v>
      </c>
      <c r="CY14">
        <v>0</v>
      </c>
      <c r="CZ14">
        <v>1</v>
      </c>
      <c r="DA14">
        <v>7</v>
      </c>
      <c r="DC14">
        <f>((8/15)*100)</f>
        <v>53.333333333333336</v>
      </c>
      <c r="DD14">
        <f>((5/15)*100)</f>
        <v>33.333333333333329</v>
      </c>
      <c r="DE14">
        <f>((6/15)*100)</f>
        <v>40</v>
      </c>
      <c r="DF14">
        <f>((8/14)*100)</f>
        <v>57.142857142857139</v>
      </c>
      <c r="DG14">
        <f>((8/14)*100)</f>
        <v>57.142857142857139</v>
      </c>
      <c r="DH14">
        <f>((6/14)*100)</f>
        <v>42.857142857142854</v>
      </c>
      <c r="DI14">
        <f>((6/15)*100)</f>
        <v>40</v>
      </c>
      <c r="DJ14">
        <f>((8/15)*100)</f>
        <v>53.333333333333336</v>
      </c>
      <c r="DK14">
        <f>((13/15)*100)</f>
        <v>86.666666666666671</v>
      </c>
      <c r="DL14">
        <f>((6/15)*100)</f>
        <v>40</v>
      </c>
      <c r="DM14">
        <f>((6/15)*100)</f>
        <v>40</v>
      </c>
      <c r="DN14">
        <f>((13/15)*100)</f>
        <v>86.666666666666671</v>
      </c>
      <c r="DP14">
        <f>((3/12)*100)</f>
        <v>25</v>
      </c>
      <c r="DQ14">
        <f>((0/12)*100)</f>
        <v>0</v>
      </c>
      <c r="DR14">
        <f>((0/12)*100)</f>
        <v>0</v>
      </c>
      <c r="DS14">
        <f>((3/10)*100)</f>
        <v>30</v>
      </c>
      <c r="DT14">
        <f>((4/10)*100)</f>
        <v>40</v>
      </c>
      <c r="DU14">
        <f>((1/10)*100)</f>
        <v>10</v>
      </c>
      <c r="DV14">
        <f>((0/10)*100)</f>
        <v>0</v>
      </c>
      <c r="DW14">
        <f>((4/10)*100)</f>
        <v>40</v>
      </c>
      <c r="DX14">
        <f>((7/10)*100)</f>
        <v>70</v>
      </c>
      <c r="DY14">
        <f>((0/9)*100)</f>
        <v>0</v>
      </c>
      <c r="DZ14">
        <f>((1/9)*100)</f>
        <v>11.111111111111111</v>
      </c>
      <c r="EA14">
        <f>((7/9)*100)</f>
        <v>77.777777777777786</v>
      </c>
    </row>
    <row r="15" spans="1:131" x14ac:dyDescent="0.25">
      <c r="A15">
        <v>57.555790000000002</v>
      </c>
      <c r="B15">
        <v>7.9068110000000003</v>
      </c>
      <c r="C15">
        <v>63.484478000000003</v>
      </c>
      <c r="D15">
        <v>6.5194900000000002</v>
      </c>
      <c r="E15">
        <v>61.265800000000006</v>
      </c>
      <c r="F15">
        <v>10.153093999999999</v>
      </c>
      <c r="G15">
        <v>62.898109000000005</v>
      </c>
      <c r="H15">
        <v>5.7266680000000001</v>
      </c>
      <c r="K15">
        <f>(14/200)</f>
        <v>7.0000000000000007E-2</v>
      </c>
      <c r="L15">
        <f>(14/200)</f>
        <v>7.0000000000000007E-2</v>
      </c>
      <c r="M15">
        <f>(14/200)</f>
        <v>7.0000000000000007E-2</v>
      </c>
      <c r="N15">
        <f>(14/200)</f>
        <v>7.0000000000000007E-2</v>
      </c>
      <c r="P15">
        <f>(9/200)</f>
        <v>4.4999999999999998E-2</v>
      </c>
      <c r="Q15">
        <f>(9/200)</f>
        <v>4.4999999999999998E-2</v>
      </c>
      <c r="R15">
        <f>(9/200)</f>
        <v>4.4999999999999998E-2</v>
      </c>
      <c r="S15">
        <f>(8/200)</f>
        <v>0.04</v>
      </c>
      <c r="U15">
        <f>0.07+0.045</f>
        <v>0.115</v>
      </c>
      <c r="V15">
        <f>0.07+0.045</f>
        <v>0.115</v>
      </c>
      <c r="W15">
        <f>0.07+0.045</f>
        <v>0.115</v>
      </c>
      <c r="X15">
        <f>0.07+0.04</f>
        <v>0.11000000000000001</v>
      </c>
      <c r="Z15">
        <f>SQRT((ABS($A$16-$A$15)^2+(ABS($B$16-$B$15)^2)))</f>
        <v>21.765278781445677</v>
      </c>
      <c r="AA15">
        <f>SQRT((ABS($C$16-$C$15)^2+(ABS($D$16-$D$15)^2)))</f>
        <v>21.047124411862864</v>
      </c>
      <c r="AB15">
        <f>SQRT((ABS($E$16-$E$15)^2+(ABS($F$16-$F$15)^2)))</f>
        <v>21.470911194300463</v>
      </c>
      <c r="AC15">
        <f>SQRT((ABS($G$16-$G$15)^2+(ABS($H$16-$H$15)^2)))</f>
        <v>21.708259793095571</v>
      </c>
      <c r="AJ15">
        <f>1/0.115</f>
        <v>8.695652173913043</v>
      </c>
      <c r="AK15">
        <f>1/0.115</f>
        <v>8.695652173913043</v>
      </c>
      <c r="AL15">
        <f>1/0.115</f>
        <v>8.695652173913043</v>
      </c>
      <c r="AM15">
        <f>1/0.11</f>
        <v>9.0909090909090917</v>
      </c>
      <c r="AO15">
        <f>$Z15/$U15</f>
        <v>189.26329375170153</v>
      </c>
      <c r="AP15">
        <f>$AA15/$V15</f>
        <v>183.0184731466336</v>
      </c>
      <c r="AQ15">
        <f>$AB15/$W15</f>
        <v>186.70357560261272</v>
      </c>
      <c r="AR15">
        <f>$AC15/$X15</f>
        <v>197.3478163008688</v>
      </c>
      <c r="AV15">
        <f>((0.07/0.115)*100)</f>
        <v>60.869565217391312</v>
      </c>
      <c r="AW15">
        <f>((0.07/0.115)*100)</f>
        <v>60.869565217391312</v>
      </c>
      <c r="AX15">
        <f>((0.07/0.115)*100)</f>
        <v>60.869565217391312</v>
      </c>
      <c r="AY15">
        <f>((0.07/0.11)*100)</f>
        <v>63.636363636363647</v>
      </c>
      <c r="BA15">
        <f>((0.045/0.115)*100)</f>
        <v>39.130434782608688</v>
      </c>
      <c r="BB15">
        <f>((0.045/0.115)*100)</f>
        <v>39.130434782608688</v>
      </c>
      <c r="BC15">
        <f>((0.045/0.115)*100)</f>
        <v>39.130434782608688</v>
      </c>
      <c r="BD15">
        <f>((0.04/0.11)*100)</f>
        <v>36.363636363636367</v>
      </c>
      <c r="BF15">
        <f>ABS($B$15-$D$15)</f>
        <v>1.387321</v>
      </c>
      <c r="BG15">
        <f>ABS($F$15-$H$15)</f>
        <v>4.4264259999999993</v>
      </c>
      <c r="BL15">
        <f>SQRT((ABS($A$15-$E$15)^2+(ABS($B$15-$F$15)^2)))</f>
        <v>4.3370452518032394</v>
      </c>
      <c r="BM15">
        <f>SQRT((ABS($C$15-$G$15)^2+(ABS($D$15-$H$15)^2)))</f>
        <v>0.98610107384841517</v>
      </c>
      <c r="BO15">
        <f>SQRT((ABS($A$15-$G$15)^2+(ABS($B$15-$H$15)^2)))</f>
        <v>5.7700429632897912</v>
      </c>
      <c r="BP15">
        <f>SQRT((ABS($C$15-$E$15)^2+(ABS($D$15-$F$15)^2)))</f>
        <v>4.257418243078777</v>
      </c>
      <c r="BR15">
        <f>DEGREES(ACOS((4.71780455349276^2+21.4709111943005^2-20.3623200872838^2)/(2*4.71780455349276*21.4709111943005)))</f>
        <v>70.197495633176572</v>
      </c>
      <c r="BS15">
        <f>DEGREES(ACOS((24.3805684000175^2+25.7463651172924^2-4.71780455349276^2)/(2*24.3805684000175*25.7463651172924)))</f>
        <v>10.341064963543648</v>
      </c>
      <c r="BU15">
        <v>14</v>
      </c>
      <c r="BV15">
        <v>8</v>
      </c>
      <c r="BW15">
        <v>5</v>
      </c>
      <c r="BX15">
        <v>6</v>
      </c>
      <c r="BY15">
        <v>14</v>
      </c>
      <c r="BZ15">
        <v>8</v>
      </c>
      <c r="CA15">
        <v>7</v>
      </c>
      <c r="CB15">
        <v>6</v>
      </c>
      <c r="CC15">
        <v>14</v>
      </c>
      <c r="CD15">
        <v>5</v>
      </c>
      <c r="CE15">
        <v>7</v>
      </c>
      <c r="CF15">
        <v>13</v>
      </c>
      <c r="CG15">
        <v>14</v>
      </c>
      <c r="CH15">
        <v>5</v>
      </c>
      <c r="CI15">
        <v>6</v>
      </c>
      <c r="CJ15">
        <v>13</v>
      </c>
      <c r="CL15">
        <v>9</v>
      </c>
      <c r="CM15">
        <v>3</v>
      </c>
      <c r="CN15">
        <v>0</v>
      </c>
      <c r="CO15">
        <v>0</v>
      </c>
      <c r="CP15">
        <v>9</v>
      </c>
      <c r="CQ15">
        <v>3</v>
      </c>
      <c r="CR15">
        <v>2</v>
      </c>
      <c r="CS15">
        <v>0</v>
      </c>
      <c r="CT15">
        <v>9</v>
      </c>
      <c r="CU15">
        <v>0</v>
      </c>
      <c r="CV15">
        <v>2</v>
      </c>
      <c r="CW15">
        <v>7</v>
      </c>
      <c r="CX15">
        <v>8</v>
      </c>
      <c r="CY15">
        <v>0</v>
      </c>
      <c r="CZ15">
        <v>0</v>
      </c>
      <c r="DA15">
        <v>7</v>
      </c>
      <c r="DC15">
        <f>((8/14)*100)</f>
        <v>57.142857142857139</v>
      </c>
      <c r="DD15">
        <f>((5/14)*100)</f>
        <v>35.714285714285715</v>
      </c>
      <c r="DE15">
        <f>((6/14)*100)</f>
        <v>42.857142857142854</v>
      </c>
      <c r="DF15">
        <f>((8/14)*100)</f>
        <v>57.142857142857139</v>
      </c>
      <c r="DG15">
        <f>((7/14)*100)</f>
        <v>50</v>
      </c>
      <c r="DH15">
        <f>((6/14)*100)</f>
        <v>42.857142857142854</v>
      </c>
      <c r="DI15">
        <f>((5/14)*100)</f>
        <v>35.714285714285715</v>
      </c>
      <c r="DJ15">
        <f>((7/14)*100)</f>
        <v>50</v>
      </c>
      <c r="DK15">
        <f>((13/14)*100)</f>
        <v>92.857142857142861</v>
      </c>
      <c r="DL15">
        <f>((5/14)*100)</f>
        <v>35.714285714285715</v>
      </c>
      <c r="DM15">
        <f>((6/14)*100)</f>
        <v>42.857142857142854</v>
      </c>
      <c r="DN15">
        <f>((13/14)*100)</f>
        <v>92.857142857142861</v>
      </c>
      <c r="DP15">
        <f>((3/9)*100)</f>
        <v>33.333333333333329</v>
      </c>
      <c r="DQ15">
        <f>((0/9)*100)</f>
        <v>0</v>
      </c>
      <c r="DR15">
        <f>((0/9)*100)</f>
        <v>0</v>
      </c>
      <c r="DS15">
        <f>((3/9)*100)</f>
        <v>33.333333333333329</v>
      </c>
      <c r="DT15">
        <f>((2/9)*100)</f>
        <v>22.222222222222221</v>
      </c>
      <c r="DU15">
        <f>((0/9)*100)</f>
        <v>0</v>
      </c>
      <c r="DV15">
        <f>((0/9)*100)</f>
        <v>0</v>
      </c>
      <c r="DW15">
        <f>((2/9)*100)</f>
        <v>22.222222222222221</v>
      </c>
      <c r="DX15">
        <f>((7/9)*100)</f>
        <v>77.777777777777786</v>
      </c>
      <c r="DY15">
        <f>((0/8)*100)</f>
        <v>0</v>
      </c>
      <c r="DZ15">
        <f>((0/8)*100)</f>
        <v>0</v>
      </c>
      <c r="EA15">
        <f>((7/8)*100)</f>
        <v>87.5</v>
      </c>
    </row>
    <row r="16" spans="1:131" x14ac:dyDescent="0.25">
      <c r="A16">
        <v>79.311658000000008</v>
      </c>
      <c r="B16">
        <v>8.5467860000000009</v>
      </c>
      <c r="C16">
        <v>84.520432999999997</v>
      </c>
      <c r="D16">
        <v>7.2050869999999998</v>
      </c>
      <c r="E16">
        <v>82.736079000000004</v>
      </c>
      <c r="F16">
        <v>10.317857999999999</v>
      </c>
      <c r="G16">
        <v>84.602952000000002</v>
      </c>
      <c r="H16">
        <v>6.111809</v>
      </c>
      <c r="K16">
        <f>(14/200)</f>
        <v>7.0000000000000007E-2</v>
      </c>
      <c r="L16">
        <f>(14/200)</f>
        <v>7.0000000000000007E-2</v>
      </c>
      <c r="M16">
        <f>(14/200)</f>
        <v>7.0000000000000007E-2</v>
      </c>
      <c r="N16">
        <f>(14/200)</f>
        <v>7.0000000000000007E-2</v>
      </c>
      <c r="P16">
        <f>(9/200)</f>
        <v>4.4999999999999998E-2</v>
      </c>
      <c r="Q16">
        <f>(9/200)</f>
        <v>4.4999999999999998E-2</v>
      </c>
      <c r="R16">
        <f>(9/200)</f>
        <v>4.4999999999999998E-2</v>
      </c>
      <c r="S16">
        <f>(10/200)</f>
        <v>0.05</v>
      </c>
      <c r="U16">
        <f>0.07+0.045</f>
        <v>0.115</v>
      </c>
      <c r="V16">
        <f>0.07+0.045</f>
        <v>0.115</v>
      </c>
      <c r="W16">
        <f>0.07+0.045</f>
        <v>0.115</v>
      </c>
      <c r="X16">
        <f>0.07+0.05</f>
        <v>0.12000000000000001</v>
      </c>
      <c r="Z16">
        <f>SQRT((ABS($A$17-$A$16)^2+(ABS($B$17-$B$16)^2)))</f>
        <v>23.489664080448868</v>
      </c>
      <c r="AA16">
        <f>SQRT((ABS($C$17-$C$16)^2+(ABS($D$17-$D$16)^2)))</f>
        <v>24.659357723388759</v>
      </c>
      <c r="AB16">
        <f>SQRT((ABS($E$17-$E$16)^2+(ABS($F$17-$F$16)^2)))</f>
        <v>24.66384575550466</v>
      </c>
      <c r="AC16">
        <f>SQRT((ABS($G$17-$G$16)^2+(ABS($H$17-$H$16)^2)))</f>
        <v>24.999627058344085</v>
      </c>
      <c r="AJ16">
        <f>1/0.115</f>
        <v>8.695652173913043</v>
      </c>
      <c r="AK16">
        <f>1/0.115</f>
        <v>8.695652173913043</v>
      </c>
      <c r="AL16">
        <f>1/0.115</f>
        <v>8.695652173913043</v>
      </c>
      <c r="AM16">
        <f>1/0.12</f>
        <v>8.3333333333333339</v>
      </c>
      <c r="AO16">
        <f>$Z16/$U16</f>
        <v>204.25794852564232</v>
      </c>
      <c r="AP16">
        <f>$AA16/$V16</f>
        <v>214.42919759468484</v>
      </c>
      <c r="AQ16">
        <f>$AB16/$W16</f>
        <v>214.46822396091008</v>
      </c>
      <c r="AR16">
        <f>$AC16/$X16</f>
        <v>208.3302254862007</v>
      </c>
      <c r="AV16">
        <f>((0.07/0.115)*100)</f>
        <v>60.869565217391312</v>
      </c>
      <c r="AW16">
        <f>((0.07/0.115)*100)</f>
        <v>60.869565217391312</v>
      </c>
      <c r="AX16">
        <f>((0.07/0.115)*100)</f>
        <v>60.869565217391312</v>
      </c>
      <c r="AY16">
        <f>((0.07/0.12)*100)</f>
        <v>58.333333333333336</v>
      </c>
      <c r="BA16">
        <f>((0.045/0.115)*100)</f>
        <v>39.130434782608688</v>
      </c>
      <c r="BB16">
        <f>((0.045/0.115)*100)</f>
        <v>39.130434782608688</v>
      </c>
      <c r="BC16">
        <f>((0.045/0.115)*100)</f>
        <v>39.130434782608688</v>
      </c>
      <c r="BD16">
        <f>((0.05/0.12)*100)</f>
        <v>41.666666666666671</v>
      </c>
      <c r="BF16">
        <f>ABS($B$16-$D$16)</f>
        <v>1.3416990000000011</v>
      </c>
      <c r="BG16">
        <f>ABS($F$16-$H$16)</f>
        <v>4.2060489999999993</v>
      </c>
      <c r="BL16">
        <f>SQRT((ABS($A$16-$E$16)^2+(ABS($B$16-$F$16)^2)))</f>
        <v>3.8553022208933196</v>
      </c>
      <c r="BM16">
        <f>SQRT((ABS($C$16-$G$16)^2+(ABS($D$16-$H$16)^2)))</f>
        <v>1.0963877829696025</v>
      </c>
      <c r="BO16">
        <f>SQRT((ABS($A$16-$G$16)^2+(ABS($B$16-$H$16)^2)))</f>
        <v>5.824680693820472</v>
      </c>
      <c r="BP16">
        <f>SQRT((ABS($C$16-$E$16)^2+(ABS($D$16-$F$16)^2)))</f>
        <v>3.5879329001190885</v>
      </c>
      <c r="BR16">
        <f>DEGREES(ACOS((4.60174564578813^2+24.6638457555046^2-23.063014267362^2)/(2*4.60174564578813*24.6638457555046)))</f>
        <v>64.540401206261848</v>
      </c>
      <c r="BS16">
        <f>DEGREES(ACOS((20.3623200872838^2+21.7082597930956^2-4.60174564578813^2)/(2*20.3623200872838*21.7082597930956)))</f>
        <v>12.014222806016173</v>
      </c>
      <c r="BU16">
        <v>14</v>
      </c>
      <c r="BV16">
        <v>8</v>
      </c>
      <c r="BW16">
        <v>5</v>
      </c>
      <c r="BX16">
        <v>5</v>
      </c>
      <c r="BY16">
        <v>14</v>
      </c>
      <c r="BZ16">
        <v>8</v>
      </c>
      <c r="CA16">
        <v>7</v>
      </c>
      <c r="CB16">
        <v>5</v>
      </c>
      <c r="CC16">
        <v>14</v>
      </c>
      <c r="CD16">
        <v>5</v>
      </c>
      <c r="CE16">
        <v>7</v>
      </c>
      <c r="CF16">
        <v>12</v>
      </c>
      <c r="CG16">
        <v>14</v>
      </c>
      <c r="CH16">
        <v>6</v>
      </c>
      <c r="CI16">
        <v>5</v>
      </c>
      <c r="CJ16">
        <v>12</v>
      </c>
      <c r="CL16">
        <v>9</v>
      </c>
      <c r="CM16">
        <v>3</v>
      </c>
      <c r="CN16">
        <v>0</v>
      </c>
      <c r="CO16">
        <v>0</v>
      </c>
      <c r="CP16">
        <v>9</v>
      </c>
      <c r="CQ16">
        <v>3</v>
      </c>
      <c r="CR16">
        <v>2</v>
      </c>
      <c r="CS16">
        <v>1</v>
      </c>
      <c r="CT16">
        <v>9</v>
      </c>
      <c r="CU16">
        <v>0</v>
      </c>
      <c r="CV16">
        <v>2</v>
      </c>
      <c r="CW16">
        <v>8</v>
      </c>
      <c r="CX16">
        <v>10</v>
      </c>
      <c r="CY16">
        <v>1</v>
      </c>
      <c r="CZ16">
        <v>1</v>
      </c>
      <c r="DA16">
        <v>8</v>
      </c>
      <c r="DC16">
        <f>((8/14)*100)</f>
        <v>57.142857142857139</v>
      </c>
      <c r="DD16">
        <f>((5/14)*100)</f>
        <v>35.714285714285715</v>
      </c>
      <c r="DE16">
        <f>((5/14)*100)</f>
        <v>35.714285714285715</v>
      </c>
      <c r="DF16">
        <f>((8/14)*100)</f>
        <v>57.142857142857139</v>
      </c>
      <c r="DG16">
        <f>((7/14)*100)</f>
        <v>50</v>
      </c>
      <c r="DH16">
        <f>((5/14)*100)</f>
        <v>35.714285714285715</v>
      </c>
      <c r="DI16">
        <f>((5/14)*100)</f>
        <v>35.714285714285715</v>
      </c>
      <c r="DJ16">
        <f>((7/14)*100)</f>
        <v>50</v>
      </c>
      <c r="DK16">
        <f>((12/14)*100)</f>
        <v>85.714285714285708</v>
      </c>
      <c r="DL16">
        <f>((6/14)*100)</f>
        <v>42.857142857142854</v>
      </c>
      <c r="DM16">
        <f>((5/14)*100)</f>
        <v>35.714285714285715</v>
      </c>
      <c r="DN16">
        <f>((12/14)*100)</f>
        <v>85.714285714285708</v>
      </c>
      <c r="DP16">
        <f>((3/9)*100)</f>
        <v>33.333333333333329</v>
      </c>
      <c r="DQ16">
        <f>((0/9)*100)</f>
        <v>0</v>
      </c>
      <c r="DR16">
        <f>((0/9)*100)</f>
        <v>0</v>
      </c>
      <c r="DS16">
        <f>((3/9)*100)</f>
        <v>33.333333333333329</v>
      </c>
      <c r="DT16">
        <f>((2/9)*100)</f>
        <v>22.222222222222221</v>
      </c>
      <c r="DU16">
        <f>((1/9)*100)</f>
        <v>11.111111111111111</v>
      </c>
      <c r="DV16">
        <f>((0/9)*100)</f>
        <v>0</v>
      </c>
      <c r="DW16">
        <f>((2/9)*100)</f>
        <v>22.222222222222221</v>
      </c>
      <c r="DX16">
        <f>((8/9)*100)</f>
        <v>88.888888888888886</v>
      </c>
      <c r="DY16">
        <f>((1/10)*100)</f>
        <v>10</v>
      </c>
      <c r="DZ16">
        <f>((1/10)*100)</f>
        <v>10</v>
      </c>
      <c r="EA16">
        <f>((8/10)*100)</f>
        <v>80</v>
      </c>
    </row>
    <row r="17" spans="1:131" x14ac:dyDescent="0.25">
      <c r="A17">
        <v>102.800307</v>
      </c>
      <c r="B17">
        <v>8.3284129999999994</v>
      </c>
      <c r="C17">
        <v>109.16629700000001</v>
      </c>
      <c r="D17">
        <v>6.3894209999999996</v>
      </c>
      <c r="E17">
        <v>107.39118500000001</v>
      </c>
      <c r="F17">
        <v>9.6613249999999997</v>
      </c>
      <c r="G17">
        <v>109.572993</v>
      </c>
      <c r="H17">
        <v>4.895912</v>
      </c>
      <c r="K17">
        <f>(14/200)</f>
        <v>7.0000000000000007E-2</v>
      </c>
      <c r="L17">
        <f>(14/200)</f>
        <v>7.0000000000000007E-2</v>
      </c>
      <c r="M17">
        <f>(14/200)</f>
        <v>7.0000000000000007E-2</v>
      </c>
      <c r="N17">
        <f>(16/200)</f>
        <v>0.08</v>
      </c>
      <c r="P17">
        <f>(9/200)</f>
        <v>4.4999999999999998E-2</v>
      </c>
      <c r="Q17">
        <f>(9/200)</f>
        <v>4.4999999999999998E-2</v>
      </c>
      <c r="R17">
        <f>(10/200)</f>
        <v>0.05</v>
      </c>
      <c r="S17">
        <f>(9/200)</f>
        <v>4.4999999999999998E-2</v>
      </c>
      <c r="U17">
        <f>0.07+0.045</f>
        <v>0.115</v>
      </c>
      <c r="V17">
        <f>0.07+0.045</f>
        <v>0.115</v>
      </c>
      <c r="W17">
        <f>0.07+0.05</f>
        <v>0.12000000000000001</v>
      </c>
      <c r="X17">
        <f>0.08+0.045</f>
        <v>0.125</v>
      </c>
      <c r="Z17">
        <f>SQRT((ABS($A$18-$A$17)^2+(ABS($B$18-$B$17)^2)))</f>
        <v>25.250777231674597</v>
      </c>
      <c r="AA17">
        <f>SQRT((ABS($C$18-$C$17)^2+(ABS($D$18-$D$17)^2)))</f>
        <v>24.56902947940435</v>
      </c>
      <c r="AB17">
        <f>SQRT((ABS($E$18-$E$17)^2+(ABS($F$18-$F$17)^2)))</f>
        <v>24.946832160374402</v>
      </c>
      <c r="AC17">
        <f>SQRT((ABS($G$18-$G$17)^2+(ABS($H$18-$H$17)^2)))</f>
        <v>25.215248995371216</v>
      </c>
      <c r="AJ17">
        <f>1/0.115</f>
        <v>8.695652173913043</v>
      </c>
      <c r="AK17">
        <f>1/0.115</f>
        <v>8.695652173913043</v>
      </c>
      <c r="AL17">
        <f>1/0.12</f>
        <v>8.3333333333333339</v>
      </c>
      <c r="AM17">
        <f>1/0.125</f>
        <v>8</v>
      </c>
      <c r="AO17">
        <f>$Z17/$U17</f>
        <v>219.57197592760519</v>
      </c>
      <c r="AP17">
        <f>$AA17/$V17</f>
        <v>213.64373460351607</v>
      </c>
      <c r="AQ17">
        <f>$AB17/$W17</f>
        <v>207.89026800312001</v>
      </c>
      <c r="AR17">
        <f>$AC17/$X17</f>
        <v>201.72199196296972</v>
      </c>
      <c r="AV17">
        <f>((0.07/0.115)*100)</f>
        <v>60.869565217391312</v>
      </c>
      <c r="AW17">
        <f>((0.07/0.115)*100)</f>
        <v>60.869565217391312</v>
      </c>
      <c r="AX17">
        <f>((0.07/0.12)*100)</f>
        <v>58.333333333333336</v>
      </c>
      <c r="AY17">
        <f>((0.08/0.125)*100)</f>
        <v>64</v>
      </c>
      <c r="BA17">
        <f>((0.045/0.115)*100)</f>
        <v>39.130434782608688</v>
      </c>
      <c r="BB17">
        <f>((0.045/0.115)*100)</f>
        <v>39.130434782608688</v>
      </c>
      <c r="BC17">
        <f>((0.05/0.12)*100)</f>
        <v>41.666666666666671</v>
      </c>
      <c r="BD17">
        <f>((0.045/0.125)*100)</f>
        <v>36</v>
      </c>
      <c r="BF17">
        <f>ABS($B$17-$D$17)</f>
        <v>1.9389919999999998</v>
      </c>
      <c r="BG17">
        <f>ABS($F$17-$H$17)</f>
        <v>4.7654129999999997</v>
      </c>
      <c r="BL17">
        <f>SQRT((ABS($A$17-$E$17)^2+(ABS($B$17-$F$17)^2)))</f>
        <v>4.7804618198065381</v>
      </c>
      <c r="BM17">
        <f>SQRT((ABS($C$17-$G$17)^2+(ABS($D$17-$H$17)^2)))</f>
        <v>1.5478923636664743</v>
      </c>
      <c r="BO17">
        <f>SQRT((ABS($A$17-$G$17)^2+(ABS($B$17-$H$17)^2)))</f>
        <v>7.5928478695148964</v>
      </c>
      <c r="BP17">
        <f>SQRT((ABS($C$17-$E$17)^2+(ABS($D$17-$F$17)^2)))</f>
        <v>3.7224156669775645</v>
      </c>
      <c r="BR17">
        <f>DEGREES(ACOS((4.85950272410357^2+27.3970598727775^2-25.4771983970974^2)/(2*4.85950272410357*27.3970598727775)))</f>
        <v>61.971043025327283</v>
      </c>
      <c r="BS17">
        <f>DEGREES(ACOS((23.063014267362^2+24.9996270583441^2-5.24113033700108^2)/(2*23.063014267362*24.9996270583441)))</f>
        <v>11.641074440089037</v>
      </c>
      <c r="BU17">
        <v>14</v>
      </c>
      <c r="BV17">
        <v>8</v>
      </c>
      <c r="BW17">
        <v>4</v>
      </c>
      <c r="BX17">
        <v>6</v>
      </c>
      <c r="BY17">
        <v>14</v>
      </c>
      <c r="BZ17">
        <v>8</v>
      </c>
      <c r="CA17">
        <v>6</v>
      </c>
      <c r="CB17">
        <v>5</v>
      </c>
      <c r="CC17">
        <v>14</v>
      </c>
      <c r="CD17">
        <v>4</v>
      </c>
      <c r="CE17">
        <v>6</v>
      </c>
      <c r="CF17">
        <v>13</v>
      </c>
      <c r="CG17">
        <v>16</v>
      </c>
      <c r="CH17">
        <v>7</v>
      </c>
      <c r="CI17">
        <v>6</v>
      </c>
      <c r="CJ17">
        <v>13</v>
      </c>
      <c r="CL17">
        <v>9</v>
      </c>
      <c r="CM17">
        <v>3</v>
      </c>
      <c r="CN17">
        <v>0</v>
      </c>
      <c r="CO17">
        <v>1</v>
      </c>
      <c r="CP17">
        <v>9</v>
      </c>
      <c r="CQ17">
        <v>3</v>
      </c>
      <c r="CR17">
        <v>2</v>
      </c>
      <c r="CS17">
        <v>0</v>
      </c>
      <c r="CT17">
        <v>10</v>
      </c>
      <c r="CU17">
        <v>0</v>
      </c>
      <c r="CV17">
        <v>2</v>
      </c>
      <c r="CW17">
        <v>8</v>
      </c>
      <c r="CX17">
        <v>9</v>
      </c>
      <c r="CY17">
        <v>1</v>
      </c>
      <c r="CZ17">
        <v>0</v>
      </c>
      <c r="DA17">
        <v>8</v>
      </c>
      <c r="DC17">
        <f>((8/14)*100)</f>
        <v>57.142857142857139</v>
      </c>
      <c r="DD17">
        <f>((4/14)*100)</f>
        <v>28.571428571428569</v>
      </c>
      <c r="DE17">
        <f>((6/14)*100)</f>
        <v>42.857142857142854</v>
      </c>
      <c r="DF17">
        <f>((8/14)*100)</f>
        <v>57.142857142857139</v>
      </c>
      <c r="DG17">
        <f>((6/14)*100)</f>
        <v>42.857142857142854</v>
      </c>
      <c r="DH17">
        <f>((5/14)*100)</f>
        <v>35.714285714285715</v>
      </c>
      <c r="DI17">
        <f>((4/14)*100)</f>
        <v>28.571428571428569</v>
      </c>
      <c r="DJ17">
        <f>((6/14)*100)</f>
        <v>42.857142857142854</v>
      </c>
      <c r="DK17">
        <f>((13/14)*100)</f>
        <v>92.857142857142861</v>
      </c>
      <c r="DL17">
        <f>((7/16)*100)</f>
        <v>43.75</v>
      </c>
      <c r="DM17">
        <f>((6/16)*100)</f>
        <v>37.5</v>
      </c>
      <c r="DN17">
        <f>((13/16)*100)</f>
        <v>81.25</v>
      </c>
      <c r="DP17">
        <f>((3/9)*100)</f>
        <v>33.333333333333329</v>
      </c>
      <c r="DQ17">
        <f>((0/9)*100)</f>
        <v>0</v>
      </c>
      <c r="DR17">
        <f>((1/9)*100)</f>
        <v>11.111111111111111</v>
      </c>
      <c r="DS17">
        <f>((3/9)*100)</f>
        <v>33.333333333333329</v>
      </c>
      <c r="DT17">
        <f>((2/9)*100)</f>
        <v>22.222222222222221</v>
      </c>
      <c r="DU17">
        <f>((0/9)*100)</f>
        <v>0</v>
      </c>
      <c r="DV17">
        <f>((0/10)*100)</f>
        <v>0</v>
      </c>
      <c r="DW17">
        <f>((2/10)*100)</f>
        <v>20</v>
      </c>
      <c r="DX17">
        <f>((8/10)*100)</f>
        <v>80</v>
      </c>
      <c r="DY17">
        <f>((1/9)*100)</f>
        <v>11.111111111111111</v>
      </c>
      <c r="DZ17">
        <f>((0/9)*100)</f>
        <v>0</v>
      </c>
      <c r="EA17">
        <f>((8/9)*100)</f>
        <v>88.888888888888886</v>
      </c>
    </row>
    <row r="18" spans="1:131" x14ac:dyDescent="0.25">
      <c r="A18">
        <v>128.03957700000001</v>
      </c>
      <c r="B18">
        <v>7.566179</v>
      </c>
      <c r="C18">
        <v>133.73227199999999</v>
      </c>
      <c r="D18">
        <v>6.0020170000000004</v>
      </c>
      <c r="E18">
        <v>132.33274400000002</v>
      </c>
      <c r="F18">
        <v>9.1484220000000001</v>
      </c>
      <c r="G18">
        <v>134.788173</v>
      </c>
      <c r="H18">
        <v>4.9548990000000002</v>
      </c>
      <c r="K18">
        <f>(12/200)</f>
        <v>0.06</v>
      </c>
      <c r="L18">
        <f>(14/200)</f>
        <v>7.0000000000000007E-2</v>
      </c>
      <c r="M18">
        <f>(15/200)</f>
        <v>7.4999999999999997E-2</v>
      </c>
      <c r="N18">
        <f>(13/200)</f>
        <v>6.5000000000000002E-2</v>
      </c>
      <c r="P18">
        <f>(10/200)</f>
        <v>0.05</v>
      </c>
      <c r="Q18">
        <f>(10/200)</f>
        <v>0.05</v>
      </c>
      <c r="R18">
        <f>(9/200)</f>
        <v>4.4999999999999998E-2</v>
      </c>
      <c r="S18">
        <f>(10/200)</f>
        <v>0.05</v>
      </c>
      <c r="U18">
        <f>0.06+0.05</f>
        <v>0.11</v>
      </c>
      <c r="V18">
        <f>0.07+0.05</f>
        <v>0.12000000000000001</v>
      </c>
      <c r="W18">
        <f>0.075+0.045</f>
        <v>0.12</v>
      </c>
      <c r="X18">
        <f>0.065+0.05</f>
        <v>0.115</v>
      </c>
      <c r="Z18">
        <f>SQRT((ABS($A$19-$A$18)^2+(ABS($B$19-$B$18)^2)))</f>
        <v>29.44272255653248</v>
      </c>
      <c r="AA18">
        <f>SQRT((ABS($C$19-$C$18)^2+(ABS($D$19-$D$18)^2)))</f>
        <v>29.55710995043739</v>
      </c>
      <c r="AB18">
        <f>SQRT((ABS($E$19-$E$18)^2+(ABS($F$19-$F$18)^2)))</f>
        <v>27.397059872777515</v>
      </c>
      <c r="AC18">
        <f>SQRT((ABS($G$19-$G$18)^2+(ABS($H$19-$H$18)^2)))</f>
        <v>28.159110374917937</v>
      </c>
      <c r="AJ18">
        <f>1/0.11</f>
        <v>9.0909090909090917</v>
      </c>
      <c r="AK18">
        <f>1/0.12</f>
        <v>8.3333333333333339</v>
      </c>
      <c r="AL18">
        <f>1/0.12</f>
        <v>8.3333333333333339</v>
      </c>
      <c r="AM18">
        <f>1/0.115</f>
        <v>8.695652173913043</v>
      </c>
      <c r="AO18">
        <f>$Z18/$U18</f>
        <v>267.66111415029525</v>
      </c>
      <c r="AP18">
        <f>$AA18/$V18</f>
        <v>246.30924958697824</v>
      </c>
      <c r="AQ18">
        <f>$AB18/$W18</f>
        <v>228.30883227314595</v>
      </c>
      <c r="AR18">
        <f>$AC18/$X18</f>
        <v>244.86182934711249</v>
      </c>
      <c r="AV18">
        <f>((0.06/0.11)*100)</f>
        <v>54.54545454545454</v>
      </c>
      <c r="AW18">
        <f>((0.07/0.12)*100)</f>
        <v>58.333333333333336</v>
      </c>
      <c r="AX18">
        <f>((0.075/0.12)*100)</f>
        <v>62.5</v>
      </c>
      <c r="AY18">
        <f>((0.065/0.115)*100)</f>
        <v>56.521739130434781</v>
      </c>
      <c r="BA18">
        <f>((0.05/0.11)*100)</f>
        <v>45.45454545454546</v>
      </c>
      <c r="BB18">
        <f>((0.05/0.12)*100)</f>
        <v>41.666666666666671</v>
      </c>
      <c r="BC18">
        <f>((0.045/0.12)*100)</f>
        <v>37.5</v>
      </c>
      <c r="BD18">
        <f>((0.05/0.115)*100)</f>
        <v>43.478260869565219</v>
      </c>
      <c r="BF18">
        <f>ABS($B$18-$D$18)</f>
        <v>1.5641619999999996</v>
      </c>
      <c r="BG18">
        <f>ABS($F$18-$H$18)</f>
        <v>4.1935229999999999</v>
      </c>
      <c r="BL18">
        <f>SQRT((ABS($A$18-$E$18)^2+(ABS($B$18-$F$18)^2)))</f>
        <v>4.575453616958443</v>
      </c>
      <c r="BM18">
        <f>SQRT((ABS($C$18-$G$18)^2+(ABS($D$18-$H$18)^2)))</f>
        <v>1.4870719645413979</v>
      </c>
      <c r="BO18">
        <f>SQRT((ABS($A$18-$G$18)^2+(ABS($B$18-$H$18)^2)))</f>
        <v>7.2361820879256413</v>
      </c>
      <c r="BP18">
        <f>SQRT((ABS($C$18-$E$18)^2+(ABS($D$18-$F$18)^2)))</f>
        <v>3.4436235344196566</v>
      </c>
      <c r="BR18">
        <f>DEGREES(ACOS((5.40561528398247^2+22.3848543593674^2-19.5989117491073^2)/(2*5.40561528398247*22.3848543593674)))</f>
        <v>52.839424637349786</v>
      </c>
      <c r="BS18">
        <f>DEGREES(ACOS((23.1536197360607^2+25.2152489953712^2-4.85950272410357^2)/(2*23.1536197360607*25.2152489953712)))</f>
        <v>10.449275684847805</v>
      </c>
      <c r="BU18">
        <v>12</v>
      </c>
      <c r="BV18">
        <v>6</v>
      </c>
      <c r="BW18">
        <v>4</v>
      </c>
      <c r="BX18">
        <v>7</v>
      </c>
      <c r="BY18">
        <v>14</v>
      </c>
      <c r="BZ18">
        <v>6</v>
      </c>
      <c r="CA18">
        <v>7</v>
      </c>
      <c r="CB18">
        <v>4</v>
      </c>
      <c r="CC18">
        <v>15</v>
      </c>
      <c r="CD18">
        <v>5</v>
      </c>
      <c r="CE18">
        <v>7</v>
      </c>
      <c r="CF18">
        <v>11</v>
      </c>
      <c r="CG18">
        <v>13</v>
      </c>
      <c r="CH18">
        <v>7</v>
      </c>
      <c r="CI18">
        <v>3</v>
      </c>
      <c r="CJ18">
        <v>11</v>
      </c>
      <c r="CL18">
        <v>10</v>
      </c>
      <c r="CM18">
        <v>4</v>
      </c>
      <c r="CN18">
        <v>0</v>
      </c>
      <c r="CO18">
        <v>1</v>
      </c>
      <c r="CP18">
        <v>10</v>
      </c>
      <c r="CQ18">
        <v>4</v>
      </c>
      <c r="CR18">
        <v>2</v>
      </c>
      <c r="CS18">
        <v>0</v>
      </c>
      <c r="CT18">
        <v>9</v>
      </c>
      <c r="CU18">
        <v>1</v>
      </c>
      <c r="CV18">
        <v>2</v>
      </c>
      <c r="CW18">
        <v>6</v>
      </c>
      <c r="CX18">
        <v>10</v>
      </c>
      <c r="CY18">
        <v>5</v>
      </c>
      <c r="CZ18">
        <v>0</v>
      </c>
      <c r="DA18">
        <v>6</v>
      </c>
      <c r="DC18">
        <f>((6/12)*100)</f>
        <v>50</v>
      </c>
      <c r="DD18">
        <f>((4/12)*100)</f>
        <v>33.333333333333329</v>
      </c>
      <c r="DE18">
        <f>((7/12)*100)</f>
        <v>58.333333333333336</v>
      </c>
      <c r="DF18">
        <f>((6/14)*100)</f>
        <v>42.857142857142854</v>
      </c>
      <c r="DG18">
        <f>((7/14)*100)</f>
        <v>50</v>
      </c>
      <c r="DH18">
        <f>((4/14)*100)</f>
        <v>28.571428571428569</v>
      </c>
      <c r="DI18">
        <f>((5/15)*100)</f>
        <v>33.333333333333329</v>
      </c>
      <c r="DJ18">
        <f>((7/15)*100)</f>
        <v>46.666666666666664</v>
      </c>
      <c r="DK18">
        <f>((11/15)*100)</f>
        <v>73.333333333333329</v>
      </c>
      <c r="DL18">
        <f>((7/13)*100)</f>
        <v>53.846153846153847</v>
      </c>
      <c r="DM18">
        <f>((3/13)*100)</f>
        <v>23.076923076923077</v>
      </c>
      <c r="DN18">
        <f>((11/13)*100)</f>
        <v>84.615384615384613</v>
      </c>
      <c r="DP18">
        <f>((4/10)*100)</f>
        <v>40</v>
      </c>
      <c r="DQ18">
        <f>((0/10)*100)</f>
        <v>0</v>
      </c>
      <c r="DR18">
        <f>((1/10)*100)</f>
        <v>10</v>
      </c>
      <c r="DS18">
        <f>((4/10)*100)</f>
        <v>40</v>
      </c>
      <c r="DT18">
        <f>((2/10)*100)</f>
        <v>20</v>
      </c>
      <c r="DU18">
        <f>((0/10)*100)</f>
        <v>0</v>
      </c>
      <c r="DV18">
        <f>((1/9)*100)</f>
        <v>11.111111111111111</v>
      </c>
      <c r="DW18">
        <f>((2/9)*100)</f>
        <v>22.222222222222221</v>
      </c>
      <c r="DX18">
        <f>((6/9)*100)</f>
        <v>66.666666666666657</v>
      </c>
      <c r="DY18">
        <f>((5/10)*100)</f>
        <v>50</v>
      </c>
      <c r="DZ18">
        <f>((0/10)*100)</f>
        <v>0</v>
      </c>
      <c r="EA18">
        <f>((6/10)*100)</f>
        <v>60</v>
      </c>
    </row>
    <row r="19" spans="1:131" x14ac:dyDescent="0.25">
      <c r="A19">
        <v>157.46605499999998</v>
      </c>
      <c r="B19">
        <v>8.5440869999999993</v>
      </c>
      <c r="C19">
        <v>163.27091799999999</v>
      </c>
      <c r="D19">
        <v>7.0465939999999998</v>
      </c>
      <c r="E19">
        <v>159.707323</v>
      </c>
      <c r="F19">
        <v>10.258068</v>
      </c>
      <c r="G19">
        <v>162.93078400000002</v>
      </c>
      <c r="H19">
        <v>5.9187159999999999</v>
      </c>
      <c r="K19">
        <f>(14/200)</f>
        <v>7.0000000000000007E-2</v>
      </c>
      <c r="L19">
        <f>(15/200)</f>
        <v>7.4999999999999997E-2</v>
      </c>
      <c r="M19">
        <f>(14/200)</f>
        <v>7.0000000000000007E-2</v>
      </c>
      <c r="N19">
        <f>(15/200)</f>
        <v>7.4999999999999997E-2</v>
      </c>
      <c r="P19">
        <f>(11/200)</f>
        <v>5.5E-2</v>
      </c>
      <c r="Q19">
        <f>(10/200)</f>
        <v>0.05</v>
      </c>
      <c r="R19">
        <f>(10/200)</f>
        <v>0.05</v>
      </c>
      <c r="S19">
        <f>(11/200)</f>
        <v>5.5E-2</v>
      </c>
      <c r="U19">
        <f>0.07+0.055</f>
        <v>0.125</v>
      </c>
      <c r="V19">
        <f>0.075+0.05</f>
        <v>0.125</v>
      </c>
      <c r="W19">
        <f>0.07+0.05</f>
        <v>0.12000000000000001</v>
      </c>
      <c r="X19">
        <f>0.075+0.055</f>
        <v>0.13</v>
      </c>
      <c r="Z19">
        <f>SQRT((ABS($A$20-$A$19)^2+(ABS($B$20-$B$19)^2)))</f>
        <v>21.859376781860298</v>
      </c>
      <c r="AA19">
        <f>SQRT((ABS($C$20-$C$19)^2+(ABS($D$20-$D$19)^2)))</f>
        <v>22.387875952232449</v>
      </c>
      <c r="AB19">
        <f>SQRT((ABS($E$20-$E$19)^2+(ABS($F$20-$F$19)^2)))</f>
        <v>22.38485435936737</v>
      </c>
      <c r="AC19">
        <f>SQRT((ABS($G$20-$G$19)^2+(ABS($H$20-$H$19)^2)))</f>
        <v>23.211787806524246</v>
      </c>
      <c r="AJ19">
        <f>1/0.125</f>
        <v>8</v>
      </c>
      <c r="AK19">
        <f>1/0.125</f>
        <v>8</v>
      </c>
      <c r="AL19">
        <f>1/0.12</f>
        <v>8.3333333333333339</v>
      </c>
      <c r="AM19">
        <f>1/0.13</f>
        <v>7.6923076923076916</v>
      </c>
      <c r="AO19">
        <f>$Z19/$U19</f>
        <v>174.87501425488239</v>
      </c>
      <c r="AP19">
        <f>$AA19/$V19</f>
        <v>179.10300761785959</v>
      </c>
      <c r="AQ19">
        <f>$AB19/$W19</f>
        <v>186.54045299472807</v>
      </c>
      <c r="AR19">
        <f>$AC19/$X19</f>
        <v>178.55221389634033</v>
      </c>
      <c r="AV19">
        <f>((0.07/0.125)*100)</f>
        <v>56.000000000000007</v>
      </c>
      <c r="AW19">
        <f>((0.075/0.125)*100)</f>
        <v>60</v>
      </c>
      <c r="AX19">
        <f>((0.07/0.12)*100)</f>
        <v>58.333333333333336</v>
      </c>
      <c r="AY19">
        <f>((0.075/0.13)*100)</f>
        <v>57.692307692307686</v>
      </c>
      <c r="BA19">
        <f>((0.055/0.125)*100)</f>
        <v>44</v>
      </c>
      <c r="BB19">
        <f>((0.05/0.125)*100)</f>
        <v>40</v>
      </c>
      <c r="BC19">
        <f>((0.05/0.12)*100)</f>
        <v>41.666666666666671</v>
      </c>
      <c r="BD19">
        <f>((0.055/0.13)*100)</f>
        <v>42.307692307692307</v>
      </c>
      <c r="BF19">
        <f>ABS($B$19-$D$19)</f>
        <v>1.4974929999999995</v>
      </c>
      <c r="BG19">
        <f>ABS($F$19-$H$19)</f>
        <v>4.3393519999999999</v>
      </c>
      <c r="BL19">
        <f>SQRT((ABS($A$19-$E$19)^2+(ABS($B$19-$F$19)^2)))</f>
        <v>2.8215267349761346</v>
      </c>
      <c r="BM19">
        <f>SQRT((ABS($C$19-$G$19)^2+(ABS($D$19-$H$19)^2)))</f>
        <v>1.1780492013663881</v>
      </c>
      <c r="BO19">
        <f>SQRT((ABS($A$19-$G$19)^2+(ABS($B$19-$H$19)^2)))</f>
        <v>6.0626591468663618</v>
      </c>
      <c r="BP19">
        <f>SQRT((ABS($C$19-$E$19)^2+(ABS($D$19-$F$19)^2)))</f>
        <v>4.797163180120199</v>
      </c>
      <c r="BR19">
        <f>DEGREES(ACOS((5.8382093727691^2+24.4957566074809^2-20.8392613400981^2)/(2*5.8382093727691*24.4957566074809)))</f>
        <v>45.67499066182291</v>
      </c>
      <c r="BS19">
        <f>DEGREES(ACOS((25.4771983970974^2+28.1591103749179^2-5.40561528398247^2)/(2*25.4771983970974*28.1591103749179)))</f>
        <v>10.052690257678107</v>
      </c>
      <c r="BU19">
        <v>14</v>
      </c>
      <c r="BV19">
        <v>7</v>
      </c>
      <c r="BW19">
        <v>5</v>
      </c>
      <c r="BX19">
        <v>7</v>
      </c>
      <c r="BY19">
        <v>15</v>
      </c>
      <c r="BZ19">
        <v>7</v>
      </c>
      <c r="CA19">
        <v>7</v>
      </c>
      <c r="CB19">
        <v>4</v>
      </c>
      <c r="CC19">
        <v>14</v>
      </c>
      <c r="CD19">
        <v>3</v>
      </c>
      <c r="CE19">
        <v>7</v>
      </c>
      <c r="CF19">
        <v>11</v>
      </c>
      <c r="CG19">
        <v>15</v>
      </c>
      <c r="CH19">
        <v>7</v>
      </c>
      <c r="CI19">
        <v>5</v>
      </c>
      <c r="CJ19">
        <v>11</v>
      </c>
      <c r="CL19">
        <v>11</v>
      </c>
      <c r="CM19">
        <v>3</v>
      </c>
      <c r="CN19">
        <v>1</v>
      </c>
      <c r="CO19">
        <v>5</v>
      </c>
      <c r="CP19">
        <v>10</v>
      </c>
      <c r="CQ19">
        <v>3</v>
      </c>
      <c r="CR19">
        <v>2</v>
      </c>
      <c r="CS19">
        <v>0</v>
      </c>
      <c r="CT19">
        <v>10</v>
      </c>
      <c r="CU19">
        <v>1</v>
      </c>
      <c r="CV19">
        <v>2</v>
      </c>
      <c r="CW19">
        <v>8</v>
      </c>
      <c r="CX19">
        <v>11</v>
      </c>
      <c r="CY19">
        <v>4</v>
      </c>
      <c r="CZ19">
        <v>0</v>
      </c>
      <c r="DA19">
        <v>8</v>
      </c>
      <c r="DC19">
        <f>((7/14)*100)</f>
        <v>50</v>
      </c>
      <c r="DD19">
        <f>((5/14)*100)</f>
        <v>35.714285714285715</v>
      </c>
      <c r="DE19">
        <f>((7/14)*100)</f>
        <v>50</v>
      </c>
      <c r="DF19">
        <f>((7/15)*100)</f>
        <v>46.666666666666664</v>
      </c>
      <c r="DG19">
        <f>((7/15)*100)</f>
        <v>46.666666666666664</v>
      </c>
      <c r="DH19">
        <f>((4/15)*100)</f>
        <v>26.666666666666668</v>
      </c>
      <c r="DI19">
        <f>((3/14)*100)</f>
        <v>21.428571428571427</v>
      </c>
      <c r="DJ19">
        <f>((7/14)*100)</f>
        <v>50</v>
      </c>
      <c r="DK19">
        <f>((11/14)*100)</f>
        <v>78.571428571428569</v>
      </c>
      <c r="DL19">
        <f>((7/15)*100)</f>
        <v>46.666666666666664</v>
      </c>
      <c r="DM19">
        <f>((5/15)*100)</f>
        <v>33.333333333333329</v>
      </c>
      <c r="DN19">
        <f>((11/15)*100)</f>
        <v>73.333333333333329</v>
      </c>
      <c r="DP19">
        <f>((3/11)*100)</f>
        <v>27.27272727272727</v>
      </c>
      <c r="DQ19">
        <f>((1/11)*100)</f>
        <v>9.0909090909090917</v>
      </c>
      <c r="DR19">
        <f>((5/11)*100)</f>
        <v>45.454545454545453</v>
      </c>
      <c r="DS19">
        <f>((3/10)*100)</f>
        <v>30</v>
      </c>
      <c r="DT19">
        <f>((2/10)*100)</f>
        <v>20</v>
      </c>
      <c r="DU19">
        <f>((0/10)*100)</f>
        <v>0</v>
      </c>
      <c r="DV19">
        <f>((1/10)*100)</f>
        <v>10</v>
      </c>
      <c r="DW19">
        <f>((2/10)*100)</f>
        <v>20</v>
      </c>
      <c r="DX19">
        <f>((8/10)*100)</f>
        <v>80</v>
      </c>
      <c r="DY19">
        <f>((4/11)*100)</f>
        <v>36.363636363636367</v>
      </c>
      <c r="DZ19">
        <f>((0/11)*100)</f>
        <v>0</v>
      </c>
      <c r="EA19">
        <f>((8/11)*100)</f>
        <v>72.727272727272734</v>
      </c>
    </row>
    <row r="20" spans="1:131" x14ac:dyDescent="0.25">
      <c r="A20">
        <v>179.32486900000001</v>
      </c>
      <c r="B20">
        <v>8.7009430000000005</v>
      </c>
      <c r="C20">
        <v>185.65747999999999</v>
      </c>
      <c r="D20">
        <v>6.8040419999999999</v>
      </c>
      <c r="E20">
        <v>182.09113099999999</v>
      </c>
      <c r="F20">
        <v>10.041632999999999</v>
      </c>
      <c r="G20">
        <v>186.14243099999999</v>
      </c>
      <c r="H20">
        <v>5.837866</v>
      </c>
      <c r="K20">
        <f>(14/200)</f>
        <v>7.0000000000000007E-2</v>
      </c>
      <c r="L20">
        <f>(15/200)</f>
        <v>7.4999999999999997E-2</v>
      </c>
      <c r="M20">
        <f>(15/200)</f>
        <v>7.4999999999999997E-2</v>
      </c>
      <c r="N20">
        <f>(15/200)</f>
        <v>7.4999999999999997E-2</v>
      </c>
      <c r="P20">
        <f>(12/200)</f>
        <v>0.06</v>
      </c>
      <c r="Q20">
        <f>(10/200)</f>
        <v>0.05</v>
      </c>
      <c r="R20">
        <f>(10/200)</f>
        <v>0.05</v>
      </c>
      <c r="S20">
        <f>(10/200)</f>
        <v>0.05</v>
      </c>
      <c r="U20">
        <f>0.07+0.06</f>
        <v>0.13</v>
      </c>
      <c r="V20">
        <f>0.075+0.05</f>
        <v>0.125</v>
      </c>
      <c r="W20">
        <f>0.075+0.05</f>
        <v>0.125</v>
      </c>
      <c r="X20">
        <f>0.075+0.05</f>
        <v>0.125</v>
      </c>
      <c r="Z20">
        <f>SQRT((ABS($A$21-$A$20)^2+(ABS($B$21-$B$20)^2)))</f>
        <v>24.161651841430565</v>
      </c>
      <c r="AA20">
        <f>SQRT((ABS($C$21-$C$20)^2+(ABS($D$21-$D$20)^2)))</f>
        <v>23.761602100840147</v>
      </c>
      <c r="AB20">
        <f>SQRT((ABS($E$21-$E$20)^2+(ABS($F$21-$F$20)^2)))</f>
        <v>24.495756607480935</v>
      </c>
      <c r="AC20">
        <f>SQRT((ABS($G$21-$G$20)^2+(ABS($H$21-$H$20)^2)))</f>
        <v>25.232713667405282</v>
      </c>
      <c r="AJ20">
        <f>1/0.13</f>
        <v>7.6923076923076916</v>
      </c>
      <c r="AK20">
        <f>1/0.125</f>
        <v>8</v>
      </c>
      <c r="AL20">
        <f>1/0.125</f>
        <v>8</v>
      </c>
      <c r="AM20">
        <f>1/0.125</f>
        <v>8</v>
      </c>
      <c r="AO20">
        <f>$Z20/$U20</f>
        <v>185.85886031869666</v>
      </c>
      <c r="AP20">
        <f>$AA20/$V20</f>
        <v>190.09281680672117</v>
      </c>
      <c r="AQ20">
        <f>$AB20/$W20</f>
        <v>195.96605285984748</v>
      </c>
      <c r="AR20">
        <f>$AC20/$X20</f>
        <v>201.86170933924225</v>
      </c>
      <c r="AV20">
        <f>((0.07/0.13)*100)</f>
        <v>53.846153846153854</v>
      </c>
      <c r="AW20">
        <f>((0.075/0.125)*100)</f>
        <v>60</v>
      </c>
      <c r="AX20">
        <f>((0.075/0.125)*100)</f>
        <v>60</v>
      </c>
      <c r="AY20">
        <f>((0.075/0.125)*100)</f>
        <v>60</v>
      </c>
      <c r="BA20">
        <f>((0.06/0.13)*100)</f>
        <v>46.153846153846153</v>
      </c>
      <c r="BB20">
        <f>((0.05/0.125)*100)</f>
        <v>40</v>
      </c>
      <c r="BC20">
        <f>((0.05/0.125)*100)</f>
        <v>40</v>
      </c>
      <c r="BD20">
        <f>((0.05/0.125)*100)</f>
        <v>40</v>
      </c>
      <c r="BF20">
        <f>ABS($B$20-$D$20)</f>
        <v>1.8969010000000006</v>
      </c>
      <c r="BG20">
        <f>ABS($F$20-$H$20)</f>
        <v>4.2037669999999991</v>
      </c>
      <c r="BL20">
        <f>SQRT((ABS($A$20-$E$20)^2+(ABS($B$20-$F$20)^2)))</f>
        <v>3.0740291359621015</v>
      </c>
      <c r="BM20">
        <f>SQRT((ABS($C$20-$G$20)^2+(ABS($D$20-$H$20)^2)))</f>
        <v>1.0810520502626113</v>
      </c>
      <c r="BO20">
        <f>SQRT((ABS($A$20-$G$20)^2+(ABS($B$20-$H$20)^2)))</f>
        <v>7.3943465926187653</v>
      </c>
      <c r="BP20">
        <f>SQRT((ABS($C$20-$E$20)^2+(ABS($D$20-$F$20)^2)))</f>
        <v>4.816725098350747</v>
      </c>
      <c r="BR20">
        <f>DEGREES(ACOS((5.50838878160727^2+20.1614751205353^2-15.9493864104432^2)/(2*5.50838878160727*20.1614751205353)))</f>
        <v>34.774968228932067</v>
      </c>
      <c r="BS20">
        <f>DEGREES(ACOS((19.5989117491073^2+23.2117878065243^2-5.8382093727691^2)/(2*19.5989117491073*23.2117878065243)))</f>
        <v>12.343288751469814</v>
      </c>
      <c r="BU20">
        <v>14</v>
      </c>
      <c r="BV20">
        <v>8</v>
      </c>
      <c r="BW20">
        <v>4</v>
      </c>
      <c r="BX20">
        <v>7</v>
      </c>
      <c r="BY20">
        <v>15</v>
      </c>
      <c r="BZ20">
        <v>8</v>
      </c>
      <c r="CA20">
        <v>8</v>
      </c>
      <c r="CB20">
        <v>5</v>
      </c>
      <c r="CC20">
        <v>15</v>
      </c>
      <c r="CD20">
        <v>4</v>
      </c>
      <c r="CE20">
        <v>8</v>
      </c>
      <c r="CF20">
        <v>11</v>
      </c>
      <c r="CG20">
        <v>15</v>
      </c>
      <c r="CH20">
        <v>7</v>
      </c>
      <c r="CI20">
        <v>5</v>
      </c>
      <c r="CJ20">
        <v>11</v>
      </c>
      <c r="CL20">
        <v>12</v>
      </c>
      <c r="CM20">
        <v>4</v>
      </c>
      <c r="CN20">
        <v>1</v>
      </c>
      <c r="CO20">
        <v>4</v>
      </c>
      <c r="CP20">
        <v>10</v>
      </c>
      <c r="CQ20">
        <v>4</v>
      </c>
      <c r="CR20">
        <v>3</v>
      </c>
      <c r="CS20">
        <v>0</v>
      </c>
      <c r="CT20">
        <v>10</v>
      </c>
      <c r="CU20">
        <v>0</v>
      </c>
      <c r="CV20">
        <v>3</v>
      </c>
      <c r="CW20">
        <v>6</v>
      </c>
      <c r="CX20">
        <v>10</v>
      </c>
      <c r="CY20">
        <v>3</v>
      </c>
      <c r="CZ20">
        <v>0</v>
      </c>
      <c r="DA20">
        <v>6</v>
      </c>
      <c r="DC20">
        <f>((8/14)*100)</f>
        <v>57.142857142857139</v>
      </c>
      <c r="DD20">
        <f>((4/14)*100)</f>
        <v>28.571428571428569</v>
      </c>
      <c r="DE20">
        <f>((7/14)*100)</f>
        <v>50</v>
      </c>
      <c r="DF20">
        <f>((8/15)*100)</f>
        <v>53.333333333333336</v>
      </c>
      <c r="DG20">
        <f>((8/15)*100)</f>
        <v>53.333333333333336</v>
      </c>
      <c r="DH20">
        <f>((5/15)*100)</f>
        <v>33.333333333333329</v>
      </c>
      <c r="DI20">
        <f>((4/15)*100)</f>
        <v>26.666666666666668</v>
      </c>
      <c r="DJ20">
        <f>((8/15)*100)</f>
        <v>53.333333333333336</v>
      </c>
      <c r="DK20">
        <f>((11/15)*100)</f>
        <v>73.333333333333329</v>
      </c>
      <c r="DL20">
        <f>((7/15)*100)</f>
        <v>46.666666666666664</v>
      </c>
      <c r="DM20">
        <f>((5/15)*100)</f>
        <v>33.333333333333329</v>
      </c>
      <c r="DN20">
        <f>((11/15)*100)</f>
        <v>73.333333333333329</v>
      </c>
      <c r="DP20">
        <f>((4/12)*100)</f>
        <v>33.333333333333329</v>
      </c>
      <c r="DQ20">
        <f>((1/12)*100)</f>
        <v>8.3333333333333321</v>
      </c>
      <c r="DR20">
        <f>((4/12)*100)</f>
        <v>33.333333333333329</v>
      </c>
      <c r="DS20">
        <f>((4/10)*100)</f>
        <v>40</v>
      </c>
      <c r="DT20">
        <f>((3/10)*100)</f>
        <v>30</v>
      </c>
      <c r="DU20">
        <f>((0/10)*100)</f>
        <v>0</v>
      </c>
      <c r="DV20">
        <f>((0/10)*100)</f>
        <v>0</v>
      </c>
      <c r="DW20">
        <f>((3/10)*100)</f>
        <v>30</v>
      </c>
      <c r="DX20">
        <f>((6/10)*100)</f>
        <v>60</v>
      </c>
      <c r="DY20">
        <f>((3/10)*100)</f>
        <v>30</v>
      </c>
      <c r="DZ20">
        <f>((0/10)*100)</f>
        <v>0</v>
      </c>
      <c r="EA20">
        <f>((6/10)*100)</f>
        <v>60</v>
      </c>
    </row>
    <row r="21" spans="1:131" x14ac:dyDescent="0.25">
      <c r="A21">
        <v>203.47688500000001</v>
      </c>
      <c r="B21">
        <v>8.0186360000000008</v>
      </c>
      <c r="C21">
        <v>209.41508300000001</v>
      </c>
      <c r="D21">
        <v>6.3681130000000001</v>
      </c>
      <c r="E21">
        <v>206.58634000000001</v>
      </c>
      <c r="F21">
        <v>9.8778410000000001</v>
      </c>
      <c r="G21">
        <v>211.34351599999999</v>
      </c>
      <c r="H21">
        <v>7.1008599999999999</v>
      </c>
      <c r="K21">
        <f>(12/200)</f>
        <v>0.06</v>
      </c>
      <c r="L21">
        <f>(14/200)</f>
        <v>7.0000000000000007E-2</v>
      </c>
      <c r="M21">
        <f>(14/200)</f>
        <v>7.0000000000000007E-2</v>
      </c>
      <c r="N21">
        <f>(15/200)</f>
        <v>7.4999999999999997E-2</v>
      </c>
      <c r="P21">
        <f>(11/200)</f>
        <v>5.5E-2</v>
      </c>
      <c r="Q21">
        <f>(10/200)</f>
        <v>0.05</v>
      </c>
      <c r="R21">
        <f>(10/200)</f>
        <v>0.05</v>
      </c>
      <c r="S21">
        <f>(9/200)</f>
        <v>4.4999999999999998E-2</v>
      </c>
      <c r="U21">
        <f>0.06+0.055</f>
        <v>0.11499999999999999</v>
      </c>
      <c r="V21">
        <f>0.07+0.05</f>
        <v>0.12000000000000001</v>
      </c>
      <c r="W21">
        <f>0.07+0.05</f>
        <v>0.12000000000000001</v>
      </c>
      <c r="X21">
        <f>0.075+0.045</f>
        <v>0.12</v>
      </c>
      <c r="Z21">
        <f>SQRT((ABS($A$22-$A$21)^2+(ABS($B$22-$B$21)^2)))</f>
        <v>20.996296287904777</v>
      </c>
      <c r="AA21">
        <f>SQRT((ABS($C$22-$C$21)^2+(ABS($D$22-$D$21)^2)))</f>
        <v>21.735784515026133</v>
      </c>
      <c r="AB21">
        <f>SQRT((ABS($E$22-$E$21)^2+(ABS($F$22-$F$21)^2)))</f>
        <v>20.161475120535254</v>
      </c>
      <c r="AC21">
        <f>SQRT((ABS($G$22-$G$21)^2+(ABS($H$22-$H$21)^2)))</f>
        <v>19.979855652003032</v>
      </c>
      <c r="AJ21">
        <f>1/0.115</f>
        <v>8.695652173913043</v>
      </c>
      <c r="AK21">
        <f>1/0.12</f>
        <v>8.3333333333333339</v>
      </c>
      <c r="AL21">
        <f>1/0.12</f>
        <v>8.3333333333333339</v>
      </c>
      <c r="AM21">
        <f>1/0.12</f>
        <v>8.3333333333333339</v>
      </c>
      <c r="AO21">
        <f>$Z21/$U21</f>
        <v>182.57648946004156</v>
      </c>
      <c r="AP21">
        <f>$AA21/$V21</f>
        <v>181.13153762521776</v>
      </c>
      <c r="AQ21">
        <f>$AB21/$W21</f>
        <v>168.01229267112711</v>
      </c>
      <c r="AR21">
        <f>$AC21/$X21</f>
        <v>166.49879710002526</v>
      </c>
      <c r="AV21">
        <f>((0.06/0.115)*100)</f>
        <v>52.173913043478258</v>
      </c>
      <c r="AW21">
        <f>((0.07/0.12)*100)</f>
        <v>58.333333333333336</v>
      </c>
      <c r="AX21">
        <f>((0.07/0.12)*100)</f>
        <v>58.333333333333336</v>
      </c>
      <c r="AY21">
        <f>((0.075/0.12)*100)</f>
        <v>62.5</v>
      </c>
      <c r="BA21">
        <f>((0.055/0.115)*100)</f>
        <v>47.826086956521735</v>
      </c>
      <c r="BB21">
        <f>((0.05/0.12)*100)</f>
        <v>41.666666666666671</v>
      </c>
      <c r="BC21">
        <f>((0.05/0.12)*100)</f>
        <v>41.666666666666671</v>
      </c>
      <c r="BD21">
        <f>((0.045/0.12)*100)</f>
        <v>37.5</v>
      </c>
      <c r="BF21">
        <f>ABS($B$21-$D$21)</f>
        <v>1.6505230000000006</v>
      </c>
      <c r="BG21">
        <f>ABS($F$21-$H$21)</f>
        <v>2.7769810000000001</v>
      </c>
      <c r="BL21">
        <f>SQRT((ABS($A$21-$E$21)^2+(ABS($B$21-$F$21)^2)))</f>
        <v>3.6228929916642554</v>
      </c>
      <c r="BM21">
        <f>SQRT((ABS($C$21-$G$21)^2+(ABS($D$21-$H$21)^2)))</f>
        <v>2.0629522538095588</v>
      </c>
      <c r="BO21">
        <f>SQRT((ABS($A$21-$G$21)^2+(ABS($B$21-$H$21)^2)))</f>
        <v>7.9199871260208967</v>
      </c>
      <c r="BP21">
        <f>SQRT((ABS($C$21-$E$21)^2+(ABS($D$21-$F$21)^2)))</f>
        <v>4.5077685825730915</v>
      </c>
      <c r="BR21">
        <f>DEGREES(ACOS((6.22423844971013^2+24.2009229448865^2-19.9230881799434^2)/(2*6.22423844971013*24.2009229448865)))</f>
        <v>40.962569850702224</v>
      </c>
      <c r="BS21">
        <f>DEGREES(ACOS((20.8392613400981^2+25.2327136674053^2-5.50838878160727^2)/(2*20.8392613400981*25.2327136674053)))</f>
        <v>8.3092759169446655</v>
      </c>
      <c r="BU21">
        <v>12</v>
      </c>
      <c r="BV21">
        <v>6</v>
      </c>
      <c r="BW21">
        <v>3</v>
      </c>
      <c r="BX21">
        <v>7</v>
      </c>
      <c r="BY21">
        <v>14</v>
      </c>
      <c r="BZ21">
        <v>6</v>
      </c>
      <c r="CA21">
        <v>7</v>
      </c>
      <c r="CB21">
        <v>5</v>
      </c>
      <c r="CC21">
        <v>14</v>
      </c>
      <c r="CD21">
        <v>4</v>
      </c>
      <c r="CE21">
        <v>7</v>
      </c>
      <c r="CF21">
        <v>11</v>
      </c>
      <c r="CG21">
        <v>15</v>
      </c>
      <c r="CH21">
        <v>8</v>
      </c>
      <c r="CI21">
        <v>5</v>
      </c>
      <c r="CJ21">
        <v>11</v>
      </c>
      <c r="CL21">
        <v>11</v>
      </c>
      <c r="CM21">
        <v>4</v>
      </c>
      <c r="CN21">
        <v>0</v>
      </c>
      <c r="CO21">
        <v>3</v>
      </c>
      <c r="CP21">
        <v>10</v>
      </c>
      <c r="CQ21">
        <v>4</v>
      </c>
      <c r="CR21">
        <v>3</v>
      </c>
      <c r="CS21">
        <v>0</v>
      </c>
      <c r="CT21">
        <v>10</v>
      </c>
      <c r="CU21">
        <v>1</v>
      </c>
      <c r="CV21">
        <v>3</v>
      </c>
      <c r="CW21">
        <v>6</v>
      </c>
      <c r="CX21">
        <v>9</v>
      </c>
      <c r="CY21">
        <v>4</v>
      </c>
      <c r="CZ21">
        <v>0</v>
      </c>
      <c r="DA21">
        <v>6</v>
      </c>
      <c r="DC21">
        <f>((6/12)*100)</f>
        <v>50</v>
      </c>
      <c r="DD21">
        <f>((3/12)*100)</f>
        <v>25</v>
      </c>
      <c r="DE21">
        <f>((7/12)*100)</f>
        <v>58.333333333333336</v>
      </c>
      <c r="DF21">
        <f>((6/14)*100)</f>
        <v>42.857142857142854</v>
      </c>
      <c r="DG21">
        <f>((7/14)*100)</f>
        <v>50</v>
      </c>
      <c r="DH21">
        <f>((5/14)*100)</f>
        <v>35.714285714285715</v>
      </c>
      <c r="DI21">
        <f>((4/14)*100)</f>
        <v>28.571428571428569</v>
      </c>
      <c r="DJ21">
        <f>((7/14)*100)</f>
        <v>50</v>
      </c>
      <c r="DK21">
        <f>((11/14)*100)</f>
        <v>78.571428571428569</v>
      </c>
      <c r="DL21">
        <f>((8/15)*100)</f>
        <v>53.333333333333336</v>
      </c>
      <c r="DM21">
        <f>((5/15)*100)</f>
        <v>33.333333333333329</v>
      </c>
      <c r="DN21">
        <f>((11/15)*100)</f>
        <v>73.333333333333329</v>
      </c>
      <c r="DP21">
        <f>((4/11)*100)</f>
        <v>36.363636363636367</v>
      </c>
      <c r="DQ21">
        <f>((0/11)*100)</f>
        <v>0</v>
      </c>
      <c r="DR21">
        <f>((3/11)*100)</f>
        <v>27.27272727272727</v>
      </c>
      <c r="DS21">
        <f>((4/10)*100)</f>
        <v>40</v>
      </c>
      <c r="DT21">
        <f>((3/10)*100)</f>
        <v>30</v>
      </c>
      <c r="DU21">
        <f>((0/10)*100)</f>
        <v>0</v>
      </c>
      <c r="DV21">
        <f>((1/10)*100)</f>
        <v>10</v>
      </c>
      <c r="DW21">
        <f>((3/10)*100)</f>
        <v>30</v>
      </c>
      <c r="DX21">
        <f>((6/10)*100)</f>
        <v>60</v>
      </c>
      <c r="DY21">
        <f>((4/9)*100)</f>
        <v>44.444444444444443</v>
      </c>
      <c r="DZ21">
        <f>((0/9)*100)</f>
        <v>0</v>
      </c>
      <c r="EA21">
        <f>((6/9)*100)</f>
        <v>66.666666666666657</v>
      </c>
    </row>
    <row r="22" spans="1:131" x14ac:dyDescent="0.25">
      <c r="A22">
        <v>224.42215099999999</v>
      </c>
      <c r="B22">
        <v>9.4816090000000006</v>
      </c>
      <c r="C22">
        <v>231.07783000000001</v>
      </c>
      <c r="D22">
        <v>8.1484839999999998</v>
      </c>
      <c r="E22">
        <v>226.68563900000001</v>
      </c>
      <c r="F22">
        <v>11.46001</v>
      </c>
      <c r="G22">
        <v>231.32230200000001</v>
      </c>
      <c r="H22">
        <v>7.307601</v>
      </c>
      <c r="K22">
        <f>(13/200)</f>
        <v>6.5000000000000002E-2</v>
      </c>
      <c r="L22">
        <f>(15/200)</f>
        <v>7.4999999999999997E-2</v>
      </c>
      <c r="M22">
        <f>(16/200)</f>
        <v>0.08</v>
      </c>
      <c r="N22">
        <f>(16/200)</f>
        <v>0.08</v>
      </c>
      <c r="P22">
        <f>(11/200)</f>
        <v>5.5E-2</v>
      </c>
      <c r="Q22">
        <f>(10/200)</f>
        <v>0.05</v>
      </c>
      <c r="R22">
        <f>(10/200)</f>
        <v>0.05</v>
      </c>
      <c r="S22">
        <f>(11/200)</f>
        <v>5.5E-2</v>
      </c>
      <c r="U22">
        <f>0.065+0.055</f>
        <v>0.12</v>
      </c>
      <c r="V22">
        <f>0.075+0.05</f>
        <v>0.125</v>
      </c>
      <c r="W22">
        <f>0.08+0.05</f>
        <v>0.13</v>
      </c>
      <c r="X22">
        <f>0.08+0.055</f>
        <v>0.13500000000000001</v>
      </c>
      <c r="Z22">
        <f>SQRT((ABS($A$23-$A$22)^2+(ABS($B$23-$B$22)^2)))</f>
        <v>23.611481040300763</v>
      </c>
      <c r="AA22">
        <f>SQRT((ABS($C$23-$C$22)^2+(ABS($D$23-$D$22)^2)))</f>
        <v>24.369924236163428</v>
      </c>
      <c r="AB22">
        <f>SQRT((ABS($E$23-$E$22)^2+(ABS($F$23-$F$22)^2)))</f>
        <v>24.200922944886528</v>
      </c>
      <c r="AC22">
        <f>SQRT((ABS($G$23-$G$22)^2+(ABS($H$23-$H$22)^2)))</f>
        <v>24.535754821186881</v>
      </c>
      <c r="AJ22">
        <f>1/0.12</f>
        <v>8.3333333333333339</v>
      </c>
      <c r="AK22">
        <f>1/0.125</f>
        <v>8</v>
      </c>
      <c r="AL22">
        <f>1/0.13</f>
        <v>7.6923076923076916</v>
      </c>
      <c r="AM22">
        <f>1/0.135</f>
        <v>7.4074074074074066</v>
      </c>
      <c r="AO22">
        <f>$Z22/$U22</f>
        <v>196.76234200250636</v>
      </c>
      <c r="AP22">
        <f>$AA22/$V22</f>
        <v>194.95939388930742</v>
      </c>
      <c r="AQ22">
        <f>$AB22/$W22</f>
        <v>186.16094572989635</v>
      </c>
      <c r="AR22">
        <f>$AC22/$X22</f>
        <v>181.74633200879171</v>
      </c>
      <c r="AV22">
        <f>((0.065/0.12)*100)</f>
        <v>54.166666666666671</v>
      </c>
      <c r="AW22">
        <f>((0.075/0.125)*100)</f>
        <v>60</v>
      </c>
      <c r="AX22">
        <f>((0.08/0.13)*100)</f>
        <v>61.53846153846154</v>
      </c>
      <c r="AY22">
        <f>((0.08/0.135)*100)</f>
        <v>59.259259259259252</v>
      </c>
      <c r="BA22">
        <f>((0.055/0.12)*100)</f>
        <v>45.833333333333336</v>
      </c>
      <c r="BB22">
        <f>((0.05/0.125)*100)</f>
        <v>40</v>
      </c>
      <c r="BC22">
        <f>((0.05/0.13)*100)</f>
        <v>38.461538461538467</v>
      </c>
      <c r="BD22">
        <f>((0.055/0.135)*100)</f>
        <v>40.74074074074074</v>
      </c>
      <c r="BF22">
        <f>ABS($B$22-$D$22)</f>
        <v>1.3331250000000008</v>
      </c>
      <c r="BG22">
        <f>ABS($F$22-$H$22)</f>
        <v>4.1524090000000005</v>
      </c>
      <c r="BL22">
        <f>SQRT((ABS($A$22-$E$22)^2+(ABS($B$22-$F$22)^2)))</f>
        <v>3.0062349281027769</v>
      </c>
      <c r="BM22">
        <f>SQRT((ABS($C$22-$G$22)^2+(ABS($D$22-$H$22)^2)))</f>
        <v>0.87570016470993117</v>
      </c>
      <c r="BO22">
        <f>SQRT((ABS($A$22-$G$22)^2+(ABS($B$22-$H$22)^2)))</f>
        <v>7.2345279463739249</v>
      </c>
      <c r="BP22">
        <f>SQRT((ABS($C$22-$E$22)^2+(ABS($D$22-$F$22)^2)))</f>
        <v>5.5006859780537356</v>
      </c>
      <c r="BR22" t="e">
        <f>DEGREES(ACOS((6.5961075809973^2+0^2-6.5961075809973^2)/(2*6.5961075809973*0)))</f>
        <v>#DIV/0!</v>
      </c>
      <c r="BS22">
        <f>DEGREES(ACOS((15.9493864104432^2+19.979855652003^2-6.22423844971013^2)/(2*15.9493864104432*19.979855652003)))</f>
        <v>15.26853606236857</v>
      </c>
      <c r="BU22">
        <v>13</v>
      </c>
      <c r="BV22">
        <v>6</v>
      </c>
      <c r="BW22">
        <v>4</v>
      </c>
      <c r="BX22">
        <v>8</v>
      </c>
      <c r="BY22">
        <v>15</v>
      </c>
      <c r="BZ22">
        <v>6</v>
      </c>
      <c r="CA22">
        <v>8</v>
      </c>
      <c r="CB22">
        <v>4</v>
      </c>
      <c r="CC22">
        <v>16</v>
      </c>
      <c r="CD22">
        <v>4</v>
      </c>
      <c r="CE22">
        <v>8</v>
      </c>
      <c r="CF22">
        <v>11</v>
      </c>
      <c r="CG22">
        <v>16</v>
      </c>
      <c r="CH22">
        <v>9</v>
      </c>
      <c r="CI22">
        <v>5</v>
      </c>
      <c r="CJ22">
        <v>11</v>
      </c>
      <c r="CL22">
        <v>11</v>
      </c>
      <c r="CM22">
        <v>3</v>
      </c>
      <c r="CN22">
        <v>1</v>
      </c>
      <c r="CO22">
        <v>4</v>
      </c>
      <c r="CP22">
        <v>10</v>
      </c>
      <c r="CQ22">
        <v>3</v>
      </c>
      <c r="CR22">
        <v>3</v>
      </c>
      <c r="CS22">
        <v>0</v>
      </c>
      <c r="CT22">
        <v>10</v>
      </c>
      <c r="CU22">
        <v>1</v>
      </c>
      <c r="CV22">
        <v>3</v>
      </c>
      <c r="CW22">
        <v>6</v>
      </c>
      <c r="CX22">
        <v>11</v>
      </c>
      <c r="CY22">
        <v>6</v>
      </c>
      <c r="CZ22">
        <v>0</v>
      </c>
      <c r="DA22">
        <v>6</v>
      </c>
      <c r="DC22">
        <f>((6/13)*100)</f>
        <v>46.153846153846153</v>
      </c>
      <c r="DD22">
        <f>((4/13)*100)</f>
        <v>30.76923076923077</v>
      </c>
      <c r="DE22">
        <f>((8/13)*100)</f>
        <v>61.53846153846154</v>
      </c>
      <c r="DF22">
        <f>((6/15)*100)</f>
        <v>40</v>
      </c>
      <c r="DG22">
        <f>((8/15)*100)</f>
        <v>53.333333333333336</v>
      </c>
      <c r="DH22">
        <f>((4/15)*100)</f>
        <v>26.666666666666668</v>
      </c>
      <c r="DI22">
        <f>((4/16)*100)</f>
        <v>25</v>
      </c>
      <c r="DJ22">
        <f>((8/16)*100)</f>
        <v>50</v>
      </c>
      <c r="DK22">
        <f>((11/16)*100)</f>
        <v>68.75</v>
      </c>
      <c r="DL22">
        <f>((9/16)*100)</f>
        <v>56.25</v>
      </c>
      <c r="DM22">
        <f>((5/16)*100)</f>
        <v>31.25</v>
      </c>
      <c r="DN22">
        <f>((11/16)*100)</f>
        <v>68.75</v>
      </c>
      <c r="DP22">
        <f>((3/11)*100)</f>
        <v>27.27272727272727</v>
      </c>
      <c r="DQ22">
        <f>((1/11)*100)</f>
        <v>9.0909090909090917</v>
      </c>
      <c r="DR22">
        <f>((4/11)*100)</f>
        <v>36.363636363636367</v>
      </c>
      <c r="DS22">
        <f>((3/10)*100)</f>
        <v>30</v>
      </c>
      <c r="DT22">
        <f>((3/10)*100)</f>
        <v>30</v>
      </c>
      <c r="DU22">
        <f>((0/10)*100)</f>
        <v>0</v>
      </c>
      <c r="DV22">
        <f>((1/10)*100)</f>
        <v>10</v>
      </c>
      <c r="DW22">
        <f>((3/10)*100)</f>
        <v>30</v>
      </c>
      <c r="DX22">
        <f>((6/10)*100)</f>
        <v>60</v>
      </c>
      <c r="DY22">
        <f>((6/11)*100)</f>
        <v>54.54545454545454</v>
      </c>
      <c r="DZ22">
        <f>((0/11)*100)</f>
        <v>0</v>
      </c>
      <c r="EA22">
        <f>((6/11)*100)</f>
        <v>54.54545454545454</v>
      </c>
    </row>
    <row r="23" spans="1:131" x14ac:dyDescent="0.25">
      <c r="A23">
        <v>248.03363100000001</v>
      </c>
      <c r="B23">
        <v>9.4746000000000006</v>
      </c>
      <c r="C23">
        <v>255.43911400000002</v>
      </c>
      <c r="D23">
        <v>7.4996010000000002</v>
      </c>
      <c r="E23">
        <v>250.88368299999999</v>
      </c>
      <c r="F23">
        <v>11.086729999999999</v>
      </c>
      <c r="G23">
        <v>255.85166599999999</v>
      </c>
      <c r="H23">
        <v>6.7476310000000002</v>
      </c>
      <c r="K23">
        <f>(11/200)</f>
        <v>5.5E-2</v>
      </c>
      <c r="P23">
        <f>(13/200)</f>
        <v>6.5000000000000002E-2</v>
      </c>
      <c r="Q23">
        <f>(11/200)</f>
        <v>5.5E-2</v>
      </c>
      <c r="U23">
        <f>0.055+0.065</f>
        <v>0.12</v>
      </c>
      <c r="Z23">
        <f>SQRT((ABS($A$24-$A$23)^2+(ABS($B$24-$B$23)^2)))</f>
        <v>20.518199027138042</v>
      </c>
      <c r="AJ23">
        <f>1/0.12</f>
        <v>8.3333333333333339</v>
      </c>
      <c r="AO23">
        <f>$Z23/$U23</f>
        <v>170.98499189281702</v>
      </c>
      <c r="AV23">
        <f>((0.055/0.12)*100)</f>
        <v>45.833333333333336</v>
      </c>
      <c r="BA23">
        <f>((0.065/0.12)*100)</f>
        <v>54.166666666666671</v>
      </c>
      <c r="BF23">
        <f>ABS($B$23-$D$23)</f>
        <v>1.9749990000000004</v>
      </c>
      <c r="BG23">
        <f>ABS($F$23-$H$23)</f>
        <v>4.3390989999999992</v>
      </c>
      <c r="BI23">
        <v>2.1070234999999995</v>
      </c>
      <c r="BJ23">
        <v>2.4719734999999998</v>
      </c>
      <c r="BL23">
        <f>SQRT((ABS($A$23-$E$23)^2+(ABS($B$23-$F$23)^2)))</f>
        <v>3.2744098001935957</v>
      </c>
      <c r="BO23">
        <f>SQRT((ABS($A$23-$G$23)^2+(ABS($B$23-$H$23)^2)))</f>
        <v>8.279977728725223</v>
      </c>
      <c r="BP23">
        <f>SQRT((ABS($C$23-$E$23)^2+(ABS($D$23-$F$23)^2)))</f>
        <v>5.7982278377451015</v>
      </c>
      <c r="BS23" t="e">
        <f>DEGREES(ACOS((6.5961075809973^2+0^2-6.5961075809973^2)/(2*6.5961075809973*0)))</f>
        <v>#DIV/0!</v>
      </c>
      <c r="BU23">
        <v>11</v>
      </c>
      <c r="BV23">
        <v>4</v>
      </c>
      <c r="BW23">
        <v>4</v>
      </c>
      <c r="BX23">
        <v>9</v>
      </c>
      <c r="CL23">
        <v>13</v>
      </c>
      <c r="CM23">
        <v>4</v>
      </c>
      <c r="CN23">
        <v>1</v>
      </c>
      <c r="CO23">
        <v>6</v>
      </c>
      <c r="CP23">
        <v>11</v>
      </c>
      <c r="CQ23">
        <v>4</v>
      </c>
      <c r="CR23">
        <v>3</v>
      </c>
      <c r="CS23">
        <v>0</v>
      </c>
      <c r="DC23">
        <f>((4/11)*100)</f>
        <v>36.363636363636367</v>
      </c>
      <c r="DD23">
        <f>((4/11)*100)</f>
        <v>36.363636363636367</v>
      </c>
      <c r="DE23">
        <f>((9/11)*100)</f>
        <v>81.818181818181827</v>
      </c>
      <c r="DP23">
        <f>((4/13)*100)</f>
        <v>30.76923076923077</v>
      </c>
      <c r="DQ23">
        <f>((1/13)*100)</f>
        <v>7.6923076923076925</v>
      </c>
      <c r="DR23">
        <f>((6/13)*100)</f>
        <v>46.153846153846153</v>
      </c>
      <c r="DS23">
        <f>((4/11)*100)</f>
        <v>36.363636363636367</v>
      </c>
      <c r="DT23">
        <f>((3/11)*100)</f>
        <v>27.27272727272727</v>
      </c>
      <c r="DU23">
        <f>((0/11)*100)</f>
        <v>0</v>
      </c>
    </row>
    <row r="24" spans="1:131" x14ac:dyDescent="0.25">
      <c r="A24">
        <v>268.52434599999998</v>
      </c>
      <c r="B24">
        <v>8.4129550000000002</v>
      </c>
    </row>
    <row r="25" spans="1:131" x14ac:dyDescent="0.25">
      <c r="A25" t="s">
        <v>22</v>
      </c>
      <c r="B25" t="s">
        <v>22</v>
      </c>
      <c r="C25" t="s">
        <v>22</v>
      </c>
      <c r="D25" t="s">
        <v>22</v>
      </c>
      <c r="E25" t="s">
        <v>22</v>
      </c>
      <c r="F25" t="s">
        <v>22</v>
      </c>
      <c r="G25" t="s">
        <v>22</v>
      </c>
      <c r="H25" t="s">
        <v>22</v>
      </c>
      <c r="BR25">
        <f>DEGREES(ACOS((19.3203691774852^2+23.030774118622^2-5.87094612642715^2)/(2*19.3203691774852*23.030774118622)))</f>
        <v>12.382284435066641</v>
      </c>
    </row>
    <row r="26" spans="1:131" x14ac:dyDescent="0.25">
      <c r="A26">
        <v>35.495581999999999</v>
      </c>
      <c r="B26">
        <v>10.473390999999999</v>
      </c>
      <c r="C26">
        <v>49.524559000000004</v>
      </c>
      <c r="D26">
        <v>8.2989250000000006</v>
      </c>
      <c r="E26">
        <v>32.828903000000004</v>
      </c>
      <c r="F26">
        <v>11.527760000000001</v>
      </c>
      <c r="G26">
        <v>24.883604000000005</v>
      </c>
      <c r="H26">
        <v>8.4030860000000001</v>
      </c>
      <c r="K26">
        <f>(15/200)</f>
        <v>7.4999999999999997E-2</v>
      </c>
      <c r="L26">
        <f>(17/200)</f>
        <v>8.5000000000000006E-2</v>
      </c>
      <c r="M26">
        <f>(12/200)</f>
        <v>0.06</v>
      </c>
      <c r="N26">
        <f>(15/200)</f>
        <v>7.4999999999999997E-2</v>
      </c>
      <c r="P26">
        <f>(10/200)</f>
        <v>0.05</v>
      </c>
      <c r="Q26">
        <f>(10/200)</f>
        <v>0.05</v>
      </c>
      <c r="R26">
        <f>(9/200)</f>
        <v>4.4999999999999998E-2</v>
      </c>
      <c r="S26">
        <f>(11/200)</f>
        <v>5.5E-2</v>
      </c>
      <c r="U26">
        <f>0.075+0.05</f>
        <v>0.125</v>
      </c>
      <c r="V26">
        <f>0.085+0.05</f>
        <v>0.13500000000000001</v>
      </c>
      <c r="W26">
        <f>0.06+0.045</f>
        <v>0.105</v>
      </c>
      <c r="X26">
        <f>0.075+0.055</f>
        <v>0.13</v>
      </c>
      <c r="Z26">
        <f>SQRT((ABS($A$27-$A$26)^2+(ABS($B$27-$B$26)^2)))</f>
        <v>23.936694748022752</v>
      </c>
      <c r="AA26">
        <f>SQRT((ABS($C$27-$C$26)^2+(ABS($D$27-$D$26)^2)))</f>
        <v>26.863637114970491</v>
      </c>
      <c r="AB26">
        <f>SQRT((ABS($E$27-$E$26)^2+(ABS($F$27-$F$26)^2)))</f>
        <v>23.030774118621999</v>
      </c>
      <c r="AC26">
        <f>SQRT((ABS($G$27-$G$26)^2+(ABS($H$27-$H$26)^2)))</f>
        <v>26.652169291159506</v>
      </c>
      <c r="AJ26">
        <f>1/0.125</f>
        <v>8</v>
      </c>
      <c r="AK26">
        <f>1/0.135</f>
        <v>7.4074074074074066</v>
      </c>
      <c r="AL26">
        <f>1/0.105</f>
        <v>9.5238095238095237</v>
      </c>
      <c r="AM26">
        <f>1/0.13</f>
        <v>7.6923076923076916</v>
      </c>
      <c r="AO26">
        <f>$Z26/$U26</f>
        <v>191.49355798418202</v>
      </c>
      <c r="AP26">
        <f>$AA26/$V26</f>
        <v>198.98990455533695</v>
      </c>
      <c r="AQ26">
        <f>$AB26/$W26</f>
        <v>219.34070589163809</v>
      </c>
      <c r="AR26">
        <f>$AC26/$X26</f>
        <v>205.01668685507312</v>
      </c>
      <c r="AV26">
        <f>((0.075/0.125)*100)</f>
        <v>60</v>
      </c>
      <c r="AW26">
        <f>((0.085/0.135)*100)</f>
        <v>62.962962962962962</v>
      </c>
      <c r="AX26">
        <f>((0.06/0.105)*100)</f>
        <v>57.142857142857139</v>
      </c>
      <c r="AY26">
        <f>((0.075/0.13)*100)</f>
        <v>57.692307692307686</v>
      </c>
      <c r="BA26">
        <f>((0.05/0.125)*100)</f>
        <v>40</v>
      </c>
      <c r="BB26">
        <f>((0.05/0.135)*100)</f>
        <v>37.037037037037038</v>
      </c>
      <c r="BC26">
        <f>((0.045/0.105)*100)</f>
        <v>42.857142857142854</v>
      </c>
      <c r="BD26">
        <f>((0.055/0.13)*100)</f>
        <v>42.307692307692307</v>
      </c>
      <c r="BF26">
        <f>ABS($B$26-$D$26)</f>
        <v>2.1744659999999989</v>
      </c>
      <c r="BG26">
        <f>ABS($F$26-$H$26)</f>
        <v>3.1246740000000006</v>
      </c>
      <c r="BL26">
        <f>SQRT((ABS($A$26-$E$26)^2+(ABS($B$26-$F$26)^2)))</f>
        <v>2.8675548603648329</v>
      </c>
      <c r="BM26">
        <f>SQRT((ABS($C$26-$G$27)^2+(ABS($D$26-$H$27)^2)))</f>
        <v>2.6987416039243155</v>
      </c>
      <c r="BO26">
        <f>SQRT((ABS($A$26-$G$26)^2+(ABS($B$26-$H$26)^2)))</f>
        <v>10.812041429143196</v>
      </c>
      <c r="BP26">
        <f>SQRT((ABS($C$26-$E$27)^2+(ABS($D$26-$F$27)^2)))</f>
        <v>6.6279631879745642</v>
      </c>
      <c r="BR26">
        <f>DEGREES(ACOS((23.9421126756836^2+24.3524853589092^2-3.81126081320106^2)/(2*23.9421126756836*24.3524853589092)))</f>
        <v>9.0002131032487203</v>
      </c>
      <c r="BS26">
        <f>DEGREES(ACOS((8.53764392591287^2+26.6521692911595^2-19.3203691774852^2)/(2*8.53764392591287*26.6521692911595)))</f>
        <v>25.735232246187518</v>
      </c>
      <c r="BU26">
        <v>15</v>
      </c>
      <c r="BV26">
        <v>5</v>
      </c>
      <c r="BW26">
        <v>6</v>
      </c>
      <c r="BX26">
        <v>13</v>
      </c>
      <c r="BY26">
        <v>17</v>
      </c>
      <c r="BZ26">
        <v>9</v>
      </c>
      <c r="CA26">
        <v>8</v>
      </c>
      <c r="CB26">
        <v>7</v>
      </c>
      <c r="CC26">
        <v>12</v>
      </c>
      <c r="CD26">
        <v>6</v>
      </c>
      <c r="CE26">
        <v>6</v>
      </c>
      <c r="CF26">
        <v>8</v>
      </c>
      <c r="CG26">
        <v>15</v>
      </c>
      <c r="CH26">
        <v>13</v>
      </c>
      <c r="CI26">
        <v>5</v>
      </c>
      <c r="CJ26">
        <v>8</v>
      </c>
      <c r="CL26">
        <v>10</v>
      </c>
      <c r="CM26">
        <v>0</v>
      </c>
      <c r="CN26">
        <v>0</v>
      </c>
      <c r="CO26">
        <v>9</v>
      </c>
      <c r="CP26">
        <v>10</v>
      </c>
      <c r="CQ26">
        <v>0</v>
      </c>
      <c r="CR26">
        <v>4</v>
      </c>
      <c r="CS26">
        <v>0</v>
      </c>
      <c r="CT26">
        <v>9</v>
      </c>
      <c r="CU26">
        <v>0</v>
      </c>
      <c r="CV26">
        <v>4</v>
      </c>
      <c r="CW26">
        <v>2</v>
      </c>
      <c r="CX26">
        <v>11</v>
      </c>
      <c r="CY26">
        <v>9</v>
      </c>
      <c r="CZ26">
        <v>0</v>
      </c>
      <c r="DA26">
        <v>2</v>
      </c>
      <c r="DC26">
        <f>((5/15)*100)</f>
        <v>33.333333333333329</v>
      </c>
      <c r="DD26">
        <f>((6/15)*100)</f>
        <v>40</v>
      </c>
      <c r="DE26">
        <f>((13/15)*100)</f>
        <v>86.666666666666671</v>
      </c>
      <c r="DF26">
        <f>((9/17)*100)</f>
        <v>52.941176470588239</v>
      </c>
      <c r="DG26">
        <f>((8/17)*100)</f>
        <v>47.058823529411761</v>
      </c>
      <c r="DH26">
        <f>((7/17)*100)</f>
        <v>41.17647058823529</v>
      </c>
      <c r="DI26">
        <f>((6/12)*100)</f>
        <v>50</v>
      </c>
      <c r="DJ26">
        <f>((6/12)*100)</f>
        <v>50</v>
      </c>
      <c r="DK26">
        <f>((8/12)*100)</f>
        <v>66.666666666666657</v>
      </c>
      <c r="DL26">
        <f>((13/15)*100)</f>
        <v>86.666666666666671</v>
      </c>
      <c r="DM26">
        <f>((5/15)*100)</f>
        <v>33.333333333333329</v>
      </c>
      <c r="DN26">
        <f>((8/15)*100)</f>
        <v>53.333333333333336</v>
      </c>
      <c r="DP26">
        <f>((0/10)*100)</f>
        <v>0</v>
      </c>
      <c r="DQ26">
        <f>((0/10)*100)</f>
        <v>0</v>
      </c>
      <c r="DR26">
        <f>((9/10)*100)</f>
        <v>90</v>
      </c>
      <c r="DS26">
        <f>((0/10)*100)</f>
        <v>0</v>
      </c>
      <c r="DT26">
        <f>((4/10)*100)</f>
        <v>40</v>
      </c>
      <c r="DU26">
        <f>((0/10)*100)</f>
        <v>0</v>
      </c>
      <c r="DV26">
        <f>((0/9)*100)</f>
        <v>0</v>
      </c>
      <c r="DW26">
        <f>((4/9)*100)</f>
        <v>44.444444444444443</v>
      </c>
      <c r="DX26">
        <f>((2/9)*100)</f>
        <v>22.222222222222221</v>
      </c>
      <c r="DY26">
        <f>((9/11)*100)</f>
        <v>81.818181818181827</v>
      </c>
      <c r="DZ26">
        <f>((0/11)*100)</f>
        <v>0</v>
      </c>
      <c r="EA26">
        <f>((2/11)*100)</f>
        <v>18.181818181818183</v>
      </c>
    </row>
    <row r="27" spans="1:131" x14ac:dyDescent="0.25">
      <c r="A27">
        <v>59.39434</v>
      </c>
      <c r="B27">
        <v>9.1262749999999997</v>
      </c>
      <c r="C27">
        <v>76.381555000000006</v>
      </c>
      <c r="D27">
        <v>7.7016270000000002</v>
      </c>
      <c r="E27">
        <v>55.829219999999999</v>
      </c>
      <c r="F27">
        <v>10.34371</v>
      </c>
      <c r="G27">
        <v>51.461903</v>
      </c>
      <c r="H27">
        <v>6.420121</v>
      </c>
      <c r="K27">
        <f>(14/200)</f>
        <v>7.0000000000000007E-2</v>
      </c>
      <c r="L27">
        <f>(13/200)</f>
        <v>6.5000000000000002E-2</v>
      </c>
      <c r="M27">
        <f>(13/200)</f>
        <v>6.5000000000000002E-2</v>
      </c>
      <c r="N27">
        <f>(16/200)</f>
        <v>0.08</v>
      </c>
      <c r="P27">
        <f>(8/200)</f>
        <v>0.04</v>
      </c>
      <c r="Q27">
        <f>(9/200)</f>
        <v>4.4999999999999998E-2</v>
      </c>
      <c r="R27">
        <f>(9/200)</f>
        <v>4.4999999999999998E-2</v>
      </c>
      <c r="S27">
        <f>(10/200)</f>
        <v>0.05</v>
      </c>
      <c r="U27">
        <f>0.07+0.04</f>
        <v>0.11000000000000001</v>
      </c>
      <c r="V27">
        <f>0.065+0.045</f>
        <v>0.11</v>
      </c>
      <c r="W27">
        <f>0.065+0.045</f>
        <v>0.11</v>
      </c>
      <c r="X27">
        <f>0.08+0.05</f>
        <v>0.13</v>
      </c>
      <c r="Z27">
        <f>SQRT((ABS($A$28-$A$27)^2+(ABS($B$28-$B$27)^2)))</f>
        <v>21.485275714230387</v>
      </c>
      <c r="AA27">
        <f>SQRT((ABS($C$28-$C$27)^2+(ABS($D$28-$D$27)^2)))</f>
        <v>23.998908206748499</v>
      </c>
      <c r="AB27">
        <f>SQRT((ABS($E$28-$E$27)^2+(ABS($F$28-$F$27)^2)))</f>
        <v>24.352485358909167</v>
      </c>
      <c r="AC27">
        <f>SQRT((ABS($G$28-$G$27)^2+(ABS($H$28-$H$27)^2)))</f>
        <v>27.937645429034664</v>
      </c>
      <c r="AJ27">
        <f>1/0.11</f>
        <v>9.0909090909090917</v>
      </c>
      <c r="AK27">
        <f>1/0.11</f>
        <v>9.0909090909090917</v>
      </c>
      <c r="AL27">
        <f>1/0.11</f>
        <v>9.0909090909090917</v>
      </c>
      <c r="AM27">
        <f>1/0.13</f>
        <v>7.6923076923076916</v>
      </c>
      <c r="AO27">
        <f>$Z27/$U27</f>
        <v>195.32068831118531</v>
      </c>
      <c r="AP27">
        <f>$AA27/$V27</f>
        <v>218.17189278862273</v>
      </c>
      <c r="AQ27">
        <f>$AB27/$W27</f>
        <v>221.38623053553789</v>
      </c>
      <c r="AR27">
        <f>$AC27/$X27</f>
        <v>214.90496483872818</v>
      </c>
      <c r="AV27">
        <f>((0.07/0.11)*100)</f>
        <v>63.636363636363647</v>
      </c>
      <c r="AW27">
        <f>((0.065/0.11)*100)</f>
        <v>59.090909090909093</v>
      </c>
      <c r="AX27">
        <f>((0.065/0.11)*100)</f>
        <v>59.090909090909093</v>
      </c>
      <c r="AY27">
        <f>((0.08/0.13)*100)</f>
        <v>61.53846153846154</v>
      </c>
      <c r="BA27">
        <f>((0.04/0.11)*100)</f>
        <v>36.363636363636367</v>
      </c>
      <c r="BB27">
        <f>((0.045/0.11)*100)</f>
        <v>40.909090909090907</v>
      </c>
      <c r="BC27">
        <f>((0.045/0.11)*100)</f>
        <v>40.909090909090907</v>
      </c>
      <c r="BD27">
        <f>((0.05/0.13)*100)</f>
        <v>38.461538461538467</v>
      </c>
      <c r="BF27">
        <f>ABS($B$27-$D$27)</f>
        <v>1.4246479999999995</v>
      </c>
      <c r="BG27">
        <f>ABS($F$27-$H$27)</f>
        <v>3.9235889999999998</v>
      </c>
      <c r="BL27">
        <f>SQRT((ABS($A$27-$E$27)^2+(ABS($B$27-$F$27)^2)))</f>
        <v>3.767257436600929</v>
      </c>
      <c r="BM27">
        <f>SQRT((ABS($C$27-$G$28)^2+(ABS($D$27-$H$28)^2)))</f>
        <v>3.4002151619732865</v>
      </c>
      <c r="BO27">
        <f>SQRT((ABS($A$27-$G$27)^2+(ABS($B$27-$H$27)^2)))</f>
        <v>8.3813379737775158</v>
      </c>
      <c r="BP27">
        <f>SQRT((ABS($C$27-$E$28)^2+(ABS($D$27-$F$28)^2)))</f>
        <v>4.3678527963319684</v>
      </c>
      <c r="BR27">
        <f>DEGREES(ACOS((29.3311566294548^2+30.3885289648089^2-4.36691434729948^2)/(2*29.3311566294548*30.3885289648089)))</f>
        <v>8.1381107568458582</v>
      </c>
      <c r="BS27">
        <f>DEGREES(ACOS((5.87094612642715^2+27.9376454290346^2-23.9421126756836^2)/(2*5.87094612642715*27.9376454290346)))</f>
        <v>42.526307334225237</v>
      </c>
      <c r="BU27">
        <v>14</v>
      </c>
      <c r="BV27">
        <v>9</v>
      </c>
      <c r="BW27">
        <v>7</v>
      </c>
      <c r="BX27">
        <v>10</v>
      </c>
      <c r="BY27">
        <v>13</v>
      </c>
      <c r="BZ27">
        <v>9</v>
      </c>
      <c r="CA27">
        <v>4</v>
      </c>
      <c r="CB27">
        <v>4</v>
      </c>
      <c r="CC27">
        <v>13</v>
      </c>
      <c r="CD27">
        <v>7</v>
      </c>
      <c r="CE27">
        <v>4</v>
      </c>
      <c r="CF27">
        <v>13</v>
      </c>
      <c r="CG27">
        <v>16</v>
      </c>
      <c r="CH27">
        <v>10</v>
      </c>
      <c r="CI27">
        <v>7</v>
      </c>
      <c r="CJ27">
        <v>13</v>
      </c>
      <c r="CL27">
        <v>8</v>
      </c>
      <c r="CM27">
        <v>0</v>
      </c>
      <c r="CN27">
        <v>2</v>
      </c>
      <c r="CO27">
        <v>6</v>
      </c>
      <c r="CP27">
        <v>9</v>
      </c>
      <c r="CQ27">
        <v>4</v>
      </c>
      <c r="CR27">
        <v>0</v>
      </c>
      <c r="CS27">
        <v>0</v>
      </c>
      <c r="CT27">
        <v>9</v>
      </c>
      <c r="CU27">
        <v>2</v>
      </c>
      <c r="CV27">
        <v>0</v>
      </c>
      <c r="CW27">
        <v>6</v>
      </c>
      <c r="CX27">
        <v>10</v>
      </c>
      <c r="CY27">
        <v>6</v>
      </c>
      <c r="CZ27">
        <v>0</v>
      </c>
      <c r="DA27">
        <v>6</v>
      </c>
      <c r="DC27">
        <f>((9/14)*100)</f>
        <v>64.285714285714292</v>
      </c>
      <c r="DD27">
        <f>((7/14)*100)</f>
        <v>50</v>
      </c>
      <c r="DE27">
        <f>((10/14)*100)</f>
        <v>71.428571428571431</v>
      </c>
      <c r="DF27">
        <f>((9/13)*100)</f>
        <v>69.230769230769226</v>
      </c>
      <c r="DG27">
        <f>((4/13)*100)</f>
        <v>30.76923076923077</v>
      </c>
      <c r="DH27">
        <f>((4/13)*100)</f>
        <v>30.76923076923077</v>
      </c>
      <c r="DI27">
        <f>((7/13)*100)</f>
        <v>53.846153846153847</v>
      </c>
      <c r="DJ27">
        <f>((4/13)*100)</f>
        <v>30.76923076923077</v>
      </c>
      <c r="DK27">
        <f>((13/13)*100)</f>
        <v>100</v>
      </c>
      <c r="DL27">
        <f>((10/16)*100)</f>
        <v>62.5</v>
      </c>
      <c r="DM27">
        <f>((7/16)*100)</f>
        <v>43.75</v>
      </c>
      <c r="DN27">
        <f>((13/16)*100)</f>
        <v>81.25</v>
      </c>
      <c r="DP27">
        <f>((0/8)*100)</f>
        <v>0</v>
      </c>
      <c r="DQ27">
        <f>((2/8)*100)</f>
        <v>25</v>
      </c>
      <c r="DR27">
        <f>((6/8)*100)</f>
        <v>75</v>
      </c>
      <c r="DS27">
        <f>((4/9)*100)</f>
        <v>44.444444444444443</v>
      </c>
      <c r="DT27">
        <f>((0/9)*100)</f>
        <v>0</v>
      </c>
      <c r="DU27">
        <f>((0/9)*100)</f>
        <v>0</v>
      </c>
      <c r="DV27">
        <f>((2/9)*100)</f>
        <v>22.222222222222221</v>
      </c>
      <c r="DW27">
        <f>((0/9)*100)</f>
        <v>0</v>
      </c>
      <c r="DX27">
        <f>((6/9)*100)</f>
        <v>66.666666666666657</v>
      </c>
      <c r="DY27">
        <f>((6/10)*100)</f>
        <v>60</v>
      </c>
      <c r="DZ27">
        <f>((0/10)*100)</f>
        <v>0</v>
      </c>
      <c r="EA27">
        <f>((6/10)*100)</f>
        <v>60</v>
      </c>
    </row>
    <row r="28" spans="1:131" x14ac:dyDescent="0.25">
      <c r="A28">
        <v>80.877437</v>
      </c>
      <c r="B28">
        <v>8.8203080000000007</v>
      </c>
      <c r="C28">
        <v>100.35215300000002</v>
      </c>
      <c r="D28">
        <v>6.5362830000000001</v>
      </c>
      <c r="E28">
        <v>80.176967000000005</v>
      </c>
      <c r="F28">
        <v>9.8633360000000003</v>
      </c>
      <c r="G28">
        <v>79.398068000000009</v>
      </c>
      <c r="H28">
        <v>6.1325149999999997</v>
      </c>
      <c r="K28">
        <f>(15/200)</f>
        <v>7.4999999999999997E-2</v>
      </c>
      <c r="L28">
        <f>(13/200)</f>
        <v>6.5000000000000002E-2</v>
      </c>
      <c r="M28">
        <f>(14/200)</f>
        <v>7.0000000000000007E-2</v>
      </c>
      <c r="N28">
        <f>(14/200)</f>
        <v>7.0000000000000007E-2</v>
      </c>
      <c r="P28">
        <f>(8/200)</f>
        <v>0.04</v>
      </c>
      <c r="Q28">
        <f>(9/200)</f>
        <v>4.4999999999999998E-2</v>
      </c>
      <c r="R28">
        <f>(9/200)</f>
        <v>4.4999999999999998E-2</v>
      </c>
      <c r="S28">
        <f>(9/200)</f>
        <v>4.4999999999999998E-2</v>
      </c>
      <c r="U28">
        <f>0.075+0.04</f>
        <v>0.11499999999999999</v>
      </c>
      <c r="V28">
        <f>0.065+0.045</f>
        <v>0.11</v>
      </c>
      <c r="W28">
        <f>0.07+0.045</f>
        <v>0.115</v>
      </c>
      <c r="X28">
        <f>0.07+0.045</f>
        <v>0.115</v>
      </c>
      <c r="Z28">
        <f>SQRT((ABS($A$29-$A$28)^2+(ABS($B$29-$B$28)^2)))</f>
        <v>26.035595322722415</v>
      </c>
      <c r="AA28">
        <f>SQRT((ABS($C$29-$C$28)^2+(ABS($D$29-$D$28)^2)))</f>
        <v>26.831555438816512</v>
      </c>
      <c r="AB28">
        <f>SQRT((ABS($E$29-$E$28)^2+(ABS($F$29-$F$28)^2)))</f>
        <v>25.591247248496892</v>
      </c>
      <c r="AC28">
        <f>SQRT((ABS($G$29-$G$28)^2+(ABS($H$29-$H$28)^2)))</f>
        <v>25.229557525644321</v>
      </c>
      <c r="AJ28">
        <f>1/0.115</f>
        <v>8.695652173913043</v>
      </c>
      <c r="AK28">
        <f>1/0.11</f>
        <v>9.0909090909090917</v>
      </c>
      <c r="AL28">
        <f>1/0.115</f>
        <v>8.695652173913043</v>
      </c>
      <c r="AM28">
        <f>1/0.115</f>
        <v>8.695652173913043</v>
      </c>
      <c r="AO28">
        <f>$Z28/$U28</f>
        <v>226.39648106715146</v>
      </c>
      <c r="AP28">
        <f>$AA28/$V28</f>
        <v>243.92323126196828</v>
      </c>
      <c r="AQ28">
        <f>$AB28/$W28</f>
        <v>222.53258476953818</v>
      </c>
      <c r="AR28">
        <f>$AC28/$X28</f>
        <v>219.38745674473321</v>
      </c>
      <c r="AV28">
        <f>((0.075/0.115)*100)</f>
        <v>65.217391304347814</v>
      </c>
      <c r="AW28">
        <f>((0.065/0.11)*100)</f>
        <v>59.090909090909093</v>
      </c>
      <c r="AX28">
        <f>((0.07/0.115)*100)</f>
        <v>60.869565217391312</v>
      </c>
      <c r="AY28">
        <f>((0.07/0.115)*100)</f>
        <v>60.869565217391312</v>
      </c>
      <c r="BA28">
        <f>((0.04/0.115)*100)</f>
        <v>34.782608695652172</v>
      </c>
      <c r="BB28">
        <f>((0.045/0.11)*100)</f>
        <v>40.909090909090907</v>
      </c>
      <c r="BC28">
        <f>((0.045/0.115)*100)</f>
        <v>39.130434782608688</v>
      </c>
      <c r="BD28">
        <f>((0.045/0.115)*100)</f>
        <v>39.130434782608688</v>
      </c>
      <c r="BF28">
        <f>ABS($B$28-$D$28)</f>
        <v>2.2840250000000006</v>
      </c>
      <c r="BG28">
        <f>ABS($F$28-$H$28)</f>
        <v>3.7308210000000006</v>
      </c>
      <c r="BL28">
        <f>SQRT((ABS($A$28-$E$28)^2+(ABS($B$28-$F$28)^2)))</f>
        <v>1.2564098175690896</v>
      </c>
      <c r="BM28">
        <f>SQRT((ABS($C$28-$G$29)^2+(ABS($D$28-$H$29)^2)))</f>
        <v>4.7923162698307946</v>
      </c>
      <c r="BO28">
        <f>SQRT((ABS($A$28-$G$28)^2+(ABS($B$28-$H$28)^2)))</f>
        <v>3.0680227914749882</v>
      </c>
      <c r="BP28">
        <f>SQRT((ABS($C$28-$E$29)^2+(ABS($D$28-$F$29)^2)))</f>
        <v>5.8019248803545196</v>
      </c>
      <c r="BR28">
        <f>DEGREES(ACOS((27.6046199810982^2+27.1728986067688^2-4.18827714603093^2)/(2*27.6046199810982*27.1728986067688)))</f>
        <v>8.723668943070205</v>
      </c>
      <c r="BS28">
        <f>DEGREES(ACOS((26.4665210027244^2+25.2295575256443^2-4.60521796814201^2)/(2*26.4665210027244*25.2295575256443)))</f>
        <v>9.8479100162690756</v>
      </c>
      <c r="BU28">
        <v>15</v>
      </c>
      <c r="BV28">
        <v>9</v>
      </c>
      <c r="BW28">
        <v>8</v>
      </c>
      <c r="BX28">
        <v>8</v>
      </c>
      <c r="BY28">
        <v>13</v>
      </c>
      <c r="BZ28">
        <v>8</v>
      </c>
      <c r="CA28">
        <v>4</v>
      </c>
      <c r="CB28">
        <v>5</v>
      </c>
      <c r="CC28">
        <v>14</v>
      </c>
      <c r="CD28">
        <v>8</v>
      </c>
      <c r="CE28">
        <v>5</v>
      </c>
      <c r="CF28">
        <v>14</v>
      </c>
      <c r="CG28">
        <v>14</v>
      </c>
      <c r="CH28">
        <v>8</v>
      </c>
      <c r="CI28">
        <v>5</v>
      </c>
      <c r="CJ28">
        <v>14</v>
      </c>
      <c r="CL28">
        <v>8</v>
      </c>
      <c r="CM28">
        <v>4</v>
      </c>
      <c r="CN28">
        <v>2</v>
      </c>
      <c r="CO28">
        <v>2</v>
      </c>
      <c r="CP28">
        <v>9</v>
      </c>
      <c r="CQ28">
        <v>3</v>
      </c>
      <c r="CR28">
        <v>0</v>
      </c>
      <c r="CS28">
        <v>0</v>
      </c>
      <c r="CT28">
        <v>9</v>
      </c>
      <c r="CU28">
        <v>2</v>
      </c>
      <c r="CV28">
        <v>0</v>
      </c>
      <c r="CW28">
        <v>9</v>
      </c>
      <c r="CX28">
        <v>9</v>
      </c>
      <c r="CY28">
        <v>2</v>
      </c>
      <c r="CZ28">
        <v>0</v>
      </c>
      <c r="DA28">
        <v>9</v>
      </c>
      <c r="DC28">
        <f>((9/15)*100)</f>
        <v>60</v>
      </c>
      <c r="DD28">
        <f>((8/15)*100)</f>
        <v>53.333333333333336</v>
      </c>
      <c r="DE28">
        <f>((8/15)*100)</f>
        <v>53.333333333333336</v>
      </c>
      <c r="DF28">
        <f>((8/13)*100)</f>
        <v>61.53846153846154</v>
      </c>
      <c r="DG28">
        <f>((4/13)*100)</f>
        <v>30.76923076923077</v>
      </c>
      <c r="DH28">
        <f>((5/13)*100)</f>
        <v>38.461538461538467</v>
      </c>
      <c r="DI28">
        <f>((8/14)*100)</f>
        <v>57.142857142857139</v>
      </c>
      <c r="DJ28">
        <f>((5/14)*100)</f>
        <v>35.714285714285715</v>
      </c>
      <c r="DK28">
        <f>((14/14)*100)</f>
        <v>100</v>
      </c>
      <c r="DL28">
        <f>((8/14)*100)</f>
        <v>57.142857142857139</v>
      </c>
      <c r="DM28">
        <f>((5/14)*100)</f>
        <v>35.714285714285715</v>
      </c>
      <c r="DN28">
        <f>((14/14)*100)</f>
        <v>100</v>
      </c>
      <c r="DP28">
        <f>((4/8)*100)</f>
        <v>50</v>
      </c>
      <c r="DQ28">
        <f>((2/8)*100)</f>
        <v>25</v>
      </c>
      <c r="DR28">
        <f>((2/8)*100)</f>
        <v>25</v>
      </c>
      <c r="DS28">
        <f>((3/9)*100)</f>
        <v>33.333333333333329</v>
      </c>
      <c r="DT28">
        <f>((0/9)*100)</f>
        <v>0</v>
      </c>
      <c r="DU28">
        <f>((0/9)*100)</f>
        <v>0</v>
      </c>
      <c r="DV28">
        <f>((2/9)*100)</f>
        <v>22.222222222222221</v>
      </c>
      <c r="DW28">
        <f>((0/9)*100)</f>
        <v>0</v>
      </c>
      <c r="DX28">
        <f>((9/9)*100)</f>
        <v>100</v>
      </c>
      <c r="DY28">
        <f>((2/9)*100)</f>
        <v>22.222222222222221</v>
      </c>
      <c r="DZ28">
        <f>((0/9)*100)</f>
        <v>0</v>
      </c>
      <c r="EA28">
        <f>((9/9)*100)</f>
        <v>100</v>
      </c>
    </row>
    <row r="29" spans="1:131" x14ac:dyDescent="0.25">
      <c r="A29">
        <v>106.893939</v>
      </c>
      <c r="B29">
        <v>7.8233889999999997</v>
      </c>
      <c r="C29">
        <v>127.183707</v>
      </c>
      <c r="D29">
        <v>6.5274960000000002</v>
      </c>
      <c r="E29">
        <v>105.741119</v>
      </c>
      <c r="F29">
        <v>8.6860219999999995</v>
      </c>
      <c r="G29">
        <v>104.55623200000001</v>
      </c>
      <c r="H29">
        <v>4.2358450000000003</v>
      </c>
      <c r="K29">
        <f>(14/200)</f>
        <v>7.0000000000000007E-2</v>
      </c>
      <c r="L29">
        <f>(12/200)</f>
        <v>0.06</v>
      </c>
      <c r="M29">
        <f>(16/200)</f>
        <v>0.08</v>
      </c>
      <c r="N29">
        <f>(15/200)</f>
        <v>7.4999999999999997E-2</v>
      </c>
      <c r="P29">
        <f>(8/200)</f>
        <v>0.04</v>
      </c>
      <c r="Q29">
        <f>(10/200)</f>
        <v>0.05</v>
      </c>
      <c r="R29">
        <f>(9/200)</f>
        <v>4.4999999999999998E-2</v>
      </c>
      <c r="S29">
        <f>(8/200)</f>
        <v>0.04</v>
      </c>
      <c r="U29">
        <f>0.07+0.04</f>
        <v>0.11000000000000001</v>
      </c>
      <c r="V29">
        <f>0.06+0.05</f>
        <v>0.11</v>
      </c>
      <c r="W29">
        <f>0.08+0.045</f>
        <v>0.125</v>
      </c>
      <c r="X29">
        <f>0.075+0.04</f>
        <v>0.11499999999999999</v>
      </c>
      <c r="Z29">
        <f>SQRT((ABS($A$30-$A$29)^2+(ABS($B$30-$B$29)^2)))</f>
        <v>26.34060294331551</v>
      </c>
      <c r="AA29">
        <f>SQRT((ABS($C$30-$C$29)^2+(ABS($D$30-$D$29)^2)))</f>
        <v>31.321181169290629</v>
      </c>
      <c r="AB29">
        <f>SQRT((ABS($E$30-$E$29)^2+(ABS($F$30-$F$29)^2)))</f>
        <v>27.388089715627636</v>
      </c>
      <c r="AC29">
        <f>SQRT((ABS($G$30-$G$29)^2+(ABS($H$30-$H$29)^2)))</f>
        <v>27.691643612334172</v>
      </c>
      <c r="AJ29">
        <f>1/0.11</f>
        <v>9.0909090909090917</v>
      </c>
      <c r="AK29">
        <f>1/0.11</f>
        <v>9.0909090909090917</v>
      </c>
      <c r="AL29">
        <f>1/0.125</f>
        <v>8</v>
      </c>
      <c r="AM29">
        <f>1/0.115</f>
        <v>8.695652173913043</v>
      </c>
      <c r="AO29">
        <f>$Z29/$U29</f>
        <v>239.46002675741369</v>
      </c>
      <c r="AP29">
        <f>$AA29/$V29</f>
        <v>284.73801062991481</v>
      </c>
      <c r="AQ29">
        <f>$AB29/$W29</f>
        <v>219.10471772502109</v>
      </c>
      <c r="AR29">
        <f>$AC29/$X29</f>
        <v>240.7969009768189</v>
      </c>
      <c r="AV29">
        <f>((0.07/0.11)*100)</f>
        <v>63.636363636363647</v>
      </c>
      <c r="AW29">
        <f>((0.06/0.11)*100)</f>
        <v>54.54545454545454</v>
      </c>
      <c r="AX29">
        <f>((0.08/0.125)*100)</f>
        <v>64</v>
      </c>
      <c r="AY29">
        <f>((0.075/0.115)*100)</f>
        <v>65.217391304347814</v>
      </c>
      <c r="BA29">
        <f>((0.04/0.11)*100)</f>
        <v>36.363636363636367</v>
      </c>
      <c r="BB29">
        <f>((0.05/0.11)*100)</f>
        <v>45.45454545454546</v>
      </c>
      <c r="BC29">
        <f>((0.045/0.125)*100)</f>
        <v>36</v>
      </c>
      <c r="BD29">
        <f>((0.04/0.115)*100)</f>
        <v>34.782608695652172</v>
      </c>
      <c r="BF29">
        <f>ABS($B$29-$D$29)</f>
        <v>1.2958929999999995</v>
      </c>
      <c r="BG29">
        <f>ABS($F$29-$H$29)</f>
        <v>4.4501769999999992</v>
      </c>
      <c r="BL29">
        <f>SQRT((ABS($A$29-$E$29)^2+(ABS($B$29-$F$29)^2)))</f>
        <v>1.4398366730601815</v>
      </c>
      <c r="BM29">
        <f>SQRT((ABS($C$29-$G$30)^2+(ABS($D$29-$H$30)^2)))</f>
        <v>5.3733256420195596</v>
      </c>
      <c r="BO29">
        <f>SQRT((ABS($A$29-$G$29)^2+(ABS($B$29-$H$29)^2)))</f>
        <v>4.281979211741338</v>
      </c>
      <c r="BP29">
        <f>SQRT((ABS($C$29-$E$30)^2+(ABS($D$29-$F$30)^2)))</f>
        <v>6.2829153670906654</v>
      </c>
      <c r="BR29">
        <f>DEGREES(ACOS((24.3104470049529^2+25.5442555062673^2-4.9009869508045^2)/(2*24.3104470049529*25.5442555062673)))</f>
        <v>10.922029838888081</v>
      </c>
      <c r="BS29">
        <f>DEGREES(ACOS((3.94102296670865^2+30.1792501892666^2-29.3311566294548^2)/(2*3.94102296670865*30.1792501892666)))</f>
        <v>73.890963759707745</v>
      </c>
      <c r="BU29">
        <v>14</v>
      </c>
      <c r="BV29">
        <v>8</v>
      </c>
      <c r="BW29">
        <v>7</v>
      </c>
      <c r="BX29">
        <v>8</v>
      </c>
      <c r="BY29">
        <v>12</v>
      </c>
      <c r="BZ29">
        <v>7</v>
      </c>
      <c r="CA29">
        <v>5</v>
      </c>
      <c r="CB29">
        <v>4</v>
      </c>
      <c r="CC29">
        <v>16</v>
      </c>
      <c r="CD29">
        <v>7</v>
      </c>
      <c r="CE29">
        <v>6</v>
      </c>
      <c r="CF29">
        <v>14</v>
      </c>
      <c r="CG29">
        <v>15</v>
      </c>
      <c r="CH29">
        <v>8</v>
      </c>
      <c r="CI29">
        <v>5</v>
      </c>
      <c r="CJ29">
        <v>14</v>
      </c>
      <c r="CL29">
        <v>8</v>
      </c>
      <c r="CM29">
        <v>3</v>
      </c>
      <c r="CN29">
        <v>2</v>
      </c>
      <c r="CO29">
        <v>2</v>
      </c>
      <c r="CP29">
        <v>10</v>
      </c>
      <c r="CQ29">
        <v>4</v>
      </c>
      <c r="CR29">
        <v>0</v>
      </c>
      <c r="CS29">
        <v>0</v>
      </c>
      <c r="CT29">
        <v>9</v>
      </c>
      <c r="CU29">
        <v>2</v>
      </c>
      <c r="CV29">
        <v>0</v>
      </c>
      <c r="CW29">
        <v>8</v>
      </c>
      <c r="CX29">
        <v>8</v>
      </c>
      <c r="CY29">
        <v>2</v>
      </c>
      <c r="CZ29">
        <v>0</v>
      </c>
      <c r="DA29">
        <v>8</v>
      </c>
      <c r="DC29">
        <f>((8/14)*100)</f>
        <v>57.142857142857139</v>
      </c>
      <c r="DD29">
        <f>((7/14)*100)</f>
        <v>50</v>
      </c>
      <c r="DE29">
        <f>((8/14)*100)</f>
        <v>57.142857142857139</v>
      </c>
      <c r="DF29">
        <f>((7/12)*100)</f>
        <v>58.333333333333336</v>
      </c>
      <c r="DG29">
        <f>((5/12)*100)</f>
        <v>41.666666666666671</v>
      </c>
      <c r="DH29">
        <f>((4/12)*100)</f>
        <v>33.333333333333329</v>
      </c>
      <c r="DI29">
        <f>((7/16)*100)</f>
        <v>43.75</v>
      </c>
      <c r="DJ29">
        <f>((6/16)*100)</f>
        <v>37.5</v>
      </c>
      <c r="DK29">
        <f>((14/16)*100)</f>
        <v>87.5</v>
      </c>
      <c r="DL29">
        <f>((8/15)*100)</f>
        <v>53.333333333333336</v>
      </c>
      <c r="DM29">
        <f>((5/15)*100)</f>
        <v>33.333333333333329</v>
      </c>
      <c r="DN29">
        <f>((14/15)*100)</f>
        <v>93.333333333333329</v>
      </c>
      <c r="DP29">
        <f>((3/8)*100)</f>
        <v>37.5</v>
      </c>
      <c r="DQ29">
        <f>((2/8)*100)</f>
        <v>25</v>
      </c>
      <c r="DR29">
        <f>((2/8)*100)</f>
        <v>25</v>
      </c>
      <c r="DS29">
        <f>((4/10)*100)</f>
        <v>40</v>
      </c>
      <c r="DT29">
        <f>((0/10)*100)</f>
        <v>0</v>
      </c>
      <c r="DU29">
        <f>((0/10)*100)</f>
        <v>0</v>
      </c>
      <c r="DV29">
        <f>((2/9)*100)</f>
        <v>22.222222222222221</v>
      </c>
      <c r="DW29">
        <f>((0/9)*100)</f>
        <v>0</v>
      </c>
      <c r="DX29">
        <f>((8/9)*100)</f>
        <v>88.888888888888886</v>
      </c>
      <c r="DY29">
        <f>((2/8)*100)</f>
        <v>25</v>
      </c>
      <c r="DZ29">
        <f>((0/8)*100)</f>
        <v>0</v>
      </c>
      <c r="EA29">
        <f>((8/8)*100)</f>
        <v>100</v>
      </c>
    </row>
    <row r="30" spans="1:131" x14ac:dyDescent="0.25">
      <c r="A30">
        <v>133.23451500000002</v>
      </c>
      <c r="B30">
        <v>7.7857139999999996</v>
      </c>
      <c r="C30">
        <v>158.47462100000001</v>
      </c>
      <c r="D30">
        <v>7.9041189999999997</v>
      </c>
      <c r="E30">
        <v>133.128917</v>
      </c>
      <c r="F30">
        <v>8.5596139999999998</v>
      </c>
      <c r="G30">
        <v>132.24365499999999</v>
      </c>
      <c r="H30">
        <v>4.7193050000000003</v>
      </c>
      <c r="K30">
        <f>(14/200)</f>
        <v>7.0000000000000007E-2</v>
      </c>
      <c r="L30">
        <f>(16/200)</f>
        <v>0.08</v>
      </c>
      <c r="M30">
        <f>(13/200)</f>
        <v>6.5000000000000002E-2</v>
      </c>
      <c r="N30">
        <f>(14/200)</f>
        <v>7.0000000000000007E-2</v>
      </c>
      <c r="P30">
        <f>(9/200)</f>
        <v>4.4999999999999998E-2</v>
      </c>
      <c r="Q30">
        <f>(9/200)</f>
        <v>4.4999999999999998E-2</v>
      </c>
      <c r="R30">
        <f>(8/200)</f>
        <v>0.04</v>
      </c>
      <c r="S30">
        <f>(8/200)</f>
        <v>0.04</v>
      </c>
      <c r="U30">
        <f>0.07+0.045</f>
        <v>0.115</v>
      </c>
      <c r="V30">
        <f>0.08+0.045</f>
        <v>0.125</v>
      </c>
      <c r="W30">
        <f>0.065+0.04</f>
        <v>0.10500000000000001</v>
      </c>
      <c r="X30">
        <f>0.07+0.04</f>
        <v>0.11000000000000001</v>
      </c>
      <c r="Z30">
        <f>SQRT((ABS($A$31-$A$30)^2+(ABS($B$31-$B$30)^2)))</f>
        <v>31.351529923369068</v>
      </c>
      <c r="AA30">
        <f>SQRT((ABS($C$31-$C$30)^2+(ABS($D$31-$D$30)^2)))</f>
        <v>25.613619859522093</v>
      </c>
      <c r="AB30">
        <f>SQRT((ABS($E$31-$E$30)^2+(ABS($F$31-$F$30)^2)))</f>
        <v>30.388528964808945</v>
      </c>
      <c r="AC30">
        <f>SQRT((ABS($G$31-$G$30)^2+(ABS($H$31-$H$30)^2)))</f>
        <v>30.179250189266618</v>
      </c>
      <c r="AJ30">
        <f>1/0.115</f>
        <v>8.695652173913043</v>
      </c>
      <c r="AK30">
        <f>1/0.125</f>
        <v>8</v>
      </c>
      <c r="AL30">
        <f>1/0.105</f>
        <v>9.5238095238095237</v>
      </c>
      <c r="AM30">
        <f>1/0.11</f>
        <v>9.0909090909090917</v>
      </c>
      <c r="AO30">
        <f>$Z30/$U30</f>
        <v>272.62199933364406</v>
      </c>
      <c r="AP30">
        <f>$AA30/$V30</f>
        <v>204.90895887617674</v>
      </c>
      <c r="AQ30">
        <f>$AB30/$W30</f>
        <v>289.41456156960896</v>
      </c>
      <c r="AR30">
        <f>$AC30/$X30</f>
        <v>274.35681990242375</v>
      </c>
      <c r="AV30">
        <f>((0.07/0.115)*100)</f>
        <v>60.869565217391312</v>
      </c>
      <c r="AW30">
        <f>((0.08/0.125)*100)</f>
        <v>64</v>
      </c>
      <c r="AX30">
        <f>((0.065/0.105)*100)</f>
        <v>61.904761904761905</v>
      </c>
      <c r="AY30">
        <f>((0.07/0.11)*100)</f>
        <v>63.636363636363647</v>
      </c>
      <c r="BA30">
        <f>((0.045/0.115)*100)</f>
        <v>39.130434782608688</v>
      </c>
      <c r="BB30">
        <f>((0.045/0.125)*100)</f>
        <v>36</v>
      </c>
      <c r="BC30">
        <f>((0.04/0.105)*100)</f>
        <v>38.095238095238102</v>
      </c>
      <c r="BD30">
        <f>((0.04/0.11)*100)</f>
        <v>36.363636363636367</v>
      </c>
      <c r="BF30">
        <f>ABS($B$30-$D$30)</f>
        <v>0.11840500000000009</v>
      </c>
      <c r="BG30">
        <f>ABS($F$30-$H$30)</f>
        <v>3.8403089999999995</v>
      </c>
      <c r="BL30">
        <f>SQRT((ABS($A$30-$E$30)^2+(ABS($B$30-$F$30)^2)))</f>
        <v>0.78107115399559057</v>
      </c>
      <c r="BM30">
        <f>SQRT((ABS($C$30-$G$31)^2+(ABS($D$30-$H$31)^2)))</f>
        <v>4.1953940115055772</v>
      </c>
      <c r="BO30">
        <f>SQRT((ABS($A$30-$G$30)^2+(ABS($B$30-$H$30)^2)))</f>
        <v>3.2225250495350766</v>
      </c>
      <c r="BP30">
        <f>SQRT((ABS($C$30-$E$31)^2+(ABS($D$30-$F$31)^2)))</f>
        <v>5.657686023244918</v>
      </c>
      <c r="BR30" t="e">
        <f>DEGREES(ACOS((4.9009869508045^2+0^2-4.9009869508045^2)/(2*4.9009869508045*0)))</f>
        <v>#DIV/0!</v>
      </c>
      <c r="BS30">
        <f>DEGREES(ACOS((4.36691434729948^2+28.332117529565^2-27.6046199810982^2)/(2*4.36691434729948*28.332117529565)))</f>
        <v>76.023689373641375</v>
      </c>
      <c r="BU30">
        <v>14</v>
      </c>
      <c r="BV30">
        <v>7</v>
      </c>
      <c r="BW30">
        <v>6</v>
      </c>
      <c r="BX30">
        <v>8</v>
      </c>
      <c r="BY30">
        <v>16</v>
      </c>
      <c r="BZ30">
        <v>9</v>
      </c>
      <c r="CA30">
        <v>6</v>
      </c>
      <c r="CB30">
        <v>7</v>
      </c>
      <c r="CC30">
        <v>13</v>
      </c>
      <c r="CD30">
        <v>6</v>
      </c>
      <c r="CE30">
        <v>5</v>
      </c>
      <c r="CF30">
        <v>12</v>
      </c>
      <c r="CG30">
        <v>14</v>
      </c>
      <c r="CH30">
        <v>8</v>
      </c>
      <c r="CI30">
        <v>5</v>
      </c>
      <c r="CJ30">
        <v>12</v>
      </c>
      <c r="CL30">
        <v>9</v>
      </c>
      <c r="CM30">
        <v>4</v>
      </c>
      <c r="CN30">
        <v>0</v>
      </c>
      <c r="CO30">
        <v>2</v>
      </c>
      <c r="CP30">
        <v>9</v>
      </c>
      <c r="CQ30">
        <v>2</v>
      </c>
      <c r="CR30">
        <v>1</v>
      </c>
      <c r="CS30">
        <v>0</v>
      </c>
      <c r="CT30">
        <v>8</v>
      </c>
      <c r="CU30">
        <v>0</v>
      </c>
      <c r="CV30">
        <v>1</v>
      </c>
      <c r="CW30">
        <v>6</v>
      </c>
      <c r="CX30">
        <v>8</v>
      </c>
      <c r="CY30">
        <v>2</v>
      </c>
      <c r="CZ30">
        <v>0</v>
      </c>
      <c r="DA30">
        <v>6</v>
      </c>
      <c r="DC30">
        <f>((7/14)*100)</f>
        <v>50</v>
      </c>
      <c r="DD30">
        <f>((6/14)*100)</f>
        <v>42.857142857142854</v>
      </c>
      <c r="DE30">
        <f>((8/14)*100)</f>
        <v>57.142857142857139</v>
      </c>
      <c r="DF30">
        <f>((9/16)*100)</f>
        <v>56.25</v>
      </c>
      <c r="DG30">
        <f>((6/16)*100)</f>
        <v>37.5</v>
      </c>
      <c r="DH30">
        <f>((7/16)*100)</f>
        <v>43.75</v>
      </c>
      <c r="DI30">
        <f>((6/13)*100)</f>
        <v>46.153846153846153</v>
      </c>
      <c r="DJ30">
        <f>((5/13)*100)</f>
        <v>38.461538461538467</v>
      </c>
      <c r="DK30">
        <f>((12/13)*100)</f>
        <v>92.307692307692307</v>
      </c>
      <c r="DL30">
        <f>((8/14)*100)</f>
        <v>57.142857142857139</v>
      </c>
      <c r="DM30">
        <f>((5/14)*100)</f>
        <v>35.714285714285715</v>
      </c>
      <c r="DN30">
        <f>((12/14)*100)</f>
        <v>85.714285714285708</v>
      </c>
      <c r="DP30">
        <f>((4/9)*100)</f>
        <v>44.444444444444443</v>
      </c>
      <c r="DQ30">
        <f>((0/9)*100)</f>
        <v>0</v>
      </c>
      <c r="DR30">
        <f>((2/9)*100)</f>
        <v>22.222222222222221</v>
      </c>
      <c r="DS30">
        <f>((2/9)*100)</f>
        <v>22.222222222222221</v>
      </c>
      <c r="DT30">
        <f>((1/9)*100)</f>
        <v>11.111111111111111</v>
      </c>
      <c r="DU30">
        <f>((0/9)*100)</f>
        <v>0</v>
      </c>
      <c r="DV30">
        <f>((0/8)*100)</f>
        <v>0</v>
      </c>
      <c r="DW30">
        <f>((1/8)*100)</f>
        <v>12.5</v>
      </c>
      <c r="DX30">
        <f>((6/8)*100)</f>
        <v>75</v>
      </c>
      <c r="DY30">
        <f>((2/8)*100)</f>
        <v>25</v>
      </c>
      <c r="DZ30">
        <f>((0/8)*100)</f>
        <v>0</v>
      </c>
      <c r="EA30">
        <f>((6/8)*100)</f>
        <v>75</v>
      </c>
    </row>
    <row r="31" spans="1:131" x14ac:dyDescent="0.25">
      <c r="A31">
        <v>164.54759000000001</v>
      </c>
      <c r="B31">
        <v>9.3380550000000007</v>
      </c>
      <c r="C31">
        <v>184.088064</v>
      </c>
      <c r="D31">
        <v>7.9993030000000003</v>
      </c>
      <c r="E31">
        <v>163.448891</v>
      </c>
      <c r="F31">
        <v>10.599679999999999</v>
      </c>
      <c r="G31">
        <v>162.37794</v>
      </c>
      <c r="H31">
        <v>6.366123</v>
      </c>
      <c r="K31">
        <f>(15/200)</f>
        <v>7.4999999999999997E-2</v>
      </c>
      <c r="L31">
        <f>(14/200)</f>
        <v>7.0000000000000007E-2</v>
      </c>
      <c r="M31">
        <f>(15/200)</f>
        <v>7.4999999999999997E-2</v>
      </c>
      <c r="N31">
        <f>(17/200)</f>
        <v>8.5000000000000006E-2</v>
      </c>
      <c r="P31">
        <f>(9/200)</f>
        <v>4.4999999999999998E-2</v>
      </c>
      <c r="Q31">
        <f>(9/200)</f>
        <v>4.4999999999999998E-2</v>
      </c>
      <c r="R31">
        <f>(10/200)</f>
        <v>0.05</v>
      </c>
      <c r="S31">
        <f>(9/200)</f>
        <v>4.4999999999999998E-2</v>
      </c>
      <c r="U31">
        <f>0.075+0.045</f>
        <v>0.12</v>
      </c>
      <c r="V31">
        <f>0.07+0.045</f>
        <v>0.115</v>
      </c>
      <c r="W31">
        <f>0.075+0.05</f>
        <v>0.125</v>
      </c>
      <c r="X31">
        <f>0.085+0.045</f>
        <v>0.13</v>
      </c>
      <c r="Z31">
        <f>SQRT((ABS($A$32-$A$31)^2+(ABS($B$32-$B$31)^2)))</f>
        <v>26.570665006662203</v>
      </c>
      <c r="AA31">
        <f>SQRT((ABS($C$32-$C$31)^2+(ABS($D$32-$D$31)^2)))</f>
        <v>27.218067475020927</v>
      </c>
      <c r="AB31">
        <f>SQRT((ABS($E$32-$E$31)^2+(ABS($F$32-$F$31)^2)))</f>
        <v>27.172898606768811</v>
      </c>
      <c r="AC31">
        <f>SQRT((ABS($G$32-$G$31)^2+(ABS($H$32-$H$31)^2)))</f>
        <v>28.332117529565007</v>
      </c>
      <c r="AJ31">
        <f>1/0.12</f>
        <v>8.3333333333333339</v>
      </c>
      <c r="AK31">
        <f>1/0.115</f>
        <v>8.695652173913043</v>
      </c>
      <c r="AL31">
        <f>1/0.125</f>
        <v>8</v>
      </c>
      <c r="AM31">
        <f>1/0.13</f>
        <v>7.6923076923076916</v>
      </c>
      <c r="AO31">
        <f>$Z31/$U31</f>
        <v>221.42220838885171</v>
      </c>
      <c r="AP31">
        <f>$AA31/$V31</f>
        <v>236.67884760887762</v>
      </c>
      <c r="AQ31">
        <f>$AB31/$W31</f>
        <v>217.38318885415049</v>
      </c>
      <c r="AR31">
        <f>$AC31/$X31</f>
        <v>217.9393656120385</v>
      </c>
      <c r="AV31">
        <f>((0.075/0.12)*100)</f>
        <v>62.5</v>
      </c>
      <c r="AW31">
        <f>((0.07/0.115)*100)</f>
        <v>60.869565217391312</v>
      </c>
      <c r="AX31">
        <f>((0.075/0.125)*100)</f>
        <v>60</v>
      </c>
      <c r="AY31">
        <f>((0.085/0.13)*100)</f>
        <v>65.384615384615387</v>
      </c>
      <c r="BA31">
        <f>((0.045/0.12)*100)</f>
        <v>37.5</v>
      </c>
      <c r="BB31">
        <f>((0.045/0.115)*100)</f>
        <v>39.130434782608688</v>
      </c>
      <c r="BC31">
        <f>((0.05/0.125)*100)</f>
        <v>40</v>
      </c>
      <c r="BD31">
        <f>((0.045/0.13)*100)</f>
        <v>34.615384615384613</v>
      </c>
      <c r="BF31">
        <f>ABS($B$31-$D$31)</f>
        <v>1.3387520000000004</v>
      </c>
      <c r="BG31">
        <f>ABS($F$31-$H$31)</f>
        <v>4.2335569999999993</v>
      </c>
      <c r="BL31">
        <f>SQRT((ABS($A$31-$E$31)^2+(ABS($B$31-$F$31)^2)))</f>
        <v>1.6729725440741756</v>
      </c>
      <c r="BM31">
        <f>SQRT((ABS($C$31-$G$32)^2+(ABS($D$31-$H$32)^2)))</f>
        <v>6.8470569946619291</v>
      </c>
      <c r="BO31">
        <f>SQRT((ABS($A$31-$G$31)^2+(ABS($B$31-$H$31)^2)))</f>
        <v>3.6796414139320812</v>
      </c>
      <c r="BP31">
        <f>SQRT((ABS($C$31-$E$32)^2+(ABS($D$31-$F$32)^2)))</f>
        <v>6.9759640506711413</v>
      </c>
      <c r="BS31">
        <f>DEGREES(ACOS((24.7896875573116^2+23.8374692815722^2-3.80546173054099^2)/(2*24.7896875573116*23.8374692815722)))</f>
        <v>8.6924186739397289</v>
      </c>
      <c r="BU31">
        <v>15</v>
      </c>
      <c r="BV31">
        <v>9</v>
      </c>
      <c r="BW31">
        <v>7</v>
      </c>
      <c r="BX31">
        <v>9</v>
      </c>
      <c r="BY31">
        <v>14</v>
      </c>
      <c r="BZ31">
        <v>8</v>
      </c>
      <c r="CA31">
        <v>5</v>
      </c>
      <c r="CB31">
        <v>5</v>
      </c>
      <c r="CC31">
        <v>15</v>
      </c>
      <c r="CD31">
        <v>7</v>
      </c>
      <c r="CE31">
        <v>6</v>
      </c>
      <c r="CF31">
        <v>15</v>
      </c>
      <c r="CG31">
        <v>17</v>
      </c>
      <c r="CH31">
        <v>9</v>
      </c>
      <c r="CI31">
        <v>8</v>
      </c>
      <c r="CJ31">
        <v>15</v>
      </c>
      <c r="CL31">
        <v>9</v>
      </c>
      <c r="CM31">
        <v>2</v>
      </c>
      <c r="CN31">
        <v>2</v>
      </c>
      <c r="CO31">
        <v>3</v>
      </c>
      <c r="CP31">
        <v>9</v>
      </c>
      <c r="CQ31">
        <v>3</v>
      </c>
      <c r="CR31">
        <v>0</v>
      </c>
      <c r="CS31">
        <v>0</v>
      </c>
      <c r="CT31">
        <v>10</v>
      </c>
      <c r="CU31">
        <v>2</v>
      </c>
      <c r="CV31">
        <v>0</v>
      </c>
      <c r="CW31">
        <v>8</v>
      </c>
      <c r="CX31">
        <v>9</v>
      </c>
      <c r="CY31">
        <v>3</v>
      </c>
      <c r="CZ31">
        <v>0</v>
      </c>
      <c r="DA31">
        <v>8</v>
      </c>
      <c r="DC31">
        <f>((9/15)*100)</f>
        <v>60</v>
      </c>
      <c r="DD31">
        <f>((7/15)*100)</f>
        <v>46.666666666666664</v>
      </c>
      <c r="DE31">
        <f>((9/15)*100)</f>
        <v>60</v>
      </c>
      <c r="DF31">
        <f>((8/14)*100)</f>
        <v>57.142857142857139</v>
      </c>
      <c r="DG31">
        <f>((5/14)*100)</f>
        <v>35.714285714285715</v>
      </c>
      <c r="DH31">
        <f>((5/14)*100)</f>
        <v>35.714285714285715</v>
      </c>
      <c r="DI31">
        <f>((7/15)*100)</f>
        <v>46.666666666666664</v>
      </c>
      <c r="DJ31">
        <f>((6/15)*100)</f>
        <v>40</v>
      </c>
      <c r="DK31">
        <f>((15/15)*100)</f>
        <v>100</v>
      </c>
      <c r="DL31">
        <f>((9/17)*100)</f>
        <v>52.941176470588239</v>
      </c>
      <c r="DM31">
        <f>((8/17)*100)</f>
        <v>47.058823529411761</v>
      </c>
      <c r="DN31">
        <f>((15/17)*100)</f>
        <v>88.235294117647058</v>
      </c>
      <c r="DP31">
        <f>((2/9)*100)</f>
        <v>22.222222222222221</v>
      </c>
      <c r="DQ31">
        <f>((2/9)*100)</f>
        <v>22.222222222222221</v>
      </c>
      <c r="DR31">
        <f>((3/9)*100)</f>
        <v>33.333333333333329</v>
      </c>
      <c r="DS31">
        <f>((3/9)*100)</f>
        <v>33.333333333333329</v>
      </c>
      <c r="DT31">
        <f>((0/9)*100)</f>
        <v>0</v>
      </c>
      <c r="DU31">
        <f>((0/9)*100)</f>
        <v>0</v>
      </c>
      <c r="DV31">
        <f>((2/10)*100)</f>
        <v>20</v>
      </c>
      <c r="DW31">
        <f>((0/10)*100)</f>
        <v>0</v>
      </c>
      <c r="DX31">
        <f>((8/10)*100)</f>
        <v>80</v>
      </c>
      <c r="DY31">
        <f>((3/9)*100)</f>
        <v>33.333333333333329</v>
      </c>
      <c r="DZ31">
        <f>((0/9)*100)</f>
        <v>0</v>
      </c>
      <c r="EA31">
        <f>((8/9)*100)</f>
        <v>88.888888888888886</v>
      </c>
    </row>
    <row r="32" spans="1:131" x14ac:dyDescent="0.25">
      <c r="A32">
        <v>191.118132</v>
      </c>
      <c r="B32">
        <v>9.2572050000000008</v>
      </c>
      <c r="C32">
        <v>211.27553</v>
      </c>
      <c r="D32">
        <v>9.2896090000000004</v>
      </c>
      <c r="E32">
        <v>190.62134800000001</v>
      </c>
      <c r="F32">
        <v>10.444763</v>
      </c>
      <c r="G32">
        <v>190.70984899999999</v>
      </c>
      <c r="H32">
        <v>6.2574209999999999</v>
      </c>
      <c r="K32">
        <f>(15/200)</f>
        <v>7.4999999999999997E-2</v>
      </c>
      <c r="L32">
        <f>(14/200)</f>
        <v>7.0000000000000007E-2</v>
      </c>
      <c r="M32">
        <f>(14/200)</f>
        <v>7.0000000000000007E-2</v>
      </c>
      <c r="N32">
        <f>(13/200)</f>
        <v>6.5000000000000002E-2</v>
      </c>
      <c r="P32">
        <f>(9/200)</f>
        <v>4.4999999999999998E-2</v>
      </c>
      <c r="Q32">
        <f>(10/200)</f>
        <v>0.05</v>
      </c>
      <c r="R32">
        <f>(9/200)</f>
        <v>4.4999999999999998E-2</v>
      </c>
      <c r="S32">
        <f>(9/200)</f>
        <v>4.4999999999999998E-2</v>
      </c>
      <c r="U32">
        <f>0.075+0.045</f>
        <v>0.12</v>
      </c>
      <c r="V32">
        <f>0.07+0.05</f>
        <v>0.12000000000000001</v>
      </c>
      <c r="W32">
        <f>0.07+0.045</f>
        <v>0.115</v>
      </c>
      <c r="X32">
        <f>0.065+0.045</f>
        <v>0.11</v>
      </c>
      <c r="Z32">
        <f>SQRT((ABS($A$33-$A$32)^2+(ABS($B$33-$B$32)^2)))</f>
        <v>25.268579306815514</v>
      </c>
      <c r="AA32">
        <f>SQRT((ABS($C$33-$C$32)^2+(ABS($D$33-$D$32)^2)))</f>
        <v>22.684441006071651</v>
      </c>
      <c r="AB32">
        <f>SQRT((ABS($E$33-$E$32)^2+(ABS($F$33-$F$32)^2)))</f>
        <v>24.45724891627237</v>
      </c>
      <c r="AC32">
        <f>SQRT((ABS($G$33-$G$32)^2+(ABS($H$33-$H$32)^2)))</f>
        <v>23.837469281572179</v>
      </c>
      <c r="AJ32">
        <f>1/0.12</f>
        <v>8.3333333333333339</v>
      </c>
      <c r="AK32">
        <f>1/0.12</f>
        <v>8.3333333333333339</v>
      </c>
      <c r="AL32">
        <f>1/0.115</f>
        <v>8.695652173913043</v>
      </c>
      <c r="AM32">
        <f>1/0.11</f>
        <v>9.0909090909090917</v>
      </c>
      <c r="AO32">
        <f>$Z32/$U32</f>
        <v>210.57149422346262</v>
      </c>
      <c r="AP32">
        <f>$AA32/$V32</f>
        <v>189.03700838393041</v>
      </c>
      <c r="AQ32">
        <f>$AB32/$W32</f>
        <v>212.67172970671626</v>
      </c>
      <c r="AR32">
        <f>$AC32/$X32</f>
        <v>216.70426619611072</v>
      </c>
      <c r="AV32">
        <f>((0.075/0.12)*100)</f>
        <v>62.5</v>
      </c>
      <c r="AW32">
        <f>((0.07/0.12)*100)</f>
        <v>58.333333333333336</v>
      </c>
      <c r="AX32">
        <f>((0.07/0.115)*100)</f>
        <v>60.869565217391312</v>
      </c>
      <c r="AY32">
        <f>((0.065/0.11)*100)</f>
        <v>59.090909090909093</v>
      </c>
      <c r="BA32">
        <f>((0.045/0.12)*100)</f>
        <v>37.5</v>
      </c>
      <c r="BB32">
        <f>((0.05/0.12)*100)</f>
        <v>41.666666666666671</v>
      </c>
      <c r="BC32">
        <f>((0.045/0.115)*100)</f>
        <v>39.130434782608688</v>
      </c>
      <c r="BD32">
        <f>((0.045/0.11)*100)</f>
        <v>40.909090909090907</v>
      </c>
      <c r="BF32">
        <f>ABS($B$32-$D$32)</f>
        <v>3.2403999999999655E-2</v>
      </c>
      <c r="BG32">
        <f>ABS($F$32-$H$32)</f>
        <v>4.1873420000000001</v>
      </c>
      <c r="BL32">
        <f>SQRT((ABS($A$32-$E$32)^2+(ABS($B$32-$F$32)^2)))</f>
        <v>1.2872794358724096</v>
      </c>
      <c r="BM32">
        <f>SQRT((ABS($C$32-$G$33)^2+(ABS($D$32-$H$33)^2)))</f>
        <v>3.9509515283174443</v>
      </c>
      <c r="BO32">
        <f>SQRT((ABS($A$32-$G$32)^2+(ABS($B$32-$H$32)^2)))</f>
        <v>3.0274410076407787</v>
      </c>
      <c r="BP32">
        <f>SQRT((ABS($C$32-$E$33)^2+(ABS($D$32-$F$33)^2)))</f>
        <v>4.0974526238630329</v>
      </c>
      <c r="BS32" t="e">
        <f>DEGREES(ACOS((4.9009869508045^2+0^2-4.9009869508045^2)/(2*4.9009869508045*0)))</f>
        <v>#DIV/0!</v>
      </c>
      <c r="BU32">
        <v>15</v>
      </c>
      <c r="BV32">
        <v>8</v>
      </c>
      <c r="BW32">
        <v>7</v>
      </c>
      <c r="BX32">
        <v>7</v>
      </c>
      <c r="BY32">
        <v>14</v>
      </c>
      <c r="BZ32">
        <v>8</v>
      </c>
      <c r="CA32">
        <v>6</v>
      </c>
      <c r="CB32">
        <v>5</v>
      </c>
      <c r="CC32">
        <v>14</v>
      </c>
      <c r="CD32">
        <v>7</v>
      </c>
      <c r="CE32">
        <v>4</v>
      </c>
      <c r="CF32">
        <v>13</v>
      </c>
      <c r="CG32">
        <v>13</v>
      </c>
      <c r="CH32">
        <v>7</v>
      </c>
      <c r="CI32">
        <v>3</v>
      </c>
      <c r="CJ32">
        <v>13</v>
      </c>
      <c r="CL32">
        <v>9</v>
      </c>
      <c r="CM32">
        <v>3</v>
      </c>
      <c r="CN32">
        <v>1</v>
      </c>
      <c r="CO32">
        <v>1</v>
      </c>
      <c r="CP32">
        <v>10</v>
      </c>
      <c r="CQ32">
        <v>3</v>
      </c>
      <c r="CR32">
        <v>0</v>
      </c>
      <c r="CS32">
        <v>0</v>
      </c>
      <c r="CT32">
        <v>9</v>
      </c>
      <c r="CU32">
        <v>1</v>
      </c>
      <c r="CV32">
        <v>0</v>
      </c>
      <c r="CW32">
        <v>9</v>
      </c>
      <c r="CX32">
        <v>9</v>
      </c>
      <c r="CY32">
        <v>1</v>
      </c>
      <c r="CZ32">
        <v>0</v>
      </c>
      <c r="DA32">
        <v>9</v>
      </c>
      <c r="DC32">
        <f>((8/15)*100)</f>
        <v>53.333333333333336</v>
      </c>
      <c r="DD32">
        <f>((7/15)*100)</f>
        <v>46.666666666666664</v>
      </c>
      <c r="DE32">
        <f>((7/15)*100)</f>
        <v>46.666666666666664</v>
      </c>
      <c r="DF32">
        <f>((8/14)*100)</f>
        <v>57.142857142857139</v>
      </c>
      <c r="DG32">
        <f>((6/14)*100)</f>
        <v>42.857142857142854</v>
      </c>
      <c r="DH32">
        <f>((5/14)*100)</f>
        <v>35.714285714285715</v>
      </c>
      <c r="DI32">
        <f>((7/14)*100)</f>
        <v>50</v>
      </c>
      <c r="DJ32">
        <f>((4/14)*100)</f>
        <v>28.571428571428569</v>
      </c>
      <c r="DK32">
        <f>((13/14)*100)</f>
        <v>92.857142857142861</v>
      </c>
      <c r="DL32">
        <f>((7/13)*100)</f>
        <v>53.846153846153847</v>
      </c>
      <c r="DM32">
        <f>((3/13)*100)</f>
        <v>23.076923076923077</v>
      </c>
      <c r="DN32">
        <f>((13/13)*100)</f>
        <v>100</v>
      </c>
      <c r="DP32">
        <f>((3/9)*100)</f>
        <v>33.333333333333329</v>
      </c>
      <c r="DQ32">
        <f>((1/9)*100)</f>
        <v>11.111111111111111</v>
      </c>
      <c r="DR32">
        <f>((1/9)*100)</f>
        <v>11.111111111111111</v>
      </c>
      <c r="DS32">
        <f>((3/10)*100)</f>
        <v>30</v>
      </c>
      <c r="DT32">
        <f>((0/10)*100)</f>
        <v>0</v>
      </c>
      <c r="DU32">
        <f>((0/10)*100)</f>
        <v>0</v>
      </c>
      <c r="DV32">
        <f>((1/9)*100)</f>
        <v>11.111111111111111</v>
      </c>
      <c r="DW32">
        <f>((0/9)*100)</f>
        <v>0</v>
      </c>
      <c r="DX32">
        <f>((9/9)*100)</f>
        <v>100</v>
      </c>
      <c r="DY32">
        <f>((1/9)*100)</f>
        <v>11.111111111111111</v>
      </c>
      <c r="DZ32">
        <f>((0/9)*100)</f>
        <v>0</v>
      </c>
      <c r="EA32">
        <f>((9/9)*100)</f>
        <v>100</v>
      </c>
    </row>
    <row r="33" spans="1:131" x14ac:dyDescent="0.25">
      <c r="A33">
        <v>216.37603300000001</v>
      </c>
      <c r="B33">
        <v>9.9917370000000005</v>
      </c>
      <c r="C33">
        <v>233.914894</v>
      </c>
      <c r="D33">
        <v>7.860252</v>
      </c>
      <c r="E33">
        <v>215.07568900000001</v>
      </c>
      <c r="F33">
        <v>10.821897999999999</v>
      </c>
      <c r="G33">
        <v>214.53396499999999</v>
      </c>
      <c r="H33">
        <v>7.0551919999999999</v>
      </c>
      <c r="K33">
        <f>(15/200)</f>
        <v>7.4999999999999997E-2</v>
      </c>
      <c r="M33">
        <f>(17/200)</f>
        <v>8.5000000000000006E-2</v>
      </c>
      <c r="N33">
        <f>(15/200)</f>
        <v>7.4999999999999997E-2</v>
      </c>
      <c r="P33">
        <f>(9/200)</f>
        <v>4.4999999999999998E-2</v>
      </c>
      <c r="Q33">
        <f>(10/200)</f>
        <v>0.05</v>
      </c>
      <c r="R33">
        <f>(8/200)</f>
        <v>0.04</v>
      </c>
      <c r="S33">
        <f>(9/200)</f>
        <v>4.4999999999999998E-2</v>
      </c>
      <c r="U33">
        <f>0.075+0.045</f>
        <v>0.12</v>
      </c>
      <c r="W33">
        <f>0.085+0.04</f>
        <v>0.125</v>
      </c>
      <c r="X33">
        <f>0.075+0.045</f>
        <v>0.12</v>
      </c>
      <c r="Z33">
        <f>SQRT((ABS($A$34-$A$33)^2+(ABS($B$34-$B$33)^2)))</f>
        <v>24.969459396545044</v>
      </c>
      <c r="AB33">
        <f>SQRT((ABS($E$34-$E$33)^2+(ABS($F$34-$F$33)^2)))</f>
        <v>25.544255506267305</v>
      </c>
      <c r="AC33">
        <f>SQRT((ABS($G$34-$G$33)^2+(ABS($H$34-$H$33)^2)))</f>
        <v>24.31311912725392</v>
      </c>
      <c r="AJ33">
        <f>1/0.12</f>
        <v>8.3333333333333339</v>
      </c>
      <c r="AL33">
        <f>1/0.125</f>
        <v>8</v>
      </c>
      <c r="AM33">
        <f>1/0.12</f>
        <v>8.3333333333333339</v>
      </c>
      <c r="AO33">
        <f>$Z33/$U33</f>
        <v>208.07882830454204</v>
      </c>
      <c r="AQ33">
        <f>$AB33/$W33</f>
        <v>204.35404405013844</v>
      </c>
      <c r="AR33">
        <f>$AC33/$X33</f>
        <v>202.60932606044935</v>
      </c>
      <c r="AV33">
        <f>((0.075/0.12)*100)</f>
        <v>62.5</v>
      </c>
      <c r="AX33">
        <f>((0.085/0.125)*100)</f>
        <v>68</v>
      </c>
      <c r="AY33">
        <f>((0.075/0.12)*100)</f>
        <v>62.5</v>
      </c>
      <c r="BA33">
        <f>((0.045/0.12)*100)</f>
        <v>37.5</v>
      </c>
      <c r="BC33">
        <f>((0.04/0.125)*100)</f>
        <v>32</v>
      </c>
      <c r="BD33">
        <f>((0.045/0.12)*100)</f>
        <v>37.5</v>
      </c>
      <c r="BF33">
        <f>ABS($B$33-$D$33)</f>
        <v>2.1314850000000005</v>
      </c>
      <c r="BG33">
        <f>ABS($F$33-$H$33)</f>
        <v>3.7667059999999992</v>
      </c>
      <c r="BL33">
        <f>SQRT((ABS($A$33-$E$33)^2+(ABS($B$33-$F$33)^2)))</f>
        <v>1.5427448927988665</v>
      </c>
      <c r="BO33">
        <f>SQRT((ABS($A$33-$G$33)^2+(ABS($B$33-$H$33)^2)))</f>
        <v>3.466483961256571</v>
      </c>
      <c r="BP33">
        <f>SQRT((ABS($C$33-$E$34)^2+(ABS($D$33-$F$34)^2)))</f>
        <v>7.0456377722464376</v>
      </c>
      <c r="BR33">
        <f>DEGREES(ACOS((28.0446766046486^2+29.8709303874913^2-4.63227593489788^2)/(2*28.0446766046486*29.8709303874913)))</f>
        <v>8.4348558867836783</v>
      </c>
      <c r="BU33">
        <v>15</v>
      </c>
      <c r="BV33">
        <v>8</v>
      </c>
      <c r="BW33">
        <v>9</v>
      </c>
      <c r="BX33">
        <v>9</v>
      </c>
      <c r="CC33">
        <v>17</v>
      </c>
      <c r="CD33">
        <v>9</v>
      </c>
      <c r="CE33">
        <v>7</v>
      </c>
      <c r="CF33">
        <v>15</v>
      </c>
      <c r="CG33">
        <v>15</v>
      </c>
      <c r="CH33">
        <v>9</v>
      </c>
      <c r="CI33">
        <v>5</v>
      </c>
      <c r="CJ33">
        <v>15</v>
      </c>
      <c r="CL33">
        <v>9</v>
      </c>
      <c r="CM33">
        <v>3</v>
      </c>
      <c r="CN33">
        <v>2</v>
      </c>
      <c r="CO33">
        <v>3</v>
      </c>
      <c r="CP33">
        <v>10</v>
      </c>
      <c r="CQ33">
        <v>3</v>
      </c>
      <c r="CR33">
        <v>0</v>
      </c>
      <c r="CS33">
        <v>0</v>
      </c>
      <c r="CT33">
        <v>8</v>
      </c>
      <c r="CU33">
        <v>2</v>
      </c>
      <c r="CV33">
        <v>0</v>
      </c>
      <c r="CW33">
        <v>8</v>
      </c>
      <c r="CX33">
        <v>9</v>
      </c>
      <c r="CY33">
        <v>3</v>
      </c>
      <c r="CZ33">
        <v>0</v>
      </c>
      <c r="DA33">
        <v>8</v>
      </c>
      <c r="DC33">
        <f>((8/15)*100)</f>
        <v>53.333333333333336</v>
      </c>
      <c r="DD33">
        <f>((9/15)*100)</f>
        <v>60</v>
      </c>
      <c r="DE33">
        <f>((9/15)*100)</f>
        <v>60</v>
      </c>
      <c r="DI33">
        <f>((9/17)*100)</f>
        <v>52.941176470588239</v>
      </c>
      <c r="DJ33">
        <f>((7/17)*100)</f>
        <v>41.17647058823529</v>
      </c>
      <c r="DK33">
        <f>((15/17)*100)</f>
        <v>88.235294117647058</v>
      </c>
      <c r="DL33">
        <f>((9/15)*100)</f>
        <v>60</v>
      </c>
      <c r="DM33">
        <f>((5/15)*100)</f>
        <v>33.333333333333329</v>
      </c>
      <c r="DN33">
        <f>((15/15)*100)</f>
        <v>100</v>
      </c>
      <c r="DP33">
        <f>((3/9)*100)</f>
        <v>33.333333333333329</v>
      </c>
      <c r="DQ33">
        <f>((2/9)*100)</f>
        <v>22.222222222222221</v>
      </c>
      <c r="DR33">
        <f>((3/9)*100)</f>
        <v>33.333333333333329</v>
      </c>
      <c r="DS33">
        <f>((3/10)*100)</f>
        <v>30</v>
      </c>
      <c r="DT33">
        <f>((0/10)*100)</f>
        <v>0</v>
      </c>
      <c r="DU33">
        <f>((0/10)*100)</f>
        <v>0</v>
      </c>
      <c r="DV33">
        <f>((2/8)*100)</f>
        <v>25</v>
      </c>
      <c r="DW33">
        <f>((0/8)*100)</f>
        <v>0</v>
      </c>
      <c r="DX33">
        <f>((8/8)*100)</f>
        <v>100</v>
      </c>
      <c r="DY33">
        <f>((3/9)*100)</f>
        <v>33.333333333333329</v>
      </c>
      <c r="DZ33">
        <f>((0/9)*100)</f>
        <v>0</v>
      </c>
      <c r="EA33">
        <f>((8/9)*100)</f>
        <v>88.888888888888886</v>
      </c>
    </row>
    <row r="34" spans="1:131" x14ac:dyDescent="0.25">
      <c r="A34">
        <v>241.308729</v>
      </c>
      <c r="B34">
        <v>8.6372730000000004</v>
      </c>
      <c r="E34">
        <v>240.60855899999999</v>
      </c>
      <c r="F34">
        <v>10.059310999999999</v>
      </c>
      <c r="G34">
        <v>238.79762499999998</v>
      </c>
      <c r="H34">
        <v>5.5051709999999998</v>
      </c>
      <c r="P34">
        <f>(9/200)</f>
        <v>4.4999999999999998E-2</v>
      </c>
      <c r="BG34">
        <f>ABS($F$34-$H$34)</f>
        <v>4.5541399999999994</v>
      </c>
      <c r="BI34">
        <v>2.8129860000000004</v>
      </c>
      <c r="BJ34">
        <v>3.6240444999999997</v>
      </c>
      <c r="BO34">
        <f>SQRT((ABS($A$34-$G$34)^2+(ABS($B$34-$H$34)^2)))</f>
        <v>4.0144372254676108</v>
      </c>
      <c r="BR34">
        <f>DEGREES(ACOS((28.2177395624733^2+27.8047832603401^2-4.20173294496854^2)/(2*28.2177395624733*27.8047832603401)))</f>
        <v>8.5610409013336177</v>
      </c>
      <c r="CL34">
        <v>9</v>
      </c>
      <c r="CM34">
        <v>3</v>
      </c>
      <c r="CN34">
        <v>1</v>
      </c>
      <c r="CO34">
        <v>3</v>
      </c>
      <c r="DP34">
        <f>((3/9)*100)</f>
        <v>33.333333333333329</v>
      </c>
      <c r="DQ34">
        <f>((1/9)*100)</f>
        <v>11.111111111111111</v>
      </c>
      <c r="DR34">
        <f>((3/9)*100)</f>
        <v>33.333333333333329</v>
      </c>
    </row>
    <row r="35" spans="1:131" x14ac:dyDescent="0.25">
      <c r="A35" t="s">
        <v>22</v>
      </c>
      <c r="B35" t="s">
        <v>22</v>
      </c>
      <c r="C35" t="s">
        <v>22</v>
      </c>
      <c r="D35" t="s">
        <v>22</v>
      </c>
      <c r="E35" t="s">
        <v>22</v>
      </c>
      <c r="F35" t="s">
        <v>22</v>
      </c>
      <c r="G35" t="s">
        <v>22</v>
      </c>
      <c r="H35" t="s">
        <v>22</v>
      </c>
      <c r="BR35">
        <f>DEGREES(ACOS((31.8581037402057^2+31.5012768939506^2-4.38329457016398^2)/(2*31.8581037402057*31.5012768939506)))</f>
        <v>7.9076999254277798</v>
      </c>
      <c r="BS35">
        <f>DEGREES(ACOS((30.7300521656053^2+29.2994202732819^2-4.35938813674144^2)/(2*30.7300521656053*29.2994202732819)))</f>
        <v>7.8692712965539124</v>
      </c>
    </row>
    <row r="36" spans="1:131" x14ac:dyDescent="0.25">
      <c r="A36">
        <v>50.171505000000003</v>
      </c>
      <c r="B36">
        <v>10.001801</v>
      </c>
      <c r="C36">
        <v>44.926269000000005</v>
      </c>
      <c r="D36">
        <v>8.4463120000000007</v>
      </c>
      <c r="E36">
        <v>47.709659000000002</v>
      </c>
      <c r="F36">
        <v>12.409065999999999</v>
      </c>
      <c r="G36">
        <v>47.044746000000004</v>
      </c>
      <c r="H36">
        <v>7.4578239999999996</v>
      </c>
      <c r="K36">
        <f>(16/200)</f>
        <v>0.08</v>
      </c>
      <c r="L36">
        <f>(14/200)</f>
        <v>7.0000000000000007E-2</v>
      </c>
      <c r="M36">
        <f>(15/200)</f>
        <v>7.4999999999999997E-2</v>
      </c>
      <c r="N36">
        <f>(15/200)</f>
        <v>7.4999999999999997E-2</v>
      </c>
      <c r="P36">
        <f>(7/200)</f>
        <v>3.5000000000000003E-2</v>
      </c>
      <c r="Q36">
        <f>(8/200)</f>
        <v>0.04</v>
      </c>
      <c r="R36">
        <f>(8/200)</f>
        <v>0.04</v>
      </c>
      <c r="S36">
        <f>(6/200)</f>
        <v>0.03</v>
      </c>
      <c r="U36">
        <f>0.08+0.035</f>
        <v>0.115</v>
      </c>
      <c r="V36">
        <f>0.07+0.04</f>
        <v>0.11000000000000001</v>
      </c>
      <c r="W36">
        <f>0.075+0.04</f>
        <v>0.11499999999999999</v>
      </c>
      <c r="X36">
        <f>0.075+0.03</f>
        <v>0.105</v>
      </c>
      <c r="Z36">
        <f>SQRT((ABS($A$37-$A$36)^2+(ABS($B$37-$B$36)^2)))</f>
        <v>28.519233131309299</v>
      </c>
      <c r="AA36">
        <f>SQRT((ABS($C$37-$C$36)^2+(ABS($D$37-$D$36)^2)))</f>
        <v>29.069045768613087</v>
      </c>
      <c r="AB36">
        <f>SQRT((ABS($E$37-$E$36)^2+(ABS($F$37-$F$36)^2)))</f>
        <v>30.190416744500244</v>
      </c>
      <c r="AC36">
        <f>SQRT((ABS($G$37-$G$36)^2+(ABS($H$37-$H$36)^2)))</f>
        <v>29.299420273281946</v>
      </c>
      <c r="AJ36">
        <f>1/0.115</f>
        <v>8.695652173913043</v>
      </c>
      <c r="AK36">
        <f>1/0.11</f>
        <v>9.0909090909090917</v>
      </c>
      <c r="AL36">
        <f>1/0.115</f>
        <v>8.695652173913043</v>
      </c>
      <c r="AM36">
        <f>1/0.105</f>
        <v>9.5238095238095237</v>
      </c>
      <c r="AO36">
        <f>$Z36/$U36</f>
        <v>247.9933315766026</v>
      </c>
      <c r="AP36">
        <f>$AA36/$V36</f>
        <v>264.26405244193711</v>
      </c>
      <c r="AQ36">
        <f>$AB36/$W36</f>
        <v>262.52536299565429</v>
      </c>
      <c r="AR36">
        <f>$AC36/$X36</f>
        <v>279.04209784078046</v>
      </c>
      <c r="AV36">
        <f>((0.08/0.115)*100)</f>
        <v>69.565217391304344</v>
      </c>
      <c r="AW36">
        <f>((0.07/0.11)*100)</f>
        <v>63.636363636363647</v>
      </c>
      <c r="AX36">
        <f>((0.075/0.115)*100)</f>
        <v>65.217391304347814</v>
      </c>
      <c r="AY36">
        <f>((0.075/0.105)*100)</f>
        <v>71.428571428571431</v>
      </c>
      <c r="BA36">
        <f>((0.035/0.115)*100)</f>
        <v>30.434782608695656</v>
      </c>
      <c r="BB36">
        <f>((0.04/0.11)*100)</f>
        <v>36.363636363636367</v>
      </c>
      <c r="BC36">
        <f>((0.04/0.115)*100)</f>
        <v>34.782608695652172</v>
      </c>
      <c r="BD36">
        <f>((0.03/0.105)*100)</f>
        <v>28.571428571428569</v>
      </c>
      <c r="BF36">
        <f>ABS($B$36-$D$36)</f>
        <v>1.5554889999999997</v>
      </c>
      <c r="BG36">
        <f>ABS($F$36-$H$36)</f>
        <v>4.9512419999999997</v>
      </c>
      <c r="BL36">
        <f>SQRT((ABS($A$36-$E$36)^2+(ABS($B$36-$F$36)^2)))</f>
        <v>3.4431977154878868</v>
      </c>
      <c r="BM36">
        <f>SQRT((ABS($C$36-$G$36)^2+(ABS($D$36-$H$36)^2)))</f>
        <v>2.3377453509039423</v>
      </c>
      <c r="BO36">
        <f>SQRT((ABS($A$36-$G$36)^2+(ABS($B$36-$H$36)^2)))</f>
        <v>4.0309354771082608</v>
      </c>
      <c r="BP36">
        <f>SQRT((ABS($C$36-$E$36)^2+(ABS($D$36-$F$36)^2)))</f>
        <v>4.8425901289099382</v>
      </c>
      <c r="BR36">
        <f>DEGREES(ACOS((24.254664508246^2+27.3622591023279^2-5.50699025305702^2)/(2*24.254664508246*27.3622591023279)))</f>
        <v>10.124704020566885</v>
      </c>
      <c r="BS36">
        <f>DEGREES(ACOS((4.63227593489788^2+30.3937292345721^2-28.2177395624733^2)/(2*4.63227593489788*30.3937292345721)))</f>
        <v>58.053011272618569</v>
      </c>
      <c r="BU36">
        <v>16</v>
      </c>
      <c r="BV36">
        <v>11</v>
      </c>
      <c r="BW36">
        <v>10</v>
      </c>
      <c r="BX36">
        <v>11</v>
      </c>
      <c r="BY36">
        <v>14</v>
      </c>
      <c r="BZ36">
        <v>11</v>
      </c>
      <c r="CA36">
        <v>6</v>
      </c>
      <c r="CB36">
        <v>8</v>
      </c>
      <c r="CC36">
        <v>15</v>
      </c>
      <c r="CD36">
        <v>10</v>
      </c>
      <c r="CE36">
        <v>8</v>
      </c>
      <c r="CF36">
        <v>14</v>
      </c>
      <c r="CG36">
        <v>15</v>
      </c>
      <c r="CH36">
        <v>11</v>
      </c>
      <c r="CI36">
        <v>8</v>
      </c>
      <c r="CJ36">
        <v>14</v>
      </c>
      <c r="CL36">
        <v>7</v>
      </c>
      <c r="CM36">
        <v>4</v>
      </c>
      <c r="CN36">
        <v>2</v>
      </c>
      <c r="CO36">
        <v>1</v>
      </c>
      <c r="CP36">
        <v>8</v>
      </c>
      <c r="CQ36">
        <v>4</v>
      </c>
      <c r="CR36">
        <v>0</v>
      </c>
      <c r="CS36">
        <v>0</v>
      </c>
      <c r="CT36">
        <v>8</v>
      </c>
      <c r="CU36">
        <v>2</v>
      </c>
      <c r="CV36">
        <v>0</v>
      </c>
      <c r="CW36">
        <v>6</v>
      </c>
      <c r="CX36">
        <v>6</v>
      </c>
      <c r="CY36">
        <v>1</v>
      </c>
      <c r="CZ36">
        <v>0</v>
      </c>
      <c r="DA36">
        <v>6</v>
      </c>
      <c r="DC36">
        <f>((11/16)*100)</f>
        <v>68.75</v>
      </c>
      <c r="DD36">
        <f>((10/16)*100)</f>
        <v>62.5</v>
      </c>
      <c r="DE36">
        <f>((11/16)*100)</f>
        <v>68.75</v>
      </c>
      <c r="DF36">
        <f>((11/14)*100)</f>
        <v>78.571428571428569</v>
      </c>
      <c r="DG36">
        <f>((6/14)*100)</f>
        <v>42.857142857142854</v>
      </c>
      <c r="DH36">
        <f>((8/14)*100)</f>
        <v>57.142857142857139</v>
      </c>
      <c r="DI36">
        <f>((10/15)*100)</f>
        <v>66.666666666666657</v>
      </c>
      <c r="DJ36">
        <f>((8/15)*100)</f>
        <v>53.333333333333336</v>
      </c>
      <c r="DK36">
        <f>((14/15)*100)</f>
        <v>93.333333333333329</v>
      </c>
      <c r="DL36">
        <f>((11/15)*100)</f>
        <v>73.333333333333329</v>
      </c>
      <c r="DM36">
        <f>((8/15)*100)</f>
        <v>53.333333333333336</v>
      </c>
      <c r="DN36">
        <f>((14/15)*100)</f>
        <v>93.333333333333329</v>
      </c>
      <c r="DP36">
        <f>((4/7)*100)</f>
        <v>57.142857142857139</v>
      </c>
      <c r="DQ36">
        <f>((2/7)*100)</f>
        <v>28.571428571428569</v>
      </c>
      <c r="DR36">
        <f>((1/7)*100)</f>
        <v>14.285714285714285</v>
      </c>
      <c r="DS36">
        <f>((4/8)*100)</f>
        <v>50</v>
      </c>
      <c r="DT36">
        <f>((0/8)*100)</f>
        <v>0</v>
      </c>
      <c r="DU36">
        <f>((0/8)*100)</f>
        <v>0</v>
      </c>
      <c r="DV36">
        <f>((2/8)*100)</f>
        <v>25</v>
      </c>
      <c r="DW36">
        <f>((0/8)*100)</f>
        <v>0</v>
      </c>
      <c r="DX36">
        <f>((6/8)*100)</f>
        <v>75</v>
      </c>
      <c r="DY36">
        <f>((1/6)*100)</f>
        <v>16.666666666666664</v>
      </c>
      <c r="DZ36">
        <f>((0/6)*100)</f>
        <v>0</v>
      </c>
      <c r="EA36">
        <f>((6/6)*100)</f>
        <v>100</v>
      </c>
    </row>
    <row r="37" spans="1:131" x14ac:dyDescent="0.25">
      <c r="A37">
        <v>78.632046000000003</v>
      </c>
      <c r="B37">
        <v>8.1730680000000007</v>
      </c>
      <c r="C37">
        <v>73.980970000000013</v>
      </c>
      <c r="D37">
        <v>7.533201</v>
      </c>
      <c r="E37">
        <v>77.726637000000011</v>
      </c>
      <c r="F37">
        <v>9.1776119999999999</v>
      </c>
      <c r="G37">
        <v>76.247268000000005</v>
      </c>
      <c r="H37">
        <v>5.0769130000000002</v>
      </c>
      <c r="K37">
        <f>(15/200)</f>
        <v>7.4999999999999997E-2</v>
      </c>
      <c r="L37">
        <f>(13/200)</f>
        <v>6.5000000000000002E-2</v>
      </c>
      <c r="M37">
        <f>(16/200)</f>
        <v>0.08</v>
      </c>
      <c r="N37">
        <f>(14/200)</f>
        <v>7.0000000000000007E-2</v>
      </c>
      <c r="P37">
        <f>(5/200)</f>
        <v>2.5000000000000001E-2</v>
      </c>
      <c r="Q37">
        <f>(7/200)</f>
        <v>3.5000000000000003E-2</v>
      </c>
      <c r="R37">
        <f>(7/200)</f>
        <v>3.5000000000000003E-2</v>
      </c>
      <c r="S37">
        <f>(8/200)</f>
        <v>0.04</v>
      </c>
      <c r="U37">
        <f>0.075+0.025</f>
        <v>0.1</v>
      </c>
      <c r="V37">
        <f>0.065+0.035</f>
        <v>0.1</v>
      </c>
      <c r="W37">
        <f>0.08+0.035</f>
        <v>0.115</v>
      </c>
      <c r="X37">
        <f>0.07+0.04</f>
        <v>0.11000000000000001</v>
      </c>
      <c r="Z37">
        <f>SQRT((ABS($A$38-$A$37)^2+(ABS($B$38-$B$37)^2)))</f>
        <v>28.294255535385869</v>
      </c>
      <c r="AA37">
        <f>SQRT((ABS($C$38-$C$37)^2+(ABS($D$38-$D$37)^2)))</f>
        <v>26.138774177473781</v>
      </c>
      <c r="AB37">
        <f>SQRT((ABS($E$38-$E$37)^2+(ABS($F$38-$F$37)^2)))</f>
        <v>29.870930387491267</v>
      </c>
      <c r="AC37">
        <f>SQRT((ABS($G$38-$G$37)^2+(ABS($H$38-$H$37)^2)))</f>
        <v>29.011095159718423</v>
      </c>
      <c r="AJ37">
        <f>1/0.1</f>
        <v>10</v>
      </c>
      <c r="AK37">
        <f>1/0.1</f>
        <v>10</v>
      </c>
      <c r="AL37">
        <f>1/0.115</f>
        <v>8.695652173913043</v>
      </c>
      <c r="AM37">
        <f>1/0.11</f>
        <v>9.0909090909090917</v>
      </c>
      <c r="AO37">
        <f>$Z37/$U37</f>
        <v>282.94255535385867</v>
      </c>
      <c r="AP37">
        <f>$AA37/$V37</f>
        <v>261.38774177473778</v>
      </c>
      <c r="AQ37">
        <f>$AB37/$W37</f>
        <v>259.7472207607936</v>
      </c>
      <c r="AR37">
        <f>$AC37/$X37</f>
        <v>263.73722872471291</v>
      </c>
      <c r="AV37">
        <f>((0.075/0.1)*100)</f>
        <v>74.999999999999986</v>
      </c>
      <c r="AW37">
        <f>((0.065/0.1)*100)</f>
        <v>65</v>
      </c>
      <c r="AX37">
        <f>((0.08/0.115)*100)</f>
        <v>69.565217391304344</v>
      </c>
      <c r="AY37">
        <f>((0.07/0.11)*100)</f>
        <v>63.636363636363647</v>
      </c>
      <c r="BA37">
        <f>((0.025/0.1)*100)</f>
        <v>25</v>
      </c>
      <c r="BB37">
        <f>((0.035/0.1)*100)</f>
        <v>35</v>
      </c>
      <c r="BC37">
        <f>((0.035/0.115)*100)</f>
        <v>30.434782608695656</v>
      </c>
      <c r="BD37">
        <f>((0.04/0.11)*100)</f>
        <v>36.363636363636367</v>
      </c>
      <c r="BF37">
        <f>ABS($B$37-$D$37)</f>
        <v>0.63986700000000063</v>
      </c>
      <c r="BG37">
        <f>ABS($F$37-$H$37)</f>
        <v>4.1006989999999996</v>
      </c>
      <c r="BL37">
        <f>SQRT((ABS($A$37-$E$37)^2+(ABS($B$37-$F$37)^2)))</f>
        <v>1.3523587191337154</v>
      </c>
      <c r="BM37">
        <f>SQRT((ABS($C$37-$G$37)^2+(ABS($D$37-$H$37)^2)))</f>
        <v>3.3420738118341973</v>
      </c>
      <c r="BO37">
        <f>SQRT((ABS($A$37-$G$37)^2+(ABS($B$37-$H$37)^2)))</f>
        <v>3.9081123184101281</v>
      </c>
      <c r="BP37">
        <f>SQRT((ABS($C$37-$E$37)^2+(ABS($D$37-$F$37)^2)))</f>
        <v>4.0907345076171815</v>
      </c>
      <c r="BR37" t="e">
        <f>DEGREES(ACOS((5.50699025305702^2+0^2-5.50699025305702^2)/(2*5.50699025305702*0)))</f>
        <v>#DIV/0!</v>
      </c>
      <c r="BS37">
        <f>DEGREES(ACOS((34.5908361937901^2+34.594915586396^2-4.37929516120174^2)/(2*34.5908361937901*34.594915586396)))</f>
        <v>7.2582249988714604</v>
      </c>
      <c r="BU37">
        <v>15</v>
      </c>
      <c r="BV37">
        <v>10</v>
      </c>
      <c r="BW37">
        <v>8</v>
      </c>
      <c r="BX37">
        <v>8</v>
      </c>
      <c r="BY37">
        <v>13</v>
      </c>
      <c r="BZ37">
        <v>10</v>
      </c>
      <c r="CA37">
        <v>6</v>
      </c>
      <c r="CB37">
        <v>5</v>
      </c>
      <c r="CC37">
        <v>16</v>
      </c>
      <c r="CD37">
        <v>9</v>
      </c>
      <c r="CE37">
        <v>8</v>
      </c>
      <c r="CF37">
        <v>14</v>
      </c>
      <c r="CG37">
        <v>14</v>
      </c>
      <c r="CH37">
        <v>8</v>
      </c>
      <c r="CI37">
        <v>6</v>
      </c>
      <c r="CJ37">
        <v>14</v>
      </c>
      <c r="CL37">
        <v>5</v>
      </c>
      <c r="CM37">
        <v>2</v>
      </c>
      <c r="CN37">
        <v>0</v>
      </c>
      <c r="CO37">
        <v>1</v>
      </c>
      <c r="CP37">
        <v>7</v>
      </c>
      <c r="CQ37">
        <v>2</v>
      </c>
      <c r="CR37">
        <v>0</v>
      </c>
      <c r="CS37">
        <v>0</v>
      </c>
      <c r="CT37">
        <v>7</v>
      </c>
      <c r="CU37">
        <v>0</v>
      </c>
      <c r="CV37">
        <v>0</v>
      </c>
      <c r="CW37">
        <v>7</v>
      </c>
      <c r="CX37">
        <v>8</v>
      </c>
      <c r="CY37">
        <v>1</v>
      </c>
      <c r="CZ37">
        <v>0</v>
      </c>
      <c r="DA37">
        <v>7</v>
      </c>
      <c r="DC37">
        <f>((10/15)*100)</f>
        <v>66.666666666666657</v>
      </c>
      <c r="DD37">
        <f>((8/15)*100)</f>
        <v>53.333333333333336</v>
      </c>
      <c r="DE37">
        <f>((8/15)*100)</f>
        <v>53.333333333333336</v>
      </c>
      <c r="DF37">
        <f>((10/13)*100)</f>
        <v>76.923076923076934</v>
      </c>
      <c r="DG37">
        <f>((6/13)*100)</f>
        <v>46.153846153846153</v>
      </c>
      <c r="DH37">
        <f>((5/13)*100)</f>
        <v>38.461538461538467</v>
      </c>
      <c r="DI37">
        <f>((9/16)*100)</f>
        <v>56.25</v>
      </c>
      <c r="DJ37">
        <f>((8/16)*100)</f>
        <v>50</v>
      </c>
      <c r="DK37">
        <f>((14/16)*100)</f>
        <v>87.5</v>
      </c>
      <c r="DL37">
        <f>((8/14)*100)</f>
        <v>57.142857142857139</v>
      </c>
      <c r="DM37">
        <f>((6/14)*100)</f>
        <v>42.857142857142854</v>
      </c>
      <c r="DN37">
        <f>((14/14)*100)</f>
        <v>100</v>
      </c>
      <c r="DP37">
        <f>((2/5)*100)</f>
        <v>40</v>
      </c>
      <c r="DQ37">
        <f>((0/5)*100)</f>
        <v>0</v>
      </c>
      <c r="DR37">
        <f>((1/5)*100)</f>
        <v>20</v>
      </c>
      <c r="DS37">
        <f>((2/7)*100)</f>
        <v>28.571428571428569</v>
      </c>
      <c r="DT37">
        <f>((0/7)*100)</f>
        <v>0</v>
      </c>
      <c r="DU37">
        <f>((0/7)*100)</f>
        <v>0</v>
      </c>
      <c r="DV37">
        <f>((0/7)*100)</f>
        <v>0</v>
      </c>
      <c r="DW37">
        <f>((0/7)*100)</f>
        <v>0</v>
      </c>
      <c r="DX37">
        <f>((7/7)*100)</f>
        <v>100</v>
      </c>
      <c r="DY37">
        <f>((1/8)*100)</f>
        <v>12.5</v>
      </c>
      <c r="DZ37">
        <f>((0/8)*100)</f>
        <v>0</v>
      </c>
      <c r="EA37">
        <f>((7/8)*100)</f>
        <v>87.5</v>
      </c>
    </row>
    <row r="38" spans="1:131" x14ac:dyDescent="0.25">
      <c r="A38">
        <v>106.89075400000002</v>
      </c>
      <c r="B38">
        <v>6.7552110000000001</v>
      </c>
      <c r="C38">
        <v>100.03363100000001</v>
      </c>
      <c r="D38">
        <v>5.413208</v>
      </c>
      <c r="E38">
        <v>107.55920700000001</v>
      </c>
      <c r="F38">
        <v>7.6642549999999998</v>
      </c>
      <c r="G38">
        <v>105.22392200000002</v>
      </c>
      <c r="H38">
        <v>3.6637019999999998</v>
      </c>
      <c r="K38">
        <f>(14/200)</f>
        <v>7.0000000000000007E-2</v>
      </c>
      <c r="L38">
        <f>(12/200)</f>
        <v>0.06</v>
      </c>
      <c r="M38">
        <f>(13/200)</f>
        <v>6.5000000000000002E-2</v>
      </c>
      <c r="N38">
        <f>(15/200)</f>
        <v>7.4999999999999997E-2</v>
      </c>
      <c r="P38">
        <f>(7/200)</f>
        <v>3.5000000000000003E-2</v>
      </c>
      <c r="Q38">
        <f>(8/200)</f>
        <v>0.04</v>
      </c>
      <c r="R38">
        <f>(7/200)</f>
        <v>3.5000000000000003E-2</v>
      </c>
      <c r="S38">
        <f>(7/200)</f>
        <v>3.5000000000000003E-2</v>
      </c>
      <c r="U38">
        <f>0.07+0.035</f>
        <v>0.10500000000000001</v>
      </c>
      <c r="V38">
        <f>0.06+0.04</f>
        <v>0.1</v>
      </c>
      <c r="W38">
        <f>0.065+0.035</f>
        <v>0.1</v>
      </c>
      <c r="X38">
        <f>0.075+0.035</f>
        <v>0.11</v>
      </c>
      <c r="Z38">
        <f>SQRT((ABS($A$39-$A$38)^2+(ABS($B$39-$B$38)^2)))</f>
        <v>28.352387318030424</v>
      </c>
      <c r="AA38">
        <f>SQRT((ABS($C$39-$C$38)^2+(ABS($D$39-$D$38)^2)))</f>
        <v>29.031215838466853</v>
      </c>
      <c r="AB38">
        <f>SQRT((ABS($E$39-$E$38)^2+(ABS($F$39-$F$38)^2)))</f>
        <v>27.804783260340116</v>
      </c>
      <c r="AC38">
        <f>SQRT((ABS($G$39-$G$38)^2+(ABS($H$39-$H$38)^2)))</f>
        <v>30.393729234572071</v>
      </c>
      <c r="AJ38">
        <f>1/0.105</f>
        <v>9.5238095238095237</v>
      </c>
      <c r="AK38">
        <f>1/0.1</f>
        <v>10</v>
      </c>
      <c r="AL38">
        <f>1/0.1</f>
        <v>10</v>
      </c>
      <c r="AM38">
        <f>1/0.11</f>
        <v>9.0909090909090917</v>
      </c>
      <c r="AO38">
        <f>$Z38/$U38</f>
        <v>270.02273636219451</v>
      </c>
      <c r="AP38">
        <f>$AA38/$V38</f>
        <v>290.31215838466852</v>
      </c>
      <c r="AQ38">
        <f>$AB38/$W38</f>
        <v>278.04783260340116</v>
      </c>
      <c r="AR38">
        <f>$AC38/$X38</f>
        <v>276.30662940520062</v>
      </c>
      <c r="AV38">
        <f>((0.07/0.105)*100)</f>
        <v>66.666666666666671</v>
      </c>
      <c r="AW38">
        <f>((0.06/0.1)*100)</f>
        <v>60</v>
      </c>
      <c r="AX38">
        <f>((0.065/0.1)*100)</f>
        <v>65</v>
      </c>
      <c r="AY38">
        <f>((0.075/0.11)*100)</f>
        <v>68.181818181818173</v>
      </c>
      <c r="BA38">
        <f>((0.035/0.105)*100)</f>
        <v>33.333333333333336</v>
      </c>
      <c r="BB38">
        <f>((0.04/0.1)*100)</f>
        <v>40</v>
      </c>
      <c r="BC38">
        <f>((0.035/0.1)*100)</f>
        <v>35</v>
      </c>
      <c r="BD38">
        <f>((0.035/0.11)*100)</f>
        <v>31.818181818181824</v>
      </c>
      <c r="BF38">
        <f>ABS($B$38-$D$38)</f>
        <v>1.3420030000000001</v>
      </c>
      <c r="BG38">
        <f>ABS($F$38-$H$38)</f>
        <v>4.000553</v>
      </c>
      <c r="BL38">
        <f>SQRT((ABS($A$38-$E$38)^2+(ABS($B$38-$F$38)^2)))</f>
        <v>1.1283573933577069</v>
      </c>
      <c r="BM38">
        <f>SQRT((ABS($C$38-$G$38)^2+(ABS($D$38-$H$38)^2)))</f>
        <v>5.4772157077037802</v>
      </c>
      <c r="BO38">
        <f>SQRT((ABS($A$38-$G$38)^2+(ABS($B$38-$H$38)^2)))</f>
        <v>3.5122296071448691</v>
      </c>
      <c r="BP38">
        <f>SQRT((ABS($C$38-$E$38)^2+(ABS($D$38-$F$38)^2)))</f>
        <v>7.8550306637202256</v>
      </c>
      <c r="BS38">
        <f>DEGREES(ACOS((27.1873698573707^2+25.373630177156^2-4.29877645991741^2)/(2*27.1873698573707*25.373630177156)))</f>
        <v>8.5098795004841552</v>
      </c>
      <c r="BU38">
        <v>14</v>
      </c>
      <c r="BV38">
        <v>8</v>
      </c>
      <c r="BW38">
        <v>7</v>
      </c>
      <c r="BX38">
        <v>8</v>
      </c>
      <c r="BY38">
        <v>12</v>
      </c>
      <c r="BZ38">
        <v>8</v>
      </c>
      <c r="CA38">
        <v>5</v>
      </c>
      <c r="CB38">
        <v>5</v>
      </c>
      <c r="CC38">
        <v>13</v>
      </c>
      <c r="CD38">
        <v>6</v>
      </c>
      <c r="CE38">
        <v>4</v>
      </c>
      <c r="CF38">
        <v>13</v>
      </c>
      <c r="CG38">
        <v>15</v>
      </c>
      <c r="CH38">
        <v>8</v>
      </c>
      <c r="CI38">
        <v>6</v>
      </c>
      <c r="CJ38">
        <v>13</v>
      </c>
      <c r="CL38">
        <v>7</v>
      </c>
      <c r="CM38">
        <v>3</v>
      </c>
      <c r="CN38">
        <v>0</v>
      </c>
      <c r="CO38">
        <v>1</v>
      </c>
      <c r="CP38">
        <v>8</v>
      </c>
      <c r="CQ38">
        <v>3</v>
      </c>
      <c r="CR38">
        <v>0</v>
      </c>
      <c r="CS38">
        <v>0</v>
      </c>
      <c r="CT38">
        <v>7</v>
      </c>
      <c r="CU38">
        <v>0</v>
      </c>
      <c r="CV38">
        <v>0</v>
      </c>
      <c r="CW38">
        <v>5</v>
      </c>
      <c r="CX38">
        <v>7</v>
      </c>
      <c r="CY38">
        <v>1</v>
      </c>
      <c r="CZ38">
        <v>0</v>
      </c>
      <c r="DA38">
        <v>5</v>
      </c>
      <c r="DC38">
        <f>((8/14)*100)</f>
        <v>57.142857142857139</v>
      </c>
      <c r="DD38">
        <f>((7/14)*100)</f>
        <v>50</v>
      </c>
      <c r="DE38">
        <f>((8/14)*100)</f>
        <v>57.142857142857139</v>
      </c>
      <c r="DF38">
        <f>((8/12)*100)</f>
        <v>66.666666666666657</v>
      </c>
      <c r="DG38">
        <f>((5/12)*100)</f>
        <v>41.666666666666671</v>
      </c>
      <c r="DH38">
        <f>((5/12)*100)</f>
        <v>41.666666666666671</v>
      </c>
      <c r="DI38">
        <f>((6/13)*100)</f>
        <v>46.153846153846153</v>
      </c>
      <c r="DJ38">
        <f>((4/13)*100)</f>
        <v>30.76923076923077</v>
      </c>
      <c r="DK38">
        <f>((13/13)*100)</f>
        <v>100</v>
      </c>
      <c r="DL38">
        <f>((8/15)*100)</f>
        <v>53.333333333333336</v>
      </c>
      <c r="DM38">
        <f>((6/15)*100)</f>
        <v>40</v>
      </c>
      <c r="DN38">
        <f>((13/15)*100)</f>
        <v>86.666666666666671</v>
      </c>
      <c r="DP38">
        <f>((3/7)*100)</f>
        <v>42.857142857142854</v>
      </c>
      <c r="DQ38">
        <f>((0/7)*100)</f>
        <v>0</v>
      </c>
      <c r="DR38">
        <f>((1/7)*100)</f>
        <v>14.285714285714285</v>
      </c>
      <c r="DS38">
        <f>((3/8)*100)</f>
        <v>37.5</v>
      </c>
      <c r="DT38">
        <f>((0/8)*100)</f>
        <v>0</v>
      </c>
      <c r="DU38">
        <f>((0/8)*100)</f>
        <v>0</v>
      </c>
      <c r="DV38">
        <f>((0/7)*100)</f>
        <v>0</v>
      </c>
      <c r="DW38">
        <f>((0/7)*100)</f>
        <v>0</v>
      </c>
      <c r="DX38">
        <f>((5/7)*100)</f>
        <v>71.428571428571431</v>
      </c>
      <c r="DY38">
        <f>((1/7)*100)</f>
        <v>14.285714285714285</v>
      </c>
      <c r="DZ38">
        <f>((0/7)*100)</f>
        <v>0</v>
      </c>
      <c r="EA38">
        <f>((5/7)*100)</f>
        <v>71.428571428571431</v>
      </c>
    </row>
    <row r="39" spans="1:131" x14ac:dyDescent="0.25">
      <c r="A39">
        <v>135.227901</v>
      </c>
      <c r="B39">
        <v>7.6847089999999998</v>
      </c>
      <c r="C39">
        <v>129.05498399999999</v>
      </c>
      <c r="D39">
        <v>6.1698870000000001</v>
      </c>
      <c r="E39">
        <v>135.34299000000001</v>
      </c>
      <c r="F39">
        <v>8.7447060000000008</v>
      </c>
      <c r="G39">
        <v>135.604693</v>
      </c>
      <c r="H39">
        <v>4.5511309999999998</v>
      </c>
      <c r="K39">
        <f>(15/200)</f>
        <v>7.4999999999999997E-2</v>
      </c>
      <c r="L39">
        <f>(15/200)</f>
        <v>7.4999999999999997E-2</v>
      </c>
      <c r="M39">
        <f>(14/200)</f>
        <v>7.0000000000000007E-2</v>
      </c>
      <c r="N39">
        <f>(14/200)</f>
        <v>7.0000000000000007E-2</v>
      </c>
      <c r="P39">
        <f>(7/200)</f>
        <v>3.5000000000000003E-2</v>
      </c>
      <c r="Q39">
        <f>(9/200)</f>
        <v>4.4999999999999998E-2</v>
      </c>
      <c r="R39">
        <f>(8/200)</f>
        <v>0.04</v>
      </c>
      <c r="S39">
        <f>(8/200)</f>
        <v>0.04</v>
      </c>
      <c r="U39">
        <f>0.075+0.035</f>
        <v>0.11</v>
      </c>
      <c r="V39">
        <f>0.075+0.045</f>
        <v>0.12</v>
      </c>
      <c r="W39">
        <f>0.07+0.04</f>
        <v>0.11000000000000001</v>
      </c>
      <c r="X39">
        <f>0.07+0.04</f>
        <v>0.11000000000000001</v>
      </c>
      <c r="Z39">
        <f>SQRT((ABS($A$40-$A$39)^2+(ABS($B$40-$B$39)^2)))</f>
        <v>34.955462989228522</v>
      </c>
      <c r="AA39">
        <f>SQRT((ABS($C$40-$C$39)^2+(ABS($D$40-$D$39)^2)))</f>
        <v>35.708179546777529</v>
      </c>
      <c r="AB39">
        <f>SQRT((ABS($E$40-$E$39)^2+(ABS($F$40-$F$39)^2)))</f>
        <v>34.37575030384</v>
      </c>
      <c r="AC39">
        <f>SQRT((ABS($G$40-$G$39)^2+(ABS($H$40-$H$39)^2)))</f>
        <v>34.594915586395977</v>
      </c>
      <c r="AJ39">
        <f>1/0.11</f>
        <v>9.0909090909090917</v>
      </c>
      <c r="AK39">
        <f>1/0.12</f>
        <v>8.3333333333333339</v>
      </c>
      <c r="AL39">
        <f>1/0.11</f>
        <v>9.0909090909090917</v>
      </c>
      <c r="AM39">
        <f>1/0.11</f>
        <v>9.0909090909090917</v>
      </c>
      <c r="AO39">
        <f>$Z39/$U39</f>
        <v>317.77693626571386</v>
      </c>
      <c r="AP39">
        <f>$AA39/$V39</f>
        <v>297.56816288981275</v>
      </c>
      <c r="AQ39">
        <f>$AB39/$W39</f>
        <v>312.50682094399997</v>
      </c>
      <c r="AR39">
        <f>$AC39/$X39</f>
        <v>314.49923260359975</v>
      </c>
      <c r="AV39">
        <f>((0.075/0.11)*100)</f>
        <v>68.181818181818173</v>
      </c>
      <c r="AW39">
        <f>((0.075/0.12)*100)</f>
        <v>62.5</v>
      </c>
      <c r="AX39">
        <f>((0.07/0.11)*100)</f>
        <v>63.636363636363647</v>
      </c>
      <c r="AY39">
        <f>((0.07/0.11)*100)</f>
        <v>63.636363636363647</v>
      </c>
      <c r="BA39">
        <f>((0.035/0.11)*100)</f>
        <v>31.818181818181824</v>
      </c>
      <c r="BB39">
        <f>((0.045/0.12)*100)</f>
        <v>37.5</v>
      </c>
      <c r="BC39">
        <f>((0.04/0.11)*100)</f>
        <v>36.363636363636367</v>
      </c>
      <c r="BD39">
        <f>((0.04/0.11)*100)</f>
        <v>36.363636363636367</v>
      </c>
      <c r="BF39">
        <f>ABS($B$39-$D$39)</f>
        <v>1.5148219999999997</v>
      </c>
      <c r="BG39">
        <f>ABS($F$39-$H$39)</f>
        <v>4.1935750000000009</v>
      </c>
      <c r="BL39">
        <f>SQRT((ABS($A$39-$E$39)^2+(ABS($B$39-$F$39)^2)))</f>
        <v>1.0662265790768888</v>
      </c>
      <c r="BM39">
        <f>SQRT((ABS($C$39-$G$39)^2+(ABS($D$39-$H$39)^2)))</f>
        <v>6.7467813787180848</v>
      </c>
      <c r="BO39">
        <f>SQRT((ABS($A$39-$G$39)^2+(ABS($B$39-$H$39)^2)))</f>
        <v>3.1561500745921438</v>
      </c>
      <c r="BP39">
        <f>SQRT((ABS($C$39-$E$39)^2+(ABS($D$39-$F$39)^2)))</f>
        <v>6.7947562383647959</v>
      </c>
      <c r="BS39" t="e">
        <f>DEGREES(ACOS((5.50699025305702^2+0^2-5.50699025305702^2)/(2*5.50699025305702*0)))</f>
        <v>#DIV/0!</v>
      </c>
      <c r="BU39">
        <v>15</v>
      </c>
      <c r="BV39">
        <v>11</v>
      </c>
      <c r="BW39">
        <v>7</v>
      </c>
      <c r="BX39">
        <v>7</v>
      </c>
      <c r="BY39">
        <v>15</v>
      </c>
      <c r="BZ39">
        <v>11</v>
      </c>
      <c r="CA39">
        <v>7</v>
      </c>
      <c r="CB39">
        <v>7</v>
      </c>
      <c r="CC39">
        <v>14</v>
      </c>
      <c r="CD39">
        <v>7</v>
      </c>
      <c r="CE39">
        <v>6</v>
      </c>
      <c r="CF39">
        <v>14</v>
      </c>
      <c r="CG39">
        <v>14</v>
      </c>
      <c r="CH39">
        <v>7</v>
      </c>
      <c r="CI39">
        <v>6</v>
      </c>
      <c r="CJ39">
        <v>14</v>
      </c>
      <c r="CL39">
        <v>7</v>
      </c>
      <c r="CM39">
        <v>3</v>
      </c>
      <c r="CN39">
        <v>0</v>
      </c>
      <c r="CO39">
        <v>0</v>
      </c>
      <c r="CP39">
        <v>9</v>
      </c>
      <c r="CQ39">
        <v>3</v>
      </c>
      <c r="CR39">
        <v>0</v>
      </c>
      <c r="CS39">
        <v>0</v>
      </c>
      <c r="CT39">
        <v>8</v>
      </c>
      <c r="CU39">
        <v>0</v>
      </c>
      <c r="CV39">
        <v>0</v>
      </c>
      <c r="CW39">
        <v>8</v>
      </c>
      <c r="CX39">
        <v>8</v>
      </c>
      <c r="CY39">
        <v>0</v>
      </c>
      <c r="CZ39">
        <v>0</v>
      </c>
      <c r="DA39">
        <v>8</v>
      </c>
      <c r="DC39">
        <f>((11/15)*100)</f>
        <v>73.333333333333329</v>
      </c>
      <c r="DD39">
        <f>((7/15)*100)</f>
        <v>46.666666666666664</v>
      </c>
      <c r="DE39">
        <f>((7/15)*100)</f>
        <v>46.666666666666664</v>
      </c>
      <c r="DF39">
        <f>((11/15)*100)</f>
        <v>73.333333333333329</v>
      </c>
      <c r="DG39">
        <f>((7/15)*100)</f>
        <v>46.666666666666664</v>
      </c>
      <c r="DH39">
        <f>((7/15)*100)</f>
        <v>46.666666666666664</v>
      </c>
      <c r="DI39">
        <f>((7/14)*100)</f>
        <v>50</v>
      </c>
      <c r="DJ39">
        <f>((6/14)*100)</f>
        <v>42.857142857142854</v>
      </c>
      <c r="DK39">
        <f>((14/14)*100)</f>
        <v>100</v>
      </c>
      <c r="DL39">
        <f>((7/14)*100)</f>
        <v>50</v>
      </c>
      <c r="DM39">
        <f>((6/14)*100)</f>
        <v>42.857142857142854</v>
      </c>
      <c r="DN39">
        <f>((14/14)*100)</f>
        <v>100</v>
      </c>
      <c r="DP39">
        <f>((3/7)*100)</f>
        <v>42.857142857142854</v>
      </c>
      <c r="DQ39">
        <f>((0/7)*100)</f>
        <v>0</v>
      </c>
      <c r="DR39">
        <f>((0/7)*100)</f>
        <v>0</v>
      </c>
      <c r="DS39">
        <f>((3/9)*100)</f>
        <v>33.333333333333329</v>
      </c>
      <c r="DT39">
        <f>((0/9)*100)</f>
        <v>0</v>
      </c>
      <c r="DU39">
        <f>((0/9)*100)</f>
        <v>0</v>
      </c>
      <c r="DV39">
        <f>((0/8)*100)</f>
        <v>0</v>
      </c>
      <c r="DW39">
        <f>((0/8)*100)</f>
        <v>0</v>
      </c>
      <c r="DX39">
        <f>((8/8)*100)</f>
        <v>100</v>
      </c>
      <c r="DY39">
        <f>((0/8)*100)</f>
        <v>0</v>
      </c>
      <c r="DZ39">
        <f>((0/8)*100)</f>
        <v>0</v>
      </c>
      <c r="EA39">
        <f>((8/8)*100)</f>
        <v>100</v>
      </c>
    </row>
    <row r="40" spans="1:131" x14ac:dyDescent="0.25">
      <c r="A40">
        <v>170.143416</v>
      </c>
      <c r="B40">
        <v>9.3553990000000002</v>
      </c>
      <c r="C40">
        <v>164.70378299999999</v>
      </c>
      <c r="D40">
        <v>8.2283369999999998</v>
      </c>
      <c r="E40">
        <v>169.671269</v>
      </c>
      <c r="F40">
        <v>10.550660000000001</v>
      </c>
      <c r="G40">
        <v>170.16035099999999</v>
      </c>
      <c r="H40">
        <v>6.1987610000000002</v>
      </c>
      <c r="K40">
        <f>(14/200)</f>
        <v>7.0000000000000007E-2</v>
      </c>
      <c r="L40">
        <f>(14/200)</f>
        <v>7.0000000000000007E-2</v>
      </c>
      <c r="M40">
        <f>(15/200)</f>
        <v>7.4999999999999997E-2</v>
      </c>
      <c r="N40">
        <f>(15/200)</f>
        <v>7.4999999999999997E-2</v>
      </c>
      <c r="P40">
        <f>(8/200)</f>
        <v>0.04</v>
      </c>
      <c r="Q40">
        <f>(8/200)</f>
        <v>0.04</v>
      </c>
      <c r="R40">
        <f>(8/200)</f>
        <v>0.04</v>
      </c>
      <c r="S40">
        <f>(8/200)</f>
        <v>0.04</v>
      </c>
      <c r="U40">
        <f>0.07+0.04</f>
        <v>0.11000000000000001</v>
      </c>
      <c r="V40">
        <f>0.07+0.04</f>
        <v>0.11000000000000001</v>
      </c>
      <c r="W40">
        <f>0.075+0.04</f>
        <v>0.11499999999999999</v>
      </c>
      <c r="X40">
        <f>0.075+0.04</f>
        <v>0.11499999999999999</v>
      </c>
      <c r="Z40">
        <f>SQRT((ABS($A$41-$A$40)^2+(ABS($B$41-$B$40)^2)))</f>
        <v>30.563596631831864</v>
      </c>
      <c r="AA40">
        <f>SQRT((ABS($C$41-$C$40)^2+(ABS($D$41-$D$40)^2)))</f>
        <v>29.509222836366696</v>
      </c>
      <c r="AB40">
        <f>SQRT((ABS($E$41-$E$40)^2+(ABS($F$41-$F$40)^2)))</f>
        <v>31.501276893950649</v>
      </c>
      <c r="AC40">
        <f>SQRT((ABS($G$41-$G$40)^2+(ABS($H$41-$H$40)^2)))</f>
        <v>30.798133422172938</v>
      </c>
      <c r="AJ40">
        <f>1/0.11</f>
        <v>9.0909090909090917</v>
      </c>
      <c r="AK40">
        <f>1/0.11</f>
        <v>9.0909090909090917</v>
      </c>
      <c r="AL40">
        <f>1/0.115</f>
        <v>8.695652173913043</v>
      </c>
      <c r="AM40">
        <f>1/0.115</f>
        <v>8.695652173913043</v>
      </c>
      <c r="AO40">
        <f>$Z40/$U40</f>
        <v>277.85087847119871</v>
      </c>
      <c r="AP40">
        <f>$AA40/$V40</f>
        <v>268.26566214878812</v>
      </c>
      <c r="AQ40">
        <f>$AB40/$W40</f>
        <v>273.92414690391871</v>
      </c>
      <c r="AR40">
        <f>$AC40/$X40</f>
        <v>267.80985584498211</v>
      </c>
      <c r="AV40">
        <f>((0.07/0.11)*100)</f>
        <v>63.636363636363647</v>
      </c>
      <c r="AW40">
        <f>((0.07/0.11)*100)</f>
        <v>63.636363636363647</v>
      </c>
      <c r="AX40">
        <f>((0.075/0.115)*100)</f>
        <v>65.217391304347814</v>
      </c>
      <c r="AY40">
        <f>((0.075/0.115)*100)</f>
        <v>65.217391304347814</v>
      </c>
      <c r="BA40">
        <f>((0.04/0.11)*100)</f>
        <v>36.363636363636367</v>
      </c>
      <c r="BB40">
        <f>((0.04/0.11)*100)</f>
        <v>36.363636363636367</v>
      </c>
      <c r="BC40">
        <f>((0.04/0.115)*100)</f>
        <v>34.782608695652172</v>
      </c>
      <c r="BD40">
        <f>((0.04/0.115)*100)</f>
        <v>34.782608695652172</v>
      </c>
      <c r="BF40">
        <f>ABS($B$40-$D$40)</f>
        <v>1.1270620000000005</v>
      </c>
      <c r="BG40">
        <f>ABS($F$40-$H$40)</f>
        <v>4.3518990000000004</v>
      </c>
      <c r="BL40">
        <f>SQRT((ABS($A$40-$E$40)^2+(ABS($B$40-$F$40)^2)))</f>
        <v>1.2851348753068712</v>
      </c>
      <c r="BM40">
        <f>SQRT((ABS($C$40-$G$40)^2+(ABS($D$40-$H$40)^2)))</f>
        <v>5.8217963789881937</v>
      </c>
      <c r="BO40">
        <f>SQRT((ABS($A$40-$G$40)^2+(ABS($B$40-$H$40)^2)))</f>
        <v>3.1566834268372559</v>
      </c>
      <c r="BP40">
        <f>SQRT((ABS($C$40-$E$40)^2+(ABS($D$40-$F$40)^2)))</f>
        <v>5.4835300014247288</v>
      </c>
      <c r="BR40">
        <f>DEGREES(ACOS((28.9587653616399^2+28.2585245688034^2-4.26393994549888^2)/(2*28.9587653616399*28.2585245688034)))</f>
        <v>8.4318748318287877</v>
      </c>
      <c r="BU40">
        <v>14</v>
      </c>
      <c r="BV40">
        <v>10</v>
      </c>
      <c r="BW40">
        <v>7</v>
      </c>
      <c r="BX40">
        <v>7</v>
      </c>
      <c r="BY40">
        <v>14</v>
      </c>
      <c r="BZ40">
        <v>10</v>
      </c>
      <c r="CA40">
        <v>6</v>
      </c>
      <c r="CB40">
        <v>6</v>
      </c>
      <c r="CC40">
        <v>15</v>
      </c>
      <c r="CD40">
        <v>7</v>
      </c>
      <c r="CE40">
        <v>7</v>
      </c>
      <c r="CF40">
        <v>15</v>
      </c>
      <c r="CG40">
        <v>15</v>
      </c>
      <c r="CH40">
        <v>7</v>
      </c>
      <c r="CI40">
        <v>7</v>
      </c>
      <c r="CJ40">
        <v>15</v>
      </c>
      <c r="CL40">
        <v>8</v>
      </c>
      <c r="CM40">
        <v>4</v>
      </c>
      <c r="CN40">
        <v>1</v>
      </c>
      <c r="CO40">
        <v>1</v>
      </c>
      <c r="CP40">
        <v>8</v>
      </c>
      <c r="CQ40">
        <v>4</v>
      </c>
      <c r="CR40">
        <v>0</v>
      </c>
      <c r="CS40">
        <v>0</v>
      </c>
      <c r="CT40">
        <v>8</v>
      </c>
      <c r="CU40">
        <v>1</v>
      </c>
      <c r="CV40">
        <v>0</v>
      </c>
      <c r="CW40">
        <v>8</v>
      </c>
      <c r="CX40">
        <v>8</v>
      </c>
      <c r="CY40">
        <v>1</v>
      </c>
      <c r="CZ40">
        <v>0</v>
      </c>
      <c r="DA40">
        <v>8</v>
      </c>
      <c r="DC40">
        <f>((10/14)*100)</f>
        <v>71.428571428571431</v>
      </c>
      <c r="DD40">
        <f>((7/14)*100)</f>
        <v>50</v>
      </c>
      <c r="DE40">
        <f>((7/14)*100)</f>
        <v>50</v>
      </c>
      <c r="DF40">
        <f>((10/14)*100)</f>
        <v>71.428571428571431</v>
      </c>
      <c r="DG40">
        <f>((6/14)*100)</f>
        <v>42.857142857142854</v>
      </c>
      <c r="DH40">
        <f>((6/14)*100)</f>
        <v>42.857142857142854</v>
      </c>
      <c r="DI40">
        <f>((7/15)*100)</f>
        <v>46.666666666666664</v>
      </c>
      <c r="DJ40">
        <f>((7/15)*100)</f>
        <v>46.666666666666664</v>
      </c>
      <c r="DK40">
        <f>((15/15)*100)</f>
        <v>100</v>
      </c>
      <c r="DL40">
        <f>((7/15)*100)</f>
        <v>46.666666666666664</v>
      </c>
      <c r="DM40">
        <f>((7/15)*100)</f>
        <v>46.666666666666664</v>
      </c>
      <c r="DN40">
        <f>((15/15)*100)</f>
        <v>100</v>
      </c>
      <c r="DP40">
        <f>((4/8)*100)</f>
        <v>50</v>
      </c>
      <c r="DQ40">
        <f>((1/8)*100)</f>
        <v>12.5</v>
      </c>
      <c r="DR40">
        <f>((1/8)*100)</f>
        <v>12.5</v>
      </c>
      <c r="DS40">
        <f>((4/8)*100)</f>
        <v>50</v>
      </c>
      <c r="DT40">
        <f>((0/8)*100)</f>
        <v>0</v>
      </c>
      <c r="DU40">
        <f>((0/8)*100)</f>
        <v>0</v>
      </c>
      <c r="DV40">
        <f>((1/8)*100)</f>
        <v>12.5</v>
      </c>
      <c r="DW40">
        <f>((0/8)*100)</f>
        <v>0</v>
      </c>
      <c r="DX40">
        <f>((8/8)*100)</f>
        <v>100</v>
      </c>
      <c r="DY40">
        <f>((1/8)*100)</f>
        <v>12.5</v>
      </c>
      <c r="DZ40">
        <f>((0/8)*100)</f>
        <v>0</v>
      </c>
      <c r="EA40">
        <f>((8/8)*100)</f>
        <v>100</v>
      </c>
    </row>
    <row r="41" spans="1:131" x14ac:dyDescent="0.25">
      <c r="A41">
        <v>200.64018099999998</v>
      </c>
      <c r="B41">
        <v>7.3353089999999996</v>
      </c>
      <c r="C41">
        <v>194.163466</v>
      </c>
      <c r="D41">
        <v>6.5191530000000002</v>
      </c>
      <c r="E41">
        <v>201.112326</v>
      </c>
      <c r="F41">
        <v>8.6037700000000008</v>
      </c>
      <c r="G41">
        <v>200.895228</v>
      </c>
      <c r="H41">
        <v>4.2258550000000001</v>
      </c>
      <c r="K41">
        <f>(15/200)</f>
        <v>7.4999999999999997E-2</v>
      </c>
      <c r="L41">
        <f>(12/200)</f>
        <v>0.06</v>
      </c>
      <c r="M41">
        <f>(15/200)</f>
        <v>7.4999999999999997E-2</v>
      </c>
      <c r="N41">
        <f>(13/200)</f>
        <v>6.5000000000000002E-2</v>
      </c>
      <c r="P41">
        <f>(8/200)</f>
        <v>0.04</v>
      </c>
      <c r="Q41">
        <f>(8/200)</f>
        <v>0.04</v>
      </c>
      <c r="R41">
        <f>(8/200)</f>
        <v>0.04</v>
      </c>
      <c r="S41">
        <f>(8/200)</f>
        <v>0.04</v>
      </c>
      <c r="U41">
        <f>0.075+0.04</f>
        <v>0.11499999999999999</v>
      </c>
      <c r="V41">
        <f>0.06+0.04</f>
        <v>0.1</v>
      </c>
      <c r="W41">
        <f>0.075+0.04</f>
        <v>0.11499999999999999</v>
      </c>
      <c r="X41">
        <f>0.065+0.04</f>
        <v>0.10500000000000001</v>
      </c>
      <c r="Z41">
        <f>SQRT((ABS($A$42-$A$41)^2+(ABS($B$42-$B$41)^2)))</f>
        <v>26.233321857514021</v>
      </c>
      <c r="AA41">
        <f>SQRT((ABS($C$42-$C$41)^2+(ABS($D$42-$D$41)^2)))</f>
        <v>25.583916129291307</v>
      </c>
      <c r="AB41">
        <f>SQRT((ABS($E$42-$E$41)^2+(ABS($F$42-$F$41)^2)))</f>
        <v>26.67464195576634</v>
      </c>
      <c r="AC41">
        <f>SQRT((ABS($G$42-$G$41)^2+(ABS($H$42-$H$41)^2)))</f>
        <v>25.373630177156002</v>
      </c>
      <c r="AJ41">
        <f>1/0.115</f>
        <v>8.695652173913043</v>
      </c>
      <c r="AK41">
        <f>1/0.1</f>
        <v>10</v>
      </c>
      <c r="AL41">
        <f>1/0.115</f>
        <v>8.695652173913043</v>
      </c>
      <c r="AM41">
        <f>1/0.105</f>
        <v>9.5238095238095237</v>
      </c>
      <c r="AO41">
        <f>$Z41/$U41</f>
        <v>228.11584223925237</v>
      </c>
      <c r="AP41">
        <f>$AA41/$V41</f>
        <v>255.83916129291305</v>
      </c>
      <c r="AQ41">
        <f>$AB41/$W41</f>
        <v>231.95340831101169</v>
      </c>
      <c r="AR41">
        <f>$AC41/$X41</f>
        <v>241.65362073481904</v>
      </c>
      <c r="AV41">
        <f>((0.075/0.115)*100)</f>
        <v>65.217391304347814</v>
      </c>
      <c r="AW41">
        <f>((0.06/0.1)*100)</f>
        <v>60</v>
      </c>
      <c r="AX41">
        <f>((0.075/0.115)*100)</f>
        <v>65.217391304347814</v>
      </c>
      <c r="AY41">
        <f>((0.065/0.105)*100)</f>
        <v>61.904761904761905</v>
      </c>
      <c r="BA41">
        <f>((0.04/0.115)*100)</f>
        <v>34.782608695652172</v>
      </c>
      <c r="BB41">
        <f>((0.04/0.1)*100)</f>
        <v>40</v>
      </c>
      <c r="BC41">
        <f>((0.04/0.115)*100)</f>
        <v>34.782608695652172</v>
      </c>
      <c r="BD41">
        <f>((0.04/0.105)*100)</f>
        <v>38.095238095238102</v>
      </c>
      <c r="BF41">
        <f>ABS($B$41-$D$41)</f>
        <v>0.81615599999999944</v>
      </c>
      <c r="BG41">
        <f>ABS($F$41-$H$41)</f>
        <v>4.3779150000000007</v>
      </c>
      <c r="BL41">
        <f>SQRT((ABS($A$41-$E$41)^2+(ABS($B$41-$F$41)^2)))</f>
        <v>1.3534822531330117</v>
      </c>
      <c r="BM41">
        <f>SQRT((ABS($C$41-$G$41)^2+(ABS($D$41-$H$41)^2)))</f>
        <v>7.1116689561205</v>
      </c>
      <c r="BO41">
        <f>SQRT((ABS($A$41-$G$41)^2+(ABS($B$41-$H$41)^2)))</f>
        <v>3.119896336470974</v>
      </c>
      <c r="BP41">
        <f>SQRT((ABS($C$41-$E$41)^2+(ABS($D$41-$F$41)^2)))</f>
        <v>7.254811047593793</v>
      </c>
      <c r="BR41">
        <f>DEGREES(ACOS((25.8588424495416^2+26.5955766790655^2-4.60649704809598^2)/(2*25.8588424495416*26.5955766790655)))</f>
        <v>9.9472517033333325</v>
      </c>
      <c r="BU41">
        <v>15</v>
      </c>
      <c r="BV41">
        <v>8</v>
      </c>
      <c r="BW41">
        <v>7</v>
      </c>
      <c r="BX41">
        <v>7</v>
      </c>
      <c r="BY41">
        <v>12</v>
      </c>
      <c r="BZ41">
        <v>8</v>
      </c>
      <c r="CA41">
        <v>4</v>
      </c>
      <c r="CB41">
        <v>4</v>
      </c>
      <c r="CC41">
        <v>15</v>
      </c>
      <c r="CD41">
        <v>8</v>
      </c>
      <c r="CE41">
        <v>7</v>
      </c>
      <c r="CF41">
        <v>13</v>
      </c>
      <c r="CG41">
        <v>13</v>
      </c>
      <c r="CH41">
        <v>7</v>
      </c>
      <c r="CI41">
        <v>5</v>
      </c>
      <c r="CJ41">
        <v>13</v>
      </c>
      <c r="CL41">
        <v>8</v>
      </c>
      <c r="CM41">
        <v>4</v>
      </c>
      <c r="CN41">
        <v>0</v>
      </c>
      <c r="CO41">
        <v>0</v>
      </c>
      <c r="CP41">
        <v>8</v>
      </c>
      <c r="CQ41">
        <v>4</v>
      </c>
      <c r="CR41">
        <v>0</v>
      </c>
      <c r="CS41">
        <v>0</v>
      </c>
      <c r="CT41">
        <v>8</v>
      </c>
      <c r="CU41">
        <v>0</v>
      </c>
      <c r="CV41">
        <v>0</v>
      </c>
      <c r="CW41">
        <v>8</v>
      </c>
      <c r="CX41">
        <v>8</v>
      </c>
      <c r="CY41">
        <v>0</v>
      </c>
      <c r="CZ41">
        <v>0</v>
      </c>
      <c r="DA41">
        <v>8</v>
      </c>
      <c r="DC41">
        <f>((8/15)*100)</f>
        <v>53.333333333333336</v>
      </c>
      <c r="DD41">
        <f>((7/15)*100)</f>
        <v>46.666666666666664</v>
      </c>
      <c r="DE41">
        <f>((7/15)*100)</f>
        <v>46.666666666666664</v>
      </c>
      <c r="DF41">
        <f>((8/12)*100)</f>
        <v>66.666666666666657</v>
      </c>
      <c r="DG41">
        <f>((4/12)*100)</f>
        <v>33.333333333333329</v>
      </c>
      <c r="DH41">
        <f>((4/12)*100)</f>
        <v>33.333333333333329</v>
      </c>
      <c r="DI41">
        <f>((8/15)*100)</f>
        <v>53.333333333333336</v>
      </c>
      <c r="DJ41">
        <f>((7/15)*100)</f>
        <v>46.666666666666664</v>
      </c>
      <c r="DK41">
        <f>((13/15)*100)</f>
        <v>86.666666666666671</v>
      </c>
      <c r="DL41">
        <f>((7/13)*100)</f>
        <v>53.846153846153847</v>
      </c>
      <c r="DM41">
        <f>((5/13)*100)</f>
        <v>38.461538461538467</v>
      </c>
      <c r="DN41">
        <f>((13/13)*100)</f>
        <v>100</v>
      </c>
      <c r="DP41">
        <f>((4/8)*100)</f>
        <v>50</v>
      </c>
      <c r="DQ41">
        <f>((0/8)*100)</f>
        <v>0</v>
      </c>
      <c r="DR41">
        <f>((0/8)*100)</f>
        <v>0</v>
      </c>
      <c r="DS41">
        <f>((4/8)*100)</f>
        <v>50</v>
      </c>
      <c r="DT41">
        <f>((0/8)*100)</f>
        <v>0</v>
      </c>
      <c r="DU41">
        <f>((0/8)*100)</f>
        <v>0</v>
      </c>
      <c r="DV41">
        <f>((0/8)*100)</f>
        <v>0</v>
      </c>
      <c r="DW41">
        <f>((0/8)*100)</f>
        <v>0</v>
      </c>
      <c r="DX41">
        <f>((8/8)*100)</f>
        <v>100</v>
      </c>
      <c r="DY41">
        <f>((0/8)*100)</f>
        <v>0</v>
      </c>
      <c r="DZ41">
        <f>((0/8)*100)</f>
        <v>0</v>
      </c>
      <c r="EA41">
        <f>((8/8)*100)</f>
        <v>100</v>
      </c>
    </row>
    <row r="42" spans="1:131" x14ac:dyDescent="0.25">
      <c r="A42">
        <v>226.87331</v>
      </c>
      <c r="B42">
        <v>7.234718</v>
      </c>
      <c r="C42">
        <v>219.746782</v>
      </c>
      <c r="D42">
        <v>6.6943869999999999</v>
      </c>
      <c r="E42">
        <v>227.78449900000001</v>
      </c>
      <c r="F42">
        <v>8.24085</v>
      </c>
      <c r="G42">
        <v>226.268857</v>
      </c>
      <c r="H42">
        <v>4.2181259999999998</v>
      </c>
      <c r="K42">
        <f>(15/200)</f>
        <v>7.4999999999999997E-2</v>
      </c>
      <c r="L42">
        <f>(13/200)</f>
        <v>6.5000000000000002E-2</v>
      </c>
      <c r="M42">
        <f>(17/200)</f>
        <v>8.5000000000000006E-2</v>
      </c>
      <c r="N42">
        <f>(13/200)</f>
        <v>6.5000000000000002E-2</v>
      </c>
      <c r="P42">
        <f>(7/200)</f>
        <v>3.5000000000000003E-2</v>
      </c>
      <c r="Q42">
        <f>(8/200)</f>
        <v>0.04</v>
      </c>
      <c r="R42">
        <f>(8/200)</f>
        <v>0.04</v>
      </c>
      <c r="S42">
        <f>(9/200)</f>
        <v>4.4999999999999998E-2</v>
      </c>
      <c r="U42">
        <f>0.075+0.035</f>
        <v>0.11</v>
      </c>
      <c r="V42">
        <f>0.065+0.04</f>
        <v>0.10500000000000001</v>
      </c>
      <c r="W42">
        <f>0.085+0.04</f>
        <v>0.125</v>
      </c>
      <c r="X42">
        <f>0.065+0.045</f>
        <v>0.11</v>
      </c>
      <c r="Z42">
        <f>SQRT((ABS($A$43-$A$42)^2+(ABS($B$43-$B$42)^2)))</f>
        <v>27.849039946461083</v>
      </c>
      <c r="AA42">
        <f>SQRT((ABS($C$43-$C$42)^2+(ABS($D$43-$D$42)^2)))</f>
        <v>26.577174825527063</v>
      </c>
      <c r="AB42">
        <f>SQRT((ABS($E$43-$E$42)^2+(ABS($F$43-$F$42)^2)))</f>
        <v>27.362259102327869</v>
      </c>
      <c r="AC42">
        <f>SQRT((ABS($G$43-$G$42)^2+(ABS($H$43-$H$42)^2)))</f>
        <v>25.204710466588779</v>
      </c>
      <c r="AJ42">
        <f>1/0.11</f>
        <v>9.0909090909090917</v>
      </c>
      <c r="AK42">
        <f>1/0.105</f>
        <v>9.5238095238095237</v>
      </c>
      <c r="AL42">
        <f>1/0.125</f>
        <v>8</v>
      </c>
      <c r="AM42">
        <f>1/0.11</f>
        <v>9.0909090909090917</v>
      </c>
      <c r="AO42">
        <f>$Z42/$U42</f>
        <v>253.17309042237349</v>
      </c>
      <c r="AP42">
        <f>$AA42/$V42</f>
        <v>253.11595071930535</v>
      </c>
      <c r="AQ42">
        <f>$AB42/$W42</f>
        <v>218.89807281862295</v>
      </c>
      <c r="AR42">
        <f>$AC42/$X42</f>
        <v>229.13373151444344</v>
      </c>
      <c r="AV42">
        <f>((0.075/0.11)*100)</f>
        <v>68.181818181818173</v>
      </c>
      <c r="AW42">
        <f>((0.065/0.105)*100)</f>
        <v>61.904761904761905</v>
      </c>
      <c r="AX42">
        <f>((0.085/0.125)*100)</f>
        <v>68</v>
      </c>
      <c r="AY42">
        <f>((0.065/0.11)*100)</f>
        <v>59.090909090909093</v>
      </c>
      <c r="BA42">
        <f>((0.035/0.11)*100)</f>
        <v>31.818181818181824</v>
      </c>
      <c r="BB42">
        <f>((0.04/0.105)*100)</f>
        <v>38.095238095238102</v>
      </c>
      <c r="BC42">
        <f>((0.04/0.125)*100)</f>
        <v>32</v>
      </c>
      <c r="BD42">
        <f>((0.045/0.11)*100)</f>
        <v>40.909090909090907</v>
      </c>
      <c r="BF42">
        <f>ABS($B$42-$D$42)</f>
        <v>0.54033100000000012</v>
      </c>
      <c r="BG42">
        <f>ABS($F$42-$H$42)</f>
        <v>4.0227240000000002</v>
      </c>
      <c r="BL42">
        <f>SQRT((ABS($A$42-$E$42)^2+(ABS($B$42-$F$42)^2)))</f>
        <v>1.3574118738043415</v>
      </c>
      <c r="BM42">
        <f>SQRT((ABS($C$42-$G$42)^2+(ABS($D$42-$H$42)^2)))</f>
        <v>6.9763407919729676</v>
      </c>
      <c r="BO42">
        <f>SQRT((ABS($A$42-$G$42)^2+(ABS($B$42-$H$42)^2)))</f>
        <v>3.0765550090438833</v>
      </c>
      <c r="BP42">
        <f>SQRT((ABS($C$42-$E$42)^2+(ABS($D$42-$F$42)^2)))</f>
        <v>8.1851354529084155</v>
      </c>
      <c r="BR42">
        <f>DEGREES(ACOS((26.3054896962209^2+27.0912570258305^2-4.09745640258454^2)/(2*26.3054896962209*27.0912570258305)))</f>
        <v>8.639218082812226</v>
      </c>
      <c r="BS42">
        <f>DEGREES(ACOS((4.68294175137264^2+25.8117025773551^2-25.4017748897801^2)/(2*4.68294175137264*25.8117025773551)))</f>
        <v>79.772634000915133</v>
      </c>
      <c r="BU42">
        <v>15</v>
      </c>
      <c r="BV42">
        <v>7</v>
      </c>
      <c r="BW42">
        <v>7</v>
      </c>
      <c r="BX42">
        <v>7</v>
      </c>
      <c r="BY42">
        <v>13</v>
      </c>
      <c r="BZ42">
        <v>7</v>
      </c>
      <c r="CA42">
        <v>7</v>
      </c>
      <c r="CB42">
        <v>5</v>
      </c>
      <c r="CC42">
        <v>17</v>
      </c>
      <c r="CD42">
        <v>8</v>
      </c>
      <c r="CE42">
        <v>8</v>
      </c>
      <c r="CF42">
        <v>12</v>
      </c>
      <c r="CG42">
        <v>13</v>
      </c>
      <c r="CH42">
        <v>7</v>
      </c>
      <c r="CI42">
        <v>3</v>
      </c>
      <c r="CJ42">
        <v>12</v>
      </c>
      <c r="CL42">
        <v>7</v>
      </c>
      <c r="CM42">
        <v>1</v>
      </c>
      <c r="CN42">
        <v>0</v>
      </c>
      <c r="CO42">
        <v>1</v>
      </c>
      <c r="CP42">
        <v>8</v>
      </c>
      <c r="CQ42">
        <v>1</v>
      </c>
      <c r="CR42">
        <v>0</v>
      </c>
      <c r="CS42">
        <v>0</v>
      </c>
      <c r="CT42">
        <v>8</v>
      </c>
      <c r="CU42">
        <v>0</v>
      </c>
      <c r="CV42">
        <v>2</v>
      </c>
      <c r="CW42">
        <v>7</v>
      </c>
      <c r="CX42">
        <v>9</v>
      </c>
      <c r="CY42">
        <v>1</v>
      </c>
      <c r="CZ42">
        <v>1</v>
      </c>
      <c r="DA42">
        <v>7</v>
      </c>
      <c r="DC42">
        <f>((7/15)*100)</f>
        <v>46.666666666666664</v>
      </c>
      <c r="DD42">
        <f>((7/15)*100)</f>
        <v>46.666666666666664</v>
      </c>
      <c r="DE42">
        <f>((7/15)*100)</f>
        <v>46.666666666666664</v>
      </c>
      <c r="DF42">
        <f>((7/13)*100)</f>
        <v>53.846153846153847</v>
      </c>
      <c r="DG42">
        <f>((7/13)*100)</f>
        <v>53.846153846153847</v>
      </c>
      <c r="DH42">
        <f>((5/13)*100)</f>
        <v>38.461538461538467</v>
      </c>
      <c r="DI42">
        <f>((8/17)*100)</f>
        <v>47.058823529411761</v>
      </c>
      <c r="DJ42">
        <f>((8/17)*100)</f>
        <v>47.058823529411761</v>
      </c>
      <c r="DK42">
        <f>((12/17)*100)</f>
        <v>70.588235294117652</v>
      </c>
      <c r="DL42">
        <f>((7/13)*100)</f>
        <v>53.846153846153847</v>
      </c>
      <c r="DM42">
        <f>((3/13)*100)</f>
        <v>23.076923076923077</v>
      </c>
      <c r="DN42">
        <f>((12/13)*100)</f>
        <v>92.307692307692307</v>
      </c>
      <c r="DP42">
        <f>((1/7)*100)</f>
        <v>14.285714285714285</v>
      </c>
      <c r="DQ42">
        <f>((0/7)*100)</f>
        <v>0</v>
      </c>
      <c r="DR42">
        <f>((1/7)*100)</f>
        <v>14.285714285714285</v>
      </c>
      <c r="DS42">
        <f>((1/8)*100)</f>
        <v>12.5</v>
      </c>
      <c r="DT42">
        <f>((0/8)*100)</f>
        <v>0</v>
      </c>
      <c r="DU42">
        <f>((0/8)*100)</f>
        <v>0</v>
      </c>
      <c r="DV42">
        <f>((0/8)*100)</f>
        <v>0</v>
      </c>
      <c r="DW42">
        <f>((2/8)*100)</f>
        <v>25</v>
      </c>
      <c r="DX42">
        <f>((7/8)*100)</f>
        <v>87.5</v>
      </c>
      <c r="DY42">
        <f>((1/9)*100)</f>
        <v>11.111111111111111</v>
      </c>
      <c r="DZ42">
        <f>((1/9)*100)</f>
        <v>11.111111111111111</v>
      </c>
      <c r="EA42">
        <f>((7/9)*100)</f>
        <v>77.777777777777786</v>
      </c>
    </row>
    <row r="43" spans="1:131" x14ac:dyDescent="0.25">
      <c r="A43">
        <v>254.68781300000001</v>
      </c>
      <c r="B43">
        <v>5.8481940000000003</v>
      </c>
      <c r="C43">
        <v>246.276509</v>
      </c>
      <c r="D43">
        <v>5.1069969999999998</v>
      </c>
      <c r="E43">
        <v>255.117222</v>
      </c>
      <c r="F43">
        <v>6.9698359999999999</v>
      </c>
      <c r="G43">
        <v>251.43762599999999</v>
      </c>
      <c r="H43">
        <v>2.872579</v>
      </c>
      <c r="P43">
        <f>(9/200)</f>
        <v>4.4999999999999998E-2</v>
      </c>
      <c r="Q43">
        <f>(11/200)</f>
        <v>5.5E-2</v>
      </c>
      <c r="BF43">
        <f>ABS($B$43-$D$43)</f>
        <v>0.74119700000000055</v>
      </c>
      <c r="BG43">
        <f>ABS($F$43-$H$43)</f>
        <v>4.0972569999999999</v>
      </c>
      <c r="BI43">
        <v>3.8282915000000002</v>
      </c>
      <c r="BJ43">
        <v>5.024216</v>
      </c>
      <c r="BO43">
        <f>SQRT((ABS($A$43-$G$43)^2+(ABS($B$43-$H$43)^2)))</f>
        <v>4.4065859986154896</v>
      </c>
      <c r="BP43">
        <f>SQRT((ABS($C$43-$E$43)^2+(ABS($D$43-$F$43)^2)))</f>
        <v>9.0348423056680893</v>
      </c>
      <c r="BR43">
        <f>DEGREES(ACOS((18.9481681036036^2+21.1546768736835^2-4.96077254642823^2)/(2*18.9481681036036*21.1546768736835)))</f>
        <v>12.741220413760583</v>
      </c>
      <c r="BS43">
        <f>DEGREES(ACOS((24.3659802454924^2+23.5493427607001^2-4.72077327555995^2)/(2*24.3659802454924*23.5493427607001)))</f>
        <v>11.138873297641819</v>
      </c>
      <c r="CL43">
        <v>9</v>
      </c>
      <c r="CM43">
        <v>3</v>
      </c>
      <c r="CN43">
        <v>0</v>
      </c>
      <c r="CO43">
        <v>3</v>
      </c>
      <c r="CP43">
        <v>11</v>
      </c>
      <c r="CQ43">
        <v>3</v>
      </c>
      <c r="CR43">
        <v>2</v>
      </c>
      <c r="CS43">
        <v>1</v>
      </c>
      <c r="DP43">
        <f>((3/9)*100)</f>
        <v>33.333333333333329</v>
      </c>
      <c r="DQ43">
        <f>((0/9)*100)</f>
        <v>0</v>
      </c>
      <c r="DR43">
        <f>((3/9)*100)</f>
        <v>33.333333333333329</v>
      </c>
      <c r="DS43">
        <f>((3/11)*100)</f>
        <v>27.27272727272727</v>
      </c>
      <c r="DT43">
        <f>((2/11)*100)</f>
        <v>18.181818181818183</v>
      </c>
      <c r="DU43">
        <f>((1/11)*100)</f>
        <v>9.0909090909090917</v>
      </c>
    </row>
    <row r="44" spans="1:131" x14ac:dyDescent="0.25">
      <c r="A44" t="s">
        <v>22</v>
      </c>
      <c r="B44" t="s">
        <v>22</v>
      </c>
      <c r="C44" t="s">
        <v>22</v>
      </c>
      <c r="D44" t="s">
        <v>22</v>
      </c>
      <c r="E44" t="s">
        <v>22</v>
      </c>
      <c r="F44" t="s">
        <v>22</v>
      </c>
      <c r="G44" t="s">
        <v>22</v>
      </c>
      <c r="H44" t="s">
        <v>22</v>
      </c>
      <c r="BR44" t="e">
        <f>DEGREES(ACOS((4.96077254642823^2+0^2-4.96077254642823^2)/(2*4.96077254642823*0)))</f>
        <v>#DIV/0!</v>
      </c>
      <c r="BS44">
        <f>DEGREES(ACOS((34.6416905461734^2+33.7328856597679^2-3.86867458671054^2)/(2*34.6416905461734*33.7328856597679)))</f>
        <v>6.3059609160517383</v>
      </c>
    </row>
    <row r="45" spans="1:131" x14ac:dyDescent="0.25">
      <c r="A45">
        <v>50.710068</v>
      </c>
      <c r="B45">
        <v>10.469483</v>
      </c>
      <c r="C45">
        <v>44.240577999999999</v>
      </c>
      <c r="D45">
        <v>8.9434729999999991</v>
      </c>
      <c r="E45">
        <v>47.757572000000003</v>
      </c>
      <c r="F45">
        <v>11.418704</v>
      </c>
      <c r="G45">
        <v>46.958607000000001</v>
      </c>
      <c r="H45">
        <v>6.8044219999999997</v>
      </c>
      <c r="Z45">
        <f>SQRT((ABS($A$46-$A$45)^2+(ABS($B$46-$B$45)^2)))</f>
        <v>24.159228404010801</v>
      </c>
      <c r="AA45">
        <f>SQRT((ABS($C$46-$C$45)^2+(ABS($D$46-$D$45)^2)))</f>
        <v>26.260908510165706</v>
      </c>
      <c r="AB45">
        <f>SQRT((ABS($E$46-$E$45)^2+(ABS($F$46-$F$45)^2)))</f>
        <v>24.940918258886079</v>
      </c>
      <c r="AC45">
        <f>SQRT((ABS($G$46-$G$45)^2+(ABS($H$46-$H$45)^2)))</f>
        <v>25.811702577355149</v>
      </c>
      <c r="BF45">
        <f>ABS($B$45-$D$45)</f>
        <v>1.5260100000000012</v>
      </c>
      <c r="BG45">
        <f>ABS($F$45-$H$45)</f>
        <v>4.6142820000000002</v>
      </c>
      <c r="BL45">
        <f>SQRT((ABS($A$45-$E$45)^2+(ABS($B$45-$F$45)^2)))</f>
        <v>3.1013308654280953</v>
      </c>
      <c r="BM45">
        <f>SQRT((ABS($C$45-$G$45)^2+(ABS($D$45-$H$45)^2)))</f>
        <v>3.4587889246732018</v>
      </c>
      <c r="BO45">
        <f>SQRT((ABS($A$45-$G$45)^2+(ABS($B$45-$H$45)^2)))</f>
        <v>5.2446288494270021</v>
      </c>
      <c r="BP45">
        <f>SQRT((ABS($C$45-$E$45)^2+(ABS($D$45-$F$45)^2)))</f>
        <v>4.3006993965397111</v>
      </c>
      <c r="BS45">
        <f>DEGREES(ACOS((4.60649704809598^2+27.3235724916646^2-26.3054896962209^2)/(2*4.60649704809598*27.3235724916646)))</f>
        <v>72.471026608970902</v>
      </c>
    </row>
    <row r="46" spans="1:131" x14ac:dyDescent="0.25">
      <c r="A46">
        <v>74.868147000000008</v>
      </c>
      <c r="B46">
        <v>10.233822</v>
      </c>
      <c r="C46">
        <v>70.500440000000012</v>
      </c>
      <c r="D46">
        <v>9.1779159999999997</v>
      </c>
      <c r="E46">
        <v>72.695581000000004</v>
      </c>
      <c r="F46">
        <v>11.03777</v>
      </c>
      <c r="G46">
        <v>72.76966800000001</v>
      </c>
      <c r="H46">
        <v>6.9864110000000004</v>
      </c>
      <c r="K46">
        <f>(15/200)</f>
        <v>7.4999999999999997E-2</v>
      </c>
      <c r="L46">
        <f>(15/200)</f>
        <v>7.4999999999999997E-2</v>
      </c>
      <c r="M46">
        <f>(12/200)</f>
        <v>0.06</v>
      </c>
      <c r="N46">
        <f>(13/200)</f>
        <v>6.5000000000000002E-2</v>
      </c>
      <c r="P46">
        <f>(8/200)</f>
        <v>0.04</v>
      </c>
      <c r="Q46">
        <f>(10/200)</f>
        <v>0.05</v>
      </c>
      <c r="R46">
        <f>(10/200)</f>
        <v>0.05</v>
      </c>
      <c r="S46">
        <f>(10/200)</f>
        <v>0.05</v>
      </c>
      <c r="U46">
        <f>0.075+0.04</f>
        <v>0.11499999999999999</v>
      </c>
      <c r="V46">
        <f>0.075+0.05</f>
        <v>0.125</v>
      </c>
      <c r="W46">
        <f>0.06+0.05</f>
        <v>0.11</v>
      </c>
      <c r="X46">
        <f>0.065+0.05</f>
        <v>0.115</v>
      </c>
      <c r="Z46">
        <f>SQRT((ABS($A$47-$A$46)^2+(ABS($B$47-$B$46)^2)))</f>
        <v>22.57845892379471</v>
      </c>
      <c r="AA46">
        <f>SQRT((ABS($C$47-$C$46)^2+(ABS($D$47-$D$46)^2)))</f>
        <v>22.100075068281477</v>
      </c>
      <c r="AB46">
        <f>SQRT((ABS($E$47-$E$46)^2+(ABS($F$47-$F$46)^2)))</f>
        <v>24.078333373674454</v>
      </c>
      <c r="AC46">
        <f>SQRT((ABS($G$47-$G$46)^2+(ABS($H$47-$H$46)^2)))</f>
        <v>23.549342760700057</v>
      </c>
      <c r="AJ46">
        <f>1/0.115</f>
        <v>8.695652173913043</v>
      </c>
      <c r="AK46">
        <f>1/0.125</f>
        <v>8</v>
      </c>
      <c r="AL46">
        <f>1/0.11</f>
        <v>9.0909090909090917</v>
      </c>
      <c r="AM46">
        <f>1/0.115</f>
        <v>8.695652173913043</v>
      </c>
      <c r="AO46">
        <f>$Z46/$U46</f>
        <v>196.33442542430183</v>
      </c>
      <c r="AP46">
        <f>$AA46/$V46</f>
        <v>176.80060054625181</v>
      </c>
      <c r="AQ46">
        <f>$AB46/$W46</f>
        <v>218.89393976067686</v>
      </c>
      <c r="AR46">
        <f>$AC46/$X46</f>
        <v>204.77689357130484</v>
      </c>
      <c r="AV46">
        <f>((0.075/0.115)*100)</f>
        <v>65.217391304347814</v>
      </c>
      <c r="AW46">
        <f>((0.075/0.125)*100)</f>
        <v>60</v>
      </c>
      <c r="AX46">
        <f>((0.06/0.11)*100)</f>
        <v>54.54545454545454</v>
      </c>
      <c r="AY46">
        <f>((0.065/0.115)*100)</f>
        <v>56.521739130434781</v>
      </c>
      <c r="BA46">
        <f>((0.04/0.115)*100)</f>
        <v>34.782608695652172</v>
      </c>
      <c r="BB46">
        <f>((0.05/0.125)*100)</f>
        <v>40</v>
      </c>
      <c r="BC46">
        <f>((0.05/0.11)*100)</f>
        <v>45.45454545454546</v>
      </c>
      <c r="BD46">
        <f>((0.05/0.115)*100)</f>
        <v>43.478260869565219</v>
      </c>
      <c r="BF46">
        <f>ABS($B$46-$D$46)</f>
        <v>1.0559060000000002</v>
      </c>
      <c r="BG46">
        <f>ABS($F$46-$H$46)</f>
        <v>4.0513589999999997</v>
      </c>
      <c r="BL46">
        <f>SQRT((ABS($A$46-$E$46)^2+(ABS($B$46-$F$46)^2)))</f>
        <v>2.3165438504504969</v>
      </c>
      <c r="BM46">
        <f>SQRT((ABS($C$46-$G$46)^2+(ABS($D$46-$H$46)^2)))</f>
        <v>3.154693310134757</v>
      </c>
      <c r="BO46">
        <f>SQRT((ABS($A$46-$G$46)^2+(ABS($B$46-$H$46)^2)))</f>
        <v>3.8664314705373983</v>
      </c>
      <c r="BP46">
        <f>SQRT((ABS($C$46-$E$46)^2+(ABS($D$46-$F$46)^2)))</f>
        <v>2.8770993919565879</v>
      </c>
      <c r="BS46">
        <f>DEGREES(ACOS((4.09745640258454^2+19.4760910615394^2-18.9481681036036^2)/(2*4.09745640258454*19.4760910615394)))</f>
        <v>76.568222801703129</v>
      </c>
      <c r="BU46">
        <v>15</v>
      </c>
      <c r="BV46">
        <v>10</v>
      </c>
      <c r="BW46">
        <v>7</v>
      </c>
      <c r="BX46">
        <v>8</v>
      </c>
      <c r="BY46">
        <v>15</v>
      </c>
      <c r="BZ46">
        <v>10</v>
      </c>
      <c r="CA46">
        <v>5</v>
      </c>
      <c r="CB46">
        <v>5</v>
      </c>
      <c r="CC46">
        <v>12</v>
      </c>
      <c r="CD46">
        <v>7</v>
      </c>
      <c r="CE46">
        <v>4</v>
      </c>
      <c r="CF46">
        <v>12</v>
      </c>
      <c r="CG46">
        <v>13</v>
      </c>
      <c r="CH46">
        <v>8</v>
      </c>
      <c r="CI46">
        <v>5</v>
      </c>
      <c r="CJ46">
        <v>12</v>
      </c>
      <c r="CL46">
        <v>8</v>
      </c>
      <c r="CM46">
        <v>3</v>
      </c>
      <c r="CN46">
        <v>2</v>
      </c>
      <c r="CO46">
        <v>3</v>
      </c>
      <c r="CP46">
        <v>10</v>
      </c>
      <c r="CQ46">
        <v>3</v>
      </c>
      <c r="CR46">
        <v>0</v>
      </c>
      <c r="CS46">
        <v>0</v>
      </c>
      <c r="CT46">
        <v>10</v>
      </c>
      <c r="CU46">
        <v>2</v>
      </c>
      <c r="CV46">
        <v>0</v>
      </c>
      <c r="CW46">
        <v>9</v>
      </c>
      <c r="CX46">
        <v>10</v>
      </c>
      <c r="CY46">
        <v>3</v>
      </c>
      <c r="CZ46">
        <v>0</v>
      </c>
      <c r="DA46">
        <v>9</v>
      </c>
      <c r="DC46">
        <f>((10/15)*100)</f>
        <v>66.666666666666657</v>
      </c>
      <c r="DD46">
        <f>((7/15)*100)</f>
        <v>46.666666666666664</v>
      </c>
      <c r="DE46">
        <f>((8/15)*100)</f>
        <v>53.333333333333336</v>
      </c>
      <c r="DF46">
        <f>((10/15)*100)</f>
        <v>66.666666666666657</v>
      </c>
      <c r="DG46">
        <f>((5/15)*100)</f>
        <v>33.333333333333329</v>
      </c>
      <c r="DH46">
        <f>((5/15)*100)</f>
        <v>33.333333333333329</v>
      </c>
      <c r="DI46">
        <f>((7/12)*100)</f>
        <v>58.333333333333336</v>
      </c>
      <c r="DJ46">
        <f>((4/12)*100)</f>
        <v>33.333333333333329</v>
      </c>
      <c r="DK46">
        <f>((12/12)*100)</f>
        <v>100</v>
      </c>
      <c r="DL46">
        <f>((8/13)*100)</f>
        <v>61.53846153846154</v>
      </c>
      <c r="DM46">
        <f>((5/13)*100)</f>
        <v>38.461538461538467</v>
      </c>
      <c r="DN46">
        <f>((12/13)*100)</f>
        <v>92.307692307692307</v>
      </c>
      <c r="DP46">
        <f>((3/8)*100)</f>
        <v>37.5</v>
      </c>
      <c r="DQ46">
        <f>((2/8)*100)</f>
        <v>25</v>
      </c>
      <c r="DR46">
        <f>((3/8)*100)</f>
        <v>37.5</v>
      </c>
      <c r="DS46">
        <f>((3/10)*100)</f>
        <v>30</v>
      </c>
      <c r="DT46">
        <f>((0/10)*100)</f>
        <v>0</v>
      </c>
      <c r="DU46">
        <f>((0/10)*100)</f>
        <v>0</v>
      </c>
      <c r="DV46">
        <f>((2/10)*100)</f>
        <v>20</v>
      </c>
      <c r="DW46">
        <f>((0/10)*100)</f>
        <v>0</v>
      </c>
      <c r="DX46">
        <f>((9/10)*100)</f>
        <v>90</v>
      </c>
      <c r="DY46">
        <f>((3/10)*100)</f>
        <v>30</v>
      </c>
      <c r="DZ46">
        <f>((0/10)*100)</f>
        <v>0</v>
      </c>
      <c r="EA46">
        <f>((9/10)*100)</f>
        <v>90</v>
      </c>
    </row>
    <row r="47" spans="1:131" x14ac:dyDescent="0.25">
      <c r="A47">
        <v>97.440278000000006</v>
      </c>
      <c r="B47">
        <v>9.6993039999999997</v>
      </c>
      <c r="C47">
        <v>92.574061</v>
      </c>
      <c r="D47">
        <v>8.0969099999999994</v>
      </c>
      <c r="E47">
        <v>96.773543000000004</v>
      </c>
      <c r="F47">
        <v>11.171500999999999</v>
      </c>
      <c r="G47">
        <v>96.313418000000013</v>
      </c>
      <c r="H47">
        <v>6.4732050000000001</v>
      </c>
      <c r="K47">
        <f>(13/200)</f>
        <v>6.5000000000000002E-2</v>
      </c>
      <c r="L47">
        <f>(15/200)</f>
        <v>7.4999999999999997E-2</v>
      </c>
      <c r="M47">
        <f>(14/200)</f>
        <v>7.0000000000000007E-2</v>
      </c>
      <c r="N47">
        <f>(14/200)</f>
        <v>7.0000000000000007E-2</v>
      </c>
      <c r="P47">
        <f>(8/200)</f>
        <v>0.04</v>
      </c>
      <c r="Q47">
        <f>(8/200)</f>
        <v>0.04</v>
      </c>
      <c r="R47">
        <f>(9/200)</f>
        <v>4.4999999999999998E-2</v>
      </c>
      <c r="S47">
        <f>(9/200)</f>
        <v>4.4999999999999998E-2</v>
      </c>
      <c r="U47">
        <f>0.065+0.04</f>
        <v>0.10500000000000001</v>
      </c>
      <c r="V47">
        <f>0.075+0.04</f>
        <v>0.11499999999999999</v>
      </c>
      <c r="W47">
        <f>0.07+0.045</f>
        <v>0.115</v>
      </c>
      <c r="X47">
        <f>0.07+0.045</f>
        <v>0.115</v>
      </c>
      <c r="Z47">
        <f>SQRT((ABS($A$48-$A$47)^2+(ABS($B$48-$B$47)^2)))</f>
        <v>28.708755093402612</v>
      </c>
      <c r="AA47">
        <f>SQRT((ABS($C$48-$C$47)^2+(ABS($D$48-$D$47)^2)))</f>
        <v>27.117968107779511</v>
      </c>
      <c r="AB47">
        <f>SQRT((ABS($E$48-$E$47)^2+(ABS($F$48-$F$47)^2)))</f>
        <v>28.258524568803391</v>
      </c>
      <c r="AC47">
        <f>SQRT((ABS($G$48-$G$47)^2+(ABS($H$48-$H$47)^2)))</f>
        <v>28.858007253106376</v>
      </c>
      <c r="AJ47">
        <f>1/0.105</f>
        <v>9.5238095238095237</v>
      </c>
      <c r="AK47">
        <f>1/0.115</f>
        <v>8.695652173913043</v>
      </c>
      <c r="AL47">
        <f>1/0.115</f>
        <v>8.695652173913043</v>
      </c>
      <c r="AM47">
        <f>1/0.115</f>
        <v>8.695652173913043</v>
      </c>
      <c r="AO47">
        <f>$Z47/$U47</f>
        <v>273.41671517526294</v>
      </c>
      <c r="AP47">
        <f>$AA47/$V47</f>
        <v>235.80841832851752</v>
      </c>
      <c r="AQ47">
        <f>$AB47/$W47</f>
        <v>245.72630059829035</v>
      </c>
      <c r="AR47">
        <f>$AC47/$X47</f>
        <v>250.93919350527281</v>
      </c>
      <c r="AV47">
        <f>((0.065/0.105)*100)</f>
        <v>61.904761904761905</v>
      </c>
      <c r="AW47">
        <f>((0.075/0.115)*100)</f>
        <v>65.217391304347814</v>
      </c>
      <c r="AX47">
        <f>((0.07/0.115)*100)</f>
        <v>60.869565217391312</v>
      </c>
      <c r="AY47">
        <f>((0.07/0.115)*100)</f>
        <v>60.869565217391312</v>
      </c>
      <c r="BA47">
        <f>((0.04/0.105)*100)</f>
        <v>38.095238095238102</v>
      </c>
      <c r="BB47">
        <f>((0.04/0.115)*100)</f>
        <v>34.782608695652172</v>
      </c>
      <c r="BC47">
        <f>((0.045/0.115)*100)</f>
        <v>39.130434782608688</v>
      </c>
      <c r="BD47">
        <f>((0.045/0.115)*100)</f>
        <v>39.130434782608688</v>
      </c>
      <c r="BF47">
        <f>ABS($B$47-$D$47)</f>
        <v>1.6023940000000003</v>
      </c>
      <c r="BG47">
        <f>ABS($F$47-$H$47)</f>
        <v>4.6982959999999991</v>
      </c>
      <c r="BL47">
        <f>SQRT((ABS($A$47-$E$47)^2+(ABS($B$47-$F$47)^2)))</f>
        <v>1.6161372364480693</v>
      </c>
      <c r="BM47">
        <f>SQRT((ABS($C$47-$G$47)^2+(ABS($D$47-$H$47)^2)))</f>
        <v>4.0766663710038982</v>
      </c>
      <c r="BO47">
        <f>SQRT((ABS($A$47-$G$47)^2+(ABS($B$47-$H$47)^2)))</f>
        <v>3.4172398536539665</v>
      </c>
      <c r="BP47">
        <f>SQRT((ABS($C$47-$E$47)^2+(ABS($D$47-$F$47)^2)))</f>
        <v>5.2046862427628646</v>
      </c>
      <c r="BR47">
        <f>DEGREES(ACOS((9.26369134202312^2+24.9841184266831^2-16.964140038901^2)/(2*9.26369134202312*24.9841184266831)))</f>
        <v>24.191384300640479</v>
      </c>
      <c r="BS47" t="e">
        <f>DEGREES(ACOS((4.96077254642823^2+0^2-4.96077254642823^2)/(2*4.96077254642823*0)))</f>
        <v>#DIV/0!</v>
      </c>
      <c r="BU47">
        <v>13</v>
      </c>
      <c r="BV47">
        <v>10</v>
      </c>
      <c r="BW47">
        <v>7</v>
      </c>
      <c r="BX47">
        <v>7</v>
      </c>
      <c r="BY47">
        <v>15</v>
      </c>
      <c r="BZ47">
        <v>10</v>
      </c>
      <c r="CA47">
        <v>6</v>
      </c>
      <c r="CB47">
        <v>6</v>
      </c>
      <c r="CC47">
        <v>14</v>
      </c>
      <c r="CD47">
        <v>7</v>
      </c>
      <c r="CE47">
        <v>6</v>
      </c>
      <c r="CF47">
        <v>14</v>
      </c>
      <c r="CG47">
        <v>14</v>
      </c>
      <c r="CH47">
        <v>7</v>
      </c>
      <c r="CI47">
        <v>6</v>
      </c>
      <c r="CJ47">
        <v>14</v>
      </c>
      <c r="CL47">
        <v>8</v>
      </c>
      <c r="CM47">
        <v>3</v>
      </c>
      <c r="CN47">
        <v>3</v>
      </c>
      <c r="CO47">
        <v>3</v>
      </c>
      <c r="CP47">
        <v>8</v>
      </c>
      <c r="CQ47">
        <v>3</v>
      </c>
      <c r="CR47">
        <v>0</v>
      </c>
      <c r="CS47">
        <v>0</v>
      </c>
      <c r="CT47">
        <v>9</v>
      </c>
      <c r="CU47">
        <v>3</v>
      </c>
      <c r="CV47">
        <v>0</v>
      </c>
      <c r="CW47">
        <v>9</v>
      </c>
      <c r="CX47">
        <v>9</v>
      </c>
      <c r="CY47">
        <v>3</v>
      </c>
      <c r="CZ47">
        <v>0</v>
      </c>
      <c r="DA47">
        <v>9</v>
      </c>
      <c r="DC47">
        <f>((10/13)*100)</f>
        <v>76.923076923076934</v>
      </c>
      <c r="DD47">
        <f>((7/13)*100)</f>
        <v>53.846153846153847</v>
      </c>
      <c r="DE47">
        <f>((7/13)*100)</f>
        <v>53.846153846153847</v>
      </c>
      <c r="DF47">
        <f>((10/15)*100)</f>
        <v>66.666666666666657</v>
      </c>
      <c r="DG47">
        <f>((6/15)*100)</f>
        <v>40</v>
      </c>
      <c r="DH47">
        <f>((6/15)*100)</f>
        <v>40</v>
      </c>
      <c r="DI47">
        <f>((7/14)*100)</f>
        <v>50</v>
      </c>
      <c r="DJ47">
        <f>((6/14)*100)</f>
        <v>42.857142857142854</v>
      </c>
      <c r="DK47">
        <f>((14/14)*100)</f>
        <v>100</v>
      </c>
      <c r="DL47">
        <f>((7/14)*100)</f>
        <v>50</v>
      </c>
      <c r="DM47">
        <f>((6/14)*100)</f>
        <v>42.857142857142854</v>
      </c>
      <c r="DN47">
        <f>((14/14)*100)</f>
        <v>100</v>
      </c>
      <c r="DP47">
        <f>((3/8)*100)</f>
        <v>37.5</v>
      </c>
      <c r="DQ47">
        <f>((3/8)*100)</f>
        <v>37.5</v>
      </c>
      <c r="DR47">
        <f>((3/8)*100)</f>
        <v>37.5</v>
      </c>
      <c r="DS47">
        <f>((3/8)*100)</f>
        <v>37.5</v>
      </c>
      <c r="DT47">
        <f>((0/8)*100)</f>
        <v>0</v>
      </c>
      <c r="DU47">
        <f>((0/8)*100)</f>
        <v>0</v>
      </c>
      <c r="DV47">
        <f>((3/9)*100)</f>
        <v>33.333333333333329</v>
      </c>
      <c r="DW47">
        <f>((0/9)*100)</f>
        <v>0</v>
      </c>
      <c r="DX47">
        <f>((9/9)*100)</f>
        <v>100</v>
      </c>
      <c r="DY47">
        <f>((3/9)*100)</f>
        <v>33.333333333333329</v>
      </c>
      <c r="DZ47">
        <f>((0/9)*100)</f>
        <v>0</v>
      </c>
      <c r="EA47">
        <f>((9/9)*100)</f>
        <v>100</v>
      </c>
    </row>
    <row r="48" spans="1:131" x14ac:dyDescent="0.25">
      <c r="A48">
        <v>126.13871700000001</v>
      </c>
      <c r="B48">
        <v>8.9297470000000008</v>
      </c>
      <c r="C48">
        <v>119.68192200000001</v>
      </c>
      <c r="D48">
        <v>7.3565950000000004</v>
      </c>
      <c r="E48">
        <v>124.991702</v>
      </c>
      <c r="F48">
        <v>9.6616289999999996</v>
      </c>
      <c r="G48">
        <v>125.151488</v>
      </c>
      <c r="H48">
        <v>5.400684</v>
      </c>
      <c r="K48">
        <f>(16/200)</f>
        <v>0.08</v>
      </c>
      <c r="L48">
        <f>(13/200)</f>
        <v>6.5000000000000002E-2</v>
      </c>
      <c r="M48">
        <f>(13/200)</f>
        <v>6.5000000000000002E-2</v>
      </c>
      <c r="N48">
        <f>(14/200)</f>
        <v>7.0000000000000007E-2</v>
      </c>
      <c r="P48">
        <f>(8/200)</f>
        <v>0.04</v>
      </c>
      <c r="Q48">
        <f>(8/200)</f>
        <v>0.04</v>
      </c>
      <c r="R48">
        <f>(10/200)</f>
        <v>0.05</v>
      </c>
      <c r="S48">
        <f>(9/200)</f>
        <v>4.4999999999999998E-2</v>
      </c>
      <c r="U48">
        <f>0.08+0.04</f>
        <v>0.12</v>
      </c>
      <c r="V48">
        <f>0.065+0.04</f>
        <v>0.10500000000000001</v>
      </c>
      <c r="W48">
        <f>0.065+0.05</f>
        <v>0.115</v>
      </c>
      <c r="X48">
        <f>0.07+0.045</f>
        <v>0.115</v>
      </c>
      <c r="Z48">
        <f>SQRT((ABS($A$49-$A$48)^2+(ABS($B$49-$B$48)^2)))</f>
        <v>33.524164588525494</v>
      </c>
      <c r="AA48">
        <f>SQRT((ABS($C$49-$C$48)^2+(ABS($D$49-$D$48)^2)))</f>
        <v>34.505663725857652</v>
      </c>
      <c r="AB48">
        <f>SQRT((ABS($E$49-$E$48)^2+(ABS($F$49-$F$48)^2)))</f>
        <v>34.4506400003661</v>
      </c>
      <c r="AC48">
        <f>SQRT((ABS($G$49-$G$48)^2+(ABS($H$49-$H$48)^2)))</f>
        <v>33.732885659767867</v>
      </c>
      <c r="AJ48">
        <f>1/0.12</f>
        <v>8.3333333333333339</v>
      </c>
      <c r="AK48">
        <f>1/0.105</f>
        <v>9.5238095238095237</v>
      </c>
      <c r="AL48">
        <f>1/0.115</f>
        <v>8.695652173913043</v>
      </c>
      <c r="AM48">
        <f>1/0.115</f>
        <v>8.695652173913043</v>
      </c>
      <c r="AO48">
        <f>$Z48/$U48</f>
        <v>279.36803823771248</v>
      </c>
      <c r="AP48">
        <f>$AA48/$V48</f>
        <v>328.62536881769188</v>
      </c>
      <c r="AQ48">
        <f>$AB48/$W48</f>
        <v>299.57078261187911</v>
      </c>
      <c r="AR48">
        <f>$AC48/$X48</f>
        <v>293.32944051972055</v>
      </c>
      <c r="AV48">
        <f>((0.08/0.12)*100)</f>
        <v>66.666666666666671</v>
      </c>
      <c r="AW48">
        <f>((0.065/0.105)*100)</f>
        <v>61.904761904761905</v>
      </c>
      <c r="AX48">
        <f>((0.065/0.115)*100)</f>
        <v>56.521739130434781</v>
      </c>
      <c r="AY48">
        <f>((0.07/0.115)*100)</f>
        <v>60.869565217391312</v>
      </c>
      <c r="BA48">
        <f>((0.04/0.12)*100)</f>
        <v>33.333333333333336</v>
      </c>
      <c r="BB48">
        <f>((0.04/0.105)*100)</f>
        <v>38.095238095238102</v>
      </c>
      <c r="BC48">
        <f>((0.05/0.115)*100)</f>
        <v>43.478260869565219</v>
      </c>
      <c r="BD48">
        <f>((0.045/0.115)*100)</f>
        <v>39.130434782608688</v>
      </c>
      <c r="BF48">
        <f>ABS($B$48-$D$48)</f>
        <v>1.5731520000000003</v>
      </c>
      <c r="BG48">
        <f>ABS($F$48-$H$48)</f>
        <v>4.2609449999999995</v>
      </c>
      <c r="BL48">
        <f>SQRT((ABS($A$48-$E$48)^2+(ABS($B$48-$F$48)^2)))</f>
        <v>1.3606228985832269</v>
      </c>
      <c r="BM48">
        <f>SQRT((ABS($C$48-$G$48)^2+(ABS($D$48-$H$48)^2)))</f>
        <v>5.8087640740760724</v>
      </c>
      <c r="BO48">
        <f>SQRT((ABS($A$48-$G$48)^2+(ABS($B$48-$H$48)^2)))</f>
        <v>3.6645472785065869</v>
      </c>
      <c r="BP48">
        <f>SQRT((ABS($C$48-$E$48)^2+(ABS($D$48-$F$48)^2)))</f>
        <v>5.7885184105741496</v>
      </c>
      <c r="BR48">
        <f>DEGREES(ACOS((6.46898962867255^2+28.3193862546922^2-24.2169664023134^2)/(2*6.46898962867255*28.3193862546922)))</f>
        <v>45.376233903019525</v>
      </c>
      <c r="BU48">
        <v>16</v>
      </c>
      <c r="BV48">
        <v>10</v>
      </c>
      <c r="BW48">
        <v>7</v>
      </c>
      <c r="BX48">
        <v>8</v>
      </c>
      <c r="BY48">
        <v>13</v>
      </c>
      <c r="BZ48">
        <v>10</v>
      </c>
      <c r="CA48">
        <v>3</v>
      </c>
      <c r="CB48">
        <v>4</v>
      </c>
      <c r="CC48">
        <v>13</v>
      </c>
      <c r="CD48">
        <v>7</v>
      </c>
      <c r="CE48">
        <v>4</v>
      </c>
      <c r="CF48">
        <v>13</v>
      </c>
      <c r="CG48">
        <v>14</v>
      </c>
      <c r="CH48">
        <v>8</v>
      </c>
      <c r="CI48">
        <v>5</v>
      </c>
      <c r="CJ48">
        <v>13</v>
      </c>
      <c r="CL48">
        <v>8</v>
      </c>
      <c r="CM48">
        <v>5</v>
      </c>
      <c r="CN48">
        <v>1</v>
      </c>
      <c r="CO48">
        <v>1</v>
      </c>
      <c r="CP48">
        <v>8</v>
      </c>
      <c r="CQ48">
        <v>5</v>
      </c>
      <c r="CR48">
        <v>0</v>
      </c>
      <c r="CS48">
        <v>0</v>
      </c>
      <c r="CT48">
        <v>10</v>
      </c>
      <c r="CU48">
        <v>1</v>
      </c>
      <c r="CV48">
        <v>0</v>
      </c>
      <c r="CW48">
        <v>9</v>
      </c>
      <c r="CX48">
        <v>9</v>
      </c>
      <c r="CY48">
        <v>1</v>
      </c>
      <c r="CZ48">
        <v>0</v>
      </c>
      <c r="DA48">
        <v>9</v>
      </c>
      <c r="DC48">
        <f>((10/16)*100)</f>
        <v>62.5</v>
      </c>
      <c r="DD48">
        <f>((7/16)*100)</f>
        <v>43.75</v>
      </c>
      <c r="DE48">
        <f>((8/16)*100)</f>
        <v>50</v>
      </c>
      <c r="DF48">
        <f>((10/13)*100)</f>
        <v>76.923076923076934</v>
      </c>
      <c r="DG48">
        <f>((3/13)*100)</f>
        <v>23.076923076923077</v>
      </c>
      <c r="DH48">
        <f>((4/13)*100)</f>
        <v>30.76923076923077</v>
      </c>
      <c r="DI48">
        <f>((7/13)*100)</f>
        <v>53.846153846153847</v>
      </c>
      <c r="DJ48">
        <f>((4/13)*100)</f>
        <v>30.76923076923077</v>
      </c>
      <c r="DK48">
        <f>((13/13)*100)</f>
        <v>100</v>
      </c>
      <c r="DL48">
        <f>((8/14)*100)</f>
        <v>57.142857142857139</v>
      </c>
      <c r="DM48">
        <f>((5/14)*100)</f>
        <v>35.714285714285715</v>
      </c>
      <c r="DN48">
        <f>((13/14)*100)</f>
        <v>92.857142857142861</v>
      </c>
      <c r="DP48">
        <f>((5/8)*100)</f>
        <v>62.5</v>
      </c>
      <c r="DQ48">
        <f>((1/8)*100)</f>
        <v>12.5</v>
      </c>
      <c r="DR48">
        <f>((1/8)*100)</f>
        <v>12.5</v>
      </c>
      <c r="DS48">
        <f>((5/8)*100)</f>
        <v>62.5</v>
      </c>
      <c r="DT48">
        <f>((0/8)*100)</f>
        <v>0</v>
      </c>
      <c r="DU48">
        <f>((0/8)*100)</f>
        <v>0</v>
      </c>
      <c r="DV48">
        <f>((1/10)*100)</f>
        <v>10</v>
      </c>
      <c r="DW48">
        <f>((0/10)*100)</f>
        <v>0</v>
      </c>
      <c r="DX48">
        <f>((9/10)*100)</f>
        <v>90</v>
      </c>
      <c r="DY48">
        <f>((1/9)*100)</f>
        <v>11.111111111111111</v>
      </c>
      <c r="DZ48">
        <f>((0/9)*100)</f>
        <v>0</v>
      </c>
      <c r="EA48">
        <f>((9/9)*100)</f>
        <v>100</v>
      </c>
    </row>
    <row r="49" spans="1:131" x14ac:dyDescent="0.25">
      <c r="A49">
        <v>159.66039499999999</v>
      </c>
      <c r="B49">
        <v>9.3380550000000007</v>
      </c>
      <c r="C49">
        <v>154.17847499999999</v>
      </c>
      <c r="D49">
        <v>8.1494759999999999</v>
      </c>
      <c r="E49">
        <v>159.43508400000002</v>
      </c>
      <c r="F49">
        <v>10.368759000000001</v>
      </c>
      <c r="G49">
        <v>158.86505</v>
      </c>
      <c r="H49">
        <v>6.5423109999999998</v>
      </c>
      <c r="K49">
        <f>(15/200)</f>
        <v>7.4999999999999997E-2</v>
      </c>
      <c r="L49">
        <f>(13/200)</f>
        <v>6.5000000000000002E-2</v>
      </c>
      <c r="M49">
        <f>(14/200)</f>
        <v>7.0000000000000007E-2</v>
      </c>
      <c r="N49">
        <f>(14/200)</f>
        <v>7.0000000000000007E-2</v>
      </c>
      <c r="P49">
        <f>(7/200)</f>
        <v>3.5000000000000003E-2</v>
      </c>
      <c r="Q49">
        <f>(9/200)</f>
        <v>4.4999999999999998E-2</v>
      </c>
      <c r="R49">
        <f>(9/200)</f>
        <v>4.4999999999999998E-2</v>
      </c>
      <c r="S49">
        <f>(9/200)</f>
        <v>4.4999999999999998E-2</v>
      </c>
      <c r="U49">
        <f>0.075+0.035</f>
        <v>0.11</v>
      </c>
      <c r="V49">
        <f>0.065+0.045</f>
        <v>0.11</v>
      </c>
      <c r="W49">
        <f>0.07+0.045</f>
        <v>0.115</v>
      </c>
      <c r="X49">
        <f>0.07+0.045</f>
        <v>0.115</v>
      </c>
      <c r="Z49">
        <f>SQRT((ABS($A$50-$A$49)^2+(ABS($B$50-$B$49)^2)))</f>
        <v>26.423975149805848</v>
      </c>
      <c r="AA49">
        <f>SQRT((ABS($C$50-$C$49)^2+(ABS($D$50-$D$49)^2)))</f>
        <v>25.340613020822737</v>
      </c>
      <c r="AB49">
        <f>SQRT((ABS($E$50-$E$49)^2+(ABS($F$50-$F$49)^2)))</f>
        <v>26.595576679065434</v>
      </c>
      <c r="AC49">
        <f>SQRT((ABS($G$50-$G$49)^2+(ABS($H$50-$H$49)^2)))</f>
        <v>25.992264480597484</v>
      </c>
      <c r="AJ49">
        <f>1/0.11</f>
        <v>9.0909090909090917</v>
      </c>
      <c r="AK49">
        <f>1/0.11</f>
        <v>9.0909090909090917</v>
      </c>
      <c r="AL49">
        <f>1/0.115</f>
        <v>8.695652173913043</v>
      </c>
      <c r="AM49">
        <f>1/0.115</f>
        <v>8.695652173913043</v>
      </c>
      <c r="AO49">
        <f>$Z49/$U49</f>
        <v>240.21795590732589</v>
      </c>
      <c r="AP49">
        <f>$AA49/$V49</f>
        <v>230.36920928020669</v>
      </c>
      <c r="AQ49">
        <f>$AB49/$W49</f>
        <v>231.26588416578639</v>
      </c>
      <c r="AR49">
        <f>$AC49/$X49</f>
        <v>226.0196911356303</v>
      </c>
      <c r="AV49">
        <f>((0.075/0.11)*100)</f>
        <v>68.181818181818173</v>
      </c>
      <c r="AW49">
        <f>((0.065/0.11)*100)</f>
        <v>59.090909090909093</v>
      </c>
      <c r="AX49">
        <f>((0.07/0.115)*100)</f>
        <v>60.869565217391312</v>
      </c>
      <c r="AY49">
        <f>((0.07/0.115)*100)</f>
        <v>60.869565217391312</v>
      </c>
      <c r="BA49">
        <f>((0.035/0.11)*100)</f>
        <v>31.818181818181824</v>
      </c>
      <c r="BB49">
        <f>((0.045/0.11)*100)</f>
        <v>40.909090909090907</v>
      </c>
      <c r="BC49">
        <f>((0.045/0.115)*100)</f>
        <v>39.130434782608688</v>
      </c>
      <c r="BD49">
        <f>((0.045/0.115)*100)</f>
        <v>39.130434782608688</v>
      </c>
      <c r="BF49">
        <f>ABS($B$49-$D$49)</f>
        <v>1.1885790000000007</v>
      </c>
      <c r="BG49">
        <f>ABS($F$49-$H$49)</f>
        <v>3.826448000000001</v>
      </c>
      <c r="BL49">
        <f>SQRT((ABS($A$49-$E$49)^2+(ABS($B$49-$F$49)^2)))</f>
        <v>1.0550430239269817</v>
      </c>
      <c r="BM49">
        <f>SQRT((ABS($C$49-$G$49)^2+(ABS($D$49-$H$49)^2)))</f>
        <v>4.954489334719578</v>
      </c>
      <c r="BO49">
        <f>SQRT((ABS($A$49-$G$49)^2+(ABS($B$49-$H$49)^2)))</f>
        <v>2.906674763808466</v>
      </c>
      <c r="BP49">
        <f>SQRT((ABS($C$49-$E$49)^2+(ABS($D$49-$F$49)^2)))</f>
        <v>5.7058877672953114</v>
      </c>
      <c r="BR49">
        <f>DEGREES(ACOS((4.33367452954857^2+24.6388832554367^2-24.7772553621426^2)/(2*4.33367452954857*24.6388832554367)))</f>
        <v>86.794081487663192</v>
      </c>
      <c r="BU49">
        <v>15</v>
      </c>
      <c r="BV49">
        <v>9</v>
      </c>
      <c r="BW49">
        <v>7</v>
      </c>
      <c r="BX49">
        <v>7</v>
      </c>
      <c r="BY49">
        <v>13</v>
      </c>
      <c r="BZ49">
        <v>9</v>
      </c>
      <c r="CA49">
        <v>4</v>
      </c>
      <c r="CB49">
        <v>4</v>
      </c>
      <c r="CC49">
        <v>14</v>
      </c>
      <c r="CD49">
        <v>7</v>
      </c>
      <c r="CE49">
        <v>6</v>
      </c>
      <c r="CF49">
        <v>14</v>
      </c>
      <c r="CG49">
        <v>14</v>
      </c>
      <c r="CH49">
        <v>7</v>
      </c>
      <c r="CI49">
        <v>6</v>
      </c>
      <c r="CJ49">
        <v>14</v>
      </c>
      <c r="CL49">
        <v>7</v>
      </c>
      <c r="CM49">
        <v>3</v>
      </c>
      <c r="CN49">
        <v>1</v>
      </c>
      <c r="CO49">
        <v>1</v>
      </c>
      <c r="CP49">
        <v>9</v>
      </c>
      <c r="CQ49">
        <v>3</v>
      </c>
      <c r="CR49">
        <v>0</v>
      </c>
      <c r="CS49">
        <v>0</v>
      </c>
      <c r="CT49">
        <v>9</v>
      </c>
      <c r="CU49">
        <v>1</v>
      </c>
      <c r="CV49">
        <v>0</v>
      </c>
      <c r="CW49">
        <v>9</v>
      </c>
      <c r="CX49">
        <v>9</v>
      </c>
      <c r="CY49">
        <v>1</v>
      </c>
      <c r="CZ49">
        <v>0</v>
      </c>
      <c r="DA49">
        <v>9</v>
      </c>
      <c r="DC49">
        <f>((9/15)*100)</f>
        <v>60</v>
      </c>
      <c r="DD49">
        <f>((7/15)*100)</f>
        <v>46.666666666666664</v>
      </c>
      <c r="DE49">
        <f>((7/15)*100)</f>
        <v>46.666666666666664</v>
      </c>
      <c r="DF49">
        <f>((9/13)*100)</f>
        <v>69.230769230769226</v>
      </c>
      <c r="DG49">
        <f>((4/13)*100)</f>
        <v>30.76923076923077</v>
      </c>
      <c r="DH49">
        <f>((4/13)*100)</f>
        <v>30.76923076923077</v>
      </c>
      <c r="DI49">
        <f>((7/14)*100)</f>
        <v>50</v>
      </c>
      <c r="DJ49">
        <f>((6/14)*100)</f>
        <v>42.857142857142854</v>
      </c>
      <c r="DK49">
        <f>((14/14)*100)</f>
        <v>100</v>
      </c>
      <c r="DL49">
        <f>((7/14)*100)</f>
        <v>50</v>
      </c>
      <c r="DM49">
        <f>((6/14)*100)</f>
        <v>42.857142857142854</v>
      </c>
      <c r="DN49">
        <f>((14/14)*100)</f>
        <v>100</v>
      </c>
      <c r="DP49">
        <f>((3/7)*100)</f>
        <v>42.857142857142854</v>
      </c>
      <c r="DQ49">
        <f>((1/7)*100)</f>
        <v>14.285714285714285</v>
      </c>
      <c r="DR49">
        <f>((1/7)*100)</f>
        <v>14.285714285714285</v>
      </c>
      <c r="DS49">
        <f>((3/9)*100)</f>
        <v>33.333333333333329</v>
      </c>
      <c r="DT49">
        <f>((0/9)*100)</f>
        <v>0</v>
      </c>
      <c r="DU49">
        <f>((0/9)*100)</f>
        <v>0</v>
      </c>
      <c r="DV49">
        <f>((1/9)*100)</f>
        <v>11.111111111111111</v>
      </c>
      <c r="DW49">
        <f>((0/9)*100)</f>
        <v>0</v>
      </c>
      <c r="DX49">
        <f>((9/9)*100)</f>
        <v>100</v>
      </c>
      <c r="DY49">
        <f>((1/9)*100)</f>
        <v>11.111111111111111</v>
      </c>
      <c r="DZ49">
        <f>((0/9)*100)</f>
        <v>0</v>
      </c>
      <c r="EA49">
        <f>((9/9)*100)</f>
        <v>100</v>
      </c>
    </row>
    <row r="50" spans="1:131" x14ac:dyDescent="0.25">
      <c r="A50">
        <v>186.07861500000001</v>
      </c>
      <c r="B50">
        <v>8.7865889999999993</v>
      </c>
      <c r="C50">
        <v>179.50947400000001</v>
      </c>
      <c r="D50">
        <v>7.4515089999999997</v>
      </c>
      <c r="E50">
        <v>186.027861</v>
      </c>
      <c r="F50">
        <v>9.9828700000000001</v>
      </c>
      <c r="G50">
        <v>184.83770200000001</v>
      </c>
      <c r="H50">
        <v>5.5327760000000001</v>
      </c>
      <c r="K50">
        <f>(14/200)</f>
        <v>7.0000000000000007E-2</v>
      </c>
      <c r="L50">
        <f>(16/200)</f>
        <v>0.08</v>
      </c>
      <c r="M50">
        <f>(14/200)</f>
        <v>7.0000000000000007E-2</v>
      </c>
      <c r="N50">
        <f>(14/200)</f>
        <v>7.0000000000000007E-2</v>
      </c>
      <c r="P50">
        <f>(9/200)</f>
        <v>4.4999999999999998E-2</v>
      </c>
      <c r="Q50">
        <f>(8/200)</f>
        <v>0.04</v>
      </c>
      <c r="R50">
        <f>(10/200)</f>
        <v>0.05</v>
      </c>
      <c r="S50">
        <f>(9/200)</f>
        <v>4.4999999999999998E-2</v>
      </c>
      <c r="U50">
        <f>0.07+0.045</f>
        <v>0.115</v>
      </c>
      <c r="V50">
        <f>0.08+0.04</f>
        <v>0.12</v>
      </c>
      <c r="W50">
        <f>0.07+0.05</f>
        <v>0.12000000000000001</v>
      </c>
      <c r="X50">
        <f>0.07+0.045</f>
        <v>0.115</v>
      </c>
      <c r="Z50">
        <f>SQRT((ABS($A$51-$A$50)^2+(ABS($B$51-$B$50)^2)))</f>
        <v>27.420182793541869</v>
      </c>
      <c r="AA50">
        <f>SQRT((ABS($C$51-$C$50)^2+(ABS($D$51-$D$50)^2)))</f>
        <v>25.966713490779373</v>
      </c>
      <c r="AB50">
        <f>SQRT((ABS($E$51-$E$50)^2+(ABS($F$51-$F$50)^2)))</f>
        <v>27.091257025830476</v>
      </c>
      <c r="AC50">
        <f>SQRT((ABS($G$51-$G$50)^2+(ABS($H$51-$H$50)^2)))</f>
        <v>27.323572491664592</v>
      </c>
      <c r="AJ50">
        <f>1/0.115</f>
        <v>8.695652173913043</v>
      </c>
      <c r="AK50">
        <f>1/0.12</f>
        <v>8.3333333333333339</v>
      </c>
      <c r="AL50">
        <f>1/0.12</f>
        <v>8.3333333333333339</v>
      </c>
      <c r="AM50">
        <f>1/0.115</f>
        <v>8.695652173913043</v>
      </c>
      <c r="AO50">
        <f>$Z50/$U50</f>
        <v>238.43637211775538</v>
      </c>
      <c r="AP50">
        <f>$AA50/$V50</f>
        <v>216.38927908982811</v>
      </c>
      <c r="AQ50">
        <f>$AB50/$W50</f>
        <v>225.76047521525396</v>
      </c>
      <c r="AR50">
        <f>$AC50/$X50</f>
        <v>237.59628253621383</v>
      </c>
      <c r="AV50">
        <f>((0.07/0.115)*100)</f>
        <v>60.869565217391312</v>
      </c>
      <c r="AW50">
        <f>((0.08/0.12)*100)</f>
        <v>66.666666666666671</v>
      </c>
      <c r="AX50">
        <f>((0.07/0.12)*100)</f>
        <v>58.333333333333336</v>
      </c>
      <c r="AY50">
        <f>((0.07/0.115)*100)</f>
        <v>60.869565217391312</v>
      </c>
      <c r="BA50">
        <f>((0.045/0.115)*100)</f>
        <v>39.130434782608688</v>
      </c>
      <c r="BB50">
        <f>((0.04/0.12)*100)</f>
        <v>33.333333333333336</v>
      </c>
      <c r="BC50">
        <f>((0.05/0.12)*100)</f>
        <v>41.666666666666671</v>
      </c>
      <c r="BD50">
        <f>((0.045/0.115)*100)</f>
        <v>39.130434782608688</v>
      </c>
      <c r="BF50">
        <f>ABS($B$50-$D$50)</f>
        <v>1.3350799999999996</v>
      </c>
      <c r="BG50">
        <f>ABS($F$50-$H$50)</f>
        <v>4.450094</v>
      </c>
      <c r="BL50">
        <f>SQRT((ABS($A$50-$E$50)^2+(ABS($B$50-$F$50)^2)))</f>
        <v>1.1973571728924512</v>
      </c>
      <c r="BM50">
        <f>SQRT((ABS($C$50-$G$50)^2+(ABS($D$50-$H$50)^2)))</f>
        <v>5.6631748997601115</v>
      </c>
      <c r="BO50">
        <f>SQRT((ABS($A$50-$G$50)^2+(ABS($B$50-$H$50)^2)))</f>
        <v>3.4824078038819648</v>
      </c>
      <c r="BP50">
        <f>SQRT((ABS($C$50-$E$50)^2+(ABS($D$50-$F$50)^2)))</f>
        <v>6.9926502553817089</v>
      </c>
      <c r="BR50">
        <f>DEGREES(ACOS((27.5100247692578^2+27.1258353855904^2-4.33768537163601^2)/(2*27.5100247692578*27.1258353855904)))</f>
        <v>9.0716688603570894</v>
      </c>
      <c r="BS50">
        <f>DEGREES(ACOS((16.964140038901^2+21.161107908605^2-6.46898962867255^2)/(2*16.964140038901*21.161107908605)))</f>
        <v>14.928730077023738</v>
      </c>
      <c r="BU50">
        <v>14</v>
      </c>
      <c r="BV50">
        <v>9</v>
      </c>
      <c r="BW50">
        <v>6</v>
      </c>
      <c r="BX50">
        <v>7</v>
      </c>
      <c r="BY50">
        <v>16</v>
      </c>
      <c r="BZ50">
        <v>9</v>
      </c>
      <c r="CA50">
        <v>6</v>
      </c>
      <c r="CB50">
        <v>7</v>
      </c>
      <c r="CC50">
        <v>14</v>
      </c>
      <c r="CD50">
        <v>6</v>
      </c>
      <c r="CE50">
        <v>5</v>
      </c>
      <c r="CF50">
        <v>13</v>
      </c>
      <c r="CG50">
        <v>14</v>
      </c>
      <c r="CH50">
        <v>7</v>
      </c>
      <c r="CI50">
        <v>5</v>
      </c>
      <c r="CJ50">
        <v>13</v>
      </c>
      <c r="CL50">
        <v>9</v>
      </c>
      <c r="CM50">
        <v>2</v>
      </c>
      <c r="CN50">
        <v>2</v>
      </c>
      <c r="CO50">
        <v>2</v>
      </c>
      <c r="CP50">
        <v>8</v>
      </c>
      <c r="CQ50">
        <v>2</v>
      </c>
      <c r="CR50">
        <v>0</v>
      </c>
      <c r="CS50">
        <v>0</v>
      </c>
      <c r="CT50">
        <v>10</v>
      </c>
      <c r="CU50">
        <v>2</v>
      </c>
      <c r="CV50">
        <v>0</v>
      </c>
      <c r="CW50">
        <v>9</v>
      </c>
      <c r="CX50">
        <v>9</v>
      </c>
      <c r="CY50">
        <v>2</v>
      </c>
      <c r="CZ50">
        <v>0</v>
      </c>
      <c r="DA50">
        <v>9</v>
      </c>
      <c r="DC50">
        <f>((9/14)*100)</f>
        <v>64.285714285714292</v>
      </c>
      <c r="DD50">
        <f>((6/14)*100)</f>
        <v>42.857142857142854</v>
      </c>
      <c r="DE50">
        <f>((7/14)*100)</f>
        <v>50</v>
      </c>
      <c r="DF50">
        <f>((9/16)*100)</f>
        <v>56.25</v>
      </c>
      <c r="DG50">
        <f>((6/16)*100)</f>
        <v>37.5</v>
      </c>
      <c r="DH50">
        <f>((7/16)*100)</f>
        <v>43.75</v>
      </c>
      <c r="DI50">
        <f>((6/14)*100)</f>
        <v>42.857142857142854</v>
      </c>
      <c r="DJ50">
        <f>((5/14)*100)</f>
        <v>35.714285714285715</v>
      </c>
      <c r="DK50">
        <f>((13/14)*100)</f>
        <v>92.857142857142861</v>
      </c>
      <c r="DL50">
        <f>((7/14)*100)</f>
        <v>50</v>
      </c>
      <c r="DM50">
        <f>((5/14)*100)</f>
        <v>35.714285714285715</v>
      </c>
      <c r="DN50">
        <f>((13/14)*100)</f>
        <v>92.857142857142861</v>
      </c>
      <c r="DP50">
        <f>((2/9)*100)</f>
        <v>22.222222222222221</v>
      </c>
      <c r="DQ50">
        <f>((2/9)*100)</f>
        <v>22.222222222222221</v>
      </c>
      <c r="DR50">
        <f>((2/9)*100)</f>
        <v>22.222222222222221</v>
      </c>
      <c r="DS50">
        <f>((2/8)*100)</f>
        <v>25</v>
      </c>
      <c r="DT50">
        <f>((0/8)*100)</f>
        <v>0</v>
      </c>
      <c r="DU50">
        <f>((0/8)*100)</f>
        <v>0</v>
      </c>
      <c r="DV50">
        <f>((2/10)*100)</f>
        <v>20</v>
      </c>
      <c r="DW50">
        <f>((0/10)*100)</f>
        <v>0</v>
      </c>
      <c r="DX50">
        <f>((9/10)*100)</f>
        <v>90</v>
      </c>
      <c r="DY50">
        <f>((2/9)*100)</f>
        <v>22.222222222222221</v>
      </c>
      <c r="DZ50">
        <f>((0/9)*100)</f>
        <v>0</v>
      </c>
      <c r="EA50">
        <f>((9/9)*100)</f>
        <v>100</v>
      </c>
    </row>
    <row r="51" spans="1:131" x14ac:dyDescent="0.25">
      <c r="A51">
        <v>213.48644400000001</v>
      </c>
      <c r="B51">
        <v>9.6095919999999992</v>
      </c>
      <c r="C51">
        <v>205.470854</v>
      </c>
      <c r="D51">
        <v>6.9252409999999998</v>
      </c>
      <c r="E51">
        <v>213.10878399999999</v>
      </c>
      <c r="F51">
        <v>10.731078999999999</v>
      </c>
      <c r="G51">
        <v>212.13409300000001</v>
      </c>
      <c r="H51">
        <v>6.751239</v>
      </c>
      <c r="K51">
        <f>(15/200)</f>
        <v>7.4999999999999997E-2</v>
      </c>
      <c r="L51">
        <f>(13/200)</f>
        <v>6.5000000000000002E-2</v>
      </c>
      <c r="M51">
        <f>(15/200)</f>
        <v>7.4999999999999997E-2</v>
      </c>
      <c r="N51">
        <f>(15/200)</f>
        <v>7.4999999999999997E-2</v>
      </c>
      <c r="P51">
        <f>(9/200)</f>
        <v>4.4999999999999998E-2</v>
      </c>
      <c r="Q51">
        <f>(9/200)</f>
        <v>4.4999999999999998E-2</v>
      </c>
      <c r="R51">
        <f>(9/200)</f>
        <v>4.4999999999999998E-2</v>
      </c>
      <c r="S51">
        <f>(9/200)</f>
        <v>4.4999999999999998E-2</v>
      </c>
      <c r="U51">
        <f>0.075+0.045</f>
        <v>0.12</v>
      </c>
      <c r="V51">
        <f>0.065+0.045</f>
        <v>0.11</v>
      </c>
      <c r="W51">
        <f>0.075+0.045</f>
        <v>0.12</v>
      </c>
      <c r="X51">
        <f>0.075+0.045</f>
        <v>0.12</v>
      </c>
      <c r="Z51">
        <f>SQRT((ABS($A$52-$A$51)^2+(ABS($B$52-$B$51)^2)))</f>
        <v>22.237437712623716</v>
      </c>
      <c r="AA51">
        <f>SQRT((ABS($C$52-$C$51)^2+(ABS($D$52-$D$51)^2)))</f>
        <v>22.28018302607251</v>
      </c>
      <c r="AB51">
        <f>SQRT((ABS($E$52-$E$51)^2+(ABS($F$52-$F$51)^2)))</f>
        <v>21.154676873683531</v>
      </c>
      <c r="AC51">
        <f>SQRT((ABS($G$52-$G$51)^2+(ABS($H$52-$H$51)^2)))</f>
        <v>19.476091061539439</v>
      </c>
      <c r="AJ51">
        <f>1/0.12</f>
        <v>8.3333333333333339</v>
      </c>
      <c r="AK51">
        <f>1/0.11</f>
        <v>9.0909090909090917</v>
      </c>
      <c r="AL51">
        <f>1/0.12</f>
        <v>8.3333333333333339</v>
      </c>
      <c r="AM51">
        <f>1/0.12</f>
        <v>8.3333333333333339</v>
      </c>
      <c r="AO51">
        <f>$Z51/$U51</f>
        <v>185.31198093853098</v>
      </c>
      <c r="AP51">
        <f>$AA51/$V51</f>
        <v>202.54711841884099</v>
      </c>
      <c r="AQ51">
        <f>$AB51/$W51</f>
        <v>176.28897394736276</v>
      </c>
      <c r="AR51">
        <f>$AC51/$X51</f>
        <v>162.30075884616198</v>
      </c>
      <c r="AV51">
        <f>((0.075/0.12)*100)</f>
        <v>62.5</v>
      </c>
      <c r="AW51">
        <f>((0.065/0.11)*100)</f>
        <v>59.090909090909093</v>
      </c>
      <c r="AX51">
        <f>((0.075/0.12)*100)</f>
        <v>62.5</v>
      </c>
      <c r="AY51">
        <f>((0.075/0.12)*100)</f>
        <v>62.5</v>
      </c>
      <c r="BA51">
        <f>((0.045/0.12)*100)</f>
        <v>37.5</v>
      </c>
      <c r="BB51">
        <f>((0.045/0.11)*100)</f>
        <v>40.909090909090907</v>
      </c>
      <c r="BC51">
        <f>((0.045/0.12)*100)</f>
        <v>37.5</v>
      </c>
      <c r="BD51">
        <f>((0.045/0.12)*100)</f>
        <v>37.5</v>
      </c>
      <c r="BF51">
        <f>ABS($B$51-$D$51)</f>
        <v>2.6843509999999995</v>
      </c>
      <c r="BG51">
        <f>ABS($F$51-$H$51)</f>
        <v>3.9798399999999994</v>
      </c>
      <c r="BL51">
        <f>SQRT((ABS($A$51-$E$51)^2+(ABS($B$51-$F$51)^2)))</f>
        <v>1.1833681450710998</v>
      </c>
      <c r="BM51">
        <f>SQRT((ABS($C$51-$G$51)^2+(ABS($D$51-$H$51)^2)))</f>
        <v>6.6655105331193543</v>
      </c>
      <c r="BO51">
        <f>SQRT((ABS($A$51-$G$51)^2+(ABS($B$51-$H$51)^2)))</f>
        <v>3.1621250923722153</v>
      </c>
      <c r="BP51">
        <f>SQRT((ABS($C$51-$E$51)^2+(ABS($D$51-$F$51)^2)))</f>
        <v>8.5336028479853532</v>
      </c>
      <c r="BR51">
        <f>DEGREES(ACOS((32.4810162087986^2+32.8456365226011^2-4.02635502855685^2)/(2*32.4810162087986*32.8456365226011)))</f>
        <v>7.0382715753508815</v>
      </c>
      <c r="BS51">
        <f>DEGREES(ACOS((24.2169664023134^2+24.0921291849284^2-4.33367452954857^2)/(2*24.2169664023134*24.0921291849284)))</f>
        <v>10.289278714134348</v>
      </c>
      <c r="BU51">
        <v>15</v>
      </c>
      <c r="BV51">
        <v>8</v>
      </c>
      <c r="BW51">
        <v>7</v>
      </c>
      <c r="BX51">
        <v>8</v>
      </c>
      <c r="BY51">
        <v>13</v>
      </c>
      <c r="BZ51">
        <v>8</v>
      </c>
      <c r="CA51">
        <v>4</v>
      </c>
      <c r="CB51">
        <v>4</v>
      </c>
      <c r="CC51">
        <v>15</v>
      </c>
      <c r="CD51">
        <v>7</v>
      </c>
      <c r="CE51">
        <v>6</v>
      </c>
      <c r="CF51">
        <v>14</v>
      </c>
      <c r="CG51">
        <v>15</v>
      </c>
      <c r="CH51">
        <v>8</v>
      </c>
      <c r="CI51">
        <v>6</v>
      </c>
      <c r="CJ51">
        <v>14</v>
      </c>
      <c r="CL51">
        <v>9</v>
      </c>
      <c r="CM51">
        <v>4</v>
      </c>
      <c r="CN51">
        <v>1</v>
      </c>
      <c r="CO51">
        <v>2</v>
      </c>
      <c r="CP51">
        <v>9</v>
      </c>
      <c r="CQ51">
        <v>4</v>
      </c>
      <c r="CR51">
        <v>0</v>
      </c>
      <c r="CS51">
        <v>0</v>
      </c>
      <c r="CT51">
        <v>9</v>
      </c>
      <c r="CU51">
        <v>1</v>
      </c>
      <c r="CV51">
        <v>0</v>
      </c>
      <c r="CW51">
        <v>8</v>
      </c>
      <c r="CX51">
        <v>9</v>
      </c>
      <c r="CY51">
        <v>2</v>
      </c>
      <c r="CZ51">
        <v>0</v>
      </c>
      <c r="DA51">
        <v>8</v>
      </c>
      <c r="DC51">
        <f>((8/15)*100)</f>
        <v>53.333333333333336</v>
      </c>
      <c r="DD51">
        <f>((7/15)*100)</f>
        <v>46.666666666666664</v>
      </c>
      <c r="DE51">
        <f>((8/15)*100)</f>
        <v>53.333333333333336</v>
      </c>
      <c r="DF51">
        <f>((8/13)*100)</f>
        <v>61.53846153846154</v>
      </c>
      <c r="DG51">
        <f>((4/13)*100)</f>
        <v>30.76923076923077</v>
      </c>
      <c r="DH51">
        <f>((4/13)*100)</f>
        <v>30.76923076923077</v>
      </c>
      <c r="DI51">
        <f>((7/15)*100)</f>
        <v>46.666666666666664</v>
      </c>
      <c r="DJ51">
        <f>((6/15)*100)</f>
        <v>40</v>
      </c>
      <c r="DK51">
        <f>((14/15)*100)</f>
        <v>93.333333333333329</v>
      </c>
      <c r="DL51">
        <f>((8/15)*100)</f>
        <v>53.333333333333336</v>
      </c>
      <c r="DM51">
        <f>((6/15)*100)</f>
        <v>40</v>
      </c>
      <c r="DN51">
        <f>((14/15)*100)</f>
        <v>93.333333333333329</v>
      </c>
      <c r="DP51">
        <f>((4/9)*100)</f>
        <v>44.444444444444443</v>
      </c>
      <c r="DQ51">
        <f>((1/9)*100)</f>
        <v>11.111111111111111</v>
      </c>
      <c r="DR51">
        <f>((2/9)*100)</f>
        <v>22.222222222222221</v>
      </c>
      <c r="DS51">
        <f>((4/9)*100)</f>
        <v>44.444444444444443</v>
      </c>
      <c r="DT51">
        <f>((0/9)*100)</f>
        <v>0</v>
      </c>
      <c r="DU51">
        <f>((0/9)*100)</f>
        <v>0</v>
      </c>
      <c r="DV51">
        <f>((1/9)*100)</f>
        <v>11.111111111111111</v>
      </c>
      <c r="DW51">
        <f>((0/9)*100)</f>
        <v>0</v>
      </c>
      <c r="DX51">
        <f>((8/9)*100)</f>
        <v>88.888888888888886</v>
      </c>
      <c r="DY51">
        <f>((2/9)*100)</f>
        <v>22.222222222222221</v>
      </c>
      <c r="DZ51">
        <f>((0/9)*100)</f>
        <v>0</v>
      </c>
      <c r="EA51">
        <f>((8/9)*100)</f>
        <v>88.888888888888886</v>
      </c>
    </row>
    <row r="52" spans="1:131" x14ac:dyDescent="0.25">
      <c r="A52">
        <v>235.719078</v>
      </c>
      <c r="B52">
        <v>10.071783999999999</v>
      </c>
      <c r="C52">
        <v>227.67697699999999</v>
      </c>
      <c r="D52">
        <v>8.7403600000000008</v>
      </c>
      <c r="E52">
        <v>234.263226</v>
      </c>
      <c r="F52">
        <v>10.830765</v>
      </c>
      <c r="G52">
        <v>231.60986199999999</v>
      </c>
      <c r="H52">
        <v>6.6392350000000002</v>
      </c>
      <c r="K52">
        <f>(15/200)</f>
        <v>7.4999999999999997E-2</v>
      </c>
      <c r="L52">
        <f>(14/200)</f>
        <v>7.0000000000000007E-2</v>
      </c>
      <c r="M52">
        <f>(15/200)</f>
        <v>7.4999999999999997E-2</v>
      </c>
      <c r="N52">
        <f>(13/200)</f>
        <v>6.5000000000000002E-2</v>
      </c>
      <c r="P52">
        <f>(9/200)</f>
        <v>4.4999999999999998E-2</v>
      </c>
      <c r="Q52">
        <f>(9/200)</f>
        <v>4.4999999999999998E-2</v>
      </c>
      <c r="R52">
        <f>(10/200)</f>
        <v>0.05</v>
      </c>
      <c r="S52">
        <f>(9/200)</f>
        <v>4.4999999999999998E-2</v>
      </c>
      <c r="U52">
        <f>0.075+0.045</f>
        <v>0.12</v>
      </c>
      <c r="V52">
        <f>0.07+0.045</f>
        <v>0.115</v>
      </c>
      <c r="W52">
        <f>0.075+0.05</f>
        <v>0.125</v>
      </c>
      <c r="X52">
        <f>0.065+0.045</f>
        <v>0.11</v>
      </c>
      <c r="AJ52">
        <f>1/0.12</f>
        <v>8.3333333333333339</v>
      </c>
      <c r="AK52">
        <f>1/0.115</f>
        <v>8.695652173913043</v>
      </c>
      <c r="AL52">
        <f>1/0.125</f>
        <v>8</v>
      </c>
      <c r="AM52">
        <f>1/0.11</f>
        <v>9.0909090909090917</v>
      </c>
      <c r="AV52">
        <f>((0.075/0.12)*100)</f>
        <v>62.5</v>
      </c>
      <c r="AW52">
        <f>((0.07/0.115)*100)</f>
        <v>60.869565217391312</v>
      </c>
      <c r="AX52">
        <f>((0.075/0.125)*100)</f>
        <v>60</v>
      </c>
      <c r="AY52">
        <f>((0.065/0.11)*100)</f>
        <v>59.090909090909093</v>
      </c>
      <c r="BA52">
        <f>((0.045/0.12)*100)</f>
        <v>37.5</v>
      </c>
      <c r="BB52">
        <f>((0.045/0.115)*100)</f>
        <v>39.130434782608688</v>
      </c>
      <c r="BC52">
        <f>((0.05/0.125)*100)</f>
        <v>40</v>
      </c>
      <c r="BD52">
        <f>((0.045/0.11)*100)</f>
        <v>40.909090909090907</v>
      </c>
      <c r="BF52">
        <f>ABS($B$52-$D$52)</f>
        <v>1.3314239999999984</v>
      </c>
      <c r="BG52">
        <f>ABS($F$52-$H$52)</f>
        <v>4.1915299999999993</v>
      </c>
      <c r="BI52">
        <v>2.0010620000000001</v>
      </c>
      <c r="BJ52">
        <v>1.8600604999999999</v>
      </c>
      <c r="BO52">
        <f>SQRT((ABS($A$52-$G$52)^2+(ABS($B$52-$H$52)^2)))</f>
        <v>5.3542552023654064</v>
      </c>
      <c r="BP52">
        <f>SQRT((ABS($C$52-$E$52)^2+(ABS($D$52-$F$52)^2)))</f>
        <v>6.9100266970559616</v>
      </c>
      <c r="BR52">
        <f>DEGREES(ACOS((24.3511025961651^2+25.6194140014072^2-4.41472913747751^2)/(2*24.3511025961651*25.6194140014072)))</f>
        <v>9.7117460266262832</v>
      </c>
      <c r="BS52">
        <f>DEGREES(ACOS((24.7772553621426^2+23.6896205403454^2-4.43099162631256^2)/(2*24.7772553621426*23.6896205403454)))</f>
        <v>10.171718002841853</v>
      </c>
      <c r="BU52">
        <v>15</v>
      </c>
      <c r="BV52">
        <v>7</v>
      </c>
      <c r="BW52">
        <v>6</v>
      </c>
      <c r="BX52">
        <v>8</v>
      </c>
      <c r="BY52">
        <v>14</v>
      </c>
      <c r="BZ52">
        <v>7</v>
      </c>
      <c r="CA52">
        <v>6</v>
      </c>
      <c r="CB52">
        <v>5</v>
      </c>
      <c r="CC52">
        <v>15</v>
      </c>
      <c r="CD52">
        <v>6</v>
      </c>
      <c r="CE52">
        <v>7</v>
      </c>
      <c r="CF52">
        <v>11</v>
      </c>
      <c r="CG52">
        <v>13</v>
      </c>
      <c r="CH52">
        <v>8</v>
      </c>
      <c r="CI52">
        <v>3</v>
      </c>
      <c r="CJ52">
        <v>11</v>
      </c>
      <c r="CL52">
        <v>9</v>
      </c>
      <c r="CM52">
        <v>2</v>
      </c>
      <c r="CN52">
        <v>1</v>
      </c>
      <c r="CO52">
        <v>2</v>
      </c>
      <c r="CP52">
        <v>9</v>
      </c>
      <c r="CQ52">
        <v>2</v>
      </c>
      <c r="CR52">
        <v>0</v>
      </c>
      <c r="CS52">
        <v>0</v>
      </c>
      <c r="CT52">
        <v>10</v>
      </c>
      <c r="CU52">
        <v>1</v>
      </c>
      <c r="CV52">
        <v>2</v>
      </c>
      <c r="CW52">
        <v>8</v>
      </c>
      <c r="CX52">
        <v>9</v>
      </c>
      <c r="CY52">
        <v>2</v>
      </c>
      <c r="CZ52">
        <v>0</v>
      </c>
      <c r="DA52">
        <v>8</v>
      </c>
      <c r="DC52">
        <f>((7/15)*100)</f>
        <v>46.666666666666664</v>
      </c>
      <c r="DD52">
        <f>((6/15)*100)</f>
        <v>40</v>
      </c>
      <c r="DE52">
        <f>((8/15)*100)</f>
        <v>53.333333333333336</v>
      </c>
      <c r="DF52">
        <f>((7/14)*100)</f>
        <v>50</v>
      </c>
      <c r="DG52">
        <f>((6/14)*100)</f>
        <v>42.857142857142854</v>
      </c>
      <c r="DH52">
        <f>((5/14)*100)</f>
        <v>35.714285714285715</v>
      </c>
      <c r="DI52">
        <f>((6/15)*100)</f>
        <v>40</v>
      </c>
      <c r="DJ52">
        <f>((7/15)*100)</f>
        <v>46.666666666666664</v>
      </c>
      <c r="DK52">
        <f>((11/15)*100)</f>
        <v>73.333333333333329</v>
      </c>
      <c r="DL52">
        <f>((8/13)*100)</f>
        <v>61.53846153846154</v>
      </c>
      <c r="DM52">
        <f>((3/13)*100)</f>
        <v>23.076923076923077</v>
      </c>
      <c r="DN52">
        <f>((11/13)*100)</f>
        <v>84.615384615384613</v>
      </c>
      <c r="DP52">
        <f>((2/9)*100)</f>
        <v>22.222222222222221</v>
      </c>
      <c r="DQ52">
        <f>((1/9)*100)</f>
        <v>11.111111111111111</v>
      </c>
      <c r="DR52">
        <f>((2/9)*100)</f>
        <v>22.222222222222221</v>
      </c>
      <c r="DS52">
        <f>((2/9)*100)</f>
        <v>22.222222222222221</v>
      </c>
      <c r="DT52">
        <f>((0/9)*100)</f>
        <v>0</v>
      </c>
      <c r="DU52">
        <f>((0/9)*100)</f>
        <v>0</v>
      </c>
      <c r="DV52">
        <f>((1/10)*100)</f>
        <v>10</v>
      </c>
      <c r="DW52">
        <f>((2/10)*100)</f>
        <v>20</v>
      </c>
      <c r="DX52">
        <f>((8/10)*100)</f>
        <v>80</v>
      </c>
      <c r="DY52">
        <f>((2/9)*100)</f>
        <v>22.222222222222221</v>
      </c>
      <c r="DZ52">
        <f>((0/9)*100)</f>
        <v>0</v>
      </c>
      <c r="EA52">
        <f>((8/9)*100)</f>
        <v>88.888888888888886</v>
      </c>
    </row>
    <row r="53" spans="1:131" x14ac:dyDescent="0.25">
      <c r="A53" t="s">
        <v>22</v>
      </c>
      <c r="B53" t="s">
        <v>22</v>
      </c>
      <c r="C53" t="s">
        <v>22</v>
      </c>
      <c r="D53" t="s">
        <v>22</v>
      </c>
      <c r="E53" t="s">
        <v>22</v>
      </c>
      <c r="F53" t="s">
        <v>22</v>
      </c>
      <c r="G53" t="s">
        <v>22</v>
      </c>
      <c r="H53" t="s">
        <v>22</v>
      </c>
      <c r="P53">
        <f>(10/200)</f>
        <v>0.05</v>
      </c>
      <c r="Q53">
        <f>(10/200)</f>
        <v>0.05</v>
      </c>
      <c r="BR53">
        <f>DEGREES(ACOS((20.0086698248453^2+21.9199550319011^2-5.17705684561181^2)/(2*20.0086698248453*21.9199550319011)))</f>
        <v>13.192244197525625</v>
      </c>
      <c r="BS53">
        <f>DEGREES(ACOS((4.33768537163601^2+32.3595085093833^2-32.4810162087986^2)/(2*4.33768537163601*32.3595085093833)))</f>
        <v>87.767268532387178</v>
      </c>
      <c r="CL53">
        <v>10</v>
      </c>
      <c r="CM53">
        <v>2</v>
      </c>
      <c r="CN53">
        <v>1</v>
      </c>
      <c r="CO53">
        <v>5</v>
      </c>
      <c r="CP53">
        <v>10</v>
      </c>
      <c r="CQ53">
        <v>2</v>
      </c>
      <c r="CR53">
        <v>2</v>
      </c>
      <c r="CS53">
        <v>0</v>
      </c>
      <c r="DP53">
        <f>((2/10)*100)</f>
        <v>20</v>
      </c>
      <c r="DQ53">
        <f>((1/10)*100)</f>
        <v>10</v>
      </c>
      <c r="DR53">
        <f>((5/10)*100)</f>
        <v>50</v>
      </c>
      <c r="DS53">
        <f>((2/10)*100)</f>
        <v>20</v>
      </c>
      <c r="DT53">
        <f>((2/10)*100)</f>
        <v>20</v>
      </c>
      <c r="DU53">
        <f>((0/10)*100)</f>
        <v>0</v>
      </c>
    </row>
    <row r="54" spans="1:131" x14ac:dyDescent="0.25">
      <c r="A54">
        <v>47.805225</v>
      </c>
      <c r="B54">
        <v>9.0054490000000005</v>
      </c>
      <c r="C54">
        <v>32.942388000000001</v>
      </c>
      <c r="D54">
        <v>8.0916440000000005</v>
      </c>
      <c r="E54">
        <v>23.550501000000004</v>
      </c>
      <c r="F54">
        <v>12.007265</v>
      </c>
      <c r="G54">
        <v>31.852446</v>
      </c>
      <c r="H54">
        <v>7.8970719999999996</v>
      </c>
      <c r="Z54">
        <f>SQRT((ABS($A$55-$A$54)^2+(ABS($B$55-$B$54)^2)))</f>
        <v>28.906847894238943</v>
      </c>
      <c r="AA54">
        <f>SQRT((ABS($C$55-$C$54)^2+(ABS($D$55-$D$54)^2)))</f>
        <v>22.752717026089744</v>
      </c>
      <c r="AB54">
        <f>SQRT((ABS($E$55-$E$54)^2+(ABS($F$55-$F$54)^2)))</f>
        <v>24.984118426683075</v>
      </c>
      <c r="AC54">
        <f>SQRT((ABS($G$55-$G$54)^2+(ABS($H$55-$H$54)^2)))</f>
        <v>21.161107908604976</v>
      </c>
      <c r="BF54">
        <f>ABS($B$54-$D$54)</f>
        <v>0.91380499999999998</v>
      </c>
      <c r="BG54">
        <f>ABS($F$54-$H$54)</f>
        <v>4.1101930000000007</v>
      </c>
      <c r="BL54">
        <f>SQRT((ABS($A$54-$E$55)^2+(ABS($B$54-$F$55)^2)))</f>
        <v>2.1845852868892521</v>
      </c>
      <c r="BM54">
        <f>SQRT((ABS($C$54-$G$54)^2+(ABS($D$54-$H$54)^2)))</f>
        <v>1.1071728982177995</v>
      </c>
      <c r="BO54">
        <f>SQRT((ABS($A$54-$G$55)^2+(ABS($B$54-$H$55)^2)))</f>
        <v>5.7890849462955734</v>
      </c>
      <c r="BP54">
        <f>SQRT((ABS($C$54-$E$54)^2+(ABS($D$54-$F$54)^2)))</f>
        <v>10.175442458999507</v>
      </c>
      <c r="BR54">
        <f>DEGREES(ACOS((20.7439588819601^2+23.960120308704^2-5.51120564874965^2)/(2*20.7439588819601*23.960120308704)))</f>
        <v>11.521297920862482</v>
      </c>
      <c r="BS54">
        <f>DEGREES(ACOS((28.6751329592412^2+27.1630643714162^2-4.60126973848089^2)/(2*28.6751329592412*27.1630643714162)))</f>
        <v>8.9306396335230076</v>
      </c>
    </row>
    <row r="55" spans="1:131" x14ac:dyDescent="0.25">
      <c r="A55">
        <v>76.711740000000006</v>
      </c>
      <c r="B55">
        <v>8.8667200000000008</v>
      </c>
      <c r="C55">
        <v>55.664123000000004</v>
      </c>
      <c r="D55">
        <v>6.9046770000000004</v>
      </c>
      <c r="E55">
        <v>48.517063</v>
      </c>
      <c r="F55">
        <v>11.070805999999999</v>
      </c>
      <c r="G55">
        <v>52.958176000000002</v>
      </c>
      <c r="H55">
        <v>6.3671540000000002</v>
      </c>
      <c r="K55">
        <f>(19/200)</f>
        <v>9.5000000000000001E-2</v>
      </c>
      <c r="L55">
        <f>(15/200)</f>
        <v>7.4999999999999997E-2</v>
      </c>
      <c r="M55">
        <f>(16/200)</f>
        <v>0.08</v>
      </c>
      <c r="N55">
        <f>(11/200)</f>
        <v>5.5E-2</v>
      </c>
      <c r="P55">
        <f>(12/200)</f>
        <v>0.06</v>
      </c>
      <c r="Q55">
        <f>(14/200)</f>
        <v>7.0000000000000007E-2</v>
      </c>
      <c r="R55">
        <f>(12/200)</f>
        <v>0.06</v>
      </c>
      <c r="S55">
        <f>(10/200)</f>
        <v>0.05</v>
      </c>
      <c r="U55">
        <f>0.095+0.06</f>
        <v>0.155</v>
      </c>
      <c r="V55">
        <f>0.075+0.07</f>
        <v>0.14500000000000002</v>
      </c>
      <c r="W55">
        <f>0.08+0.06</f>
        <v>0.14000000000000001</v>
      </c>
      <c r="X55">
        <f>0.055+0.05</f>
        <v>0.10500000000000001</v>
      </c>
      <c r="Z55">
        <f>SQRT((ABS($A$56-$A$55)^2+(ABS($B$56-$B$55)^2)))</f>
        <v>25.604878173359563</v>
      </c>
      <c r="AA55">
        <f>SQRT((ABS($C$56-$C$55)^2+(ABS($D$56-$D$55)^2)))</f>
        <v>19.224130898236961</v>
      </c>
      <c r="AB55">
        <f>SQRT((ABS($E$56-$E$55)^2+(ABS($F$56-$F$55)^2)))</f>
        <v>28.319386254692215</v>
      </c>
      <c r="AC55">
        <f>SQRT((ABS($G$56-$G$55)^2+(ABS($H$56-$H$55)^2)))</f>
        <v>24.092129184928364</v>
      </c>
      <c r="AJ55">
        <f>1/0.155</f>
        <v>6.4516129032258069</v>
      </c>
      <c r="AK55">
        <f>1/0.145</f>
        <v>6.8965517241379315</v>
      </c>
      <c r="AL55">
        <f>1/0.14</f>
        <v>7.1428571428571423</v>
      </c>
      <c r="AM55">
        <f>1/0.105</f>
        <v>9.5238095238095237</v>
      </c>
      <c r="AO55">
        <f>$Z55/$U55</f>
        <v>165.19276240877136</v>
      </c>
      <c r="AP55">
        <f>$AA55/$V55</f>
        <v>132.58021309128938</v>
      </c>
      <c r="AQ55">
        <f>$AB55/$W55</f>
        <v>202.28133039065867</v>
      </c>
      <c r="AR55">
        <f>$AC55/$X55</f>
        <v>229.4488493802701</v>
      </c>
      <c r="AV55">
        <f>((0.095/0.155)*100)</f>
        <v>61.29032258064516</v>
      </c>
      <c r="AW55">
        <f>((0.075/0.145)*100)</f>
        <v>51.724137931034484</v>
      </c>
      <c r="AX55">
        <f>((0.08/0.14)*100)</f>
        <v>57.142857142857139</v>
      </c>
      <c r="AY55">
        <f>((0.055/0.105)*100)</f>
        <v>52.380952380952387</v>
      </c>
      <c r="BA55">
        <f>((0.06/0.155)*100)</f>
        <v>38.70967741935484</v>
      </c>
      <c r="BB55">
        <f>((0.07/0.145)*100)</f>
        <v>48.275862068965523</v>
      </c>
      <c r="BC55">
        <f>((0.06/0.14)*100)</f>
        <v>42.857142857142847</v>
      </c>
      <c r="BD55">
        <f>((0.05/0.105)*100)</f>
        <v>47.61904761904762</v>
      </c>
      <c r="BF55">
        <f>ABS($B$55-$D$55)</f>
        <v>1.9620430000000004</v>
      </c>
      <c r="BG55">
        <f>ABS($F$55-$H$55)</f>
        <v>4.7036519999999991</v>
      </c>
      <c r="BL55">
        <f>SQRT((ABS($A$55-$E$56)^2+(ABS($B$55-$F$56)^2)))</f>
        <v>1.581683739510841</v>
      </c>
      <c r="BM55">
        <f>SQRT((ABS($C$55-$G$55)^2+(ABS($D$55-$H$55)^2)))</f>
        <v>2.7588186135260888</v>
      </c>
      <c r="BO55">
        <f>SQRT((ABS($A$55-$G$56)^2+(ABS($B$55-$H$56)^2)))</f>
        <v>2.7714168952766749</v>
      </c>
      <c r="BP55">
        <f>SQRT((ABS($C$55-$E$55)^2+(ABS($D$55-$F$55)^2)))</f>
        <v>8.2726717261257878</v>
      </c>
      <c r="BR55" t="e">
        <f>DEGREES(ACOS((5.51120564874965^2+0^2-5.51120564874965^2)/(2*5.51120564874965*0)))</f>
        <v>#DIV/0!</v>
      </c>
      <c r="BS55">
        <f>DEGREES(ACOS((4.41472913747751^2+21.199185660365^2-20.0086698248453^2)/(2*4.41472913747751*21.199185660365)))</f>
        <v>68.517199409037488</v>
      </c>
      <c r="BU55">
        <v>19</v>
      </c>
      <c r="BV55">
        <v>11</v>
      </c>
      <c r="BW55">
        <v>9</v>
      </c>
      <c r="BX55">
        <v>9</v>
      </c>
      <c r="BY55">
        <v>15</v>
      </c>
      <c r="BZ55">
        <v>5</v>
      </c>
      <c r="CA55">
        <v>12</v>
      </c>
      <c r="CB55">
        <v>5</v>
      </c>
      <c r="CC55">
        <v>16</v>
      </c>
      <c r="CD55">
        <v>4</v>
      </c>
      <c r="CE55">
        <v>12</v>
      </c>
      <c r="CF55">
        <v>8</v>
      </c>
      <c r="CG55">
        <v>11</v>
      </c>
      <c r="CH55">
        <v>5</v>
      </c>
      <c r="CI55">
        <v>4</v>
      </c>
      <c r="CJ55">
        <v>8</v>
      </c>
      <c r="CL55">
        <v>12</v>
      </c>
      <c r="CM55">
        <v>2</v>
      </c>
      <c r="CN55">
        <v>0</v>
      </c>
      <c r="CO55">
        <v>6</v>
      </c>
      <c r="CP55">
        <v>14</v>
      </c>
      <c r="CQ55">
        <v>0</v>
      </c>
      <c r="CR55">
        <v>9</v>
      </c>
      <c r="CS55">
        <v>0</v>
      </c>
      <c r="CT55">
        <v>12</v>
      </c>
      <c r="CU55">
        <v>0</v>
      </c>
      <c r="CV55">
        <v>9</v>
      </c>
      <c r="CW55">
        <v>2</v>
      </c>
      <c r="CX55">
        <v>10</v>
      </c>
      <c r="CY55">
        <v>6</v>
      </c>
      <c r="CZ55">
        <v>0</v>
      </c>
      <c r="DA55">
        <v>2</v>
      </c>
      <c r="DC55">
        <f>((11/19)*100)</f>
        <v>57.894736842105267</v>
      </c>
      <c r="DD55">
        <f>((9/19)*100)</f>
        <v>47.368421052631575</v>
      </c>
      <c r="DE55">
        <f>((9/19)*100)</f>
        <v>47.368421052631575</v>
      </c>
      <c r="DF55">
        <f>((5/15)*100)</f>
        <v>33.333333333333329</v>
      </c>
      <c r="DG55">
        <f>((12/15)*100)</f>
        <v>80</v>
      </c>
      <c r="DH55">
        <f>((5/15)*100)</f>
        <v>33.333333333333329</v>
      </c>
      <c r="DI55">
        <f>((4/16)*100)</f>
        <v>25</v>
      </c>
      <c r="DJ55">
        <f>((12/16)*100)</f>
        <v>75</v>
      </c>
      <c r="DK55">
        <f>((8/16)*100)</f>
        <v>50</v>
      </c>
      <c r="DL55">
        <f>((5/11)*100)</f>
        <v>45.454545454545453</v>
      </c>
      <c r="DM55">
        <f>((4/11)*100)</f>
        <v>36.363636363636367</v>
      </c>
      <c r="DN55">
        <f>((8/11)*100)</f>
        <v>72.727272727272734</v>
      </c>
      <c r="DP55">
        <f>((2/12)*100)</f>
        <v>16.666666666666664</v>
      </c>
      <c r="DQ55">
        <f>((0/12)*100)</f>
        <v>0</v>
      </c>
      <c r="DR55">
        <f>((6/12)*100)</f>
        <v>50</v>
      </c>
      <c r="DS55">
        <f>((0/14)*100)</f>
        <v>0</v>
      </c>
      <c r="DT55">
        <f>((9/14)*100)</f>
        <v>64.285714285714292</v>
      </c>
      <c r="DU55">
        <f>((0/14)*100)</f>
        <v>0</v>
      </c>
      <c r="DV55">
        <f>((0/12)*100)</f>
        <v>0</v>
      </c>
      <c r="DW55">
        <f>((9/12)*100)</f>
        <v>75</v>
      </c>
      <c r="DX55">
        <f>((2/12)*100)</f>
        <v>16.666666666666664</v>
      </c>
      <c r="DY55">
        <f>((6/10)*100)</f>
        <v>60</v>
      </c>
      <c r="DZ55">
        <f>((0/10)*100)</f>
        <v>0</v>
      </c>
      <c r="EA55">
        <f>((2/10)*100)</f>
        <v>20</v>
      </c>
    </row>
    <row r="56" spans="1:131" x14ac:dyDescent="0.25">
      <c r="A56">
        <v>102.314727</v>
      </c>
      <c r="B56">
        <v>9.1779159999999997</v>
      </c>
      <c r="C56">
        <v>74.880773000000005</v>
      </c>
      <c r="D56">
        <v>7.4409340000000004</v>
      </c>
      <c r="E56">
        <v>76.829512000000008</v>
      </c>
      <c r="F56">
        <v>10.444013</v>
      </c>
      <c r="G56">
        <v>77.048995000000005</v>
      </c>
      <c r="H56">
        <v>6.1158999999999999</v>
      </c>
      <c r="K56">
        <f>(16/200)</f>
        <v>0.08</v>
      </c>
      <c r="L56">
        <f>(11/200)</f>
        <v>5.5E-2</v>
      </c>
      <c r="M56">
        <f>(15/200)</f>
        <v>7.4999999999999997E-2</v>
      </c>
      <c r="N56">
        <f>(13/200)</f>
        <v>6.5000000000000002E-2</v>
      </c>
      <c r="P56">
        <f>(9/200)</f>
        <v>4.4999999999999998E-2</v>
      </c>
      <c r="Q56">
        <f>(9/200)</f>
        <v>4.4999999999999998E-2</v>
      </c>
      <c r="R56">
        <f>(10/200)</f>
        <v>0.05</v>
      </c>
      <c r="S56">
        <f>(10/200)</f>
        <v>0.05</v>
      </c>
      <c r="U56">
        <f>0.08+0.045</f>
        <v>0.125</v>
      </c>
      <c r="V56">
        <f>0.055+0.045</f>
        <v>0.1</v>
      </c>
      <c r="W56">
        <f>0.075+0.05</f>
        <v>0.125</v>
      </c>
      <c r="X56">
        <f>0.065+0.05</f>
        <v>0.115</v>
      </c>
      <c r="Z56">
        <f>SQRT((ABS($A$57-$A$56)^2+(ABS($B$57-$B$56)^2)))</f>
        <v>26.748917003223312</v>
      </c>
      <c r="AA56">
        <f>SQRT((ABS($C$57-$C$56)^2+(ABS($D$57-$D$56)^2)))</f>
        <v>20.962319366550659</v>
      </c>
      <c r="AB56">
        <f>SQRT((ABS($E$57-$E$56)^2+(ABS($F$57-$F$56)^2)))</f>
        <v>24.638883255436653</v>
      </c>
      <c r="AC56">
        <f>SQRT((ABS($G$57-$G$56)^2+(ABS($H$57-$H$56)^2)))</f>
        <v>23.689620540345363</v>
      </c>
      <c r="AJ56">
        <f>1/0.125</f>
        <v>8</v>
      </c>
      <c r="AK56">
        <f>1/0.1</f>
        <v>10</v>
      </c>
      <c r="AL56">
        <f>1/0.125</f>
        <v>8</v>
      </c>
      <c r="AM56">
        <f>1/0.115</f>
        <v>8.695652173913043</v>
      </c>
      <c r="AO56">
        <f>$Z56/$U56</f>
        <v>213.9913360257865</v>
      </c>
      <c r="AP56">
        <f>$AA56/$V56</f>
        <v>209.62319366550659</v>
      </c>
      <c r="AQ56">
        <f>$AB56/$W56</f>
        <v>197.11106604349322</v>
      </c>
      <c r="AR56">
        <f>$AC56/$X56</f>
        <v>205.99670035082923</v>
      </c>
      <c r="AV56">
        <f>((0.08/0.125)*100)</f>
        <v>64</v>
      </c>
      <c r="AW56">
        <f>((0.055/0.1)*100)</f>
        <v>54.999999999999993</v>
      </c>
      <c r="AX56">
        <f>((0.075/0.125)*100)</f>
        <v>60</v>
      </c>
      <c r="AY56">
        <f>((0.065/0.115)*100)</f>
        <v>56.521739130434781</v>
      </c>
      <c r="BA56">
        <f>((0.045/0.125)*100)</f>
        <v>36</v>
      </c>
      <c r="BB56">
        <f>((0.045/0.1)*100)</f>
        <v>44.999999999999993</v>
      </c>
      <c r="BC56">
        <f>((0.05/0.125)*100)</f>
        <v>40</v>
      </c>
      <c r="BD56">
        <f>((0.05/0.115)*100)</f>
        <v>43.478260869565219</v>
      </c>
      <c r="BF56">
        <f>ABS($B$56-$D$56)</f>
        <v>1.7369819999999994</v>
      </c>
      <c r="BG56">
        <f>ABS($F$56-$H$56)</f>
        <v>4.3281130000000001</v>
      </c>
      <c r="BL56">
        <f>SQRT((ABS($A$56-$E$57)^2+(ABS($B$56-$F$57)^2)))</f>
        <v>1.4166925365713638</v>
      </c>
      <c r="BM56">
        <f>SQRT((ABS($C$56-$G$56)^2+(ABS($D$56-$H$56)^2)))</f>
        <v>2.5410434357641352</v>
      </c>
      <c r="BO56">
        <f>SQRT((ABS($A$56-$G$57)^2+(ABS($B$56-$H$57)^2)))</f>
        <v>3.5984213499101241</v>
      </c>
      <c r="BP56">
        <f>SQRT((ABS($C$56-$E$56)^2+(ABS($D$56-$F$56)^2)))</f>
        <v>3.5799535151118946</v>
      </c>
      <c r="BS56">
        <f>DEGREES(ACOS((5.17705684561181^2+22.3866253512251^2-20.7439588819601^2)/(2*5.17705684561181*22.3866253512251)))</f>
        <v>65.084288910511432</v>
      </c>
      <c r="BU56">
        <v>16</v>
      </c>
      <c r="BV56">
        <v>10</v>
      </c>
      <c r="BW56">
        <v>7</v>
      </c>
      <c r="BX56">
        <v>7</v>
      </c>
      <c r="BY56">
        <v>11</v>
      </c>
      <c r="BZ56">
        <v>11</v>
      </c>
      <c r="CA56">
        <v>6</v>
      </c>
      <c r="CB56">
        <v>3</v>
      </c>
      <c r="CC56">
        <v>15</v>
      </c>
      <c r="CD56">
        <v>7</v>
      </c>
      <c r="CE56">
        <v>7</v>
      </c>
      <c r="CF56">
        <v>12</v>
      </c>
      <c r="CG56">
        <v>13</v>
      </c>
      <c r="CH56">
        <v>4</v>
      </c>
      <c r="CI56">
        <v>5</v>
      </c>
      <c r="CJ56">
        <v>12</v>
      </c>
      <c r="CL56">
        <v>9</v>
      </c>
      <c r="CM56">
        <v>7</v>
      </c>
      <c r="CN56">
        <v>1</v>
      </c>
      <c r="CO56">
        <v>0</v>
      </c>
      <c r="CP56">
        <v>9</v>
      </c>
      <c r="CQ56">
        <v>2</v>
      </c>
      <c r="CR56">
        <v>5</v>
      </c>
      <c r="CS56">
        <v>2</v>
      </c>
      <c r="CT56">
        <v>10</v>
      </c>
      <c r="CU56">
        <v>0</v>
      </c>
      <c r="CV56">
        <v>5</v>
      </c>
      <c r="CW56">
        <v>7</v>
      </c>
      <c r="CX56">
        <v>10</v>
      </c>
      <c r="CY56">
        <v>0</v>
      </c>
      <c r="CZ56">
        <v>2</v>
      </c>
      <c r="DA56">
        <v>7</v>
      </c>
      <c r="DC56">
        <f>((10/16)*100)</f>
        <v>62.5</v>
      </c>
      <c r="DD56">
        <f>((7/16)*100)</f>
        <v>43.75</v>
      </c>
      <c r="DE56">
        <f>((7/16)*100)</f>
        <v>43.75</v>
      </c>
      <c r="DF56">
        <f>((11/11)*100)</f>
        <v>100</v>
      </c>
      <c r="DG56">
        <f>((6/11)*100)</f>
        <v>54.54545454545454</v>
      </c>
      <c r="DH56">
        <f>((3/11)*100)</f>
        <v>27.27272727272727</v>
      </c>
      <c r="DI56">
        <f>((7/15)*100)</f>
        <v>46.666666666666664</v>
      </c>
      <c r="DJ56">
        <f>((7/15)*100)</f>
        <v>46.666666666666664</v>
      </c>
      <c r="DK56">
        <f>((12/15)*100)</f>
        <v>80</v>
      </c>
      <c r="DL56">
        <f>((4/13)*100)</f>
        <v>30.76923076923077</v>
      </c>
      <c r="DM56">
        <f>((5/13)*100)</f>
        <v>38.461538461538467</v>
      </c>
      <c r="DN56">
        <f>((12/13)*100)</f>
        <v>92.307692307692307</v>
      </c>
      <c r="DP56">
        <f>((7/9)*100)</f>
        <v>77.777777777777786</v>
      </c>
      <c r="DQ56">
        <f>((1/9)*100)</f>
        <v>11.111111111111111</v>
      </c>
      <c r="DR56">
        <f>((0/9)*100)</f>
        <v>0</v>
      </c>
      <c r="DS56">
        <f>((2/9)*100)</f>
        <v>22.222222222222221</v>
      </c>
      <c r="DT56">
        <f>((5/9)*100)</f>
        <v>55.555555555555557</v>
      </c>
      <c r="DU56">
        <f>((2/9)*100)</f>
        <v>22.222222222222221</v>
      </c>
      <c r="DV56">
        <f>((0/10)*100)</f>
        <v>0</v>
      </c>
      <c r="DW56">
        <f>((5/10)*100)</f>
        <v>50</v>
      </c>
      <c r="DX56">
        <f>((7/10)*100)</f>
        <v>70</v>
      </c>
      <c r="DY56">
        <f>((0/10)*100)</f>
        <v>0</v>
      </c>
      <c r="DZ56">
        <f>((2/10)*100)</f>
        <v>20</v>
      </c>
      <c r="EA56">
        <f>((7/10)*100)</f>
        <v>70</v>
      </c>
    </row>
    <row r="57" spans="1:131" x14ac:dyDescent="0.25">
      <c r="A57">
        <v>129.05517900000001</v>
      </c>
      <c r="B57">
        <v>8.5050209999999993</v>
      </c>
      <c r="C57">
        <v>95.841419999999999</v>
      </c>
      <c r="D57">
        <v>7.7057180000000001</v>
      </c>
      <c r="E57">
        <v>101.468051</v>
      </c>
      <c r="F57">
        <v>10.313767</v>
      </c>
      <c r="G57">
        <v>100.737987</v>
      </c>
      <c r="H57">
        <v>5.943333</v>
      </c>
      <c r="K57">
        <f>(15/200)</f>
        <v>7.4999999999999997E-2</v>
      </c>
      <c r="L57">
        <f>(12/200)</f>
        <v>0.06</v>
      </c>
      <c r="M57">
        <f>(14/200)</f>
        <v>7.0000000000000007E-2</v>
      </c>
      <c r="N57">
        <f>(14/200)</f>
        <v>7.0000000000000007E-2</v>
      </c>
      <c r="P57">
        <f>(9/200)</f>
        <v>4.4999999999999998E-2</v>
      </c>
      <c r="Q57">
        <f>(8/200)</f>
        <v>0.04</v>
      </c>
      <c r="R57">
        <f>(10/200)</f>
        <v>0.05</v>
      </c>
      <c r="S57">
        <f>(9/200)</f>
        <v>4.4999999999999998E-2</v>
      </c>
      <c r="U57">
        <f>0.075+0.045</f>
        <v>0.12</v>
      </c>
      <c r="V57">
        <f>0.06+0.04</f>
        <v>0.1</v>
      </c>
      <c r="W57">
        <f>0.07+0.05</f>
        <v>0.12000000000000001</v>
      </c>
      <c r="X57">
        <f>0.07+0.045</f>
        <v>0.115</v>
      </c>
      <c r="Z57">
        <f>SQRT((ABS($A$58-$A$57)^2+(ABS($B$58-$B$57)^2)))</f>
        <v>33.165750490905964</v>
      </c>
      <c r="AA57">
        <f>SQRT((ABS($C$58-$C$57)^2+(ABS($D$58-$D$57)^2)))</f>
        <v>26.979943248179385</v>
      </c>
      <c r="AB57">
        <f>SQRT((ABS($E$58-$E$57)^2+(ABS($F$58-$F$57)^2)))</f>
        <v>27.125835385590364</v>
      </c>
      <c r="AC57">
        <f>SQRT((ABS($G$58-$G$57)^2+(ABS($H$58-$H$57)^2)))</f>
        <v>27.757400177819783</v>
      </c>
      <c r="AJ57">
        <f>1/0.12</f>
        <v>8.3333333333333339</v>
      </c>
      <c r="AK57">
        <f>1/0.1</f>
        <v>10</v>
      </c>
      <c r="AL57">
        <f>1/0.12</f>
        <v>8.3333333333333339</v>
      </c>
      <c r="AM57">
        <f>1/0.115</f>
        <v>8.695652173913043</v>
      </c>
      <c r="AO57">
        <f>$Z57/$U57</f>
        <v>276.38125409088303</v>
      </c>
      <c r="AP57">
        <f>$AA57/$V57</f>
        <v>269.79943248179381</v>
      </c>
      <c r="AQ57">
        <f>$AB57/$W57</f>
        <v>226.04862821325301</v>
      </c>
      <c r="AR57">
        <f>$AC57/$X57</f>
        <v>241.36869719843287</v>
      </c>
      <c r="AV57">
        <f>((0.075/0.12)*100)</f>
        <v>62.5</v>
      </c>
      <c r="AW57">
        <f>((0.06/0.1)*100)</f>
        <v>60</v>
      </c>
      <c r="AX57">
        <f>((0.07/0.12)*100)</f>
        <v>58.333333333333336</v>
      </c>
      <c r="AY57">
        <f>((0.07/0.115)*100)</f>
        <v>60.869565217391312</v>
      </c>
      <c r="BA57">
        <f>((0.045/0.12)*100)</f>
        <v>37.5</v>
      </c>
      <c r="BB57">
        <f>((0.04/0.1)*100)</f>
        <v>40</v>
      </c>
      <c r="BC57">
        <f>((0.05/0.12)*100)</f>
        <v>41.666666666666671</v>
      </c>
      <c r="BD57">
        <f>((0.045/0.115)*100)</f>
        <v>39.130434782608688</v>
      </c>
      <c r="BF57">
        <f>ABS($B$57-$D$57)</f>
        <v>0.79930299999999921</v>
      </c>
      <c r="BG57">
        <f>ABS($F$57-$H$57)</f>
        <v>4.3704340000000004</v>
      </c>
      <c r="BL57">
        <f>SQRT((ABS($A$57-$E$58)^2+(ABS($B$57-$F$58)^2)))</f>
        <v>1.0625290222756281</v>
      </c>
      <c r="BM57">
        <f>SQRT((ABS($C$57-$G$57)^2+(ABS($D$57-$H$57)^2)))</f>
        <v>5.2040723739888595</v>
      </c>
      <c r="BO57">
        <f>SQRT((ABS($A$57-$G$58)^2+(ABS($B$57-$H$58)^2)))</f>
        <v>3.4340692796548224</v>
      </c>
      <c r="BP57">
        <f>SQRT((ABS($C$57-$E$57)^2+(ABS($D$57-$F$57)^2)))</f>
        <v>6.2016849320617728</v>
      </c>
      <c r="BS57" t="e">
        <f>DEGREES(ACOS((5.51120564874965^2+0^2-5.51120564874965^2)/(2*5.51120564874965*0)))</f>
        <v>#DIV/0!</v>
      </c>
      <c r="BU57">
        <v>15</v>
      </c>
      <c r="BV57">
        <v>9</v>
      </c>
      <c r="BW57">
        <v>7</v>
      </c>
      <c r="BX57">
        <v>8</v>
      </c>
      <c r="BY57">
        <v>12</v>
      </c>
      <c r="BZ57">
        <v>10</v>
      </c>
      <c r="CA57">
        <v>2</v>
      </c>
      <c r="CB57">
        <v>3</v>
      </c>
      <c r="CC57">
        <v>14</v>
      </c>
      <c r="CD57">
        <v>7</v>
      </c>
      <c r="CE57">
        <v>4</v>
      </c>
      <c r="CF57">
        <v>14</v>
      </c>
      <c r="CG57">
        <v>14</v>
      </c>
      <c r="CH57">
        <v>7</v>
      </c>
      <c r="CI57">
        <v>4</v>
      </c>
      <c r="CJ57">
        <v>14</v>
      </c>
      <c r="CL57">
        <v>9</v>
      </c>
      <c r="CM57">
        <v>4</v>
      </c>
      <c r="CN57">
        <v>2</v>
      </c>
      <c r="CO57">
        <v>2</v>
      </c>
      <c r="CP57">
        <v>8</v>
      </c>
      <c r="CQ57">
        <v>7</v>
      </c>
      <c r="CR57">
        <v>0</v>
      </c>
      <c r="CS57">
        <v>0</v>
      </c>
      <c r="CT57">
        <v>10</v>
      </c>
      <c r="CU57">
        <v>1</v>
      </c>
      <c r="CV57">
        <v>0</v>
      </c>
      <c r="CW57">
        <v>9</v>
      </c>
      <c r="CX57">
        <v>9</v>
      </c>
      <c r="CY57">
        <v>0</v>
      </c>
      <c r="CZ57">
        <v>0</v>
      </c>
      <c r="DA57">
        <v>9</v>
      </c>
      <c r="DC57">
        <f>((9/15)*100)</f>
        <v>60</v>
      </c>
      <c r="DD57">
        <f>((7/15)*100)</f>
        <v>46.666666666666664</v>
      </c>
      <c r="DE57">
        <f>((8/15)*100)</f>
        <v>53.333333333333336</v>
      </c>
      <c r="DF57">
        <f>((10/12)*100)</f>
        <v>83.333333333333343</v>
      </c>
      <c r="DG57">
        <f>((2/12)*100)</f>
        <v>16.666666666666664</v>
      </c>
      <c r="DH57">
        <f>((3/12)*100)</f>
        <v>25</v>
      </c>
      <c r="DI57">
        <f>((7/14)*100)</f>
        <v>50</v>
      </c>
      <c r="DJ57">
        <f>((4/14)*100)</f>
        <v>28.571428571428569</v>
      </c>
      <c r="DK57">
        <f>((14/14)*100)</f>
        <v>100</v>
      </c>
      <c r="DL57">
        <f>((7/14)*100)</f>
        <v>50</v>
      </c>
      <c r="DM57">
        <f>((4/14)*100)</f>
        <v>28.571428571428569</v>
      </c>
      <c r="DN57">
        <f>((14/14)*100)</f>
        <v>100</v>
      </c>
      <c r="DP57">
        <f>((4/9)*100)</f>
        <v>44.444444444444443</v>
      </c>
      <c r="DQ57">
        <f>((2/9)*100)</f>
        <v>22.222222222222221</v>
      </c>
      <c r="DR57">
        <f>((2/9)*100)</f>
        <v>22.222222222222221</v>
      </c>
      <c r="DS57">
        <f>((7/8)*100)</f>
        <v>87.5</v>
      </c>
      <c r="DT57">
        <f>((0/8)*100)</f>
        <v>0</v>
      </c>
      <c r="DU57">
        <f>((0/8)*100)</f>
        <v>0</v>
      </c>
      <c r="DV57">
        <f>((1/10)*100)</f>
        <v>10</v>
      </c>
      <c r="DW57">
        <f>((0/10)*100)</f>
        <v>0</v>
      </c>
      <c r="DX57">
        <f>((9/10)*100)</f>
        <v>90</v>
      </c>
      <c r="DY57">
        <f>((0/9)*100)</f>
        <v>0</v>
      </c>
      <c r="DZ57">
        <f>((0/9)*100)</f>
        <v>0</v>
      </c>
      <c r="EA57">
        <f>((9/9)*100)</f>
        <v>100</v>
      </c>
    </row>
    <row r="58" spans="1:131" x14ac:dyDescent="0.25">
      <c r="A58">
        <v>162.22052400000001</v>
      </c>
      <c r="B58">
        <v>8.3410189999999993</v>
      </c>
      <c r="C58">
        <v>122.81767600000001</v>
      </c>
      <c r="D58">
        <v>7.2596800000000004</v>
      </c>
      <c r="E58">
        <v>128.58030600000001</v>
      </c>
      <c r="F58">
        <v>9.4555279999999993</v>
      </c>
      <c r="G58">
        <v>128.48314200000002</v>
      </c>
      <c r="H58">
        <v>5.1189309999999999</v>
      </c>
      <c r="K58">
        <f>(16/200)</f>
        <v>0.08</v>
      </c>
      <c r="L58">
        <f>(14/200)</f>
        <v>7.0000000000000007E-2</v>
      </c>
      <c r="M58">
        <f>(14/200)</f>
        <v>7.0000000000000007E-2</v>
      </c>
      <c r="N58">
        <f>(14/200)</f>
        <v>7.0000000000000007E-2</v>
      </c>
      <c r="P58">
        <f>(8/200)</f>
        <v>0.04</v>
      </c>
      <c r="Q58">
        <f>(10/200)</f>
        <v>0.05</v>
      </c>
      <c r="R58">
        <f>(10/200)</f>
        <v>0.05</v>
      </c>
      <c r="S58">
        <f>(9/200)</f>
        <v>4.4999999999999998E-2</v>
      </c>
      <c r="U58">
        <f>0.08+0.04</f>
        <v>0.12</v>
      </c>
      <c r="V58">
        <f>0.07+0.05</f>
        <v>0.12000000000000001</v>
      </c>
      <c r="W58">
        <f>0.07+0.05</f>
        <v>0.12000000000000001</v>
      </c>
      <c r="X58">
        <f>0.07+0.045</f>
        <v>0.115</v>
      </c>
      <c r="Z58">
        <f>SQRT((ABS($A$59-$A$58)^2+(ABS($B$59-$B$58)^2)))</f>
        <v>27.145049837151685</v>
      </c>
      <c r="AA58">
        <f>SQRT((ABS($C$59-$C$58)^2+(ABS($D$59-$D$58)^2)))</f>
        <v>33.84394671747539</v>
      </c>
      <c r="AB58">
        <f>SQRT((ABS($E$59-$E$58)^2+(ABS($F$59-$F$58)^2)))</f>
        <v>32.845636522601055</v>
      </c>
      <c r="AC58">
        <f>SQRT((ABS($G$59-$G$58)^2+(ABS($H$59-$H$58)^2)))</f>
        <v>32.359508509383268</v>
      </c>
      <c r="AJ58">
        <f>1/0.12</f>
        <v>8.3333333333333339</v>
      </c>
      <c r="AK58">
        <f>1/0.12</f>
        <v>8.3333333333333339</v>
      </c>
      <c r="AL58">
        <f>1/0.12</f>
        <v>8.3333333333333339</v>
      </c>
      <c r="AM58">
        <f>1/0.115</f>
        <v>8.695652173913043</v>
      </c>
      <c r="AO58">
        <f>$Z58/$U58</f>
        <v>226.20874864293071</v>
      </c>
      <c r="AP58">
        <f>$AA58/$V58</f>
        <v>282.03288931229491</v>
      </c>
      <c r="AQ58">
        <f>$AB58/$W58</f>
        <v>273.71363768834209</v>
      </c>
      <c r="AR58">
        <f>$AC58/$X58</f>
        <v>281.38703051637623</v>
      </c>
      <c r="AV58">
        <f>((0.08/0.12)*100)</f>
        <v>66.666666666666671</v>
      </c>
      <c r="AW58">
        <f>((0.07/0.12)*100)</f>
        <v>58.333333333333336</v>
      </c>
      <c r="AX58">
        <f>((0.07/0.12)*100)</f>
        <v>58.333333333333336</v>
      </c>
      <c r="AY58">
        <f>((0.07/0.115)*100)</f>
        <v>60.869565217391312</v>
      </c>
      <c r="BA58">
        <f>((0.04/0.12)*100)</f>
        <v>33.333333333333336</v>
      </c>
      <c r="BB58">
        <f>((0.05/0.12)*100)</f>
        <v>41.666666666666671</v>
      </c>
      <c r="BC58">
        <f>((0.05/0.12)*100)</f>
        <v>41.666666666666671</v>
      </c>
      <c r="BD58">
        <f>((0.045/0.115)*100)</f>
        <v>39.130434782608688</v>
      </c>
      <c r="BF58">
        <f>ABS($B$58-$D$58)</f>
        <v>1.0813389999999989</v>
      </c>
      <c r="BG58">
        <f>ABS($F$58-$H$58)</f>
        <v>4.3365969999999994</v>
      </c>
      <c r="BL58">
        <f>SQRT((ABS($A$58-$E$59)^2+(ABS($B$58-$F$59)^2)))</f>
        <v>1.521546419436498</v>
      </c>
      <c r="BM58">
        <f>SQRT((ABS($C$58-$G$58)^2+(ABS($D$58-$H$58)^2)))</f>
        <v>6.0564272701120672</v>
      </c>
      <c r="BO58">
        <f>SQRT((ABS($A$58-$G$59)^2+(ABS($B$58-$H$59)^2)))</f>
        <v>3.0208461647566596</v>
      </c>
      <c r="BP58">
        <f>SQRT((ABS($C$58-$E$58)^2+(ABS($D$58-$F$58)^2)))</f>
        <v>6.1668187062701962</v>
      </c>
      <c r="BR58">
        <f>DEGREES(ACOS((5.42987925058789^2+28.8930100046171^2-26.8215361113896^2)/(2*5.42987925058789*28.8930100046171)))</f>
        <v>62.497644674544354</v>
      </c>
      <c r="BU58">
        <v>16</v>
      </c>
      <c r="BV58">
        <v>10</v>
      </c>
      <c r="BW58">
        <v>8</v>
      </c>
      <c r="BX58">
        <v>8</v>
      </c>
      <c r="BY58">
        <v>14</v>
      </c>
      <c r="BZ58">
        <v>9</v>
      </c>
      <c r="CA58">
        <v>4</v>
      </c>
      <c r="CB58">
        <v>5</v>
      </c>
      <c r="CC58">
        <v>14</v>
      </c>
      <c r="CD58">
        <v>7</v>
      </c>
      <c r="CE58">
        <v>5</v>
      </c>
      <c r="CF58">
        <v>13</v>
      </c>
      <c r="CG58">
        <v>14</v>
      </c>
      <c r="CH58">
        <v>8</v>
      </c>
      <c r="CI58">
        <v>5</v>
      </c>
      <c r="CJ58">
        <v>13</v>
      </c>
      <c r="CL58">
        <v>8</v>
      </c>
      <c r="CM58">
        <v>3</v>
      </c>
      <c r="CN58">
        <v>1</v>
      </c>
      <c r="CO58">
        <v>2</v>
      </c>
      <c r="CP58">
        <v>10</v>
      </c>
      <c r="CQ58">
        <v>4</v>
      </c>
      <c r="CR58">
        <v>0</v>
      </c>
      <c r="CS58">
        <v>0</v>
      </c>
      <c r="CT58">
        <v>10</v>
      </c>
      <c r="CU58">
        <v>2</v>
      </c>
      <c r="CV58">
        <v>0</v>
      </c>
      <c r="CW58">
        <v>9</v>
      </c>
      <c r="CX58">
        <v>9</v>
      </c>
      <c r="CY58">
        <v>2</v>
      </c>
      <c r="CZ58">
        <v>0</v>
      </c>
      <c r="DA58">
        <v>9</v>
      </c>
      <c r="DC58">
        <f>((10/16)*100)</f>
        <v>62.5</v>
      </c>
      <c r="DD58">
        <f>((8/16)*100)</f>
        <v>50</v>
      </c>
      <c r="DE58">
        <f>((8/16)*100)</f>
        <v>50</v>
      </c>
      <c r="DF58">
        <f>((9/14)*100)</f>
        <v>64.285714285714292</v>
      </c>
      <c r="DG58">
        <f>((4/14)*100)</f>
        <v>28.571428571428569</v>
      </c>
      <c r="DH58">
        <f>((5/14)*100)</f>
        <v>35.714285714285715</v>
      </c>
      <c r="DI58">
        <f>((7/14)*100)</f>
        <v>50</v>
      </c>
      <c r="DJ58">
        <f>((5/14)*100)</f>
        <v>35.714285714285715</v>
      </c>
      <c r="DK58">
        <f>((13/14)*100)</f>
        <v>92.857142857142861</v>
      </c>
      <c r="DL58">
        <f>((8/14)*100)</f>
        <v>57.142857142857139</v>
      </c>
      <c r="DM58">
        <f>((5/14)*100)</f>
        <v>35.714285714285715</v>
      </c>
      <c r="DN58">
        <f>((13/14)*100)</f>
        <v>92.857142857142861</v>
      </c>
      <c r="DP58">
        <f>((3/8)*100)</f>
        <v>37.5</v>
      </c>
      <c r="DQ58">
        <f>((1/8)*100)</f>
        <v>12.5</v>
      </c>
      <c r="DR58">
        <f>((2/8)*100)</f>
        <v>25</v>
      </c>
      <c r="DS58">
        <f>((4/10)*100)</f>
        <v>40</v>
      </c>
      <c r="DT58">
        <f>((0/10)*100)</f>
        <v>0</v>
      </c>
      <c r="DU58">
        <f>((0/10)*100)</f>
        <v>0</v>
      </c>
      <c r="DV58">
        <f>((2/10)*100)</f>
        <v>20</v>
      </c>
      <c r="DW58">
        <f>((0/10)*100)</f>
        <v>0</v>
      </c>
      <c r="DX58">
        <f>((9/10)*100)</f>
        <v>90</v>
      </c>
      <c r="DY58">
        <f>((2/9)*100)</f>
        <v>22.222222222222221</v>
      </c>
      <c r="DZ58">
        <f>((0/9)*100)</f>
        <v>0</v>
      </c>
      <c r="EA58">
        <f>((9/9)*100)</f>
        <v>100</v>
      </c>
    </row>
    <row r="59" spans="1:131" x14ac:dyDescent="0.25">
      <c r="A59">
        <v>189.36160899999999</v>
      </c>
      <c r="B59">
        <v>7.877084</v>
      </c>
      <c r="C59">
        <v>156.65811099999999</v>
      </c>
      <c r="D59">
        <v>7.7472130000000003</v>
      </c>
      <c r="E59">
        <v>161.425434</v>
      </c>
      <c r="F59">
        <v>9.6382989999999999</v>
      </c>
      <c r="G59">
        <v>160.83821</v>
      </c>
      <c r="H59">
        <v>5.6549959999999997</v>
      </c>
      <c r="K59">
        <f>(16/200)</f>
        <v>0.08</v>
      </c>
      <c r="L59">
        <f>(15/200)</f>
        <v>7.4999999999999997E-2</v>
      </c>
      <c r="M59">
        <f>(14/200)</f>
        <v>7.0000000000000007E-2</v>
      </c>
      <c r="N59">
        <f>(14/200)</f>
        <v>7.0000000000000007E-2</v>
      </c>
      <c r="P59">
        <f>(7/200)</f>
        <v>3.5000000000000003E-2</v>
      </c>
      <c r="Q59">
        <f>(9/200)</f>
        <v>4.4999999999999998E-2</v>
      </c>
      <c r="R59">
        <f>(9/200)</f>
        <v>4.4999999999999998E-2</v>
      </c>
      <c r="S59">
        <f>(10/200)</f>
        <v>0.05</v>
      </c>
      <c r="U59">
        <f>0.08+0.035</f>
        <v>0.115</v>
      </c>
      <c r="V59">
        <f>0.075+0.045</f>
        <v>0.12</v>
      </c>
      <c r="W59">
        <f>0.07+0.045</f>
        <v>0.115</v>
      </c>
      <c r="X59">
        <f>0.07+0.05</f>
        <v>0.12000000000000001</v>
      </c>
      <c r="Z59">
        <f>SQRT((ABS($A$60-$A$59)^2+(ABS($B$60-$B$59)^2)))</f>
        <v>25.889993236357313</v>
      </c>
      <c r="AA59">
        <f>SQRT((ABS($C$60-$C$59)^2+(ABS($D$60-$D$59)^2)))</f>
        <v>25.66787839648174</v>
      </c>
      <c r="AB59">
        <f>SQRT((ABS($E$60-$E$59)^2+(ABS($F$60-$F$59)^2)))</f>
        <v>27.933028949837244</v>
      </c>
      <c r="AC59">
        <f>SQRT((ABS($G$60-$G$59)^2+(ABS($H$60-$H$59)^2)))</f>
        <v>27.163064371416144</v>
      </c>
      <c r="AJ59">
        <f>1/0.115</f>
        <v>8.695652173913043</v>
      </c>
      <c r="AK59">
        <f>1/0.12</f>
        <v>8.3333333333333339</v>
      </c>
      <c r="AL59">
        <f>1/0.115</f>
        <v>8.695652173913043</v>
      </c>
      <c r="AM59">
        <f>1/0.12</f>
        <v>8.3333333333333339</v>
      </c>
      <c r="AO59">
        <f>$Z59/$U59</f>
        <v>225.13037596832444</v>
      </c>
      <c r="AP59">
        <f>$AA59/$V59</f>
        <v>213.89898663734783</v>
      </c>
      <c r="AQ59">
        <f>$AB59/$W59</f>
        <v>242.89590391162818</v>
      </c>
      <c r="AR59">
        <f>$AC59/$X59</f>
        <v>226.35886976180117</v>
      </c>
      <c r="AV59">
        <f>((0.08/0.115)*100)</f>
        <v>69.565217391304344</v>
      </c>
      <c r="AW59">
        <f>((0.075/0.12)*100)</f>
        <v>62.5</v>
      </c>
      <c r="AX59">
        <f>((0.07/0.115)*100)</f>
        <v>60.869565217391312</v>
      </c>
      <c r="AY59">
        <f>((0.07/0.12)*100)</f>
        <v>58.333333333333336</v>
      </c>
      <c r="BA59">
        <f>((0.035/0.115)*100)</f>
        <v>30.434782608695656</v>
      </c>
      <c r="BB59">
        <f>((0.045/0.12)*100)</f>
        <v>37.5</v>
      </c>
      <c r="BC59">
        <f>((0.045/0.115)*100)</f>
        <v>39.130434782608688</v>
      </c>
      <c r="BD59">
        <f>((0.05/0.12)*100)</f>
        <v>41.666666666666671</v>
      </c>
      <c r="BF59">
        <f>ABS($B$59-$D$59)</f>
        <v>0.12987099999999963</v>
      </c>
      <c r="BG59">
        <f>ABS($F$59-$H$59)</f>
        <v>3.9833030000000003</v>
      </c>
      <c r="BL59">
        <f>SQRT((ABS($A$59-$E$60)^2+(ABS($B$59-$F$60)^2)))</f>
        <v>0.88370334079090029</v>
      </c>
      <c r="BM59">
        <f>SQRT((ABS($C$59-$G$59)^2+(ABS($D$59-$H$59)^2)))</f>
        <v>4.6744624958266705</v>
      </c>
      <c r="BO59">
        <f>SQRT((ABS($A$59-$G$60)^2+(ABS($B$59-$H$60)^2)))</f>
        <v>3.7734895061209595</v>
      </c>
      <c r="BP59">
        <f>SQRT((ABS($C$59-$E$59)^2+(ABS($D$59-$F$59)^2)))</f>
        <v>5.1287010875781256</v>
      </c>
      <c r="BR59">
        <f>DEGREES(ACOS((28.0579790066706^2+27.0653383738225^2-4.00456504447175^2)/(2*28.0579790066706*27.0653383738225)))</f>
        <v>8.0729574213755022</v>
      </c>
      <c r="BU59">
        <v>16</v>
      </c>
      <c r="BV59">
        <v>10</v>
      </c>
      <c r="BW59">
        <v>8</v>
      </c>
      <c r="BX59">
        <v>8</v>
      </c>
      <c r="BY59">
        <v>15</v>
      </c>
      <c r="BZ59">
        <v>10</v>
      </c>
      <c r="CA59">
        <v>6</v>
      </c>
      <c r="CB59">
        <v>5</v>
      </c>
      <c r="CC59">
        <v>14</v>
      </c>
      <c r="CD59">
        <v>8</v>
      </c>
      <c r="CE59">
        <v>6</v>
      </c>
      <c r="CF59">
        <v>14</v>
      </c>
      <c r="CG59">
        <v>14</v>
      </c>
      <c r="CH59">
        <v>8</v>
      </c>
      <c r="CI59">
        <v>6</v>
      </c>
      <c r="CJ59">
        <v>14</v>
      </c>
      <c r="CL59">
        <v>7</v>
      </c>
      <c r="CM59">
        <v>2</v>
      </c>
      <c r="CN59">
        <v>1</v>
      </c>
      <c r="CO59">
        <v>1</v>
      </c>
      <c r="CP59">
        <v>9</v>
      </c>
      <c r="CQ59">
        <v>3</v>
      </c>
      <c r="CR59">
        <v>0</v>
      </c>
      <c r="CS59">
        <v>0</v>
      </c>
      <c r="CT59">
        <v>9</v>
      </c>
      <c r="CU59">
        <v>1</v>
      </c>
      <c r="CV59">
        <v>0</v>
      </c>
      <c r="CW59">
        <v>9</v>
      </c>
      <c r="CX59">
        <v>10</v>
      </c>
      <c r="CY59">
        <v>2</v>
      </c>
      <c r="CZ59">
        <v>0</v>
      </c>
      <c r="DA59">
        <v>9</v>
      </c>
      <c r="DC59">
        <f>((10/16)*100)</f>
        <v>62.5</v>
      </c>
      <c r="DD59">
        <f>((8/16)*100)</f>
        <v>50</v>
      </c>
      <c r="DE59">
        <f>((8/16)*100)</f>
        <v>50</v>
      </c>
      <c r="DF59">
        <f>((10/15)*100)</f>
        <v>66.666666666666657</v>
      </c>
      <c r="DG59">
        <f>((6/15)*100)</f>
        <v>40</v>
      </c>
      <c r="DH59">
        <f>((5/15)*100)</f>
        <v>33.333333333333329</v>
      </c>
      <c r="DI59">
        <f>((8/14)*100)</f>
        <v>57.142857142857139</v>
      </c>
      <c r="DJ59">
        <f>((6/14)*100)</f>
        <v>42.857142857142854</v>
      </c>
      <c r="DK59">
        <f>((14/14)*100)</f>
        <v>100</v>
      </c>
      <c r="DL59">
        <f>((8/14)*100)</f>
        <v>57.142857142857139</v>
      </c>
      <c r="DM59">
        <f>((6/14)*100)</f>
        <v>42.857142857142854</v>
      </c>
      <c r="DN59">
        <f>((14/14)*100)</f>
        <v>100</v>
      </c>
      <c r="DP59">
        <f>((2/7)*100)</f>
        <v>28.571428571428569</v>
      </c>
      <c r="DQ59">
        <f>((1/7)*100)</f>
        <v>14.285714285714285</v>
      </c>
      <c r="DR59">
        <f>((1/7)*100)</f>
        <v>14.285714285714285</v>
      </c>
      <c r="DS59">
        <f>((3/9)*100)</f>
        <v>33.333333333333329</v>
      </c>
      <c r="DT59">
        <f>((0/9)*100)</f>
        <v>0</v>
      </c>
      <c r="DU59">
        <f>((0/9)*100)</f>
        <v>0</v>
      </c>
      <c r="DV59">
        <f>((1/9)*100)</f>
        <v>11.111111111111111</v>
      </c>
      <c r="DW59">
        <f>((0/9)*100)</f>
        <v>0</v>
      </c>
      <c r="DX59">
        <f>((9/9)*100)</f>
        <v>100</v>
      </c>
      <c r="DY59">
        <f>((2/10)*100)</f>
        <v>20</v>
      </c>
      <c r="DZ59">
        <f>((0/10)*100)</f>
        <v>0</v>
      </c>
      <c r="EA59">
        <f>((9/10)*100)</f>
        <v>90</v>
      </c>
    </row>
    <row r="60" spans="1:131" x14ac:dyDescent="0.25">
      <c r="A60">
        <v>215.23831000000001</v>
      </c>
      <c r="B60">
        <v>8.7065990000000006</v>
      </c>
      <c r="C60">
        <v>182.29787300000001</v>
      </c>
      <c r="D60">
        <v>6.5461359999999997</v>
      </c>
      <c r="E60">
        <v>189.34467100000001</v>
      </c>
      <c r="F60">
        <v>8.7606249999999992</v>
      </c>
      <c r="G60">
        <v>187.97082699999999</v>
      </c>
      <c r="H60">
        <v>4.369243</v>
      </c>
      <c r="K60">
        <f>(15/200)</f>
        <v>7.4999999999999997E-2</v>
      </c>
      <c r="L60">
        <f>(15/200)</f>
        <v>7.4999999999999997E-2</v>
      </c>
      <c r="M60">
        <f>(16/200)</f>
        <v>0.08</v>
      </c>
      <c r="N60">
        <f>(14/200)</f>
        <v>7.0000000000000007E-2</v>
      </c>
      <c r="P60">
        <f>(8/200)</f>
        <v>0.04</v>
      </c>
      <c r="Q60">
        <f>(8/200)</f>
        <v>0.04</v>
      </c>
      <c r="R60">
        <f>(9/200)</f>
        <v>4.4999999999999998E-2</v>
      </c>
      <c r="S60">
        <f>(9/200)</f>
        <v>4.4999999999999998E-2</v>
      </c>
      <c r="U60">
        <f>0.075+0.04</f>
        <v>0.11499999999999999</v>
      </c>
      <c r="V60">
        <f>0.075+0.04</f>
        <v>0.11499999999999999</v>
      </c>
      <c r="W60">
        <f>0.08+0.045</f>
        <v>0.125</v>
      </c>
      <c r="X60">
        <f>0.07+0.045</f>
        <v>0.115</v>
      </c>
      <c r="Z60">
        <f>SQRT((ABS($A$61-$A$60)^2+(ABS($B$61-$B$60)^2)))</f>
        <v>22.63249566761149</v>
      </c>
      <c r="AA60">
        <f>SQRT((ABS($C$61-$C$60)^2+(ABS($D$61-$D$60)^2)))</f>
        <v>25.492081651278788</v>
      </c>
      <c r="AB60">
        <f>SQRT((ABS($E$61-$E$60)^2+(ABS($F$61-$F$60)^2)))</f>
        <v>25.619414001407218</v>
      </c>
      <c r="AC60">
        <f>SQRT((ABS($G$61-$G$60)^2+(ABS($H$61-$H$60)^2)))</f>
        <v>25.538640346878715</v>
      </c>
      <c r="AJ60">
        <f>1/0.115</f>
        <v>8.695652173913043</v>
      </c>
      <c r="AK60">
        <f>1/0.115</f>
        <v>8.695652173913043</v>
      </c>
      <c r="AL60">
        <f>1/0.125</f>
        <v>8</v>
      </c>
      <c r="AM60">
        <f>1/0.115</f>
        <v>8.695652173913043</v>
      </c>
      <c r="AO60">
        <f>$Z60/$U60</f>
        <v>196.8043101531434</v>
      </c>
      <c r="AP60">
        <f>$AA60/$V60</f>
        <v>221.67027522851123</v>
      </c>
      <c r="AQ60">
        <f>$AB60/$W60</f>
        <v>204.95531201125775</v>
      </c>
      <c r="AR60">
        <f>$AC60/$X60</f>
        <v>222.07513345111926</v>
      </c>
      <c r="AV60">
        <f>((0.075/0.115)*100)</f>
        <v>65.217391304347814</v>
      </c>
      <c r="AW60">
        <f>((0.075/0.115)*100)</f>
        <v>65.217391304347814</v>
      </c>
      <c r="AX60">
        <f>((0.08/0.125)*100)</f>
        <v>64</v>
      </c>
      <c r="AY60">
        <f>((0.07/0.115)*100)</f>
        <v>60.869565217391312</v>
      </c>
      <c r="BA60">
        <f>((0.04/0.115)*100)</f>
        <v>34.782608695652172</v>
      </c>
      <c r="BB60">
        <f>((0.04/0.115)*100)</f>
        <v>34.782608695652172</v>
      </c>
      <c r="BC60">
        <f>((0.045/0.125)*100)</f>
        <v>36</v>
      </c>
      <c r="BD60">
        <f>((0.045/0.115)*100)</f>
        <v>39.130434782608688</v>
      </c>
      <c r="BF60">
        <f>ABS($B$60-$D$60)</f>
        <v>2.1604630000000009</v>
      </c>
      <c r="BG60">
        <f>ABS($F$60-$H$60)</f>
        <v>4.3913819999999992</v>
      </c>
      <c r="BL60">
        <f>SQRT((ABS($A$60-$E$61)^2+(ABS($B$60-$F$61)^2)))</f>
        <v>1.0441250864460687</v>
      </c>
      <c r="BM60">
        <f>SQRT((ABS($C$60-$G$60)^2+(ABS($D$60-$H$60)^2)))</f>
        <v>6.0762875359519262</v>
      </c>
      <c r="BO60">
        <f>SQRT((ABS($A$60-$G$61)^2+(ABS($B$60-$H$61)^2)))</f>
        <v>3.6171324660472424</v>
      </c>
      <c r="BP60">
        <f>SQRT((ABS($C$60-$E$60)^2+(ABS($D$60-$F$60)^2)))</f>
        <v>7.3865637196144815</v>
      </c>
      <c r="BR60">
        <f>DEGREES(ACOS((32.9643579979616^2+32.9008001008831^2-4.20815124422234^2)/(2*32.9643579979616*32.9008001008831)))</f>
        <v>7.3254571308957948</v>
      </c>
      <c r="BS60">
        <f>DEGREES(ACOS((26.8215361113896^2+25.4785484310699^2-5.88105471745715^2)/(2*26.8215361113896*25.4785484310699)))</f>
        <v>12.574507954639408</v>
      </c>
      <c r="BU60">
        <v>15</v>
      </c>
      <c r="BV60">
        <v>7</v>
      </c>
      <c r="BW60">
        <v>6</v>
      </c>
      <c r="BX60">
        <v>8</v>
      </c>
      <c r="BY60">
        <v>15</v>
      </c>
      <c r="BZ60">
        <v>10</v>
      </c>
      <c r="CA60">
        <v>6</v>
      </c>
      <c r="CB60">
        <v>6</v>
      </c>
      <c r="CC60">
        <v>16</v>
      </c>
      <c r="CD60">
        <v>8</v>
      </c>
      <c r="CE60">
        <v>7</v>
      </c>
      <c r="CF60">
        <v>14</v>
      </c>
      <c r="CG60">
        <v>14</v>
      </c>
      <c r="CH60">
        <v>8</v>
      </c>
      <c r="CI60">
        <v>5</v>
      </c>
      <c r="CJ60">
        <v>14</v>
      </c>
      <c r="CL60">
        <v>8</v>
      </c>
      <c r="CM60">
        <v>3</v>
      </c>
      <c r="CN60">
        <v>0</v>
      </c>
      <c r="CO60">
        <v>2</v>
      </c>
      <c r="CP60">
        <v>8</v>
      </c>
      <c r="CQ60">
        <v>2</v>
      </c>
      <c r="CR60">
        <v>0</v>
      </c>
      <c r="CS60">
        <v>0</v>
      </c>
      <c r="CT60">
        <v>9</v>
      </c>
      <c r="CU60">
        <v>1</v>
      </c>
      <c r="CV60">
        <v>0</v>
      </c>
      <c r="CW60">
        <v>9</v>
      </c>
      <c r="CX60">
        <v>9</v>
      </c>
      <c r="CY60">
        <v>1</v>
      </c>
      <c r="CZ60">
        <v>0</v>
      </c>
      <c r="DA60">
        <v>9</v>
      </c>
      <c r="DC60">
        <f>((7/15)*100)</f>
        <v>46.666666666666664</v>
      </c>
      <c r="DD60">
        <f>((6/15)*100)</f>
        <v>40</v>
      </c>
      <c r="DE60">
        <f>((8/15)*100)</f>
        <v>53.333333333333336</v>
      </c>
      <c r="DF60">
        <f>((10/15)*100)</f>
        <v>66.666666666666657</v>
      </c>
      <c r="DG60">
        <f>((6/15)*100)</f>
        <v>40</v>
      </c>
      <c r="DH60">
        <f>((6/15)*100)</f>
        <v>40</v>
      </c>
      <c r="DI60">
        <f>((8/16)*100)</f>
        <v>50</v>
      </c>
      <c r="DJ60">
        <f>((7/16)*100)</f>
        <v>43.75</v>
      </c>
      <c r="DK60">
        <f>((14/16)*100)</f>
        <v>87.5</v>
      </c>
      <c r="DL60">
        <f>((8/14)*100)</f>
        <v>57.142857142857139</v>
      </c>
      <c r="DM60">
        <f>((5/14)*100)</f>
        <v>35.714285714285715</v>
      </c>
      <c r="DN60">
        <f>((14/14)*100)</f>
        <v>100</v>
      </c>
      <c r="DP60">
        <f>((3/8)*100)</f>
        <v>37.5</v>
      </c>
      <c r="DQ60">
        <f>((0/8)*100)</f>
        <v>0</v>
      </c>
      <c r="DR60">
        <f>((2/8)*100)</f>
        <v>25</v>
      </c>
      <c r="DS60">
        <f>((2/8)*100)</f>
        <v>25</v>
      </c>
      <c r="DT60">
        <f>((0/8)*100)</f>
        <v>0</v>
      </c>
      <c r="DU60">
        <f>((0/8)*100)</f>
        <v>0</v>
      </c>
      <c r="DV60">
        <f>((1/9)*100)</f>
        <v>11.111111111111111</v>
      </c>
      <c r="DW60">
        <f>((0/9)*100)</f>
        <v>0</v>
      </c>
      <c r="DX60">
        <f>((9/9)*100)</f>
        <v>100</v>
      </c>
      <c r="DY60">
        <f>((1/9)*100)</f>
        <v>11.111111111111111</v>
      </c>
      <c r="DZ60">
        <f>((0/9)*100)</f>
        <v>0</v>
      </c>
      <c r="EA60">
        <f>((9/9)*100)</f>
        <v>100</v>
      </c>
    </row>
    <row r="61" spans="1:131" x14ac:dyDescent="0.25">
      <c r="A61">
        <v>237.85257200000001</v>
      </c>
      <c r="B61">
        <v>9.6149020000000007</v>
      </c>
      <c r="C61">
        <v>207.780325</v>
      </c>
      <c r="D61">
        <v>5.8455170000000001</v>
      </c>
      <c r="E61">
        <v>214.94652099999999</v>
      </c>
      <c r="F61">
        <v>9.7091239999999992</v>
      </c>
      <c r="G61">
        <v>213.48242300000001</v>
      </c>
      <c r="H61">
        <v>5.5442410000000004</v>
      </c>
      <c r="K61">
        <f>(14/200)</f>
        <v>7.0000000000000007E-2</v>
      </c>
      <c r="L61">
        <f>(12/200)</f>
        <v>0.06</v>
      </c>
      <c r="M61">
        <f>(13/200)</f>
        <v>6.5000000000000002E-2</v>
      </c>
      <c r="N61">
        <f>(14/200)</f>
        <v>7.0000000000000007E-2</v>
      </c>
      <c r="P61">
        <f>(8/200)</f>
        <v>0.04</v>
      </c>
      <c r="Q61">
        <f>(9/200)</f>
        <v>4.4999999999999998E-2</v>
      </c>
      <c r="R61">
        <f>(9/200)</f>
        <v>4.4999999999999998E-2</v>
      </c>
      <c r="S61">
        <f>(9/200)</f>
        <v>4.4999999999999998E-2</v>
      </c>
      <c r="U61">
        <f>0.07+0.04</f>
        <v>0.11000000000000001</v>
      </c>
      <c r="V61">
        <f>0.06+0.045</f>
        <v>0.105</v>
      </c>
      <c r="W61">
        <f>0.065+0.045</f>
        <v>0.11</v>
      </c>
      <c r="X61">
        <f>0.07+0.045</f>
        <v>0.115</v>
      </c>
      <c r="Z61">
        <f>SQRT((ABS($A$62-$A$61)^2+(ABS($B$62-$B$61)^2)))</f>
        <v>24.194254629311423</v>
      </c>
      <c r="AA61">
        <f>SQRT((ABS($C$62-$C$61)^2+(ABS($D$62-$D$61)^2)))</f>
        <v>22.365368098113699</v>
      </c>
      <c r="AB61">
        <f>SQRT((ABS($E$62-$E$61)^2+(ABS($F$62-$F$61)^2)))</f>
        <v>21.919955031901093</v>
      </c>
      <c r="AC61">
        <f>SQRT((ABS($G$62-$G$61)^2+(ABS($H$62-$H$61)^2)))</f>
        <v>21.199185660365</v>
      </c>
      <c r="AJ61">
        <f>1/0.11</f>
        <v>9.0909090909090917</v>
      </c>
      <c r="AK61">
        <f>1/0.105</f>
        <v>9.5238095238095237</v>
      </c>
      <c r="AL61">
        <f>1/0.11</f>
        <v>9.0909090909090917</v>
      </c>
      <c r="AM61">
        <f>1/0.115</f>
        <v>8.695652173913043</v>
      </c>
      <c r="AO61">
        <f>$Z61/$U61</f>
        <v>219.94776935737656</v>
      </c>
      <c r="AP61">
        <f>$AA61/$V61</f>
        <v>213.00350569632096</v>
      </c>
      <c r="AQ61">
        <f>$AB61/$W61</f>
        <v>199.27231847182813</v>
      </c>
      <c r="AR61">
        <f>$AC61/$X61</f>
        <v>184.34074487273912</v>
      </c>
      <c r="AV61">
        <f>((0.07/0.11)*100)</f>
        <v>63.636363636363647</v>
      </c>
      <c r="AW61">
        <f>((0.06/0.105)*100)</f>
        <v>57.142857142857139</v>
      </c>
      <c r="AX61">
        <f>((0.065/0.11)*100)</f>
        <v>59.090909090909093</v>
      </c>
      <c r="AY61">
        <f>((0.07/0.115)*100)</f>
        <v>60.869565217391312</v>
      </c>
      <c r="BA61">
        <f>((0.04/0.11)*100)</f>
        <v>36.363636363636367</v>
      </c>
      <c r="BB61">
        <f>((0.045/0.105)*100)</f>
        <v>42.857142857142854</v>
      </c>
      <c r="BC61">
        <f>((0.045/0.11)*100)</f>
        <v>40.909090909090907</v>
      </c>
      <c r="BD61">
        <f>((0.045/0.115)*100)</f>
        <v>39.130434782608688</v>
      </c>
      <c r="BF61">
        <f>ABS($B$61-$D$61)</f>
        <v>3.7693850000000007</v>
      </c>
      <c r="BG61">
        <f>ABS($F$61-$H$61)</f>
        <v>4.1648829999999988</v>
      </c>
      <c r="BL61">
        <f>SQRT((ABS($A$61-$E$62)^2+(ABS($B$61-$F$62)^2)))</f>
        <v>1.7492431742808061</v>
      </c>
      <c r="BM61">
        <f>SQRT((ABS($C$61-$G$61)^2+(ABS($D$61-$H$61)^2)))</f>
        <v>5.7100515610439171</v>
      </c>
      <c r="BO61">
        <f>SQRT((ABS($A$61-$G$62)^2+(ABS($B$61-$H$62)^2)))</f>
        <v>4.5783076120549326</v>
      </c>
      <c r="BP61">
        <f>SQRT((ABS($C$61-$E$61)^2+(ABS($D$61-$F$61)^2)))</f>
        <v>8.1413650059965228</v>
      </c>
      <c r="BR61">
        <f>DEGREES(ACOS((29.1832276637922^2+27.989254108231^2-4.00941925169132^2)/(2*29.1832276637922*27.989254108231)))</f>
        <v>7.6789577374629658</v>
      </c>
      <c r="BS61">
        <f>DEGREES(ACOS((28.0463837198494^2+27.866513231365^2-4.05292161055849^2)/(2*28.0463837198494*27.866513231365)))</f>
        <v>8.305451913578997</v>
      </c>
      <c r="BU61">
        <v>14</v>
      </c>
      <c r="BV61">
        <v>7</v>
      </c>
      <c r="BW61">
        <v>5</v>
      </c>
      <c r="BX61">
        <v>7</v>
      </c>
      <c r="BY61">
        <v>12</v>
      </c>
      <c r="BZ61">
        <v>7</v>
      </c>
      <c r="CA61">
        <v>5</v>
      </c>
      <c r="CB61">
        <v>3</v>
      </c>
      <c r="CC61">
        <v>13</v>
      </c>
      <c r="CD61">
        <v>6</v>
      </c>
      <c r="CE61">
        <v>5</v>
      </c>
      <c r="CF61">
        <v>12</v>
      </c>
      <c r="CG61">
        <v>14</v>
      </c>
      <c r="CH61">
        <v>8</v>
      </c>
      <c r="CI61">
        <v>4</v>
      </c>
      <c r="CJ61">
        <v>12</v>
      </c>
      <c r="CL61">
        <v>8</v>
      </c>
      <c r="CM61">
        <v>2</v>
      </c>
      <c r="CN61">
        <v>1</v>
      </c>
      <c r="CO61">
        <v>2</v>
      </c>
      <c r="CP61">
        <v>9</v>
      </c>
      <c r="CQ61">
        <v>3</v>
      </c>
      <c r="CR61">
        <v>0</v>
      </c>
      <c r="CS61">
        <v>0</v>
      </c>
      <c r="CT61">
        <v>9</v>
      </c>
      <c r="CU61">
        <v>0</v>
      </c>
      <c r="CV61">
        <v>2</v>
      </c>
      <c r="CW61">
        <v>7</v>
      </c>
      <c r="CX61">
        <v>9</v>
      </c>
      <c r="CY61">
        <v>2</v>
      </c>
      <c r="CZ61">
        <v>0</v>
      </c>
      <c r="DA61">
        <v>7</v>
      </c>
      <c r="DC61">
        <f>((7/14)*100)</f>
        <v>50</v>
      </c>
      <c r="DD61">
        <f>((5/14)*100)</f>
        <v>35.714285714285715</v>
      </c>
      <c r="DE61">
        <f>((7/14)*100)</f>
        <v>50</v>
      </c>
      <c r="DF61">
        <f>((7/12)*100)</f>
        <v>58.333333333333336</v>
      </c>
      <c r="DG61">
        <f>((5/12)*100)</f>
        <v>41.666666666666671</v>
      </c>
      <c r="DH61">
        <f>((3/12)*100)</f>
        <v>25</v>
      </c>
      <c r="DI61">
        <f>((6/13)*100)</f>
        <v>46.153846153846153</v>
      </c>
      <c r="DJ61">
        <f>((5/13)*100)</f>
        <v>38.461538461538467</v>
      </c>
      <c r="DK61">
        <f>((12/13)*100)</f>
        <v>92.307692307692307</v>
      </c>
      <c r="DL61">
        <f>((8/14)*100)</f>
        <v>57.142857142857139</v>
      </c>
      <c r="DM61">
        <f>((4/14)*100)</f>
        <v>28.571428571428569</v>
      </c>
      <c r="DN61">
        <f>((12/14)*100)</f>
        <v>85.714285714285708</v>
      </c>
      <c r="DP61">
        <f>((2/8)*100)</f>
        <v>25</v>
      </c>
      <c r="DQ61">
        <f>((1/8)*100)</f>
        <v>12.5</v>
      </c>
      <c r="DR61">
        <f>((2/8)*100)</f>
        <v>25</v>
      </c>
      <c r="DS61">
        <f>((3/9)*100)</f>
        <v>33.333333333333329</v>
      </c>
      <c r="DT61">
        <f>((0/9)*100)</f>
        <v>0</v>
      </c>
      <c r="DU61">
        <f>((0/9)*100)</f>
        <v>0</v>
      </c>
      <c r="DV61">
        <f>((0/9)*100)</f>
        <v>0</v>
      </c>
      <c r="DW61">
        <f>((2/9)*100)</f>
        <v>22.222222222222221</v>
      </c>
      <c r="DX61">
        <f>((7/9)*100)</f>
        <v>77.777777777777786</v>
      </c>
      <c r="DY61">
        <f>((2/9)*100)</f>
        <v>22.222222222222221</v>
      </c>
      <c r="DZ61">
        <f>((0/9)*100)</f>
        <v>0</v>
      </c>
      <c r="EA61">
        <f>((7/9)*100)</f>
        <v>77.777777777777786</v>
      </c>
    </row>
    <row r="62" spans="1:131" x14ac:dyDescent="0.25">
      <c r="A62">
        <v>262.04680300000001</v>
      </c>
      <c r="B62">
        <v>9.5810879999999994</v>
      </c>
      <c r="C62">
        <v>230.038296</v>
      </c>
      <c r="D62">
        <v>8.0346759999999993</v>
      </c>
      <c r="E62">
        <v>236.82654400000001</v>
      </c>
      <c r="F62">
        <v>11.03163</v>
      </c>
      <c r="G62">
        <v>234.66717399999999</v>
      </c>
      <c r="H62">
        <v>6.326416</v>
      </c>
      <c r="K62">
        <f>(15/200)</f>
        <v>7.4999999999999997E-2</v>
      </c>
      <c r="L62">
        <f>(13/200)</f>
        <v>6.5000000000000002E-2</v>
      </c>
      <c r="M62">
        <f>(15/200)</f>
        <v>7.4999999999999997E-2</v>
      </c>
      <c r="N62">
        <f>(14/200)</f>
        <v>7.0000000000000007E-2</v>
      </c>
      <c r="P62">
        <f>(10/200)</f>
        <v>0.05</v>
      </c>
      <c r="Q62">
        <f>(10/200)</f>
        <v>0.05</v>
      </c>
      <c r="R62">
        <f>(10/200)</f>
        <v>0.05</v>
      </c>
      <c r="S62">
        <f>(9/200)</f>
        <v>4.4999999999999998E-2</v>
      </c>
      <c r="U62">
        <f>0.075+0.05</f>
        <v>0.125</v>
      </c>
      <c r="V62">
        <f>0.065+0.05</f>
        <v>0.115</v>
      </c>
      <c r="W62">
        <f>0.075+0.05</f>
        <v>0.125</v>
      </c>
      <c r="X62">
        <f>0.07+0.045</f>
        <v>0.115</v>
      </c>
      <c r="AA62">
        <f>SQRT((ABS($C$63-$C$62)^2+(ABS($D$63-$D$62)^2)))</f>
        <v>23.579627207976838</v>
      </c>
      <c r="AB62">
        <f>SQRT((ABS($E$63-$E$62)^2+(ABS($F$63-$F$62)^2)))</f>
        <v>23.960120308703971</v>
      </c>
      <c r="AC62">
        <f>SQRT((ABS($G$63-$G$62)^2+(ABS($H$63-$H$62)^2)))</f>
        <v>22.386625351225081</v>
      </c>
      <c r="AJ62">
        <f>1/0.125</f>
        <v>8</v>
      </c>
      <c r="AK62">
        <f>1/0.115</f>
        <v>8.695652173913043</v>
      </c>
      <c r="AL62">
        <f>1/0.125</f>
        <v>8</v>
      </c>
      <c r="AM62">
        <f>1/0.115</f>
        <v>8.695652173913043</v>
      </c>
      <c r="AP62">
        <f>$AA62/$V62</f>
        <v>205.04023659110294</v>
      </c>
      <c r="AQ62">
        <f>$AB62/$W62</f>
        <v>191.68096246963177</v>
      </c>
      <c r="AR62">
        <f>$AC62/$X62</f>
        <v>194.66630740195723</v>
      </c>
      <c r="AV62">
        <f>((0.075/0.125)*100)</f>
        <v>60</v>
      </c>
      <c r="AW62">
        <f>((0.065/0.115)*100)</f>
        <v>56.521739130434781</v>
      </c>
      <c r="AX62">
        <f>((0.075/0.125)*100)</f>
        <v>60</v>
      </c>
      <c r="AY62">
        <f>((0.07/0.115)*100)</f>
        <v>60.869565217391312</v>
      </c>
      <c r="BA62">
        <f>((0.05/0.125)*100)</f>
        <v>40</v>
      </c>
      <c r="BB62">
        <f>((0.05/0.115)*100)</f>
        <v>43.478260869565219</v>
      </c>
      <c r="BC62">
        <f>((0.05/0.125)*100)</f>
        <v>40</v>
      </c>
      <c r="BD62">
        <f>((0.045/0.115)*100)</f>
        <v>39.130434782608688</v>
      </c>
      <c r="BF62">
        <f>ABS($B$62-$D$62)</f>
        <v>1.5464120000000001</v>
      </c>
      <c r="BG62">
        <f>ABS($F$62-$H$62)</f>
        <v>4.7052139999999998</v>
      </c>
      <c r="BM62">
        <f>SQRT((ABS($C$62-$G$62)^2+(ABS($D$62-$H$62)^2)))</f>
        <v>4.9340311882358296</v>
      </c>
      <c r="BO62">
        <f>SQRT((ABS($A$62-$G$63)^2+(ABS($B$62-$H$63)^2)))</f>
        <v>5.9046544095574394</v>
      </c>
      <c r="BP62">
        <f>SQRT((ABS($C$62-$E$62)^2+(ABS($D$62-$F$62)^2)))</f>
        <v>7.420380326345823</v>
      </c>
      <c r="BR62">
        <f>DEGREES(ACOS((20.938805422876^2+22.9256940126223^2-4.84431362007013^2)/(2*20.938805422876*22.9256940126223)))</f>
        <v>11.573374471432833</v>
      </c>
      <c r="BS62">
        <f>DEGREES(ACOS((4.20815124422234^2+28.9888727952645^2-29.1832276637922^2)/(2*4.20815124422234*28.9888727952645)))</f>
        <v>88.496270161796204</v>
      </c>
      <c r="BU62">
        <v>15</v>
      </c>
      <c r="BV62">
        <v>7</v>
      </c>
      <c r="BW62">
        <v>4</v>
      </c>
      <c r="BX62">
        <v>7</v>
      </c>
      <c r="BY62">
        <v>13</v>
      </c>
      <c r="BZ62">
        <v>7</v>
      </c>
      <c r="CA62">
        <v>5</v>
      </c>
      <c r="CB62">
        <v>4</v>
      </c>
      <c r="CC62">
        <v>15</v>
      </c>
      <c r="CD62">
        <v>5</v>
      </c>
      <c r="CE62">
        <v>7</v>
      </c>
      <c r="CF62">
        <v>12</v>
      </c>
      <c r="CG62">
        <v>14</v>
      </c>
      <c r="CH62">
        <v>7</v>
      </c>
      <c r="CI62">
        <v>4</v>
      </c>
      <c r="CJ62">
        <v>12</v>
      </c>
      <c r="CL62">
        <v>10</v>
      </c>
      <c r="CM62">
        <v>3</v>
      </c>
      <c r="CN62">
        <v>0</v>
      </c>
      <c r="CO62">
        <v>3</v>
      </c>
      <c r="CP62">
        <v>10</v>
      </c>
      <c r="CQ62">
        <v>2</v>
      </c>
      <c r="CR62">
        <v>2</v>
      </c>
      <c r="CS62">
        <v>0</v>
      </c>
      <c r="CT62">
        <v>10</v>
      </c>
      <c r="CU62">
        <v>1</v>
      </c>
      <c r="CV62">
        <v>2</v>
      </c>
      <c r="CW62">
        <v>8</v>
      </c>
      <c r="CX62">
        <v>9</v>
      </c>
      <c r="CY62">
        <v>2</v>
      </c>
      <c r="CZ62">
        <v>0</v>
      </c>
      <c r="DA62">
        <v>8</v>
      </c>
      <c r="DC62">
        <f>((7/15)*100)</f>
        <v>46.666666666666664</v>
      </c>
      <c r="DD62">
        <f>((4/15)*100)</f>
        <v>26.666666666666668</v>
      </c>
      <c r="DE62">
        <f>((7/15)*100)</f>
        <v>46.666666666666664</v>
      </c>
      <c r="DF62">
        <f>((7/13)*100)</f>
        <v>53.846153846153847</v>
      </c>
      <c r="DG62">
        <f>((5/13)*100)</f>
        <v>38.461538461538467</v>
      </c>
      <c r="DH62">
        <f>((4/13)*100)</f>
        <v>30.76923076923077</v>
      </c>
      <c r="DI62">
        <f>((5/15)*100)</f>
        <v>33.333333333333329</v>
      </c>
      <c r="DJ62">
        <f>((7/15)*100)</f>
        <v>46.666666666666664</v>
      </c>
      <c r="DK62">
        <f>((12/15)*100)</f>
        <v>80</v>
      </c>
      <c r="DL62">
        <f>((7/14)*100)</f>
        <v>50</v>
      </c>
      <c r="DM62">
        <f>((4/14)*100)</f>
        <v>28.571428571428569</v>
      </c>
      <c r="DN62">
        <f>((12/14)*100)</f>
        <v>85.714285714285708</v>
      </c>
      <c r="DP62">
        <f>((3/10)*100)</f>
        <v>30</v>
      </c>
      <c r="DQ62">
        <f>((0/10)*100)</f>
        <v>0</v>
      </c>
      <c r="DR62">
        <f>((3/10)*100)</f>
        <v>30</v>
      </c>
      <c r="DS62">
        <f>((2/10)*100)</f>
        <v>20</v>
      </c>
      <c r="DT62">
        <f>((2/10)*100)</f>
        <v>20</v>
      </c>
      <c r="DU62">
        <f>((0/10)*100)</f>
        <v>0</v>
      </c>
      <c r="DV62">
        <f>((1/10)*100)</f>
        <v>10</v>
      </c>
      <c r="DW62">
        <f>((2/10)*100)</f>
        <v>20</v>
      </c>
      <c r="DX62">
        <f>((8/10)*100)</f>
        <v>80</v>
      </c>
      <c r="DY62">
        <f>((2/9)*100)</f>
        <v>22.222222222222221</v>
      </c>
      <c r="DZ62">
        <f>((0/9)*100)</f>
        <v>0</v>
      </c>
      <c r="EA62">
        <f>((8/9)*100)</f>
        <v>88.888888888888886</v>
      </c>
    </row>
    <row r="63" spans="1:131" x14ac:dyDescent="0.25">
      <c r="C63">
        <v>253.61044699999999</v>
      </c>
      <c r="D63">
        <v>8.6284069999999993</v>
      </c>
      <c r="E63">
        <v>260.780529</v>
      </c>
      <c r="F63">
        <v>10.489442</v>
      </c>
      <c r="G63">
        <v>257.053562</v>
      </c>
      <c r="H63">
        <v>6.4295030000000004</v>
      </c>
      <c r="L63">
        <f>(14/200)</f>
        <v>7.0000000000000007E-2</v>
      </c>
      <c r="M63">
        <f>(15/200)</f>
        <v>7.4999999999999997E-2</v>
      </c>
      <c r="N63">
        <f>(14/200)</f>
        <v>7.0000000000000007E-2</v>
      </c>
      <c r="P63">
        <f>(12/200)</f>
        <v>0.06</v>
      </c>
      <c r="Q63">
        <f>(10/200)</f>
        <v>0.05</v>
      </c>
      <c r="R63">
        <f>(11/200)</f>
        <v>5.5E-2</v>
      </c>
      <c r="S63">
        <f>(11/200)</f>
        <v>5.5E-2</v>
      </c>
      <c r="V63">
        <f>0.07+0.05</f>
        <v>0.12000000000000001</v>
      </c>
      <c r="W63">
        <f>0.075+0.055</f>
        <v>0.13</v>
      </c>
      <c r="X63">
        <f>0.07+0.055</f>
        <v>0.125</v>
      </c>
      <c r="AK63">
        <f>1/0.12</f>
        <v>8.3333333333333339</v>
      </c>
      <c r="AL63">
        <f>1/0.13</f>
        <v>7.6923076923076916</v>
      </c>
      <c r="AM63">
        <f>1/0.125</f>
        <v>8</v>
      </c>
      <c r="AW63">
        <f>((0.07/0.12)*100)</f>
        <v>58.333333333333336</v>
      </c>
      <c r="AX63">
        <f>((0.075/0.13)*100)</f>
        <v>57.692307692307686</v>
      </c>
      <c r="AY63">
        <f>((0.07/0.125)*100)</f>
        <v>56.000000000000007</v>
      </c>
      <c r="BB63">
        <f>((0.05/0.12)*100)</f>
        <v>41.666666666666671</v>
      </c>
      <c r="BC63">
        <f>((0.055/0.13)*100)</f>
        <v>42.307692307692307</v>
      </c>
      <c r="BD63">
        <f>((0.055/0.125)*100)</f>
        <v>44</v>
      </c>
      <c r="BG63">
        <f>ABS($F$63-$H$63)</f>
        <v>4.059939</v>
      </c>
      <c r="BI63">
        <v>2.3186145000000007</v>
      </c>
      <c r="BJ63">
        <v>3.4412074999999995</v>
      </c>
      <c r="BP63">
        <f>SQRT((ABS($C$63-$E$63)^2+(ABS($D$63-$F$63)^2)))</f>
        <v>7.4076667823241831</v>
      </c>
      <c r="BR63">
        <f>DEGREES(ACOS((20.863006272781^2+22.5626221627071^2-4.95771883801673^2)/(2*20.863006272781*22.5626221627071)))</f>
        <v>12.322798995237688</v>
      </c>
      <c r="BS63">
        <f>DEGREES(ACOS((22.6932792081123^2+21.5962145152715^2-3.79223129001726^2)/(2*22.6932792081123*21.5962145152715)))</f>
        <v>9.4056522261788054</v>
      </c>
      <c r="BY63">
        <v>14</v>
      </c>
      <c r="BZ63">
        <v>7</v>
      </c>
      <c r="CA63">
        <v>7</v>
      </c>
      <c r="CB63">
        <v>4</v>
      </c>
      <c r="CC63">
        <v>15</v>
      </c>
      <c r="CD63">
        <v>4</v>
      </c>
      <c r="CE63">
        <v>8</v>
      </c>
      <c r="CF63">
        <v>11</v>
      </c>
      <c r="CG63">
        <v>14</v>
      </c>
      <c r="CH63">
        <v>7</v>
      </c>
      <c r="CI63">
        <v>4</v>
      </c>
      <c r="CJ63">
        <v>11</v>
      </c>
      <c r="CL63">
        <v>12</v>
      </c>
      <c r="CM63">
        <v>3</v>
      </c>
      <c r="CN63">
        <v>1</v>
      </c>
      <c r="CO63">
        <v>5</v>
      </c>
      <c r="CP63">
        <v>10</v>
      </c>
      <c r="CQ63">
        <v>3</v>
      </c>
      <c r="CR63">
        <v>2</v>
      </c>
      <c r="CS63">
        <v>0</v>
      </c>
      <c r="CT63">
        <v>11</v>
      </c>
      <c r="CU63">
        <v>0</v>
      </c>
      <c r="CV63">
        <v>4</v>
      </c>
      <c r="CW63">
        <v>8</v>
      </c>
      <c r="CX63">
        <v>11</v>
      </c>
      <c r="CY63">
        <v>3</v>
      </c>
      <c r="CZ63">
        <v>1</v>
      </c>
      <c r="DA63">
        <v>8</v>
      </c>
      <c r="DF63">
        <f>((7/14)*100)</f>
        <v>50</v>
      </c>
      <c r="DG63">
        <f>((7/14)*100)</f>
        <v>50</v>
      </c>
      <c r="DH63">
        <f>((4/14)*100)</f>
        <v>28.571428571428569</v>
      </c>
      <c r="DI63">
        <f>((4/15)*100)</f>
        <v>26.666666666666668</v>
      </c>
      <c r="DJ63">
        <f>((8/15)*100)</f>
        <v>53.333333333333336</v>
      </c>
      <c r="DK63">
        <f>((11/15)*100)</f>
        <v>73.333333333333329</v>
      </c>
      <c r="DL63">
        <f>((7/14)*100)</f>
        <v>50</v>
      </c>
      <c r="DM63">
        <f>((4/14)*100)</f>
        <v>28.571428571428569</v>
      </c>
      <c r="DN63">
        <f>((11/14)*100)</f>
        <v>78.571428571428569</v>
      </c>
      <c r="DP63">
        <f>((3/12)*100)</f>
        <v>25</v>
      </c>
      <c r="DQ63">
        <f>((1/12)*100)</f>
        <v>8.3333333333333321</v>
      </c>
      <c r="DR63">
        <f>((5/12)*100)</f>
        <v>41.666666666666671</v>
      </c>
      <c r="DS63">
        <f>((3/10)*100)</f>
        <v>30</v>
      </c>
      <c r="DT63">
        <f>((2/10)*100)</f>
        <v>20</v>
      </c>
      <c r="DU63">
        <f>((0/10)*100)</f>
        <v>0</v>
      </c>
      <c r="DV63">
        <f>((0/11)*100)</f>
        <v>0</v>
      </c>
      <c r="DW63">
        <f>((4/11)*100)</f>
        <v>36.363636363636367</v>
      </c>
      <c r="DX63">
        <f>((8/11)*100)</f>
        <v>72.727272727272734</v>
      </c>
      <c r="DY63">
        <f>((3/11)*100)</f>
        <v>27.27272727272727</v>
      </c>
      <c r="DZ63">
        <f>((1/11)*100)</f>
        <v>9.0909090909090917</v>
      </c>
      <c r="EA63">
        <f>((8/11)*100)</f>
        <v>72.727272727272734</v>
      </c>
    </row>
    <row r="64" spans="1:131" x14ac:dyDescent="0.25">
      <c r="A64" t="s">
        <v>22</v>
      </c>
      <c r="B64" t="s">
        <v>22</v>
      </c>
      <c r="C64" t="s">
        <v>22</v>
      </c>
      <c r="D64" t="s">
        <v>22</v>
      </c>
      <c r="E64" t="s">
        <v>22</v>
      </c>
      <c r="F64" t="s">
        <v>22</v>
      </c>
      <c r="G64" t="s">
        <v>22</v>
      </c>
      <c r="H64" t="s">
        <v>22</v>
      </c>
      <c r="Q64">
        <f>(11/200)</f>
        <v>5.5E-2</v>
      </c>
      <c r="BR64" t="e">
        <f>DEGREES(ACOS((4.95771883801673^2+0^2-4.95771883801673^2)/(2*4.95771883801673*0)))</f>
        <v>#DIV/0!</v>
      </c>
      <c r="BS64">
        <f>DEGREES(ACOS((4.84431362007013^2+22.7824233341303^2-20.863006272781^2)/(2*4.84431362007013*22.7824233341303)))</f>
        <v>60.932034247684442</v>
      </c>
      <c r="CP64">
        <v>11</v>
      </c>
      <c r="CQ64">
        <v>3</v>
      </c>
      <c r="CR64">
        <v>4</v>
      </c>
      <c r="CS64">
        <v>1</v>
      </c>
      <c r="DS64">
        <f>((3/11)*100)</f>
        <v>27.27272727272727</v>
      </c>
      <c r="DT64">
        <f>((4/11)*100)</f>
        <v>36.363636363636367</v>
      </c>
      <c r="DU64">
        <f>((1/11)*100)</f>
        <v>9.0909090909090917</v>
      </c>
    </row>
    <row r="65" spans="1:131" x14ac:dyDescent="0.25">
      <c r="A65">
        <v>213.69705099999999</v>
      </c>
      <c r="B65">
        <v>5.4233719999999996</v>
      </c>
      <c r="C65">
        <v>237.78396599999999</v>
      </c>
      <c r="D65">
        <v>7.5120750000000003</v>
      </c>
      <c r="E65">
        <v>242.601134</v>
      </c>
      <c r="F65">
        <v>4.0421560000000003</v>
      </c>
      <c r="G65">
        <v>239.80973699999998</v>
      </c>
      <c r="H65">
        <v>8.6995900000000006</v>
      </c>
      <c r="Z65">
        <f>SQRT((ABS($A$66-$A$65)^2+(ABS($B$66-$B$65)^2)))</f>
        <v>28.02783759991021</v>
      </c>
      <c r="AA65">
        <f>SQRT((ABS($C$66-$C$65)^2+(ABS($D$66-$D$65)^2)))</f>
        <v>21.327016277134607</v>
      </c>
      <c r="AB65">
        <f>SQRT((ABS($E$66-$E$65)^2+(ABS($F$66-$F$65)^2)))</f>
        <v>28.893010004617132</v>
      </c>
      <c r="AC65">
        <f>SQRT((ABS($G$66-$G$65)^2+(ABS($H$66-$H$65)^2)))</f>
        <v>25.478548431069903</v>
      </c>
      <c r="BF65">
        <f>ABS($B$65-$D$65)</f>
        <v>2.0887030000000006</v>
      </c>
      <c r="BG65">
        <f>ABS($F$65-$H$65)</f>
        <v>4.6574340000000003</v>
      </c>
      <c r="BL65">
        <f>SQRT((ABS($A$65-$E$66)^2+(ABS($B$65-$F$66)^2)))</f>
        <v>3.1123475131940199</v>
      </c>
      <c r="BM65">
        <f>SQRT((ABS($C$65-$G$65)^2+(ABS($D$65-$H$65)^2)))</f>
        <v>2.3481780212892649</v>
      </c>
      <c r="BO65">
        <f>SQRT((ABS($A$65-$G$66)^2+(ABS($B$65-$H$66)^2)))</f>
        <v>2.8146594951688266</v>
      </c>
      <c r="BP65">
        <f>SQRT((ABS($C$65-$E$65)^2+(ABS($D$65-$F$65)^2)))</f>
        <v>5.9367874651856196</v>
      </c>
      <c r="BS65" t="e">
        <f>DEGREES(ACOS((4.95771883801673^2+0^2-4.95771883801673^2)/(2*4.95771883801673*0)))</f>
        <v>#DIV/0!</v>
      </c>
    </row>
    <row r="66" spans="1:131" x14ac:dyDescent="0.25">
      <c r="A66">
        <v>185.73848599999999</v>
      </c>
      <c r="B66">
        <v>3.4540259999999998</v>
      </c>
      <c r="C66">
        <v>216.46608000000001</v>
      </c>
      <c r="D66">
        <v>6.8880879999999998</v>
      </c>
      <c r="E66">
        <v>213.75999300000001</v>
      </c>
      <c r="F66">
        <v>2.311661</v>
      </c>
      <c r="G66">
        <v>214.33681100000001</v>
      </c>
      <c r="H66">
        <v>8.1643600000000003</v>
      </c>
      <c r="K66">
        <f>(14/200)</f>
        <v>7.0000000000000007E-2</v>
      </c>
      <c r="L66">
        <f>(13/200)</f>
        <v>6.5000000000000002E-2</v>
      </c>
      <c r="M66">
        <f>(16/200)</f>
        <v>0.08</v>
      </c>
      <c r="N66">
        <f>(14/200)</f>
        <v>7.0000000000000007E-2</v>
      </c>
      <c r="P66">
        <f>(8/200)</f>
        <v>0.04</v>
      </c>
      <c r="Q66">
        <f>(9/200)</f>
        <v>4.4999999999999998E-2</v>
      </c>
      <c r="R66">
        <f>(10/200)</f>
        <v>0.05</v>
      </c>
      <c r="S66">
        <f>(9/200)</f>
        <v>4.4999999999999998E-2</v>
      </c>
      <c r="U66">
        <f>0.07+0.04</f>
        <v>0.11000000000000001</v>
      </c>
      <c r="V66">
        <f>0.065+0.045</f>
        <v>0.11</v>
      </c>
      <c r="W66">
        <f>0.08+0.05</f>
        <v>0.13</v>
      </c>
      <c r="X66">
        <f>0.07+0.045</f>
        <v>0.115</v>
      </c>
      <c r="Z66">
        <f>SQRT((ABS($A$67-$A$66)^2+(ABS($B$67-$B$66)^2)))</f>
        <v>27.392966833431537</v>
      </c>
      <c r="AA66">
        <f>SQRT((ABS($C$67-$C$66)^2+(ABS($D$67-$D$66)^2)))</f>
        <v>25.412683061424755</v>
      </c>
      <c r="AB66">
        <f>SQRT((ABS($E$67-$E$66)^2+(ABS($F$67-$F$66)^2)))</f>
        <v>27.06533837382246</v>
      </c>
      <c r="AC66">
        <f>SQRT((ABS($G$67-$G$66)^2+(ABS($H$67-$H$66)^2)))</f>
        <v>28.16468590681691</v>
      </c>
      <c r="AJ66">
        <f>1/0.11</f>
        <v>9.0909090909090917</v>
      </c>
      <c r="AK66">
        <f>1/0.11</f>
        <v>9.0909090909090917</v>
      </c>
      <c r="AL66">
        <f>1/0.13</f>
        <v>7.6923076923076916</v>
      </c>
      <c r="AM66">
        <f>1/0.115</f>
        <v>8.695652173913043</v>
      </c>
      <c r="AO66">
        <f>$Z66/$U66</f>
        <v>249.02697121301392</v>
      </c>
      <c r="AP66">
        <f>$AA66/$V66</f>
        <v>231.02439146749776</v>
      </c>
      <c r="AQ66">
        <f>$AB66/$W66</f>
        <v>208.19491056786507</v>
      </c>
      <c r="AR66">
        <f>$AC66/$X66</f>
        <v>244.91031223319052</v>
      </c>
      <c r="AV66">
        <f>((0.07/0.11)*100)</f>
        <v>63.636363636363647</v>
      </c>
      <c r="AW66">
        <f>((0.065/0.11)*100)</f>
        <v>59.090909090909093</v>
      </c>
      <c r="AX66">
        <f>((0.08/0.13)*100)</f>
        <v>61.53846153846154</v>
      </c>
      <c r="AY66">
        <f>((0.07/0.115)*100)</f>
        <v>60.869565217391312</v>
      </c>
      <c r="BA66">
        <f>((0.04/0.11)*100)</f>
        <v>36.363636363636367</v>
      </c>
      <c r="BB66">
        <f>((0.045/0.11)*100)</f>
        <v>40.909090909090907</v>
      </c>
      <c r="BC66">
        <f>((0.05/0.13)*100)</f>
        <v>38.461538461538467</v>
      </c>
      <c r="BD66">
        <f>((0.045/0.115)*100)</f>
        <v>39.130434782608688</v>
      </c>
      <c r="BF66">
        <f>ABS($B$66-$D$66)</f>
        <v>3.4340619999999999</v>
      </c>
      <c r="BG66">
        <f>ABS($F$66-$H$66)</f>
        <v>5.8526990000000003</v>
      </c>
      <c r="BL66">
        <f>SQRT((ABS($A$66-$E$67)^2+(ABS($B$66-$F$67)^2)))</f>
        <v>0.98372154307202708</v>
      </c>
      <c r="BM66">
        <f>SQRT((ABS($C$66-$G$66)^2+(ABS($D$66-$H$66)^2)))</f>
        <v>2.4824698774295277</v>
      </c>
      <c r="BO66">
        <f>SQRT((ABS($A$66-$G$67)^2+(ABS($B$66-$H$67)^2)))</f>
        <v>4.0422434645405758</v>
      </c>
      <c r="BP66">
        <f>SQRT((ABS($C$66-$E$66)^2+(ABS($D$66-$F$66)^2)))</f>
        <v>5.3166334214329636</v>
      </c>
      <c r="BU66">
        <v>14</v>
      </c>
      <c r="BV66">
        <v>10</v>
      </c>
      <c r="BW66">
        <v>8</v>
      </c>
      <c r="BX66">
        <v>8</v>
      </c>
      <c r="BY66">
        <v>13</v>
      </c>
      <c r="BZ66">
        <v>13</v>
      </c>
      <c r="CA66">
        <v>7</v>
      </c>
      <c r="CB66">
        <v>5</v>
      </c>
      <c r="CC66">
        <v>16</v>
      </c>
      <c r="CD66">
        <v>10</v>
      </c>
      <c r="CE66">
        <v>8</v>
      </c>
      <c r="CF66">
        <v>14</v>
      </c>
      <c r="CG66">
        <v>14</v>
      </c>
      <c r="CH66">
        <v>8</v>
      </c>
      <c r="CI66">
        <v>6</v>
      </c>
      <c r="CJ66">
        <v>14</v>
      </c>
      <c r="CL66">
        <v>8</v>
      </c>
      <c r="CM66">
        <v>5</v>
      </c>
      <c r="CN66">
        <v>2</v>
      </c>
      <c r="CO66">
        <v>2</v>
      </c>
      <c r="CP66">
        <v>9</v>
      </c>
      <c r="CQ66">
        <v>0</v>
      </c>
      <c r="CR66">
        <v>4</v>
      </c>
      <c r="CS66">
        <v>1</v>
      </c>
      <c r="CT66">
        <v>10</v>
      </c>
      <c r="CU66">
        <v>0</v>
      </c>
      <c r="CV66">
        <v>4</v>
      </c>
      <c r="CW66">
        <v>7</v>
      </c>
      <c r="CX66">
        <v>9</v>
      </c>
      <c r="CY66">
        <v>0</v>
      </c>
      <c r="CZ66">
        <v>1</v>
      </c>
      <c r="DA66">
        <v>7</v>
      </c>
      <c r="DC66">
        <f>((10/14)*100)</f>
        <v>71.428571428571431</v>
      </c>
      <c r="DD66">
        <f>((8/14)*100)</f>
        <v>57.142857142857139</v>
      </c>
      <c r="DE66">
        <f>((8/14)*100)</f>
        <v>57.142857142857139</v>
      </c>
      <c r="DF66">
        <f>((13/13)*100)</f>
        <v>100</v>
      </c>
      <c r="DG66">
        <f>((7/13)*100)</f>
        <v>53.846153846153847</v>
      </c>
      <c r="DH66">
        <f>((5/13)*100)</f>
        <v>38.461538461538467</v>
      </c>
      <c r="DI66">
        <f>((10/16)*100)</f>
        <v>62.5</v>
      </c>
      <c r="DJ66">
        <f>((8/16)*100)</f>
        <v>50</v>
      </c>
      <c r="DK66">
        <f>((14/16)*100)</f>
        <v>87.5</v>
      </c>
      <c r="DL66">
        <f>((8/14)*100)</f>
        <v>57.142857142857139</v>
      </c>
      <c r="DM66">
        <f>((6/14)*100)</f>
        <v>42.857142857142854</v>
      </c>
      <c r="DN66">
        <f>((14/14)*100)</f>
        <v>100</v>
      </c>
      <c r="DP66">
        <f>((5/8)*100)</f>
        <v>62.5</v>
      </c>
      <c r="DQ66">
        <f>((2/8)*100)</f>
        <v>25</v>
      </c>
      <c r="DR66">
        <f>((2/8)*100)</f>
        <v>25</v>
      </c>
      <c r="DS66">
        <f>((0/9)*100)</f>
        <v>0</v>
      </c>
      <c r="DT66">
        <f>((4/9)*100)</f>
        <v>44.444444444444443</v>
      </c>
      <c r="DU66">
        <f>((1/9)*100)</f>
        <v>11.111111111111111</v>
      </c>
      <c r="DV66">
        <f>((0/10)*100)</f>
        <v>0</v>
      </c>
      <c r="DW66">
        <f>((4/10)*100)</f>
        <v>40</v>
      </c>
      <c r="DX66">
        <f>((7/10)*100)</f>
        <v>70</v>
      </c>
      <c r="DY66">
        <f>((0/9)*100)</f>
        <v>0</v>
      </c>
      <c r="DZ66">
        <f>((1/9)*100)</f>
        <v>11.111111111111111</v>
      </c>
      <c r="EA66">
        <f>((7/9)*100)</f>
        <v>77.777777777777786</v>
      </c>
    </row>
    <row r="67" spans="1:131" x14ac:dyDescent="0.25">
      <c r="A67">
        <v>158.45697100000001</v>
      </c>
      <c r="B67">
        <v>5.922542</v>
      </c>
      <c r="C67">
        <v>191.11404999999999</v>
      </c>
      <c r="D67">
        <v>5.1333700000000002</v>
      </c>
      <c r="E67">
        <v>186.720934</v>
      </c>
      <c r="F67">
        <v>3.5040659999999999</v>
      </c>
      <c r="G67">
        <v>186.18063599999999</v>
      </c>
      <c r="H67">
        <v>7.4720149999999999</v>
      </c>
      <c r="K67">
        <f>(15/200)</f>
        <v>7.4999999999999997E-2</v>
      </c>
      <c r="L67">
        <f>(13/200)</f>
        <v>6.5000000000000002E-2</v>
      </c>
      <c r="M67">
        <f>(15/200)</f>
        <v>7.4999999999999997E-2</v>
      </c>
      <c r="N67">
        <f>(15/200)</f>
        <v>7.4999999999999997E-2</v>
      </c>
      <c r="P67">
        <f>(7/200)</f>
        <v>3.5000000000000003E-2</v>
      </c>
      <c r="Q67">
        <f>(8/200)</f>
        <v>0.04</v>
      </c>
      <c r="R67">
        <f>(8/200)</f>
        <v>0.04</v>
      </c>
      <c r="S67">
        <f>(8/200)</f>
        <v>0.04</v>
      </c>
      <c r="U67">
        <f>0.075+0.035</f>
        <v>0.11</v>
      </c>
      <c r="V67">
        <f>0.065+0.04</f>
        <v>0.10500000000000001</v>
      </c>
      <c r="W67">
        <f>0.075+0.04</f>
        <v>0.11499999999999999</v>
      </c>
      <c r="X67">
        <f>0.075+0.04</f>
        <v>0.11499999999999999</v>
      </c>
      <c r="Z67">
        <f>SQRT((ABS($A$68-$A$67)^2+(ABS($B$68-$B$67)^2)))</f>
        <v>32.924847836630413</v>
      </c>
      <c r="AA67">
        <f>SQRT((ABS($C$68-$C$67)^2+(ABS($D$68-$D$67)^2)))</f>
        <v>27.407720545214119</v>
      </c>
      <c r="AB67">
        <f>SQRT((ABS($E$68-$E$67)^2+(ABS($F$68-$F$67)^2)))</f>
        <v>28.536779627919636</v>
      </c>
      <c r="AC67">
        <f>SQRT((ABS($G$68-$G$67)^2+(ABS($H$68-$H$67)^2)))</f>
        <v>27.866513231365044</v>
      </c>
      <c r="AJ67">
        <f>1/0.11</f>
        <v>9.0909090909090917</v>
      </c>
      <c r="AK67">
        <f>1/0.105</f>
        <v>9.5238095238095237</v>
      </c>
      <c r="AL67">
        <f>1/0.115</f>
        <v>8.695652173913043</v>
      </c>
      <c r="AM67">
        <f>1/0.115</f>
        <v>8.695652173913043</v>
      </c>
      <c r="AO67">
        <f>$Z67/$U67</f>
        <v>299.31679851482193</v>
      </c>
      <c r="AP67">
        <f>$AA67/$V67</f>
        <v>261.02590995442017</v>
      </c>
      <c r="AQ67">
        <f>$AB67/$W67</f>
        <v>248.14590980799684</v>
      </c>
      <c r="AR67">
        <f>$AC67/$X67</f>
        <v>242.31750635969604</v>
      </c>
      <c r="AV67">
        <f>((0.075/0.11)*100)</f>
        <v>68.181818181818173</v>
      </c>
      <c r="AW67">
        <f>((0.065/0.105)*100)</f>
        <v>61.904761904761905</v>
      </c>
      <c r="AX67">
        <f>((0.075/0.115)*100)</f>
        <v>65.217391304347814</v>
      </c>
      <c r="AY67">
        <f>((0.075/0.115)*100)</f>
        <v>65.217391304347814</v>
      </c>
      <c r="BA67">
        <f>((0.035/0.11)*100)</f>
        <v>31.818181818181824</v>
      </c>
      <c r="BB67">
        <f>((0.04/0.105)*100)</f>
        <v>38.095238095238102</v>
      </c>
      <c r="BC67">
        <f>((0.04/0.115)*100)</f>
        <v>34.782608695652172</v>
      </c>
      <c r="BD67">
        <f>((0.04/0.115)*100)</f>
        <v>34.782608695652172</v>
      </c>
      <c r="BF67">
        <f>ABS($B$67-$D$67)</f>
        <v>0.78917199999999976</v>
      </c>
      <c r="BG67">
        <f>ABS($F$67-$H$67)</f>
        <v>3.9679489999999999</v>
      </c>
      <c r="BL67">
        <f>SQRT((ABS($A$67-$E$68)^2+(ABS($B$67-$F$68)^2)))</f>
        <v>0.81249827837479538</v>
      </c>
      <c r="BM67">
        <f>SQRT((ABS($C$67-$G$67)^2+(ABS($D$67-$H$67)^2)))</f>
        <v>5.4596551293484641</v>
      </c>
      <c r="BO67">
        <f>SQRT((ABS($A$67-$G$68)^2+(ABS($B$67-$H$68)^2)))</f>
        <v>3.271364321479648</v>
      </c>
      <c r="BP67">
        <f>SQRT((ABS($C$67-$E$67)^2+(ABS($D$67-$F$67)^2)))</f>
        <v>4.685520218062444</v>
      </c>
      <c r="BR67">
        <f>DEGREES(ACOS((20.7030812938072^2+20.9717570558304^2-4.43708683591385^2)/(2*20.7030812938072*20.9717570558304)))</f>
        <v>12.201379749052153</v>
      </c>
      <c r="BU67">
        <v>15</v>
      </c>
      <c r="BV67">
        <v>10</v>
      </c>
      <c r="BW67">
        <v>7</v>
      </c>
      <c r="BX67">
        <v>7</v>
      </c>
      <c r="BY67">
        <v>13</v>
      </c>
      <c r="BZ67">
        <v>10</v>
      </c>
      <c r="CA67">
        <v>5</v>
      </c>
      <c r="CB67">
        <v>5</v>
      </c>
      <c r="CC67">
        <v>15</v>
      </c>
      <c r="CD67">
        <v>8</v>
      </c>
      <c r="CE67">
        <v>7</v>
      </c>
      <c r="CF67">
        <v>15</v>
      </c>
      <c r="CG67">
        <v>15</v>
      </c>
      <c r="CH67">
        <v>8</v>
      </c>
      <c r="CI67">
        <v>7</v>
      </c>
      <c r="CJ67">
        <v>15</v>
      </c>
      <c r="CL67">
        <v>7</v>
      </c>
      <c r="CM67">
        <v>4</v>
      </c>
      <c r="CN67">
        <v>0</v>
      </c>
      <c r="CO67">
        <v>0</v>
      </c>
      <c r="CP67">
        <v>8</v>
      </c>
      <c r="CQ67">
        <v>5</v>
      </c>
      <c r="CR67">
        <v>0</v>
      </c>
      <c r="CS67">
        <v>0</v>
      </c>
      <c r="CT67">
        <v>8</v>
      </c>
      <c r="CU67">
        <v>2</v>
      </c>
      <c r="CV67">
        <v>0</v>
      </c>
      <c r="CW67">
        <v>8</v>
      </c>
      <c r="CX67">
        <v>8</v>
      </c>
      <c r="CY67">
        <v>2</v>
      </c>
      <c r="CZ67">
        <v>0</v>
      </c>
      <c r="DA67">
        <v>8</v>
      </c>
      <c r="DC67">
        <f>((10/15)*100)</f>
        <v>66.666666666666657</v>
      </c>
      <c r="DD67">
        <f>((7/15)*100)</f>
        <v>46.666666666666664</v>
      </c>
      <c r="DE67">
        <f>((7/15)*100)</f>
        <v>46.666666666666664</v>
      </c>
      <c r="DF67">
        <f>((10/13)*100)</f>
        <v>76.923076923076934</v>
      </c>
      <c r="DG67">
        <f>((5/13)*100)</f>
        <v>38.461538461538467</v>
      </c>
      <c r="DH67">
        <f>((5/13)*100)</f>
        <v>38.461538461538467</v>
      </c>
      <c r="DI67">
        <f>((8/15)*100)</f>
        <v>53.333333333333336</v>
      </c>
      <c r="DJ67">
        <f>((7/15)*100)</f>
        <v>46.666666666666664</v>
      </c>
      <c r="DK67">
        <f>((15/15)*100)</f>
        <v>100</v>
      </c>
      <c r="DL67">
        <f>((8/15)*100)</f>
        <v>53.333333333333336</v>
      </c>
      <c r="DM67">
        <f>((7/15)*100)</f>
        <v>46.666666666666664</v>
      </c>
      <c r="DN67">
        <f>((15/15)*100)</f>
        <v>100</v>
      </c>
      <c r="DP67">
        <f>((4/7)*100)</f>
        <v>57.142857142857139</v>
      </c>
      <c r="DQ67">
        <f>((0/7)*100)</f>
        <v>0</v>
      </c>
      <c r="DR67">
        <f>((0/7)*100)</f>
        <v>0</v>
      </c>
      <c r="DS67">
        <f>((5/8)*100)</f>
        <v>62.5</v>
      </c>
      <c r="DT67">
        <f>((0/8)*100)</f>
        <v>0</v>
      </c>
      <c r="DU67">
        <f>((0/8)*100)</f>
        <v>0</v>
      </c>
      <c r="DV67">
        <f>((2/8)*100)</f>
        <v>25</v>
      </c>
      <c r="DW67">
        <f>((0/8)*100)</f>
        <v>0</v>
      </c>
      <c r="DX67">
        <f>((8/8)*100)</f>
        <v>100</v>
      </c>
      <c r="DY67">
        <f>((2/8)*100)</f>
        <v>25</v>
      </c>
      <c r="DZ67">
        <f>((0/8)*100)</f>
        <v>0</v>
      </c>
      <c r="EA67">
        <f>((8/8)*100)</f>
        <v>100</v>
      </c>
    </row>
    <row r="68" spans="1:131" x14ac:dyDescent="0.25">
      <c r="A68">
        <v>125.53435</v>
      </c>
      <c r="B68">
        <v>5.5396169999999998</v>
      </c>
      <c r="C68">
        <v>163.78586200000001</v>
      </c>
      <c r="D68">
        <v>7.2198229999999999</v>
      </c>
      <c r="E68">
        <v>158.231202</v>
      </c>
      <c r="F68">
        <v>5.1420409999999999</v>
      </c>
      <c r="G68">
        <v>158.36729600000001</v>
      </c>
      <c r="H68">
        <v>9.1926769999999998</v>
      </c>
      <c r="K68">
        <f>(13/200)</f>
        <v>6.5000000000000002E-2</v>
      </c>
      <c r="L68">
        <f>(13/200)</f>
        <v>6.5000000000000002E-2</v>
      </c>
      <c r="M68">
        <f>(15/200)</f>
        <v>7.4999999999999997E-2</v>
      </c>
      <c r="N68">
        <f>(14/200)</f>
        <v>7.0000000000000007E-2</v>
      </c>
      <c r="P68">
        <f>(8/200)</f>
        <v>0.04</v>
      </c>
      <c r="Q68">
        <f>(8/200)</f>
        <v>0.04</v>
      </c>
      <c r="R68">
        <f>(8/200)</f>
        <v>0.04</v>
      </c>
      <c r="S68">
        <f>(8/200)</f>
        <v>0.04</v>
      </c>
      <c r="U68">
        <f>0.065+0.04</f>
        <v>0.10500000000000001</v>
      </c>
      <c r="V68">
        <f>0.065+0.04</f>
        <v>0.10500000000000001</v>
      </c>
      <c r="W68">
        <f>0.075+0.04</f>
        <v>0.11499999999999999</v>
      </c>
      <c r="X68">
        <f>0.07+0.04</f>
        <v>0.11000000000000001</v>
      </c>
      <c r="Z68">
        <f>SQRT((ABS($A$69-$A$68)^2+(ABS($B$69-$B$68)^2)))</f>
        <v>28.593956431351032</v>
      </c>
      <c r="AA68">
        <f>SQRT((ABS($C$69-$C$68)^2+(ABS($D$69-$D$68)^2)))</f>
        <v>31.834006475702605</v>
      </c>
      <c r="AB68">
        <f>SQRT((ABS($E$69-$E$68)^2+(ABS($F$69-$F$68)^2)))</f>
        <v>32.900800100883089</v>
      </c>
      <c r="AC68">
        <f>SQRT((ABS($G$69-$G$68)^2+(ABS($H$69-$H$68)^2)))</f>
        <v>32.912787206217061</v>
      </c>
      <c r="AJ68">
        <f>1/0.105</f>
        <v>9.5238095238095237</v>
      </c>
      <c r="AK68">
        <f>1/0.105</f>
        <v>9.5238095238095237</v>
      </c>
      <c r="AL68">
        <f>1/0.115</f>
        <v>8.695652173913043</v>
      </c>
      <c r="AM68">
        <f>1/0.11</f>
        <v>9.0909090909090917</v>
      </c>
      <c r="AO68">
        <f>$Z68/$U68</f>
        <v>272.3233945842955</v>
      </c>
      <c r="AP68">
        <f>$AA68/$V68</f>
        <v>303.18101405431048</v>
      </c>
      <c r="AQ68">
        <f>$AB68/$W68</f>
        <v>286.09391392072251</v>
      </c>
      <c r="AR68">
        <f>$AC68/$X68</f>
        <v>299.20715642015506</v>
      </c>
      <c r="AV68">
        <f>((0.065/0.105)*100)</f>
        <v>61.904761904761905</v>
      </c>
      <c r="AW68">
        <f>((0.065/0.105)*100)</f>
        <v>61.904761904761905</v>
      </c>
      <c r="AX68">
        <f>((0.075/0.115)*100)</f>
        <v>65.217391304347814</v>
      </c>
      <c r="AY68">
        <f>((0.07/0.11)*100)</f>
        <v>63.636363636363647</v>
      </c>
      <c r="BA68">
        <f>((0.04/0.105)*100)</f>
        <v>38.095238095238102</v>
      </c>
      <c r="BB68">
        <f>((0.04/0.105)*100)</f>
        <v>38.095238095238102</v>
      </c>
      <c r="BC68">
        <f>((0.04/0.115)*100)</f>
        <v>34.782608695652172</v>
      </c>
      <c r="BD68">
        <f>((0.04/0.11)*100)</f>
        <v>36.363636363636367</v>
      </c>
      <c r="BF68">
        <f>ABS($B$68-$D$68)</f>
        <v>1.6802060000000001</v>
      </c>
      <c r="BG68">
        <f>ABS($F$68-$H$68)</f>
        <v>4.0506359999999999</v>
      </c>
      <c r="BL68">
        <f>SQRT((ABS($A$68-$E$69)^2+(ABS($B$68-$F$69)^2)))</f>
        <v>1.0741921825990919</v>
      </c>
      <c r="BM68">
        <f>SQRT((ABS($C$68-$G$68)^2+(ABS($D$68-$H$68)^2)))</f>
        <v>5.7665423263574498</v>
      </c>
      <c r="BO68">
        <f>SQRT((ABS($A$68-$G$69)^2+(ABS($B$68-$H$69)^2)))</f>
        <v>3.1514116444921942</v>
      </c>
      <c r="BP68">
        <f>SQRT((ABS($C$68-$E$68)^2+(ABS($D$68-$F$68)^2)))</f>
        <v>5.9305502067788058</v>
      </c>
      <c r="BR68">
        <f>DEGREES(ACOS((21.3688673170784^2+22.7407167764271^2-4.59368534967753^2)/(2*21.3688673170784*22.7407167764271)))</f>
        <v>11.413649466128842</v>
      </c>
      <c r="BS68">
        <f>DEGREES(ACOS((5.22735352473065^2+23.221359551685^2-20.7030812938072^2)/(2*5.22735352473065*23.221359551685)))</f>
        <v>55.376389291213052</v>
      </c>
      <c r="BU68">
        <v>13</v>
      </c>
      <c r="BV68">
        <v>8</v>
      </c>
      <c r="BW68">
        <v>5</v>
      </c>
      <c r="BX68">
        <v>5</v>
      </c>
      <c r="BY68">
        <v>13</v>
      </c>
      <c r="BZ68">
        <v>10</v>
      </c>
      <c r="CA68">
        <v>5</v>
      </c>
      <c r="CB68">
        <v>5</v>
      </c>
      <c r="CC68">
        <v>15</v>
      </c>
      <c r="CD68">
        <v>7</v>
      </c>
      <c r="CE68">
        <v>7</v>
      </c>
      <c r="CF68">
        <v>14</v>
      </c>
      <c r="CG68">
        <v>14</v>
      </c>
      <c r="CH68">
        <v>7</v>
      </c>
      <c r="CI68">
        <v>6</v>
      </c>
      <c r="CJ68">
        <v>14</v>
      </c>
      <c r="CL68">
        <v>8</v>
      </c>
      <c r="CM68">
        <v>3</v>
      </c>
      <c r="CN68">
        <v>0</v>
      </c>
      <c r="CO68">
        <v>1</v>
      </c>
      <c r="CP68">
        <v>8</v>
      </c>
      <c r="CQ68">
        <v>4</v>
      </c>
      <c r="CR68">
        <v>0</v>
      </c>
      <c r="CS68">
        <v>0</v>
      </c>
      <c r="CT68">
        <v>8</v>
      </c>
      <c r="CU68">
        <v>0</v>
      </c>
      <c r="CV68">
        <v>0</v>
      </c>
      <c r="CW68">
        <v>8</v>
      </c>
      <c r="CX68">
        <v>8</v>
      </c>
      <c r="CY68">
        <v>0</v>
      </c>
      <c r="CZ68">
        <v>0</v>
      </c>
      <c r="DA68">
        <v>8</v>
      </c>
      <c r="DC68">
        <f>((8/13)*100)</f>
        <v>61.53846153846154</v>
      </c>
      <c r="DD68">
        <f>((5/13)*100)</f>
        <v>38.461538461538467</v>
      </c>
      <c r="DE68">
        <f>((5/13)*100)</f>
        <v>38.461538461538467</v>
      </c>
      <c r="DF68">
        <f>((10/13)*100)</f>
        <v>76.923076923076934</v>
      </c>
      <c r="DG68">
        <f>((5/13)*100)</f>
        <v>38.461538461538467</v>
      </c>
      <c r="DH68">
        <f>((5/13)*100)</f>
        <v>38.461538461538467</v>
      </c>
      <c r="DI68">
        <f>((7/15)*100)</f>
        <v>46.666666666666664</v>
      </c>
      <c r="DJ68">
        <f>((7/15)*100)</f>
        <v>46.666666666666664</v>
      </c>
      <c r="DK68">
        <f>((14/15)*100)</f>
        <v>93.333333333333329</v>
      </c>
      <c r="DL68">
        <f>((7/14)*100)</f>
        <v>50</v>
      </c>
      <c r="DM68">
        <f>((6/14)*100)</f>
        <v>42.857142857142854</v>
      </c>
      <c r="DN68">
        <f>((14/14)*100)</f>
        <v>100</v>
      </c>
      <c r="DP68">
        <f>((3/8)*100)</f>
        <v>37.5</v>
      </c>
      <c r="DQ68">
        <f>((0/8)*100)</f>
        <v>0</v>
      </c>
      <c r="DR68">
        <f>((1/8)*100)</f>
        <v>12.5</v>
      </c>
      <c r="DS68">
        <f>((4/8)*100)</f>
        <v>50</v>
      </c>
      <c r="DT68">
        <f>((0/8)*100)</f>
        <v>0</v>
      </c>
      <c r="DU68">
        <f>((0/8)*100)</f>
        <v>0</v>
      </c>
      <c r="DV68">
        <f>((0/8)*100)</f>
        <v>0</v>
      </c>
      <c r="DW68">
        <f>((0/8)*100)</f>
        <v>0</v>
      </c>
      <c r="DX68">
        <f>((8/8)*100)</f>
        <v>100</v>
      </c>
      <c r="DY68">
        <f>((0/8)*100)</f>
        <v>0</v>
      </c>
      <c r="DZ68">
        <f>((0/8)*100)</f>
        <v>0</v>
      </c>
      <c r="EA68">
        <f>((8/8)*100)</f>
        <v>100</v>
      </c>
    </row>
    <row r="69" spans="1:131" x14ac:dyDescent="0.25">
      <c r="A69">
        <v>96.942525000000003</v>
      </c>
      <c r="B69">
        <v>5.190493</v>
      </c>
      <c r="C69">
        <v>131.95543600000002</v>
      </c>
      <c r="D69">
        <v>6.7423830000000002</v>
      </c>
      <c r="E69">
        <v>125.336989</v>
      </c>
      <c r="F69">
        <v>4.4837109999999996</v>
      </c>
      <c r="G69">
        <v>125.45834600000001</v>
      </c>
      <c r="H69">
        <v>8.6901119999999992</v>
      </c>
      <c r="K69">
        <f>(15/200)</f>
        <v>7.4999999999999997E-2</v>
      </c>
      <c r="L69">
        <f>(13/200)</f>
        <v>6.5000000000000002E-2</v>
      </c>
      <c r="M69">
        <f>(14/200)</f>
        <v>7.0000000000000007E-2</v>
      </c>
      <c r="N69">
        <f>(13/200)</f>
        <v>6.5000000000000002E-2</v>
      </c>
      <c r="P69">
        <f>(9/200)</f>
        <v>4.4999999999999998E-2</v>
      </c>
      <c r="Q69">
        <f>(8/200)</f>
        <v>0.04</v>
      </c>
      <c r="R69">
        <f>(8/200)</f>
        <v>0.04</v>
      </c>
      <c r="S69">
        <f>(9/200)</f>
        <v>4.4999999999999998E-2</v>
      </c>
      <c r="U69">
        <f>0.075+0.045</f>
        <v>0.12</v>
      </c>
      <c r="V69">
        <f>0.065+0.04</f>
        <v>0.10500000000000001</v>
      </c>
      <c r="W69">
        <f>0.07+0.04</f>
        <v>0.11000000000000001</v>
      </c>
      <c r="X69">
        <f>0.065+0.045</f>
        <v>0.11</v>
      </c>
      <c r="Z69">
        <f>SQRT((ABS($A$70-$A$69)^2+(ABS($B$70-$B$69)^2)))</f>
        <v>23.175314774961155</v>
      </c>
      <c r="AA69">
        <f>SQRT((ABS($C$70-$C$69)^2+(ABS($D$70-$D$69)^2)))</f>
        <v>28.861730043239081</v>
      </c>
      <c r="AB69">
        <f>SQRT((ABS($E$70-$E$69)^2+(ABS($F$70-$F$69)^2)))</f>
        <v>27.989254108230988</v>
      </c>
      <c r="AC69">
        <f>SQRT((ABS($G$70-$G$69)^2+(ABS($H$70-$H$69)^2)))</f>
        <v>28.988872795264498</v>
      </c>
      <c r="AJ69">
        <f>1/0.12</f>
        <v>8.3333333333333339</v>
      </c>
      <c r="AK69">
        <f>1/0.105</f>
        <v>9.5238095238095237</v>
      </c>
      <c r="AL69">
        <f>1/0.11</f>
        <v>9.0909090909090917</v>
      </c>
      <c r="AM69">
        <f>1/0.11</f>
        <v>9.0909090909090917</v>
      </c>
      <c r="AO69">
        <f>$Z69/$U69</f>
        <v>193.12762312467629</v>
      </c>
      <c r="AP69">
        <f>$AA69/$V69</f>
        <v>274.87361945941979</v>
      </c>
      <c r="AQ69">
        <f>$AB69/$W69</f>
        <v>254.44776462028167</v>
      </c>
      <c r="AR69">
        <f>$AC69/$X69</f>
        <v>263.53520722967727</v>
      </c>
      <c r="AV69">
        <f>((0.075/0.12)*100)</f>
        <v>62.5</v>
      </c>
      <c r="AW69">
        <f>((0.065/0.105)*100)</f>
        <v>61.904761904761905</v>
      </c>
      <c r="AX69">
        <f>((0.07/0.11)*100)</f>
        <v>63.636363636363647</v>
      </c>
      <c r="AY69">
        <f>((0.065/0.11)*100)</f>
        <v>59.090909090909093</v>
      </c>
      <c r="BA69">
        <f>((0.045/0.12)*100)</f>
        <v>37.5</v>
      </c>
      <c r="BB69">
        <f>((0.04/0.105)*100)</f>
        <v>38.095238095238102</v>
      </c>
      <c r="BC69">
        <f>((0.04/0.11)*100)</f>
        <v>36.363636363636367</v>
      </c>
      <c r="BD69">
        <f>((0.045/0.11)*100)</f>
        <v>40.909090909090907</v>
      </c>
      <c r="BF69">
        <f>ABS($B$69-$D$69)</f>
        <v>1.5518900000000002</v>
      </c>
      <c r="BG69">
        <f>ABS($F$69-$H$69)</f>
        <v>4.2064009999999996</v>
      </c>
      <c r="BL69">
        <f>SQRT((ABS($A$69-$E$70)^2+(ABS($B$69-$F$70)^2)))</f>
        <v>0.52866239866761666</v>
      </c>
      <c r="BM69">
        <f>SQRT((ABS($C$69-$G$69)^2+(ABS($D$69-$H$69)^2)))</f>
        <v>6.7827595214293996</v>
      </c>
      <c r="BO69">
        <f>SQRT((ABS($A$69-$G$70)^2+(ABS($B$69-$H$70)^2)))</f>
        <v>3.6060676911062006</v>
      </c>
      <c r="BP69">
        <f>SQRT((ABS($C$69-$E$69)^2+(ABS($D$69-$F$69)^2)))</f>
        <v>6.9932424450603197</v>
      </c>
      <c r="BR69">
        <f>DEGREES(ACOS((25.46607996129^2+25.5878574426791^2-3.8010192040016^2)/(2*25.46607996129*25.5878574426791)))</f>
        <v>8.5349956088048273</v>
      </c>
      <c r="BS69">
        <f>DEGREES(ACOS((4.43708683591385^2+22.0653144634593^2-21.3688673170784^2)/(2*4.43708683591385*22.0653144634593)))</f>
        <v>75.224769785032677</v>
      </c>
      <c r="BU69">
        <v>15</v>
      </c>
      <c r="BV69">
        <v>10</v>
      </c>
      <c r="BW69">
        <v>7</v>
      </c>
      <c r="BX69">
        <v>7</v>
      </c>
      <c r="BY69">
        <v>13</v>
      </c>
      <c r="BZ69">
        <v>8</v>
      </c>
      <c r="CA69">
        <v>5</v>
      </c>
      <c r="CB69">
        <v>4</v>
      </c>
      <c r="CC69">
        <v>14</v>
      </c>
      <c r="CD69">
        <v>5</v>
      </c>
      <c r="CE69">
        <v>6</v>
      </c>
      <c r="CF69">
        <v>13</v>
      </c>
      <c r="CG69">
        <v>13</v>
      </c>
      <c r="CH69">
        <v>5</v>
      </c>
      <c r="CI69">
        <v>5</v>
      </c>
      <c r="CJ69">
        <v>13</v>
      </c>
      <c r="CL69">
        <v>9</v>
      </c>
      <c r="CM69">
        <v>3</v>
      </c>
      <c r="CN69">
        <v>0</v>
      </c>
      <c r="CO69">
        <v>1</v>
      </c>
      <c r="CP69">
        <v>8</v>
      </c>
      <c r="CQ69">
        <v>3</v>
      </c>
      <c r="CR69">
        <v>0</v>
      </c>
      <c r="CS69">
        <v>0</v>
      </c>
      <c r="CT69">
        <v>8</v>
      </c>
      <c r="CU69">
        <v>0</v>
      </c>
      <c r="CV69">
        <v>0</v>
      </c>
      <c r="CW69">
        <v>8</v>
      </c>
      <c r="CX69">
        <v>9</v>
      </c>
      <c r="CY69">
        <v>1</v>
      </c>
      <c r="CZ69">
        <v>0</v>
      </c>
      <c r="DA69">
        <v>8</v>
      </c>
      <c r="DC69">
        <f>((10/15)*100)</f>
        <v>66.666666666666657</v>
      </c>
      <c r="DD69">
        <f>((7/15)*100)</f>
        <v>46.666666666666664</v>
      </c>
      <c r="DE69">
        <f>((7/15)*100)</f>
        <v>46.666666666666664</v>
      </c>
      <c r="DF69">
        <f>((8/13)*100)</f>
        <v>61.53846153846154</v>
      </c>
      <c r="DG69">
        <f>((5/13)*100)</f>
        <v>38.461538461538467</v>
      </c>
      <c r="DH69">
        <f>((4/13)*100)</f>
        <v>30.76923076923077</v>
      </c>
      <c r="DI69">
        <f>((5/14)*100)</f>
        <v>35.714285714285715</v>
      </c>
      <c r="DJ69">
        <f>((6/14)*100)</f>
        <v>42.857142857142854</v>
      </c>
      <c r="DK69">
        <f>((13/14)*100)</f>
        <v>92.857142857142861</v>
      </c>
      <c r="DL69">
        <f>((5/13)*100)</f>
        <v>38.461538461538467</v>
      </c>
      <c r="DM69">
        <f>((5/13)*100)</f>
        <v>38.461538461538467</v>
      </c>
      <c r="DN69">
        <f>((13/13)*100)</f>
        <v>100</v>
      </c>
      <c r="DP69">
        <f>((3/9)*100)</f>
        <v>33.333333333333329</v>
      </c>
      <c r="DQ69">
        <f>((0/9)*100)</f>
        <v>0</v>
      </c>
      <c r="DR69">
        <f>((1/9)*100)</f>
        <v>11.111111111111111</v>
      </c>
      <c r="DS69">
        <f>((3/8)*100)</f>
        <v>37.5</v>
      </c>
      <c r="DT69">
        <f>((0/8)*100)</f>
        <v>0</v>
      </c>
      <c r="DU69">
        <f>((0/8)*100)</f>
        <v>0</v>
      </c>
      <c r="DV69">
        <f>((0/8)*100)</f>
        <v>0</v>
      </c>
      <c r="DW69">
        <f>((0/8)*100)</f>
        <v>0</v>
      </c>
      <c r="DX69">
        <f>((8/8)*100)</f>
        <v>100</v>
      </c>
      <c r="DY69">
        <f>((1/9)*100)</f>
        <v>11.111111111111111</v>
      </c>
      <c r="DZ69">
        <f>((0/9)*100)</f>
        <v>0</v>
      </c>
      <c r="EA69">
        <f>((8/9)*100)</f>
        <v>88.888888888888886</v>
      </c>
    </row>
    <row r="70" spans="1:131" x14ac:dyDescent="0.25">
      <c r="A70">
        <v>73.790878000000006</v>
      </c>
      <c r="B70">
        <v>6.2376110000000002</v>
      </c>
      <c r="C70">
        <v>103.095294</v>
      </c>
      <c r="D70">
        <v>6.4396209999999998</v>
      </c>
      <c r="E70">
        <v>97.350183000000001</v>
      </c>
      <c r="F70">
        <v>4.8538940000000004</v>
      </c>
      <c r="G70">
        <v>96.469571000000002</v>
      </c>
      <c r="H70">
        <v>8.7654110000000003</v>
      </c>
      <c r="K70">
        <f>(15/200)</f>
        <v>7.4999999999999997E-2</v>
      </c>
      <c r="L70">
        <f>(16/200)</f>
        <v>0.08</v>
      </c>
      <c r="M70">
        <f>(15/200)</f>
        <v>7.4999999999999997E-2</v>
      </c>
      <c r="N70">
        <f>(15/200)</f>
        <v>7.4999999999999997E-2</v>
      </c>
      <c r="P70">
        <f>(8/200)</f>
        <v>0.04</v>
      </c>
      <c r="Q70">
        <f>(8/200)</f>
        <v>0.04</v>
      </c>
      <c r="R70">
        <f>(8/200)</f>
        <v>0.04</v>
      </c>
      <c r="S70">
        <f>(9/200)</f>
        <v>4.4999999999999998E-2</v>
      </c>
      <c r="U70">
        <f>0.075+0.04</f>
        <v>0.11499999999999999</v>
      </c>
      <c r="V70">
        <f>0.08+0.04</f>
        <v>0.12</v>
      </c>
      <c r="W70">
        <f>0.075+0.04</f>
        <v>0.11499999999999999</v>
      </c>
      <c r="X70">
        <f>0.075+0.045</f>
        <v>0.12</v>
      </c>
      <c r="Z70">
        <f>SQRT((ABS($A$71-$A$70)^2+(ABS($B$71-$B$70)^2)))</f>
        <v>23.602751335454204</v>
      </c>
      <c r="AA70">
        <f>SQRT((ABS($C$71-$C$70)^2+(ABS($D$71-$D$70)^2)))</f>
        <v>23.918623458121338</v>
      </c>
      <c r="AB70">
        <f>SQRT((ABS($E$71-$E$70)^2+(ABS($F$71-$F$70)^2)))</f>
        <v>23.342565016733271</v>
      </c>
      <c r="AC70">
        <f>SQRT((ABS($G$71-$G$70)^2+(ABS($H$71-$H$70)^2)))</f>
        <v>21.59621451527153</v>
      </c>
      <c r="AJ70">
        <f>1/0.115</f>
        <v>8.695652173913043</v>
      </c>
      <c r="AK70">
        <f>1/0.12</f>
        <v>8.3333333333333339</v>
      </c>
      <c r="AL70">
        <f>1/0.115</f>
        <v>8.695652173913043</v>
      </c>
      <c r="AM70">
        <f>1/0.12</f>
        <v>8.3333333333333339</v>
      </c>
      <c r="AO70">
        <f>$Z70/$U70</f>
        <v>205.24131596047135</v>
      </c>
      <c r="AP70">
        <f>$AA70/$V70</f>
        <v>199.32186215101117</v>
      </c>
      <c r="AQ70">
        <f>$AB70/$W70</f>
        <v>202.97882623246323</v>
      </c>
      <c r="AR70">
        <f>$AC70/$X70</f>
        <v>179.96845429392943</v>
      </c>
      <c r="AV70">
        <f>((0.075/0.115)*100)</f>
        <v>65.217391304347814</v>
      </c>
      <c r="AW70">
        <f>((0.08/0.12)*100)</f>
        <v>66.666666666666671</v>
      </c>
      <c r="AX70">
        <f>((0.075/0.115)*100)</f>
        <v>65.217391304347814</v>
      </c>
      <c r="AY70">
        <f>((0.075/0.12)*100)</f>
        <v>62.5</v>
      </c>
      <c r="BA70">
        <f>((0.04/0.115)*100)</f>
        <v>34.782608695652172</v>
      </c>
      <c r="BB70">
        <f>((0.04/0.12)*100)</f>
        <v>33.333333333333336</v>
      </c>
      <c r="BC70">
        <f>((0.04/0.115)*100)</f>
        <v>34.782608695652172</v>
      </c>
      <c r="BD70">
        <f>((0.045/0.12)*100)</f>
        <v>37.5</v>
      </c>
      <c r="BF70">
        <f>ABS($B$70-$D$70)</f>
        <v>0.20200999999999958</v>
      </c>
      <c r="BG70">
        <f>ABS($F$70-$H$70)</f>
        <v>3.9115169999999999</v>
      </c>
      <c r="BL70">
        <f>SQRT((ABS($A$70-$E$71)^2+(ABS($B$70-$F$71)^2)))</f>
        <v>0.79388809485090417</v>
      </c>
      <c r="BM70">
        <f>SQRT((ABS($C$70-$G$70)^2+(ABS($D$70-$H$70)^2)))</f>
        <v>7.022072656760888</v>
      </c>
      <c r="BO70">
        <f>SQRT((ABS($A$70-$G$71)^2+(ABS($B$70-$H$71)^2)))</f>
        <v>3.1265835915522868</v>
      </c>
      <c r="BP70">
        <f>SQRT((ABS($C$70-$E$70)^2+(ABS($D$70-$F$70)^2)))</f>
        <v>5.9599354460304292</v>
      </c>
      <c r="BR70">
        <f>DEGREES(ACOS((31.4986227235995^2+32.4817706371554^2-3.96980021721963^2)/(2*31.4986227235995*32.4817706371554)))</f>
        <v>6.8935543599061591</v>
      </c>
      <c r="BS70">
        <f>DEGREES(ACOS((4.59368534967753^2+26.6227291100621^2-25.46607996129^2)/(2*4.59368534967753*26.6227291100621)))</f>
        <v>70.573629661921657</v>
      </c>
      <c r="BU70">
        <v>15</v>
      </c>
      <c r="BV70">
        <v>9</v>
      </c>
      <c r="BW70">
        <v>6</v>
      </c>
      <c r="BX70">
        <v>5</v>
      </c>
      <c r="BY70">
        <v>16</v>
      </c>
      <c r="BZ70">
        <v>10</v>
      </c>
      <c r="CA70">
        <v>8</v>
      </c>
      <c r="CB70">
        <v>7</v>
      </c>
      <c r="CC70">
        <v>15</v>
      </c>
      <c r="CD70">
        <v>7</v>
      </c>
      <c r="CE70">
        <v>5</v>
      </c>
      <c r="CF70">
        <v>15</v>
      </c>
      <c r="CG70">
        <v>15</v>
      </c>
      <c r="CH70">
        <v>7</v>
      </c>
      <c r="CI70">
        <v>5</v>
      </c>
      <c r="CJ70">
        <v>15</v>
      </c>
      <c r="CL70">
        <v>8</v>
      </c>
      <c r="CM70">
        <v>5</v>
      </c>
      <c r="CN70">
        <v>0</v>
      </c>
      <c r="CO70">
        <v>0</v>
      </c>
      <c r="CP70">
        <v>8</v>
      </c>
      <c r="CQ70">
        <v>3</v>
      </c>
      <c r="CR70">
        <v>0</v>
      </c>
      <c r="CS70">
        <v>0</v>
      </c>
      <c r="CT70">
        <v>8</v>
      </c>
      <c r="CU70">
        <v>0</v>
      </c>
      <c r="CV70">
        <v>0</v>
      </c>
      <c r="CW70">
        <v>8</v>
      </c>
      <c r="CX70">
        <v>9</v>
      </c>
      <c r="CY70">
        <v>1</v>
      </c>
      <c r="CZ70">
        <v>0</v>
      </c>
      <c r="DA70">
        <v>8</v>
      </c>
      <c r="DC70">
        <f>((9/15)*100)</f>
        <v>60</v>
      </c>
      <c r="DD70">
        <f>((6/15)*100)</f>
        <v>40</v>
      </c>
      <c r="DE70">
        <f>((5/15)*100)</f>
        <v>33.333333333333329</v>
      </c>
      <c r="DF70">
        <f>((10/16)*100)</f>
        <v>62.5</v>
      </c>
      <c r="DG70">
        <f>((8/16)*100)</f>
        <v>50</v>
      </c>
      <c r="DH70">
        <f>((7/16)*100)</f>
        <v>43.75</v>
      </c>
      <c r="DI70">
        <f>((7/15)*100)</f>
        <v>46.666666666666664</v>
      </c>
      <c r="DJ70">
        <f>((5/15)*100)</f>
        <v>33.333333333333329</v>
      </c>
      <c r="DK70">
        <f>((15/15)*100)</f>
        <v>100</v>
      </c>
      <c r="DL70">
        <f>((7/15)*100)</f>
        <v>46.666666666666664</v>
      </c>
      <c r="DM70">
        <f>((5/15)*100)</f>
        <v>33.333333333333329</v>
      </c>
      <c r="DN70">
        <f>((15/15)*100)</f>
        <v>100</v>
      </c>
      <c r="DP70">
        <f>((5/8)*100)</f>
        <v>62.5</v>
      </c>
      <c r="DQ70">
        <f>((0/8)*100)</f>
        <v>0</v>
      </c>
      <c r="DR70">
        <f>((0/8)*100)</f>
        <v>0</v>
      </c>
      <c r="DS70">
        <f>((3/8)*100)</f>
        <v>37.5</v>
      </c>
      <c r="DT70">
        <f>((0/8)*100)</f>
        <v>0</v>
      </c>
      <c r="DU70">
        <f>((0/8)*100)</f>
        <v>0</v>
      </c>
      <c r="DV70">
        <f>((0/8)*100)</f>
        <v>0</v>
      </c>
      <c r="DW70">
        <f>((0/8)*100)</f>
        <v>0</v>
      </c>
      <c r="DX70">
        <f>((8/8)*100)</f>
        <v>100</v>
      </c>
      <c r="DY70">
        <f>((1/9)*100)</f>
        <v>11.111111111111111</v>
      </c>
      <c r="DZ70">
        <f>((0/9)*100)</f>
        <v>0</v>
      </c>
      <c r="EA70">
        <f>((8/9)*100)</f>
        <v>88.888888888888886</v>
      </c>
    </row>
    <row r="71" spans="1:131" x14ac:dyDescent="0.25">
      <c r="A71">
        <v>50.189056000000001</v>
      </c>
      <c r="B71">
        <v>6.028162</v>
      </c>
      <c r="C71">
        <v>79.186866000000009</v>
      </c>
      <c r="D71">
        <v>7.137918</v>
      </c>
      <c r="E71">
        <v>74.015917000000002</v>
      </c>
      <c r="F71">
        <v>5.476286</v>
      </c>
      <c r="G71">
        <v>74.877136000000007</v>
      </c>
      <c r="H71">
        <v>9.1694309999999994</v>
      </c>
      <c r="K71">
        <f>(15/200)</f>
        <v>7.4999999999999997E-2</v>
      </c>
      <c r="L71">
        <f>(12/200)</f>
        <v>0.06</v>
      </c>
      <c r="M71">
        <f>(14/200)</f>
        <v>7.0000000000000007E-2</v>
      </c>
      <c r="N71">
        <f>(12/200)</f>
        <v>0.06</v>
      </c>
      <c r="P71">
        <f>(9/200)</f>
        <v>4.4999999999999998E-2</v>
      </c>
      <c r="Q71">
        <f>(10/200)</f>
        <v>0.05</v>
      </c>
      <c r="R71">
        <f>(9/200)</f>
        <v>4.4999999999999998E-2</v>
      </c>
      <c r="S71">
        <f>(10/200)</f>
        <v>0.05</v>
      </c>
      <c r="U71">
        <f>0.075+0.045</f>
        <v>0.12</v>
      </c>
      <c r="V71">
        <f>0.06+0.05</f>
        <v>0.11</v>
      </c>
      <c r="W71">
        <f>0.07+0.045</f>
        <v>0.115</v>
      </c>
      <c r="X71">
        <f>0.06+0.05</f>
        <v>0.11</v>
      </c>
      <c r="Z71">
        <f>SQRT((ABS($A$72-$A$71)^2+(ABS($B$72-$B$71)^2)))</f>
        <v>22.922368669705861</v>
      </c>
      <c r="AA71">
        <f>SQRT((ABS($C$72-$C$71)^2+(ABS($D$72-$D$71)^2)))</f>
        <v>21.294291215223161</v>
      </c>
      <c r="AB71">
        <f>SQRT((ABS($E$72-$E$71)^2+(ABS($F$72-$F$71)^2)))</f>
        <v>22.925694012622298</v>
      </c>
      <c r="AC71">
        <f>SQRT((ABS($G$72-$G$71)^2+(ABS($H$72-$H$71)^2)))</f>
        <v>21.428855297189752</v>
      </c>
      <c r="AJ71">
        <f>1/0.12</f>
        <v>8.3333333333333339</v>
      </c>
      <c r="AK71">
        <f>1/0.11</f>
        <v>9.0909090909090917</v>
      </c>
      <c r="AL71">
        <f>1/0.115</f>
        <v>8.695652173913043</v>
      </c>
      <c r="AM71">
        <f>1/0.11</f>
        <v>9.0909090909090917</v>
      </c>
      <c r="AO71">
        <f>$Z71/$U71</f>
        <v>191.01973891421551</v>
      </c>
      <c r="AP71">
        <f>$AA71/$V71</f>
        <v>193.58446559293782</v>
      </c>
      <c r="AQ71">
        <f>$AB71/$W71</f>
        <v>199.35386097932431</v>
      </c>
      <c r="AR71">
        <f>$AC71/$X71</f>
        <v>194.80777542899776</v>
      </c>
      <c r="AV71">
        <f>((0.075/0.12)*100)</f>
        <v>62.5</v>
      </c>
      <c r="AW71">
        <f>((0.06/0.11)*100)</f>
        <v>54.54545454545454</v>
      </c>
      <c r="AX71">
        <f>((0.07/0.115)*100)</f>
        <v>60.869565217391312</v>
      </c>
      <c r="AY71">
        <f>((0.06/0.11)*100)</f>
        <v>54.54545454545454</v>
      </c>
      <c r="BA71">
        <f>((0.045/0.12)*100)</f>
        <v>37.5</v>
      </c>
      <c r="BB71">
        <f>((0.05/0.11)*100)</f>
        <v>45.45454545454546</v>
      </c>
      <c r="BC71">
        <f>((0.045/0.115)*100)</f>
        <v>39.130434782608688</v>
      </c>
      <c r="BD71">
        <f>((0.05/0.11)*100)</f>
        <v>45.45454545454546</v>
      </c>
      <c r="BF71">
        <f>ABS($B$71-$D$71)</f>
        <v>1.109756</v>
      </c>
      <c r="BG71">
        <f>ABS($F$71-$H$71)</f>
        <v>3.6931449999999995</v>
      </c>
      <c r="BL71">
        <f>SQRT((ABS($A$71-$E$72)^2+(ABS($B$71-$F$72)^2)))</f>
        <v>1.2415091763901738</v>
      </c>
      <c r="BM71">
        <f>SQRT((ABS($C$71-$G$71)^2+(ABS($D$71-$H$71)^2)))</f>
        <v>4.7645375160732035</v>
      </c>
      <c r="BO71">
        <f>SQRT((ABS($A$71-$G$72)^2+(ABS($B$71-$H$72)^2)))</f>
        <v>4.6964352700783607</v>
      </c>
      <c r="BP71">
        <f>SQRT((ABS($C$71-$E$71)^2+(ABS($D$71-$F$71)^2)))</f>
        <v>5.4313658009772343</v>
      </c>
      <c r="BR71">
        <f>DEGREES(ACOS((24.9348296914919^2+25.4114021336905^2-4.24243081434983^2)/(2*24.9348296914919*25.4114021336905)))</f>
        <v>9.606630209652554</v>
      </c>
      <c r="BS71">
        <f>DEGREES(ACOS((20.4903506393785^2+20.0862759261762^2-3.58546872161967^2)/(2*20.4903506393785*20.0862759261762)))</f>
        <v>10.074608467938178</v>
      </c>
      <c r="BU71">
        <v>15</v>
      </c>
      <c r="BV71">
        <v>6</v>
      </c>
      <c r="BW71">
        <v>6</v>
      </c>
      <c r="BX71">
        <v>7</v>
      </c>
      <c r="BY71">
        <v>12</v>
      </c>
      <c r="BZ71">
        <v>9</v>
      </c>
      <c r="CA71">
        <v>3</v>
      </c>
      <c r="CB71">
        <v>3</v>
      </c>
      <c r="CC71">
        <v>14</v>
      </c>
      <c r="CD71">
        <v>6</v>
      </c>
      <c r="CE71">
        <v>5</v>
      </c>
      <c r="CF71">
        <v>12</v>
      </c>
      <c r="CG71">
        <v>12</v>
      </c>
      <c r="CH71">
        <v>5</v>
      </c>
      <c r="CI71">
        <v>4</v>
      </c>
      <c r="CJ71">
        <v>12</v>
      </c>
      <c r="CL71">
        <v>9</v>
      </c>
      <c r="CM71">
        <v>3</v>
      </c>
      <c r="CN71">
        <v>1</v>
      </c>
      <c r="CO71">
        <v>2</v>
      </c>
      <c r="CP71">
        <v>10</v>
      </c>
      <c r="CQ71">
        <v>5</v>
      </c>
      <c r="CR71">
        <v>0</v>
      </c>
      <c r="CS71">
        <v>0</v>
      </c>
      <c r="CT71">
        <v>9</v>
      </c>
      <c r="CU71">
        <v>0</v>
      </c>
      <c r="CV71">
        <v>0</v>
      </c>
      <c r="CW71">
        <v>9</v>
      </c>
      <c r="CX71">
        <v>10</v>
      </c>
      <c r="CY71">
        <v>0</v>
      </c>
      <c r="CZ71">
        <v>1</v>
      </c>
      <c r="DA71">
        <v>9</v>
      </c>
      <c r="DC71">
        <f>((6/15)*100)</f>
        <v>40</v>
      </c>
      <c r="DD71">
        <f>((6/15)*100)</f>
        <v>40</v>
      </c>
      <c r="DE71">
        <f>((7/15)*100)</f>
        <v>46.666666666666664</v>
      </c>
      <c r="DF71">
        <f>((9/12)*100)</f>
        <v>75</v>
      </c>
      <c r="DG71">
        <f>((3/12)*100)</f>
        <v>25</v>
      </c>
      <c r="DH71">
        <f>((3/12)*100)</f>
        <v>25</v>
      </c>
      <c r="DI71">
        <f>((6/14)*100)</f>
        <v>42.857142857142854</v>
      </c>
      <c r="DJ71">
        <f>((5/14)*100)</f>
        <v>35.714285714285715</v>
      </c>
      <c r="DK71">
        <f>((12/14)*100)</f>
        <v>85.714285714285708</v>
      </c>
      <c r="DL71">
        <f>((5/12)*100)</f>
        <v>41.666666666666671</v>
      </c>
      <c r="DM71">
        <f>((4/12)*100)</f>
        <v>33.333333333333329</v>
      </c>
      <c r="DN71">
        <f>((12/12)*100)</f>
        <v>100</v>
      </c>
      <c r="DP71">
        <f>((3/9)*100)</f>
        <v>33.333333333333329</v>
      </c>
      <c r="DQ71">
        <f>((1/9)*100)</f>
        <v>11.111111111111111</v>
      </c>
      <c r="DR71">
        <f>((2/9)*100)</f>
        <v>22.222222222222221</v>
      </c>
      <c r="DS71">
        <f>((5/10)*100)</f>
        <v>50</v>
      </c>
      <c r="DT71">
        <f>((0/10)*100)</f>
        <v>0</v>
      </c>
      <c r="DU71">
        <f>((0/10)*100)</f>
        <v>0</v>
      </c>
      <c r="DV71">
        <f>((0/9)*100)</f>
        <v>0</v>
      </c>
      <c r="DW71">
        <f>((0/9)*100)</f>
        <v>0</v>
      </c>
      <c r="DX71">
        <f>((9/9)*100)</f>
        <v>100</v>
      </c>
      <c r="DY71">
        <f>((0/10)*100)</f>
        <v>0</v>
      </c>
      <c r="DZ71">
        <f>((1/10)*100)</f>
        <v>10</v>
      </c>
      <c r="EA71">
        <f>((9/10)*100)</f>
        <v>90</v>
      </c>
    </row>
    <row r="72" spans="1:131" x14ac:dyDescent="0.25">
      <c r="A72">
        <v>27.267643000000007</v>
      </c>
      <c r="B72">
        <v>6.2374739999999997</v>
      </c>
      <c r="C72">
        <v>57.896137000000003</v>
      </c>
      <c r="D72">
        <v>6.7484349999999997</v>
      </c>
      <c r="E72">
        <v>51.092186000000005</v>
      </c>
      <c r="F72">
        <v>5.1762810000000004</v>
      </c>
      <c r="G72">
        <v>53.449612000000002</v>
      </c>
      <c r="H72">
        <v>9.4082919999999994</v>
      </c>
      <c r="K72">
        <f>(15/200)</f>
        <v>7.4999999999999997E-2</v>
      </c>
      <c r="L72">
        <f>(12/200)</f>
        <v>0.06</v>
      </c>
      <c r="M72">
        <f>(15/200)</f>
        <v>7.4999999999999997E-2</v>
      </c>
      <c r="N72">
        <f>(13/200)</f>
        <v>6.5000000000000002E-2</v>
      </c>
      <c r="P72">
        <f>(10/200)</f>
        <v>0.05</v>
      </c>
      <c r="Q72">
        <f>(9/200)</f>
        <v>4.4999999999999998E-2</v>
      </c>
      <c r="R72">
        <f>(10/200)</f>
        <v>0.05</v>
      </c>
      <c r="S72">
        <f>(10/200)</f>
        <v>0.05</v>
      </c>
      <c r="U72">
        <f>0.075+0.05</f>
        <v>0.125</v>
      </c>
      <c r="V72">
        <f>0.06+0.045</f>
        <v>0.105</v>
      </c>
      <c r="W72">
        <f>0.075+0.05</f>
        <v>0.125</v>
      </c>
      <c r="X72">
        <f>0.065+0.05</f>
        <v>0.115</v>
      </c>
      <c r="AA72">
        <f>SQRT((ABS($C$73-$C$72)^2+(ABS($D$73-$D$72)^2)))</f>
        <v>23.577094114959905</v>
      </c>
      <c r="AB72">
        <f>SQRT((ABS($E$73-$E$72)^2+(ABS($F$73-$F$72)^2)))</f>
        <v>22.562622162707111</v>
      </c>
      <c r="AC72">
        <f>SQRT((ABS($G$73-$G$72)^2+(ABS($H$73-$H$72)^2)))</f>
        <v>22.782423334130307</v>
      </c>
      <c r="AJ72">
        <f>1/0.125</f>
        <v>8</v>
      </c>
      <c r="AK72">
        <f>1/0.105</f>
        <v>9.5238095238095237</v>
      </c>
      <c r="AL72">
        <f>1/0.125</f>
        <v>8</v>
      </c>
      <c r="AM72">
        <f>1/0.115</f>
        <v>8.695652173913043</v>
      </c>
      <c r="AP72">
        <f>$AA72/$V72</f>
        <v>224.54375347580864</v>
      </c>
      <c r="AQ72">
        <f>$AB72/$W72</f>
        <v>180.50097730165689</v>
      </c>
      <c r="AR72">
        <f>$AC72/$X72</f>
        <v>198.10802899243745</v>
      </c>
      <c r="AV72">
        <f>((0.075/0.125)*100)</f>
        <v>60</v>
      </c>
      <c r="AW72">
        <f>((0.06/0.105)*100)</f>
        <v>57.142857142857139</v>
      </c>
      <c r="AX72">
        <f>((0.075/0.125)*100)</f>
        <v>60</v>
      </c>
      <c r="AY72">
        <f>((0.065/0.115)*100)</f>
        <v>56.521739130434781</v>
      </c>
      <c r="BA72">
        <f>((0.05/0.125)*100)</f>
        <v>40</v>
      </c>
      <c r="BB72">
        <f>((0.045/0.105)*100)</f>
        <v>42.857142857142854</v>
      </c>
      <c r="BC72">
        <f>((0.05/0.125)*100)</f>
        <v>40</v>
      </c>
      <c r="BD72">
        <f>((0.05/0.115)*100)</f>
        <v>43.478260869565219</v>
      </c>
      <c r="BF72">
        <f>ABS($B$72-$D$72)</f>
        <v>0.510961</v>
      </c>
      <c r="BG72">
        <f>ABS($F$72-$H$72)</f>
        <v>4.2320109999999991</v>
      </c>
      <c r="BM72">
        <f>SQRT((ABS($C$72-$G$72)^2+(ABS($D$72-$H$72)^2)))</f>
        <v>5.1813534753068149</v>
      </c>
      <c r="BO72">
        <f>SQRT((ABS($A$72-$G$73)^2+(ABS($B$72-$H$73)^2)))</f>
        <v>4.662860694306227</v>
      </c>
      <c r="BP72">
        <f>SQRT((ABS($C$72-$E$72)^2+(ABS($D$72-$F$72)^2)))</f>
        <v>6.9832239982773689</v>
      </c>
      <c r="BR72">
        <f>DEGREES(ACOS((19.9499942446983^2+20.4296646429512^2-3.55810531962982^2)/(2*19.9499942446983*20.4296646429512)))</f>
        <v>10.018671472963531</v>
      </c>
      <c r="BS72">
        <f>DEGREES(ACOS((3.96980021721963^2+25.6803942599131^2-24.9348296914919^2)/(2*3.96980021721963*25.6803942599131)))</f>
        <v>74.788952508715184</v>
      </c>
      <c r="BU72">
        <v>15</v>
      </c>
      <c r="BV72">
        <v>6</v>
      </c>
      <c r="BW72">
        <v>4</v>
      </c>
      <c r="BX72">
        <v>7</v>
      </c>
      <c r="BY72">
        <v>12</v>
      </c>
      <c r="BZ72">
        <v>6</v>
      </c>
      <c r="CA72">
        <v>5</v>
      </c>
      <c r="CB72">
        <v>4</v>
      </c>
      <c r="CC72">
        <v>15</v>
      </c>
      <c r="CD72">
        <v>6</v>
      </c>
      <c r="CE72">
        <v>6</v>
      </c>
      <c r="CF72">
        <v>12</v>
      </c>
      <c r="CG72">
        <v>13</v>
      </c>
      <c r="CH72">
        <v>7</v>
      </c>
      <c r="CI72">
        <v>3</v>
      </c>
      <c r="CJ72">
        <v>12</v>
      </c>
      <c r="CL72">
        <v>10</v>
      </c>
      <c r="CM72">
        <v>3</v>
      </c>
      <c r="CN72">
        <v>1</v>
      </c>
      <c r="CO72">
        <v>4</v>
      </c>
      <c r="CP72">
        <v>9</v>
      </c>
      <c r="CQ72">
        <v>3</v>
      </c>
      <c r="CR72">
        <v>0</v>
      </c>
      <c r="CS72">
        <v>1</v>
      </c>
      <c r="CT72">
        <v>10</v>
      </c>
      <c r="CU72">
        <v>1</v>
      </c>
      <c r="CV72">
        <v>3</v>
      </c>
      <c r="CW72">
        <v>9</v>
      </c>
      <c r="CX72">
        <v>10</v>
      </c>
      <c r="CY72">
        <v>2</v>
      </c>
      <c r="CZ72">
        <v>2</v>
      </c>
      <c r="DA72">
        <v>9</v>
      </c>
      <c r="DC72">
        <f>((6/15)*100)</f>
        <v>40</v>
      </c>
      <c r="DD72">
        <f>((4/15)*100)</f>
        <v>26.666666666666668</v>
      </c>
      <c r="DE72">
        <f>((7/15)*100)</f>
        <v>46.666666666666664</v>
      </c>
      <c r="DF72">
        <f>((6/12)*100)</f>
        <v>50</v>
      </c>
      <c r="DG72">
        <f>((5/12)*100)</f>
        <v>41.666666666666671</v>
      </c>
      <c r="DH72">
        <f>((4/12)*100)</f>
        <v>33.333333333333329</v>
      </c>
      <c r="DI72">
        <f>((6/15)*100)</f>
        <v>40</v>
      </c>
      <c r="DJ72">
        <f>((6/15)*100)</f>
        <v>40</v>
      </c>
      <c r="DK72">
        <f>((12/15)*100)</f>
        <v>80</v>
      </c>
      <c r="DL72">
        <f>((7/13)*100)</f>
        <v>53.846153846153847</v>
      </c>
      <c r="DM72">
        <f>((3/13)*100)</f>
        <v>23.076923076923077</v>
      </c>
      <c r="DN72">
        <f>((12/13)*100)</f>
        <v>92.307692307692307</v>
      </c>
      <c r="DP72">
        <f>((3/10)*100)</f>
        <v>30</v>
      </c>
      <c r="DQ72">
        <f>((1/10)*100)</f>
        <v>10</v>
      </c>
      <c r="DR72">
        <f>((4/10)*100)</f>
        <v>40</v>
      </c>
      <c r="DS72">
        <f>((3/9)*100)</f>
        <v>33.333333333333329</v>
      </c>
      <c r="DT72">
        <f>((0/9)*100)</f>
        <v>0</v>
      </c>
      <c r="DU72">
        <f>((1/9)*100)</f>
        <v>11.111111111111111</v>
      </c>
      <c r="DV72">
        <f>((1/10)*100)</f>
        <v>10</v>
      </c>
      <c r="DW72">
        <f>((3/10)*100)</f>
        <v>30</v>
      </c>
      <c r="DX72">
        <f>((9/10)*100)</f>
        <v>90</v>
      </c>
      <c r="DY72">
        <f>((2/10)*100)</f>
        <v>20</v>
      </c>
      <c r="DZ72">
        <f>((2/10)*100)</f>
        <v>20</v>
      </c>
      <c r="EA72">
        <f>((9/10)*100)</f>
        <v>90</v>
      </c>
    </row>
    <row r="73" spans="1:131" x14ac:dyDescent="0.25">
      <c r="C73">
        <v>34.331791000000003</v>
      </c>
      <c r="D73">
        <v>7.5236539999999996</v>
      </c>
      <c r="E73">
        <v>28.530647000000002</v>
      </c>
      <c r="F73">
        <v>4.9551999999999996</v>
      </c>
      <c r="G73">
        <v>30.667197999999999</v>
      </c>
      <c r="H73">
        <v>9.4289149999999999</v>
      </c>
      <c r="L73">
        <f>(13/200)</f>
        <v>6.5000000000000002E-2</v>
      </c>
      <c r="M73">
        <f>(14/200)</f>
        <v>7.0000000000000007E-2</v>
      </c>
      <c r="N73">
        <f>(14/200)</f>
        <v>7.0000000000000007E-2</v>
      </c>
      <c r="P73">
        <f>(12/200)</f>
        <v>0.06</v>
      </c>
      <c r="Q73">
        <f>(12/200)</f>
        <v>0.06</v>
      </c>
      <c r="R73">
        <f>(12/200)</f>
        <v>0.06</v>
      </c>
      <c r="S73">
        <f>(12/200)</f>
        <v>0.06</v>
      </c>
      <c r="V73">
        <f>0.065+0.06</f>
        <v>0.125</v>
      </c>
      <c r="W73">
        <f>0.07+0.06</f>
        <v>0.13</v>
      </c>
      <c r="X73">
        <f>0.07+0.06</f>
        <v>0.13</v>
      </c>
      <c r="AK73">
        <f>1/0.125</f>
        <v>8</v>
      </c>
      <c r="AL73">
        <f>1/0.13</f>
        <v>7.6923076923076916</v>
      </c>
      <c r="AM73">
        <f>1/0.13</f>
        <v>7.6923076923076916</v>
      </c>
      <c r="AW73">
        <f>((0.065/0.125)*100)</f>
        <v>52</v>
      </c>
      <c r="AX73">
        <f>((0.07/0.13)*100)</f>
        <v>53.846153846153854</v>
      </c>
      <c r="AY73">
        <f>((0.07/0.13)*100)</f>
        <v>53.846153846153854</v>
      </c>
      <c r="BB73">
        <f>((0.06/0.125)*100)</f>
        <v>48</v>
      </c>
      <c r="BC73">
        <f>((0.06/0.13)*100)</f>
        <v>46.153846153846153</v>
      </c>
      <c r="BD73">
        <f>((0.06/0.13)*100)</f>
        <v>46.153846153846153</v>
      </c>
      <c r="BG73">
        <f>ABS($F$73-$H$73)</f>
        <v>4.4737150000000003</v>
      </c>
      <c r="BI73">
        <v>2.6269535000000004</v>
      </c>
      <c r="BJ73">
        <v>2.5885805</v>
      </c>
      <c r="BP73">
        <f>SQRT((ABS($C$73-$E$73)^2+(ABS($D$73-$F$73)^2)))</f>
        <v>6.3443067122304235</v>
      </c>
      <c r="BR73">
        <f>DEGREES(ACOS((20.5471051435798^2+24.6545676176705^2-6.0174193258829^2)/(2*20.5471051435798*24.6545676176705)))</f>
        <v>11.212399997567411</v>
      </c>
      <c r="BS73">
        <f>DEGREES(ACOS((4.24243081434983^2+20.3859530364377^2-19.9499942446983^2)/(2*4.24243081434983*20.3859530364377)))</f>
        <v>78.128609506490363</v>
      </c>
      <c r="BY73">
        <v>13</v>
      </c>
      <c r="BZ73">
        <v>6</v>
      </c>
      <c r="CA73">
        <v>6</v>
      </c>
      <c r="CB73">
        <v>3</v>
      </c>
      <c r="CC73">
        <v>14</v>
      </c>
      <c r="CD73">
        <v>4</v>
      </c>
      <c r="CE73">
        <v>6</v>
      </c>
      <c r="CF73">
        <v>11</v>
      </c>
      <c r="CG73">
        <v>14</v>
      </c>
      <c r="CH73">
        <v>7</v>
      </c>
      <c r="CI73">
        <v>3</v>
      </c>
      <c r="CJ73">
        <v>11</v>
      </c>
      <c r="CL73">
        <v>12</v>
      </c>
      <c r="CM73">
        <v>4</v>
      </c>
      <c r="CN73">
        <v>2</v>
      </c>
      <c r="CO73">
        <v>5</v>
      </c>
      <c r="CP73">
        <v>12</v>
      </c>
      <c r="CQ73">
        <v>3</v>
      </c>
      <c r="CR73">
        <v>3</v>
      </c>
      <c r="CS73">
        <v>2</v>
      </c>
      <c r="CT73">
        <v>12</v>
      </c>
      <c r="CU73">
        <v>1</v>
      </c>
      <c r="CV73">
        <v>5</v>
      </c>
      <c r="CW73">
        <v>9</v>
      </c>
      <c r="CX73">
        <v>12</v>
      </c>
      <c r="CY73">
        <v>4</v>
      </c>
      <c r="CZ73">
        <v>2</v>
      </c>
      <c r="DA73">
        <v>9</v>
      </c>
      <c r="DF73">
        <f>((6/13)*100)</f>
        <v>46.153846153846153</v>
      </c>
      <c r="DG73">
        <f>((6/13)*100)</f>
        <v>46.153846153846153</v>
      </c>
      <c r="DH73">
        <f>((3/13)*100)</f>
        <v>23.076923076923077</v>
      </c>
      <c r="DI73">
        <f>((4/14)*100)</f>
        <v>28.571428571428569</v>
      </c>
      <c r="DJ73">
        <f>((6/14)*100)</f>
        <v>42.857142857142854</v>
      </c>
      <c r="DK73">
        <f>((11/14)*100)</f>
        <v>78.571428571428569</v>
      </c>
      <c r="DL73">
        <f>((7/14)*100)</f>
        <v>50</v>
      </c>
      <c r="DM73">
        <f>((3/14)*100)</f>
        <v>21.428571428571427</v>
      </c>
      <c r="DN73">
        <f>((11/14)*100)</f>
        <v>78.571428571428569</v>
      </c>
      <c r="DP73">
        <f>((4/12)*100)</f>
        <v>33.333333333333329</v>
      </c>
      <c r="DQ73">
        <f>((2/12)*100)</f>
        <v>16.666666666666664</v>
      </c>
      <c r="DR73">
        <f>((5/12)*100)</f>
        <v>41.666666666666671</v>
      </c>
      <c r="DS73">
        <f>((3/12)*100)</f>
        <v>25</v>
      </c>
      <c r="DT73">
        <f>((3/12)*100)</f>
        <v>25</v>
      </c>
      <c r="DU73">
        <f>((2/12)*100)</f>
        <v>16.666666666666664</v>
      </c>
      <c r="DV73">
        <f>((1/12)*100)</f>
        <v>8.3333333333333321</v>
      </c>
      <c r="DW73">
        <f>((5/12)*100)</f>
        <v>41.666666666666671</v>
      </c>
      <c r="DX73">
        <f>((9/12)*100)</f>
        <v>75</v>
      </c>
      <c r="DY73">
        <f>((4/12)*100)</f>
        <v>33.333333333333329</v>
      </c>
      <c r="DZ73">
        <f>((2/12)*100)</f>
        <v>16.666666666666664</v>
      </c>
      <c r="EA73">
        <f>((9/12)*100)</f>
        <v>75</v>
      </c>
    </row>
    <row r="74" spans="1:131" x14ac:dyDescent="0.25">
      <c r="A74" t="s">
        <v>22</v>
      </c>
      <c r="B74" t="s">
        <v>22</v>
      </c>
      <c r="C74" t="s">
        <v>22</v>
      </c>
      <c r="D74" t="s">
        <v>22</v>
      </c>
      <c r="E74" t="s">
        <v>22</v>
      </c>
      <c r="F74" t="s">
        <v>22</v>
      </c>
      <c r="G74" t="s">
        <v>22</v>
      </c>
      <c r="H74" t="s">
        <v>22</v>
      </c>
      <c r="Q74">
        <f>(13/200)</f>
        <v>6.5000000000000002E-2</v>
      </c>
      <c r="BR74">
        <f>DEGREES(ACOS((6.0174193258829^2+0.0216150201480355^2-6.00337545706755^2)/(2*6.0174193258829*0.0216150201480355)))</f>
        <v>49.400683893795183</v>
      </c>
      <c r="BS74">
        <f>DEGREES(ACOS((5.18126154018546^2+22.9397914335017^2-20.5471051435798^2)/(2*5.18126154018546*22.9397914335017)))</f>
        <v>56.588760215768275</v>
      </c>
      <c r="CP74">
        <v>13</v>
      </c>
      <c r="CQ74">
        <v>4</v>
      </c>
      <c r="CR74">
        <v>5</v>
      </c>
      <c r="CS74">
        <v>2</v>
      </c>
      <c r="DS74">
        <f>((4/13)*100)</f>
        <v>30.76923076923077</v>
      </c>
      <c r="DT74">
        <f>((5/13)*100)</f>
        <v>38.461538461538467</v>
      </c>
      <c r="DU74">
        <f>((2/13)*100)</f>
        <v>15.384615384615385</v>
      </c>
    </row>
    <row r="75" spans="1:131" x14ac:dyDescent="0.25">
      <c r="A75">
        <v>235.76639599999999</v>
      </c>
      <c r="B75">
        <v>6.0490599999999999</v>
      </c>
      <c r="C75">
        <v>243.83818099999999</v>
      </c>
      <c r="D75">
        <v>7.0178229999999999</v>
      </c>
      <c r="E75">
        <v>240.56629599999999</v>
      </c>
      <c r="F75">
        <v>4.6838749999999996</v>
      </c>
      <c r="G75">
        <v>243.68731299999999</v>
      </c>
      <c r="H75">
        <v>8.8772599999999997</v>
      </c>
      <c r="Z75">
        <f>SQRT((ABS($A$76-$A$75)^2+(ABS($B$76-$B$75)^2)))</f>
        <v>18.98681386166777</v>
      </c>
      <c r="AA75">
        <f>SQRT((ABS($C$76-$C$75)^2+(ABS($D$76-$D$75)^2)))</f>
        <v>21.828269220989856</v>
      </c>
      <c r="AB75">
        <f>SQRT((ABS($E$76-$E$75)^2+(ABS($F$76-$F$75)^2)))</f>
        <v>20.971757055830402</v>
      </c>
      <c r="AC75">
        <f>SQRT((ABS($G$76-$G$75)^2+(ABS($H$76-$H$75)^2)))</f>
        <v>23.22135955168504</v>
      </c>
      <c r="BF75">
        <f>ABS($B$75-$D$75)</f>
        <v>0.96876300000000004</v>
      </c>
      <c r="BG75">
        <f>ABS($F$75-$H$75)</f>
        <v>4.1933850000000001</v>
      </c>
      <c r="BL75">
        <f>SQRT((ABS($A$75-$E$75)^2+(ABS($B$75-$F$75)^2)))</f>
        <v>4.9902675373395642</v>
      </c>
      <c r="BM75">
        <f>SQRT((ABS($C$75-$G$75)^2+(ABS($D$75-$H$75)^2)))</f>
        <v>1.8655474023441483</v>
      </c>
      <c r="BO75">
        <f>SQRT((ABS($A$75-$G$75)^2+(ABS($B$75-$H$75)^2)))</f>
        <v>8.410686140909613</v>
      </c>
      <c r="BP75">
        <f>SQRT((ABS($C$75-$E$75)^2+(ABS($D$75-$F$75)^2)))</f>
        <v>4.019022856358121</v>
      </c>
      <c r="BS75" t="e">
        <f>DEGREES(ACOS((6.0174193258829^2+0^2-6.0174193258829^2)/(2*6.0174193258829*0)))</f>
        <v>#DIV/0!</v>
      </c>
    </row>
    <row r="76" spans="1:131" x14ac:dyDescent="0.25">
      <c r="A76">
        <v>216.779774</v>
      </c>
      <c r="B76">
        <v>6.1344159999999999</v>
      </c>
      <c r="C76">
        <v>222.02274399999999</v>
      </c>
      <c r="D76">
        <v>7.7661850000000001</v>
      </c>
      <c r="E76">
        <v>219.60519199999999</v>
      </c>
      <c r="F76">
        <v>5.3522410000000002</v>
      </c>
      <c r="G76">
        <v>220.48060799999999</v>
      </c>
      <c r="H76">
        <v>9.7021130000000007</v>
      </c>
      <c r="K76">
        <f>(13/200)</f>
        <v>6.5000000000000002E-2</v>
      </c>
      <c r="L76">
        <f>(13/200)</f>
        <v>6.5000000000000002E-2</v>
      </c>
      <c r="M76">
        <f>(13/200)</f>
        <v>6.5000000000000002E-2</v>
      </c>
      <c r="N76">
        <f>(15/200)</f>
        <v>7.4999999999999997E-2</v>
      </c>
      <c r="P76">
        <f>(9/200)</f>
        <v>4.4999999999999998E-2</v>
      </c>
      <c r="Q76">
        <f>(12/200)</f>
        <v>0.06</v>
      </c>
      <c r="R76">
        <f>(11/200)</f>
        <v>5.5E-2</v>
      </c>
      <c r="S76">
        <f>(12/200)</f>
        <v>0.06</v>
      </c>
      <c r="U76">
        <f>0.065+0.045</f>
        <v>0.11</v>
      </c>
      <c r="V76">
        <f>0.065+0.06</f>
        <v>0.125</v>
      </c>
      <c r="W76">
        <f>0.065+0.055</f>
        <v>0.12</v>
      </c>
      <c r="X76">
        <f>0.075+0.06</f>
        <v>0.13500000000000001</v>
      </c>
      <c r="Z76">
        <f>SQRT((ABS($A$77-$A$76)^2+(ABS($B$77-$B$76)^2)))</f>
        <v>22.702391708364356</v>
      </c>
      <c r="AA76">
        <f>SQRT((ABS($C$77-$C$76)^2+(ABS($D$77-$D$76)^2)))</f>
        <v>21.128366949801222</v>
      </c>
      <c r="AB76">
        <f>SQRT((ABS($E$77-$E$76)^2+(ABS($F$77-$F$76)^2)))</f>
        <v>22.740716776427099</v>
      </c>
      <c r="AC76">
        <f>SQRT((ABS($G$77-$G$76)^2+(ABS($H$77-$H$76)^2)))</f>
        <v>22.065314463459337</v>
      </c>
      <c r="AJ76">
        <f>1/0.11</f>
        <v>9.0909090909090917</v>
      </c>
      <c r="AK76">
        <f>1/0.125</f>
        <v>8</v>
      </c>
      <c r="AL76">
        <f>1/0.12</f>
        <v>8.3333333333333339</v>
      </c>
      <c r="AM76">
        <f>1/0.135</f>
        <v>7.4074074074074066</v>
      </c>
      <c r="AO76">
        <f>$Z76/$U76</f>
        <v>206.3853791669487</v>
      </c>
      <c r="AP76">
        <f>$AA76/$V76</f>
        <v>169.02693559840978</v>
      </c>
      <c r="AQ76">
        <f>$AB76/$W76</f>
        <v>189.50597313689249</v>
      </c>
      <c r="AR76">
        <f>$AC76/$X76</f>
        <v>163.44677380340249</v>
      </c>
      <c r="AV76">
        <f>((0.065/0.11)*100)</f>
        <v>59.090909090909093</v>
      </c>
      <c r="AW76">
        <f>((0.065/0.125)*100)</f>
        <v>52</v>
      </c>
      <c r="AX76">
        <f>((0.065/0.12)*100)</f>
        <v>54.166666666666671</v>
      </c>
      <c r="AY76">
        <f>((0.075/0.135)*100)</f>
        <v>55.55555555555555</v>
      </c>
      <c r="BA76">
        <f>((0.045/0.11)*100)</f>
        <v>40.909090909090907</v>
      </c>
      <c r="BB76">
        <f>((0.06/0.125)*100)</f>
        <v>48</v>
      </c>
      <c r="BC76">
        <f>((0.055/0.12)*100)</f>
        <v>45.833333333333336</v>
      </c>
      <c r="BD76">
        <f>((0.06/0.135)*100)</f>
        <v>44.444444444444443</v>
      </c>
      <c r="BF76">
        <f>ABS($B$76-$D$76)</f>
        <v>1.6317690000000002</v>
      </c>
      <c r="BG76">
        <f>ABS($F$76-$H$76)</f>
        <v>4.3498720000000004</v>
      </c>
      <c r="BL76">
        <f>SQRT((ABS($A$76-$E$76)^2+(ABS($B$76-$F$76)^2)))</f>
        <v>2.9316863074600792</v>
      </c>
      <c r="BM76">
        <f>SQRT((ABS($C$76-$G$76)^2+(ABS($D$76-$H$76)^2)))</f>
        <v>2.4750758904890171</v>
      </c>
      <c r="BO76">
        <f>SQRT((ABS($A$76-$G$76)^2+(ABS($B$76-$H$76)^2)))</f>
        <v>5.1404896828380959</v>
      </c>
      <c r="BP76">
        <f>SQRT((ABS($C$76-$E$76)^2+(ABS($D$76-$F$76)^2)))</f>
        <v>3.4163845374664725</v>
      </c>
      <c r="BU76">
        <v>13</v>
      </c>
      <c r="BV76">
        <v>6</v>
      </c>
      <c r="BW76">
        <v>6</v>
      </c>
      <c r="BX76">
        <v>9</v>
      </c>
      <c r="BY76">
        <v>13</v>
      </c>
      <c r="BZ76">
        <v>6</v>
      </c>
      <c r="CA76">
        <v>3</v>
      </c>
      <c r="CB76">
        <v>2</v>
      </c>
      <c r="CC76">
        <v>13</v>
      </c>
      <c r="CD76">
        <v>6</v>
      </c>
      <c r="CE76">
        <v>3</v>
      </c>
      <c r="CF76">
        <v>12</v>
      </c>
      <c r="CG76">
        <v>15</v>
      </c>
      <c r="CH76">
        <v>9</v>
      </c>
      <c r="CI76">
        <v>4</v>
      </c>
      <c r="CJ76">
        <v>12</v>
      </c>
      <c r="CL76">
        <v>9</v>
      </c>
      <c r="CM76">
        <v>2</v>
      </c>
      <c r="CN76">
        <v>4</v>
      </c>
      <c r="CO76">
        <v>8</v>
      </c>
      <c r="CP76">
        <v>12</v>
      </c>
      <c r="CQ76">
        <v>2</v>
      </c>
      <c r="CR76">
        <v>0</v>
      </c>
      <c r="CS76">
        <v>1</v>
      </c>
      <c r="CT76">
        <v>11</v>
      </c>
      <c r="CU76">
        <v>4</v>
      </c>
      <c r="CV76">
        <v>1</v>
      </c>
      <c r="CW76">
        <v>8</v>
      </c>
      <c r="CX76">
        <v>12</v>
      </c>
      <c r="CY76">
        <v>8</v>
      </c>
      <c r="CZ76">
        <v>1</v>
      </c>
      <c r="DA76">
        <v>8</v>
      </c>
      <c r="DC76">
        <f>((6/13)*100)</f>
        <v>46.153846153846153</v>
      </c>
      <c r="DD76">
        <f>((6/13)*100)</f>
        <v>46.153846153846153</v>
      </c>
      <c r="DE76">
        <f>((9/13)*100)</f>
        <v>69.230769230769226</v>
      </c>
      <c r="DF76">
        <f>((6/13)*100)</f>
        <v>46.153846153846153</v>
      </c>
      <c r="DG76">
        <f>((3/13)*100)</f>
        <v>23.076923076923077</v>
      </c>
      <c r="DH76">
        <f>((2/13)*100)</f>
        <v>15.384615384615385</v>
      </c>
      <c r="DI76">
        <f>((6/13)*100)</f>
        <v>46.153846153846153</v>
      </c>
      <c r="DJ76">
        <f>((3/13)*100)</f>
        <v>23.076923076923077</v>
      </c>
      <c r="DK76">
        <f>((12/13)*100)</f>
        <v>92.307692307692307</v>
      </c>
      <c r="DL76">
        <f>((9/15)*100)</f>
        <v>60</v>
      </c>
      <c r="DM76">
        <f>((4/15)*100)</f>
        <v>26.666666666666668</v>
      </c>
      <c r="DN76">
        <f>((12/15)*100)</f>
        <v>80</v>
      </c>
      <c r="DP76">
        <f>((2/9)*100)</f>
        <v>22.222222222222221</v>
      </c>
      <c r="DQ76">
        <f>((4/9)*100)</f>
        <v>44.444444444444443</v>
      </c>
      <c r="DR76">
        <f>((8/9)*100)</f>
        <v>88.888888888888886</v>
      </c>
      <c r="DS76">
        <f>((2/12)*100)</f>
        <v>16.666666666666664</v>
      </c>
      <c r="DT76">
        <f>((0/12)*100)</f>
        <v>0</v>
      </c>
      <c r="DU76">
        <f>((1/12)*100)</f>
        <v>8.3333333333333321</v>
      </c>
      <c r="DV76">
        <f>((4/11)*100)</f>
        <v>36.363636363636367</v>
      </c>
      <c r="DW76">
        <f>((1/11)*100)</f>
        <v>9.0909090909090917</v>
      </c>
      <c r="DX76">
        <f>((8/11)*100)</f>
        <v>72.727272727272734</v>
      </c>
      <c r="DY76">
        <f>((8/12)*100)</f>
        <v>66.666666666666657</v>
      </c>
      <c r="DZ76">
        <f>((1/12)*100)</f>
        <v>8.3333333333333321</v>
      </c>
      <c r="EA76">
        <f>((8/12)*100)</f>
        <v>66.666666666666657</v>
      </c>
    </row>
    <row r="77" spans="1:131" x14ac:dyDescent="0.25">
      <c r="A77">
        <v>194.13347099999999</v>
      </c>
      <c r="B77">
        <v>4.5395649999999996</v>
      </c>
      <c r="C77">
        <v>200.953531</v>
      </c>
      <c r="D77">
        <v>6.1862630000000003</v>
      </c>
      <c r="E77">
        <v>196.90054900000001</v>
      </c>
      <c r="F77">
        <v>4.0718560000000004</v>
      </c>
      <c r="G77">
        <v>198.45405</v>
      </c>
      <c r="H77">
        <v>8.3948850000000004</v>
      </c>
      <c r="K77">
        <f>(15/200)</f>
        <v>7.4999999999999997E-2</v>
      </c>
      <c r="L77">
        <f>(13/200)</f>
        <v>6.5000000000000002E-2</v>
      </c>
      <c r="M77">
        <f>(15/200)</f>
        <v>7.4999999999999997E-2</v>
      </c>
      <c r="N77">
        <f>(14/200)</f>
        <v>7.0000000000000007E-2</v>
      </c>
      <c r="P77">
        <f>(10/200)</f>
        <v>0.05</v>
      </c>
      <c r="Q77">
        <f>(11/200)</f>
        <v>5.5E-2</v>
      </c>
      <c r="R77">
        <f>(10/200)</f>
        <v>0.05</v>
      </c>
      <c r="S77">
        <f>(10/200)</f>
        <v>0.05</v>
      </c>
      <c r="U77">
        <f>0.075+0.05</f>
        <v>0.125</v>
      </c>
      <c r="V77">
        <f>0.065+0.055</f>
        <v>0.12</v>
      </c>
      <c r="W77">
        <f>0.075+0.05</f>
        <v>0.125</v>
      </c>
      <c r="X77">
        <f>0.07+0.05</f>
        <v>0.12000000000000001</v>
      </c>
      <c r="Z77">
        <f>SQRT((ABS($A$78-$A$77)^2+(ABS($B$78-$B$77)^2)))</f>
        <v>25.572903544754546</v>
      </c>
      <c r="AA77">
        <f>SQRT((ABS($C$78-$C$77)^2+(ABS($D$78-$D$77)^2)))</f>
        <v>26.01704301879186</v>
      </c>
      <c r="AB77">
        <f>SQRT((ABS($E$78-$E$77)^2+(ABS($F$78-$F$77)^2)))</f>
        <v>25.587857442679141</v>
      </c>
      <c r="AC77">
        <f>SQRT((ABS($G$78-$G$77)^2+(ABS($H$78-$H$77)^2)))</f>
        <v>26.622729110062043</v>
      </c>
      <c r="AJ77">
        <f>1/0.125</f>
        <v>8</v>
      </c>
      <c r="AK77">
        <f>1/0.12</f>
        <v>8.3333333333333339</v>
      </c>
      <c r="AL77">
        <f>1/0.125</f>
        <v>8</v>
      </c>
      <c r="AM77">
        <f>1/0.12</f>
        <v>8.3333333333333339</v>
      </c>
      <c r="AO77">
        <f>$Z77/$U77</f>
        <v>204.58322835803637</v>
      </c>
      <c r="AP77">
        <f>$AA77/$V77</f>
        <v>216.80869182326552</v>
      </c>
      <c r="AQ77">
        <f>$AB77/$W77</f>
        <v>204.70285954143313</v>
      </c>
      <c r="AR77">
        <f>$AC77/$X77</f>
        <v>221.85607591718366</v>
      </c>
      <c r="AV77">
        <f>((0.075/0.125)*100)</f>
        <v>60</v>
      </c>
      <c r="AW77">
        <f>((0.065/0.12)*100)</f>
        <v>54.166666666666671</v>
      </c>
      <c r="AX77">
        <f>((0.075/0.125)*100)</f>
        <v>60</v>
      </c>
      <c r="AY77">
        <f>((0.07/0.12)*100)</f>
        <v>58.333333333333336</v>
      </c>
      <c r="BA77">
        <f>((0.05/0.125)*100)</f>
        <v>40</v>
      </c>
      <c r="BB77">
        <f>((0.055/0.12)*100)</f>
        <v>45.833333333333336</v>
      </c>
      <c r="BC77">
        <f>((0.05/0.125)*100)</f>
        <v>40</v>
      </c>
      <c r="BD77">
        <f>((0.05/0.12)*100)</f>
        <v>41.666666666666671</v>
      </c>
      <c r="BF77">
        <f>ABS($B$77-$D$77)</f>
        <v>1.6466980000000007</v>
      </c>
      <c r="BG77">
        <f>ABS($F$77-$H$77)</f>
        <v>4.323029</v>
      </c>
      <c r="BL77">
        <f>SQRT((ABS($A$77-$E$77)^2+(ABS($B$77-$F$77)^2)))</f>
        <v>2.8063272023705905</v>
      </c>
      <c r="BM77">
        <f>SQRT((ABS($C$77-$G$77)^2+(ABS($D$77-$H$77)^2)))</f>
        <v>3.3354784376825188</v>
      </c>
      <c r="BO77">
        <f>SQRT((ABS($A$77-$G$77)^2+(ABS($B$77-$H$77)^2)))</f>
        <v>5.7905867748995083</v>
      </c>
      <c r="BP77">
        <f>SQRT((ABS($C$77-$E$77)^2+(ABS($D$77-$F$77)^2)))</f>
        <v>4.5713652286787241</v>
      </c>
      <c r="BR77">
        <f>DEGREES(ACOS((3.98650879434625^2+24.82849488068^2-24.7758514842215^2)/(2*3.98650879434625*24.82849488068)))</f>
        <v>84.63660175515389</v>
      </c>
      <c r="BU77">
        <v>15</v>
      </c>
      <c r="BV77">
        <v>7</v>
      </c>
      <c r="BW77">
        <v>8</v>
      </c>
      <c r="BX77">
        <v>9</v>
      </c>
      <c r="BY77">
        <v>13</v>
      </c>
      <c r="BZ77">
        <v>7</v>
      </c>
      <c r="CA77">
        <v>3</v>
      </c>
      <c r="CB77">
        <v>3</v>
      </c>
      <c r="CC77">
        <v>15</v>
      </c>
      <c r="CD77">
        <v>8</v>
      </c>
      <c r="CE77">
        <v>4</v>
      </c>
      <c r="CF77">
        <v>13</v>
      </c>
      <c r="CG77">
        <v>14</v>
      </c>
      <c r="CH77">
        <v>9</v>
      </c>
      <c r="CI77">
        <v>3</v>
      </c>
      <c r="CJ77">
        <v>13</v>
      </c>
      <c r="CL77">
        <v>10</v>
      </c>
      <c r="CM77">
        <v>4</v>
      </c>
      <c r="CN77">
        <v>3</v>
      </c>
      <c r="CO77">
        <v>4</v>
      </c>
      <c r="CP77">
        <v>11</v>
      </c>
      <c r="CQ77">
        <v>4</v>
      </c>
      <c r="CR77">
        <v>1</v>
      </c>
      <c r="CS77">
        <v>0</v>
      </c>
      <c r="CT77">
        <v>10</v>
      </c>
      <c r="CU77">
        <v>3</v>
      </c>
      <c r="CV77">
        <v>0</v>
      </c>
      <c r="CW77">
        <v>9</v>
      </c>
      <c r="CX77">
        <v>10</v>
      </c>
      <c r="CY77">
        <v>4</v>
      </c>
      <c r="CZ77">
        <v>0</v>
      </c>
      <c r="DA77">
        <v>9</v>
      </c>
      <c r="DC77">
        <f>((7/15)*100)</f>
        <v>46.666666666666664</v>
      </c>
      <c r="DD77">
        <f>((8/15)*100)</f>
        <v>53.333333333333336</v>
      </c>
      <c r="DE77">
        <f>((9/15)*100)</f>
        <v>60</v>
      </c>
      <c r="DF77">
        <f>((7/13)*100)</f>
        <v>53.846153846153847</v>
      </c>
      <c r="DG77">
        <f>((3/13)*100)</f>
        <v>23.076923076923077</v>
      </c>
      <c r="DH77">
        <f>((3/13)*100)</f>
        <v>23.076923076923077</v>
      </c>
      <c r="DI77">
        <f>((8/15)*100)</f>
        <v>53.333333333333336</v>
      </c>
      <c r="DJ77">
        <f>((4/15)*100)</f>
        <v>26.666666666666668</v>
      </c>
      <c r="DK77">
        <f>((13/15)*100)</f>
        <v>86.666666666666671</v>
      </c>
      <c r="DL77">
        <f>((9/14)*100)</f>
        <v>64.285714285714292</v>
      </c>
      <c r="DM77">
        <f>((3/14)*100)</f>
        <v>21.428571428571427</v>
      </c>
      <c r="DN77">
        <f>((13/14)*100)</f>
        <v>92.857142857142861</v>
      </c>
      <c r="DP77">
        <f>((4/10)*100)</f>
        <v>40</v>
      </c>
      <c r="DQ77">
        <f>((3/10)*100)</f>
        <v>30</v>
      </c>
      <c r="DR77">
        <f>((4/10)*100)</f>
        <v>40</v>
      </c>
      <c r="DS77">
        <f>((4/11)*100)</f>
        <v>36.363636363636367</v>
      </c>
      <c r="DT77">
        <f>((1/11)*100)</f>
        <v>9.0909090909090917</v>
      </c>
      <c r="DU77">
        <f>((0/11)*100)</f>
        <v>0</v>
      </c>
      <c r="DV77">
        <f>((3/10)*100)</f>
        <v>30</v>
      </c>
      <c r="DW77">
        <f>((0/10)*100)</f>
        <v>0</v>
      </c>
      <c r="DX77">
        <f>((9/10)*100)</f>
        <v>90</v>
      </c>
      <c r="DY77">
        <f>((4/10)*100)</f>
        <v>40</v>
      </c>
      <c r="DZ77">
        <f>((0/10)*100)</f>
        <v>0</v>
      </c>
      <c r="EA77">
        <f>((9/10)*100)</f>
        <v>90</v>
      </c>
    </row>
    <row r="78" spans="1:131" x14ac:dyDescent="0.25">
      <c r="A78">
        <v>168.56573299999999</v>
      </c>
      <c r="B78">
        <v>5.0535389999999998</v>
      </c>
      <c r="C78">
        <v>174.93660199999999</v>
      </c>
      <c r="D78">
        <v>6.1092380000000004</v>
      </c>
      <c r="E78">
        <v>171.32265899999999</v>
      </c>
      <c r="F78">
        <v>4.7859930000000004</v>
      </c>
      <c r="G78">
        <v>171.83178900000001</v>
      </c>
      <c r="H78">
        <v>8.5527599999999993</v>
      </c>
      <c r="K78">
        <f>(15/200)</f>
        <v>7.4999999999999997E-2</v>
      </c>
      <c r="L78">
        <f>(15/200)</f>
        <v>7.4999999999999997E-2</v>
      </c>
      <c r="M78">
        <f>(14/200)</f>
        <v>7.0000000000000007E-2</v>
      </c>
      <c r="N78">
        <f>(15/200)</f>
        <v>7.4999999999999997E-2</v>
      </c>
      <c r="P78">
        <f>(9/200)</f>
        <v>4.4999999999999998E-2</v>
      </c>
      <c r="Q78">
        <f>(11/200)</f>
        <v>5.5E-2</v>
      </c>
      <c r="R78">
        <f>(9/200)</f>
        <v>4.4999999999999998E-2</v>
      </c>
      <c r="S78">
        <f>(10/200)</f>
        <v>0.05</v>
      </c>
      <c r="U78">
        <f>0.075+0.045</f>
        <v>0.12</v>
      </c>
      <c r="V78">
        <f>0.075+0.055</f>
        <v>0.13</v>
      </c>
      <c r="W78">
        <f>0.07+0.045</f>
        <v>0.115</v>
      </c>
      <c r="X78">
        <f>0.075+0.05</f>
        <v>0.125</v>
      </c>
      <c r="Z78">
        <f>SQRT((ABS($A$79-$A$78)^2+(ABS($B$79-$B$78)^2)))</f>
        <v>18.500956254116208</v>
      </c>
      <c r="AA78">
        <f>SQRT((ABS($C$79-$C$78)^2+(ABS($D$79-$D$78)^2)))</f>
        <v>19.892503043241792</v>
      </c>
      <c r="AB78">
        <f>SQRT((ABS($E$79-$E$78)^2+(ABS($F$79-$F$78)^2)))</f>
        <v>19.685090873935451</v>
      </c>
      <c r="AC78">
        <f>SQRT((ABS($G$79-$G$78)^2+(ABS($H$79-$H$78)^2)))</f>
        <v>20.086275926176199</v>
      </c>
      <c r="AJ78">
        <f>1/0.12</f>
        <v>8.3333333333333339</v>
      </c>
      <c r="AK78">
        <f>1/0.13</f>
        <v>7.6923076923076916</v>
      </c>
      <c r="AL78">
        <f>1/0.115</f>
        <v>8.695652173913043</v>
      </c>
      <c r="AM78">
        <f>1/0.125</f>
        <v>8</v>
      </c>
      <c r="AO78">
        <f>$Z78/$U78</f>
        <v>154.1746354509684</v>
      </c>
      <c r="AP78">
        <f>$AA78/$V78</f>
        <v>153.019254178783</v>
      </c>
      <c r="AQ78">
        <f>$AB78/$W78</f>
        <v>171.17470325161261</v>
      </c>
      <c r="AR78">
        <f>$AC78/$X78</f>
        <v>160.6902074094096</v>
      </c>
      <c r="AV78">
        <f>((0.075/0.12)*100)</f>
        <v>62.5</v>
      </c>
      <c r="AW78">
        <f>((0.075/0.13)*100)</f>
        <v>57.692307692307686</v>
      </c>
      <c r="AX78">
        <f>((0.07/0.115)*100)</f>
        <v>60.869565217391312</v>
      </c>
      <c r="AY78">
        <f>((0.075/0.125)*100)</f>
        <v>60</v>
      </c>
      <c r="BA78">
        <f>((0.045/0.12)*100)</f>
        <v>37.5</v>
      </c>
      <c r="BB78">
        <f>((0.055/0.13)*100)</f>
        <v>42.307692307692307</v>
      </c>
      <c r="BC78">
        <f>((0.045/0.115)*100)</f>
        <v>39.130434782608688</v>
      </c>
      <c r="BD78">
        <f>((0.05/0.125)*100)</f>
        <v>40</v>
      </c>
      <c r="BF78">
        <f>ABS($B$78-$D$78)</f>
        <v>1.0556990000000006</v>
      </c>
      <c r="BG78">
        <f>ABS($F$78-$H$78)</f>
        <v>3.7667669999999989</v>
      </c>
      <c r="BL78">
        <f>SQRT((ABS($A$78-$E$78)^2+(ABS($B$78-$F$78)^2)))</f>
        <v>2.7698775842249708</v>
      </c>
      <c r="BM78">
        <f>SQRT((ABS($C$78-$G$78)^2+(ABS($D$78-$H$78)^2)))</f>
        <v>3.9510332230257017</v>
      </c>
      <c r="BO78">
        <f>SQRT((ABS($A$78-$G$78)^2+(ABS($B$78-$H$78)^2)))</f>
        <v>4.7866135630503042</v>
      </c>
      <c r="BP78">
        <f>SQRT((ABS($C$78-$E$78)^2+(ABS($D$78-$F$78)^2)))</f>
        <v>3.8485791322608978</v>
      </c>
      <c r="BR78">
        <f>DEGREES(ACOS((28.98202132355^2+28.5419471869119^2-4.40810186291016^2)/(2*28.98202132355*28.5419471869119)))</f>
        <v>8.7461067174938503</v>
      </c>
      <c r="BS78">
        <f>DEGREES(ACOS((24.7758514842215^2+24.6775803336075^2-5.06416928922573^2)/(2*24.7758514842215*24.6775803336075)))</f>
        <v>11.752903157753691</v>
      </c>
      <c r="BU78">
        <v>15</v>
      </c>
      <c r="BV78">
        <v>9</v>
      </c>
      <c r="BW78">
        <v>8</v>
      </c>
      <c r="BX78">
        <v>9</v>
      </c>
      <c r="BY78">
        <v>15</v>
      </c>
      <c r="BZ78">
        <v>9</v>
      </c>
      <c r="CA78">
        <v>6</v>
      </c>
      <c r="CB78">
        <v>5</v>
      </c>
      <c r="CC78">
        <v>14</v>
      </c>
      <c r="CD78">
        <v>8</v>
      </c>
      <c r="CE78">
        <v>5</v>
      </c>
      <c r="CF78">
        <v>14</v>
      </c>
      <c r="CG78">
        <v>15</v>
      </c>
      <c r="CH78">
        <v>9</v>
      </c>
      <c r="CI78">
        <v>6</v>
      </c>
      <c r="CJ78">
        <v>14</v>
      </c>
      <c r="CL78">
        <v>9</v>
      </c>
      <c r="CM78">
        <v>3</v>
      </c>
      <c r="CN78">
        <v>2</v>
      </c>
      <c r="CO78">
        <v>4</v>
      </c>
      <c r="CP78">
        <v>11</v>
      </c>
      <c r="CQ78">
        <v>3</v>
      </c>
      <c r="CR78">
        <v>0</v>
      </c>
      <c r="CS78">
        <v>0</v>
      </c>
      <c r="CT78">
        <v>9</v>
      </c>
      <c r="CU78">
        <v>2</v>
      </c>
      <c r="CV78">
        <v>0</v>
      </c>
      <c r="CW78">
        <v>8</v>
      </c>
      <c r="CX78">
        <v>10</v>
      </c>
      <c r="CY78">
        <v>4</v>
      </c>
      <c r="CZ78">
        <v>0</v>
      </c>
      <c r="DA78">
        <v>8</v>
      </c>
      <c r="DC78">
        <f>((9/15)*100)</f>
        <v>60</v>
      </c>
      <c r="DD78">
        <f>((8/15)*100)</f>
        <v>53.333333333333336</v>
      </c>
      <c r="DE78">
        <f>((9/15)*100)</f>
        <v>60</v>
      </c>
      <c r="DF78">
        <f>((9/15)*100)</f>
        <v>60</v>
      </c>
      <c r="DG78">
        <f>((6/15)*100)</f>
        <v>40</v>
      </c>
      <c r="DH78">
        <f>((5/15)*100)</f>
        <v>33.333333333333329</v>
      </c>
      <c r="DI78">
        <f>((8/14)*100)</f>
        <v>57.142857142857139</v>
      </c>
      <c r="DJ78">
        <f>((5/14)*100)</f>
        <v>35.714285714285715</v>
      </c>
      <c r="DK78">
        <f>((14/14)*100)</f>
        <v>100</v>
      </c>
      <c r="DL78">
        <f>((9/15)*100)</f>
        <v>60</v>
      </c>
      <c r="DM78">
        <f>((6/15)*100)</f>
        <v>40</v>
      </c>
      <c r="DN78">
        <f>((14/15)*100)</f>
        <v>93.333333333333329</v>
      </c>
      <c r="DP78">
        <f>((3/9)*100)</f>
        <v>33.333333333333329</v>
      </c>
      <c r="DQ78">
        <f>((2/9)*100)</f>
        <v>22.222222222222221</v>
      </c>
      <c r="DR78">
        <f>((4/9)*100)</f>
        <v>44.444444444444443</v>
      </c>
      <c r="DS78">
        <f>((3/11)*100)</f>
        <v>27.27272727272727</v>
      </c>
      <c r="DT78">
        <f>((0/11)*100)</f>
        <v>0</v>
      </c>
      <c r="DU78">
        <f>((0/11)*100)</f>
        <v>0</v>
      </c>
      <c r="DV78">
        <f>((2/9)*100)</f>
        <v>22.222222222222221</v>
      </c>
      <c r="DW78">
        <f>((0/9)*100)</f>
        <v>0</v>
      </c>
      <c r="DX78">
        <f>((8/9)*100)</f>
        <v>88.888888888888886</v>
      </c>
      <c r="DY78">
        <f>((4/10)*100)</f>
        <v>40</v>
      </c>
      <c r="DZ78">
        <f>((0/10)*100)</f>
        <v>0</v>
      </c>
      <c r="EA78">
        <f>((8/10)*100)</f>
        <v>80</v>
      </c>
    </row>
    <row r="79" spans="1:131" x14ac:dyDescent="0.25">
      <c r="A79">
        <v>150.07912400000001</v>
      </c>
      <c r="B79">
        <v>5.7820099999999996</v>
      </c>
      <c r="C79">
        <v>155.06762600000002</v>
      </c>
      <c r="D79">
        <v>7.076435</v>
      </c>
      <c r="E79">
        <v>151.63961499999999</v>
      </c>
      <c r="F79">
        <v>5.0698619999999996</v>
      </c>
      <c r="G79">
        <v>151.745767</v>
      </c>
      <c r="H79">
        <v>8.6537590000000009</v>
      </c>
      <c r="K79">
        <f>(13/200)</f>
        <v>6.5000000000000002E-2</v>
      </c>
      <c r="L79">
        <f>(12/200)</f>
        <v>0.06</v>
      </c>
      <c r="M79">
        <f>(13/200)</f>
        <v>6.5000000000000002E-2</v>
      </c>
      <c r="N79">
        <f>(15/200)</f>
        <v>7.4999999999999997E-2</v>
      </c>
      <c r="P79">
        <f>(9/200)</f>
        <v>4.4999999999999998E-2</v>
      </c>
      <c r="Q79">
        <f>(9/200)</f>
        <v>4.4999999999999998E-2</v>
      </c>
      <c r="R79">
        <f>(10/200)</f>
        <v>0.05</v>
      </c>
      <c r="S79">
        <f>(8/200)</f>
        <v>0.04</v>
      </c>
      <c r="U79">
        <f>0.065+0.045</f>
        <v>0.11</v>
      </c>
      <c r="V79">
        <f>0.06+0.045</f>
        <v>0.105</v>
      </c>
      <c r="W79">
        <f>0.065+0.05</f>
        <v>0.115</v>
      </c>
      <c r="X79">
        <f>0.075+0.04</f>
        <v>0.11499999999999999</v>
      </c>
      <c r="Z79">
        <f>SQRT((ABS($A$80-$A$79)^2+(ABS($B$80-$B$79)^2)))</f>
        <v>32.595865076767645</v>
      </c>
      <c r="AA79">
        <f>SQRT((ABS($C$80-$C$79)^2+(ABS($D$80-$D$79)^2)))</f>
        <v>30.328673621821483</v>
      </c>
      <c r="AB79">
        <f>SQRT((ABS($E$80-$E$79)^2+(ABS($F$80-$F$79)^2)))</f>
        <v>32.481770637155421</v>
      </c>
      <c r="AC79">
        <f>SQRT((ABS($G$80-$G$79)^2+(ABS($H$80-$H$79)^2)))</f>
        <v>31.430275780192279</v>
      </c>
      <c r="AJ79">
        <f>1/0.11</f>
        <v>9.0909090909090917</v>
      </c>
      <c r="AK79">
        <f>1/0.105</f>
        <v>9.5238095238095237</v>
      </c>
      <c r="AL79">
        <f>1/0.115</f>
        <v>8.695652173913043</v>
      </c>
      <c r="AM79">
        <f>1/0.115</f>
        <v>8.695652173913043</v>
      </c>
      <c r="AO79">
        <f>$Z79/$U79</f>
        <v>296.32604615243315</v>
      </c>
      <c r="AP79">
        <f>$AA79/$V79</f>
        <v>288.84451068401415</v>
      </c>
      <c r="AQ79">
        <f>$AB79/$W79</f>
        <v>282.45017945352538</v>
      </c>
      <c r="AR79">
        <f>$AC79/$X79</f>
        <v>273.30674591471546</v>
      </c>
      <c r="AV79">
        <f>((0.065/0.11)*100)</f>
        <v>59.090909090909093</v>
      </c>
      <c r="AW79">
        <f>((0.06/0.105)*100)</f>
        <v>57.142857142857139</v>
      </c>
      <c r="AX79">
        <f>((0.065/0.115)*100)</f>
        <v>56.521739130434781</v>
      </c>
      <c r="AY79">
        <f>((0.075/0.115)*100)</f>
        <v>65.217391304347814</v>
      </c>
      <c r="BA79">
        <f>((0.045/0.11)*100)</f>
        <v>40.909090909090907</v>
      </c>
      <c r="BB79">
        <f>((0.045/0.105)*100)</f>
        <v>42.857142857142854</v>
      </c>
      <c r="BC79">
        <f>((0.05/0.115)*100)</f>
        <v>43.478260869565219</v>
      </c>
      <c r="BD79">
        <f>((0.04/0.115)*100)</f>
        <v>34.782608695652172</v>
      </c>
      <c r="BF79">
        <f>ABS($B$79-$D$79)</f>
        <v>1.2944250000000004</v>
      </c>
      <c r="BG79">
        <f>ABS($F$79-$H$79)</f>
        <v>3.5838970000000012</v>
      </c>
      <c r="BL79">
        <f>SQRT((ABS($A$79-$E$79)^2+(ABS($B$79-$F$79)^2)))</f>
        <v>1.7153095740958693</v>
      </c>
      <c r="BM79">
        <f>SQRT((ABS($C$79-$G$79)^2+(ABS($D$79-$H$79)^2)))</f>
        <v>3.6773221529881113</v>
      </c>
      <c r="BO79">
        <f>SQRT((ABS($A$79-$G$79)^2+(ABS($B$79-$H$79)^2)))</f>
        <v>3.320337514237067</v>
      </c>
      <c r="BP79">
        <f>SQRT((ABS($C$79-$E$79)^2+(ABS($D$79-$F$79)^2)))</f>
        <v>3.9721020405385086</v>
      </c>
      <c r="BR79">
        <f>DEGREES(ACOS((23.7044001559956^2+24.3750645791322^2-4.88271744535048^2)/(2*23.7044001559956*24.3750645791322)))</f>
        <v>11.547720095579255</v>
      </c>
      <c r="BS79">
        <f>DEGREES(ACOS((34.0511029901768^2+33.7573824558386^2-4.31018685391074^2)/(2*34.0511029901768*33.7573824558386)))</f>
        <v>7.2719275556355161</v>
      </c>
      <c r="BU79">
        <v>13</v>
      </c>
      <c r="BV79">
        <v>6</v>
      </c>
      <c r="BW79">
        <v>6</v>
      </c>
      <c r="BX79">
        <v>8</v>
      </c>
      <c r="BY79">
        <v>12</v>
      </c>
      <c r="BZ79">
        <v>6</v>
      </c>
      <c r="CA79">
        <v>3</v>
      </c>
      <c r="CB79">
        <v>4</v>
      </c>
      <c r="CC79">
        <v>13</v>
      </c>
      <c r="CD79">
        <v>6</v>
      </c>
      <c r="CE79">
        <v>4</v>
      </c>
      <c r="CF79">
        <v>13</v>
      </c>
      <c r="CG79">
        <v>15</v>
      </c>
      <c r="CH79">
        <v>8</v>
      </c>
      <c r="CI79">
        <v>5</v>
      </c>
      <c r="CJ79">
        <v>13</v>
      </c>
      <c r="CL79">
        <v>9</v>
      </c>
      <c r="CM79">
        <v>3</v>
      </c>
      <c r="CN79">
        <v>3</v>
      </c>
      <c r="CO79">
        <v>3</v>
      </c>
      <c r="CP79">
        <v>9</v>
      </c>
      <c r="CQ79">
        <v>3</v>
      </c>
      <c r="CR79">
        <v>0</v>
      </c>
      <c r="CS79">
        <v>0</v>
      </c>
      <c r="CT79">
        <v>10</v>
      </c>
      <c r="CU79">
        <v>3</v>
      </c>
      <c r="CV79">
        <v>1</v>
      </c>
      <c r="CW79">
        <v>8</v>
      </c>
      <c r="CX79">
        <v>8</v>
      </c>
      <c r="CY79">
        <v>3</v>
      </c>
      <c r="CZ79">
        <v>0</v>
      </c>
      <c r="DA79">
        <v>8</v>
      </c>
      <c r="DC79">
        <f>((6/13)*100)</f>
        <v>46.153846153846153</v>
      </c>
      <c r="DD79">
        <f>((6/13)*100)</f>
        <v>46.153846153846153</v>
      </c>
      <c r="DE79">
        <f>((8/13)*100)</f>
        <v>61.53846153846154</v>
      </c>
      <c r="DF79">
        <f>((6/12)*100)</f>
        <v>50</v>
      </c>
      <c r="DG79">
        <f>((3/12)*100)</f>
        <v>25</v>
      </c>
      <c r="DH79">
        <f>((4/12)*100)</f>
        <v>33.333333333333329</v>
      </c>
      <c r="DI79">
        <f>((6/13)*100)</f>
        <v>46.153846153846153</v>
      </c>
      <c r="DJ79">
        <f>((4/13)*100)</f>
        <v>30.76923076923077</v>
      </c>
      <c r="DK79">
        <f>((13/13)*100)</f>
        <v>100</v>
      </c>
      <c r="DL79">
        <f>((8/15)*100)</f>
        <v>53.333333333333336</v>
      </c>
      <c r="DM79">
        <f>((5/15)*100)</f>
        <v>33.333333333333329</v>
      </c>
      <c r="DN79">
        <f>((13/15)*100)</f>
        <v>86.666666666666671</v>
      </c>
      <c r="DP79">
        <f>((3/9)*100)</f>
        <v>33.333333333333329</v>
      </c>
      <c r="DQ79">
        <f>((3/9)*100)</f>
        <v>33.333333333333329</v>
      </c>
      <c r="DR79">
        <f>((3/9)*100)</f>
        <v>33.333333333333329</v>
      </c>
      <c r="DS79">
        <f>((3/9)*100)</f>
        <v>33.333333333333329</v>
      </c>
      <c r="DT79">
        <f>((0/9)*100)</f>
        <v>0</v>
      </c>
      <c r="DU79">
        <f>((0/9)*100)</f>
        <v>0</v>
      </c>
      <c r="DV79">
        <f>((3/10)*100)</f>
        <v>30</v>
      </c>
      <c r="DW79">
        <f>((1/10)*100)</f>
        <v>10</v>
      </c>
      <c r="DX79">
        <f>((8/10)*100)</f>
        <v>80</v>
      </c>
      <c r="DY79">
        <f>((3/8)*100)</f>
        <v>37.5</v>
      </c>
      <c r="DZ79">
        <f>((0/8)*100)</f>
        <v>0</v>
      </c>
      <c r="EA79">
        <f>((8/8)*100)</f>
        <v>100</v>
      </c>
    </row>
    <row r="80" spans="1:131" x14ac:dyDescent="0.25">
      <c r="A80">
        <v>117.48435900000001</v>
      </c>
      <c r="B80">
        <v>5.5142139999999999</v>
      </c>
      <c r="C80">
        <v>124.74645900000002</v>
      </c>
      <c r="D80">
        <v>6.401694</v>
      </c>
      <c r="E80">
        <v>119.161342</v>
      </c>
      <c r="F80">
        <v>4.5932000000000004</v>
      </c>
      <c r="G80">
        <v>120.316588</v>
      </c>
      <c r="H80">
        <v>8.3911890000000007</v>
      </c>
      <c r="K80">
        <f>(14/200)</f>
        <v>7.0000000000000007E-2</v>
      </c>
      <c r="L80">
        <f>(12/200)</f>
        <v>0.06</v>
      </c>
      <c r="M80">
        <f>(14/200)</f>
        <v>7.0000000000000007E-2</v>
      </c>
      <c r="N80">
        <f>(14/200)</f>
        <v>7.0000000000000007E-2</v>
      </c>
      <c r="P80">
        <f>(10/200)</f>
        <v>0.05</v>
      </c>
      <c r="Q80">
        <f>(10/200)</f>
        <v>0.05</v>
      </c>
      <c r="R80">
        <f>(10/200)</f>
        <v>0.05</v>
      </c>
      <c r="S80">
        <f>(9/200)</f>
        <v>4.4999999999999998E-2</v>
      </c>
      <c r="U80">
        <f>0.07+0.05</f>
        <v>0.12000000000000001</v>
      </c>
      <c r="V80">
        <f>0.06+0.05</f>
        <v>0.11</v>
      </c>
      <c r="W80">
        <f>0.07+0.05</f>
        <v>0.12000000000000001</v>
      </c>
      <c r="X80">
        <f>0.07+0.045</f>
        <v>0.115</v>
      </c>
      <c r="Z80">
        <f>SQRT((ABS($A$81-$A$80)^2+(ABS($B$81-$B$80)^2)))</f>
        <v>25.24502842730541</v>
      </c>
      <c r="AA80">
        <f>SQRT((ABS($C$81-$C$80)^2+(ABS($D$81-$D$80)^2)))</f>
        <v>25.649298374719347</v>
      </c>
      <c r="AB80">
        <f>SQRT((ABS($E$81-$E$80)^2+(ABS($F$81-$F$80)^2)))</f>
        <v>25.411402133690494</v>
      </c>
      <c r="AC80">
        <f>SQRT((ABS($G$81-$G$80)^2+(ABS($H$81-$H$80)^2)))</f>
        <v>25.680394259913143</v>
      </c>
      <c r="AJ80">
        <f>1/0.12</f>
        <v>8.3333333333333339</v>
      </c>
      <c r="AK80">
        <f>1/0.11</f>
        <v>9.0909090909090917</v>
      </c>
      <c r="AL80">
        <f>1/0.12</f>
        <v>8.3333333333333339</v>
      </c>
      <c r="AM80">
        <f>1/0.115</f>
        <v>8.695652173913043</v>
      </c>
      <c r="AO80">
        <f>$Z80/$U80</f>
        <v>210.37523689421172</v>
      </c>
      <c r="AP80">
        <f>$AA80/$V80</f>
        <v>233.17543977017587</v>
      </c>
      <c r="AQ80">
        <f>$AB80/$W80</f>
        <v>211.76168444742078</v>
      </c>
      <c r="AR80">
        <f>$AC80/$X80</f>
        <v>223.30777617315775</v>
      </c>
      <c r="AV80">
        <f>((0.07/0.12)*100)</f>
        <v>58.333333333333336</v>
      </c>
      <c r="AW80">
        <f>((0.06/0.11)*100)</f>
        <v>54.54545454545454</v>
      </c>
      <c r="AX80">
        <f>((0.07/0.12)*100)</f>
        <v>58.333333333333336</v>
      </c>
      <c r="AY80">
        <f>((0.07/0.115)*100)</f>
        <v>60.869565217391312</v>
      </c>
      <c r="BA80">
        <f>((0.05/0.12)*100)</f>
        <v>41.666666666666671</v>
      </c>
      <c r="BB80">
        <f>((0.05/0.11)*100)</f>
        <v>45.45454545454546</v>
      </c>
      <c r="BC80">
        <f>((0.05/0.12)*100)</f>
        <v>41.666666666666671</v>
      </c>
      <c r="BD80">
        <f>((0.045/0.115)*100)</f>
        <v>39.130434782608688</v>
      </c>
      <c r="BF80">
        <f>ABS($B$80-$D$80)</f>
        <v>0.88748000000000005</v>
      </c>
      <c r="BG80">
        <f>ABS($F$80-$H$80)</f>
        <v>3.7979890000000003</v>
      </c>
      <c r="BL80">
        <f>SQRT((ABS($A$80-$E$80)^2+(ABS($B$80-$F$80)^2)))</f>
        <v>1.9132534517112403</v>
      </c>
      <c r="BM80">
        <f>SQRT((ABS($C$80-$G$80)^2+(ABS($D$80-$H$80)^2)))</f>
        <v>4.8561144376616765</v>
      </c>
      <c r="BO80">
        <f>SQRT((ABS($A$80-$G$80)^2+(ABS($B$80-$H$80)^2)))</f>
        <v>4.037140852022123</v>
      </c>
      <c r="BP80">
        <f>SQRT((ABS($C$80-$E$80)^2+(ABS($D$80-$F$80)^2)))</f>
        <v>5.8706202782776815</v>
      </c>
      <c r="BR80">
        <f>DEGREES(ACOS((23.9792806936817^2+26.2479329301251^2-5.25357328474106^2)/(2*23.9792806936817*26.2479329301251)))</f>
        <v>10.837878055503051</v>
      </c>
      <c r="BS80">
        <f>DEGREES(ACOS((26.1847013428101^2+25.0285666361688^2-4.0369179254581^2)/(2*26.1847013428101*25.0285666361688)))</f>
        <v>8.6648573696377316</v>
      </c>
      <c r="BU80">
        <v>14</v>
      </c>
      <c r="BV80">
        <v>5</v>
      </c>
      <c r="BW80">
        <v>7</v>
      </c>
      <c r="BX80">
        <v>8</v>
      </c>
      <c r="BY80">
        <v>12</v>
      </c>
      <c r="BZ80">
        <v>5</v>
      </c>
      <c r="CA80">
        <v>4</v>
      </c>
      <c r="CB80">
        <v>4</v>
      </c>
      <c r="CC80">
        <v>14</v>
      </c>
      <c r="CD80">
        <v>7</v>
      </c>
      <c r="CE80">
        <v>5</v>
      </c>
      <c r="CF80">
        <v>13</v>
      </c>
      <c r="CG80">
        <v>14</v>
      </c>
      <c r="CH80">
        <v>8</v>
      </c>
      <c r="CI80">
        <v>4</v>
      </c>
      <c r="CJ80">
        <v>13</v>
      </c>
      <c r="CL80">
        <v>10</v>
      </c>
      <c r="CM80">
        <v>3</v>
      </c>
      <c r="CN80">
        <v>3</v>
      </c>
      <c r="CO80">
        <v>3</v>
      </c>
      <c r="CP80">
        <v>10</v>
      </c>
      <c r="CQ80">
        <v>3</v>
      </c>
      <c r="CR80">
        <v>1</v>
      </c>
      <c r="CS80">
        <v>0</v>
      </c>
      <c r="CT80">
        <v>10</v>
      </c>
      <c r="CU80">
        <v>3</v>
      </c>
      <c r="CV80">
        <v>2</v>
      </c>
      <c r="CW80">
        <v>9</v>
      </c>
      <c r="CX80">
        <v>9</v>
      </c>
      <c r="CY80">
        <v>3</v>
      </c>
      <c r="CZ80">
        <v>1</v>
      </c>
      <c r="DA80">
        <v>9</v>
      </c>
      <c r="DC80">
        <f>((5/14)*100)</f>
        <v>35.714285714285715</v>
      </c>
      <c r="DD80">
        <f>((7/14)*100)</f>
        <v>50</v>
      </c>
      <c r="DE80">
        <f>((8/14)*100)</f>
        <v>57.142857142857139</v>
      </c>
      <c r="DF80">
        <f>((5/12)*100)</f>
        <v>41.666666666666671</v>
      </c>
      <c r="DG80">
        <f>((4/12)*100)</f>
        <v>33.333333333333329</v>
      </c>
      <c r="DH80">
        <f>((4/12)*100)</f>
        <v>33.333333333333329</v>
      </c>
      <c r="DI80">
        <f>((7/14)*100)</f>
        <v>50</v>
      </c>
      <c r="DJ80">
        <f>((5/14)*100)</f>
        <v>35.714285714285715</v>
      </c>
      <c r="DK80">
        <f>((13/14)*100)</f>
        <v>92.857142857142861</v>
      </c>
      <c r="DL80">
        <f>((8/14)*100)</f>
        <v>57.142857142857139</v>
      </c>
      <c r="DM80">
        <f>((4/14)*100)</f>
        <v>28.571428571428569</v>
      </c>
      <c r="DN80">
        <f>((13/14)*100)</f>
        <v>92.857142857142861</v>
      </c>
      <c r="DP80">
        <f>((3/10)*100)</f>
        <v>30</v>
      </c>
      <c r="DQ80">
        <f>((3/10)*100)</f>
        <v>30</v>
      </c>
      <c r="DR80">
        <f>((3/10)*100)</f>
        <v>30</v>
      </c>
      <c r="DS80">
        <f>((3/10)*100)</f>
        <v>30</v>
      </c>
      <c r="DT80">
        <f>((1/10)*100)</f>
        <v>10</v>
      </c>
      <c r="DU80">
        <f>((0/10)*100)</f>
        <v>0</v>
      </c>
      <c r="DV80">
        <f>((3/10)*100)</f>
        <v>30</v>
      </c>
      <c r="DW80">
        <f>((2/10)*100)</f>
        <v>20</v>
      </c>
      <c r="DX80">
        <f>((9/10)*100)</f>
        <v>90</v>
      </c>
      <c r="DY80">
        <f>((3/9)*100)</f>
        <v>33.333333333333329</v>
      </c>
      <c r="DZ80">
        <f>((1/9)*100)</f>
        <v>11.111111111111111</v>
      </c>
      <c r="EA80">
        <f>((9/9)*100)</f>
        <v>100</v>
      </c>
    </row>
    <row r="81" spans="1:131" x14ac:dyDescent="0.25">
      <c r="A81">
        <v>92.239736000000008</v>
      </c>
      <c r="B81">
        <v>5.6572870000000002</v>
      </c>
      <c r="C81">
        <v>99.106103000000004</v>
      </c>
      <c r="D81">
        <v>7.078932</v>
      </c>
      <c r="E81">
        <v>93.75334500000001</v>
      </c>
      <c r="F81">
        <v>5.0091890000000001</v>
      </c>
      <c r="G81">
        <v>94.647593999999998</v>
      </c>
      <c r="H81">
        <v>9.1563009999999991</v>
      </c>
      <c r="K81">
        <f>(15/200)</f>
        <v>7.4999999999999997E-2</v>
      </c>
      <c r="L81">
        <f>(14/200)</f>
        <v>7.0000000000000007E-2</v>
      </c>
      <c r="M81">
        <f>(14/200)</f>
        <v>7.0000000000000007E-2</v>
      </c>
      <c r="N81">
        <f>(14/200)</f>
        <v>7.0000000000000007E-2</v>
      </c>
      <c r="P81">
        <f>(9/200)</f>
        <v>4.4999999999999998E-2</v>
      </c>
      <c r="Q81">
        <f>(11/200)</f>
        <v>5.5E-2</v>
      </c>
      <c r="R81">
        <f>(10/200)</f>
        <v>0.05</v>
      </c>
      <c r="S81">
        <f>(10/200)</f>
        <v>0.05</v>
      </c>
      <c r="U81">
        <f>0.075+0.045</f>
        <v>0.12</v>
      </c>
      <c r="V81">
        <f>0.07+0.055</f>
        <v>0.125</v>
      </c>
      <c r="W81">
        <f>0.07+0.05</f>
        <v>0.12000000000000001</v>
      </c>
      <c r="X81">
        <f>0.07+0.05</f>
        <v>0.12000000000000001</v>
      </c>
      <c r="Z81">
        <f>SQRT((ABS($A$82-$A$81)^2+(ABS($B$82-$B$81)^2)))</f>
        <v>20.038411030804244</v>
      </c>
      <c r="AA81">
        <f>SQRT((ABS($C$82-$C$81)^2+(ABS($D$82-$D$81)^2)))</f>
        <v>21.863083719195444</v>
      </c>
      <c r="AB81">
        <f>SQRT((ABS($E$82-$E$81)^2+(ABS($F$82-$F$81)^2)))</f>
        <v>20.429664642951192</v>
      </c>
      <c r="AC81">
        <f>SQRT((ABS($G$82-$G$81)^2+(ABS($H$82-$H$81)^2)))</f>
        <v>20.385953036437733</v>
      </c>
      <c r="AJ81">
        <f>1/0.12</f>
        <v>8.3333333333333339</v>
      </c>
      <c r="AK81">
        <f>1/0.125</f>
        <v>8</v>
      </c>
      <c r="AL81">
        <f>1/0.12</f>
        <v>8.3333333333333339</v>
      </c>
      <c r="AM81">
        <f>1/0.12</f>
        <v>8.3333333333333339</v>
      </c>
      <c r="AO81">
        <f>$Z81/$U81</f>
        <v>166.98675859003538</v>
      </c>
      <c r="AP81">
        <f>$AA81/$V81</f>
        <v>174.90466975356355</v>
      </c>
      <c r="AQ81">
        <f>$AB81/$W81</f>
        <v>170.24720535792659</v>
      </c>
      <c r="AR81">
        <f>$AC81/$X81</f>
        <v>169.88294197031442</v>
      </c>
      <c r="AV81">
        <f>((0.075/0.12)*100)</f>
        <v>62.5</v>
      </c>
      <c r="AW81">
        <f>((0.07/0.125)*100)</f>
        <v>56.000000000000007</v>
      </c>
      <c r="AX81">
        <f>((0.07/0.12)*100)</f>
        <v>58.333333333333336</v>
      </c>
      <c r="AY81">
        <f>((0.07/0.12)*100)</f>
        <v>58.333333333333336</v>
      </c>
      <c r="BA81">
        <f>((0.045/0.12)*100)</f>
        <v>37.5</v>
      </c>
      <c r="BB81">
        <f>((0.055/0.125)*100)</f>
        <v>44</v>
      </c>
      <c r="BC81">
        <f>((0.05/0.12)*100)</f>
        <v>41.666666666666671</v>
      </c>
      <c r="BD81">
        <f>((0.05/0.12)*100)</f>
        <v>41.666666666666671</v>
      </c>
      <c r="BF81">
        <f>ABS($B$81-$D$81)</f>
        <v>1.4216449999999998</v>
      </c>
      <c r="BG81">
        <f>ABS($F$81-$H$81)</f>
        <v>4.147111999999999</v>
      </c>
      <c r="BL81">
        <f>SQRT((ABS($A$81-$E$81)^2+(ABS($B$81-$F$81)^2)))</f>
        <v>1.6465245890921301</v>
      </c>
      <c r="BM81">
        <f>SQRT((ABS($C$81-$G$81)^2+(ABS($D$81-$H$81)^2)))</f>
        <v>4.918715733323288</v>
      </c>
      <c r="BO81">
        <f>SQRT((ABS($A$81-$G$81)^2+(ABS($B$81-$H$81)^2)))</f>
        <v>4.2474556054607504</v>
      </c>
      <c r="BP81">
        <f>SQRT((ABS($C$81-$E$81)^2+(ABS($D$81-$F$81)^2)))</f>
        <v>5.7389767635540174</v>
      </c>
      <c r="BR81" t="e">
        <f>DEGREES(ACOS((5.25357328474106^2+0^2-5.25357328474106^2)/(2*5.25357328474106*0)))</f>
        <v>#DIV/0!</v>
      </c>
      <c r="BS81" t="e">
        <f>DEGREES(ACOS((5.25357328474106^2+0^2-5.25357328474106^2)/(2*5.25357328474106*0)))</f>
        <v>#DIV/0!</v>
      </c>
      <c r="BU81">
        <v>15</v>
      </c>
      <c r="BV81">
        <v>7</v>
      </c>
      <c r="BW81">
        <v>7</v>
      </c>
      <c r="BX81">
        <v>8</v>
      </c>
      <c r="BY81">
        <v>14</v>
      </c>
      <c r="BZ81">
        <v>7</v>
      </c>
      <c r="CA81">
        <v>5</v>
      </c>
      <c r="CB81">
        <v>4</v>
      </c>
      <c r="CC81">
        <v>14</v>
      </c>
      <c r="CD81">
        <v>7</v>
      </c>
      <c r="CE81">
        <v>4</v>
      </c>
      <c r="CF81">
        <v>13</v>
      </c>
      <c r="CG81">
        <v>14</v>
      </c>
      <c r="CH81">
        <v>8</v>
      </c>
      <c r="CI81">
        <v>3</v>
      </c>
      <c r="CJ81">
        <v>13</v>
      </c>
      <c r="CL81">
        <v>9</v>
      </c>
      <c r="CM81">
        <v>2</v>
      </c>
      <c r="CN81">
        <v>2</v>
      </c>
      <c r="CO81">
        <v>3</v>
      </c>
      <c r="CP81">
        <v>11</v>
      </c>
      <c r="CQ81">
        <v>2</v>
      </c>
      <c r="CR81">
        <v>2</v>
      </c>
      <c r="CS81">
        <v>1</v>
      </c>
      <c r="CT81">
        <v>10</v>
      </c>
      <c r="CU81">
        <v>2</v>
      </c>
      <c r="CV81">
        <v>1</v>
      </c>
      <c r="CW81">
        <v>9</v>
      </c>
      <c r="CX81">
        <v>10</v>
      </c>
      <c r="CY81">
        <v>3</v>
      </c>
      <c r="CZ81">
        <v>0</v>
      </c>
      <c r="DA81">
        <v>9</v>
      </c>
      <c r="DC81">
        <f>((7/15)*100)</f>
        <v>46.666666666666664</v>
      </c>
      <c r="DD81">
        <f>((7/15)*100)</f>
        <v>46.666666666666664</v>
      </c>
      <c r="DE81">
        <f>((8/15)*100)</f>
        <v>53.333333333333336</v>
      </c>
      <c r="DF81">
        <f>((7/14)*100)</f>
        <v>50</v>
      </c>
      <c r="DG81">
        <f>((5/14)*100)</f>
        <v>35.714285714285715</v>
      </c>
      <c r="DH81">
        <f>((4/14)*100)</f>
        <v>28.571428571428569</v>
      </c>
      <c r="DI81">
        <f>((7/14)*100)</f>
        <v>50</v>
      </c>
      <c r="DJ81">
        <f>((4/14)*100)</f>
        <v>28.571428571428569</v>
      </c>
      <c r="DK81">
        <f>((13/14)*100)</f>
        <v>92.857142857142861</v>
      </c>
      <c r="DL81">
        <f>((8/14)*100)</f>
        <v>57.142857142857139</v>
      </c>
      <c r="DM81">
        <f>((3/14)*100)</f>
        <v>21.428571428571427</v>
      </c>
      <c r="DN81">
        <f>((13/14)*100)</f>
        <v>92.857142857142861</v>
      </c>
      <c r="DP81">
        <f>((2/9)*100)</f>
        <v>22.222222222222221</v>
      </c>
      <c r="DQ81">
        <f>((2/9)*100)</f>
        <v>22.222222222222221</v>
      </c>
      <c r="DR81">
        <f>((3/9)*100)</f>
        <v>33.333333333333329</v>
      </c>
      <c r="DS81">
        <f>((2/11)*100)</f>
        <v>18.181818181818183</v>
      </c>
      <c r="DT81">
        <f>((2/11)*100)</f>
        <v>18.181818181818183</v>
      </c>
      <c r="DU81">
        <f>((1/11)*100)</f>
        <v>9.0909090909090917</v>
      </c>
      <c r="DV81">
        <f>((2/10)*100)</f>
        <v>20</v>
      </c>
      <c r="DW81">
        <f>((1/10)*100)</f>
        <v>10</v>
      </c>
      <c r="DX81">
        <f>((9/10)*100)</f>
        <v>90</v>
      </c>
      <c r="DY81">
        <f>((3/10)*100)</f>
        <v>30</v>
      </c>
      <c r="DZ81">
        <f>((0/10)*100)</f>
        <v>0</v>
      </c>
      <c r="EA81">
        <f>((9/10)*100)</f>
        <v>90</v>
      </c>
    </row>
    <row r="82" spans="1:131" x14ac:dyDescent="0.25">
      <c r="A82">
        <v>72.203940000000003</v>
      </c>
      <c r="B82">
        <v>5.9810080000000001</v>
      </c>
      <c r="C82">
        <v>77.243733000000006</v>
      </c>
      <c r="D82">
        <v>7.2555889999999996</v>
      </c>
      <c r="E82">
        <v>73.339992000000009</v>
      </c>
      <c r="F82">
        <v>5.8254099999999998</v>
      </c>
      <c r="G82">
        <v>74.261915000000002</v>
      </c>
      <c r="H82">
        <v>9.262003</v>
      </c>
      <c r="K82">
        <f>(15/200)</f>
        <v>7.4999999999999997E-2</v>
      </c>
      <c r="L82">
        <f>(14/200)</f>
        <v>7.0000000000000007E-2</v>
      </c>
      <c r="M82">
        <f>(15/200)</f>
        <v>7.4999999999999997E-2</v>
      </c>
      <c r="N82">
        <f>(14/200)</f>
        <v>7.0000000000000007E-2</v>
      </c>
      <c r="P82">
        <f>(9/200)</f>
        <v>4.4999999999999998E-2</v>
      </c>
      <c r="Q82">
        <f>(11/200)</f>
        <v>5.5E-2</v>
      </c>
      <c r="R82">
        <f>(10/200)</f>
        <v>0.05</v>
      </c>
      <c r="S82">
        <f>(10/200)</f>
        <v>0.05</v>
      </c>
      <c r="U82">
        <f>0.075+0.045</f>
        <v>0.12</v>
      </c>
      <c r="V82">
        <f>0.07+0.055</f>
        <v>0.125</v>
      </c>
      <c r="W82">
        <f>0.075+0.05</f>
        <v>0.125</v>
      </c>
      <c r="X82">
        <f>0.07+0.05</f>
        <v>0.12000000000000001</v>
      </c>
      <c r="Z82">
        <f>SQRT((ABS($A$83-$A$82)^2+(ABS($B$83-$B$82)^2)))</f>
        <v>23.956076369663293</v>
      </c>
      <c r="AA82">
        <f>SQRT((ABS($C$83-$C$82)^2+(ABS($D$83-$D$82)^2)))</f>
        <v>20.824603568938766</v>
      </c>
      <c r="AB82">
        <f>SQRT((ABS($E$83-$E$82)^2+(ABS($F$83-$F$82)^2)))</f>
        <v>23.72503463057857</v>
      </c>
      <c r="AC82">
        <f>SQRT((ABS($G$83-$G$82)^2+(ABS($H$83-$H$82)^2)))</f>
        <v>21.72909734860951</v>
      </c>
      <c r="AJ82">
        <f>1/0.12</f>
        <v>8.3333333333333339</v>
      </c>
      <c r="AK82">
        <f>1/0.125</f>
        <v>8</v>
      </c>
      <c r="AL82">
        <f>1/0.125</f>
        <v>8</v>
      </c>
      <c r="AM82">
        <f>1/0.12</f>
        <v>8.3333333333333339</v>
      </c>
      <c r="AO82">
        <f>$Z82/$U82</f>
        <v>199.63396974719413</v>
      </c>
      <c r="AP82">
        <f>$AA82/$V82</f>
        <v>166.59682855151013</v>
      </c>
      <c r="AQ82">
        <f>$AB82/$W82</f>
        <v>189.80027704462856</v>
      </c>
      <c r="AR82">
        <f>$AC82/$X82</f>
        <v>181.07581123841257</v>
      </c>
      <c r="AV82">
        <f>((0.075/0.12)*100)</f>
        <v>62.5</v>
      </c>
      <c r="AW82">
        <f>((0.07/0.125)*100)</f>
        <v>56.000000000000007</v>
      </c>
      <c r="AX82">
        <f>((0.075/0.125)*100)</f>
        <v>60</v>
      </c>
      <c r="AY82">
        <f>((0.07/0.12)*100)</f>
        <v>58.333333333333336</v>
      </c>
      <c r="BA82">
        <f>((0.045/0.12)*100)</f>
        <v>37.5</v>
      </c>
      <c r="BB82">
        <f>((0.055/0.125)*100)</f>
        <v>44</v>
      </c>
      <c r="BC82">
        <f>((0.05/0.125)*100)</f>
        <v>40</v>
      </c>
      <c r="BD82">
        <f>((0.05/0.12)*100)</f>
        <v>41.666666666666671</v>
      </c>
      <c r="BF82">
        <f>ABS($B$82-$D$82)</f>
        <v>1.2745809999999995</v>
      </c>
      <c r="BG82">
        <f>ABS($F$82-$H$82)</f>
        <v>3.4365930000000002</v>
      </c>
      <c r="BL82">
        <f>SQRT((ABS($A$82-$E$82)^2+(ABS($B$82-$F$82)^2)))</f>
        <v>1.1466581375056888</v>
      </c>
      <c r="BM82">
        <f>SQRT((ABS($C$82-$G$82)^2+(ABS($D$82-$H$82)^2)))</f>
        <v>3.5940138737239211</v>
      </c>
      <c r="BO82">
        <f>SQRT((ABS($A$82-$G$82)^2+(ABS($B$82-$H$82)^2)))</f>
        <v>3.8730077834481555</v>
      </c>
      <c r="BP82">
        <f>SQRT((ABS($C$82-$E$82)^2+(ABS($D$82-$F$82)^2)))</f>
        <v>4.157475888940545</v>
      </c>
      <c r="BU82">
        <v>15</v>
      </c>
      <c r="BV82">
        <v>8</v>
      </c>
      <c r="BW82">
        <v>7</v>
      </c>
      <c r="BX82">
        <v>8</v>
      </c>
      <c r="BY82">
        <v>14</v>
      </c>
      <c r="BZ82">
        <v>8</v>
      </c>
      <c r="CA82">
        <v>4</v>
      </c>
      <c r="CB82">
        <v>4</v>
      </c>
      <c r="CC82">
        <v>15</v>
      </c>
      <c r="CD82">
        <v>7</v>
      </c>
      <c r="CE82">
        <v>4</v>
      </c>
      <c r="CF82">
        <v>13</v>
      </c>
      <c r="CG82">
        <v>14</v>
      </c>
      <c r="CH82">
        <v>8</v>
      </c>
      <c r="CI82">
        <v>3</v>
      </c>
      <c r="CJ82">
        <v>13</v>
      </c>
      <c r="CL82">
        <v>9</v>
      </c>
      <c r="CM82">
        <v>3</v>
      </c>
      <c r="CN82">
        <v>2</v>
      </c>
      <c r="CO82">
        <v>3</v>
      </c>
      <c r="CP82">
        <v>11</v>
      </c>
      <c r="CQ82">
        <v>3</v>
      </c>
      <c r="CR82">
        <v>1</v>
      </c>
      <c r="CS82">
        <v>0</v>
      </c>
      <c r="CT82">
        <v>10</v>
      </c>
      <c r="CU82">
        <v>2</v>
      </c>
      <c r="CV82">
        <v>0</v>
      </c>
      <c r="CW82">
        <v>9</v>
      </c>
      <c r="CX82">
        <v>10</v>
      </c>
      <c r="CY82">
        <v>3</v>
      </c>
      <c r="CZ82">
        <v>0</v>
      </c>
      <c r="DA82">
        <v>9</v>
      </c>
      <c r="DC82">
        <f>((8/15)*100)</f>
        <v>53.333333333333336</v>
      </c>
      <c r="DD82">
        <f>((7/15)*100)</f>
        <v>46.666666666666664</v>
      </c>
      <c r="DE82">
        <f>((8/15)*100)</f>
        <v>53.333333333333336</v>
      </c>
      <c r="DF82">
        <f>((8/14)*100)</f>
        <v>57.142857142857139</v>
      </c>
      <c r="DG82">
        <f>((4/14)*100)</f>
        <v>28.571428571428569</v>
      </c>
      <c r="DH82">
        <f>((4/14)*100)</f>
        <v>28.571428571428569</v>
      </c>
      <c r="DI82">
        <f>((7/15)*100)</f>
        <v>46.666666666666664</v>
      </c>
      <c r="DJ82">
        <f>((4/15)*100)</f>
        <v>26.666666666666668</v>
      </c>
      <c r="DK82">
        <f>((13/15)*100)</f>
        <v>86.666666666666671</v>
      </c>
      <c r="DL82">
        <f>((8/14)*100)</f>
        <v>57.142857142857139</v>
      </c>
      <c r="DM82">
        <f>((3/14)*100)</f>
        <v>21.428571428571427</v>
      </c>
      <c r="DN82">
        <f>((13/14)*100)</f>
        <v>92.857142857142861</v>
      </c>
      <c r="DP82">
        <f>((3/9)*100)</f>
        <v>33.333333333333329</v>
      </c>
      <c r="DQ82">
        <f>((2/9)*100)</f>
        <v>22.222222222222221</v>
      </c>
      <c r="DR82">
        <f>((3/9)*100)</f>
        <v>33.333333333333329</v>
      </c>
      <c r="DS82">
        <f>((3/11)*100)</f>
        <v>27.27272727272727</v>
      </c>
      <c r="DT82">
        <f>((1/11)*100)</f>
        <v>9.0909090909090917</v>
      </c>
      <c r="DU82">
        <f>((0/11)*100)</f>
        <v>0</v>
      </c>
      <c r="DV82">
        <f>((2/10)*100)</f>
        <v>20</v>
      </c>
      <c r="DW82">
        <f>((0/10)*100)</f>
        <v>0</v>
      </c>
      <c r="DX82">
        <f>((9/10)*100)</f>
        <v>90</v>
      </c>
      <c r="DY82">
        <f>((3/10)*100)</f>
        <v>30</v>
      </c>
      <c r="DZ82">
        <f>((0/10)*100)</f>
        <v>0</v>
      </c>
      <c r="EA82">
        <f>((9/10)*100)</f>
        <v>90</v>
      </c>
    </row>
    <row r="83" spans="1:131" x14ac:dyDescent="0.25">
      <c r="A83">
        <v>48.248016</v>
      </c>
      <c r="B83">
        <v>5.8955659999999996</v>
      </c>
      <c r="C83">
        <v>56.420124000000001</v>
      </c>
      <c r="D83">
        <v>7.0520649999999998</v>
      </c>
      <c r="E83">
        <v>49.633198</v>
      </c>
      <c r="F83">
        <v>4.8952559999999998</v>
      </c>
      <c r="G83">
        <v>52.532940000000004</v>
      </c>
      <c r="H83">
        <v>9.1890850000000004</v>
      </c>
      <c r="K83">
        <f>(15/200)</f>
        <v>7.4999999999999997E-2</v>
      </c>
      <c r="L83">
        <f>(12/200)</f>
        <v>0.06</v>
      </c>
      <c r="M83">
        <f>(15/200)</f>
        <v>7.4999999999999997E-2</v>
      </c>
      <c r="N83">
        <f>(13/200)</f>
        <v>6.5000000000000002E-2</v>
      </c>
      <c r="P83">
        <f>(10/200)</f>
        <v>0.05</v>
      </c>
      <c r="Q83">
        <f>(11/200)</f>
        <v>5.5E-2</v>
      </c>
      <c r="R83">
        <f>(10/200)</f>
        <v>0.05</v>
      </c>
      <c r="S83">
        <f>(11/200)</f>
        <v>5.5E-2</v>
      </c>
      <c r="U83">
        <f>0.075+0.05</f>
        <v>0.125</v>
      </c>
      <c r="V83">
        <f>0.06+0.055</f>
        <v>0.11499999999999999</v>
      </c>
      <c r="W83">
        <f>0.075+0.05</f>
        <v>0.125</v>
      </c>
      <c r="X83">
        <f>0.065+0.055</f>
        <v>0.12</v>
      </c>
      <c r="Z83">
        <f>SQRT((ABS($A$84-$A$83)^2+(ABS($B$84-$B$83)^2)))</f>
        <v>24.127034788408498</v>
      </c>
      <c r="AA83">
        <f>SQRT((ABS($C$84-$C$83)^2+(ABS($D$84-$D$83)^2)))</f>
        <v>23.597285818724092</v>
      </c>
      <c r="AB83">
        <f>SQRT((ABS($E$84-$E$83)^2+(ABS($F$84-$F$83)^2)))</f>
        <v>24.654567617670516</v>
      </c>
      <c r="AC83">
        <f>SQRT((ABS($G$84-$G$83)^2+(ABS($H$84-$H$83)^2)))</f>
        <v>22.939791433501743</v>
      </c>
      <c r="AJ83">
        <f>1/0.125</f>
        <v>8</v>
      </c>
      <c r="AK83">
        <f>1/0.115</f>
        <v>8.695652173913043</v>
      </c>
      <c r="AL83">
        <f>1/0.125</f>
        <v>8</v>
      </c>
      <c r="AM83">
        <f>1/0.12</f>
        <v>8.3333333333333339</v>
      </c>
      <c r="AO83">
        <f>$Z83/$U83</f>
        <v>193.01627830726798</v>
      </c>
      <c r="AP83">
        <f>$AA83/$V83</f>
        <v>205.1937897280356</v>
      </c>
      <c r="AQ83">
        <f>$AB83/$W83</f>
        <v>197.23654094136413</v>
      </c>
      <c r="AR83">
        <f>$AC83/$X83</f>
        <v>191.16492861251453</v>
      </c>
      <c r="AV83">
        <f>((0.075/0.125)*100)</f>
        <v>60</v>
      </c>
      <c r="AW83">
        <f>((0.06/0.115)*100)</f>
        <v>52.173913043478258</v>
      </c>
      <c r="AX83">
        <f>((0.075/0.125)*100)</f>
        <v>60</v>
      </c>
      <c r="AY83">
        <f>((0.065/0.12)*100)</f>
        <v>54.166666666666671</v>
      </c>
      <c r="BA83">
        <f>((0.05/0.125)*100)</f>
        <v>40</v>
      </c>
      <c r="BB83">
        <f>((0.055/0.115)*100)</f>
        <v>47.826086956521735</v>
      </c>
      <c r="BC83">
        <f>((0.05/0.125)*100)</f>
        <v>40</v>
      </c>
      <c r="BD83">
        <f>((0.055/0.12)*100)</f>
        <v>45.833333333333336</v>
      </c>
      <c r="BF83">
        <f>ABS($B$83-$D$83)</f>
        <v>1.1564990000000002</v>
      </c>
      <c r="BG83">
        <f>ABS($F$83-$H$83)</f>
        <v>4.2938290000000006</v>
      </c>
      <c r="BL83">
        <f>SQRT((ABS($A$83-$E$83)^2+(ABS($B$83-$F$83)^2)))</f>
        <v>1.708610332762857</v>
      </c>
      <c r="BM83">
        <f>SQRT((ABS($C$83-$G$83)^2+(ABS($D$83-$H$83)^2)))</f>
        <v>4.4358825424323385</v>
      </c>
      <c r="BO83">
        <f>SQRT((ABS($A$83-$G$83)^2+(ABS($B$83-$H$83)^2)))</f>
        <v>5.4044279150652974</v>
      </c>
      <c r="BP83">
        <f>SQRT((ABS($C$83-$E$83)^2+(ABS($D$83-$F$83)^2)))</f>
        <v>7.1213895829365361</v>
      </c>
      <c r="BR83">
        <f>DEGREES(ACOS((5.9574225228252^2+28.5588531364076^2-25.117820282235^2)/(2*5.9574225228252*28.5588531364076)))</f>
        <v>49.676122054289614</v>
      </c>
      <c r="BU83">
        <v>15</v>
      </c>
      <c r="BV83">
        <v>6</v>
      </c>
      <c r="BW83">
        <v>7</v>
      </c>
      <c r="BX83">
        <v>8</v>
      </c>
      <c r="BY83">
        <v>12</v>
      </c>
      <c r="BZ83">
        <v>6</v>
      </c>
      <c r="CA83">
        <v>4</v>
      </c>
      <c r="CB83">
        <v>2</v>
      </c>
      <c r="CC83">
        <v>15</v>
      </c>
      <c r="CD83">
        <v>7</v>
      </c>
      <c r="CE83">
        <v>6</v>
      </c>
      <c r="CF83">
        <v>12</v>
      </c>
      <c r="CG83">
        <v>13</v>
      </c>
      <c r="CH83">
        <v>8</v>
      </c>
      <c r="CI83">
        <v>3</v>
      </c>
      <c r="CJ83">
        <v>12</v>
      </c>
      <c r="CL83">
        <v>10</v>
      </c>
      <c r="CM83">
        <v>4</v>
      </c>
      <c r="CN83">
        <v>2</v>
      </c>
      <c r="CO83">
        <v>4</v>
      </c>
      <c r="CP83">
        <v>11</v>
      </c>
      <c r="CQ83">
        <v>4</v>
      </c>
      <c r="CR83">
        <v>0</v>
      </c>
      <c r="CS83">
        <v>0</v>
      </c>
      <c r="CT83">
        <v>10</v>
      </c>
      <c r="CU83">
        <v>2</v>
      </c>
      <c r="CV83">
        <v>2</v>
      </c>
      <c r="CW83">
        <v>9</v>
      </c>
      <c r="CX83">
        <v>11</v>
      </c>
      <c r="CY83">
        <v>4</v>
      </c>
      <c r="CZ83">
        <v>1</v>
      </c>
      <c r="DA83">
        <v>9</v>
      </c>
      <c r="DC83">
        <f>((6/15)*100)</f>
        <v>40</v>
      </c>
      <c r="DD83">
        <f>((7/15)*100)</f>
        <v>46.666666666666664</v>
      </c>
      <c r="DE83">
        <f>((8/15)*100)</f>
        <v>53.333333333333336</v>
      </c>
      <c r="DF83">
        <f>((6/12)*100)</f>
        <v>50</v>
      </c>
      <c r="DG83">
        <f>((4/12)*100)</f>
        <v>33.333333333333329</v>
      </c>
      <c r="DH83">
        <f>((2/12)*100)</f>
        <v>16.666666666666664</v>
      </c>
      <c r="DI83">
        <f>((7/15)*100)</f>
        <v>46.666666666666664</v>
      </c>
      <c r="DJ83">
        <f>((6/15)*100)</f>
        <v>40</v>
      </c>
      <c r="DK83">
        <f>((12/15)*100)</f>
        <v>80</v>
      </c>
      <c r="DL83">
        <f>((8/13)*100)</f>
        <v>61.53846153846154</v>
      </c>
      <c r="DM83">
        <f>((3/13)*100)</f>
        <v>23.076923076923077</v>
      </c>
      <c r="DN83">
        <f>((12/13)*100)</f>
        <v>92.307692307692307</v>
      </c>
      <c r="DP83">
        <f>((4/10)*100)</f>
        <v>40</v>
      </c>
      <c r="DQ83">
        <f>((2/10)*100)</f>
        <v>20</v>
      </c>
      <c r="DR83">
        <f>((4/10)*100)</f>
        <v>40</v>
      </c>
      <c r="DS83">
        <f>((4/11)*100)</f>
        <v>36.363636363636367</v>
      </c>
      <c r="DT83">
        <f>((0/11)*100)</f>
        <v>0</v>
      </c>
      <c r="DU83">
        <f>((0/11)*100)</f>
        <v>0</v>
      </c>
      <c r="DV83">
        <f>((2/10)*100)</f>
        <v>20</v>
      </c>
      <c r="DW83">
        <f>((2/10)*100)</f>
        <v>20</v>
      </c>
      <c r="DX83">
        <f>((9/10)*100)</f>
        <v>90</v>
      </c>
      <c r="DY83">
        <f>((4/11)*100)</f>
        <v>36.363636363636367</v>
      </c>
      <c r="DZ83">
        <f>((1/11)*100)</f>
        <v>9.0909090909090917</v>
      </c>
      <c r="EA83">
        <f>((9/11)*100)</f>
        <v>81.818181818181827</v>
      </c>
    </row>
    <row r="84" spans="1:131" x14ac:dyDescent="0.25">
      <c r="A84">
        <v>24.128281000000001</v>
      </c>
      <c r="B84">
        <v>6.4890230000000004</v>
      </c>
      <c r="C84">
        <v>32.829369999999997</v>
      </c>
      <c r="D84">
        <v>7.6072439999999997</v>
      </c>
      <c r="E84">
        <v>24.987766000000008</v>
      </c>
      <c r="F84">
        <v>5.5663640000000001</v>
      </c>
      <c r="G84">
        <v>29.594496000000007</v>
      </c>
      <c r="H84">
        <v>9.4377169999999992</v>
      </c>
      <c r="K84">
        <f>(15/200)</f>
        <v>7.4999999999999997E-2</v>
      </c>
      <c r="L84">
        <f>(13/200)</f>
        <v>6.5000000000000002E-2</v>
      </c>
      <c r="M84">
        <f>(15/200)</f>
        <v>7.4999999999999997E-2</v>
      </c>
      <c r="N84">
        <f>(14/200)</f>
        <v>7.0000000000000007E-2</v>
      </c>
      <c r="P84">
        <f>(10/200)</f>
        <v>0.05</v>
      </c>
      <c r="Q84">
        <f>(11/200)</f>
        <v>5.5E-2</v>
      </c>
      <c r="R84">
        <f>(12/200)</f>
        <v>0.06</v>
      </c>
      <c r="S84">
        <f>(11/200)</f>
        <v>5.5E-2</v>
      </c>
      <c r="U84">
        <f>0.075+0.05</f>
        <v>0.125</v>
      </c>
      <c r="V84">
        <f>0.065+0.055</f>
        <v>0.12</v>
      </c>
      <c r="W84">
        <f>0.075+0.06</f>
        <v>0.13500000000000001</v>
      </c>
      <c r="X84">
        <f>0.07+0.055</f>
        <v>0.125</v>
      </c>
      <c r="AJ84">
        <f>1/0.125</f>
        <v>8</v>
      </c>
      <c r="AK84">
        <f>1/0.12</f>
        <v>8.3333333333333339</v>
      </c>
      <c r="AL84">
        <f>1/0.135</f>
        <v>7.4074074074074066</v>
      </c>
      <c r="AM84">
        <f>1/0.125</f>
        <v>8</v>
      </c>
      <c r="AV84">
        <f>((0.075/0.125)*100)</f>
        <v>60</v>
      </c>
      <c r="AW84">
        <f>((0.065/0.12)*100)</f>
        <v>54.166666666666671</v>
      </c>
      <c r="AX84">
        <f>((0.075/0.135)*100)</f>
        <v>55.55555555555555</v>
      </c>
      <c r="AY84">
        <f>((0.07/0.125)*100)</f>
        <v>56.000000000000007</v>
      </c>
      <c r="BA84">
        <f>((0.05/0.125)*100)</f>
        <v>40</v>
      </c>
      <c r="BB84">
        <f>((0.055/0.12)*100)</f>
        <v>45.833333333333336</v>
      </c>
      <c r="BC84">
        <f>((0.06/0.135)*100)</f>
        <v>44.444444444444443</v>
      </c>
      <c r="BD84">
        <f>((0.055/0.125)*100)</f>
        <v>44</v>
      </c>
      <c r="BF84">
        <f>ABS($B$84-$D$84)</f>
        <v>1.1182209999999992</v>
      </c>
      <c r="BG84">
        <f>ABS($F$84-$H$84)</f>
        <v>3.8713529999999992</v>
      </c>
      <c r="BI84">
        <v>1.8693974999999998</v>
      </c>
      <c r="BJ84">
        <v>1.6461219999999996</v>
      </c>
      <c r="BO84">
        <f>SQRT((ABS($A$84-$G$84)^2+(ABS($B$84-$H$84)^2)))</f>
        <v>6.2108214216688804</v>
      </c>
      <c r="BP84">
        <f>SQRT((ABS($C$84-$E$84)^2+(ABS($D$84-$F$84)^2)))</f>
        <v>8.1028355818945155</v>
      </c>
      <c r="BR84">
        <f>DEGREES(ACOS((22.7770460119652^2+21.9601383446149^2-4.71822296085571^2)/(2*22.7770460119652*21.9601383446149)))</f>
        <v>11.926422783111144</v>
      </c>
      <c r="BS84">
        <f>DEGREES(ACOS((25.117820282235^2+25.4051421784927^2-4.5103753289682^2)/(2*25.117820282235*25.4051421784927)))</f>
        <v>10.222962808617437</v>
      </c>
      <c r="BU84">
        <v>15</v>
      </c>
      <c r="BV84">
        <v>5</v>
      </c>
      <c r="BW84">
        <v>5</v>
      </c>
      <c r="BX84">
        <v>9</v>
      </c>
      <c r="BY84">
        <v>13</v>
      </c>
      <c r="BZ84">
        <v>5</v>
      </c>
      <c r="CA84">
        <v>6</v>
      </c>
      <c r="CB84">
        <v>3</v>
      </c>
      <c r="CC84">
        <v>15</v>
      </c>
      <c r="CD84">
        <v>5</v>
      </c>
      <c r="CE84">
        <v>8</v>
      </c>
      <c r="CF84">
        <v>10</v>
      </c>
      <c r="CG84">
        <v>14</v>
      </c>
      <c r="CH84">
        <v>9</v>
      </c>
      <c r="CI84">
        <v>3</v>
      </c>
      <c r="CJ84">
        <v>10</v>
      </c>
      <c r="CL84">
        <v>10</v>
      </c>
      <c r="CM84">
        <v>2</v>
      </c>
      <c r="CN84">
        <v>2</v>
      </c>
      <c r="CO84">
        <v>5</v>
      </c>
      <c r="CP84">
        <v>11</v>
      </c>
      <c r="CQ84">
        <v>2</v>
      </c>
      <c r="CR84">
        <v>2</v>
      </c>
      <c r="CS84">
        <v>1</v>
      </c>
      <c r="CT84">
        <v>12</v>
      </c>
      <c r="CU84">
        <v>2</v>
      </c>
      <c r="CV84">
        <v>5</v>
      </c>
      <c r="CW84">
        <v>8</v>
      </c>
      <c r="CX84">
        <v>11</v>
      </c>
      <c r="CY84">
        <v>5</v>
      </c>
      <c r="CZ84">
        <v>1</v>
      </c>
      <c r="DA84">
        <v>8</v>
      </c>
      <c r="DC84">
        <f>((5/15)*100)</f>
        <v>33.333333333333329</v>
      </c>
      <c r="DD84">
        <f>((5/15)*100)</f>
        <v>33.333333333333329</v>
      </c>
      <c r="DE84">
        <f>((9/15)*100)</f>
        <v>60</v>
      </c>
      <c r="DF84">
        <f>((5/13)*100)</f>
        <v>38.461538461538467</v>
      </c>
      <c r="DG84">
        <f>((6/13)*100)</f>
        <v>46.153846153846153</v>
      </c>
      <c r="DH84">
        <f>((3/13)*100)</f>
        <v>23.076923076923077</v>
      </c>
      <c r="DI84">
        <f>((5/15)*100)</f>
        <v>33.333333333333329</v>
      </c>
      <c r="DJ84">
        <f>((8/15)*100)</f>
        <v>53.333333333333336</v>
      </c>
      <c r="DK84">
        <f>((10/15)*100)</f>
        <v>66.666666666666657</v>
      </c>
      <c r="DL84">
        <f>((9/14)*100)</f>
        <v>64.285714285714292</v>
      </c>
      <c r="DM84">
        <f>((3/14)*100)</f>
        <v>21.428571428571427</v>
      </c>
      <c r="DN84">
        <f>((10/14)*100)</f>
        <v>71.428571428571431</v>
      </c>
      <c r="DP84">
        <f>((2/10)*100)</f>
        <v>20</v>
      </c>
      <c r="DQ84">
        <f>((2/10)*100)</f>
        <v>20</v>
      </c>
      <c r="DR84">
        <f>((5/10)*100)</f>
        <v>50</v>
      </c>
      <c r="DS84">
        <f>((2/11)*100)</f>
        <v>18.181818181818183</v>
      </c>
      <c r="DT84">
        <f>((2/11)*100)</f>
        <v>18.181818181818183</v>
      </c>
      <c r="DU84">
        <f>((1/11)*100)</f>
        <v>9.0909090909090917</v>
      </c>
      <c r="DV84">
        <f>((2/12)*100)</f>
        <v>16.666666666666664</v>
      </c>
      <c r="DW84">
        <f>((5/12)*100)</f>
        <v>41.666666666666671</v>
      </c>
      <c r="DX84">
        <f>((8/12)*100)</f>
        <v>66.666666666666657</v>
      </c>
      <c r="DY84">
        <f>((5/11)*100)</f>
        <v>45.454545454545453</v>
      </c>
      <c r="DZ84">
        <f>((1/11)*100)</f>
        <v>9.0909090909090917</v>
      </c>
      <c r="EA84">
        <f>((8/11)*100)</f>
        <v>72.727272727272734</v>
      </c>
    </row>
    <row r="85" spans="1:131" x14ac:dyDescent="0.25">
      <c r="A85" t="s">
        <v>22</v>
      </c>
      <c r="B85" t="s">
        <v>22</v>
      </c>
      <c r="C85" t="s">
        <v>22</v>
      </c>
      <c r="D85" t="s">
        <v>22</v>
      </c>
      <c r="E85" t="s">
        <v>22</v>
      </c>
      <c r="F85" t="s">
        <v>22</v>
      </c>
      <c r="G85" t="s">
        <v>22</v>
      </c>
      <c r="H85" t="s">
        <v>22</v>
      </c>
      <c r="P85">
        <f>(11/200)</f>
        <v>5.5E-2</v>
      </c>
      <c r="Q85">
        <f>(12/200)</f>
        <v>0.06</v>
      </c>
      <c r="BR85">
        <f>DEGREES(ACOS((23.4744959783778^2+22.4548946364311^2-3.36913286866769^2)/(2*23.4744959783778*22.4548946364311)))</f>
        <v>8.0201757371220594</v>
      </c>
      <c r="BS85">
        <f>DEGREES(ACOS((28.1634089173328^2+28.767341680897^2-4.29063078196877^2)/(2*28.1634089173328*28.767341680897)))</f>
        <v>8.5587389860259808</v>
      </c>
      <c r="CL85">
        <v>11</v>
      </c>
      <c r="CM85">
        <v>2</v>
      </c>
      <c r="CN85">
        <v>1</v>
      </c>
      <c r="CO85">
        <v>6</v>
      </c>
      <c r="CP85">
        <v>12</v>
      </c>
      <c r="CQ85">
        <v>2</v>
      </c>
      <c r="CR85">
        <v>5</v>
      </c>
      <c r="CS85">
        <v>1</v>
      </c>
      <c r="DP85">
        <f>((2/11)*100)</f>
        <v>18.181818181818183</v>
      </c>
      <c r="DQ85">
        <f>((1/11)*100)</f>
        <v>9.0909090909090917</v>
      </c>
      <c r="DR85">
        <f>((6/11)*100)</f>
        <v>54.54545454545454</v>
      </c>
      <c r="DS85">
        <f>((2/12)*100)</f>
        <v>16.666666666666664</v>
      </c>
      <c r="DT85">
        <f>((5/12)*100)</f>
        <v>41.666666666666671</v>
      </c>
      <c r="DU85">
        <f>((1/12)*100)</f>
        <v>8.3333333333333321</v>
      </c>
    </row>
    <row r="86" spans="1:131" x14ac:dyDescent="0.25">
      <c r="A86">
        <v>72.93304400000001</v>
      </c>
      <c r="B86">
        <v>9.5565329999999999</v>
      </c>
      <c r="C86">
        <v>71.860623000000004</v>
      </c>
      <c r="D86">
        <v>8.0793859999999995</v>
      </c>
      <c r="E86">
        <v>73.62457400000001</v>
      </c>
      <c r="F86">
        <v>10.969744</v>
      </c>
      <c r="G86">
        <v>73.865168000000011</v>
      </c>
      <c r="H86">
        <v>6.9905020000000002</v>
      </c>
      <c r="Z86">
        <f>SQRT((ABS($A$87-$A$86)^2+(ABS($B$87-$B$86)^2)))</f>
        <v>25.873575832561208</v>
      </c>
      <c r="AA86">
        <f>SQRT((ABS($C$87-$C$86)^2+(ABS($D$87-$D$86)^2)))</f>
        <v>20.809143441351665</v>
      </c>
      <c r="AB86">
        <f>SQRT((ABS($E$87-$E$86)^2+(ABS($F$87-$F$86)^2)))</f>
        <v>24.828494880679983</v>
      </c>
      <c r="AC86">
        <f>SQRT((ABS($G$87-$G$86)^2+(ABS($H$87-$H$86)^2)))</f>
        <v>24.677580333607519</v>
      </c>
      <c r="BF86">
        <f>ABS($B$86-$D$86)</f>
        <v>1.4771470000000004</v>
      </c>
      <c r="BG86">
        <f>ABS($F$86-$H$86)</f>
        <v>3.9792420000000002</v>
      </c>
      <c r="BL86">
        <f>SQRT((ABS($A$86-$E$86)^2+(ABS($B$86-$F$86)^2)))</f>
        <v>1.573333744448711</v>
      </c>
      <c r="BM86">
        <f>SQRT((ABS($C$86-$G$86)^2+(ABS($D$86-$H$86)^2)))</f>
        <v>2.2811990317552362</v>
      </c>
      <c r="BO86">
        <f>SQRT((ABS($A$86-$G$86)^2+(ABS($B$86-$H$86)^2)))</f>
        <v>2.7300861239779599</v>
      </c>
      <c r="BP86">
        <f>SQRT((ABS($C$86-$E$86)^2+(ABS($D$86-$F$86)^2)))</f>
        <v>3.3861028481965851</v>
      </c>
      <c r="BR86">
        <f>DEGREES(ACOS((27.9926014342586^2+28.2261062999076^2-4.4803601817114^2)/(2*27.9926014342586*28.2261062999076)))</f>
        <v>9.1297182014030369</v>
      </c>
      <c r="BS86">
        <f>DEGREES(ACOS((35.0809963167495^2+35.3992513165361^2-4.19799845800508^2)/(2*35.0809963167495*35.3992513165361)))</f>
        <v>6.8098249091915548</v>
      </c>
    </row>
    <row r="87" spans="1:131" x14ac:dyDescent="0.25">
      <c r="A87">
        <v>98.800207999999998</v>
      </c>
      <c r="B87">
        <v>8.9805530000000005</v>
      </c>
      <c r="C87">
        <v>92.664916000000005</v>
      </c>
      <c r="D87">
        <v>7.6301160000000001</v>
      </c>
      <c r="E87">
        <v>98.439370000000011</v>
      </c>
      <c r="F87">
        <v>10.145087999999999</v>
      </c>
      <c r="G87">
        <v>98.468761000000001</v>
      </c>
      <c r="H87">
        <v>5.0810040000000001</v>
      </c>
      <c r="K87">
        <f>(15/200)</f>
        <v>7.4999999999999997E-2</v>
      </c>
      <c r="L87">
        <f>(11/200)</f>
        <v>5.5E-2</v>
      </c>
      <c r="M87">
        <f>(13/200)</f>
        <v>6.5000000000000002E-2</v>
      </c>
      <c r="N87">
        <f>(13/200)</f>
        <v>6.5000000000000002E-2</v>
      </c>
      <c r="P87">
        <f>(7/200)</f>
        <v>3.5000000000000003E-2</v>
      </c>
      <c r="Q87">
        <f>(7/200)</f>
        <v>3.5000000000000003E-2</v>
      </c>
      <c r="R87">
        <f>(8/200)</f>
        <v>0.04</v>
      </c>
      <c r="S87">
        <f>(7/200)</f>
        <v>3.5000000000000003E-2</v>
      </c>
      <c r="U87">
        <f>0.075+0.035</f>
        <v>0.11</v>
      </c>
      <c r="V87">
        <f>0.055+0.035</f>
        <v>0.09</v>
      </c>
      <c r="W87">
        <f>0.065+0.04</f>
        <v>0.10500000000000001</v>
      </c>
      <c r="X87">
        <f>0.065+0.035</f>
        <v>0.1</v>
      </c>
      <c r="Z87">
        <f>SQRT((ABS($A$88-$A$87)^2+(ABS($B$88-$B$87)^2)))</f>
        <v>28.93263878608332</v>
      </c>
      <c r="AA87">
        <f>SQRT((ABS($C$88-$C$87)^2+(ABS($D$88-$D$87)^2)))</f>
        <v>30.29998895353792</v>
      </c>
      <c r="AB87">
        <f>SQRT((ABS($E$88-$E$87)^2+(ABS($F$88-$F$87)^2)))</f>
        <v>30.542534809606082</v>
      </c>
      <c r="AC87">
        <f>SQRT((ABS($G$88-$G$87)^2+(ABS($H$88-$H$87)^2)))</f>
        <v>30.25573442678693</v>
      </c>
      <c r="AJ87">
        <f>1/0.11</f>
        <v>9.0909090909090917</v>
      </c>
      <c r="AK87">
        <f>1/0.09</f>
        <v>11.111111111111111</v>
      </c>
      <c r="AL87">
        <f>1/0.105</f>
        <v>9.5238095238095237</v>
      </c>
      <c r="AM87">
        <f>1/0.1</f>
        <v>10</v>
      </c>
      <c r="AO87">
        <f>$Z87/$U87</f>
        <v>263.02398896439382</v>
      </c>
      <c r="AP87">
        <f>$AA87/$V87</f>
        <v>336.66654392819913</v>
      </c>
      <c r="AQ87">
        <f>$AB87/$W87</f>
        <v>290.88128390101025</v>
      </c>
      <c r="AR87">
        <f>$AC87/$X87</f>
        <v>302.55734426786927</v>
      </c>
      <c r="AV87">
        <f>((0.075/0.11)*100)</f>
        <v>68.181818181818173</v>
      </c>
      <c r="AW87">
        <f>((0.055/0.09)*100)</f>
        <v>61.111111111111114</v>
      </c>
      <c r="AX87">
        <f>((0.065/0.105)*100)</f>
        <v>61.904761904761905</v>
      </c>
      <c r="AY87">
        <f>((0.065/0.1)*100)</f>
        <v>65</v>
      </c>
      <c r="BA87">
        <f>((0.035/0.11)*100)</f>
        <v>31.818181818181824</v>
      </c>
      <c r="BB87">
        <f>((0.035/0.09)*100)</f>
        <v>38.888888888888893</v>
      </c>
      <c r="BC87">
        <f>((0.04/0.105)*100)</f>
        <v>38.095238095238102</v>
      </c>
      <c r="BD87">
        <f>((0.035/0.1)*100)</f>
        <v>35</v>
      </c>
      <c r="BF87">
        <f>ABS($B$87-$D$87)</f>
        <v>1.3504370000000003</v>
      </c>
      <c r="BG87">
        <f>ABS($F$87-$H$87)</f>
        <v>5.0640839999999994</v>
      </c>
      <c r="BL87">
        <f>SQRT((ABS($A$87-$E$87)^2+(ABS($B$87-$F$87)^2)))</f>
        <v>1.2191578357493291</v>
      </c>
      <c r="BM87">
        <f>SQRT((ABS($C$87-$G$87)^2+(ABS($D$87-$H$87)^2)))</f>
        <v>6.3389737949110456</v>
      </c>
      <c r="BO87">
        <f>SQRT((ABS($A$87-$G$87)^2+(ABS($B$87-$H$87)^2)))</f>
        <v>3.9136095253882957</v>
      </c>
      <c r="BP87">
        <f>SQRT((ABS($C$87-$E$87)^2+(ABS($D$87-$F$87)^2)))</f>
        <v>6.2983651179413265</v>
      </c>
      <c r="BR87">
        <f>DEGREES(ACOS((20.2588992543072^2+20.7087327701061^2-3.67247371594529^2)/(2*20.2588992543072*20.7087327701061)))</f>
        <v>10.209129400359945</v>
      </c>
      <c r="BS87">
        <f>DEGREES(ACOS((4.4803601817114^2+20.3348070582118^2-20.2588992543072^2)/(2*4.4803601817114*20.3348070582118)))</f>
        <v>82.699369201709203</v>
      </c>
      <c r="BU87">
        <v>15</v>
      </c>
      <c r="BV87">
        <v>10</v>
      </c>
      <c r="BW87">
        <v>7</v>
      </c>
      <c r="BX87">
        <v>8</v>
      </c>
      <c r="BY87">
        <v>11</v>
      </c>
      <c r="BZ87">
        <v>10</v>
      </c>
      <c r="CA87">
        <v>3</v>
      </c>
      <c r="CB87">
        <v>4</v>
      </c>
      <c r="CC87">
        <v>13</v>
      </c>
      <c r="CD87">
        <v>7</v>
      </c>
      <c r="CE87">
        <v>5</v>
      </c>
      <c r="CF87">
        <v>13</v>
      </c>
      <c r="CG87">
        <v>13</v>
      </c>
      <c r="CH87">
        <v>7</v>
      </c>
      <c r="CI87">
        <v>5</v>
      </c>
      <c r="CJ87">
        <v>13</v>
      </c>
      <c r="CL87">
        <v>7</v>
      </c>
      <c r="CM87">
        <v>6</v>
      </c>
      <c r="CN87">
        <v>0</v>
      </c>
      <c r="CO87">
        <v>0</v>
      </c>
      <c r="CP87">
        <v>7</v>
      </c>
      <c r="CQ87">
        <v>6</v>
      </c>
      <c r="CR87">
        <v>0</v>
      </c>
      <c r="CS87">
        <v>0</v>
      </c>
      <c r="CT87">
        <v>8</v>
      </c>
      <c r="CU87">
        <v>0</v>
      </c>
      <c r="CV87">
        <v>0</v>
      </c>
      <c r="CW87">
        <v>7</v>
      </c>
      <c r="CX87">
        <v>7</v>
      </c>
      <c r="CY87">
        <v>0</v>
      </c>
      <c r="CZ87">
        <v>0</v>
      </c>
      <c r="DA87">
        <v>7</v>
      </c>
      <c r="DC87">
        <f>((10/15)*100)</f>
        <v>66.666666666666657</v>
      </c>
      <c r="DD87">
        <f>((7/15)*100)</f>
        <v>46.666666666666664</v>
      </c>
      <c r="DE87">
        <f>((8/15)*100)</f>
        <v>53.333333333333336</v>
      </c>
      <c r="DF87">
        <f>((10/11)*100)</f>
        <v>90.909090909090907</v>
      </c>
      <c r="DG87">
        <f>((3/11)*100)</f>
        <v>27.27272727272727</v>
      </c>
      <c r="DH87">
        <f>((4/11)*100)</f>
        <v>36.363636363636367</v>
      </c>
      <c r="DI87">
        <f>((7/13)*100)</f>
        <v>53.846153846153847</v>
      </c>
      <c r="DJ87">
        <f>((5/13)*100)</f>
        <v>38.461538461538467</v>
      </c>
      <c r="DK87">
        <f>((13/13)*100)</f>
        <v>100</v>
      </c>
      <c r="DL87">
        <f>((7/13)*100)</f>
        <v>53.846153846153847</v>
      </c>
      <c r="DM87">
        <f>((5/13)*100)</f>
        <v>38.461538461538467</v>
      </c>
      <c r="DN87">
        <f>((13/13)*100)</f>
        <v>100</v>
      </c>
      <c r="DP87">
        <f>((6/7)*100)</f>
        <v>85.714285714285708</v>
      </c>
      <c r="DQ87">
        <f>((0/7)*100)</f>
        <v>0</v>
      </c>
      <c r="DR87">
        <f>((0/7)*100)</f>
        <v>0</v>
      </c>
      <c r="DS87">
        <f>((6/7)*100)</f>
        <v>85.714285714285708</v>
      </c>
      <c r="DT87">
        <f>((0/7)*100)</f>
        <v>0</v>
      </c>
      <c r="DU87">
        <f>((0/7)*100)</f>
        <v>0</v>
      </c>
      <c r="DV87">
        <f>((0/8)*100)</f>
        <v>0</v>
      </c>
      <c r="DW87">
        <f>((0/8)*100)</f>
        <v>0</v>
      </c>
      <c r="DX87">
        <f>((7/8)*100)</f>
        <v>87.5</v>
      </c>
      <c r="DY87">
        <f>((0/7)*100)</f>
        <v>0</v>
      </c>
      <c r="DZ87">
        <f>((0/7)*100)</f>
        <v>0</v>
      </c>
      <c r="EA87">
        <f>((7/7)*100)</f>
        <v>100</v>
      </c>
    </row>
    <row r="88" spans="1:131" x14ac:dyDescent="0.25">
      <c r="A88">
        <v>127.69868400000001</v>
      </c>
      <c r="B88">
        <v>7.574967</v>
      </c>
      <c r="C88">
        <v>122.915294</v>
      </c>
      <c r="D88">
        <v>5.896922</v>
      </c>
      <c r="E88">
        <v>128.936702</v>
      </c>
      <c r="F88">
        <v>8.4840119999999999</v>
      </c>
      <c r="G88">
        <v>128.718177</v>
      </c>
      <c r="H88">
        <v>4.4627020000000002</v>
      </c>
      <c r="K88">
        <f>(15/200)</f>
        <v>7.4999999999999997E-2</v>
      </c>
      <c r="L88">
        <f>(15/200)</f>
        <v>7.4999999999999997E-2</v>
      </c>
      <c r="M88">
        <f>(15/200)</f>
        <v>7.4999999999999997E-2</v>
      </c>
      <c r="N88">
        <f>(15/200)</f>
        <v>7.4999999999999997E-2</v>
      </c>
      <c r="P88">
        <f>(7/200)</f>
        <v>3.5000000000000003E-2</v>
      </c>
      <c r="Q88">
        <f>(8/200)</f>
        <v>0.04</v>
      </c>
      <c r="R88">
        <f>(8/200)</f>
        <v>0.04</v>
      </c>
      <c r="S88">
        <f>(8/200)</f>
        <v>0.04</v>
      </c>
      <c r="U88">
        <f>0.075+0.035</f>
        <v>0.11</v>
      </c>
      <c r="V88">
        <f>0.075+0.04</f>
        <v>0.11499999999999999</v>
      </c>
      <c r="W88">
        <f>0.075+0.04</f>
        <v>0.11499999999999999</v>
      </c>
      <c r="X88">
        <f>0.075+0.04</f>
        <v>0.11499999999999999</v>
      </c>
      <c r="Z88">
        <f>SQRT((ABS($A$89-$A$88)^2+(ABS($B$89-$B$88)^2)))</f>
        <v>33.79994517254643</v>
      </c>
      <c r="AA88">
        <f>SQRT((ABS($C$89-$C$88)^2+(ABS($D$89-$D$88)^2)))</f>
        <v>33.989082505486977</v>
      </c>
      <c r="AB88">
        <f>SQRT((ABS($E$89-$E$88)^2+(ABS($F$89-$F$88)^2)))</f>
        <v>33.359171597374072</v>
      </c>
      <c r="AC88">
        <f>SQRT((ABS($G$89-$G$88)^2+(ABS($H$89-$H$88)^2)))</f>
        <v>33.757382455838574</v>
      </c>
      <c r="AJ88">
        <f>1/0.11</f>
        <v>9.0909090909090917</v>
      </c>
      <c r="AK88">
        <f>1/0.115</f>
        <v>8.695652173913043</v>
      </c>
      <c r="AL88">
        <f>1/0.115</f>
        <v>8.695652173913043</v>
      </c>
      <c r="AM88">
        <f>1/0.115</f>
        <v>8.695652173913043</v>
      </c>
      <c r="AO88">
        <f>$Z88/$U88</f>
        <v>307.27222884133118</v>
      </c>
      <c r="AP88">
        <f>$AA88/$V88</f>
        <v>295.55723917814765</v>
      </c>
      <c r="AQ88">
        <f>$AB88/$W88</f>
        <v>290.07975302064415</v>
      </c>
      <c r="AR88">
        <f>$AC88/$X88</f>
        <v>293.54245613772673</v>
      </c>
      <c r="AV88">
        <f>((0.075/0.11)*100)</f>
        <v>68.181818181818173</v>
      </c>
      <c r="AW88">
        <f>((0.075/0.115)*100)</f>
        <v>65.217391304347814</v>
      </c>
      <c r="AX88">
        <f>((0.075/0.115)*100)</f>
        <v>65.217391304347814</v>
      </c>
      <c r="AY88">
        <f>((0.075/0.115)*100)</f>
        <v>65.217391304347814</v>
      </c>
      <c r="BA88">
        <f>((0.035/0.11)*100)</f>
        <v>31.818181818181824</v>
      </c>
      <c r="BB88">
        <f>((0.04/0.115)*100)</f>
        <v>34.782608695652172</v>
      </c>
      <c r="BC88">
        <f>((0.04/0.115)*100)</f>
        <v>34.782608695652172</v>
      </c>
      <c r="BD88">
        <f>((0.04/0.115)*100)</f>
        <v>34.782608695652172</v>
      </c>
      <c r="BF88">
        <f>ABS($B$88-$D$88)</f>
        <v>1.678045</v>
      </c>
      <c r="BG88">
        <f>ABS($F$88-$H$88)</f>
        <v>4.0213099999999997</v>
      </c>
      <c r="BL88">
        <f>SQRT((ABS($A$88-$E$88)^2+(ABS($B$88-$F$88)^2)))</f>
        <v>1.5359203691431911</v>
      </c>
      <c r="BM88">
        <f>SQRT((ABS($C$88-$G$88)^2+(ABS($D$88-$H$88)^2)))</f>
        <v>5.977494301133957</v>
      </c>
      <c r="BO88">
        <f>SQRT((ABS($A$88-$G$88)^2+(ABS($B$88-$H$88)^2)))</f>
        <v>3.2749899858280425</v>
      </c>
      <c r="BP88">
        <f>SQRT((ABS($C$88-$E$88)^2+(ABS($D$88-$F$88)^2)))</f>
        <v>6.5536546270431373</v>
      </c>
      <c r="BS88">
        <f>DEGREES(ACOS((3.67247371594529^2+27.0145694685683^2-26.2536980318003^2)/(2*3.67247371594529*27.0145694685683)))</f>
        <v>74.202593294472024</v>
      </c>
      <c r="BU88">
        <v>15</v>
      </c>
      <c r="BV88">
        <v>11</v>
      </c>
      <c r="BW88">
        <v>8</v>
      </c>
      <c r="BX88">
        <v>8</v>
      </c>
      <c r="BY88">
        <v>15</v>
      </c>
      <c r="BZ88">
        <v>11</v>
      </c>
      <c r="CA88">
        <v>7</v>
      </c>
      <c r="CB88">
        <v>7</v>
      </c>
      <c r="CC88">
        <v>15</v>
      </c>
      <c r="CD88">
        <v>8</v>
      </c>
      <c r="CE88">
        <v>7</v>
      </c>
      <c r="CF88">
        <v>15</v>
      </c>
      <c r="CG88">
        <v>15</v>
      </c>
      <c r="CH88">
        <v>8</v>
      </c>
      <c r="CI88">
        <v>7</v>
      </c>
      <c r="CJ88">
        <v>15</v>
      </c>
      <c r="CL88">
        <v>7</v>
      </c>
      <c r="CM88">
        <v>3</v>
      </c>
      <c r="CN88">
        <v>1</v>
      </c>
      <c r="CO88">
        <v>1</v>
      </c>
      <c r="CP88">
        <v>8</v>
      </c>
      <c r="CQ88">
        <v>3</v>
      </c>
      <c r="CR88">
        <v>0</v>
      </c>
      <c r="CS88">
        <v>0</v>
      </c>
      <c r="CT88">
        <v>8</v>
      </c>
      <c r="CU88">
        <v>1</v>
      </c>
      <c r="CV88">
        <v>0</v>
      </c>
      <c r="CW88">
        <v>8</v>
      </c>
      <c r="CX88">
        <v>8</v>
      </c>
      <c r="CY88">
        <v>1</v>
      </c>
      <c r="CZ88">
        <v>0</v>
      </c>
      <c r="DA88">
        <v>8</v>
      </c>
      <c r="DC88">
        <f>((11/15)*100)</f>
        <v>73.333333333333329</v>
      </c>
      <c r="DD88">
        <f>((8/15)*100)</f>
        <v>53.333333333333336</v>
      </c>
      <c r="DE88">
        <f>((8/15)*100)</f>
        <v>53.333333333333336</v>
      </c>
      <c r="DF88">
        <f>((11/15)*100)</f>
        <v>73.333333333333329</v>
      </c>
      <c r="DG88">
        <f>((7/15)*100)</f>
        <v>46.666666666666664</v>
      </c>
      <c r="DH88">
        <f>((7/15)*100)</f>
        <v>46.666666666666664</v>
      </c>
      <c r="DI88">
        <f>((8/15)*100)</f>
        <v>53.333333333333336</v>
      </c>
      <c r="DJ88">
        <f>((7/15)*100)</f>
        <v>46.666666666666664</v>
      </c>
      <c r="DK88">
        <f>((15/15)*100)</f>
        <v>100</v>
      </c>
      <c r="DL88">
        <f>((8/15)*100)</f>
        <v>53.333333333333336</v>
      </c>
      <c r="DM88">
        <f>((7/15)*100)</f>
        <v>46.666666666666664</v>
      </c>
      <c r="DN88">
        <f>((15/15)*100)</f>
        <v>100</v>
      </c>
      <c r="DP88">
        <f>((3/7)*100)</f>
        <v>42.857142857142854</v>
      </c>
      <c r="DQ88">
        <f>((1/7)*100)</f>
        <v>14.285714285714285</v>
      </c>
      <c r="DR88">
        <f>((1/7)*100)</f>
        <v>14.285714285714285</v>
      </c>
      <c r="DS88">
        <f>((3/8)*100)</f>
        <v>37.5</v>
      </c>
      <c r="DT88">
        <f>((0/8)*100)</f>
        <v>0</v>
      </c>
      <c r="DU88">
        <f>((0/8)*100)</f>
        <v>0</v>
      </c>
      <c r="DV88">
        <f>((1/8)*100)</f>
        <v>12.5</v>
      </c>
      <c r="DW88">
        <f>((0/8)*100)</f>
        <v>0</v>
      </c>
      <c r="DX88">
        <f>((8/8)*100)</f>
        <v>100</v>
      </c>
      <c r="DY88">
        <f>((1/8)*100)</f>
        <v>12.5</v>
      </c>
      <c r="DZ88">
        <f>((0/8)*100)</f>
        <v>0</v>
      </c>
      <c r="EA88">
        <f>((8/8)*100)</f>
        <v>100</v>
      </c>
    </row>
    <row r="89" spans="1:131" x14ac:dyDescent="0.25">
      <c r="A89">
        <v>161.46384499999999</v>
      </c>
      <c r="B89">
        <v>9.1080020000000008</v>
      </c>
      <c r="C89">
        <v>156.874495</v>
      </c>
      <c r="D89">
        <v>7.3218420000000002</v>
      </c>
      <c r="E89">
        <v>162.237459</v>
      </c>
      <c r="F89">
        <v>10.457312</v>
      </c>
      <c r="G89">
        <v>162.43328600000001</v>
      </c>
      <c r="H89">
        <v>6.1515760000000004</v>
      </c>
      <c r="K89">
        <f>(14/200)</f>
        <v>7.0000000000000007E-2</v>
      </c>
      <c r="L89">
        <f>(13/200)</f>
        <v>6.5000000000000002E-2</v>
      </c>
      <c r="M89">
        <f>(14/200)</f>
        <v>7.0000000000000007E-2</v>
      </c>
      <c r="N89">
        <f>(14/200)</f>
        <v>7.0000000000000007E-2</v>
      </c>
      <c r="P89">
        <f>(7/200)</f>
        <v>3.5000000000000003E-2</v>
      </c>
      <c r="Q89">
        <f>(8/200)</f>
        <v>0.04</v>
      </c>
      <c r="R89">
        <f>(8/200)</f>
        <v>0.04</v>
      </c>
      <c r="S89">
        <f>(8/200)</f>
        <v>0.04</v>
      </c>
      <c r="U89">
        <f>0.07+0.035</f>
        <v>0.10500000000000001</v>
      </c>
      <c r="V89">
        <f>0.065+0.04</f>
        <v>0.10500000000000001</v>
      </c>
      <c r="W89">
        <f>0.07+0.04</f>
        <v>0.11000000000000001</v>
      </c>
      <c r="X89">
        <f>0.07+0.04</f>
        <v>0.11000000000000001</v>
      </c>
      <c r="Z89">
        <f>SQRT((ABS($A$90-$A$89)^2+(ABS($B$90-$B$89)^2)))</f>
        <v>28.175429013181425</v>
      </c>
      <c r="AA89">
        <f>SQRT((ABS($C$90-$C$89)^2+(ABS($D$90-$D$89)^2)))</f>
        <v>27.655975424568584</v>
      </c>
      <c r="AB89">
        <f>SQRT((ABS($E$90-$E$89)^2+(ABS($F$90-$F$89)^2)))</f>
        <v>28.541947186911869</v>
      </c>
      <c r="AC89">
        <f>SQRT((ABS($G$90-$G$89)^2+(ABS($H$90-$H$89)^2)))</f>
        <v>28.406553176704577</v>
      </c>
      <c r="AJ89">
        <f>1/0.105</f>
        <v>9.5238095238095237</v>
      </c>
      <c r="AK89">
        <f>1/0.105</f>
        <v>9.5238095238095237</v>
      </c>
      <c r="AL89">
        <f>1/0.11</f>
        <v>9.0909090909090917</v>
      </c>
      <c r="AM89">
        <f>1/0.11</f>
        <v>9.0909090909090917</v>
      </c>
      <c r="AO89">
        <f>$Z89/$U89</f>
        <v>268.33741917315638</v>
      </c>
      <c r="AP89">
        <f>$AA89/$V89</f>
        <v>263.39024213874842</v>
      </c>
      <c r="AQ89">
        <f>$AB89/$W89</f>
        <v>259.47224715374421</v>
      </c>
      <c r="AR89">
        <f>$AC89/$X89</f>
        <v>258.2413925154961</v>
      </c>
      <c r="AV89">
        <f>((0.07/0.105)*100)</f>
        <v>66.666666666666671</v>
      </c>
      <c r="AW89">
        <f>((0.065/0.105)*100)</f>
        <v>61.904761904761905</v>
      </c>
      <c r="AX89">
        <f>((0.07/0.11)*100)</f>
        <v>63.636363636363647</v>
      </c>
      <c r="AY89">
        <f>((0.07/0.11)*100)</f>
        <v>63.636363636363647</v>
      </c>
      <c r="BA89">
        <f>((0.035/0.105)*100)</f>
        <v>33.333333333333336</v>
      </c>
      <c r="BB89">
        <f>((0.04/0.105)*100)</f>
        <v>38.095238095238102</v>
      </c>
      <c r="BC89">
        <f>((0.04/0.11)*100)</f>
        <v>36.363636363636367</v>
      </c>
      <c r="BD89">
        <f>((0.04/0.11)*100)</f>
        <v>36.363636363636367</v>
      </c>
      <c r="BF89">
        <f>ABS($B$89-$D$89)</f>
        <v>1.7861600000000006</v>
      </c>
      <c r="BG89">
        <f>ABS($F$89-$H$89)</f>
        <v>4.3057359999999996</v>
      </c>
      <c r="BL89">
        <f>SQRT((ABS($A$89-$E$89)^2+(ABS($B$89-$F$89)^2)))</f>
        <v>1.5553507955107786</v>
      </c>
      <c r="BM89">
        <f>SQRT((ABS($C$89-$G$89)^2+(ABS($D$89-$H$89)^2)))</f>
        <v>5.6806407994553885</v>
      </c>
      <c r="BO89">
        <f>SQRT((ABS($A$89-$G$89)^2+(ABS($B$89-$H$89)^2)))</f>
        <v>3.1113133152990295</v>
      </c>
      <c r="BP89">
        <f>SQRT((ABS($C$89-$E$89)^2+(ABS($D$89-$F$89)^2)))</f>
        <v>6.2122906392244763</v>
      </c>
      <c r="BS89">
        <f>DEGREES(ACOS((4.886568929869^2+19.9914745177148^2-18.1720970144477^2)/(2*4.886568929869*19.9914745177148)))</f>
        <v>61.471468945447889</v>
      </c>
      <c r="BU89">
        <v>14</v>
      </c>
      <c r="BV89">
        <v>10</v>
      </c>
      <c r="BW89">
        <v>6</v>
      </c>
      <c r="BX89">
        <v>6</v>
      </c>
      <c r="BY89">
        <v>13</v>
      </c>
      <c r="BZ89">
        <v>10</v>
      </c>
      <c r="CA89">
        <v>5</v>
      </c>
      <c r="CB89">
        <v>5</v>
      </c>
      <c r="CC89">
        <v>14</v>
      </c>
      <c r="CD89">
        <v>6</v>
      </c>
      <c r="CE89">
        <v>6</v>
      </c>
      <c r="CF89">
        <v>14</v>
      </c>
      <c r="CG89">
        <v>14</v>
      </c>
      <c r="CH89">
        <v>6</v>
      </c>
      <c r="CI89">
        <v>6</v>
      </c>
      <c r="CJ89">
        <v>14</v>
      </c>
      <c r="CL89">
        <v>7</v>
      </c>
      <c r="CM89">
        <v>4</v>
      </c>
      <c r="CN89">
        <v>0</v>
      </c>
      <c r="CO89">
        <v>0</v>
      </c>
      <c r="CP89">
        <v>8</v>
      </c>
      <c r="CQ89">
        <v>4</v>
      </c>
      <c r="CR89">
        <v>0</v>
      </c>
      <c r="CS89">
        <v>0</v>
      </c>
      <c r="CT89">
        <v>8</v>
      </c>
      <c r="CU89">
        <v>0</v>
      </c>
      <c r="CV89">
        <v>0</v>
      </c>
      <c r="CW89">
        <v>8</v>
      </c>
      <c r="CX89">
        <v>8</v>
      </c>
      <c r="CY89">
        <v>0</v>
      </c>
      <c r="CZ89">
        <v>0</v>
      </c>
      <c r="DA89">
        <v>8</v>
      </c>
      <c r="DC89">
        <f>((10/14)*100)</f>
        <v>71.428571428571431</v>
      </c>
      <c r="DD89">
        <f>((6/14)*100)</f>
        <v>42.857142857142854</v>
      </c>
      <c r="DE89">
        <f>((6/14)*100)</f>
        <v>42.857142857142854</v>
      </c>
      <c r="DF89">
        <f>((10/13)*100)</f>
        <v>76.923076923076934</v>
      </c>
      <c r="DG89">
        <f>((5/13)*100)</f>
        <v>38.461538461538467</v>
      </c>
      <c r="DH89">
        <f>((5/13)*100)</f>
        <v>38.461538461538467</v>
      </c>
      <c r="DI89">
        <f>((6/14)*100)</f>
        <v>42.857142857142854</v>
      </c>
      <c r="DJ89">
        <f>((6/14)*100)</f>
        <v>42.857142857142854</v>
      </c>
      <c r="DK89">
        <f>((14/14)*100)</f>
        <v>100</v>
      </c>
      <c r="DL89">
        <f>((6/14)*100)</f>
        <v>42.857142857142854</v>
      </c>
      <c r="DM89">
        <f>((6/14)*100)</f>
        <v>42.857142857142854</v>
      </c>
      <c r="DN89">
        <f>((14/14)*100)</f>
        <v>100</v>
      </c>
      <c r="DP89">
        <f>((4/7)*100)</f>
        <v>57.142857142857139</v>
      </c>
      <c r="DQ89">
        <f>((0/7)*100)</f>
        <v>0</v>
      </c>
      <c r="DR89">
        <f>((0/7)*100)</f>
        <v>0</v>
      </c>
      <c r="DS89">
        <f>((4/8)*100)</f>
        <v>50</v>
      </c>
      <c r="DT89">
        <f>((0/8)*100)</f>
        <v>0</v>
      </c>
      <c r="DU89">
        <f>((0/8)*100)</f>
        <v>0</v>
      </c>
      <c r="DV89">
        <f>((0/8)*100)</f>
        <v>0</v>
      </c>
      <c r="DW89">
        <f>((0/8)*100)</f>
        <v>0</v>
      </c>
      <c r="DX89">
        <f>((8/8)*100)</f>
        <v>100</v>
      </c>
      <c r="DY89">
        <f>((0/8)*100)</f>
        <v>0</v>
      </c>
      <c r="DZ89">
        <f>((0/8)*100)</f>
        <v>0</v>
      </c>
      <c r="EA89">
        <f>((8/8)*100)</f>
        <v>100</v>
      </c>
    </row>
    <row r="90" spans="1:131" x14ac:dyDescent="0.25">
      <c r="A90">
        <v>189.63792999999998</v>
      </c>
      <c r="B90">
        <v>8.8328030000000002</v>
      </c>
      <c r="C90">
        <v>184.53047000000001</v>
      </c>
      <c r="D90">
        <v>7.3169959999999996</v>
      </c>
      <c r="E90">
        <v>190.77799400000001</v>
      </c>
      <c r="F90">
        <v>10.173391000000001</v>
      </c>
      <c r="G90">
        <v>190.83721800000001</v>
      </c>
      <c r="H90">
        <v>5.7656869999999998</v>
      </c>
      <c r="K90">
        <f>(15/200)</f>
        <v>7.4999999999999997E-2</v>
      </c>
      <c r="L90">
        <f>(15/200)</f>
        <v>7.4999999999999997E-2</v>
      </c>
      <c r="M90">
        <f>(15/200)</f>
        <v>7.4999999999999997E-2</v>
      </c>
      <c r="N90">
        <f>(15/200)</f>
        <v>7.4999999999999997E-2</v>
      </c>
      <c r="P90">
        <f>(8/200)</f>
        <v>0.04</v>
      </c>
      <c r="Q90">
        <f>(8/200)</f>
        <v>0.04</v>
      </c>
      <c r="R90">
        <f>(9/200)</f>
        <v>4.4999999999999998E-2</v>
      </c>
      <c r="S90">
        <f>(9/200)</f>
        <v>4.4999999999999998E-2</v>
      </c>
      <c r="U90">
        <f>0.075+0.04</f>
        <v>0.11499999999999999</v>
      </c>
      <c r="V90">
        <f>0.075+0.04</f>
        <v>0.11499999999999999</v>
      </c>
      <c r="W90">
        <f>0.075+0.045</f>
        <v>0.12</v>
      </c>
      <c r="X90">
        <f>0.075+0.045</f>
        <v>0.12</v>
      </c>
      <c r="Z90">
        <f>SQRT((ABS($A$91-$A$90)^2+(ABS($B$91-$B$90)^2)))</f>
        <v>26.703445005991366</v>
      </c>
      <c r="AA90">
        <f>SQRT((ABS($C$91-$C$90)^2+(ABS($D$91-$D$90)^2)))</f>
        <v>26.563176397420698</v>
      </c>
      <c r="AB90">
        <f>SQRT((ABS($E$91-$E$90)^2+(ABS($F$91-$F$90)^2)))</f>
        <v>25.802845579430556</v>
      </c>
      <c r="AC90">
        <f>SQRT((ABS($G$91-$G$90)^2+(ABS($H$91-$H$90)^2)))</f>
        <v>25.02856663616878</v>
      </c>
      <c r="AJ90">
        <f>1/0.115</f>
        <v>8.695652173913043</v>
      </c>
      <c r="AK90">
        <f>1/0.115</f>
        <v>8.695652173913043</v>
      </c>
      <c r="AL90">
        <f>1/0.12</f>
        <v>8.3333333333333339</v>
      </c>
      <c r="AM90">
        <f>1/0.12</f>
        <v>8.3333333333333339</v>
      </c>
      <c r="AO90">
        <f>$Z90/$U90</f>
        <v>232.20386961731626</v>
      </c>
      <c r="AP90">
        <f>$AA90/$V90</f>
        <v>230.98414258626696</v>
      </c>
      <c r="AQ90">
        <f>$AB90/$W90</f>
        <v>215.02371316192131</v>
      </c>
      <c r="AR90">
        <f>$AC90/$X90</f>
        <v>208.57138863473983</v>
      </c>
      <c r="AV90">
        <f>((0.075/0.115)*100)</f>
        <v>65.217391304347814</v>
      </c>
      <c r="AW90">
        <f>((0.075/0.115)*100)</f>
        <v>65.217391304347814</v>
      </c>
      <c r="AX90">
        <f>((0.075/0.12)*100)</f>
        <v>62.5</v>
      </c>
      <c r="AY90">
        <f>((0.075/0.12)*100)</f>
        <v>62.5</v>
      </c>
      <c r="BA90">
        <f>((0.04/0.115)*100)</f>
        <v>34.782608695652172</v>
      </c>
      <c r="BB90">
        <f>((0.04/0.115)*100)</f>
        <v>34.782608695652172</v>
      </c>
      <c r="BC90">
        <f>((0.045/0.12)*100)</f>
        <v>37.5</v>
      </c>
      <c r="BD90">
        <f>((0.045/0.12)*100)</f>
        <v>37.5</v>
      </c>
      <c r="BF90">
        <f>ABS($B$90-$D$90)</f>
        <v>1.5158070000000006</v>
      </c>
      <c r="BG90">
        <f>ABS($F$90-$H$90)</f>
        <v>4.4077040000000007</v>
      </c>
      <c r="BL90">
        <f>SQRT((ABS($A$90-$E$90)^2+(ABS($B$90-$F$90)^2)))</f>
        <v>1.7598074070306826</v>
      </c>
      <c r="BM90">
        <f>SQRT((ABS($C$90-$G$90)^2+(ABS($D$90-$H$90)^2)))</f>
        <v>6.4947386359256196</v>
      </c>
      <c r="BO90">
        <f>SQRT((ABS($A$90-$G$90)^2+(ABS($B$90-$H$90)^2)))</f>
        <v>3.2932494992636165</v>
      </c>
      <c r="BP90">
        <f>SQRT((ABS($C$90-$E$90)^2+(ABS($D$90-$F$90)^2)))</f>
        <v>6.8695377229185501</v>
      </c>
      <c r="BR90">
        <f>DEGREES(ACOS((11.1411177779655^2+18.9260489504144^2-9.26045673229359^2)/(2*11.1411177779655*18.9260489504144)))</f>
        <v>19.88783503711014</v>
      </c>
      <c r="BU90">
        <v>15</v>
      </c>
      <c r="BV90">
        <v>11</v>
      </c>
      <c r="BW90">
        <v>6</v>
      </c>
      <c r="BX90">
        <v>6</v>
      </c>
      <c r="BY90">
        <v>15</v>
      </c>
      <c r="BZ90">
        <v>11</v>
      </c>
      <c r="CA90">
        <v>6</v>
      </c>
      <c r="CB90">
        <v>6</v>
      </c>
      <c r="CC90">
        <v>15</v>
      </c>
      <c r="CD90">
        <v>6</v>
      </c>
      <c r="CE90">
        <v>6</v>
      </c>
      <c r="CF90">
        <v>15</v>
      </c>
      <c r="CG90">
        <v>15</v>
      </c>
      <c r="CH90">
        <v>6</v>
      </c>
      <c r="CI90">
        <v>6</v>
      </c>
      <c r="CJ90">
        <v>15</v>
      </c>
      <c r="CL90">
        <v>8</v>
      </c>
      <c r="CM90">
        <v>4</v>
      </c>
      <c r="CN90">
        <v>0</v>
      </c>
      <c r="CO90">
        <v>0</v>
      </c>
      <c r="CP90">
        <v>8</v>
      </c>
      <c r="CQ90">
        <v>4</v>
      </c>
      <c r="CR90">
        <v>0</v>
      </c>
      <c r="CS90">
        <v>0</v>
      </c>
      <c r="CT90">
        <v>9</v>
      </c>
      <c r="CU90">
        <v>0</v>
      </c>
      <c r="CV90">
        <v>0</v>
      </c>
      <c r="CW90">
        <v>9</v>
      </c>
      <c r="CX90">
        <v>9</v>
      </c>
      <c r="CY90">
        <v>0</v>
      </c>
      <c r="CZ90">
        <v>0</v>
      </c>
      <c r="DA90">
        <v>9</v>
      </c>
      <c r="DC90">
        <f>((11/15)*100)</f>
        <v>73.333333333333329</v>
      </c>
      <c r="DD90">
        <f>((6/15)*100)</f>
        <v>40</v>
      </c>
      <c r="DE90">
        <f>((6/15)*100)</f>
        <v>40</v>
      </c>
      <c r="DF90">
        <f>((11/15)*100)</f>
        <v>73.333333333333329</v>
      </c>
      <c r="DG90">
        <f>((6/15)*100)</f>
        <v>40</v>
      </c>
      <c r="DH90">
        <f>((6/15)*100)</f>
        <v>40</v>
      </c>
      <c r="DI90">
        <f>((6/15)*100)</f>
        <v>40</v>
      </c>
      <c r="DJ90">
        <f>((6/15)*100)</f>
        <v>40</v>
      </c>
      <c r="DK90">
        <f>((15/15)*100)</f>
        <v>100</v>
      </c>
      <c r="DL90">
        <f>((6/15)*100)</f>
        <v>40</v>
      </c>
      <c r="DM90">
        <f>((6/15)*100)</f>
        <v>40</v>
      </c>
      <c r="DN90">
        <f>((15/15)*100)</f>
        <v>100</v>
      </c>
      <c r="DP90">
        <f>((4/8)*100)</f>
        <v>50</v>
      </c>
      <c r="DQ90">
        <f>((0/8)*100)</f>
        <v>0</v>
      </c>
      <c r="DR90">
        <f>((0/8)*100)</f>
        <v>0</v>
      </c>
      <c r="DS90">
        <f>((4/8)*100)</f>
        <v>50</v>
      </c>
      <c r="DT90">
        <f>((0/8)*100)</f>
        <v>0</v>
      </c>
      <c r="DU90">
        <f>((0/8)*100)</f>
        <v>0</v>
      </c>
      <c r="DV90">
        <f>((0/9)*100)</f>
        <v>0</v>
      </c>
      <c r="DW90">
        <f>((0/9)*100)</f>
        <v>0</v>
      </c>
      <c r="DX90">
        <f>((9/9)*100)</f>
        <v>100</v>
      </c>
      <c r="DY90">
        <f>((0/9)*100)</f>
        <v>0</v>
      </c>
      <c r="DZ90">
        <f>((0/9)*100)</f>
        <v>0</v>
      </c>
      <c r="EA90">
        <f>((9/9)*100)</f>
        <v>100</v>
      </c>
    </row>
    <row r="91" spans="1:131" x14ac:dyDescent="0.25">
      <c r="A91">
        <v>216.33752899999999</v>
      </c>
      <c r="B91">
        <v>9.2860010000000006</v>
      </c>
      <c r="C91">
        <v>211.07378800000001</v>
      </c>
      <c r="D91">
        <v>8.3439379999999996</v>
      </c>
      <c r="E91">
        <v>216.57782599999999</v>
      </c>
      <c r="F91">
        <v>10.567736999999999</v>
      </c>
      <c r="G91">
        <v>215.85198800000001</v>
      </c>
      <c r="H91">
        <v>6.5966079999999998</v>
      </c>
      <c r="K91">
        <f>(14/200)</f>
        <v>7.0000000000000007E-2</v>
      </c>
      <c r="L91">
        <f>(12/200)</f>
        <v>0.06</v>
      </c>
      <c r="M91">
        <f>(14/200)</f>
        <v>7.0000000000000007E-2</v>
      </c>
      <c r="N91">
        <f>(14/200)</f>
        <v>7.0000000000000007E-2</v>
      </c>
      <c r="P91">
        <f>(9/200)</f>
        <v>4.4999999999999998E-2</v>
      </c>
      <c r="Q91">
        <f>(9/200)</f>
        <v>4.4999999999999998E-2</v>
      </c>
      <c r="R91">
        <f>(9/200)</f>
        <v>4.4999999999999998E-2</v>
      </c>
      <c r="S91">
        <f>(8/200)</f>
        <v>0.04</v>
      </c>
      <c r="U91">
        <f>0.07+0.045</f>
        <v>0.115</v>
      </c>
      <c r="V91">
        <f>0.06+0.045</f>
        <v>0.105</v>
      </c>
      <c r="W91">
        <f>0.07+0.045</f>
        <v>0.115</v>
      </c>
      <c r="X91">
        <f>0.07+0.04</f>
        <v>0.11000000000000001</v>
      </c>
      <c r="Z91">
        <f>SQRT((ABS($A$92-$A$91)^2+(ABS($B$92-$B$91)^2)))</f>
        <v>25.066375080435098</v>
      </c>
      <c r="AA91">
        <f>SQRT((ABS($C$92-$C$91)^2+(ABS($D$92-$D$91)^2)))</f>
        <v>23.29970195100563</v>
      </c>
      <c r="AB91">
        <f>SQRT((ABS($E$92-$E$91)^2+(ABS($F$92-$F$91)^2)))</f>
        <v>24.3750645791322</v>
      </c>
      <c r="AC91">
        <f>SQRT((ABS($G$92-$G$91)^2+(ABS($H$92-$H$91)^2)))</f>
        <v>23.832457827706694</v>
      </c>
      <c r="AJ91">
        <f>1/0.115</f>
        <v>8.695652173913043</v>
      </c>
      <c r="AK91">
        <f>1/0.105</f>
        <v>9.5238095238095237</v>
      </c>
      <c r="AL91">
        <f>1/0.115</f>
        <v>8.695652173913043</v>
      </c>
      <c r="AM91">
        <f>1/0.11</f>
        <v>9.0909090909090917</v>
      </c>
      <c r="AO91">
        <f>$Z91/$U91</f>
        <v>217.96847896030519</v>
      </c>
      <c r="AP91">
        <f>$AA91/$V91</f>
        <v>221.90192334291078</v>
      </c>
      <c r="AQ91">
        <f>$AB91/$W91</f>
        <v>211.95708329680173</v>
      </c>
      <c r="AR91">
        <f>$AC91/$X91</f>
        <v>216.65870752460629</v>
      </c>
      <c r="AV91">
        <f>((0.07/0.115)*100)</f>
        <v>60.869565217391312</v>
      </c>
      <c r="AW91">
        <f>((0.06/0.105)*100)</f>
        <v>57.142857142857139</v>
      </c>
      <c r="AX91">
        <f>((0.07/0.115)*100)</f>
        <v>60.869565217391312</v>
      </c>
      <c r="AY91">
        <f>((0.07/0.11)*100)</f>
        <v>63.636363636363647</v>
      </c>
      <c r="BA91">
        <f>((0.045/0.115)*100)</f>
        <v>39.130434782608688</v>
      </c>
      <c r="BB91">
        <f>((0.045/0.105)*100)</f>
        <v>42.857142857142854</v>
      </c>
      <c r="BC91">
        <f>((0.045/0.115)*100)</f>
        <v>39.130434782608688</v>
      </c>
      <c r="BD91">
        <f>((0.04/0.11)*100)</f>
        <v>36.363636363636367</v>
      </c>
      <c r="BF91">
        <f>ABS($B$91-$D$91)</f>
        <v>0.94206300000000098</v>
      </c>
      <c r="BG91">
        <f>ABS($F$91-$H$91)</f>
        <v>3.9711289999999995</v>
      </c>
      <c r="BL91">
        <f>SQRT((ABS($A$91-$E$91)^2+(ABS($B$91-$F$91)^2)))</f>
        <v>1.3040666478002556</v>
      </c>
      <c r="BM91">
        <f>SQRT((ABS($C$91-$G$91)^2+(ABS($D$91-$H$91)^2)))</f>
        <v>5.0876671833857197</v>
      </c>
      <c r="BO91">
        <f>SQRT((ABS($A$91-$G$91)^2+(ABS($B$91-$H$91)^2)))</f>
        <v>2.7328711588968093</v>
      </c>
      <c r="BP91">
        <f>SQRT((ABS($C$91-$E$91)^2+(ABS($D$91-$F$91)^2)))</f>
        <v>5.936304936393074</v>
      </c>
      <c r="BR91">
        <f>DEGREES(ACOS((12.5460714913688^2+23.296876562112^2-11.7311113451424^2)/(2*12.5460714913688*23.296876562112)))</f>
        <v>15.783069034146406</v>
      </c>
      <c r="BU91">
        <v>14</v>
      </c>
      <c r="BV91">
        <v>8</v>
      </c>
      <c r="BW91">
        <v>5</v>
      </c>
      <c r="BX91">
        <v>6</v>
      </c>
      <c r="BY91">
        <v>12</v>
      </c>
      <c r="BZ91">
        <v>8</v>
      </c>
      <c r="CA91">
        <v>4</v>
      </c>
      <c r="CB91">
        <v>4</v>
      </c>
      <c r="CC91">
        <v>14</v>
      </c>
      <c r="CD91">
        <v>6</v>
      </c>
      <c r="CE91">
        <v>6</v>
      </c>
      <c r="CF91">
        <v>13</v>
      </c>
      <c r="CG91">
        <v>14</v>
      </c>
      <c r="CH91">
        <v>6</v>
      </c>
      <c r="CI91">
        <v>5</v>
      </c>
      <c r="CJ91">
        <v>13</v>
      </c>
      <c r="CL91">
        <v>9</v>
      </c>
      <c r="CM91">
        <v>5</v>
      </c>
      <c r="CN91">
        <v>0</v>
      </c>
      <c r="CO91">
        <v>0</v>
      </c>
      <c r="CP91">
        <v>9</v>
      </c>
      <c r="CQ91">
        <v>5</v>
      </c>
      <c r="CR91">
        <v>0</v>
      </c>
      <c r="CS91">
        <v>0</v>
      </c>
      <c r="CT91">
        <v>9</v>
      </c>
      <c r="CU91">
        <v>0</v>
      </c>
      <c r="CV91">
        <v>1</v>
      </c>
      <c r="CW91">
        <v>8</v>
      </c>
      <c r="CX91">
        <v>8</v>
      </c>
      <c r="CY91">
        <v>0</v>
      </c>
      <c r="CZ91">
        <v>0</v>
      </c>
      <c r="DA91">
        <v>8</v>
      </c>
      <c r="DC91">
        <f>((8/14)*100)</f>
        <v>57.142857142857139</v>
      </c>
      <c r="DD91">
        <f>((5/14)*100)</f>
        <v>35.714285714285715</v>
      </c>
      <c r="DE91">
        <f>((6/14)*100)</f>
        <v>42.857142857142854</v>
      </c>
      <c r="DF91">
        <f>((8/12)*100)</f>
        <v>66.666666666666657</v>
      </c>
      <c r="DG91">
        <f>((4/12)*100)</f>
        <v>33.333333333333329</v>
      </c>
      <c r="DH91">
        <f>((4/12)*100)</f>
        <v>33.333333333333329</v>
      </c>
      <c r="DI91">
        <f>((6/14)*100)</f>
        <v>42.857142857142854</v>
      </c>
      <c r="DJ91">
        <f>((6/14)*100)</f>
        <v>42.857142857142854</v>
      </c>
      <c r="DK91">
        <f>((13/14)*100)</f>
        <v>92.857142857142861</v>
      </c>
      <c r="DL91">
        <f>((6/14)*100)</f>
        <v>42.857142857142854</v>
      </c>
      <c r="DM91">
        <f>((5/14)*100)</f>
        <v>35.714285714285715</v>
      </c>
      <c r="DN91">
        <f>((13/14)*100)</f>
        <v>92.857142857142861</v>
      </c>
      <c r="DP91">
        <f>((5/9)*100)</f>
        <v>55.555555555555557</v>
      </c>
      <c r="DQ91">
        <f>((0/9)*100)</f>
        <v>0</v>
      </c>
      <c r="DR91">
        <f>((0/9)*100)</f>
        <v>0</v>
      </c>
      <c r="DS91">
        <f>((5/9)*100)</f>
        <v>55.555555555555557</v>
      </c>
      <c r="DT91">
        <f>((0/9)*100)</f>
        <v>0</v>
      </c>
      <c r="DU91">
        <f>((0/9)*100)</f>
        <v>0</v>
      </c>
      <c r="DV91">
        <f>((0/9)*100)</f>
        <v>0</v>
      </c>
      <c r="DW91">
        <f>((1/9)*100)</f>
        <v>11.111111111111111</v>
      </c>
      <c r="DX91">
        <f>((8/9)*100)</f>
        <v>88.888888888888886</v>
      </c>
      <c r="DY91">
        <f>((0/8)*100)</f>
        <v>0</v>
      </c>
      <c r="DZ91">
        <f>((0/8)*100)</f>
        <v>0</v>
      </c>
      <c r="EA91">
        <f>((8/8)*100)</f>
        <v>100</v>
      </c>
    </row>
    <row r="92" spans="1:131" x14ac:dyDescent="0.25">
      <c r="A92">
        <v>241.40321</v>
      </c>
      <c r="B92">
        <v>9.0994650000000004</v>
      </c>
      <c r="C92">
        <v>234.366108</v>
      </c>
      <c r="D92">
        <v>7.7574740000000002</v>
      </c>
      <c r="E92">
        <v>240.93993399999999</v>
      </c>
      <c r="F92">
        <v>9.7730879999999996</v>
      </c>
      <c r="G92">
        <v>239.63536500000001</v>
      </c>
      <c r="H92">
        <v>5.0678749999999999</v>
      </c>
      <c r="K92">
        <f>(16/200)</f>
        <v>0.08</v>
      </c>
      <c r="L92">
        <f>(14/200)</f>
        <v>7.0000000000000007E-2</v>
      </c>
      <c r="M92">
        <f>(14/200)</f>
        <v>7.0000000000000007E-2</v>
      </c>
      <c r="N92">
        <f>(14/200)</f>
        <v>7.0000000000000007E-2</v>
      </c>
      <c r="P92">
        <f>(8/200)</f>
        <v>0.04</v>
      </c>
      <c r="Q92">
        <f>(9/200)</f>
        <v>4.4999999999999998E-2</v>
      </c>
      <c r="R92">
        <f>(9/200)</f>
        <v>4.4999999999999998E-2</v>
      </c>
      <c r="S92">
        <f>(9/200)</f>
        <v>4.4999999999999998E-2</v>
      </c>
      <c r="U92">
        <f>0.08+0.04</f>
        <v>0.12</v>
      </c>
      <c r="V92">
        <f>0.07+0.045</f>
        <v>0.115</v>
      </c>
      <c r="W92">
        <f>0.07+0.045</f>
        <v>0.115</v>
      </c>
      <c r="X92">
        <f>0.07+0.045</f>
        <v>0.115</v>
      </c>
      <c r="Z92">
        <f>SQRT((ABS($A$93-$A$92)^2+(ABS($B$93-$B$92)^2)))</f>
        <v>25.413434822544755</v>
      </c>
      <c r="AA92">
        <f>SQRT((ABS($C$93-$C$92)^2+(ABS($D$93-$D$92)^2)))</f>
        <v>24.486915098359553</v>
      </c>
      <c r="AB92">
        <f>SQRT((ABS($E$93-$E$92)^2+(ABS($F$93-$F$92)^2)))</f>
        <v>26.247932930125131</v>
      </c>
      <c r="AC92">
        <f>SQRT((ABS($G$93-$G$92)^2+(ABS($H$93-$H$92)^2)))</f>
        <v>24.757752283944065</v>
      </c>
      <c r="AJ92">
        <f>1/0.12</f>
        <v>8.3333333333333339</v>
      </c>
      <c r="AK92">
        <f>1/0.115</f>
        <v>8.695652173913043</v>
      </c>
      <c r="AL92">
        <f>1/0.115</f>
        <v>8.695652173913043</v>
      </c>
      <c r="AM92">
        <f>1/0.115</f>
        <v>8.695652173913043</v>
      </c>
      <c r="AO92">
        <f>$Z92/$U92</f>
        <v>211.7786235212063</v>
      </c>
      <c r="AP92">
        <f>$AA92/$V92</f>
        <v>212.92969650747438</v>
      </c>
      <c r="AQ92">
        <f>$AB92/$W92</f>
        <v>228.24289504456635</v>
      </c>
      <c r="AR92">
        <f>$AC92/$X92</f>
        <v>215.28480246907881</v>
      </c>
      <c r="AV92">
        <f>((0.08/0.12)*100)</f>
        <v>66.666666666666671</v>
      </c>
      <c r="AW92">
        <f>((0.07/0.115)*100)</f>
        <v>60.869565217391312</v>
      </c>
      <c r="AX92">
        <f>((0.07/0.115)*100)</f>
        <v>60.869565217391312</v>
      </c>
      <c r="AY92">
        <f>((0.07/0.115)*100)</f>
        <v>60.869565217391312</v>
      </c>
      <c r="BA92">
        <f>((0.04/0.12)*100)</f>
        <v>33.333333333333336</v>
      </c>
      <c r="BB92">
        <f>((0.045/0.115)*100)</f>
        <v>39.130434782608688</v>
      </c>
      <c r="BC92">
        <f>((0.045/0.115)*100)</f>
        <v>39.130434782608688</v>
      </c>
      <c r="BD92">
        <f>((0.045/0.115)*100)</f>
        <v>39.130434782608688</v>
      </c>
      <c r="BF92">
        <f>ABS($B$92-$D$92)</f>
        <v>1.3419910000000002</v>
      </c>
      <c r="BG92">
        <f>ABS($F$92-$H$92)</f>
        <v>4.7052129999999996</v>
      </c>
      <c r="BL92">
        <f>SQRT((ABS($A$92-$E$92)^2+(ABS($B$92-$F$92)^2)))</f>
        <v>0.81755281071317087</v>
      </c>
      <c r="BM92">
        <f>SQRT((ABS($C$92-$G$92)^2+(ABS($D$92-$H$92)^2)))</f>
        <v>5.9159962908076702</v>
      </c>
      <c r="BO92">
        <f>SQRT((ABS($A$92-$G$92)^2+(ABS($B$92-$H$92)^2)))</f>
        <v>4.4021578654252034</v>
      </c>
      <c r="BP92">
        <f>SQRT((ABS($C$92-$E$92)^2+(ABS($D$92-$F$92)^2)))</f>
        <v>6.8758918021789697</v>
      </c>
      <c r="BR92">
        <f>DEGREES(ACOS((13.5505400251394^2+22.1040970889303^2-10.137156791984^2)/(2*13.5505400251394*22.1040970889303)))</f>
        <v>18.086236795934504</v>
      </c>
      <c r="BS92">
        <f>DEGREES(ACOS((11.3871915558368^2+21.3584403524607^2-11.1411177779655^2)/(2*11.3871915558368*21.3584403524607)))</f>
        <v>18.336718401954727</v>
      </c>
      <c r="BU92">
        <v>16</v>
      </c>
      <c r="BV92">
        <v>9</v>
      </c>
      <c r="BW92">
        <v>7</v>
      </c>
      <c r="BX92">
        <v>7</v>
      </c>
      <c r="BY92">
        <v>14</v>
      </c>
      <c r="BZ92">
        <v>9</v>
      </c>
      <c r="CA92">
        <v>6</v>
      </c>
      <c r="CB92">
        <v>5</v>
      </c>
      <c r="CC92">
        <v>14</v>
      </c>
      <c r="CD92">
        <v>6</v>
      </c>
      <c r="CE92">
        <v>4</v>
      </c>
      <c r="CF92">
        <v>13</v>
      </c>
      <c r="CG92">
        <v>14</v>
      </c>
      <c r="CH92">
        <v>7</v>
      </c>
      <c r="CI92">
        <v>3</v>
      </c>
      <c r="CJ92">
        <v>13</v>
      </c>
      <c r="CL92">
        <v>8</v>
      </c>
      <c r="CM92">
        <v>3</v>
      </c>
      <c r="CN92">
        <v>0</v>
      </c>
      <c r="CO92">
        <v>0</v>
      </c>
      <c r="CP92">
        <v>9</v>
      </c>
      <c r="CQ92">
        <v>3</v>
      </c>
      <c r="CR92">
        <v>1</v>
      </c>
      <c r="CS92">
        <v>0</v>
      </c>
      <c r="CT92">
        <v>9</v>
      </c>
      <c r="CU92">
        <v>0</v>
      </c>
      <c r="CV92">
        <v>1</v>
      </c>
      <c r="CW92">
        <v>8</v>
      </c>
      <c r="CX92">
        <v>9</v>
      </c>
      <c r="CY92">
        <v>0</v>
      </c>
      <c r="CZ92">
        <v>0</v>
      </c>
      <c r="DA92">
        <v>8</v>
      </c>
      <c r="DC92">
        <f>((9/16)*100)</f>
        <v>56.25</v>
      </c>
      <c r="DD92">
        <f>((7/16)*100)</f>
        <v>43.75</v>
      </c>
      <c r="DE92">
        <f>((7/16)*100)</f>
        <v>43.75</v>
      </c>
      <c r="DF92">
        <f>((9/14)*100)</f>
        <v>64.285714285714292</v>
      </c>
      <c r="DG92">
        <f>((6/14)*100)</f>
        <v>42.857142857142854</v>
      </c>
      <c r="DH92">
        <f>((5/14)*100)</f>
        <v>35.714285714285715</v>
      </c>
      <c r="DI92">
        <f>((6/14)*100)</f>
        <v>42.857142857142854</v>
      </c>
      <c r="DJ92">
        <f>((4/14)*100)</f>
        <v>28.571428571428569</v>
      </c>
      <c r="DK92">
        <f>((13/14)*100)</f>
        <v>92.857142857142861</v>
      </c>
      <c r="DL92">
        <f>((7/14)*100)</f>
        <v>50</v>
      </c>
      <c r="DM92">
        <f>((3/14)*100)</f>
        <v>21.428571428571427</v>
      </c>
      <c r="DN92">
        <f>((13/14)*100)</f>
        <v>92.857142857142861</v>
      </c>
      <c r="DP92">
        <f>((3/8)*100)</f>
        <v>37.5</v>
      </c>
      <c r="DQ92">
        <f>((0/8)*100)</f>
        <v>0</v>
      </c>
      <c r="DR92">
        <f>((0/8)*100)</f>
        <v>0</v>
      </c>
      <c r="DS92">
        <f>((3/9)*100)</f>
        <v>33.333333333333329</v>
      </c>
      <c r="DT92">
        <f>((1/9)*100)</f>
        <v>11.111111111111111</v>
      </c>
      <c r="DU92">
        <f>((0/9)*100)</f>
        <v>0</v>
      </c>
      <c r="DV92">
        <f>((0/9)*100)</f>
        <v>0</v>
      </c>
      <c r="DW92">
        <f>((1/9)*100)</f>
        <v>11.111111111111111</v>
      </c>
      <c r="DX92">
        <f>((8/9)*100)</f>
        <v>88.888888888888886</v>
      </c>
      <c r="DY92">
        <f>((0/9)*100)</f>
        <v>0</v>
      </c>
      <c r="DZ92">
        <f>((0/9)*100)</f>
        <v>0</v>
      </c>
      <c r="EA92">
        <f>((8/9)*100)</f>
        <v>88.888888888888886</v>
      </c>
    </row>
    <row r="93" spans="1:131" x14ac:dyDescent="0.25">
      <c r="A93">
        <v>266.76129900000001</v>
      </c>
      <c r="B93">
        <v>7.4231619999999996</v>
      </c>
      <c r="C93">
        <v>258.822903</v>
      </c>
      <c r="D93">
        <v>6.5433120000000002</v>
      </c>
      <c r="E93">
        <v>267.18204500000002</v>
      </c>
      <c r="F93">
        <v>9.2202830000000002</v>
      </c>
      <c r="G93">
        <v>264.39131600000002</v>
      </c>
      <c r="H93">
        <v>4.7692310000000004</v>
      </c>
      <c r="K93">
        <f>(14/200)</f>
        <v>7.0000000000000007E-2</v>
      </c>
      <c r="L93">
        <f>(11/200)</f>
        <v>5.5E-2</v>
      </c>
      <c r="M93">
        <f>(16/200)</f>
        <v>0.08</v>
      </c>
      <c r="N93">
        <f>(15/200)</f>
        <v>7.4999999999999997E-2</v>
      </c>
      <c r="P93">
        <f>(9/200)</f>
        <v>4.4999999999999998E-2</v>
      </c>
      <c r="Q93">
        <f>(11/200)</f>
        <v>5.5E-2</v>
      </c>
      <c r="R93">
        <f>(10/200)</f>
        <v>0.05</v>
      </c>
      <c r="S93">
        <f>(9/200)</f>
        <v>4.4999999999999998E-2</v>
      </c>
      <c r="U93">
        <f>0.07+0.045</f>
        <v>0.115</v>
      </c>
      <c r="V93">
        <f>0.055+0.055</f>
        <v>0.11</v>
      </c>
      <c r="W93">
        <f>0.08+0.05</f>
        <v>0.13</v>
      </c>
      <c r="X93">
        <f>0.075+0.045</f>
        <v>0.12</v>
      </c>
      <c r="AJ93">
        <f>1/0.115</f>
        <v>8.695652173913043</v>
      </c>
      <c r="AK93">
        <f>1/0.11</f>
        <v>9.0909090909090917</v>
      </c>
      <c r="AL93">
        <f>1/0.13</f>
        <v>7.6923076923076916</v>
      </c>
      <c r="AM93">
        <f>1/0.12</f>
        <v>8.3333333333333339</v>
      </c>
      <c r="AV93">
        <f>((0.07/0.115)*100)</f>
        <v>60.869565217391312</v>
      </c>
      <c r="AW93">
        <f>((0.055/0.11)*100)</f>
        <v>50</v>
      </c>
      <c r="AX93">
        <f>((0.08/0.13)*100)</f>
        <v>61.53846153846154</v>
      </c>
      <c r="AY93">
        <f>((0.075/0.12)*100)</f>
        <v>62.5</v>
      </c>
      <c r="BA93">
        <f>((0.045/0.115)*100)</f>
        <v>39.130434782608688</v>
      </c>
      <c r="BB93">
        <f>((0.055/0.11)*100)</f>
        <v>50</v>
      </c>
      <c r="BC93">
        <f>((0.05/0.13)*100)</f>
        <v>38.461538461538467</v>
      </c>
      <c r="BD93">
        <f>((0.045/0.12)*100)</f>
        <v>37.5</v>
      </c>
      <c r="BF93">
        <f>ABS($B$93-$D$93)</f>
        <v>0.87984999999999935</v>
      </c>
      <c r="BG93">
        <f>ABS($F$93-$H$93)</f>
        <v>4.4510519999999998</v>
      </c>
      <c r="BI93">
        <v>2.4154715000000002</v>
      </c>
      <c r="BJ93">
        <v>2.6006760000000004</v>
      </c>
      <c r="BO93">
        <f>SQRT((ABS($A$93-$G$93)^2+(ABS($B$93-$H$93)^2)))</f>
        <v>3.5581131478706451</v>
      </c>
      <c r="BP93">
        <f>SQRT((ABS($C$93-$E$93)^2+(ABS($D$93-$F$93)^2)))</f>
        <v>8.7773246898474326</v>
      </c>
      <c r="BR93">
        <f>DEGREES(ACOS((10.9634417450213^2+16.8994669168771^2-7.2949653769018^2)/(2*10.9634417450213*16.8994669168771)))</f>
        <v>17.921771958314977</v>
      </c>
      <c r="BS93">
        <f>DEGREES(ACOS((9.26045673229359^2+20.8186204029813^2-12.5460714913688^2)/(2*9.26045673229359*20.8186204029813)))</f>
        <v>20.241663439513228</v>
      </c>
      <c r="BU93">
        <v>14</v>
      </c>
      <c r="BV93">
        <v>6</v>
      </c>
      <c r="BW93">
        <v>5</v>
      </c>
      <c r="BX93">
        <v>7</v>
      </c>
      <c r="BY93">
        <v>11</v>
      </c>
      <c r="BZ93">
        <v>6</v>
      </c>
      <c r="CA93">
        <v>4</v>
      </c>
      <c r="CB93">
        <v>3</v>
      </c>
      <c r="CC93">
        <v>16</v>
      </c>
      <c r="CD93">
        <v>5</v>
      </c>
      <c r="CE93">
        <v>9</v>
      </c>
      <c r="CF93">
        <v>13</v>
      </c>
      <c r="CG93">
        <v>15</v>
      </c>
      <c r="CH93">
        <v>7</v>
      </c>
      <c r="CI93">
        <v>6</v>
      </c>
      <c r="CJ93">
        <v>13</v>
      </c>
      <c r="CL93">
        <v>9</v>
      </c>
      <c r="CM93">
        <v>4</v>
      </c>
      <c r="CN93">
        <v>1</v>
      </c>
      <c r="CO93">
        <v>2</v>
      </c>
      <c r="CP93">
        <v>11</v>
      </c>
      <c r="CQ93">
        <v>4</v>
      </c>
      <c r="CR93">
        <v>1</v>
      </c>
      <c r="CS93">
        <v>0</v>
      </c>
      <c r="CT93">
        <v>10</v>
      </c>
      <c r="CU93">
        <v>1</v>
      </c>
      <c r="CV93">
        <v>3</v>
      </c>
      <c r="CW93">
        <v>8</v>
      </c>
      <c r="CX93">
        <v>9</v>
      </c>
      <c r="CY93">
        <v>2</v>
      </c>
      <c r="CZ93">
        <v>1</v>
      </c>
      <c r="DA93">
        <v>8</v>
      </c>
      <c r="DC93">
        <f>((6/14)*100)</f>
        <v>42.857142857142854</v>
      </c>
      <c r="DD93">
        <f>((5/14)*100)</f>
        <v>35.714285714285715</v>
      </c>
      <c r="DE93">
        <f>((7/14)*100)</f>
        <v>50</v>
      </c>
      <c r="DF93">
        <f>((6/11)*100)</f>
        <v>54.54545454545454</v>
      </c>
      <c r="DG93">
        <f>((4/11)*100)</f>
        <v>36.363636363636367</v>
      </c>
      <c r="DH93">
        <f>((3/11)*100)</f>
        <v>27.27272727272727</v>
      </c>
      <c r="DI93">
        <f>((5/16)*100)</f>
        <v>31.25</v>
      </c>
      <c r="DJ93">
        <f>((9/16)*100)</f>
        <v>56.25</v>
      </c>
      <c r="DK93">
        <f>((13/16)*100)</f>
        <v>81.25</v>
      </c>
      <c r="DL93">
        <f>((7/15)*100)</f>
        <v>46.666666666666664</v>
      </c>
      <c r="DM93">
        <f>((6/15)*100)</f>
        <v>40</v>
      </c>
      <c r="DN93">
        <f>((13/15)*100)</f>
        <v>86.666666666666671</v>
      </c>
      <c r="DP93">
        <f>((4/9)*100)</f>
        <v>44.444444444444443</v>
      </c>
      <c r="DQ93">
        <f>((1/9)*100)</f>
        <v>11.111111111111111</v>
      </c>
      <c r="DR93">
        <f>((2/9)*100)</f>
        <v>22.222222222222221</v>
      </c>
      <c r="DS93">
        <f>((4/11)*100)</f>
        <v>36.363636363636367</v>
      </c>
      <c r="DT93">
        <f>((1/11)*100)</f>
        <v>9.0909090909090917</v>
      </c>
      <c r="DU93">
        <f>((0/11)*100)</f>
        <v>0</v>
      </c>
      <c r="DV93">
        <f>((1/10)*100)</f>
        <v>10</v>
      </c>
      <c r="DW93">
        <f>((3/10)*100)</f>
        <v>30</v>
      </c>
      <c r="DX93">
        <f>((8/10)*100)</f>
        <v>80</v>
      </c>
      <c r="DY93">
        <f>((2/9)*100)</f>
        <v>22.222222222222221</v>
      </c>
      <c r="DZ93">
        <f>((1/9)*100)</f>
        <v>11.111111111111111</v>
      </c>
      <c r="EA93">
        <f>((8/9)*100)</f>
        <v>88.888888888888886</v>
      </c>
    </row>
    <row r="94" spans="1:131" x14ac:dyDescent="0.25">
      <c r="A94" t="s">
        <v>22</v>
      </c>
      <c r="B94" t="s">
        <v>22</v>
      </c>
      <c r="C94" t="s">
        <v>22</v>
      </c>
      <c r="D94" t="s">
        <v>22</v>
      </c>
      <c r="E94" t="s">
        <v>22</v>
      </c>
      <c r="F94" t="s">
        <v>22</v>
      </c>
      <c r="G94" t="s">
        <v>22</v>
      </c>
      <c r="H94" t="s">
        <v>22</v>
      </c>
      <c r="P94">
        <f>(11/200)</f>
        <v>5.5E-2</v>
      </c>
      <c r="Q94">
        <f>(10/200)</f>
        <v>0.05</v>
      </c>
      <c r="BR94">
        <f>DEGREES(ACOS((19.2165300137388^2+27.6728088419529^2-9.49744885392098^2)/(2*19.2165300137388*27.6728088419529)))</f>
        <v>10.75808137918237</v>
      </c>
      <c r="BS94">
        <f>DEGREES(ACOS((11.7311113451424^2+23.6491077040435^2-13.5505400251394^2)/(2*11.7311113451424*23.6491077040435)))</f>
        <v>22.321845970187333</v>
      </c>
      <c r="CL94">
        <v>11</v>
      </c>
      <c r="CM94">
        <v>2</v>
      </c>
      <c r="CN94">
        <v>0</v>
      </c>
      <c r="CO94">
        <v>3</v>
      </c>
      <c r="CP94">
        <v>10</v>
      </c>
      <c r="CQ94">
        <v>2</v>
      </c>
      <c r="CR94">
        <v>3</v>
      </c>
      <c r="CS94">
        <v>1</v>
      </c>
      <c r="DP94">
        <f>((2/11)*100)</f>
        <v>18.181818181818183</v>
      </c>
      <c r="DQ94">
        <f>((0/11)*100)</f>
        <v>0</v>
      </c>
      <c r="DR94">
        <f>((3/11)*100)</f>
        <v>27.27272727272727</v>
      </c>
      <c r="DS94">
        <f>((2/10)*100)</f>
        <v>20</v>
      </c>
      <c r="DT94">
        <f>((3/10)*100)</f>
        <v>30</v>
      </c>
      <c r="DU94">
        <f>((1/10)*100)</f>
        <v>10</v>
      </c>
    </row>
    <row r="95" spans="1:131" x14ac:dyDescent="0.25">
      <c r="A95">
        <v>224.946403</v>
      </c>
      <c r="B95">
        <v>5.6384629999999998</v>
      </c>
      <c r="C95">
        <v>249.621174</v>
      </c>
      <c r="D95">
        <v>9.0567869999999999</v>
      </c>
      <c r="E95">
        <v>254.85950500000001</v>
      </c>
      <c r="F95">
        <v>5.8393290000000002</v>
      </c>
      <c r="G95">
        <v>250.94424900000001</v>
      </c>
      <c r="H95">
        <v>10.329502</v>
      </c>
      <c r="Z95">
        <f>SQRT((ABS($A$96-$A$95)^2+(ABS($B$96-$B$95)^2)))</f>
        <v>22.448066231496224</v>
      </c>
      <c r="AA95">
        <f>SQRT((ABS($C$96-$C$95)^2+(ABS($D$96-$D$95)^2)))</f>
        <v>21.127603374705092</v>
      </c>
      <c r="AB95">
        <f>SQRT((ABS($E$96-$E$95)^2+(ABS($F$96-$F$95)^2)))</f>
        <v>28.558853136407581</v>
      </c>
      <c r="AC95">
        <f>SQRT((ABS($G$96-$G$95)^2+(ABS($H$96-$H$95)^2)))</f>
        <v>25.405142178492731</v>
      </c>
      <c r="BF95">
        <f>ABS($B$95-$D$95)</f>
        <v>3.4183240000000001</v>
      </c>
      <c r="BG95">
        <f>ABS($F$95-$H$95)</f>
        <v>4.4901729999999995</v>
      </c>
      <c r="BL95">
        <f>SQRT((ABS($A$95-$E$96)^2+(ABS($B$95-$F$96)^2)))</f>
        <v>1.3686154928149175</v>
      </c>
      <c r="BM95">
        <f>SQRT((ABS($C$95-$G$95)^2+(ABS($D$95-$H$95)^2)))</f>
        <v>1.8358461065269183</v>
      </c>
      <c r="BO95">
        <f>SQRT((ABS($A$95-$G$96)^2+(ABS($B$95-$H$96)^2)))</f>
        <v>4.3076815314263861</v>
      </c>
      <c r="BP95">
        <f>SQRT((ABS($C$95-$E$95)^2+(ABS($D$95-$F$95)^2)))</f>
        <v>6.1475318337789169</v>
      </c>
      <c r="BR95">
        <f>DEGREES(ACOS((14.7499744745351^2+23.640096352392^2-9.80472568409632^2)/(2*14.7499744745351*23.640096352392)))</f>
        <v>12.713677585550506</v>
      </c>
      <c r="BS95">
        <f>DEGREES(ACOS((10.137156791984^2+19.5591296202734^2-10.9634417450213^2)/(2*10.137156791984*19.5591296202734)))</f>
        <v>22.962936828368193</v>
      </c>
    </row>
    <row r="96" spans="1:131" x14ac:dyDescent="0.25">
      <c r="A96">
        <v>202.503107</v>
      </c>
      <c r="B96">
        <v>5.1757080000000002</v>
      </c>
      <c r="C96">
        <v>228.535799</v>
      </c>
      <c r="D96">
        <v>7.7216519999999997</v>
      </c>
      <c r="E96">
        <v>226.30318600000001</v>
      </c>
      <c r="F96">
        <v>5.4588850000000004</v>
      </c>
      <c r="G96">
        <v>225.54265899999999</v>
      </c>
      <c r="H96">
        <v>9.9046789999999998</v>
      </c>
      <c r="K96">
        <f>(14/200)</f>
        <v>7.0000000000000007E-2</v>
      </c>
      <c r="L96">
        <f>(12/200)</f>
        <v>0.06</v>
      </c>
      <c r="M96">
        <f>(16/200)</f>
        <v>0.08</v>
      </c>
      <c r="N96">
        <f>(13/200)</f>
        <v>6.5000000000000002E-2</v>
      </c>
      <c r="P96">
        <f>(9/200)</f>
        <v>4.4999999999999998E-2</v>
      </c>
      <c r="Q96">
        <f>(10/200)</f>
        <v>0.05</v>
      </c>
      <c r="R96">
        <f>(10/200)</f>
        <v>0.05</v>
      </c>
      <c r="S96">
        <f>(10/200)</f>
        <v>0.05</v>
      </c>
      <c r="U96">
        <f>0.07+0.045</f>
        <v>0.115</v>
      </c>
      <c r="V96">
        <f>0.06+0.05</f>
        <v>0.11</v>
      </c>
      <c r="W96">
        <f>0.08+0.05</f>
        <v>0.13</v>
      </c>
      <c r="X96">
        <f>0.065+0.05</f>
        <v>0.115</v>
      </c>
      <c r="Z96">
        <f>SQRT((ABS($A$97-$A$96)^2+(ABS($B$97-$B$96)^2)))</f>
        <v>27.512334785021167</v>
      </c>
      <c r="AA96">
        <f>SQRT((ABS($C$97-$C$96)^2+(ABS($D$97-$D$96)^2)))</f>
        <v>21.728316572624419</v>
      </c>
      <c r="AB96">
        <f>SQRT((ABS($E$97-$E$96)^2+(ABS($F$97-$F$96)^2)))</f>
        <v>21.960138344614904</v>
      </c>
      <c r="AC96">
        <f>SQRT((ABS($G$97-$G$96)^2+(ABS($H$97-$H$96)^2)))</f>
        <v>21.835069254220773</v>
      </c>
      <c r="AJ96">
        <f>1/0.115</f>
        <v>8.695652173913043</v>
      </c>
      <c r="AK96">
        <f>1/0.11</f>
        <v>9.0909090909090917</v>
      </c>
      <c r="AL96">
        <f>1/0.13</f>
        <v>7.6923076923076916</v>
      </c>
      <c r="AM96">
        <f>1/0.115</f>
        <v>8.695652173913043</v>
      </c>
      <c r="AO96">
        <f>$Z96/$U96</f>
        <v>239.23769378279275</v>
      </c>
      <c r="AP96">
        <f>$AA96/$V96</f>
        <v>197.53015066022198</v>
      </c>
      <c r="AQ96">
        <f>$AB96/$W96</f>
        <v>168.92414111242235</v>
      </c>
      <c r="AR96">
        <f>$AC96/$X96</f>
        <v>189.87016742800671</v>
      </c>
      <c r="AV96">
        <f>((0.07/0.115)*100)</f>
        <v>60.869565217391312</v>
      </c>
      <c r="AW96">
        <f>((0.06/0.11)*100)</f>
        <v>54.54545454545454</v>
      </c>
      <c r="AX96">
        <f>((0.08/0.13)*100)</f>
        <v>61.53846153846154</v>
      </c>
      <c r="AY96">
        <f>((0.065/0.115)*100)</f>
        <v>56.521739130434781</v>
      </c>
      <c r="BA96">
        <f>((0.045/0.115)*100)</f>
        <v>39.130434782608688</v>
      </c>
      <c r="BB96">
        <f>((0.05/0.11)*100)</f>
        <v>45.45454545454546</v>
      </c>
      <c r="BC96">
        <f>((0.05/0.13)*100)</f>
        <v>38.461538461538467</v>
      </c>
      <c r="BD96">
        <f>((0.05/0.115)*100)</f>
        <v>43.478260869565219</v>
      </c>
      <c r="BF96">
        <f>ABS($B$96-$D$96)</f>
        <v>2.5459439999999995</v>
      </c>
      <c r="BG96">
        <f>ABS($F$96-$H$96)</f>
        <v>4.4457939999999994</v>
      </c>
      <c r="BL96">
        <f>SQRT((ABS($A$96-$E$97)^2+(ABS($B$96-$F$97)^2)))</f>
        <v>2.2596482618639921</v>
      </c>
      <c r="BM96">
        <f>SQRT((ABS($C$96-$G$96)^2+(ABS($D$96-$H$96)^2)))</f>
        <v>3.7046584110183578</v>
      </c>
      <c r="BO96">
        <f>SQRT((ABS($A$96-$G$97)^2+(ABS($B$96-$H$97)^2)))</f>
        <v>3.6561704792754131</v>
      </c>
      <c r="BP96">
        <f>SQRT((ABS($C$96-$E$96)^2+(ABS($D$96-$F$96)^2)))</f>
        <v>3.178785193129277</v>
      </c>
      <c r="BR96">
        <f>DEGREES(ACOS((13.1512556981569^2+22.0933927602811^2-10.281318146602^2)/(2*13.1512556981569*22.0933927602811)))</f>
        <v>17.118262191792997</v>
      </c>
      <c r="BS96">
        <f>DEGREES(ACOS((7.2949653769018^2+25.5668566839983^2-19.2165300137388^2)/(2*7.2949653769018*25.5668566839983)))</f>
        <v>25.168136834042855</v>
      </c>
      <c r="BU96">
        <v>14</v>
      </c>
      <c r="BV96">
        <v>9</v>
      </c>
      <c r="BW96">
        <v>6</v>
      </c>
      <c r="BX96">
        <v>6</v>
      </c>
      <c r="BY96">
        <v>12</v>
      </c>
      <c r="BZ96">
        <v>12</v>
      </c>
      <c r="CA96">
        <v>5</v>
      </c>
      <c r="CB96">
        <v>2</v>
      </c>
      <c r="CC96">
        <v>16</v>
      </c>
      <c r="CD96">
        <v>8</v>
      </c>
      <c r="CE96">
        <v>8</v>
      </c>
      <c r="CF96">
        <v>13</v>
      </c>
      <c r="CG96">
        <v>13</v>
      </c>
      <c r="CH96">
        <v>5</v>
      </c>
      <c r="CI96">
        <v>5</v>
      </c>
      <c r="CJ96">
        <v>13</v>
      </c>
      <c r="CL96">
        <v>9</v>
      </c>
      <c r="CM96">
        <v>5</v>
      </c>
      <c r="CN96">
        <v>1</v>
      </c>
      <c r="CO96">
        <v>1</v>
      </c>
      <c r="CP96">
        <v>10</v>
      </c>
      <c r="CQ96">
        <v>0</v>
      </c>
      <c r="CR96">
        <v>3</v>
      </c>
      <c r="CS96">
        <v>0</v>
      </c>
      <c r="CT96">
        <v>10</v>
      </c>
      <c r="CU96">
        <v>0</v>
      </c>
      <c r="CV96">
        <v>3</v>
      </c>
      <c r="CW96">
        <v>7</v>
      </c>
      <c r="CX96">
        <v>10</v>
      </c>
      <c r="CY96">
        <v>0</v>
      </c>
      <c r="CZ96">
        <v>0</v>
      </c>
      <c r="DA96">
        <v>7</v>
      </c>
      <c r="DC96">
        <f>((9/14)*100)</f>
        <v>64.285714285714292</v>
      </c>
      <c r="DD96">
        <f>((6/14)*100)</f>
        <v>42.857142857142854</v>
      </c>
      <c r="DE96">
        <f>((6/14)*100)</f>
        <v>42.857142857142854</v>
      </c>
      <c r="DF96">
        <f>((12/12)*100)</f>
        <v>100</v>
      </c>
      <c r="DG96">
        <f>((5/12)*100)</f>
        <v>41.666666666666671</v>
      </c>
      <c r="DH96">
        <f>((2/12)*100)</f>
        <v>16.666666666666664</v>
      </c>
      <c r="DI96">
        <f>((8/16)*100)</f>
        <v>50</v>
      </c>
      <c r="DJ96">
        <f>((8/16)*100)</f>
        <v>50</v>
      </c>
      <c r="DK96">
        <f>((13/16)*100)</f>
        <v>81.25</v>
      </c>
      <c r="DL96">
        <f>((5/13)*100)</f>
        <v>38.461538461538467</v>
      </c>
      <c r="DM96">
        <f>((5/13)*100)</f>
        <v>38.461538461538467</v>
      </c>
      <c r="DN96">
        <f>((13/13)*100)</f>
        <v>100</v>
      </c>
      <c r="DP96">
        <f>((5/9)*100)</f>
        <v>55.555555555555557</v>
      </c>
      <c r="DQ96">
        <f>((1/9)*100)</f>
        <v>11.111111111111111</v>
      </c>
      <c r="DR96">
        <f>((1/9)*100)</f>
        <v>11.111111111111111</v>
      </c>
      <c r="DS96">
        <f>((0/10)*100)</f>
        <v>0</v>
      </c>
      <c r="DT96">
        <f>((3/10)*100)</f>
        <v>30</v>
      </c>
      <c r="DU96">
        <f>((0/10)*100)</f>
        <v>0</v>
      </c>
      <c r="DV96">
        <f>((0/10)*100)</f>
        <v>0</v>
      </c>
      <c r="DW96">
        <f>((3/10)*100)</f>
        <v>30</v>
      </c>
      <c r="DX96">
        <f>((7/10)*100)</f>
        <v>70</v>
      </c>
      <c r="DY96">
        <f>((0/10)*100)</f>
        <v>0</v>
      </c>
      <c r="DZ96">
        <f>((0/10)*100)</f>
        <v>0</v>
      </c>
      <c r="EA96">
        <f>((7/10)*100)</f>
        <v>70</v>
      </c>
    </row>
    <row r="97" spans="1:131" x14ac:dyDescent="0.25">
      <c r="A97">
        <v>174.99194499999999</v>
      </c>
      <c r="B97">
        <v>4.9216790000000001</v>
      </c>
      <c r="C97">
        <v>206.827563</v>
      </c>
      <c r="D97">
        <v>6.7877190000000001</v>
      </c>
      <c r="E97">
        <v>204.39557099999999</v>
      </c>
      <c r="F97">
        <v>3.9409649999999998</v>
      </c>
      <c r="G97">
        <v>203.745756</v>
      </c>
      <c r="H97">
        <v>8.6142260000000004</v>
      </c>
      <c r="K97">
        <f>(16/200)</f>
        <v>0.08</v>
      </c>
      <c r="L97">
        <f>(13/200)</f>
        <v>6.5000000000000002E-2</v>
      </c>
      <c r="M97">
        <f>(13/200)</f>
        <v>6.5000000000000002E-2</v>
      </c>
      <c r="N97">
        <f>(14/200)</f>
        <v>7.0000000000000007E-2</v>
      </c>
      <c r="P97">
        <f>(9/200)</f>
        <v>4.4999999999999998E-2</v>
      </c>
      <c r="Q97">
        <f>(8/200)</f>
        <v>0.04</v>
      </c>
      <c r="R97">
        <f>(9/200)</f>
        <v>4.4999999999999998E-2</v>
      </c>
      <c r="S97">
        <f>(9/200)</f>
        <v>4.4999999999999998E-2</v>
      </c>
      <c r="U97">
        <f>0.08+0.045</f>
        <v>0.125</v>
      </c>
      <c r="V97">
        <f>0.065+0.04</f>
        <v>0.10500000000000001</v>
      </c>
      <c r="W97">
        <f>0.065+0.045</f>
        <v>0.11</v>
      </c>
      <c r="X97">
        <f>0.07+0.045</f>
        <v>0.115</v>
      </c>
      <c r="Z97">
        <f>SQRT((ABS($A$98-$A$97)^2+(ABS($B$98-$B$97)^2)))</f>
        <v>22.500133854766982</v>
      </c>
      <c r="AA97">
        <f>SQRT((ABS($C$98-$C$97)^2+(ABS($D$98-$D$97)^2)))</f>
        <v>25.490869475108305</v>
      </c>
      <c r="AB97">
        <f>SQRT((ABS($E$98-$E$97)^2+(ABS($F$98-$F$97)^2)))</f>
        <v>28.483398414440995</v>
      </c>
      <c r="AC97">
        <f>SQRT((ABS($G$98-$G$97)^2+(ABS($H$98-$H$97)^2)))</f>
        <v>28.767341680897058</v>
      </c>
      <c r="AJ97">
        <f>1/0.125</f>
        <v>8</v>
      </c>
      <c r="AK97">
        <f>1/0.105</f>
        <v>9.5238095238095237</v>
      </c>
      <c r="AL97">
        <f>1/0.11</f>
        <v>9.0909090909090917</v>
      </c>
      <c r="AM97">
        <f>1/0.115</f>
        <v>8.695652173913043</v>
      </c>
      <c r="AO97">
        <f>$Z97/$U97</f>
        <v>180.00107083813586</v>
      </c>
      <c r="AP97">
        <f>$AA97/$V97</f>
        <v>242.77018547722193</v>
      </c>
      <c r="AQ97">
        <f>$AB97/$W97</f>
        <v>258.93998558582723</v>
      </c>
      <c r="AR97">
        <f>$AC97/$X97</f>
        <v>250.15079722519181</v>
      </c>
      <c r="AV97">
        <f>((0.08/0.125)*100)</f>
        <v>64</v>
      </c>
      <c r="AW97">
        <f>((0.065/0.105)*100)</f>
        <v>61.904761904761905</v>
      </c>
      <c r="AX97">
        <f>((0.065/0.11)*100)</f>
        <v>59.090909090909093</v>
      </c>
      <c r="AY97">
        <f>((0.07/0.115)*100)</f>
        <v>60.869565217391312</v>
      </c>
      <c r="BA97">
        <f>((0.045/0.125)*100)</f>
        <v>36</v>
      </c>
      <c r="BB97">
        <f>((0.04/0.105)*100)</f>
        <v>38.095238095238102</v>
      </c>
      <c r="BC97">
        <f>((0.045/0.11)*100)</f>
        <v>40.909090909090907</v>
      </c>
      <c r="BD97">
        <f>((0.045/0.115)*100)</f>
        <v>39.130434782608688</v>
      </c>
      <c r="BF97">
        <f>ABS($B$97-$D$97)</f>
        <v>1.8660399999999999</v>
      </c>
      <c r="BG97">
        <f>ABS($F$97-$H$97)</f>
        <v>4.6732610000000001</v>
      </c>
      <c r="BL97">
        <f>SQRT((ABS($A$97-$E$98)^2+(ABS($B$97-$F$98)^2)))</f>
        <v>1.11139952879062</v>
      </c>
      <c r="BM97">
        <f>SQRT((ABS($C$97-$G$97)^2+(ABS($D$97-$H$97)^2)))</f>
        <v>3.5824101114051676</v>
      </c>
      <c r="BO97">
        <f>SQRT((ABS($A$97-$G$98)^2+(ABS($B$97-$H$98)^2)))</f>
        <v>3.5675476390105856</v>
      </c>
      <c r="BP97">
        <f>SQRT((ABS($C$97-$E$97)^2+(ABS($D$97-$F$97)^2)))</f>
        <v>3.7441412132263441</v>
      </c>
      <c r="BR97">
        <f>DEGREES(ACOS((7.51766605573997^2+18.1416337242415^2-12.6412015618885^2)/(2*7.51766605573997*18.1416337242415)))</f>
        <v>34.112018013510109</v>
      </c>
      <c r="BS97">
        <f>DEGREES(ACOS((9.80472568409632^2+21.7959434039444^2-13.1512556981569^2)/(2*9.80472568409632*21.7959434039444)))</f>
        <v>21.289151709288529</v>
      </c>
      <c r="BU97">
        <v>16</v>
      </c>
      <c r="BV97">
        <v>10</v>
      </c>
      <c r="BW97">
        <v>8</v>
      </c>
      <c r="BX97">
        <v>8</v>
      </c>
      <c r="BY97">
        <v>13</v>
      </c>
      <c r="BZ97">
        <v>9</v>
      </c>
      <c r="CA97">
        <v>4</v>
      </c>
      <c r="CB97">
        <v>4</v>
      </c>
      <c r="CC97">
        <v>13</v>
      </c>
      <c r="CD97">
        <v>6</v>
      </c>
      <c r="CE97">
        <v>3</v>
      </c>
      <c r="CF97">
        <v>13</v>
      </c>
      <c r="CG97">
        <v>14</v>
      </c>
      <c r="CH97">
        <v>6</v>
      </c>
      <c r="CI97">
        <v>4</v>
      </c>
      <c r="CJ97">
        <v>13</v>
      </c>
      <c r="CL97">
        <v>9</v>
      </c>
      <c r="CM97">
        <v>5</v>
      </c>
      <c r="CN97">
        <v>2</v>
      </c>
      <c r="CO97">
        <v>1</v>
      </c>
      <c r="CP97">
        <v>8</v>
      </c>
      <c r="CQ97">
        <v>5</v>
      </c>
      <c r="CR97">
        <v>0</v>
      </c>
      <c r="CS97">
        <v>0</v>
      </c>
      <c r="CT97">
        <v>9</v>
      </c>
      <c r="CU97">
        <v>1</v>
      </c>
      <c r="CV97">
        <v>0</v>
      </c>
      <c r="CW97">
        <v>9</v>
      </c>
      <c r="CX97">
        <v>9</v>
      </c>
      <c r="CY97">
        <v>1</v>
      </c>
      <c r="CZ97">
        <v>0</v>
      </c>
      <c r="DA97">
        <v>9</v>
      </c>
      <c r="DC97">
        <f>((10/16)*100)</f>
        <v>62.5</v>
      </c>
      <c r="DD97">
        <f>((8/16)*100)</f>
        <v>50</v>
      </c>
      <c r="DE97">
        <f>((8/16)*100)</f>
        <v>50</v>
      </c>
      <c r="DF97">
        <f>((9/13)*100)</f>
        <v>69.230769230769226</v>
      </c>
      <c r="DG97">
        <f>((4/13)*100)</f>
        <v>30.76923076923077</v>
      </c>
      <c r="DH97">
        <f>((4/13)*100)</f>
        <v>30.76923076923077</v>
      </c>
      <c r="DI97">
        <f>((6/13)*100)</f>
        <v>46.153846153846153</v>
      </c>
      <c r="DJ97">
        <f>((3/13)*100)</f>
        <v>23.076923076923077</v>
      </c>
      <c r="DK97">
        <f>((13/13)*100)</f>
        <v>100</v>
      </c>
      <c r="DL97">
        <f>((6/14)*100)</f>
        <v>42.857142857142854</v>
      </c>
      <c r="DM97">
        <f>((4/14)*100)</f>
        <v>28.571428571428569</v>
      </c>
      <c r="DN97">
        <f>((13/14)*100)</f>
        <v>92.857142857142861</v>
      </c>
      <c r="DP97">
        <f>((5/9)*100)</f>
        <v>55.555555555555557</v>
      </c>
      <c r="DQ97">
        <f>((2/9)*100)</f>
        <v>22.222222222222221</v>
      </c>
      <c r="DR97">
        <f>((1/9)*100)</f>
        <v>11.111111111111111</v>
      </c>
      <c r="DS97">
        <f>((5/8)*100)</f>
        <v>62.5</v>
      </c>
      <c r="DT97">
        <f>((0/8)*100)</f>
        <v>0</v>
      </c>
      <c r="DU97">
        <f>((0/8)*100)</f>
        <v>0</v>
      </c>
      <c r="DV97">
        <f>((1/9)*100)</f>
        <v>11.111111111111111</v>
      </c>
      <c r="DW97">
        <f>((0/9)*100)</f>
        <v>0</v>
      </c>
      <c r="DX97">
        <f>((9/9)*100)</f>
        <v>100</v>
      </c>
      <c r="DY97">
        <f>((1/9)*100)</f>
        <v>11.111111111111111</v>
      </c>
      <c r="DZ97">
        <f>((0/9)*100)</f>
        <v>0</v>
      </c>
      <c r="EA97">
        <f>((9/9)*100)</f>
        <v>100</v>
      </c>
    </row>
    <row r="98" spans="1:131" x14ac:dyDescent="0.25">
      <c r="A98">
        <v>152.498569</v>
      </c>
      <c r="B98">
        <v>5.4730949999999998</v>
      </c>
      <c r="C98">
        <v>181.33669499999999</v>
      </c>
      <c r="D98">
        <v>6.7963909999999998</v>
      </c>
      <c r="E98">
        <v>175.91445899999999</v>
      </c>
      <c r="F98">
        <v>4.3018590000000003</v>
      </c>
      <c r="G98">
        <v>174.97868599999998</v>
      </c>
      <c r="H98">
        <v>8.4892020000000006</v>
      </c>
      <c r="K98">
        <f>(14/200)</f>
        <v>7.0000000000000007E-2</v>
      </c>
      <c r="L98">
        <f>(14/200)</f>
        <v>7.0000000000000007E-2</v>
      </c>
      <c r="M98">
        <f>(15/200)</f>
        <v>7.4999999999999997E-2</v>
      </c>
      <c r="N98">
        <f>(15/200)</f>
        <v>7.4999999999999997E-2</v>
      </c>
      <c r="P98">
        <f>(8/200)</f>
        <v>0.04</v>
      </c>
      <c r="Q98">
        <f>(10/200)</f>
        <v>0.05</v>
      </c>
      <c r="R98">
        <f>(10/200)</f>
        <v>0.05</v>
      </c>
      <c r="S98">
        <f>(9/200)</f>
        <v>4.4999999999999998E-2</v>
      </c>
      <c r="U98">
        <f>0.07+0.04</f>
        <v>0.11000000000000001</v>
      </c>
      <c r="V98">
        <f>0.07+0.05</f>
        <v>0.12000000000000001</v>
      </c>
      <c r="W98">
        <f>0.075+0.05</f>
        <v>0.125</v>
      </c>
      <c r="X98">
        <f>0.075+0.045</f>
        <v>0.12</v>
      </c>
      <c r="Z98">
        <f>SQRT((ABS($A$99-$A$98)^2+(ABS($B$99-$B$98)^2)))</f>
        <v>34.642646100613213</v>
      </c>
      <c r="AA98">
        <f>SQRT((ABS($C$99-$C$98)^2+(ABS($D$99-$D$98)^2)))</f>
        <v>24.040916254969513</v>
      </c>
      <c r="AB98">
        <f>SQRT((ABS($E$99-$E$98)^2+(ABS($F$99-$F$98)^2)))</f>
        <v>22.454894636431135</v>
      </c>
      <c r="AC98">
        <f>SQRT((ABS($G$99-$G$98)^2+(ABS($H$99-$H$98)^2)))</f>
        <v>22.209181790935141</v>
      </c>
      <c r="AJ98">
        <f>1/0.11</f>
        <v>9.0909090909090917</v>
      </c>
      <c r="AK98">
        <f>1/0.12</f>
        <v>8.3333333333333339</v>
      </c>
      <c r="AL98">
        <f>1/0.125</f>
        <v>8</v>
      </c>
      <c r="AM98">
        <f>1/0.12</f>
        <v>8.3333333333333339</v>
      </c>
      <c r="AO98">
        <f>$Z98/$U98</f>
        <v>314.93314636921099</v>
      </c>
      <c r="AP98">
        <f>$AA98/$V98</f>
        <v>200.34096879141259</v>
      </c>
      <c r="AQ98">
        <f>$AB98/$W98</f>
        <v>179.63915709144908</v>
      </c>
      <c r="AR98">
        <f>$AC98/$X98</f>
        <v>185.0765149244595</v>
      </c>
      <c r="AV98">
        <f>((0.07/0.11)*100)</f>
        <v>63.636363636363647</v>
      </c>
      <c r="AW98">
        <f>((0.07/0.12)*100)</f>
        <v>58.333333333333336</v>
      </c>
      <c r="AX98">
        <f>((0.075/0.125)*100)</f>
        <v>60</v>
      </c>
      <c r="AY98">
        <f>((0.075/0.12)*100)</f>
        <v>62.5</v>
      </c>
      <c r="BA98">
        <f>((0.04/0.11)*100)</f>
        <v>36.363636363636367</v>
      </c>
      <c r="BB98">
        <f>((0.05/0.12)*100)</f>
        <v>41.666666666666671</v>
      </c>
      <c r="BC98">
        <f>((0.05/0.125)*100)</f>
        <v>40</v>
      </c>
      <c r="BD98">
        <f>((0.045/0.12)*100)</f>
        <v>37.5</v>
      </c>
      <c r="BF98">
        <f>ABS($B$98-$D$98)</f>
        <v>1.323296</v>
      </c>
      <c r="BG98">
        <f>ABS($F$98-$H$98)</f>
        <v>4.1873430000000003</v>
      </c>
      <c r="BL98">
        <f>SQRT((ABS($A$98-$E$99)^2+(ABS($B$98-$F$99)^2)))</f>
        <v>1.1095668617636303</v>
      </c>
      <c r="BM98">
        <f>SQRT((ABS($C$98-$G$98)^2+(ABS($D$98-$H$98)^2)))</f>
        <v>6.5795051125295227</v>
      </c>
      <c r="BO98">
        <f>SQRT((ABS($A$98-$G$99)^2+(ABS($B$98-$H$99)^2)))</f>
        <v>2.7706604897433733</v>
      </c>
      <c r="BP98">
        <f>SQRT((ABS($C$98-$E$98)^2+(ABS($D$98-$F$98)^2)))</f>
        <v>5.9685285572509388</v>
      </c>
      <c r="BR98">
        <f>DEGREES(ACOS((13.8810931148899^2+20.8563850760522^2-8.29576871687826^2)/(2*13.8810931148899*20.8563850760522)))</f>
        <v>15.1656068516383</v>
      </c>
      <c r="BS98">
        <f>DEGREES(ACOS((10.281318146602^2+16.4616709133075^2-7.51766605573997^2)/(2*10.281318146602*16.4616709133075)))</f>
        <v>18.935860350740498</v>
      </c>
      <c r="BU98">
        <v>14</v>
      </c>
      <c r="BV98">
        <v>8</v>
      </c>
      <c r="BW98">
        <v>7</v>
      </c>
      <c r="BX98">
        <v>6</v>
      </c>
      <c r="BY98">
        <v>14</v>
      </c>
      <c r="BZ98">
        <v>10</v>
      </c>
      <c r="CA98">
        <v>4</v>
      </c>
      <c r="CB98">
        <v>5</v>
      </c>
      <c r="CC98">
        <v>15</v>
      </c>
      <c r="CD98">
        <v>8</v>
      </c>
      <c r="CE98">
        <v>6</v>
      </c>
      <c r="CF98">
        <v>15</v>
      </c>
      <c r="CG98">
        <v>15</v>
      </c>
      <c r="CH98">
        <v>8</v>
      </c>
      <c r="CI98">
        <v>6</v>
      </c>
      <c r="CJ98">
        <v>15</v>
      </c>
      <c r="CL98">
        <v>8</v>
      </c>
      <c r="CM98">
        <v>3</v>
      </c>
      <c r="CN98">
        <v>1</v>
      </c>
      <c r="CO98">
        <v>1</v>
      </c>
      <c r="CP98">
        <v>10</v>
      </c>
      <c r="CQ98">
        <v>5</v>
      </c>
      <c r="CR98">
        <v>0</v>
      </c>
      <c r="CS98">
        <v>0</v>
      </c>
      <c r="CT98">
        <v>10</v>
      </c>
      <c r="CU98">
        <v>2</v>
      </c>
      <c r="CV98">
        <v>0</v>
      </c>
      <c r="CW98">
        <v>9</v>
      </c>
      <c r="CX98">
        <v>9</v>
      </c>
      <c r="CY98">
        <v>1</v>
      </c>
      <c r="CZ98">
        <v>0</v>
      </c>
      <c r="DA98">
        <v>9</v>
      </c>
      <c r="DC98">
        <f>((8/14)*100)</f>
        <v>57.142857142857139</v>
      </c>
      <c r="DD98">
        <f>((7/14)*100)</f>
        <v>50</v>
      </c>
      <c r="DE98">
        <f>((6/14)*100)</f>
        <v>42.857142857142854</v>
      </c>
      <c r="DF98">
        <f>((10/14)*100)</f>
        <v>71.428571428571431</v>
      </c>
      <c r="DG98">
        <f>((4/14)*100)</f>
        <v>28.571428571428569</v>
      </c>
      <c r="DH98">
        <f>((5/14)*100)</f>
        <v>35.714285714285715</v>
      </c>
      <c r="DI98">
        <f>((8/15)*100)</f>
        <v>53.333333333333336</v>
      </c>
      <c r="DJ98">
        <f>((6/15)*100)</f>
        <v>40</v>
      </c>
      <c r="DK98">
        <f>((15/15)*100)</f>
        <v>100</v>
      </c>
      <c r="DL98">
        <f>((8/15)*100)</f>
        <v>53.333333333333336</v>
      </c>
      <c r="DM98">
        <f>((6/15)*100)</f>
        <v>40</v>
      </c>
      <c r="DN98">
        <f>((15/15)*100)</f>
        <v>100</v>
      </c>
      <c r="DP98">
        <f>((3/8)*100)</f>
        <v>37.5</v>
      </c>
      <c r="DQ98">
        <f>((1/8)*100)</f>
        <v>12.5</v>
      </c>
      <c r="DR98">
        <f>((1/8)*100)</f>
        <v>12.5</v>
      </c>
      <c r="DS98">
        <f>((5/10)*100)</f>
        <v>50</v>
      </c>
      <c r="DT98">
        <f>((0/10)*100)</f>
        <v>0</v>
      </c>
      <c r="DU98">
        <f>((0/10)*100)</f>
        <v>0</v>
      </c>
      <c r="DV98">
        <f>((2/10)*100)</f>
        <v>20</v>
      </c>
      <c r="DW98">
        <f>((0/10)*100)</f>
        <v>0</v>
      </c>
      <c r="DX98">
        <f>((9/10)*100)</f>
        <v>90</v>
      </c>
      <c r="DY98">
        <f>((1/9)*100)</f>
        <v>11.111111111111111</v>
      </c>
      <c r="DZ98">
        <f>((0/9)*100)</f>
        <v>0</v>
      </c>
      <c r="EA98">
        <f>((9/9)*100)</f>
        <v>100</v>
      </c>
    </row>
    <row r="99" spans="1:131" x14ac:dyDescent="0.25">
      <c r="A99">
        <v>117.85630700000002</v>
      </c>
      <c r="B99">
        <v>5.636228</v>
      </c>
      <c r="C99">
        <v>157.299508</v>
      </c>
      <c r="D99">
        <v>6.3729579999999997</v>
      </c>
      <c r="E99">
        <v>153.468469</v>
      </c>
      <c r="F99">
        <v>4.934177</v>
      </c>
      <c r="G99">
        <v>152.77101299999998</v>
      </c>
      <c r="H99">
        <v>8.2303280000000001</v>
      </c>
      <c r="K99">
        <f>(15/200)</f>
        <v>7.4999999999999997E-2</v>
      </c>
      <c r="L99">
        <f>(13/200)</f>
        <v>6.5000000000000002E-2</v>
      </c>
      <c r="M99">
        <f>(14/200)</f>
        <v>7.0000000000000007E-2</v>
      </c>
      <c r="N99">
        <f>(14/200)</f>
        <v>7.0000000000000007E-2</v>
      </c>
      <c r="P99">
        <f>(8/200)</f>
        <v>0.04</v>
      </c>
      <c r="Q99">
        <f>(9/200)</f>
        <v>4.4999999999999998E-2</v>
      </c>
      <c r="R99">
        <f>(8/200)</f>
        <v>0.04</v>
      </c>
      <c r="S99">
        <f>(9/200)</f>
        <v>4.4999999999999998E-2</v>
      </c>
      <c r="U99">
        <f>0.075+0.04</f>
        <v>0.11499999999999999</v>
      </c>
      <c r="V99">
        <f>0.065+0.045</f>
        <v>0.11</v>
      </c>
      <c r="W99">
        <f>0.07+0.04</f>
        <v>0.11000000000000001</v>
      </c>
      <c r="X99">
        <f>0.07+0.045</f>
        <v>0.115</v>
      </c>
      <c r="Z99">
        <f>SQRT((ABS($A$100-$A$99)^2+(ABS($B$100-$B$99)^2)))</f>
        <v>27.556810431018217</v>
      </c>
      <c r="AA99">
        <f>SQRT((ABS($C$100-$C$99)^2+(ABS($D$100-$D$99)^2)))</f>
        <v>33.614329080515944</v>
      </c>
      <c r="AB99">
        <f>SQRT((ABS($E$100-$E$99)^2+(ABS($F$100-$F$99)^2)))</f>
        <v>35.626009930503585</v>
      </c>
      <c r="AC99">
        <f>SQRT((ABS($G$100-$G$99)^2+(ABS($H$100-$H$99)^2)))</f>
        <v>35.399251316536102</v>
      </c>
      <c r="AJ99">
        <f>1/0.115</f>
        <v>8.695652173913043</v>
      </c>
      <c r="AK99">
        <f>1/0.11</f>
        <v>9.0909090909090917</v>
      </c>
      <c r="AL99">
        <f>1/0.11</f>
        <v>9.0909090909090917</v>
      </c>
      <c r="AM99">
        <f>1/0.115</f>
        <v>8.695652173913043</v>
      </c>
      <c r="AO99">
        <f>$Z99/$U99</f>
        <v>239.62443853059321</v>
      </c>
      <c r="AP99">
        <f>$AA99/$V99</f>
        <v>305.58480982287222</v>
      </c>
      <c r="AQ99">
        <f>$AB99/$W99</f>
        <v>323.87281755003255</v>
      </c>
      <c r="AR99">
        <f>$AC99/$X99</f>
        <v>307.81957666553132</v>
      </c>
      <c r="AV99">
        <f>((0.075/0.115)*100)</f>
        <v>65.217391304347814</v>
      </c>
      <c r="AW99">
        <f>((0.065/0.11)*100)</f>
        <v>59.090909090909093</v>
      </c>
      <c r="AX99">
        <f>((0.07/0.11)*100)</f>
        <v>63.636363636363647</v>
      </c>
      <c r="AY99">
        <f>((0.07/0.115)*100)</f>
        <v>60.869565217391312</v>
      </c>
      <c r="BA99">
        <f>((0.04/0.115)*100)</f>
        <v>34.782608695652172</v>
      </c>
      <c r="BB99">
        <f>((0.045/0.11)*100)</f>
        <v>40.909090909090907</v>
      </c>
      <c r="BC99">
        <f>((0.04/0.11)*100)</f>
        <v>36.363636363636367</v>
      </c>
      <c r="BD99">
        <f>((0.045/0.115)*100)</f>
        <v>39.130434782608688</v>
      </c>
      <c r="BF99">
        <f>ABS($B$99-$D$99)</f>
        <v>0.73672999999999966</v>
      </c>
      <c r="BG99">
        <f>ABS($F$99-$H$99)</f>
        <v>3.2961510000000001</v>
      </c>
      <c r="BL99">
        <f>SQRT((ABS($A$99-$E$100)^2+(ABS($B$99-$F$100)^2)))</f>
        <v>0.67303723219521794</v>
      </c>
      <c r="BM99">
        <f>SQRT((ABS($C$99-$G$99)^2+(ABS($D$99-$H$99)^2)))</f>
        <v>4.8945980715402149</v>
      </c>
      <c r="BO99">
        <f>SQRT((ABS($A$99-$G$100)^2+(ABS($B$99-$H$100)^2)))</f>
        <v>3.5317332136218922</v>
      </c>
      <c r="BP99">
        <f>SQRT((ABS($C$99-$E$99)^2+(ABS($D$99-$F$99)^2)))</f>
        <v>4.0923038237015135</v>
      </c>
      <c r="BS99">
        <f>DEGREES(ACOS((12.6412015618885^2+24.4617477002987^2-13.8810931148899^2)/(2*12.6412015618885*24.4617477002987)))</f>
        <v>23.883906152194189</v>
      </c>
      <c r="BU99">
        <v>15</v>
      </c>
      <c r="BV99">
        <v>11</v>
      </c>
      <c r="BW99">
        <v>7</v>
      </c>
      <c r="BX99">
        <v>6</v>
      </c>
      <c r="BY99">
        <v>13</v>
      </c>
      <c r="BZ99">
        <v>8</v>
      </c>
      <c r="CA99">
        <v>5</v>
      </c>
      <c r="CB99">
        <v>4</v>
      </c>
      <c r="CC99">
        <v>14</v>
      </c>
      <c r="CD99">
        <v>7</v>
      </c>
      <c r="CE99">
        <v>5</v>
      </c>
      <c r="CF99">
        <v>13</v>
      </c>
      <c r="CG99">
        <v>14</v>
      </c>
      <c r="CH99">
        <v>6</v>
      </c>
      <c r="CI99">
        <v>5</v>
      </c>
      <c r="CJ99">
        <v>13</v>
      </c>
      <c r="CL99">
        <v>8</v>
      </c>
      <c r="CM99">
        <v>3</v>
      </c>
      <c r="CN99">
        <v>1</v>
      </c>
      <c r="CO99">
        <v>0</v>
      </c>
      <c r="CP99">
        <v>9</v>
      </c>
      <c r="CQ99">
        <v>3</v>
      </c>
      <c r="CR99">
        <v>0</v>
      </c>
      <c r="CS99">
        <v>0</v>
      </c>
      <c r="CT99">
        <v>8</v>
      </c>
      <c r="CU99">
        <v>1</v>
      </c>
      <c r="CV99">
        <v>0</v>
      </c>
      <c r="CW99">
        <v>8</v>
      </c>
      <c r="CX99">
        <v>9</v>
      </c>
      <c r="CY99">
        <v>1</v>
      </c>
      <c r="CZ99">
        <v>0</v>
      </c>
      <c r="DA99">
        <v>8</v>
      </c>
      <c r="DC99">
        <f>((11/15)*100)</f>
        <v>73.333333333333329</v>
      </c>
      <c r="DD99">
        <f>((7/15)*100)</f>
        <v>46.666666666666664</v>
      </c>
      <c r="DE99">
        <f>((6/15)*100)</f>
        <v>40</v>
      </c>
      <c r="DF99">
        <f>((8/13)*100)</f>
        <v>61.53846153846154</v>
      </c>
      <c r="DG99">
        <f>((5/13)*100)</f>
        <v>38.461538461538467</v>
      </c>
      <c r="DH99">
        <f>((4/13)*100)</f>
        <v>30.76923076923077</v>
      </c>
      <c r="DI99">
        <f>((7/14)*100)</f>
        <v>50</v>
      </c>
      <c r="DJ99">
        <f>((5/14)*100)</f>
        <v>35.714285714285715</v>
      </c>
      <c r="DK99">
        <f>((13/14)*100)</f>
        <v>92.857142857142861</v>
      </c>
      <c r="DL99">
        <f>((6/14)*100)</f>
        <v>42.857142857142854</v>
      </c>
      <c r="DM99">
        <f>((5/14)*100)</f>
        <v>35.714285714285715</v>
      </c>
      <c r="DN99">
        <f>((13/14)*100)</f>
        <v>92.857142857142861</v>
      </c>
      <c r="DP99">
        <f>((3/8)*100)</f>
        <v>37.5</v>
      </c>
      <c r="DQ99">
        <f>((1/8)*100)</f>
        <v>12.5</v>
      </c>
      <c r="DR99">
        <f>((0/8)*100)</f>
        <v>0</v>
      </c>
      <c r="DS99">
        <f>((3/9)*100)</f>
        <v>33.333333333333329</v>
      </c>
      <c r="DT99">
        <f>((0/9)*100)</f>
        <v>0</v>
      </c>
      <c r="DU99">
        <f>((0/9)*100)</f>
        <v>0</v>
      </c>
      <c r="DV99">
        <f>((1/8)*100)</f>
        <v>12.5</v>
      </c>
      <c r="DW99">
        <f>((0/8)*100)</f>
        <v>0</v>
      </c>
      <c r="DX99">
        <f>((8/8)*100)</f>
        <v>100</v>
      </c>
      <c r="DY99">
        <f>((1/9)*100)</f>
        <v>11.111111111111111</v>
      </c>
      <c r="DZ99">
        <f>((0/9)*100)</f>
        <v>0</v>
      </c>
      <c r="EA99">
        <f>((8/9)*100)</f>
        <v>88.888888888888886</v>
      </c>
    </row>
    <row r="100" spans="1:131" x14ac:dyDescent="0.25">
      <c r="A100">
        <v>90.311450000000008</v>
      </c>
      <c r="B100">
        <v>6.4478030000000004</v>
      </c>
      <c r="C100">
        <v>123.68859</v>
      </c>
      <c r="D100">
        <v>6.8518220000000003</v>
      </c>
      <c r="E100">
        <v>117.842471</v>
      </c>
      <c r="F100">
        <v>4.9633330000000004</v>
      </c>
      <c r="G100">
        <v>117.383353</v>
      </c>
      <c r="H100">
        <v>9.1361500000000007</v>
      </c>
      <c r="K100">
        <f>(14/200)</f>
        <v>7.0000000000000007E-2</v>
      </c>
      <c r="L100">
        <f>(16/200)</f>
        <v>0.08</v>
      </c>
      <c r="M100">
        <f>(15/200)</f>
        <v>7.4999999999999997E-2</v>
      </c>
      <c r="N100">
        <f>(14/200)</f>
        <v>7.0000000000000007E-2</v>
      </c>
      <c r="P100">
        <f>(9/200)</f>
        <v>4.4999999999999998E-2</v>
      </c>
      <c r="Q100">
        <f>(9/200)</f>
        <v>4.4999999999999998E-2</v>
      </c>
      <c r="R100">
        <f>(9/200)</f>
        <v>4.4999999999999998E-2</v>
      </c>
      <c r="S100">
        <f>(9/200)</f>
        <v>4.4999999999999998E-2</v>
      </c>
      <c r="U100">
        <f>0.07+0.045</f>
        <v>0.115</v>
      </c>
      <c r="V100">
        <f>0.08+0.045</f>
        <v>0.125</v>
      </c>
      <c r="W100">
        <f>0.075+0.045</f>
        <v>0.12</v>
      </c>
      <c r="X100">
        <f>0.07+0.045</f>
        <v>0.115</v>
      </c>
      <c r="Z100">
        <f>SQRT((ABS($A$101-$A$100)^2+(ABS($B$101-$B$100)^2)))</f>
        <v>20.81015113196742</v>
      </c>
      <c r="AA100">
        <f>SQRT((ABS($C$101-$C$100)^2+(ABS($D$101-$D$100)^2)))</f>
        <v>27.319333031421174</v>
      </c>
      <c r="AB100">
        <f>SQRT((ABS($E$101-$E$100)^2+(ABS($F$101-$F$100)^2)))</f>
        <v>28.226106299907627</v>
      </c>
      <c r="AC100">
        <f>SQRT((ABS($G$101-$G$100)^2+(ABS($H$101-$H$100)^2)))</f>
        <v>27.123718144617722</v>
      </c>
      <c r="AJ100">
        <f>1/0.115</f>
        <v>8.695652173913043</v>
      </c>
      <c r="AK100">
        <f>1/0.125</f>
        <v>8</v>
      </c>
      <c r="AL100">
        <f>1/0.12</f>
        <v>8.3333333333333339</v>
      </c>
      <c r="AM100">
        <f>1/0.115</f>
        <v>8.695652173913043</v>
      </c>
      <c r="AO100">
        <f>$Z100/$U100</f>
        <v>180.95783593015148</v>
      </c>
      <c r="AP100">
        <f>$AA100/$V100</f>
        <v>218.55466425136939</v>
      </c>
      <c r="AQ100">
        <f>$AB100/$W100</f>
        <v>235.21755249923024</v>
      </c>
      <c r="AR100">
        <f>$AC100/$X100</f>
        <v>235.85841864884975</v>
      </c>
      <c r="AV100">
        <f>((0.07/0.115)*100)</f>
        <v>60.869565217391312</v>
      </c>
      <c r="AW100">
        <f>((0.08/0.125)*100)</f>
        <v>64</v>
      </c>
      <c r="AX100">
        <f>((0.075/0.12)*100)</f>
        <v>62.5</v>
      </c>
      <c r="AY100">
        <f>((0.07/0.115)*100)</f>
        <v>60.869565217391312</v>
      </c>
      <c r="BA100">
        <f>((0.045/0.115)*100)</f>
        <v>39.130434782608688</v>
      </c>
      <c r="BB100">
        <f>((0.045/0.125)*100)</f>
        <v>36</v>
      </c>
      <c r="BC100">
        <f>((0.045/0.12)*100)</f>
        <v>37.5</v>
      </c>
      <c r="BD100">
        <f>((0.045/0.115)*100)</f>
        <v>39.130434782608688</v>
      </c>
      <c r="BF100">
        <f>ABS($B$100-$D$100)</f>
        <v>0.40401899999999991</v>
      </c>
      <c r="BG100">
        <f>ABS($F$100-$H$100)</f>
        <v>4.1728170000000002</v>
      </c>
      <c r="BL100">
        <f>SQRT((ABS($A$100-$E$101)^2+(ABS($B$100-$F$101)^2)))</f>
        <v>1.3012731193120102</v>
      </c>
      <c r="BM100">
        <f>SQRT((ABS($C$100-$G$100)^2+(ABS($D$100-$H$100)^2)))</f>
        <v>6.7062782553181517</v>
      </c>
      <c r="BO100">
        <f>SQRT((ABS($A$100-$G$101)^2+(ABS($B$100-$H$101)^2)))</f>
        <v>3.3317890488050104</v>
      </c>
      <c r="BP100">
        <f>SQRT((ABS($C$100-$E$100)^2+(ABS($D$100-$F$100)^2)))</f>
        <v>6.1435737209935084</v>
      </c>
      <c r="BS100">
        <f>DEGREES(ACOS((8.29576871687826^2+19.0410628097749^2-12.2979228104779^2)/(2*8.29576871687826*19.0410628097749)))</f>
        <v>27.532176306971319</v>
      </c>
      <c r="BU100">
        <v>14</v>
      </c>
      <c r="BV100">
        <v>9</v>
      </c>
      <c r="BW100">
        <v>6</v>
      </c>
      <c r="BX100">
        <v>5</v>
      </c>
      <c r="BY100">
        <v>16</v>
      </c>
      <c r="BZ100">
        <v>11</v>
      </c>
      <c r="CA100">
        <v>7</v>
      </c>
      <c r="CB100">
        <v>7</v>
      </c>
      <c r="CC100">
        <v>15</v>
      </c>
      <c r="CD100">
        <v>7</v>
      </c>
      <c r="CE100">
        <v>7</v>
      </c>
      <c r="CF100">
        <v>14</v>
      </c>
      <c r="CG100">
        <v>14</v>
      </c>
      <c r="CH100">
        <v>6</v>
      </c>
      <c r="CI100">
        <v>6</v>
      </c>
      <c r="CJ100">
        <v>14</v>
      </c>
      <c r="CL100">
        <v>9</v>
      </c>
      <c r="CM100">
        <v>4</v>
      </c>
      <c r="CN100">
        <v>1</v>
      </c>
      <c r="CO100">
        <v>1</v>
      </c>
      <c r="CP100">
        <v>9</v>
      </c>
      <c r="CQ100">
        <v>3</v>
      </c>
      <c r="CR100">
        <v>0</v>
      </c>
      <c r="CS100">
        <v>0</v>
      </c>
      <c r="CT100">
        <v>9</v>
      </c>
      <c r="CU100">
        <v>1</v>
      </c>
      <c r="CV100">
        <v>0</v>
      </c>
      <c r="CW100">
        <v>8</v>
      </c>
      <c r="CX100">
        <v>9</v>
      </c>
      <c r="CY100">
        <v>0</v>
      </c>
      <c r="CZ100">
        <v>0</v>
      </c>
      <c r="DA100">
        <v>8</v>
      </c>
      <c r="DC100">
        <f>((9/14)*100)</f>
        <v>64.285714285714292</v>
      </c>
      <c r="DD100">
        <f>((6/14)*100)</f>
        <v>42.857142857142854</v>
      </c>
      <c r="DE100">
        <f>((5/14)*100)</f>
        <v>35.714285714285715</v>
      </c>
      <c r="DF100">
        <f>((11/16)*100)</f>
        <v>68.75</v>
      </c>
      <c r="DG100">
        <f>((7/16)*100)</f>
        <v>43.75</v>
      </c>
      <c r="DH100">
        <f>((7/16)*100)</f>
        <v>43.75</v>
      </c>
      <c r="DI100">
        <f>((7/15)*100)</f>
        <v>46.666666666666664</v>
      </c>
      <c r="DJ100">
        <f>((7/15)*100)</f>
        <v>46.666666666666664</v>
      </c>
      <c r="DK100">
        <f>((14/15)*100)</f>
        <v>93.333333333333329</v>
      </c>
      <c r="DL100">
        <f>((6/14)*100)</f>
        <v>42.857142857142854</v>
      </c>
      <c r="DM100">
        <f>((6/14)*100)</f>
        <v>42.857142857142854</v>
      </c>
      <c r="DN100">
        <f>((14/14)*100)</f>
        <v>100</v>
      </c>
      <c r="DP100">
        <f>((4/9)*100)</f>
        <v>44.444444444444443</v>
      </c>
      <c r="DQ100">
        <f>((1/9)*100)</f>
        <v>11.111111111111111</v>
      </c>
      <c r="DR100">
        <f>((1/9)*100)</f>
        <v>11.111111111111111</v>
      </c>
      <c r="DS100">
        <f>((3/9)*100)</f>
        <v>33.333333333333329</v>
      </c>
      <c r="DT100">
        <f>((0/9)*100)</f>
        <v>0</v>
      </c>
      <c r="DU100">
        <f>((0/9)*100)</f>
        <v>0</v>
      </c>
      <c r="DV100">
        <f>((1/9)*100)</f>
        <v>11.111111111111111</v>
      </c>
      <c r="DW100">
        <f>((0/9)*100)</f>
        <v>0</v>
      </c>
      <c r="DX100">
        <f>((8/9)*100)</f>
        <v>88.888888888888886</v>
      </c>
      <c r="DY100">
        <f>((0/9)*100)</f>
        <v>0</v>
      </c>
      <c r="DZ100">
        <f>((0/9)*100)</f>
        <v>0</v>
      </c>
      <c r="EA100">
        <f>((8/9)*100)</f>
        <v>88.888888888888886</v>
      </c>
    </row>
    <row r="101" spans="1:131" x14ac:dyDescent="0.25">
      <c r="A101">
        <v>69.522460000000009</v>
      </c>
      <c r="B101">
        <v>7.3860380000000001</v>
      </c>
      <c r="C101">
        <v>96.386998000000006</v>
      </c>
      <c r="D101">
        <v>7.8362160000000003</v>
      </c>
      <c r="E101">
        <v>89.618960000000001</v>
      </c>
      <c r="F101">
        <v>5.3460910000000004</v>
      </c>
      <c r="G101">
        <v>90.267261000000005</v>
      </c>
      <c r="H101">
        <v>9.779299</v>
      </c>
      <c r="K101">
        <f>(16/200)</f>
        <v>0.08</v>
      </c>
      <c r="L101">
        <f>(14/200)</f>
        <v>7.0000000000000007E-2</v>
      </c>
      <c r="M101">
        <f>(15/200)</f>
        <v>7.4999999999999997E-2</v>
      </c>
      <c r="N101">
        <f>(13/200)</f>
        <v>6.5000000000000002E-2</v>
      </c>
      <c r="P101">
        <f>(9/200)</f>
        <v>4.4999999999999998E-2</v>
      </c>
      <c r="Q101">
        <f>(8/200)</f>
        <v>0.04</v>
      </c>
      <c r="R101">
        <f>(9/200)</f>
        <v>4.4999999999999998E-2</v>
      </c>
      <c r="S101">
        <f>(10/200)</f>
        <v>0.05</v>
      </c>
      <c r="U101">
        <f>0.08+0.045</f>
        <v>0.125</v>
      </c>
      <c r="V101">
        <f>0.07+0.04</f>
        <v>0.11000000000000001</v>
      </c>
      <c r="W101">
        <f>0.075+0.045</f>
        <v>0.12</v>
      </c>
      <c r="X101">
        <f>0.065+0.05</f>
        <v>0.115</v>
      </c>
      <c r="Z101">
        <f>SQRT((ABS($A$102-$A$101)^2+(ABS($B$102-$B$101)^2)))</f>
        <v>27.808541189142783</v>
      </c>
      <c r="AA101">
        <f>SQRT((ABS($C$102-$C$101)^2+(ABS($D$102-$D$101)^2)))</f>
        <v>22.477375904009079</v>
      </c>
      <c r="AB101">
        <f>SQRT((ABS($E$102-$E$101)^2+(ABS($F$102-$F$101)^2)))</f>
        <v>20.70873277010606</v>
      </c>
      <c r="AC101">
        <f>SQRT((ABS($G$102-$G$101)^2+(ABS($H$102-$H$101)^2)))</f>
        <v>20.334807058211805</v>
      </c>
      <c r="AJ101">
        <f>1/0.125</f>
        <v>8</v>
      </c>
      <c r="AK101">
        <f>1/0.11</f>
        <v>9.0909090909090917</v>
      </c>
      <c r="AL101">
        <f>1/0.12</f>
        <v>8.3333333333333339</v>
      </c>
      <c r="AM101">
        <f>1/0.115</f>
        <v>8.695652173913043</v>
      </c>
      <c r="AO101">
        <f>$Z101/$U101</f>
        <v>222.46832951314227</v>
      </c>
      <c r="AP101">
        <f>$AA101/$V101</f>
        <v>204.33978094553706</v>
      </c>
      <c r="AQ101">
        <f>$AB101/$W101</f>
        <v>172.57277308421718</v>
      </c>
      <c r="AR101">
        <f>$AC101/$X101</f>
        <v>176.82440920184177</v>
      </c>
      <c r="AV101">
        <f>((0.08/0.125)*100)</f>
        <v>64</v>
      </c>
      <c r="AW101">
        <f>((0.07/0.11)*100)</f>
        <v>63.636363636363647</v>
      </c>
      <c r="AX101">
        <f>((0.075/0.12)*100)</f>
        <v>62.5</v>
      </c>
      <c r="AY101">
        <f>((0.065/0.115)*100)</f>
        <v>56.521739130434781</v>
      </c>
      <c r="BA101">
        <f>((0.045/0.125)*100)</f>
        <v>36</v>
      </c>
      <c r="BB101">
        <f>((0.04/0.11)*100)</f>
        <v>36.363636363636367</v>
      </c>
      <c r="BC101">
        <f>((0.045/0.12)*100)</f>
        <v>37.5</v>
      </c>
      <c r="BD101">
        <f>((0.05/0.115)*100)</f>
        <v>43.478260869565219</v>
      </c>
      <c r="BF101">
        <f>ABS($B$101-$D$101)</f>
        <v>0.45017800000000019</v>
      </c>
      <c r="BG101">
        <f>ABS($F$101-$H$101)</f>
        <v>4.4332079999999996</v>
      </c>
      <c r="BL101">
        <f>SQRT((ABS($A$101-$E$102)^2+(ABS($B$101-$F$102)^2)))</f>
        <v>0.97032813024563924</v>
      </c>
      <c r="BM101">
        <f>SQRT((ABS($C$101-$G$101)^2+(ABS($D$101-$H$101)^2)))</f>
        <v>6.4208062183855077</v>
      </c>
      <c r="BO101">
        <f>SQRT((ABS($A$101-$G$102)^2+(ABS($B$101-$H$102)^2)))</f>
        <v>2.7857760017849609</v>
      </c>
      <c r="BP101">
        <f>SQRT((ABS($C$101-$E$101)^2+(ABS($D$101-$F$101)^2)))</f>
        <v>7.211592118601069</v>
      </c>
      <c r="BR101">
        <f>DEGREES(ACOS((11.3600253758538^2+25.1388636717294^2-14.7267997073733^2)/(2*11.3600253758538*25.1388636717294)))</f>
        <v>17.694902760882098</v>
      </c>
      <c r="BU101">
        <v>16</v>
      </c>
      <c r="BV101">
        <v>9</v>
      </c>
      <c r="BW101">
        <v>7</v>
      </c>
      <c r="BX101">
        <v>7</v>
      </c>
      <c r="BY101">
        <v>14</v>
      </c>
      <c r="BZ101">
        <v>9</v>
      </c>
      <c r="CA101">
        <v>5</v>
      </c>
      <c r="CB101">
        <v>4</v>
      </c>
      <c r="CC101">
        <v>15</v>
      </c>
      <c r="CD101">
        <v>6</v>
      </c>
      <c r="CE101">
        <v>6</v>
      </c>
      <c r="CF101">
        <v>13</v>
      </c>
      <c r="CG101">
        <v>13</v>
      </c>
      <c r="CH101">
        <v>5</v>
      </c>
      <c r="CI101">
        <v>4</v>
      </c>
      <c r="CJ101">
        <v>13</v>
      </c>
      <c r="CL101">
        <v>9</v>
      </c>
      <c r="CM101">
        <v>4</v>
      </c>
      <c r="CN101">
        <v>0</v>
      </c>
      <c r="CO101">
        <v>1</v>
      </c>
      <c r="CP101">
        <v>8</v>
      </c>
      <c r="CQ101">
        <v>4</v>
      </c>
      <c r="CR101">
        <v>0</v>
      </c>
      <c r="CS101">
        <v>0</v>
      </c>
      <c r="CT101">
        <v>9</v>
      </c>
      <c r="CU101">
        <v>1</v>
      </c>
      <c r="CV101">
        <v>0</v>
      </c>
      <c r="CW101">
        <v>9</v>
      </c>
      <c r="CX101">
        <v>10</v>
      </c>
      <c r="CY101">
        <v>1</v>
      </c>
      <c r="CZ101">
        <v>0</v>
      </c>
      <c r="DA101">
        <v>9</v>
      </c>
      <c r="DC101">
        <f>((9/16)*100)</f>
        <v>56.25</v>
      </c>
      <c r="DD101">
        <f>((7/16)*100)</f>
        <v>43.75</v>
      </c>
      <c r="DE101">
        <f>((7/16)*100)</f>
        <v>43.75</v>
      </c>
      <c r="DF101">
        <f>((9/14)*100)</f>
        <v>64.285714285714292</v>
      </c>
      <c r="DG101">
        <f>((5/14)*100)</f>
        <v>35.714285714285715</v>
      </c>
      <c r="DH101">
        <f>((4/14)*100)</f>
        <v>28.571428571428569</v>
      </c>
      <c r="DI101">
        <f>((6/15)*100)</f>
        <v>40</v>
      </c>
      <c r="DJ101">
        <f>((6/15)*100)</f>
        <v>40</v>
      </c>
      <c r="DK101">
        <f>((13/15)*100)</f>
        <v>86.666666666666671</v>
      </c>
      <c r="DL101">
        <f>((5/13)*100)</f>
        <v>38.461538461538467</v>
      </c>
      <c r="DM101">
        <f>((4/13)*100)</f>
        <v>30.76923076923077</v>
      </c>
      <c r="DN101">
        <f>((13/13)*100)</f>
        <v>100</v>
      </c>
      <c r="DP101">
        <f>((4/9)*100)</f>
        <v>44.444444444444443</v>
      </c>
      <c r="DQ101">
        <f>((0/9)*100)</f>
        <v>0</v>
      </c>
      <c r="DR101">
        <f>((1/9)*100)</f>
        <v>11.111111111111111</v>
      </c>
      <c r="DS101">
        <f>((4/8)*100)</f>
        <v>50</v>
      </c>
      <c r="DT101">
        <f>((0/8)*100)</f>
        <v>0</v>
      </c>
      <c r="DU101">
        <f>((0/8)*100)</f>
        <v>0</v>
      </c>
      <c r="DV101">
        <f>((1/9)*100)</f>
        <v>11.111111111111111</v>
      </c>
      <c r="DW101">
        <f>((0/9)*100)</f>
        <v>0</v>
      </c>
      <c r="DX101">
        <f>((9/9)*100)</f>
        <v>100</v>
      </c>
      <c r="DY101">
        <f>((1/10)*100)</f>
        <v>10</v>
      </c>
      <c r="DZ101">
        <f>((0/10)*100)</f>
        <v>0</v>
      </c>
      <c r="EA101">
        <f>((9/10)*100)</f>
        <v>90</v>
      </c>
    </row>
    <row r="102" spans="1:131" x14ac:dyDescent="0.25">
      <c r="A102">
        <v>41.722014999999999</v>
      </c>
      <c r="B102">
        <v>6.7150530000000002</v>
      </c>
      <c r="C102">
        <v>73.915670000000006</v>
      </c>
      <c r="D102">
        <v>8.3576040000000003</v>
      </c>
      <c r="E102">
        <v>68.948449000000011</v>
      </c>
      <c r="F102">
        <v>6.6037030000000003</v>
      </c>
      <c r="G102">
        <v>69.935671000000013</v>
      </c>
      <c r="H102">
        <v>10.140998</v>
      </c>
      <c r="K102">
        <f>(17/200)</f>
        <v>8.5000000000000006E-2</v>
      </c>
      <c r="L102">
        <f>(14/200)</f>
        <v>7.0000000000000007E-2</v>
      </c>
      <c r="M102">
        <f>(16/200)</f>
        <v>0.08</v>
      </c>
      <c r="N102">
        <f>(14/200)</f>
        <v>7.0000000000000007E-2</v>
      </c>
      <c r="P102">
        <f>(8/200)</f>
        <v>0.04</v>
      </c>
      <c r="Q102">
        <f>(9/200)</f>
        <v>4.4999999999999998E-2</v>
      </c>
      <c r="R102">
        <f>(9/200)</f>
        <v>4.4999999999999998E-2</v>
      </c>
      <c r="S102">
        <f>(10/200)</f>
        <v>0.05</v>
      </c>
      <c r="U102">
        <f>0.085+0.04</f>
        <v>0.125</v>
      </c>
      <c r="V102">
        <f>0.07+0.045</f>
        <v>0.115</v>
      </c>
      <c r="W102">
        <f>0.08+0.045</f>
        <v>0.125</v>
      </c>
      <c r="X102">
        <f>0.07+0.05</f>
        <v>0.12000000000000001</v>
      </c>
      <c r="Z102">
        <f>SQRT((ABS($A$103-$A$102)^2+(ABS($B$103-$B$102)^2)))</f>
        <v>23.60674302977446</v>
      </c>
      <c r="AA102">
        <f>SQRT((ABS($C$103-$C$102)^2+(ABS($D$103-$D$102)^2)))</f>
        <v>24.716757259566119</v>
      </c>
      <c r="AB102">
        <f>SQRT((ABS($E$103-$E$102)^2+(ABS($F$103-$F$102)^2)))</f>
        <v>28.496259281449301</v>
      </c>
      <c r="AC102">
        <f>SQRT((ABS($G$103-$G$102)^2+(ABS($H$103-$H$102)^2)))</f>
        <v>27.014569468568283</v>
      </c>
      <c r="AJ102">
        <f>1/0.125</f>
        <v>8</v>
      </c>
      <c r="AK102">
        <f>1/0.115</f>
        <v>8.695652173913043</v>
      </c>
      <c r="AL102">
        <f>1/0.125</f>
        <v>8</v>
      </c>
      <c r="AM102">
        <f>1/0.12</f>
        <v>8.3333333333333339</v>
      </c>
      <c r="AO102">
        <f>$Z102/$U102</f>
        <v>188.85394423819568</v>
      </c>
      <c r="AP102">
        <f>$AA102/$V102</f>
        <v>214.92832399622711</v>
      </c>
      <c r="AQ102">
        <f>$AB102/$W102</f>
        <v>227.97007425159441</v>
      </c>
      <c r="AR102">
        <f>$AC102/$X102</f>
        <v>225.12141223806901</v>
      </c>
      <c r="AV102">
        <f>((0.085/0.125)*100)</f>
        <v>68</v>
      </c>
      <c r="AW102">
        <f>((0.07/0.115)*100)</f>
        <v>60.869565217391312</v>
      </c>
      <c r="AX102">
        <f>((0.08/0.125)*100)</f>
        <v>64</v>
      </c>
      <c r="AY102">
        <f>((0.07/0.12)*100)</f>
        <v>58.333333333333336</v>
      </c>
      <c r="BA102">
        <f>((0.04/0.125)*100)</f>
        <v>32</v>
      </c>
      <c r="BB102">
        <f>((0.045/0.115)*100)</f>
        <v>39.130434782608688</v>
      </c>
      <c r="BC102">
        <f>((0.045/0.125)*100)</f>
        <v>36</v>
      </c>
      <c r="BD102">
        <f>((0.05/0.12)*100)</f>
        <v>41.666666666666671</v>
      </c>
      <c r="BF102">
        <f>ABS($B$102-$D$102)</f>
        <v>1.6425510000000001</v>
      </c>
      <c r="BG102">
        <f>ABS($F$102-$H$102)</f>
        <v>3.5372949999999994</v>
      </c>
      <c r="BL102">
        <f>SQRT((ABS($A$102-$E$103)^2+(ABS($B$102-$F$103)^2)))</f>
        <v>1.5437292743110713</v>
      </c>
      <c r="BM102">
        <f>SQRT((ABS($C$102-$G$102)^2+(ABS($D$102-$H$102)^2)))</f>
        <v>4.3612940968520961</v>
      </c>
      <c r="BO102">
        <f>SQRT((ABS($A$102-$G$103)^2+(ABS($B$102-$H$103)^2)))</f>
        <v>3.5393432798577207</v>
      </c>
      <c r="BP102">
        <f>SQRT((ABS($C$102-$E$102)^2+(ABS($D$102-$F$102)^2)))</f>
        <v>5.2677749743740909</v>
      </c>
      <c r="BR102">
        <f>DEGREES(ACOS((8.8314739607531^2+21.5412794087991^2-14.6900166715418^2)/(2*8.8314739607531*21.5412794087991)))</f>
        <v>30.974288178070569</v>
      </c>
      <c r="BU102">
        <v>17</v>
      </c>
      <c r="BV102">
        <v>9</v>
      </c>
      <c r="BW102">
        <v>7</v>
      </c>
      <c r="BX102">
        <v>7</v>
      </c>
      <c r="BY102">
        <v>14</v>
      </c>
      <c r="BZ102">
        <v>9</v>
      </c>
      <c r="CA102">
        <v>5</v>
      </c>
      <c r="CB102">
        <v>4</v>
      </c>
      <c r="CC102">
        <v>16</v>
      </c>
      <c r="CD102">
        <v>8</v>
      </c>
      <c r="CE102">
        <v>6</v>
      </c>
      <c r="CF102">
        <v>14</v>
      </c>
      <c r="CG102">
        <v>14</v>
      </c>
      <c r="CH102">
        <v>7</v>
      </c>
      <c r="CI102">
        <v>4</v>
      </c>
      <c r="CJ102">
        <v>14</v>
      </c>
      <c r="CL102">
        <v>8</v>
      </c>
      <c r="CM102">
        <v>3</v>
      </c>
      <c r="CN102">
        <v>0</v>
      </c>
      <c r="CO102">
        <v>1</v>
      </c>
      <c r="CP102">
        <v>9</v>
      </c>
      <c r="CQ102">
        <v>4</v>
      </c>
      <c r="CR102">
        <v>0</v>
      </c>
      <c r="CS102">
        <v>0</v>
      </c>
      <c r="CT102">
        <v>9</v>
      </c>
      <c r="CU102">
        <v>0</v>
      </c>
      <c r="CV102">
        <v>0</v>
      </c>
      <c r="CW102">
        <v>9</v>
      </c>
      <c r="CX102">
        <v>10</v>
      </c>
      <c r="CY102">
        <v>1</v>
      </c>
      <c r="CZ102">
        <v>0</v>
      </c>
      <c r="DA102">
        <v>9</v>
      </c>
      <c r="DC102">
        <f>((9/17)*100)</f>
        <v>52.941176470588239</v>
      </c>
      <c r="DD102">
        <f>((7/17)*100)</f>
        <v>41.17647058823529</v>
      </c>
      <c r="DE102">
        <f>((7/17)*100)</f>
        <v>41.17647058823529</v>
      </c>
      <c r="DF102">
        <f>((9/14)*100)</f>
        <v>64.285714285714292</v>
      </c>
      <c r="DG102">
        <f>((5/14)*100)</f>
        <v>35.714285714285715</v>
      </c>
      <c r="DH102">
        <f>((4/14)*100)</f>
        <v>28.571428571428569</v>
      </c>
      <c r="DI102">
        <f>((8/16)*100)</f>
        <v>50</v>
      </c>
      <c r="DJ102">
        <f>((6/16)*100)</f>
        <v>37.5</v>
      </c>
      <c r="DK102">
        <f>((14/16)*100)</f>
        <v>87.5</v>
      </c>
      <c r="DL102">
        <f>((7/14)*100)</f>
        <v>50</v>
      </c>
      <c r="DM102">
        <f>((4/14)*100)</f>
        <v>28.571428571428569</v>
      </c>
      <c r="DN102">
        <f>((14/14)*100)</f>
        <v>100</v>
      </c>
      <c r="DP102">
        <f>((3/8)*100)</f>
        <v>37.5</v>
      </c>
      <c r="DQ102">
        <f>((0/8)*100)</f>
        <v>0</v>
      </c>
      <c r="DR102">
        <f>((1/8)*100)</f>
        <v>12.5</v>
      </c>
      <c r="DS102">
        <f>((4/9)*100)</f>
        <v>44.444444444444443</v>
      </c>
      <c r="DT102">
        <f>((0/9)*100)</f>
        <v>0</v>
      </c>
      <c r="DU102">
        <f>((0/9)*100)</f>
        <v>0</v>
      </c>
      <c r="DV102">
        <f>((0/9)*100)</f>
        <v>0</v>
      </c>
      <c r="DW102">
        <f>((0/9)*100)</f>
        <v>0</v>
      </c>
      <c r="DX102">
        <f>((9/9)*100)</f>
        <v>100</v>
      </c>
      <c r="DY102">
        <f>((1/10)*100)</f>
        <v>10</v>
      </c>
      <c r="DZ102">
        <f>((0/10)*100)</f>
        <v>0</v>
      </c>
      <c r="EA102">
        <f>((9/10)*100)</f>
        <v>90</v>
      </c>
    </row>
    <row r="103" spans="1:131" x14ac:dyDescent="0.25">
      <c r="A103">
        <v>18.132356999999999</v>
      </c>
      <c r="B103">
        <v>7.6130240000000002</v>
      </c>
      <c r="C103">
        <v>49.199005</v>
      </c>
      <c r="D103">
        <v>8.2900709999999993</v>
      </c>
      <c r="E103">
        <v>40.462917000000004</v>
      </c>
      <c r="F103">
        <v>5.8218719999999999</v>
      </c>
      <c r="G103">
        <v>42.921272000000002</v>
      </c>
      <c r="H103">
        <v>10.045028</v>
      </c>
      <c r="K103">
        <f>(16/200)</f>
        <v>0.08</v>
      </c>
      <c r="L103">
        <f>(14/200)</f>
        <v>7.0000000000000007E-2</v>
      </c>
      <c r="M103">
        <f>(16/200)</f>
        <v>0.08</v>
      </c>
      <c r="N103">
        <f>(15/200)</f>
        <v>7.4999999999999997E-2</v>
      </c>
      <c r="P103">
        <f>(10/200)</f>
        <v>0.05</v>
      </c>
      <c r="Q103">
        <f>(10/200)</f>
        <v>0.05</v>
      </c>
      <c r="R103">
        <f>(10/200)</f>
        <v>0.05</v>
      </c>
      <c r="S103">
        <f>(11/200)</f>
        <v>5.5E-2</v>
      </c>
      <c r="U103">
        <f>0.08+0.05</f>
        <v>0.13</v>
      </c>
      <c r="V103">
        <f>0.07+0.05</f>
        <v>0.12000000000000001</v>
      </c>
      <c r="W103">
        <f>0.08+0.05</f>
        <v>0.13</v>
      </c>
      <c r="X103">
        <f>0.075+0.055</f>
        <v>0.13</v>
      </c>
      <c r="AA103">
        <f>SQRT((ABS($C$104-$C$103)^2+(ABS($D$104-$D$103)^2)))</f>
        <v>23.552810133896056</v>
      </c>
      <c r="AC103">
        <f>SQRT((ABS($G$104-$G$103)^2+(ABS($H$104-$H$103)^2)))</f>
        <v>19.991474517714813</v>
      </c>
      <c r="AJ103">
        <f>1/0.13</f>
        <v>7.6923076923076916</v>
      </c>
      <c r="AK103">
        <f>1/0.12</f>
        <v>8.3333333333333339</v>
      </c>
      <c r="AL103">
        <f>1/0.13</f>
        <v>7.6923076923076916</v>
      </c>
      <c r="AM103">
        <f>1/0.13</f>
        <v>7.6923076923076916</v>
      </c>
      <c r="AP103">
        <f>$AA103/$V103</f>
        <v>196.27341778246711</v>
      </c>
      <c r="AR103">
        <f>$AC103/$X103</f>
        <v>153.78057321319088</v>
      </c>
      <c r="AV103">
        <f>((0.08/0.13)*100)</f>
        <v>61.53846153846154</v>
      </c>
      <c r="AW103">
        <f>((0.07/0.12)*100)</f>
        <v>58.333333333333336</v>
      </c>
      <c r="AX103">
        <f>((0.08/0.13)*100)</f>
        <v>61.53846153846154</v>
      </c>
      <c r="AY103">
        <f>((0.075/0.13)*100)</f>
        <v>57.692307692307686</v>
      </c>
      <c r="BA103">
        <f>((0.05/0.13)*100)</f>
        <v>38.461538461538467</v>
      </c>
      <c r="BB103">
        <f>((0.05/0.12)*100)</f>
        <v>41.666666666666671</v>
      </c>
      <c r="BC103">
        <f>((0.05/0.13)*100)</f>
        <v>38.461538461538467</v>
      </c>
      <c r="BD103">
        <f>((0.055/0.13)*100)</f>
        <v>42.307692307692307</v>
      </c>
      <c r="BF103">
        <f>ABS($B$103-$D$103)</f>
        <v>0.67704699999999907</v>
      </c>
      <c r="BG103">
        <f>ABS($F$103-$H$103)</f>
        <v>4.2231560000000004</v>
      </c>
      <c r="BM103">
        <f>SQRT((ABS($C$103-$G$103)^2+(ABS($D$103-$H$103)^2)))</f>
        <v>6.5184204905128649</v>
      </c>
      <c r="BO103">
        <f>SQRT((ABS($A$103-$G$104)^2+(ABS($B$103-$H$104)^2)))</f>
        <v>5.674280897678937</v>
      </c>
      <c r="BP103">
        <f>SQRT((ABS($C$103-$E$103)^2+(ABS($D$103-$F$103)^2)))</f>
        <v>9.0780636617807939</v>
      </c>
      <c r="BR103">
        <f>DEGREES(ACOS((6.41717935018214^2+21.0906476467302^2-16.5941841199477^2)/(2*6.41717935018214*21.0906476467302)))</f>
        <v>38.910123011736601</v>
      </c>
      <c r="BS103">
        <f>DEGREES(ACOS((11.6353121971856^2+21.7358993146206^2-11.3600253758538^2)/(2*11.6353121971856*21.7358993146206)))</f>
        <v>18.815139512166567</v>
      </c>
      <c r="BU103">
        <v>16</v>
      </c>
      <c r="BV103">
        <v>6</v>
      </c>
      <c r="BW103">
        <v>5</v>
      </c>
      <c r="BX103">
        <v>8</v>
      </c>
      <c r="BY103">
        <v>14</v>
      </c>
      <c r="BZ103">
        <v>9</v>
      </c>
      <c r="CA103">
        <v>6</v>
      </c>
      <c r="CB103">
        <v>4</v>
      </c>
      <c r="CC103">
        <v>16</v>
      </c>
      <c r="CD103">
        <v>6</v>
      </c>
      <c r="CE103">
        <v>7</v>
      </c>
      <c r="CF103">
        <v>14</v>
      </c>
      <c r="CG103">
        <v>15</v>
      </c>
      <c r="CH103">
        <v>7</v>
      </c>
      <c r="CI103">
        <v>5</v>
      </c>
      <c r="CJ103">
        <v>14</v>
      </c>
      <c r="CL103">
        <v>10</v>
      </c>
      <c r="CM103">
        <v>3</v>
      </c>
      <c r="CN103">
        <v>0</v>
      </c>
      <c r="CO103">
        <v>2</v>
      </c>
      <c r="CP103">
        <v>10</v>
      </c>
      <c r="CQ103">
        <v>3</v>
      </c>
      <c r="CR103">
        <v>0</v>
      </c>
      <c r="CS103">
        <v>0</v>
      </c>
      <c r="CT103">
        <v>10</v>
      </c>
      <c r="CU103">
        <v>0</v>
      </c>
      <c r="CV103">
        <v>2</v>
      </c>
      <c r="CW103">
        <v>9</v>
      </c>
      <c r="CX103">
        <v>11</v>
      </c>
      <c r="CY103">
        <v>1</v>
      </c>
      <c r="CZ103">
        <v>1</v>
      </c>
      <c r="DA103">
        <v>9</v>
      </c>
      <c r="DC103">
        <f>((6/16)*100)</f>
        <v>37.5</v>
      </c>
      <c r="DD103">
        <f>((5/16)*100)</f>
        <v>31.25</v>
      </c>
      <c r="DE103">
        <f>((8/16)*100)</f>
        <v>50</v>
      </c>
      <c r="DF103">
        <f>((9/14)*100)</f>
        <v>64.285714285714292</v>
      </c>
      <c r="DG103">
        <f>((6/14)*100)</f>
        <v>42.857142857142854</v>
      </c>
      <c r="DH103">
        <f>((4/14)*100)</f>
        <v>28.571428571428569</v>
      </c>
      <c r="DI103">
        <f>((6/16)*100)</f>
        <v>37.5</v>
      </c>
      <c r="DJ103">
        <f>((7/16)*100)</f>
        <v>43.75</v>
      </c>
      <c r="DK103">
        <f>((14/16)*100)</f>
        <v>87.5</v>
      </c>
      <c r="DL103">
        <f>((7/15)*100)</f>
        <v>46.666666666666664</v>
      </c>
      <c r="DM103">
        <f>((5/15)*100)</f>
        <v>33.333333333333329</v>
      </c>
      <c r="DN103">
        <f>((14/15)*100)</f>
        <v>93.333333333333329</v>
      </c>
      <c r="DP103">
        <f>((3/10)*100)</f>
        <v>30</v>
      </c>
      <c r="DQ103">
        <f>((0/10)*100)</f>
        <v>0</v>
      </c>
      <c r="DR103">
        <f>((2/10)*100)</f>
        <v>20</v>
      </c>
      <c r="DS103">
        <f>((3/10)*100)</f>
        <v>30</v>
      </c>
      <c r="DT103">
        <f>((0/10)*100)</f>
        <v>0</v>
      </c>
      <c r="DU103">
        <f>((0/10)*100)</f>
        <v>0</v>
      </c>
      <c r="DV103">
        <f>((0/10)*100)</f>
        <v>0</v>
      </c>
      <c r="DW103">
        <f>((2/10)*100)</f>
        <v>20</v>
      </c>
      <c r="DX103">
        <f>((9/10)*100)</f>
        <v>90</v>
      </c>
      <c r="DY103">
        <f>((1/11)*100)</f>
        <v>9.0909090909090917</v>
      </c>
      <c r="DZ103">
        <f>((1/11)*100)</f>
        <v>9.0909090909090917</v>
      </c>
      <c r="EA103">
        <f>((9/11)*100)</f>
        <v>81.818181818181827</v>
      </c>
    </row>
    <row r="104" spans="1:131" x14ac:dyDescent="0.25">
      <c r="C104">
        <v>25.647991000000005</v>
      </c>
      <c r="D104">
        <v>8.58094</v>
      </c>
      <c r="G104">
        <v>22.938347000000007</v>
      </c>
      <c r="H104">
        <v>10.629632000000001</v>
      </c>
      <c r="L104">
        <f>(13/200)</f>
        <v>6.5000000000000002E-2</v>
      </c>
      <c r="N104">
        <f>(13/200)</f>
        <v>6.5000000000000002E-2</v>
      </c>
      <c r="Q104">
        <f>(11/200)</f>
        <v>5.5E-2</v>
      </c>
      <c r="R104">
        <f>(11/200)</f>
        <v>5.5E-2</v>
      </c>
      <c r="S104">
        <f>(10/200)</f>
        <v>0.05</v>
      </c>
      <c r="V104">
        <f>0.065+0.055</f>
        <v>0.12</v>
      </c>
      <c r="X104">
        <f>0.065+0.05</f>
        <v>0.115</v>
      </c>
      <c r="AK104">
        <f>1/0.12</f>
        <v>8.3333333333333339</v>
      </c>
      <c r="AM104">
        <f>1/0.115</f>
        <v>8.695652173913043</v>
      </c>
      <c r="AW104">
        <f>((0.065/0.12)*100)</f>
        <v>54.166666666666671</v>
      </c>
      <c r="AY104">
        <f>((0.065/0.115)*100)</f>
        <v>56.521739130434781</v>
      </c>
      <c r="BB104">
        <f>((0.055/0.12)*100)</f>
        <v>45.833333333333336</v>
      </c>
      <c r="BD104">
        <f>((0.05/0.115)*100)</f>
        <v>43.478260869565219</v>
      </c>
      <c r="BI104">
        <v>2.7791475000000001</v>
      </c>
      <c r="BJ104">
        <v>2.5616260000000004</v>
      </c>
      <c r="BR104">
        <f>DEGREES(ACOS((7.50148730390615^2+23.8199517008836^2-18.3029601693475^2)/(2*7.50148730390615*23.8199517008836)))</f>
        <v>36.123773038061898</v>
      </c>
      <c r="BS104">
        <f>DEGREES(ACOS((14.7267997073733^2+22.0391544675881^2-8.8314739607531^2)/(2*14.7267997073733*22.0391544675881)))</f>
        <v>15.799635180540273</v>
      </c>
      <c r="BY104">
        <v>13</v>
      </c>
      <c r="BZ104">
        <v>6</v>
      </c>
      <c r="CA104">
        <v>7</v>
      </c>
      <c r="CB104">
        <v>5</v>
      </c>
      <c r="CG104">
        <v>13</v>
      </c>
      <c r="CH104">
        <v>8</v>
      </c>
      <c r="CI104">
        <v>3</v>
      </c>
      <c r="CJ104">
        <v>10</v>
      </c>
      <c r="CP104">
        <v>11</v>
      </c>
      <c r="CQ104">
        <v>3</v>
      </c>
      <c r="CR104">
        <v>2</v>
      </c>
      <c r="CS104">
        <v>1</v>
      </c>
      <c r="CT104">
        <v>11</v>
      </c>
      <c r="CU104">
        <v>0</v>
      </c>
      <c r="CV104">
        <v>5</v>
      </c>
      <c r="CW104">
        <v>8</v>
      </c>
      <c r="CX104">
        <v>10</v>
      </c>
      <c r="CY104">
        <v>2</v>
      </c>
      <c r="CZ104">
        <v>2</v>
      </c>
      <c r="DA104">
        <v>8</v>
      </c>
      <c r="DF104">
        <f>((6/13)*100)</f>
        <v>46.153846153846153</v>
      </c>
      <c r="DG104">
        <f>((7/13)*100)</f>
        <v>53.846153846153847</v>
      </c>
      <c r="DH104">
        <f>((5/13)*100)</f>
        <v>38.461538461538467</v>
      </c>
      <c r="DL104">
        <f>((8/13)*100)</f>
        <v>61.53846153846154</v>
      </c>
      <c r="DM104">
        <f>((3/13)*100)</f>
        <v>23.076923076923077</v>
      </c>
      <c r="DN104">
        <f>((10/13)*100)</f>
        <v>76.923076923076934</v>
      </c>
      <c r="DS104">
        <f>((3/11)*100)</f>
        <v>27.27272727272727</v>
      </c>
      <c r="DT104">
        <f>((2/11)*100)</f>
        <v>18.181818181818183</v>
      </c>
      <c r="DU104">
        <f>((1/11)*100)</f>
        <v>9.0909090909090917</v>
      </c>
      <c r="DV104">
        <f>((0/11)*100)</f>
        <v>0</v>
      </c>
      <c r="DW104">
        <f>((5/11)*100)</f>
        <v>45.454545454545453</v>
      </c>
      <c r="DX104">
        <f>((8/11)*100)</f>
        <v>72.727272727272734</v>
      </c>
      <c r="DY104">
        <f>((2/10)*100)</f>
        <v>20</v>
      </c>
      <c r="DZ104">
        <f>((2/10)*100)</f>
        <v>20</v>
      </c>
      <c r="EA104">
        <f>((8/10)*100)</f>
        <v>80</v>
      </c>
    </row>
    <row r="105" spans="1:131" x14ac:dyDescent="0.25">
      <c r="A105" t="s">
        <v>22</v>
      </c>
      <c r="B105" t="s">
        <v>22</v>
      </c>
      <c r="C105" t="s">
        <v>22</v>
      </c>
      <c r="D105" t="s">
        <v>22</v>
      </c>
      <c r="E105" t="s">
        <v>22</v>
      </c>
      <c r="F105" t="s">
        <v>22</v>
      </c>
      <c r="G105" t="s">
        <v>22</v>
      </c>
      <c r="H105" t="s">
        <v>22</v>
      </c>
      <c r="Q105">
        <f>(12/200)</f>
        <v>0.06</v>
      </c>
      <c r="BR105">
        <f>DEGREES(ACOS((7.03164340222867^2+29.4626051897645^2-24.4518922819741^2)/(2*7.03164340222867*29.4626051897645)))</f>
        <v>39.52644456696467</v>
      </c>
      <c r="BS105">
        <f>DEGREES(ACOS((14.6900166715418^2+19.1220336341629^2-6.41717935018214^2)/(2*14.6900166715418*19.1220336341629)))</f>
        <v>15.916168754711787</v>
      </c>
      <c r="CP105">
        <v>12</v>
      </c>
      <c r="CQ105">
        <v>2</v>
      </c>
      <c r="CR105">
        <v>5</v>
      </c>
      <c r="CS105">
        <v>2</v>
      </c>
      <c r="DS105">
        <f>((2/12)*100)</f>
        <v>16.666666666666664</v>
      </c>
      <c r="DT105">
        <f>((5/12)*100)</f>
        <v>41.666666666666671</v>
      </c>
      <c r="DU105">
        <f>((2/12)*100)</f>
        <v>16.666666666666664</v>
      </c>
    </row>
    <row r="106" spans="1:131" x14ac:dyDescent="0.25">
      <c r="A106">
        <v>230.03208100000001</v>
      </c>
      <c r="B106">
        <v>7.8519009999999998</v>
      </c>
      <c r="C106">
        <v>241.29813899999999</v>
      </c>
      <c r="D106">
        <v>7.9559959999999998</v>
      </c>
      <c r="E106">
        <v>255.91142100000002</v>
      </c>
      <c r="F106">
        <v>5.9880069999999996</v>
      </c>
      <c r="G106">
        <v>242.312162</v>
      </c>
      <c r="H106">
        <v>9.624879</v>
      </c>
      <c r="Z106">
        <f>SQRT((ABS($A$107-$A$106)^2+(ABS($B$107-$B$106)^2)))</f>
        <v>18.641793397846669</v>
      </c>
      <c r="AA106">
        <f>SQRT((ABS($C$107-$C$106)^2+(ABS($D$107-$D$106)^2)))</f>
        <v>20.573234144098631</v>
      </c>
      <c r="AB106">
        <f>SQRT((ABS($E$107-$E$106)^2+(ABS($F$107-$F$106)^2)))</f>
        <v>24.449965090173983</v>
      </c>
      <c r="AC106">
        <f>SQRT((ABS($G$107-$G$106)^2+(ABS($H$107-$H$106)^2)))</f>
        <v>21.358440352460665</v>
      </c>
      <c r="BF106">
        <f>ABS($B$106-$D$106)</f>
        <v>0.10409500000000005</v>
      </c>
      <c r="BG106">
        <f>ABS($F$106-$H$106)</f>
        <v>3.6368720000000003</v>
      </c>
      <c r="BL106">
        <f>SQRT((ABS($A$106-$E$107)^2+(ABS($B$106-$F$107)^2)))</f>
        <v>2.2086217810555415</v>
      </c>
      <c r="BM106">
        <f>SQRT((ABS($C$106-$G$106)^2+(ABS($D$106-$H$106)^2)))</f>
        <v>1.9527962290566874</v>
      </c>
      <c r="BO106">
        <f>SQRT((ABS($A$106-$G$107)^2+(ABS($B$106-$H$107)^2)))</f>
        <v>9.2994050872812881</v>
      </c>
      <c r="BP106">
        <f>SQRT((ABS($C$106-$E$107)^2+(ABS($D$106-$F$107)^2)))</f>
        <v>9.9970710021122731</v>
      </c>
      <c r="BR106">
        <f>DEGREES(ACOS((5.52002815590726^2+17.6322137921112^2-13.9960856349459^2)/(2*5.52002815590726*17.6322137921112)))</f>
        <v>41.640587657680612</v>
      </c>
      <c r="BS106">
        <f>DEGREES(ACOS((16.5941841199477^2+22.0978763565867^2-7.50148730390615^2)/(2*16.5941841199477*22.0978763565867)))</f>
        <v>15.296553849713158</v>
      </c>
    </row>
    <row r="107" spans="1:131" x14ac:dyDescent="0.25">
      <c r="A107">
        <v>211.39102500000001</v>
      </c>
      <c r="B107">
        <v>8.017709</v>
      </c>
      <c r="C107">
        <v>220.762024</v>
      </c>
      <c r="D107">
        <v>9.1912870000000009</v>
      </c>
      <c r="E107">
        <v>231.46212399999999</v>
      </c>
      <c r="F107">
        <v>6.1687529999999997</v>
      </c>
      <c r="G107">
        <v>220.955174</v>
      </c>
      <c r="H107">
        <v>9.8739530000000002</v>
      </c>
      <c r="K107">
        <f>(16/200)</f>
        <v>0.08</v>
      </c>
      <c r="L107">
        <f>(16/200)</f>
        <v>0.08</v>
      </c>
      <c r="M107">
        <f>(20/200)</f>
        <v>0.1</v>
      </c>
      <c r="N107">
        <f>(15/200)</f>
        <v>7.4999999999999997E-2</v>
      </c>
      <c r="P107">
        <f>(17/200)</f>
        <v>8.5000000000000006E-2</v>
      </c>
      <c r="Q107">
        <f>(21/200)</f>
        <v>0.105</v>
      </c>
      <c r="R107">
        <f>(21/200)</f>
        <v>0.105</v>
      </c>
      <c r="S107">
        <f>(18/200)</f>
        <v>0.09</v>
      </c>
      <c r="U107">
        <f>0.08+0.085</f>
        <v>0.16500000000000001</v>
      </c>
      <c r="V107">
        <f>0.08+0.105</f>
        <v>0.185</v>
      </c>
      <c r="W107">
        <f>0.1+0.105</f>
        <v>0.20500000000000002</v>
      </c>
      <c r="X107">
        <f>0.075+0.09</f>
        <v>0.16499999999999998</v>
      </c>
      <c r="Z107">
        <f>SQRT((ABS($A$108-$A$107)^2+(ABS($B$108-$B$107)^2)))</f>
        <v>23.677244273719221</v>
      </c>
      <c r="AA107">
        <f>SQRT((ABS($C$108-$C$107)^2+(ABS($D$108-$D$107)^2)))</f>
        <v>21.099525071183759</v>
      </c>
      <c r="AB107">
        <f>SQRT((ABS($E$108-$E$107)^2+(ABS($F$108-$F$107)^2)))</f>
        <v>18.926048950414405</v>
      </c>
      <c r="AC107">
        <f>SQRT((ABS($G$108-$G$107)^2+(ABS($H$108-$H$107)^2)))</f>
        <v>20.818620402981285</v>
      </c>
      <c r="AJ107">
        <f>1/0.165</f>
        <v>6.0606060606060606</v>
      </c>
      <c r="AK107">
        <f>1/0.185</f>
        <v>5.4054054054054053</v>
      </c>
      <c r="AL107">
        <f>1/0.205</f>
        <v>4.8780487804878048</v>
      </c>
      <c r="AM107">
        <f>1/0.165</f>
        <v>6.0606060606060606</v>
      </c>
      <c r="AO107">
        <f>$Z107/$U107</f>
        <v>143.49845014375285</v>
      </c>
      <c r="AP107">
        <f>$AA107/$V107</f>
        <v>114.05148687126356</v>
      </c>
      <c r="AQ107">
        <f>$AB107/$W107</f>
        <v>92.322190002021486</v>
      </c>
      <c r="AR107">
        <f>$AC107/$X107</f>
        <v>126.17345698776538</v>
      </c>
      <c r="AV107">
        <f>((0.08/0.165)*100)</f>
        <v>48.484848484848484</v>
      </c>
      <c r="AW107">
        <f>((0.08/0.185)*100)</f>
        <v>43.243243243243242</v>
      </c>
      <c r="AX107">
        <f>((0.1/0.205)*100)</f>
        <v>48.780487804878057</v>
      </c>
      <c r="AY107">
        <f>((0.075/0.165)*100)</f>
        <v>45.454545454545453</v>
      </c>
      <c r="BA107">
        <f>((0.085/0.165)*100)</f>
        <v>51.515151515151516</v>
      </c>
      <c r="BB107">
        <f>((0.105/0.185)*100)</f>
        <v>56.756756756756758</v>
      </c>
      <c r="BC107">
        <f>((0.105/0.205)*100)</f>
        <v>51.219512195121951</v>
      </c>
      <c r="BD107">
        <f>((0.09/0.165)*100)</f>
        <v>54.54545454545454</v>
      </c>
      <c r="BF107">
        <f>ABS($B$107-$D$107)</f>
        <v>1.1735780000000009</v>
      </c>
      <c r="BG107">
        <f>ABS($F$107-$H$107)</f>
        <v>3.7052000000000005</v>
      </c>
      <c r="BL107">
        <f>SQRT((ABS($A$107-$E$108)^2+(ABS($B$107-$F$108)^2)))</f>
        <v>2.3065425981865015</v>
      </c>
      <c r="BM107">
        <f>SQRT((ABS($C$107-$G$107)^2+(ABS($D$107-$H$107)^2)))</f>
        <v>0.70946443889457922</v>
      </c>
      <c r="BO107">
        <f>SQRT((ABS($A$107-$G$108)^2+(ABS($B$107-$H$108)^2)))</f>
        <v>11.196836031255689</v>
      </c>
      <c r="BP107">
        <f>SQRT((ABS($C$107-$E$107)^2+(ABS($D$107-$F$107)^2)))</f>
        <v>11.118806221494996</v>
      </c>
      <c r="BR107">
        <f>DEGREES(ACOS((6.76276038375345^2+24.2745815006898^2-19.3270612352936^2)/(2*6.76276038375345*24.2745815006898)))</f>
        <v>37.219284222781269</v>
      </c>
      <c r="BS107">
        <f>DEGREES(ACOS((18.3029601693475^2+23.2198896601954^2-7.03164340222867^2)/(2*18.3029601693475*23.2198896601954)))</f>
        <v>14.005463941168042</v>
      </c>
      <c r="BU107">
        <v>16</v>
      </c>
      <c r="BV107">
        <v>1</v>
      </c>
      <c r="BW107">
        <v>1</v>
      </c>
      <c r="BX107">
        <v>15</v>
      </c>
      <c r="BY107">
        <v>16</v>
      </c>
      <c r="BZ107">
        <v>0</v>
      </c>
      <c r="CA107">
        <v>16</v>
      </c>
      <c r="CB107">
        <v>0</v>
      </c>
      <c r="CC107">
        <v>20</v>
      </c>
      <c r="CD107">
        <v>3</v>
      </c>
      <c r="CE107">
        <v>16</v>
      </c>
      <c r="CF107">
        <v>2</v>
      </c>
      <c r="CG107">
        <v>15</v>
      </c>
      <c r="CH107">
        <v>15</v>
      </c>
      <c r="CI107">
        <v>0</v>
      </c>
      <c r="CJ107">
        <v>0</v>
      </c>
      <c r="CL107">
        <v>17</v>
      </c>
      <c r="CM107">
        <v>1</v>
      </c>
      <c r="CN107">
        <v>0</v>
      </c>
      <c r="CO107">
        <v>17</v>
      </c>
      <c r="CP107">
        <v>21</v>
      </c>
      <c r="CQ107">
        <v>0</v>
      </c>
      <c r="CR107">
        <v>18</v>
      </c>
      <c r="CS107">
        <v>1</v>
      </c>
      <c r="CT107">
        <v>21</v>
      </c>
      <c r="CU107">
        <v>0</v>
      </c>
      <c r="CV107">
        <v>18</v>
      </c>
      <c r="CW107">
        <v>0</v>
      </c>
      <c r="CX107">
        <v>18</v>
      </c>
      <c r="CY107">
        <v>17</v>
      </c>
      <c r="CZ107">
        <v>2</v>
      </c>
      <c r="DA107">
        <v>0</v>
      </c>
      <c r="DC107">
        <f>((1/16)*100)</f>
        <v>6.25</v>
      </c>
      <c r="DD107">
        <f>((1/16)*100)</f>
        <v>6.25</v>
      </c>
      <c r="DE107">
        <f>((15/16)*100)</f>
        <v>93.75</v>
      </c>
      <c r="DF107">
        <f>((0/16)*100)</f>
        <v>0</v>
      </c>
      <c r="DG107">
        <f>((16/16)*100)</f>
        <v>100</v>
      </c>
      <c r="DH107">
        <f>((0/16)*100)</f>
        <v>0</v>
      </c>
      <c r="DI107">
        <f>((3/20)*100)</f>
        <v>15</v>
      </c>
      <c r="DJ107">
        <f>((16/20)*100)</f>
        <v>80</v>
      </c>
      <c r="DK107">
        <f>((2/20)*100)</f>
        <v>10</v>
      </c>
      <c r="DL107">
        <f>((15/15)*100)</f>
        <v>100</v>
      </c>
      <c r="DM107">
        <f>((0/15)*100)</f>
        <v>0</v>
      </c>
      <c r="DN107">
        <f>((0/15)*100)</f>
        <v>0</v>
      </c>
      <c r="DP107">
        <f>((1/17)*100)</f>
        <v>5.8823529411764701</v>
      </c>
      <c r="DQ107">
        <f>((0/17)*100)</f>
        <v>0</v>
      </c>
      <c r="DR107">
        <f>((17/17)*100)</f>
        <v>100</v>
      </c>
      <c r="DS107">
        <f>((0/21)*100)</f>
        <v>0</v>
      </c>
      <c r="DT107">
        <f>((18/21)*100)</f>
        <v>85.714285714285708</v>
      </c>
      <c r="DU107">
        <f>((1/21)*100)</f>
        <v>4.7619047619047619</v>
      </c>
      <c r="DV107">
        <f>((0/21)*100)</f>
        <v>0</v>
      </c>
      <c r="DW107">
        <f>((18/21)*100)</f>
        <v>85.714285714285708</v>
      </c>
      <c r="DX107">
        <f>((0/21)*100)</f>
        <v>0</v>
      </c>
      <c r="DY107">
        <f>((17/18)*100)</f>
        <v>94.444444444444443</v>
      </c>
      <c r="DZ107">
        <f>((2/18)*100)</f>
        <v>11.111111111111111</v>
      </c>
      <c r="EA107">
        <f>((0/18)*100)</f>
        <v>0</v>
      </c>
    </row>
    <row r="108" spans="1:131" x14ac:dyDescent="0.25">
      <c r="A108">
        <v>187.78519</v>
      </c>
      <c r="B108">
        <v>6.1801969999999997</v>
      </c>
      <c r="C108">
        <v>199.744598</v>
      </c>
      <c r="D108">
        <v>7.3317810000000003</v>
      </c>
      <c r="E108">
        <v>212.53669299999999</v>
      </c>
      <c r="F108">
        <v>6.0158139999999998</v>
      </c>
      <c r="G108">
        <v>200.19735599999998</v>
      </c>
      <c r="H108">
        <v>8.2840009999999999</v>
      </c>
      <c r="K108">
        <f>(17/200)</f>
        <v>8.5000000000000006E-2</v>
      </c>
      <c r="L108">
        <f>(16/200)</f>
        <v>0.08</v>
      </c>
      <c r="M108">
        <f>(15/200)</f>
        <v>7.4999999999999997E-2</v>
      </c>
      <c r="N108">
        <f>(17/200)</f>
        <v>8.5000000000000006E-2</v>
      </c>
      <c r="P108">
        <f>(14/200)</f>
        <v>7.0000000000000007E-2</v>
      </c>
      <c r="Q108">
        <f>(16/200)</f>
        <v>0.08</v>
      </c>
      <c r="R108">
        <f>(15/200)</f>
        <v>7.4999999999999997E-2</v>
      </c>
      <c r="S108">
        <f>(15/200)</f>
        <v>7.4999999999999997E-2</v>
      </c>
      <c r="U108">
        <f>0.085+0.07</f>
        <v>0.15500000000000003</v>
      </c>
      <c r="V108">
        <f>0.08+0.08</f>
        <v>0.16</v>
      </c>
      <c r="W108">
        <f>0.075+0.075</f>
        <v>0.15</v>
      </c>
      <c r="X108">
        <f>0.085+0.075</f>
        <v>0.16</v>
      </c>
      <c r="Z108">
        <f>SQRT((ABS($A$109-$A$108)^2+(ABS($B$109-$B$108)^2)))</f>
        <v>22.181620951334381</v>
      </c>
      <c r="AA108">
        <f>SQRT((ABS($C$109-$C$108)^2+(ABS($D$109-$D$108)^2)))</f>
        <v>23.499147104338103</v>
      </c>
      <c r="AB108">
        <f>SQRT((ABS($E$109-$E$108)^2+(ABS($F$109-$F$108)^2)))</f>
        <v>23.296876562111965</v>
      </c>
      <c r="AC108">
        <f>SQRT((ABS($G$109-$G$108)^2+(ABS($H$109-$H$108)^2)))</f>
        <v>23.649107704043512</v>
      </c>
      <c r="AJ108">
        <f>1/0.155</f>
        <v>6.4516129032258069</v>
      </c>
      <c r="AK108">
        <f>1/0.16</f>
        <v>6.25</v>
      </c>
      <c r="AL108">
        <f>1/0.15</f>
        <v>6.666666666666667</v>
      </c>
      <c r="AM108">
        <f>1/0.16</f>
        <v>6.25</v>
      </c>
      <c r="AO108">
        <f>$Z108/$U108</f>
        <v>143.10723194409275</v>
      </c>
      <c r="AP108">
        <f>$AA108/$V108</f>
        <v>146.86966940211315</v>
      </c>
      <c r="AQ108">
        <f>$AB108/$W108</f>
        <v>155.31251041407978</v>
      </c>
      <c r="AR108">
        <f>$AC108/$X108</f>
        <v>147.80692315027196</v>
      </c>
      <c r="AV108">
        <f>((0.085/0.155)*100)</f>
        <v>54.838709677419359</v>
      </c>
      <c r="AW108">
        <f>((0.08/0.16)*100)</f>
        <v>50</v>
      </c>
      <c r="AX108">
        <f>((0.075/0.15)*100)</f>
        <v>50</v>
      </c>
      <c r="AY108">
        <f>((0.085/0.16)*100)</f>
        <v>53.125</v>
      </c>
      <c r="BA108">
        <f>((0.07/0.155)*100)</f>
        <v>45.161290322580648</v>
      </c>
      <c r="BB108">
        <f>((0.08/0.16)*100)</f>
        <v>50</v>
      </c>
      <c r="BC108">
        <f>((0.075/0.15)*100)</f>
        <v>50</v>
      </c>
      <c r="BD108">
        <f>((0.075/0.16)*100)</f>
        <v>46.875</v>
      </c>
      <c r="BF108">
        <f>ABS($B$108-$D$108)</f>
        <v>1.1515840000000006</v>
      </c>
      <c r="BG108">
        <f>ABS($F$108-$H$108)</f>
        <v>2.2681870000000002</v>
      </c>
      <c r="BL108">
        <f>SQRT((ABS($A$108-$E$109)^2+(ABS($B$108-$F$109)^2)))</f>
        <v>2.8135431391560299</v>
      </c>
      <c r="BM108">
        <f>SQRT((ABS($C$108-$G$108)^2+(ABS($D$108-$H$108)^2)))</f>
        <v>1.0543778900204561</v>
      </c>
      <c r="BO108">
        <f>SQRT((ABS($A$108-$G$108)^2+(ABS($B$108-$H$108)^2)))</f>
        <v>12.58919600617814</v>
      </c>
      <c r="BP108">
        <f>SQRT((ABS($C$108-$E$109)^2+(ABS($D$108-$F$109)^2)))</f>
        <v>10.974111959211102</v>
      </c>
      <c r="BR108">
        <f>DEGREES(ACOS((6.3733517179506^2+23.274195940472^2-19.3349565639485^2)/(2*6.3733517179506*23.274195940472)))</f>
        <v>45.356577881014161</v>
      </c>
      <c r="BS108">
        <f>DEGREES(ACOS((24.4518922819741^2+28.0682002919398^2-5.52002815590726^2)/(2*24.4518922819741*28.0682002919398)))</f>
        <v>9.1307479776893228</v>
      </c>
      <c r="BU108">
        <v>17</v>
      </c>
      <c r="BV108">
        <v>3</v>
      </c>
      <c r="BW108">
        <v>2</v>
      </c>
      <c r="BX108">
        <v>17</v>
      </c>
      <c r="BY108">
        <v>16</v>
      </c>
      <c r="BZ108">
        <v>2</v>
      </c>
      <c r="CA108">
        <v>15</v>
      </c>
      <c r="CB108">
        <v>1</v>
      </c>
      <c r="CC108">
        <v>15</v>
      </c>
      <c r="CD108">
        <v>1</v>
      </c>
      <c r="CE108">
        <v>15</v>
      </c>
      <c r="CF108">
        <v>0</v>
      </c>
      <c r="CG108">
        <v>17</v>
      </c>
      <c r="CH108">
        <v>17</v>
      </c>
      <c r="CI108">
        <v>3</v>
      </c>
      <c r="CJ108">
        <v>2</v>
      </c>
      <c r="CL108">
        <v>14</v>
      </c>
      <c r="CM108">
        <v>0</v>
      </c>
      <c r="CN108">
        <v>0</v>
      </c>
      <c r="CO108">
        <v>14</v>
      </c>
      <c r="CP108">
        <v>16</v>
      </c>
      <c r="CQ108">
        <v>1</v>
      </c>
      <c r="CR108">
        <v>15</v>
      </c>
      <c r="CS108">
        <v>1</v>
      </c>
      <c r="CT108">
        <v>15</v>
      </c>
      <c r="CU108">
        <v>0</v>
      </c>
      <c r="CV108">
        <v>15</v>
      </c>
      <c r="CW108">
        <v>0</v>
      </c>
      <c r="CX108">
        <v>15</v>
      </c>
      <c r="CY108">
        <v>14</v>
      </c>
      <c r="CZ108">
        <v>0</v>
      </c>
      <c r="DA108">
        <v>0</v>
      </c>
      <c r="DC108">
        <f>((3/17)*100)</f>
        <v>17.647058823529413</v>
      </c>
      <c r="DD108">
        <f>((2/17)*100)</f>
        <v>11.76470588235294</v>
      </c>
      <c r="DE108">
        <f>((17/17)*100)</f>
        <v>100</v>
      </c>
      <c r="DF108">
        <f>((2/16)*100)</f>
        <v>12.5</v>
      </c>
      <c r="DG108">
        <f>((15/16)*100)</f>
        <v>93.75</v>
      </c>
      <c r="DH108">
        <f>((1/16)*100)</f>
        <v>6.25</v>
      </c>
      <c r="DI108">
        <f>((1/15)*100)</f>
        <v>6.666666666666667</v>
      </c>
      <c r="DJ108">
        <f>((15/15)*100)</f>
        <v>100</v>
      </c>
      <c r="DK108">
        <f>((0/15)*100)</f>
        <v>0</v>
      </c>
      <c r="DL108">
        <f>((17/17)*100)</f>
        <v>100</v>
      </c>
      <c r="DM108">
        <f>((3/17)*100)</f>
        <v>17.647058823529413</v>
      </c>
      <c r="DN108">
        <f>((2/17)*100)</f>
        <v>11.76470588235294</v>
      </c>
      <c r="DP108">
        <f>((0/14)*100)</f>
        <v>0</v>
      </c>
      <c r="DQ108">
        <f>((0/14)*100)</f>
        <v>0</v>
      </c>
      <c r="DR108">
        <f>((14/14)*100)</f>
        <v>100</v>
      </c>
      <c r="DS108">
        <f>((1/16)*100)</f>
        <v>6.25</v>
      </c>
      <c r="DT108">
        <f>((15/16)*100)</f>
        <v>93.75</v>
      </c>
      <c r="DU108">
        <f>((1/16)*100)</f>
        <v>6.25</v>
      </c>
      <c r="DV108">
        <f>((0/15)*100)</f>
        <v>0</v>
      </c>
      <c r="DW108">
        <f>((15/15)*100)</f>
        <v>100</v>
      </c>
      <c r="DX108">
        <f>((0/15)*100)</f>
        <v>0</v>
      </c>
      <c r="DY108">
        <f>((14/15)*100)</f>
        <v>93.333333333333329</v>
      </c>
      <c r="DZ108">
        <f>((0/15)*100)</f>
        <v>0</v>
      </c>
      <c r="EA108">
        <f>((0/15)*100)</f>
        <v>0</v>
      </c>
    </row>
    <row r="109" spans="1:131" x14ac:dyDescent="0.25">
      <c r="A109">
        <v>165.60541599999999</v>
      </c>
      <c r="B109">
        <v>5.8939570000000003</v>
      </c>
      <c r="C109">
        <v>176.25000899999998</v>
      </c>
      <c r="D109">
        <v>6.8689609999999997</v>
      </c>
      <c r="E109">
        <v>189.34196399999999</v>
      </c>
      <c r="F109">
        <v>3.8365930000000001</v>
      </c>
      <c r="G109">
        <v>176.54825499999998</v>
      </c>
      <c r="H109">
        <v>8.3018079999999994</v>
      </c>
      <c r="K109">
        <f>(17/200)</f>
        <v>8.5000000000000006E-2</v>
      </c>
      <c r="L109">
        <f>(18/200)</f>
        <v>0.09</v>
      </c>
      <c r="M109">
        <f>(16/200)</f>
        <v>0.08</v>
      </c>
      <c r="N109">
        <f>(18/200)</f>
        <v>0.09</v>
      </c>
      <c r="P109">
        <f>(14/200)</f>
        <v>7.0000000000000007E-2</v>
      </c>
      <c r="Q109">
        <f>(14/200)</f>
        <v>7.0000000000000007E-2</v>
      </c>
      <c r="R109">
        <f>(15/200)</f>
        <v>7.4999999999999997E-2</v>
      </c>
      <c r="S109">
        <f>(13/200)</f>
        <v>6.5000000000000002E-2</v>
      </c>
      <c r="U109">
        <f>0.085+0.07</f>
        <v>0.15500000000000003</v>
      </c>
      <c r="V109">
        <f>0.09+0.07</f>
        <v>0.16</v>
      </c>
      <c r="W109">
        <f>0.08+0.075</f>
        <v>0.155</v>
      </c>
      <c r="X109">
        <f>0.09+0.065</f>
        <v>0.155</v>
      </c>
      <c r="Z109">
        <f>SQRT((ABS($A$110-$A$109)^2+(ABS($B$110-$B$109)^2)))</f>
        <v>16.296688368837906</v>
      </c>
      <c r="AA109">
        <f>SQRT((ABS($C$110-$C$109)^2+(ABS($D$110-$D$109)^2)))</f>
        <v>19.344810723019489</v>
      </c>
      <c r="AB109">
        <f>SQRT((ABS($E$110-$E$109)^2+(ABS($F$110-$F$109)^2)))</f>
        <v>22.104097088930317</v>
      </c>
      <c r="AC109">
        <f>SQRT((ABS($G$110-$G$109)^2+(ABS($H$110-$H$109)^2)))</f>
        <v>19.559129620273421</v>
      </c>
      <c r="AJ109">
        <f>1/0.155</f>
        <v>6.4516129032258069</v>
      </c>
      <c r="AK109">
        <f>1/0.16</f>
        <v>6.25</v>
      </c>
      <c r="AL109">
        <f>1/0.155</f>
        <v>6.4516129032258069</v>
      </c>
      <c r="AM109">
        <f>1/0.155</f>
        <v>6.4516129032258069</v>
      </c>
      <c r="AO109">
        <f>$Z109/$U109</f>
        <v>105.13992496024453</v>
      </c>
      <c r="AP109">
        <f>$AA109/$V109</f>
        <v>120.9050670188718</v>
      </c>
      <c r="AQ109">
        <f>$AB109/$W109</f>
        <v>142.60707799309881</v>
      </c>
      <c r="AR109">
        <f>$AC109/$X109</f>
        <v>126.18793303402207</v>
      </c>
      <c r="AV109">
        <f>((0.085/0.155)*100)</f>
        <v>54.838709677419359</v>
      </c>
      <c r="AW109">
        <f>((0.09/0.16)*100)</f>
        <v>56.25</v>
      </c>
      <c r="AX109">
        <f>((0.08/0.155)*100)</f>
        <v>51.612903225806448</v>
      </c>
      <c r="AY109">
        <f>((0.09/0.155)*100)</f>
        <v>58.064516129032249</v>
      </c>
      <c r="BA109">
        <f>((0.07/0.155)*100)</f>
        <v>45.161290322580648</v>
      </c>
      <c r="BB109">
        <f>((0.07/0.16)*100)</f>
        <v>43.750000000000007</v>
      </c>
      <c r="BC109">
        <f>((0.075/0.155)*100)</f>
        <v>48.387096774193544</v>
      </c>
      <c r="BD109">
        <f>((0.065/0.155)*100)</f>
        <v>41.935483870967744</v>
      </c>
      <c r="BF109">
        <f>ABS($B$109-$D$109)</f>
        <v>0.97500399999999932</v>
      </c>
      <c r="BG109">
        <f>ABS($F$109-$H$109)</f>
        <v>4.4652149999999988</v>
      </c>
      <c r="BL109">
        <f>SQRT((ABS($A$109-$E$110)^2+(ABS($B$109-$F$110)^2)))</f>
        <v>2.297655075498064</v>
      </c>
      <c r="BM109">
        <f>SQRT((ABS($C$109-$G$109)^2+(ABS($D$109-$H$109)^2)))</f>
        <v>1.4635577207356747</v>
      </c>
      <c r="BO109">
        <f>SQRT((ABS($A$109-$G$109)^2+(ABS($B$109-$H$109)^2)))</f>
        <v>11.204618325410367</v>
      </c>
      <c r="BP109">
        <f>SQRT((ABS($C$109-$E$110)^2+(ABS($D$109-$F$110)^2)))</f>
        <v>9.371893117309261</v>
      </c>
      <c r="BR109">
        <f>DEGREES(ACOS((5.10191411366253^2+18.7429004502616^2-16.9971420955386^2)/(2*5.10191411366253*18.7429004502616)))</f>
        <v>62.461527233876303</v>
      </c>
      <c r="BS109">
        <f>DEGREES(ACOS((13.9960856349459^2+18.8605081538102^2-6.76276038375345^2)/(2*13.9960856349459*18.8605081538102)))</f>
        <v>16.626141010009466</v>
      </c>
      <c r="BU109">
        <v>17</v>
      </c>
      <c r="BV109">
        <v>3</v>
      </c>
      <c r="BW109">
        <v>3</v>
      </c>
      <c r="BX109">
        <v>17</v>
      </c>
      <c r="BY109">
        <v>18</v>
      </c>
      <c r="BZ109">
        <v>4</v>
      </c>
      <c r="CA109">
        <v>16</v>
      </c>
      <c r="CB109">
        <v>5</v>
      </c>
      <c r="CC109">
        <v>16</v>
      </c>
      <c r="CD109">
        <v>2</v>
      </c>
      <c r="CE109">
        <v>16</v>
      </c>
      <c r="CF109">
        <v>3</v>
      </c>
      <c r="CG109">
        <v>18</v>
      </c>
      <c r="CH109">
        <v>17</v>
      </c>
      <c r="CI109">
        <v>4</v>
      </c>
      <c r="CJ109">
        <v>4</v>
      </c>
      <c r="CL109">
        <v>14</v>
      </c>
      <c r="CM109">
        <v>0</v>
      </c>
      <c r="CN109">
        <v>0</v>
      </c>
      <c r="CO109">
        <v>13</v>
      </c>
      <c r="CP109">
        <v>14</v>
      </c>
      <c r="CQ109">
        <v>0</v>
      </c>
      <c r="CR109">
        <v>14</v>
      </c>
      <c r="CS109">
        <v>0</v>
      </c>
      <c r="CT109">
        <v>15</v>
      </c>
      <c r="CU109">
        <v>0</v>
      </c>
      <c r="CV109">
        <v>14</v>
      </c>
      <c r="CW109">
        <v>0</v>
      </c>
      <c r="CX109">
        <v>13</v>
      </c>
      <c r="CY109">
        <v>13</v>
      </c>
      <c r="CZ109">
        <v>0</v>
      </c>
      <c r="DA109">
        <v>0</v>
      </c>
      <c r="DC109">
        <f>((3/17)*100)</f>
        <v>17.647058823529413</v>
      </c>
      <c r="DD109">
        <f>((3/17)*100)</f>
        <v>17.647058823529413</v>
      </c>
      <c r="DE109">
        <f>((17/17)*100)</f>
        <v>100</v>
      </c>
      <c r="DF109">
        <f>((4/18)*100)</f>
        <v>22.222222222222221</v>
      </c>
      <c r="DG109">
        <f>((16/18)*100)</f>
        <v>88.888888888888886</v>
      </c>
      <c r="DH109">
        <f>((5/18)*100)</f>
        <v>27.777777777777779</v>
      </c>
      <c r="DI109">
        <f>((2/16)*100)</f>
        <v>12.5</v>
      </c>
      <c r="DJ109">
        <f>((16/16)*100)</f>
        <v>100</v>
      </c>
      <c r="DK109">
        <f>((3/16)*100)</f>
        <v>18.75</v>
      </c>
      <c r="DL109">
        <f>((17/18)*100)</f>
        <v>94.444444444444443</v>
      </c>
      <c r="DM109">
        <f>((4/18)*100)</f>
        <v>22.222222222222221</v>
      </c>
      <c r="DN109">
        <f>((4/18)*100)</f>
        <v>22.222222222222221</v>
      </c>
      <c r="DP109">
        <f>((0/14)*100)</f>
        <v>0</v>
      </c>
      <c r="DQ109">
        <f>((0/14)*100)</f>
        <v>0</v>
      </c>
      <c r="DR109">
        <f>((13/14)*100)</f>
        <v>92.857142857142861</v>
      </c>
      <c r="DS109">
        <f>((0/14)*100)</f>
        <v>0</v>
      </c>
      <c r="DT109">
        <f>((14/14)*100)</f>
        <v>100</v>
      </c>
      <c r="DU109">
        <f>((0/14)*100)</f>
        <v>0</v>
      </c>
      <c r="DV109">
        <f>((0/15)*100)</f>
        <v>0</v>
      </c>
      <c r="DW109">
        <f>((14/15)*100)</f>
        <v>93.333333333333329</v>
      </c>
      <c r="DX109">
        <f>((0/15)*100)</f>
        <v>0</v>
      </c>
      <c r="DY109">
        <f>((13/13)*100)</f>
        <v>100</v>
      </c>
      <c r="DZ109">
        <f>((0/13)*100)</f>
        <v>0</v>
      </c>
      <c r="EA109">
        <f>((0/13)*100)</f>
        <v>0</v>
      </c>
    </row>
    <row r="110" spans="1:131" x14ac:dyDescent="0.25">
      <c r="A110">
        <v>149.32586199999997</v>
      </c>
      <c r="B110">
        <v>6.6410669999999996</v>
      </c>
      <c r="C110">
        <v>156.91232399999998</v>
      </c>
      <c r="D110">
        <v>7.3939760000000003</v>
      </c>
      <c r="E110">
        <v>167.242347</v>
      </c>
      <c r="F110">
        <v>4.281606</v>
      </c>
      <c r="G110">
        <v>156.98960599999998</v>
      </c>
      <c r="H110">
        <v>8.1646920000000005</v>
      </c>
      <c r="K110">
        <f>(16/200)</f>
        <v>0.08</v>
      </c>
      <c r="L110">
        <f>(16/200)</f>
        <v>0.08</v>
      </c>
      <c r="M110">
        <f>(18/200)</f>
        <v>0.09</v>
      </c>
      <c r="N110">
        <f>(16/200)</f>
        <v>0.08</v>
      </c>
      <c r="P110">
        <f>(15/200)</f>
        <v>7.4999999999999997E-2</v>
      </c>
      <c r="Q110">
        <f>(14/200)</f>
        <v>7.0000000000000007E-2</v>
      </c>
      <c r="R110">
        <f>(14/200)</f>
        <v>7.0000000000000007E-2</v>
      </c>
      <c r="S110">
        <f>(15/200)</f>
        <v>7.4999999999999997E-2</v>
      </c>
      <c r="U110">
        <f>0.08+0.075</f>
        <v>0.155</v>
      </c>
      <c r="V110">
        <f>0.08+0.07</f>
        <v>0.15000000000000002</v>
      </c>
      <c r="W110">
        <f>0.09+0.07</f>
        <v>0.16</v>
      </c>
      <c r="X110">
        <f>0.08+0.075</f>
        <v>0.155</v>
      </c>
      <c r="Z110">
        <f>SQRT((ABS($A$111-$A$110)^2+(ABS($B$111-$B$110)^2)))</f>
        <v>28.728424684856058</v>
      </c>
      <c r="AA110">
        <f>SQRT((ABS($C$111-$C$110)^2+(ABS($D$111-$D$110)^2)))</f>
        <v>26.183866071456304</v>
      </c>
      <c r="AB110">
        <f>SQRT((ABS($E$111-$E$110)^2+(ABS($F$111-$F$110)^2)))</f>
        <v>16.899466916877159</v>
      </c>
      <c r="AC110">
        <f>SQRT((ABS($G$111-$G$110)^2+(ABS($H$111-$H$110)^2)))</f>
        <v>25.566856683998282</v>
      </c>
      <c r="AJ110">
        <f>1/0.155</f>
        <v>6.4516129032258069</v>
      </c>
      <c r="AK110">
        <f>1/0.15</f>
        <v>6.666666666666667</v>
      </c>
      <c r="AL110">
        <f>1/0.16</f>
        <v>6.25</v>
      </c>
      <c r="AM110">
        <f>1/0.155</f>
        <v>6.4516129032258069</v>
      </c>
      <c r="AO110">
        <f>$Z110/$U110</f>
        <v>185.34467538616812</v>
      </c>
      <c r="AP110">
        <f>$AA110/$V110</f>
        <v>174.55910714304201</v>
      </c>
      <c r="AQ110">
        <f>$AB110/$W110</f>
        <v>105.62166823048224</v>
      </c>
      <c r="AR110">
        <f>$AC110/$X110</f>
        <v>164.94746247740827</v>
      </c>
      <c r="AV110">
        <f>((0.08/0.155)*100)</f>
        <v>51.612903225806448</v>
      </c>
      <c r="AW110">
        <f>((0.08/0.15)*100)</f>
        <v>53.333333333333336</v>
      </c>
      <c r="AX110">
        <f>((0.09/0.16)*100)</f>
        <v>56.25</v>
      </c>
      <c r="AY110">
        <f>((0.08/0.155)*100)</f>
        <v>51.612903225806448</v>
      </c>
      <c r="BA110">
        <f>((0.075/0.155)*100)</f>
        <v>48.387096774193544</v>
      </c>
      <c r="BB110">
        <f>((0.07/0.15)*100)</f>
        <v>46.666666666666671</v>
      </c>
      <c r="BC110">
        <f>((0.07/0.16)*100)</f>
        <v>43.750000000000007</v>
      </c>
      <c r="BD110">
        <f>((0.075/0.155)*100)</f>
        <v>48.387096774193544</v>
      </c>
      <c r="BF110">
        <f>ABS($B$110-$D$110)</f>
        <v>0.75290900000000072</v>
      </c>
      <c r="BG110">
        <f>ABS($F$110-$H$110)</f>
        <v>3.8830860000000005</v>
      </c>
      <c r="BL110">
        <f>SQRT((ABS($A$110-$E$111)^2+(ABS($B$110-$F$111)^2)))</f>
        <v>1.8465523214057609</v>
      </c>
      <c r="BM110">
        <f>SQRT((ABS($C$110-$G$110)^2+(ABS($D$110-$H$110)^2)))</f>
        <v>0.77458095779589087</v>
      </c>
      <c r="BO110">
        <f>SQRT((ABS($A$110-$G$110)^2+(ABS($B$110-$H$110)^2)))</f>
        <v>7.8137318381271017</v>
      </c>
      <c r="BP110">
        <f>SQRT((ABS($C$110-$E$110)^2+(ABS($D$110-$F$110)^2)))</f>
        <v>10.788708087506549</v>
      </c>
      <c r="BR110">
        <f>DEGREES(ACOS((6.02366760201^2+22.6909809210395^2-19.4896494896357^2)/(2*6.02366760201*22.6909809210395)))</f>
        <v>51.192828735494032</v>
      </c>
      <c r="BS110">
        <f>DEGREES(ACOS((19.3270612352936^2+23.604201866397^2-6.3733517179506^2)/(2*19.3270612352936*23.604201866397)))</f>
        <v>12.700972606268097</v>
      </c>
      <c r="BU110">
        <v>16</v>
      </c>
      <c r="BV110">
        <v>1</v>
      </c>
      <c r="BW110">
        <v>3</v>
      </c>
      <c r="BX110">
        <v>16</v>
      </c>
      <c r="BY110">
        <v>16</v>
      </c>
      <c r="BZ110">
        <v>1</v>
      </c>
      <c r="CA110">
        <v>16</v>
      </c>
      <c r="CB110">
        <v>1</v>
      </c>
      <c r="CC110">
        <v>18</v>
      </c>
      <c r="CD110">
        <v>3</v>
      </c>
      <c r="CE110">
        <v>16</v>
      </c>
      <c r="CF110">
        <v>3</v>
      </c>
      <c r="CG110">
        <v>16</v>
      </c>
      <c r="CH110">
        <v>16</v>
      </c>
      <c r="CI110">
        <v>1</v>
      </c>
      <c r="CJ110">
        <v>3</v>
      </c>
      <c r="CL110">
        <v>15</v>
      </c>
      <c r="CM110">
        <v>0</v>
      </c>
      <c r="CN110">
        <v>0</v>
      </c>
      <c r="CO110">
        <v>15</v>
      </c>
      <c r="CP110">
        <v>14</v>
      </c>
      <c r="CQ110">
        <v>0</v>
      </c>
      <c r="CR110">
        <v>12</v>
      </c>
      <c r="CS110">
        <v>0</v>
      </c>
      <c r="CT110">
        <v>14</v>
      </c>
      <c r="CU110">
        <v>0</v>
      </c>
      <c r="CV110">
        <v>12</v>
      </c>
      <c r="CW110">
        <v>0</v>
      </c>
      <c r="CX110">
        <v>15</v>
      </c>
      <c r="CY110">
        <v>15</v>
      </c>
      <c r="CZ110">
        <v>0</v>
      </c>
      <c r="DA110">
        <v>0</v>
      </c>
      <c r="DC110">
        <f>((1/16)*100)</f>
        <v>6.25</v>
      </c>
      <c r="DD110">
        <f>((3/16)*100)</f>
        <v>18.75</v>
      </c>
      <c r="DE110">
        <f>((16/16)*100)</f>
        <v>100</v>
      </c>
      <c r="DF110">
        <f>((1/16)*100)</f>
        <v>6.25</v>
      </c>
      <c r="DG110">
        <f>((16/16)*100)</f>
        <v>100</v>
      </c>
      <c r="DH110">
        <f>((1/16)*100)</f>
        <v>6.25</v>
      </c>
      <c r="DI110">
        <f>((3/18)*100)</f>
        <v>16.666666666666664</v>
      </c>
      <c r="DJ110">
        <f>((16/18)*100)</f>
        <v>88.888888888888886</v>
      </c>
      <c r="DK110">
        <f>((3/18)*100)</f>
        <v>16.666666666666664</v>
      </c>
      <c r="DL110">
        <f>((16/16)*100)</f>
        <v>100</v>
      </c>
      <c r="DM110">
        <f>((1/16)*100)</f>
        <v>6.25</v>
      </c>
      <c r="DN110">
        <f>((3/16)*100)</f>
        <v>18.75</v>
      </c>
      <c r="DP110">
        <f>((0/15)*100)</f>
        <v>0</v>
      </c>
      <c r="DQ110">
        <f>((0/15)*100)</f>
        <v>0</v>
      </c>
      <c r="DR110">
        <f>((15/15)*100)</f>
        <v>100</v>
      </c>
      <c r="DS110">
        <f>((0/14)*100)</f>
        <v>0</v>
      </c>
      <c r="DT110">
        <f>((12/14)*100)</f>
        <v>85.714285714285708</v>
      </c>
      <c r="DU110">
        <f>((0/14)*100)</f>
        <v>0</v>
      </c>
      <c r="DV110">
        <f>((0/14)*100)</f>
        <v>0</v>
      </c>
      <c r="DW110">
        <f>((12/14)*100)</f>
        <v>85.714285714285708</v>
      </c>
      <c r="DX110">
        <f>((0/14)*100)</f>
        <v>0</v>
      </c>
      <c r="DY110">
        <f>((15/15)*100)</f>
        <v>100</v>
      </c>
      <c r="DZ110">
        <f>((0/15)*100)</f>
        <v>0</v>
      </c>
      <c r="EA110">
        <f>((0/15)*100)</f>
        <v>0</v>
      </c>
    </row>
    <row r="111" spans="1:131" x14ac:dyDescent="0.25">
      <c r="A111">
        <v>120.60249400000001</v>
      </c>
      <c r="B111">
        <v>6.1020719999999997</v>
      </c>
      <c r="C111">
        <v>130.72850500000001</v>
      </c>
      <c r="D111">
        <v>7.4436249999999999</v>
      </c>
      <c r="E111">
        <v>150.36336999999997</v>
      </c>
      <c r="F111">
        <v>5.1135419999999998</v>
      </c>
      <c r="G111">
        <v>131.42351600000001</v>
      </c>
      <c r="H111">
        <v>8.3626889999999996</v>
      </c>
      <c r="K111">
        <f>(16/200)</f>
        <v>0.08</v>
      </c>
      <c r="L111">
        <f>(15/200)</f>
        <v>7.4999999999999997E-2</v>
      </c>
      <c r="M111">
        <f>(17/200)</f>
        <v>8.5000000000000006E-2</v>
      </c>
      <c r="N111">
        <f>(15/200)</f>
        <v>7.4999999999999997E-2</v>
      </c>
      <c r="P111">
        <f>(14/200)</f>
        <v>7.0000000000000007E-2</v>
      </c>
      <c r="Q111">
        <f>(15/200)</f>
        <v>7.4999999999999997E-2</v>
      </c>
      <c r="R111">
        <f>(13/200)</f>
        <v>6.5000000000000002E-2</v>
      </c>
      <c r="S111">
        <f>(14/200)</f>
        <v>7.0000000000000007E-2</v>
      </c>
      <c r="U111">
        <f>0.08+0.07</f>
        <v>0.15000000000000002</v>
      </c>
      <c r="V111">
        <f>0.075+0.075</f>
        <v>0.15</v>
      </c>
      <c r="W111">
        <f>0.085+0.065</f>
        <v>0.15000000000000002</v>
      </c>
      <c r="X111">
        <f>0.075+0.07</f>
        <v>0.14500000000000002</v>
      </c>
      <c r="Z111">
        <f>SQRT((ABS($A$112-$A$111)^2+(ABS($B$112-$B$111)^2)))</f>
        <v>23.365925067005268</v>
      </c>
      <c r="AA111">
        <f>SQRT((ABS($C$112-$C$111)^2+(ABS($D$112-$D$111)^2)))</f>
        <v>21.945555651763595</v>
      </c>
      <c r="AB111">
        <f>SQRT((ABS($E$112-$E$111)^2+(ABS($F$112-$F$111)^2)))</f>
        <v>27.672808841952879</v>
      </c>
      <c r="AC111">
        <f>SQRT((ABS($G$112-$G$111)^2+(ABS($H$112-$H$111)^2)))</f>
        <v>23.003579436384456</v>
      </c>
      <c r="AJ111">
        <f>1/0.15</f>
        <v>6.666666666666667</v>
      </c>
      <c r="AK111">
        <f>1/0.15</f>
        <v>6.666666666666667</v>
      </c>
      <c r="AL111">
        <f>1/0.15</f>
        <v>6.666666666666667</v>
      </c>
      <c r="AM111">
        <f>1/0.145</f>
        <v>6.8965517241379315</v>
      </c>
      <c r="AO111">
        <f>$Z111/$U111</f>
        <v>155.77283378003509</v>
      </c>
      <c r="AP111">
        <f>$AA111/$V111</f>
        <v>146.30370434509064</v>
      </c>
      <c r="AQ111">
        <f>$AB111/$W111</f>
        <v>184.48539227968584</v>
      </c>
      <c r="AR111">
        <f>$AC111/$X111</f>
        <v>158.64537542334105</v>
      </c>
      <c r="AV111">
        <f>((0.08/0.15)*100)</f>
        <v>53.333333333333336</v>
      </c>
      <c r="AW111">
        <f>((0.075/0.15)*100)</f>
        <v>50</v>
      </c>
      <c r="AX111">
        <f>((0.085/0.15)*100)</f>
        <v>56.666666666666679</v>
      </c>
      <c r="AY111">
        <f>((0.075/0.145)*100)</f>
        <v>51.724137931034484</v>
      </c>
      <c r="BA111">
        <f>((0.07/0.15)*100)</f>
        <v>46.666666666666671</v>
      </c>
      <c r="BB111">
        <f>((0.075/0.15)*100)</f>
        <v>50</v>
      </c>
      <c r="BC111">
        <f>((0.065/0.15)*100)</f>
        <v>43.333333333333336</v>
      </c>
      <c r="BD111">
        <f>((0.07/0.145)*100)</f>
        <v>48.275862068965523</v>
      </c>
      <c r="BF111">
        <f>ABS($B$111-$D$111)</f>
        <v>1.3415530000000002</v>
      </c>
      <c r="BG111">
        <f>ABS($F$111-$H$111)</f>
        <v>3.2491469999999998</v>
      </c>
      <c r="BL111">
        <f>SQRT((ABS($A$111-$E$112)^2+(ABS($B$111-$F$112)^2)))</f>
        <v>2.564678655676</v>
      </c>
      <c r="BM111">
        <f>SQRT((ABS($C$111-$G$111)^2+(ABS($D$111-$H$111)^2)))</f>
        <v>1.1522668641495297</v>
      </c>
      <c r="BO111">
        <f>SQRT((ABS($A$111-$G$112)^2+(ABS($B$111-$H$112)^2)))</f>
        <v>12.384946612661878</v>
      </c>
      <c r="BP111">
        <f>SQRT((ABS($C$111-$E$111)^2+(ABS($D$111-$F$111)^2)))</f>
        <v>19.772637921003675</v>
      </c>
      <c r="BS111">
        <f>DEGREES(ACOS((19.3349565639485^2+21.1346345840067^2-5.10191411366253^2)/(2*19.3349565639485*21.1346345840067)))</f>
        <v>13.562720146655987</v>
      </c>
      <c r="BU111">
        <v>16</v>
      </c>
      <c r="BV111">
        <v>1</v>
      </c>
      <c r="BW111">
        <v>2</v>
      </c>
      <c r="BX111">
        <v>15</v>
      </c>
      <c r="BY111">
        <v>15</v>
      </c>
      <c r="BZ111">
        <v>1</v>
      </c>
      <c r="CA111">
        <v>15</v>
      </c>
      <c r="CB111">
        <v>1</v>
      </c>
      <c r="CC111">
        <v>17</v>
      </c>
      <c r="CD111">
        <v>3</v>
      </c>
      <c r="CE111">
        <v>15</v>
      </c>
      <c r="CF111">
        <v>3</v>
      </c>
      <c r="CG111">
        <v>15</v>
      </c>
      <c r="CH111">
        <v>15</v>
      </c>
      <c r="CI111">
        <v>0</v>
      </c>
      <c r="CJ111">
        <v>1</v>
      </c>
      <c r="CL111">
        <v>14</v>
      </c>
      <c r="CM111">
        <v>0</v>
      </c>
      <c r="CN111">
        <v>0</v>
      </c>
      <c r="CO111">
        <v>14</v>
      </c>
      <c r="CP111">
        <v>15</v>
      </c>
      <c r="CQ111">
        <v>0</v>
      </c>
      <c r="CR111">
        <v>13</v>
      </c>
      <c r="CS111">
        <v>0</v>
      </c>
      <c r="CT111">
        <v>13</v>
      </c>
      <c r="CU111">
        <v>0</v>
      </c>
      <c r="CV111">
        <v>13</v>
      </c>
      <c r="CW111">
        <v>0</v>
      </c>
      <c r="CX111">
        <v>14</v>
      </c>
      <c r="CY111">
        <v>14</v>
      </c>
      <c r="CZ111">
        <v>0</v>
      </c>
      <c r="DA111">
        <v>0</v>
      </c>
      <c r="DC111">
        <f>((1/16)*100)</f>
        <v>6.25</v>
      </c>
      <c r="DD111">
        <f>((2/16)*100)</f>
        <v>12.5</v>
      </c>
      <c r="DE111">
        <f>((15/16)*100)</f>
        <v>93.75</v>
      </c>
      <c r="DF111">
        <f>((1/15)*100)</f>
        <v>6.666666666666667</v>
      </c>
      <c r="DG111">
        <f>((15/15)*100)</f>
        <v>100</v>
      </c>
      <c r="DH111">
        <f>((1/15)*100)</f>
        <v>6.666666666666667</v>
      </c>
      <c r="DI111">
        <f>((3/17)*100)</f>
        <v>17.647058823529413</v>
      </c>
      <c r="DJ111">
        <f>((15/17)*100)</f>
        <v>88.235294117647058</v>
      </c>
      <c r="DK111">
        <f>((3/17)*100)</f>
        <v>17.647058823529413</v>
      </c>
      <c r="DL111">
        <f>((15/15)*100)</f>
        <v>100</v>
      </c>
      <c r="DM111">
        <f>((0/15)*100)</f>
        <v>0</v>
      </c>
      <c r="DN111">
        <f>((1/15)*100)</f>
        <v>6.666666666666667</v>
      </c>
      <c r="DP111">
        <f>((0/14)*100)</f>
        <v>0</v>
      </c>
      <c r="DQ111">
        <f>((0/14)*100)</f>
        <v>0</v>
      </c>
      <c r="DR111">
        <f>((14/14)*100)</f>
        <v>100</v>
      </c>
      <c r="DS111">
        <f>((0/15)*100)</f>
        <v>0</v>
      </c>
      <c r="DT111">
        <f>((13/15)*100)</f>
        <v>86.666666666666671</v>
      </c>
      <c r="DU111">
        <f>((0/15)*100)</f>
        <v>0</v>
      </c>
      <c r="DV111">
        <f>((0/13)*100)</f>
        <v>0</v>
      </c>
      <c r="DW111">
        <f>((13/13)*100)</f>
        <v>100</v>
      </c>
      <c r="DX111">
        <f>((0/13)*100)</f>
        <v>0</v>
      </c>
      <c r="DY111">
        <f>((14/14)*100)</f>
        <v>100</v>
      </c>
      <c r="DZ111">
        <f>((0/14)*100)</f>
        <v>0</v>
      </c>
      <c r="EA111">
        <f>((0/14)*100)</f>
        <v>0</v>
      </c>
    </row>
    <row r="112" spans="1:131" x14ac:dyDescent="0.25">
      <c r="A112">
        <v>97.237930000000006</v>
      </c>
      <c r="B112">
        <v>5.8498749999999999</v>
      </c>
      <c r="C112">
        <v>108.78462300000001</v>
      </c>
      <c r="D112">
        <v>7.1725979999999998</v>
      </c>
      <c r="E112">
        <v>122.69497800000002</v>
      </c>
      <c r="F112">
        <v>4.6191399999999998</v>
      </c>
      <c r="G112">
        <v>108.41995700000001</v>
      </c>
      <c r="H112">
        <v>8.3320260000000008</v>
      </c>
      <c r="K112">
        <f>(17/200)</f>
        <v>8.5000000000000006E-2</v>
      </c>
      <c r="L112">
        <f>(18/200)</f>
        <v>0.09</v>
      </c>
      <c r="M112">
        <f>(16/200)</f>
        <v>0.08</v>
      </c>
      <c r="N112">
        <f>(17/200)</f>
        <v>8.5000000000000006E-2</v>
      </c>
      <c r="P112">
        <f>(15/200)</f>
        <v>7.4999999999999997E-2</v>
      </c>
      <c r="Q112">
        <f>(15/200)</f>
        <v>7.4999999999999997E-2</v>
      </c>
      <c r="R112">
        <f>(14/200)</f>
        <v>7.0000000000000007E-2</v>
      </c>
      <c r="S112">
        <f>(17/200)</f>
        <v>8.5000000000000006E-2</v>
      </c>
      <c r="U112">
        <f>0.085+0.075</f>
        <v>0.16</v>
      </c>
      <c r="V112">
        <f>0.09+0.075</f>
        <v>0.16499999999999998</v>
      </c>
      <c r="W112">
        <f>0.08+0.07</f>
        <v>0.15000000000000002</v>
      </c>
      <c r="X112">
        <f>0.085+0.085</f>
        <v>0.17</v>
      </c>
      <c r="Z112">
        <f>SQRT((ABS($A$113-$A$112)^2+(ABS($B$113-$B$112)^2)))</f>
        <v>20.530448983196266</v>
      </c>
      <c r="AA112">
        <f>SQRT((ABS($C$113-$C$112)^2+(ABS($D$113-$D$112)^2)))</f>
        <v>22.032035550646825</v>
      </c>
      <c r="AB112">
        <f>SQRT((ABS($E$113-$E$112)^2+(ABS($F$113-$F$112)^2)))</f>
        <v>23.640096352391996</v>
      </c>
      <c r="AC112">
        <f>SQRT((ABS($G$113-$G$112)^2+(ABS($H$113-$H$112)^2)))</f>
        <v>21.795943403944449</v>
      </c>
      <c r="AJ112">
        <f>1/0.16</f>
        <v>6.25</v>
      </c>
      <c r="AK112">
        <f>1/0.165</f>
        <v>6.0606060606060606</v>
      </c>
      <c r="AL112">
        <f>1/0.15</f>
        <v>6.666666666666667</v>
      </c>
      <c r="AM112">
        <f>1/0.17</f>
        <v>5.8823529411764701</v>
      </c>
      <c r="AO112">
        <f>$Z112/$U112</f>
        <v>128.31530614497666</v>
      </c>
      <c r="AP112">
        <f>$AA112/$V112</f>
        <v>133.52748818573835</v>
      </c>
      <c r="AQ112">
        <f>$AB112/$W112</f>
        <v>157.60064234927995</v>
      </c>
      <c r="AR112">
        <f>$AC112/$X112</f>
        <v>128.21143178790851</v>
      </c>
      <c r="AV112">
        <f>((0.085/0.16)*100)</f>
        <v>53.125</v>
      </c>
      <c r="AW112">
        <f>((0.09/0.165)*100)</f>
        <v>54.54545454545454</v>
      </c>
      <c r="AX112">
        <f>((0.08/0.15)*100)</f>
        <v>53.333333333333336</v>
      </c>
      <c r="AY112">
        <f>((0.085/0.17)*100)</f>
        <v>50</v>
      </c>
      <c r="BA112">
        <f>((0.075/0.16)*100)</f>
        <v>46.875</v>
      </c>
      <c r="BB112">
        <f>((0.075/0.165)*100)</f>
        <v>45.454545454545453</v>
      </c>
      <c r="BC112">
        <f>((0.07/0.15)*100)</f>
        <v>46.666666666666671</v>
      </c>
      <c r="BD112">
        <f>((0.085/0.17)*100)</f>
        <v>50</v>
      </c>
      <c r="BF112">
        <f>ABS($B$112-$D$112)</f>
        <v>1.3227229999999999</v>
      </c>
      <c r="BG112">
        <f>ABS($F$112-$H$112)</f>
        <v>3.712886000000001</v>
      </c>
      <c r="BL112">
        <f>SQRT((ABS($A$112-$E$113)^2+(ABS($B$112-$F$113)^2)))</f>
        <v>1.8866909614539498</v>
      </c>
      <c r="BM112">
        <f>SQRT((ABS($C$112-$G$112)^2+(ABS($D$112-$H$112)^2)))</f>
        <v>1.2154236211050047</v>
      </c>
      <c r="BO112">
        <f>SQRT((ABS($A$112-$G$112)^2+(ABS($B$112-$H$112)^2)))</f>
        <v>11.454204530019975</v>
      </c>
      <c r="BP112">
        <f>SQRT((ABS($C$112-$E$113)^2+(ABS($D$112-$F$113)^2)))</f>
        <v>9.8795794253643177</v>
      </c>
      <c r="BS112">
        <f>DEGREES(ACOS((16.9971420955386^2+20.0683504490981^2-6.02366760201^2)/(2*16.9971420955386*20.0683504490981)))</f>
        <v>16.128875602953418</v>
      </c>
      <c r="BU112">
        <v>17</v>
      </c>
      <c r="BV112">
        <v>2</v>
      </c>
      <c r="BW112">
        <v>4</v>
      </c>
      <c r="BX112">
        <v>16</v>
      </c>
      <c r="BY112">
        <v>18</v>
      </c>
      <c r="BZ112">
        <v>3</v>
      </c>
      <c r="CA112">
        <v>15</v>
      </c>
      <c r="CB112">
        <v>1</v>
      </c>
      <c r="CC112">
        <v>16</v>
      </c>
      <c r="CD112">
        <v>2</v>
      </c>
      <c r="CE112">
        <v>15</v>
      </c>
      <c r="CF112">
        <v>1</v>
      </c>
      <c r="CG112">
        <v>17</v>
      </c>
      <c r="CH112">
        <v>16</v>
      </c>
      <c r="CI112">
        <v>2</v>
      </c>
      <c r="CJ112">
        <v>5</v>
      </c>
      <c r="CL112">
        <v>15</v>
      </c>
      <c r="CM112">
        <v>0</v>
      </c>
      <c r="CN112">
        <v>1</v>
      </c>
      <c r="CO112">
        <v>15</v>
      </c>
      <c r="CP112">
        <v>15</v>
      </c>
      <c r="CQ112">
        <v>0</v>
      </c>
      <c r="CR112">
        <v>14</v>
      </c>
      <c r="CS112">
        <v>0</v>
      </c>
      <c r="CT112">
        <v>14</v>
      </c>
      <c r="CU112">
        <v>0</v>
      </c>
      <c r="CV112">
        <v>14</v>
      </c>
      <c r="CW112">
        <v>0</v>
      </c>
      <c r="CX112">
        <v>17</v>
      </c>
      <c r="CY112">
        <v>15</v>
      </c>
      <c r="CZ112">
        <v>0</v>
      </c>
      <c r="DA112">
        <v>2</v>
      </c>
      <c r="DC112">
        <f>((2/17)*100)</f>
        <v>11.76470588235294</v>
      </c>
      <c r="DD112">
        <f>((4/17)*100)</f>
        <v>23.52941176470588</v>
      </c>
      <c r="DE112">
        <f>((16/17)*100)</f>
        <v>94.117647058823522</v>
      </c>
      <c r="DF112">
        <f>((3/18)*100)</f>
        <v>16.666666666666664</v>
      </c>
      <c r="DG112">
        <f>((15/18)*100)</f>
        <v>83.333333333333343</v>
      </c>
      <c r="DH112">
        <f>((1/18)*100)</f>
        <v>5.5555555555555554</v>
      </c>
      <c r="DI112">
        <f>((2/16)*100)</f>
        <v>12.5</v>
      </c>
      <c r="DJ112">
        <f>((15/16)*100)</f>
        <v>93.75</v>
      </c>
      <c r="DK112">
        <f>((1/16)*100)</f>
        <v>6.25</v>
      </c>
      <c r="DL112">
        <f>((16/17)*100)</f>
        <v>94.117647058823522</v>
      </c>
      <c r="DM112">
        <f>((2/17)*100)</f>
        <v>11.76470588235294</v>
      </c>
      <c r="DN112">
        <f>((5/17)*100)</f>
        <v>29.411764705882355</v>
      </c>
      <c r="DP112">
        <f>((0/15)*100)</f>
        <v>0</v>
      </c>
      <c r="DQ112">
        <f>((1/15)*100)</f>
        <v>6.666666666666667</v>
      </c>
      <c r="DR112">
        <f>((15/15)*100)</f>
        <v>100</v>
      </c>
      <c r="DS112">
        <f>((0/15)*100)</f>
        <v>0</v>
      </c>
      <c r="DT112">
        <f>((14/15)*100)</f>
        <v>93.333333333333329</v>
      </c>
      <c r="DU112">
        <f>((0/15)*100)</f>
        <v>0</v>
      </c>
      <c r="DV112">
        <f>((0/14)*100)</f>
        <v>0</v>
      </c>
      <c r="DW112">
        <f>((14/14)*100)</f>
        <v>100</v>
      </c>
      <c r="DX112">
        <f>((0/14)*100)</f>
        <v>0</v>
      </c>
      <c r="DY112">
        <f>((15/17)*100)</f>
        <v>88.235294117647058</v>
      </c>
      <c r="DZ112">
        <f>((0/17)*100)</f>
        <v>0</v>
      </c>
      <c r="EA112">
        <f>((2/17)*100)</f>
        <v>11.76470588235294</v>
      </c>
    </row>
    <row r="113" spans="1:131" x14ac:dyDescent="0.25">
      <c r="A113">
        <v>76.812061000000014</v>
      </c>
      <c r="B113">
        <v>7.919467</v>
      </c>
      <c r="C113">
        <v>86.784965</v>
      </c>
      <c r="D113">
        <v>8.3665990000000008</v>
      </c>
      <c r="E113">
        <v>99.067414000000014</v>
      </c>
      <c r="F113">
        <v>5.3887989999999997</v>
      </c>
      <c r="G113">
        <v>86.672449999999998</v>
      </c>
      <c r="H113">
        <v>9.7842959999999994</v>
      </c>
      <c r="K113">
        <f>(17/200)</f>
        <v>8.5000000000000006E-2</v>
      </c>
      <c r="L113">
        <f>(14/200)</f>
        <v>7.0000000000000007E-2</v>
      </c>
      <c r="M113">
        <f>(17/200)</f>
        <v>8.5000000000000006E-2</v>
      </c>
      <c r="N113">
        <f>(14/200)</f>
        <v>7.0000000000000007E-2</v>
      </c>
      <c r="P113">
        <f>(13/200)</f>
        <v>6.5000000000000002E-2</v>
      </c>
      <c r="Q113">
        <f>(15/200)</f>
        <v>7.4999999999999997E-2</v>
      </c>
      <c r="R113">
        <f>(14/200)</f>
        <v>7.0000000000000007E-2</v>
      </c>
      <c r="S113">
        <f>(14/200)</f>
        <v>7.0000000000000007E-2</v>
      </c>
      <c r="U113">
        <f>0.085+0.065</f>
        <v>0.15000000000000002</v>
      </c>
      <c r="V113">
        <f>0.07+0.075</f>
        <v>0.14500000000000002</v>
      </c>
      <c r="W113">
        <f>0.085+0.07</f>
        <v>0.15500000000000003</v>
      </c>
      <c r="X113">
        <f>0.07+0.07</f>
        <v>0.14000000000000001</v>
      </c>
      <c r="Z113">
        <f>SQRT((ABS($A$114-$A$113)^2+(ABS($B$114-$B$113)^2)))</f>
        <v>19.556777289494825</v>
      </c>
      <c r="AA113">
        <f>SQRT((ABS($C$114-$C$113)^2+(ABS($D$114-$D$113)^2)))</f>
        <v>16.831153273826629</v>
      </c>
      <c r="AB113">
        <f>SQRT((ABS($E$114-$E$113)^2+(ABS($F$114-$F$113)^2)))</f>
        <v>22.093392760281098</v>
      </c>
      <c r="AC113">
        <f>SQRT((ABS($G$114-$G$113)^2+(ABS($H$114-$H$113)^2)))</f>
        <v>16.461670913307447</v>
      </c>
      <c r="AJ113">
        <f>1/0.15</f>
        <v>6.666666666666667</v>
      </c>
      <c r="AK113">
        <f>1/0.145</f>
        <v>6.8965517241379315</v>
      </c>
      <c r="AL113">
        <f>1/0.155</f>
        <v>6.4516129032258069</v>
      </c>
      <c r="AM113">
        <f>1/0.14</f>
        <v>7.1428571428571423</v>
      </c>
      <c r="AO113">
        <f>$Z113/$U113</f>
        <v>130.37851526329882</v>
      </c>
      <c r="AP113">
        <f>$AA113/$V113</f>
        <v>116.07691912983881</v>
      </c>
      <c r="AQ113">
        <f>$AB113/$W113</f>
        <v>142.53801780826512</v>
      </c>
      <c r="AR113">
        <f>$AC113/$X113</f>
        <v>117.58336366648176</v>
      </c>
      <c r="AV113">
        <f>((0.085/0.15)*100)</f>
        <v>56.666666666666679</v>
      </c>
      <c r="AW113">
        <f>((0.07/0.145)*100)</f>
        <v>48.275862068965523</v>
      </c>
      <c r="AX113">
        <f>((0.085/0.155)*100)</f>
        <v>54.838709677419359</v>
      </c>
      <c r="AY113">
        <f>((0.07/0.14)*100)</f>
        <v>50</v>
      </c>
      <c r="BA113">
        <f>((0.065/0.15)*100)</f>
        <v>43.333333333333336</v>
      </c>
      <c r="BB113">
        <f>((0.075/0.145)*100)</f>
        <v>51.724137931034484</v>
      </c>
      <c r="BC113">
        <f>((0.07/0.155)*100)</f>
        <v>45.161290322580648</v>
      </c>
      <c r="BD113">
        <f>((0.07/0.14)*100)</f>
        <v>50</v>
      </c>
      <c r="BF113">
        <f>ABS($B$113-$D$113)</f>
        <v>0.44713200000000075</v>
      </c>
      <c r="BG113">
        <f>ABS($F$113-$H$113)</f>
        <v>4.3954969999999998</v>
      </c>
      <c r="BL113">
        <f>SQRT((ABS($A$113-$E$114)^2+(ABS($B$113-$F$114)^2)))</f>
        <v>1.6129425126327344</v>
      </c>
      <c r="BM113">
        <f>SQRT((ABS($C$113-$G$113)^2+(ABS($D$113-$H$113)^2)))</f>
        <v>1.4221548470662386</v>
      </c>
      <c r="BO113">
        <f>SQRT((ABS($A$113-$G$114)^2+(ABS($B$113-$H$114)^2)))</f>
        <v>6.8010495350183273</v>
      </c>
      <c r="BP113">
        <f>SQRT((ABS($C$113-$E$114)^2+(ABS($D$113-$F$114)^2)))</f>
        <v>10.003712205028382</v>
      </c>
      <c r="BR113">
        <f>DEGREES(ACOS((14.0951376381774^2+23.086893852968^2-9.87888715318933^2)/(2*14.0951376381774*23.086893852968)))</f>
        <v>13.023501879735171</v>
      </c>
      <c r="BS113">
        <f>DEGREES(ACOS((19.4896494896357^2+22.655126518139^2-6.42316097915232^2)/(2*19.4896494896357*22.655126518139)))</f>
        <v>15.284768451222305</v>
      </c>
      <c r="BU113">
        <v>17</v>
      </c>
      <c r="BV113">
        <v>3</v>
      </c>
      <c r="BW113">
        <v>4</v>
      </c>
      <c r="BX113">
        <v>14</v>
      </c>
      <c r="BY113">
        <v>14</v>
      </c>
      <c r="BZ113">
        <v>1</v>
      </c>
      <c r="CA113">
        <v>13</v>
      </c>
      <c r="CB113">
        <v>1</v>
      </c>
      <c r="CC113">
        <v>17</v>
      </c>
      <c r="CD113">
        <v>4</v>
      </c>
      <c r="CE113">
        <v>13</v>
      </c>
      <c r="CF113">
        <v>5</v>
      </c>
      <c r="CG113">
        <v>14</v>
      </c>
      <c r="CH113">
        <v>14</v>
      </c>
      <c r="CI113">
        <v>1</v>
      </c>
      <c r="CJ113">
        <v>3</v>
      </c>
      <c r="CL113">
        <v>13</v>
      </c>
      <c r="CM113">
        <v>0</v>
      </c>
      <c r="CN113">
        <v>0</v>
      </c>
      <c r="CO113">
        <v>12</v>
      </c>
      <c r="CP113">
        <v>15</v>
      </c>
      <c r="CQ113">
        <v>0</v>
      </c>
      <c r="CR113">
        <v>11</v>
      </c>
      <c r="CS113">
        <v>0</v>
      </c>
      <c r="CT113">
        <v>14</v>
      </c>
      <c r="CU113">
        <v>1</v>
      </c>
      <c r="CV113">
        <v>11</v>
      </c>
      <c r="CW113">
        <v>2</v>
      </c>
      <c r="CX113">
        <v>14</v>
      </c>
      <c r="CY113">
        <v>12</v>
      </c>
      <c r="CZ113">
        <v>1</v>
      </c>
      <c r="DA113">
        <v>2</v>
      </c>
      <c r="DC113">
        <f>((3/17)*100)</f>
        <v>17.647058823529413</v>
      </c>
      <c r="DD113">
        <f>((4/17)*100)</f>
        <v>23.52941176470588</v>
      </c>
      <c r="DE113">
        <f>((14/17)*100)</f>
        <v>82.35294117647058</v>
      </c>
      <c r="DF113">
        <f>((1/14)*100)</f>
        <v>7.1428571428571423</v>
      </c>
      <c r="DG113">
        <f>((13/14)*100)</f>
        <v>92.857142857142861</v>
      </c>
      <c r="DH113">
        <f>((1/14)*100)</f>
        <v>7.1428571428571423</v>
      </c>
      <c r="DI113">
        <f>((4/17)*100)</f>
        <v>23.52941176470588</v>
      </c>
      <c r="DJ113">
        <f>((13/17)*100)</f>
        <v>76.470588235294116</v>
      </c>
      <c r="DK113">
        <f>((5/17)*100)</f>
        <v>29.411764705882355</v>
      </c>
      <c r="DL113">
        <f>((14/14)*100)</f>
        <v>100</v>
      </c>
      <c r="DM113">
        <f>((1/14)*100)</f>
        <v>7.1428571428571423</v>
      </c>
      <c r="DN113">
        <f>((3/14)*100)</f>
        <v>21.428571428571427</v>
      </c>
      <c r="DP113">
        <f>((0/13)*100)</f>
        <v>0</v>
      </c>
      <c r="DQ113">
        <f>((0/13)*100)</f>
        <v>0</v>
      </c>
      <c r="DR113">
        <f>((12/13)*100)</f>
        <v>92.307692307692307</v>
      </c>
      <c r="DS113">
        <f>((0/15)*100)</f>
        <v>0</v>
      </c>
      <c r="DT113">
        <f>((11/15)*100)</f>
        <v>73.333333333333329</v>
      </c>
      <c r="DU113">
        <f>((0/15)*100)</f>
        <v>0</v>
      </c>
      <c r="DV113">
        <f>((1/14)*100)</f>
        <v>7.1428571428571423</v>
      </c>
      <c r="DW113">
        <f>((11/14)*100)</f>
        <v>78.571428571428569</v>
      </c>
      <c r="DX113">
        <f>((2/14)*100)</f>
        <v>14.285714285714285</v>
      </c>
      <c r="DY113">
        <f>((12/14)*100)</f>
        <v>85.714285714285708</v>
      </c>
      <c r="DZ113">
        <f>((1/14)*100)</f>
        <v>7.1428571428571423</v>
      </c>
      <c r="EA113">
        <f>((2/14)*100)</f>
        <v>14.285714285714285</v>
      </c>
    </row>
    <row r="114" spans="1:131" x14ac:dyDescent="0.25">
      <c r="A114">
        <v>57.346102999999999</v>
      </c>
      <c r="B114">
        <v>6.0369109999999999</v>
      </c>
      <c r="C114">
        <v>69.962967000000006</v>
      </c>
      <c r="D114">
        <v>8.9216700000000007</v>
      </c>
      <c r="E114">
        <v>76.993518000000009</v>
      </c>
      <c r="F114">
        <v>6.316764</v>
      </c>
      <c r="G114">
        <v>70.212283000000014</v>
      </c>
      <c r="H114">
        <v>9.5617839999999994</v>
      </c>
      <c r="K114">
        <f>(14/200)</f>
        <v>7.0000000000000007E-2</v>
      </c>
      <c r="L114">
        <f>(15/200)</f>
        <v>7.4999999999999997E-2</v>
      </c>
      <c r="M114">
        <f>(19/200)</f>
        <v>9.5000000000000001E-2</v>
      </c>
      <c r="N114">
        <f>(14/200)</f>
        <v>7.0000000000000007E-2</v>
      </c>
      <c r="P114">
        <f>(14/200)</f>
        <v>7.0000000000000007E-2</v>
      </c>
      <c r="Q114">
        <f>(14/200)</f>
        <v>7.0000000000000007E-2</v>
      </c>
      <c r="R114">
        <f>(13/200)</f>
        <v>6.5000000000000002E-2</v>
      </c>
      <c r="S114">
        <f>(14/200)</f>
        <v>7.0000000000000007E-2</v>
      </c>
      <c r="U114">
        <f>0.07+0.07</f>
        <v>0.14000000000000001</v>
      </c>
      <c r="V114">
        <f>0.075+0.07</f>
        <v>0.14500000000000002</v>
      </c>
      <c r="W114">
        <f>0.095+0.065</f>
        <v>0.16</v>
      </c>
      <c r="X114">
        <f>0.07+0.07</f>
        <v>0.14000000000000001</v>
      </c>
      <c r="Z114">
        <f>SQRT((ABS($A$115-$A$114)^2+(ABS($B$115-$B$114)^2)))</f>
        <v>21.669102534752771</v>
      </c>
      <c r="AA114">
        <f>SQRT((ABS($C$115-$C$114)^2+(ABS($D$115-$D$114)^2)))</f>
        <v>23.886909832504436</v>
      </c>
      <c r="AB114">
        <f>SQRT((ABS($E$115-$E$114)^2+(ABS($F$115-$F$114)^2)))</f>
        <v>18.141633724241519</v>
      </c>
      <c r="AC114">
        <f>SQRT((ABS($G$115-$G$114)^2+(ABS($H$115-$H$114)^2)))</f>
        <v>24.461747700298719</v>
      </c>
      <c r="AJ114">
        <f>1/0.14</f>
        <v>7.1428571428571423</v>
      </c>
      <c r="AK114">
        <f>1/0.145</f>
        <v>6.8965517241379315</v>
      </c>
      <c r="AL114">
        <f>1/0.16</f>
        <v>6.25</v>
      </c>
      <c r="AM114">
        <f>1/0.14</f>
        <v>7.1428571428571423</v>
      </c>
      <c r="AO114">
        <f>$Z114/$U114</f>
        <v>154.77930381966263</v>
      </c>
      <c r="AP114">
        <f>$AA114/$V114</f>
        <v>164.73730918968576</v>
      </c>
      <c r="AQ114">
        <f>$AB114/$W114</f>
        <v>113.3852107765095</v>
      </c>
      <c r="AR114">
        <f>$AC114/$X114</f>
        <v>174.72676928784799</v>
      </c>
      <c r="AV114">
        <f>((0.07/0.14)*100)</f>
        <v>50</v>
      </c>
      <c r="AW114">
        <f>((0.075/0.145)*100)</f>
        <v>51.724137931034484</v>
      </c>
      <c r="AX114">
        <f>((0.095/0.16)*100)</f>
        <v>59.375</v>
      </c>
      <c r="AY114">
        <f>((0.07/0.14)*100)</f>
        <v>50</v>
      </c>
      <c r="BA114">
        <f>((0.07/0.14)*100)</f>
        <v>50</v>
      </c>
      <c r="BB114">
        <f>((0.07/0.145)*100)</f>
        <v>48.275862068965523</v>
      </c>
      <c r="BC114">
        <f>((0.065/0.16)*100)</f>
        <v>40.625</v>
      </c>
      <c r="BD114">
        <f>((0.07/0.14)*100)</f>
        <v>50</v>
      </c>
      <c r="BF114">
        <f>ABS($B$114-$D$114)</f>
        <v>2.8847590000000007</v>
      </c>
      <c r="BG114">
        <f>ABS($F$114-$H$114)</f>
        <v>3.2450199999999993</v>
      </c>
      <c r="BL114">
        <f>SQRT((ABS($A$114-$E$115)^2+(ABS($B$114-$F$115)^2)))</f>
        <v>2.9565306969143768</v>
      </c>
      <c r="BM114">
        <f>SQRT((ABS($C$114-$G$114)^2+(ABS($D$114-$H$114)^2)))</f>
        <v>0.68695298299956609</v>
      </c>
      <c r="BO114">
        <f>SQRT((ABS($A$114-$G$115)^2+(ABS($B$114-$H$115)^2)))</f>
        <v>11.665316972542923</v>
      </c>
      <c r="BP114">
        <f>SQRT((ABS($C$114-$E$114)^2+(ABS($D$114-$F$114)^2)))</f>
        <v>7.4976117952610108</v>
      </c>
      <c r="BR114">
        <f>DEGREES(ACOS((12.1531251714143^2+21.0116580639713^2-9.75331268577982^2)/(2*12.1531251714143*21.0116580639713)))</f>
        <v>14.671973685108048</v>
      </c>
      <c r="BU114">
        <v>14</v>
      </c>
      <c r="BV114">
        <v>1</v>
      </c>
      <c r="BW114">
        <v>1</v>
      </c>
      <c r="BX114">
        <v>13</v>
      </c>
      <c r="BY114">
        <v>15</v>
      </c>
      <c r="BZ114">
        <v>2</v>
      </c>
      <c r="CA114">
        <v>15</v>
      </c>
      <c r="CB114">
        <v>1</v>
      </c>
      <c r="CC114">
        <v>19</v>
      </c>
      <c r="CD114">
        <v>5</v>
      </c>
      <c r="CE114">
        <v>15</v>
      </c>
      <c r="CF114">
        <v>5</v>
      </c>
      <c r="CG114">
        <v>14</v>
      </c>
      <c r="CH114">
        <v>13</v>
      </c>
      <c r="CI114">
        <v>0</v>
      </c>
      <c r="CJ114">
        <v>2</v>
      </c>
      <c r="CL114">
        <v>14</v>
      </c>
      <c r="CM114">
        <v>1</v>
      </c>
      <c r="CN114">
        <v>0</v>
      </c>
      <c r="CO114">
        <v>13</v>
      </c>
      <c r="CP114">
        <v>14</v>
      </c>
      <c r="CQ114">
        <v>0</v>
      </c>
      <c r="CR114">
        <v>12</v>
      </c>
      <c r="CS114">
        <v>1</v>
      </c>
      <c r="CT114">
        <v>13</v>
      </c>
      <c r="CU114">
        <v>0</v>
      </c>
      <c r="CV114">
        <v>12</v>
      </c>
      <c r="CW114">
        <v>2</v>
      </c>
      <c r="CX114">
        <v>14</v>
      </c>
      <c r="CY114">
        <v>13</v>
      </c>
      <c r="CZ114">
        <v>0</v>
      </c>
      <c r="DA114">
        <v>0</v>
      </c>
      <c r="DC114">
        <f>((1/14)*100)</f>
        <v>7.1428571428571423</v>
      </c>
      <c r="DD114">
        <f>((1/14)*100)</f>
        <v>7.1428571428571423</v>
      </c>
      <c r="DE114">
        <f>((13/14)*100)</f>
        <v>92.857142857142861</v>
      </c>
      <c r="DF114">
        <f>((2/15)*100)</f>
        <v>13.333333333333334</v>
      </c>
      <c r="DG114">
        <f>((15/15)*100)</f>
        <v>100</v>
      </c>
      <c r="DH114">
        <f>((1/15)*100)</f>
        <v>6.666666666666667</v>
      </c>
      <c r="DI114">
        <f>((5/19)*100)</f>
        <v>26.315789473684209</v>
      </c>
      <c r="DJ114">
        <f>((15/19)*100)</f>
        <v>78.94736842105263</v>
      </c>
      <c r="DK114">
        <f>((5/19)*100)</f>
        <v>26.315789473684209</v>
      </c>
      <c r="DL114">
        <f>((13/14)*100)</f>
        <v>92.857142857142861</v>
      </c>
      <c r="DM114">
        <f>((0/14)*100)</f>
        <v>0</v>
      </c>
      <c r="DN114">
        <f>((2/14)*100)</f>
        <v>14.285714285714285</v>
      </c>
      <c r="DP114">
        <f>((1/14)*100)</f>
        <v>7.1428571428571423</v>
      </c>
      <c r="DQ114">
        <f>((0/14)*100)</f>
        <v>0</v>
      </c>
      <c r="DR114">
        <f>((13/14)*100)</f>
        <v>92.857142857142861</v>
      </c>
      <c r="DS114">
        <f>((0/14)*100)</f>
        <v>0</v>
      </c>
      <c r="DT114">
        <f>((12/14)*100)</f>
        <v>85.714285714285708</v>
      </c>
      <c r="DU114">
        <f>((1/14)*100)</f>
        <v>7.1428571428571423</v>
      </c>
      <c r="DV114">
        <f>((0/13)*100)</f>
        <v>0</v>
      </c>
      <c r="DW114">
        <f>((12/13)*100)</f>
        <v>92.307692307692307</v>
      </c>
      <c r="DX114">
        <f>((2/13)*100)</f>
        <v>15.384615384615385</v>
      </c>
      <c r="DY114">
        <f>((13/14)*100)</f>
        <v>92.857142857142861</v>
      </c>
      <c r="DZ114">
        <f>((0/14)*100)</f>
        <v>0</v>
      </c>
      <c r="EA114">
        <f>((0/14)*100)</f>
        <v>0</v>
      </c>
    </row>
    <row r="115" spans="1:131" x14ac:dyDescent="0.25">
      <c r="A115">
        <v>35.685701000000002</v>
      </c>
      <c r="B115">
        <v>5.4229159999999998</v>
      </c>
      <c r="C115">
        <v>46.188213000000005</v>
      </c>
      <c r="D115">
        <v>6.609629</v>
      </c>
      <c r="E115">
        <v>59.053009000000003</v>
      </c>
      <c r="F115">
        <v>3.6228799999999999</v>
      </c>
      <c r="G115">
        <v>45.814295999999999</v>
      </c>
      <c r="H115">
        <v>7.796754</v>
      </c>
      <c r="K115">
        <f>(15/200)</f>
        <v>7.4999999999999997E-2</v>
      </c>
      <c r="L115">
        <f>(18/200)</f>
        <v>0.09</v>
      </c>
      <c r="M115">
        <f>(15/200)</f>
        <v>7.4999999999999997E-2</v>
      </c>
      <c r="N115">
        <f>(20/200)</f>
        <v>0.1</v>
      </c>
      <c r="P115">
        <f>(16/200)</f>
        <v>0.08</v>
      </c>
      <c r="Q115">
        <f>(14/200)</f>
        <v>7.0000000000000007E-2</v>
      </c>
      <c r="R115">
        <f>(14/200)</f>
        <v>7.0000000000000007E-2</v>
      </c>
      <c r="S115">
        <f>(15/200)</f>
        <v>7.4999999999999997E-2</v>
      </c>
      <c r="U115">
        <f>0.075+0.08</f>
        <v>0.155</v>
      </c>
      <c r="V115">
        <f>0.09+0.07</f>
        <v>0.16</v>
      </c>
      <c r="W115">
        <f>0.075+0.07</f>
        <v>0.14500000000000002</v>
      </c>
      <c r="X115">
        <f>0.1+0.075</f>
        <v>0.17499999999999999</v>
      </c>
      <c r="Z115">
        <f>SQRT((ABS($A$116-$A$115)^2+(ABS($B$116-$B$115)^2)))</f>
        <v>17.646688310443434</v>
      </c>
      <c r="AA115">
        <f>SQRT((ABS($C$116-$C$115)^2+(ABS($D$116-$D$115)^2)))</f>
        <v>19.974521977777194</v>
      </c>
      <c r="AB115">
        <f>SQRT((ABS($E$116-$E$115)^2+(ABS($F$116-$F$115)^2)))</f>
        <v>20.856385076052199</v>
      </c>
      <c r="AC115">
        <f>SQRT((ABS($G$116-$G$115)^2+(ABS($H$116-$H$115)^2)))</f>
        <v>19.041062809774907</v>
      </c>
      <c r="AJ115">
        <f>1/0.155</f>
        <v>6.4516129032258069</v>
      </c>
      <c r="AK115">
        <f>1/0.16</f>
        <v>6.25</v>
      </c>
      <c r="AL115">
        <f>1/0.145</f>
        <v>6.8965517241379315</v>
      </c>
      <c r="AM115">
        <f>1/0.175</f>
        <v>5.7142857142857144</v>
      </c>
      <c r="AO115">
        <f>$Z115/$U115</f>
        <v>113.84960200286086</v>
      </c>
      <c r="AP115">
        <f>$AA115/$V115</f>
        <v>124.84076236110745</v>
      </c>
      <c r="AQ115">
        <f>$AB115/$W115</f>
        <v>143.8371384555324</v>
      </c>
      <c r="AR115">
        <f>$AC115/$X115</f>
        <v>108.80607319871376</v>
      </c>
      <c r="AV115">
        <f>((0.075/0.155)*100)</f>
        <v>48.387096774193544</v>
      </c>
      <c r="AW115">
        <f>((0.09/0.16)*100)</f>
        <v>56.25</v>
      </c>
      <c r="AX115">
        <f>((0.075/0.145)*100)</f>
        <v>51.724137931034484</v>
      </c>
      <c r="AY115">
        <f>((0.1/0.175)*100)</f>
        <v>57.142857142857153</v>
      </c>
      <c r="BA115">
        <f>((0.08/0.155)*100)</f>
        <v>51.612903225806448</v>
      </c>
      <c r="BB115">
        <f>((0.07/0.16)*100)</f>
        <v>43.750000000000007</v>
      </c>
      <c r="BC115">
        <f>((0.07/0.145)*100)</f>
        <v>48.275862068965523</v>
      </c>
      <c r="BD115">
        <f>((0.075/0.175)*100)</f>
        <v>42.857142857142861</v>
      </c>
      <c r="BF115">
        <f>ABS($B$115-$D$115)</f>
        <v>1.1867130000000001</v>
      </c>
      <c r="BG115">
        <f>ABS($F$115-$H$115)</f>
        <v>4.1738739999999996</v>
      </c>
      <c r="BL115">
        <f>SQRT((ABS($A$115-$E$116)^2+(ABS($B$115-$F$116)^2)))</f>
        <v>2.701132379012368</v>
      </c>
      <c r="BM115">
        <f>SQRT((ABS($C$115-$G$115)^2+(ABS($D$115-$H$115)^2)))</f>
        <v>1.24462029893217</v>
      </c>
      <c r="BO115">
        <f>SQRT((ABS($A$115-$G$115)^2+(ABS($B$115-$H$115)^2)))</f>
        <v>10.403054528563663</v>
      </c>
      <c r="BP115">
        <f>SQRT((ABS($C$115-$E$116)^2+(ABS($D$115-$F$116)^2)))</f>
        <v>8.2558390813030016</v>
      </c>
      <c r="BR115">
        <f>DEGREES(ACOS((14.9749901269027^2+23.315277943505^2-9.46955356862682^2)/(2*14.9749901269027*23.315277943505)))</f>
        <v>13.784629084708696</v>
      </c>
      <c r="BU115">
        <v>15</v>
      </c>
      <c r="BV115">
        <v>1</v>
      </c>
      <c r="BW115">
        <v>2</v>
      </c>
      <c r="BX115">
        <v>15</v>
      </c>
      <c r="BY115">
        <v>18</v>
      </c>
      <c r="BZ115">
        <v>2</v>
      </c>
      <c r="CA115">
        <v>15</v>
      </c>
      <c r="CB115">
        <v>3</v>
      </c>
      <c r="CC115">
        <v>15</v>
      </c>
      <c r="CD115">
        <v>0</v>
      </c>
      <c r="CE115">
        <v>15</v>
      </c>
      <c r="CF115">
        <v>2</v>
      </c>
      <c r="CG115">
        <v>20</v>
      </c>
      <c r="CH115">
        <v>15</v>
      </c>
      <c r="CI115">
        <v>5</v>
      </c>
      <c r="CJ115">
        <v>7</v>
      </c>
      <c r="CL115">
        <v>16</v>
      </c>
      <c r="CM115">
        <v>0</v>
      </c>
      <c r="CN115">
        <v>1</v>
      </c>
      <c r="CO115">
        <v>14</v>
      </c>
      <c r="CP115">
        <v>14</v>
      </c>
      <c r="CQ115">
        <v>1</v>
      </c>
      <c r="CR115">
        <v>12</v>
      </c>
      <c r="CS115">
        <v>0</v>
      </c>
      <c r="CT115">
        <v>14</v>
      </c>
      <c r="CU115">
        <v>1</v>
      </c>
      <c r="CV115">
        <v>12</v>
      </c>
      <c r="CW115">
        <v>2</v>
      </c>
      <c r="CX115">
        <v>15</v>
      </c>
      <c r="CY115">
        <v>14</v>
      </c>
      <c r="CZ115">
        <v>0</v>
      </c>
      <c r="DA115">
        <v>2</v>
      </c>
      <c r="DC115">
        <f>((1/15)*100)</f>
        <v>6.666666666666667</v>
      </c>
      <c r="DD115">
        <f>((2/15)*100)</f>
        <v>13.333333333333334</v>
      </c>
      <c r="DE115">
        <f>((15/15)*100)</f>
        <v>100</v>
      </c>
      <c r="DF115">
        <f>((2/18)*100)</f>
        <v>11.111111111111111</v>
      </c>
      <c r="DG115">
        <f>((15/18)*100)</f>
        <v>83.333333333333343</v>
      </c>
      <c r="DH115">
        <f>((3/18)*100)</f>
        <v>16.666666666666664</v>
      </c>
      <c r="DI115">
        <f>((0/15)*100)</f>
        <v>0</v>
      </c>
      <c r="DJ115">
        <f>((15/15)*100)</f>
        <v>100</v>
      </c>
      <c r="DK115">
        <f>((2/15)*100)</f>
        <v>13.333333333333334</v>
      </c>
      <c r="DL115">
        <f>((15/20)*100)</f>
        <v>75</v>
      </c>
      <c r="DM115">
        <f>((5/20)*100)</f>
        <v>25</v>
      </c>
      <c r="DN115">
        <f>((7/20)*100)</f>
        <v>35</v>
      </c>
      <c r="DP115">
        <f>((0/16)*100)</f>
        <v>0</v>
      </c>
      <c r="DQ115">
        <f>((1/16)*100)</f>
        <v>6.25</v>
      </c>
      <c r="DR115">
        <f>((14/16)*100)</f>
        <v>87.5</v>
      </c>
      <c r="DS115">
        <f>((1/14)*100)</f>
        <v>7.1428571428571423</v>
      </c>
      <c r="DT115">
        <f>((12/14)*100)</f>
        <v>85.714285714285708</v>
      </c>
      <c r="DU115">
        <f>((0/14)*100)</f>
        <v>0</v>
      </c>
      <c r="DV115">
        <f>((1/14)*100)</f>
        <v>7.1428571428571423</v>
      </c>
      <c r="DW115">
        <f>((12/14)*100)</f>
        <v>85.714285714285708</v>
      </c>
      <c r="DX115">
        <f>((2/14)*100)</f>
        <v>14.285714285714285</v>
      </c>
      <c r="DY115">
        <f>((14/15)*100)</f>
        <v>93.333333333333329</v>
      </c>
      <c r="DZ115">
        <f>((0/15)*100)</f>
        <v>0</v>
      </c>
      <c r="EA115">
        <f>((2/15)*100)</f>
        <v>13.333333333333334</v>
      </c>
    </row>
    <row r="116" spans="1:131" x14ac:dyDescent="0.25">
      <c r="A116">
        <v>18.087422000000004</v>
      </c>
      <c r="B116">
        <v>6.7291259999999999</v>
      </c>
      <c r="C116">
        <v>26.226261000000001</v>
      </c>
      <c r="D116">
        <v>7.318149</v>
      </c>
      <c r="E116">
        <v>38.213916000000005</v>
      </c>
      <c r="F116">
        <v>4.4719980000000001</v>
      </c>
      <c r="G116">
        <v>26.817448999999996</v>
      </c>
      <c r="H116">
        <v>9.0936260000000004</v>
      </c>
      <c r="K116">
        <f>(16/200)</f>
        <v>0.08</v>
      </c>
      <c r="L116">
        <f>(14/200)</f>
        <v>7.0000000000000007E-2</v>
      </c>
      <c r="M116">
        <f>(17/200)</f>
        <v>8.5000000000000006E-2</v>
      </c>
      <c r="N116">
        <f>(15/200)</f>
        <v>7.4999999999999997E-2</v>
      </c>
      <c r="P116">
        <f>(16/200)</f>
        <v>0.08</v>
      </c>
      <c r="Q116">
        <f>(15/200)</f>
        <v>7.4999999999999997E-2</v>
      </c>
      <c r="R116">
        <f>(13/200)</f>
        <v>6.5000000000000002E-2</v>
      </c>
      <c r="S116">
        <f>(15/200)</f>
        <v>7.4999999999999997E-2</v>
      </c>
      <c r="U116">
        <f>0.08+0.08</f>
        <v>0.16</v>
      </c>
      <c r="V116">
        <f>0.07+0.075</f>
        <v>0.14500000000000002</v>
      </c>
      <c r="W116">
        <f>0.085+0.065</f>
        <v>0.15000000000000002</v>
      </c>
      <c r="X116">
        <f>0.075+0.075</f>
        <v>0.15</v>
      </c>
      <c r="AJ116">
        <f>1/0.16</f>
        <v>6.25</v>
      </c>
      <c r="AK116">
        <f>1/0.145</f>
        <v>6.8965517241379315</v>
      </c>
      <c r="AL116">
        <f>1/0.15</f>
        <v>6.666666666666667</v>
      </c>
      <c r="AM116">
        <f>1/0.15</f>
        <v>6.666666666666667</v>
      </c>
      <c r="AV116">
        <f>((0.08/0.16)*100)</f>
        <v>50</v>
      </c>
      <c r="AW116">
        <f>((0.07/0.145)*100)</f>
        <v>48.275862068965523</v>
      </c>
      <c r="AX116">
        <f>((0.085/0.15)*100)</f>
        <v>56.666666666666679</v>
      </c>
      <c r="AY116">
        <f>((0.075/0.15)*100)</f>
        <v>50</v>
      </c>
      <c r="BA116">
        <f>((0.08/0.16)*100)</f>
        <v>50</v>
      </c>
      <c r="BB116">
        <f>((0.075/0.145)*100)</f>
        <v>51.724137931034484</v>
      </c>
      <c r="BC116">
        <f>((0.065/0.15)*100)</f>
        <v>43.333333333333336</v>
      </c>
      <c r="BD116">
        <f>((0.075/0.15)*100)</f>
        <v>50</v>
      </c>
      <c r="BF116">
        <f>ABS($B$116-$D$116)</f>
        <v>0.58902300000000007</v>
      </c>
      <c r="BG116">
        <f>ABS($F$116-$H$116)</f>
        <v>4.6216280000000003</v>
      </c>
      <c r="BI116">
        <v>2.693111</v>
      </c>
      <c r="BJ116">
        <v>2.5417394999999998</v>
      </c>
      <c r="BO116">
        <f>SQRT((ABS($A$116-$G$116)^2+(ABS($B$116-$H$116)^2)))</f>
        <v>9.0445691810460982</v>
      </c>
      <c r="BP116">
        <f>SQRT((ABS($C$116-$E$116)^2+(ABS($D$116-$F$116)^2)))</f>
        <v>12.32089476920512</v>
      </c>
      <c r="BR116">
        <f>DEGREES(ACOS((14.9828865899562^2+19.3175957347748^2-5.39536721660881^2)/(2*14.9828865899562*19.3175957347748)))</f>
        <v>10.835314625293089</v>
      </c>
      <c r="BS116">
        <f>DEGREES(ACOS((10.5622672897279^2+23.8438362553826^2-14.0951376381774^2)/(2*10.5622672897279*23.8438362553826)))</f>
        <v>17.102404926107379</v>
      </c>
      <c r="BU116">
        <v>16</v>
      </c>
      <c r="BV116">
        <v>0</v>
      </c>
      <c r="BW116">
        <v>1</v>
      </c>
      <c r="BX116">
        <v>14</v>
      </c>
      <c r="BY116">
        <v>14</v>
      </c>
      <c r="BZ116">
        <v>0</v>
      </c>
      <c r="CA116">
        <v>14</v>
      </c>
      <c r="CB116">
        <v>2</v>
      </c>
      <c r="CC116">
        <v>17</v>
      </c>
      <c r="CD116">
        <v>2</v>
      </c>
      <c r="CE116">
        <v>14</v>
      </c>
      <c r="CF116">
        <v>5</v>
      </c>
      <c r="CG116">
        <v>15</v>
      </c>
      <c r="CH116">
        <v>14</v>
      </c>
      <c r="CI116">
        <v>0</v>
      </c>
      <c r="CJ116">
        <v>2</v>
      </c>
      <c r="CL116">
        <v>16</v>
      </c>
      <c r="CM116">
        <v>2</v>
      </c>
      <c r="CN116">
        <v>1</v>
      </c>
      <c r="CO116">
        <v>13</v>
      </c>
      <c r="CP116">
        <v>15</v>
      </c>
      <c r="CQ116">
        <v>1</v>
      </c>
      <c r="CR116">
        <v>12</v>
      </c>
      <c r="CS116">
        <v>0</v>
      </c>
      <c r="CT116">
        <v>13</v>
      </c>
      <c r="CU116">
        <v>0</v>
      </c>
      <c r="CV116">
        <v>12</v>
      </c>
      <c r="CW116">
        <v>0</v>
      </c>
      <c r="CX116">
        <v>15</v>
      </c>
      <c r="CY116">
        <v>13</v>
      </c>
      <c r="CZ116">
        <v>3</v>
      </c>
      <c r="DA116">
        <v>3</v>
      </c>
      <c r="DC116">
        <f>((0/16)*100)</f>
        <v>0</v>
      </c>
      <c r="DD116">
        <f>((1/16)*100)</f>
        <v>6.25</v>
      </c>
      <c r="DE116">
        <f>((14/16)*100)</f>
        <v>87.5</v>
      </c>
      <c r="DF116">
        <f>((0/14)*100)</f>
        <v>0</v>
      </c>
      <c r="DG116">
        <f>((14/14)*100)</f>
        <v>100</v>
      </c>
      <c r="DH116">
        <f>((2/14)*100)</f>
        <v>14.285714285714285</v>
      </c>
      <c r="DI116">
        <f>((2/17)*100)</f>
        <v>11.76470588235294</v>
      </c>
      <c r="DJ116">
        <f>((14/17)*100)</f>
        <v>82.35294117647058</v>
      </c>
      <c r="DK116">
        <f>((5/17)*100)</f>
        <v>29.411764705882355</v>
      </c>
      <c r="DL116">
        <f>((14/15)*100)</f>
        <v>93.333333333333329</v>
      </c>
      <c r="DM116">
        <f>((0/15)*100)</f>
        <v>0</v>
      </c>
      <c r="DN116">
        <f>((2/15)*100)</f>
        <v>13.333333333333334</v>
      </c>
      <c r="DP116">
        <f>((2/16)*100)</f>
        <v>12.5</v>
      </c>
      <c r="DQ116">
        <f>((1/16)*100)</f>
        <v>6.25</v>
      </c>
      <c r="DR116">
        <f>((13/16)*100)</f>
        <v>81.25</v>
      </c>
      <c r="DS116">
        <f>((1/15)*100)</f>
        <v>6.666666666666667</v>
      </c>
      <c r="DT116">
        <f>((12/15)*100)</f>
        <v>80</v>
      </c>
      <c r="DU116">
        <f>((0/15)*100)</f>
        <v>0</v>
      </c>
      <c r="DV116">
        <f>((0/13)*100)</f>
        <v>0</v>
      </c>
      <c r="DW116">
        <f>((12/13)*100)</f>
        <v>92.307692307692307</v>
      </c>
      <c r="DX116">
        <f>((0/13)*100)</f>
        <v>0</v>
      </c>
      <c r="DY116">
        <f>((13/15)*100)</f>
        <v>86.666666666666671</v>
      </c>
      <c r="DZ116">
        <f>((3/15)*100)</f>
        <v>20</v>
      </c>
      <c r="EA116">
        <f>((3/15)*100)</f>
        <v>20</v>
      </c>
    </row>
    <row r="117" spans="1:131" x14ac:dyDescent="0.25">
      <c r="A117" t="s">
        <v>22</v>
      </c>
      <c r="B117" t="s">
        <v>22</v>
      </c>
      <c r="C117" t="s">
        <v>22</v>
      </c>
      <c r="D117" t="s">
        <v>22</v>
      </c>
      <c r="E117" t="s">
        <v>22</v>
      </c>
      <c r="F117" t="s">
        <v>22</v>
      </c>
      <c r="G117" t="s">
        <v>22</v>
      </c>
      <c r="H117" t="s">
        <v>22</v>
      </c>
      <c r="Q117">
        <f>(19/200)</f>
        <v>9.5000000000000001E-2</v>
      </c>
      <c r="R117">
        <f>(16/200)</f>
        <v>0.08</v>
      </c>
      <c r="BR117">
        <f>DEGREES(ACOS((22.7188307497817^2+26.1850187782947^2-4.93228972217366^2)/(2*22.7188307497817*26.1850187782947)))</f>
        <v>8.2501299339643452</v>
      </c>
      <c r="BS117">
        <f>DEGREES(ACOS((9.87888715318933^2+21.4928013223589^2-12.1531251714143^2)/(2*9.87888715318933*21.4928013223589)))</f>
        <v>14.111959654351708</v>
      </c>
      <c r="CP117">
        <v>19</v>
      </c>
      <c r="CQ117">
        <v>3</v>
      </c>
      <c r="CR117">
        <v>16</v>
      </c>
      <c r="CS117">
        <v>4</v>
      </c>
      <c r="CT117">
        <v>16</v>
      </c>
      <c r="CU117">
        <v>1</v>
      </c>
      <c r="CV117">
        <v>16</v>
      </c>
      <c r="CW117">
        <v>3</v>
      </c>
      <c r="DS117">
        <f>((3/19)*100)</f>
        <v>15.789473684210526</v>
      </c>
      <c r="DT117">
        <f>((16/19)*100)</f>
        <v>84.210526315789465</v>
      </c>
      <c r="DU117">
        <f>((4/19)*100)</f>
        <v>21.052631578947366</v>
      </c>
      <c r="DV117">
        <f>((1/16)*100)</f>
        <v>6.25</v>
      </c>
      <c r="DW117">
        <f>((16/16)*100)</f>
        <v>100</v>
      </c>
      <c r="DX117">
        <f>((3/16)*100)</f>
        <v>18.75</v>
      </c>
    </row>
    <row r="118" spans="1:131" x14ac:dyDescent="0.25">
      <c r="A118">
        <v>31.306526000000005</v>
      </c>
      <c r="B118">
        <v>10.364853</v>
      </c>
      <c r="C118">
        <v>41.139678000000004</v>
      </c>
      <c r="D118">
        <v>8.5641449999999999</v>
      </c>
      <c r="E118">
        <v>29.885463000000001</v>
      </c>
      <c r="F118">
        <v>11.948444</v>
      </c>
      <c r="G118">
        <v>18.788924000000002</v>
      </c>
      <c r="H118">
        <v>8.4488280000000007</v>
      </c>
      <c r="Z118">
        <f>SQRT((ABS($A$119-$A$118)^2+(ABS($B$119-$B$118)^2)))</f>
        <v>23.646967289445907</v>
      </c>
      <c r="AA118">
        <f>SQRT((ABS($C$119-$C$118)^2+(ABS($D$119-$D$118)^2)))</f>
        <v>23.239087156731642</v>
      </c>
      <c r="AB118">
        <f>SQRT((ABS($E$119-$E$118)^2+(ABS($F$119-$F$118)^2)))</f>
        <v>25.1388636717294</v>
      </c>
      <c r="AC118">
        <f>SQRT((ABS($G$119-$G$118)^2+(ABS($H$119-$H$118)^2)))</f>
        <v>21.735899314620617</v>
      </c>
      <c r="BF118">
        <f>ABS($B$118-$D$118)</f>
        <v>1.8007080000000002</v>
      </c>
      <c r="BG118">
        <f>ABS($F$118-$H$118)</f>
        <v>3.4996159999999996</v>
      </c>
      <c r="BL118">
        <f>SQRT((ABS($A$118-$E$118)^2+(ABS($B$118-$F$118)^2)))</f>
        <v>2.1277172051872899</v>
      </c>
      <c r="BM118">
        <f>SQRT((ABS($C$118-$G$119)^2+(ABS($D$118-$H$119)^2)))</f>
        <v>0.87198398284601697</v>
      </c>
      <c r="BO118">
        <f>SQRT((ABS($A$118-$G$119)^2+(ABS($B$118-$H$119)^2)))</f>
        <v>9.5234558495203796</v>
      </c>
      <c r="BP118">
        <f>SQRT((ABS($C$118-$E$118)^2+(ABS($D$118-$F$118)^2)))</f>
        <v>11.752056627996057</v>
      </c>
      <c r="BR118">
        <f>DEGREES(ACOS((19.2829269995837^2+22.2134516971332^2-5.05056256985903^2)/(2*19.2829269995837*22.2134516971332)))</f>
        <v>11.406394300902273</v>
      </c>
      <c r="BS118">
        <f>DEGREES(ACOS((9.75331268577982^2+23.6859750564166^2-14.9749901269027^2)/(2*9.75331268577982*23.6859750564166)))</f>
        <v>20.806470474409846</v>
      </c>
    </row>
    <row r="119" spans="1:131" x14ac:dyDescent="0.25">
      <c r="A119">
        <v>54.879080999999999</v>
      </c>
      <c r="B119">
        <v>8.4903630000000003</v>
      </c>
      <c r="C119">
        <v>64.251994999999994</v>
      </c>
      <c r="D119">
        <v>6.140104</v>
      </c>
      <c r="E119">
        <v>54.992023000000003</v>
      </c>
      <c r="F119">
        <v>10.674429999999999</v>
      </c>
      <c r="G119">
        <v>40.519134000000001</v>
      </c>
      <c r="H119">
        <v>7.951543</v>
      </c>
      <c r="K119">
        <f>(14/200)</f>
        <v>7.0000000000000007E-2</v>
      </c>
      <c r="L119">
        <f>(15/200)</f>
        <v>7.4999999999999997E-2</v>
      </c>
      <c r="M119">
        <f>(15/200)</f>
        <v>7.4999999999999997E-2</v>
      </c>
      <c r="N119">
        <f>(16/200)</f>
        <v>0.08</v>
      </c>
      <c r="P119">
        <f>(16/200)</f>
        <v>0.08</v>
      </c>
      <c r="Q119">
        <f>(12/200)</f>
        <v>0.06</v>
      </c>
      <c r="R119">
        <f>(13/200)</f>
        <v>6.5000000000000002E-2</v>
      </c>
      <c r="S119">
        <f>(15/200)</f>
        <v>7.4999999999999997E-2</v>
      </c>
      <c r="U119">
        <f>0.07+0.08</f>
        <v>0.15000000000000002</v>
      </c>
      <c r="V119">
        <f>0.075+0.06</f>
        <v>0.13500000000000001</v>
      </c>
      <c r="W119">
        <f>0.075+0.065</f>
        <v>0.14000000000000001</v>
      </c>
      <c r="X119">
        <f>0.08+0.075</f>
        <v>0.155</v>
      </c>
      <c r="Z119">
        <f>SQRT((ABS($A$120-$A$119)^2+(ABS($B$120-$B$119)^2)))</f>
        <v>20.636620646138002</v>
      </c>
      <c r="AA119">
        <f>SQRT((ABS($C$120-$C$119)^2+(ABS($D$120-$D$119)^2)))</f>
        <v>18.334364068338605</v>
      </c>
      <c r="AB119">
        <f>SQRT((ABS($E$120-$E$119)^2+(ABS($F$120-$F$119)^2)))</f>
        <v>21.541279408799117</v>
      </c>
      <c r="AC119">
        <f>SQRT((ABS($G$120-$G$119)^2+(ABS($H$120-$H$119)^2)))</f>
        <v>22.039154467588133</v>
      </c>
      <c r="AJ119">
        <f>1/0.15</f>
        <v>6.666666666666667</v>
      </c>
      <c r="AK119">
        <f>1/0.135</f>
        <v>7.4074074074074066</v>
      </c>
      <c r="AL119">
        <f>1/0.14</f>
        <v>7.1428571428571423</v>
      </c>
      <c r="AM119">
        <f>1/0.155</f>
        <v>6.4516129032258069</v>
      </c>
      <c r="AO119">
        <f>$Z119/$U119</f>
        <v>137.57747097425332</v>
      </c>
      <c r="AP119">
        <f>$AA119/$V119</f>
        <v>135.81010420991558</v>
      </c>
      <c r="AQ119">
        <f>$AB119/$W119</f>
        <v>153.86628149142226</v>
      </c>
      <c r="AR119">
        <f>$AC119/$X119</f>
        <v>142.18809333927828</v>
      </c>
      <c r="AV119">
        <f>((0.07/0.15)*100)</f>
        <v>46.666666666666671</v>
      </c>
      <c r="AW119">
        <f>((0.075/0.135)*100)</f>
        <v>55.55555555555555</v>
      </c>
      <c r="AX119">
        <f>((0.075/0.14)*100)</f>
        <v>53.571428571428569</v>
      </c>
      <c r="AY119">
        <f>((0.08/0.155)*100)</f>
        <v>51.612903225806448</v>
      </c>
      <c r="BA119">
        <f>((0.08/0.15)*100)</f>
        <v>53.333333333333336</v>
      </c>
      <c r="BB119">
        <f>((0.06/0.135)*100)</f>
        <v>44.444444444444443</v>
      </c>
      <c r="BC119">
        <f>((0.065/0.14)*100)</f>
        <v>46.428571428571423</v>
      </c>
      <c r="BD119">
        <f>((0.075/0.155)*100)</f>
        <v>48.387096774193544</v>
      </c>
      <c r="BF119">
        <f>ABS($B$119-$D$119)</f>
        <v>2.3502590000000003</v>
      </c>
      <c r="BG119">
        <f>ABS($F$119-$H$119)</f>
        <v>2.7228869999999992</v>
      </c>
      <c r="BL119">
        <f>SQRT((ABS($A$119-$E$119)^2+(ABS($B$119-$F$119)^2)))</f>
        <v>2.18698526649198</v>
      </c>
      <c r="BM119">
        <f>SQRT((ABS($C$119-$G$120)^2+(ABS($D$119-$H$120)^2)))</f>
        <v>1.7901006626824019</v>
      </c>
      <c r="BO119">
        <f>SQRT((ABS($A$119-$G$120)^2+(ABS($B$119-$H$120)^2)))</f>
        <v>7.9962646941106845</v>
      </c>
      <c r="BP119">
        <f>SQRT((ABS($C$119-$E$119)^2+(ABS($D$119-$F$119)^2)))</f>
        <v>10.310537993483164</v>
      </c>
      <c r="BR119">
        <f>DEGREES(ACOS((19.1778076759882^2+22.4311861503162^2-4.88650409695161^2)/(2*19.1778076759882*22.4311861503162)))</f>
        <v>10.085018062348009</v>
      </c>
      <c r="BS119">
        <f>DEGREES(ACOS((9.46955356862682^2+23.3257429033794^2-14.9828865899562^2)/(2*9.46955356862682*23.3257429033794)))</f>
        <v>22.112253089821017</v>
      </c>
      <c r="BU119">
        <v>14</v>
      </c>
      <c r="BV119">
        <v>3</v>
      </c>
      <c r="BW119">
        <v>1</v>
      </c>
      <c r="BX119">
        <v>12</v>
      </c>
      <c r="BY119">
        <v>15</v>
      </c>
      <c r="BZ119">
        <v>3</v>
      </c>
      <c r="CA119">
        <v>13</v>
      </c>
      <c r="CB119">
        <v>3</v>
      </c>
      <c r="CC119">
        <v>15</v>
      </c>
      <c r="CD119">
        <v>3</v>
      </c>
      <c r="CE119">
        <v>13</v>
      </c>
      <c r="CF119">
        <v>4</v>
      </c>
      <c r="CG119">
        <v>16</v>
      </c>
      <c r="CH119">
        <v>12</v>
      </c>
      <c r="CI119">
        <v>4</v>
      </c>
      <c r="CJ119">
        <v>4</v>
      </c>
      <c r="CL119">
        <v>16</v>
      </c>
      <c r="CM119">
        <v>1</v>
      </c>
      <c r="CN119">
        <v>0</v>
      </c>
      <c r="CO119">
        <v>12</v>
      </c>
      <c r="CP119">
        <v>12</v>
      </c>
      <c r="CQ119">
        <v>1</v>
      </c>
      <c r="CR119">
        <v>11</v>
      </c>
      <c r="CS119">
        <v>0</v>
      </c>
      <c r="CT119">
        <v>13</v>
      </c>
      <c r="CU119">
        <v>0</v>
      </c>
      <c r="CV119">
        <v>11</v>
      </c>
      <c r="CW119">
        <v>1</v>
      </c>
      <c r="CX119">
        <v>15</v>
      </c>
      <c r="CY119">
        <v>12</v>
      </c>
      <c r="CZ119">
        <v>0</v>
      </c>
      <c r="DA119">
        <v>0</v>
      </c>
      <c r="DC119">
        <f>((3/14)*100)</f>
        <v>21.428571428571427</v>
      </c>
      <c r="DD119">
        <f>((1/14)*100)</f>
        <v>7.1428571428571423</v>
      </c>
      <c r="DE119">
        <f>((12/14)*100)</f>
        <v>85.714285714285708</v>
      </c>
      <c r="DF119">
        <f>((3/15)*100)</f>
        <v>20</v>
      </c>
      <c r="DG119">
        <f>((13/15)*100)</f>
        <v>86.666666666666671</v>
      </c>
      <c r="DH119">
        <f>((3/15)*100)</f>
        <v>20</v>
      </c>
      <c r="DI119">
        <f>((3/15)*100)</f>
        <v>20</v>
      </c>
      <c r="DJ119">
        <f>((13/15)*100)</f>
        <v>86.666666666666671</v>
      </c>
      <c r="DK119">
        <f>((4/15)*100)</f>
        <v>26.666666666666668</v>
      </c>
      <c r="DL119">
        <f>((12/16)*100)</f>
        <v>75</v>
      </c>
      <c r="DM119">
        <f>((4/16)*100)</f>
        <v>25</v>
      </c>
      <c r="DN119">
        <f>((4/16)*100)</f>
        <v>25</v>
      </c>
      <c r="DP119">
        <f>((1/16)*100)</f>
        <v>6.25</v>
      </c>
      <c r="DQ119">
        <f>((0/16)*100)</f>
        <v>0</v>
      </c>
      <c r="DR119">
        <f>((12/16)*100)</f>
        <v>75</v>
      </c>
      <c r="DS119">
        <f>((1/12)*100)</f>
        <v>8.3333333333333321</v>
      </c>
      <c r="DT119">
        <f>((11/12)*100)</f>
        <v>91.666666666666657</v>
      </c>
      <c r="DU119">
        <f>((0/12)*100)</f>
        <v>0</v>
      </c>
      <c r="DV119">
        <f>((0/13)*100)</f>
        <v>0</v>
      </c>
      <c r="DW119">
        <f>((11/13)*100)</f>
        <v>84.615384615384613</v>
      </c>
      <c r="DX119">
        <f>((1/13)*100)</f>
        <v>7.6923076923076925</v>
      </c>
      <c r="DY119">
        <f>((12/15)*100)</f>
        <v>80</v>
      </c>
      <c r="DZ119">
        <f>((0/15)*100)</f>
        <v>0</v>
      </c>
      <c r="EA119">
        <f>((0/15)*100)</f>
        <v>0</v>
      </c>
    </row>
    <row r="120" spans="1:131" x14ac:dyDescent="0.25">
      <c r="A120">
        <v>75.504309000000006</v>
      </c>
      <c r="B120">
        <v>7.8047380000000004</v>
      </c>
      <c r="C120">
        <v>82.586359000000016</v>
      </c>
      <c r="D120">
        <v>6.1416870000000001</v>
      </c>
      <c r="E120">
        <v>76.528790000000001</v>
      </c>
      <c r="F120">
        <v>10.233537999999999</v>
      </c>
      <c r="G120">
        <v>62.469501000000001</v>
      </c>
      <c r="H120">
        <v>5.9752539999999996</v>
      </c>
      <c r="K120">
        <f>(13/200)</f>
        <v>6.5000000000000002E-2</v>
      </c>
      <c r="L120">
        <f>(13/200)</f>
        <v>6.5000000000000002E-2</v>
      </c>
      <c r="M120">
        <f>(14/200)</f>
        <v>7.0000000000000007E-2</v>
      </c>
      <c r="N120">
        <f>(11/200)</f>
        <v>5.5E-2</v>
      </c>
      <c r="P120">
        <f>(12/200)</f>
        <v>0.06</v>
      </c>
      <c r="Q120">
        <f>(11/200)</f>
        <v>5.5E-2</v>
      </c>
      <c r="R120">
        <f>(11/200)</f>
        <v>5.5E-2</v>
      </c>
      <c r="S120">
        <f>(12/200)</f>
        <v>0.06</v>
      </c>
      <c r="U120">
        <f>0.065+0.06</f>
        <v>0.125</v>
      </c>
      <c r="V120">
        <f>0.065+0.055</f>
        <v>0.12</v>
      </c>
      <c r="W120">
        <f>0.07+0.055</f>
        <v>0.125</v>
      </c>
      <c r="X120">
        <f>0.055+0.06</f>
        <v>0.11499999999999999</v>
      </c>
      <c r="Z120">
        <f>SQRT((ABS($A$121-$A$120)^2+(ABS($B$121-$B$120)^2)))</f>
        <v>20.333398147129866</v>
      </c>
      <c r="AA120">
        <f>SQRT((ABS($C$121-$C$120)^2+(ABS($D$121-$D$120)^2)))</f>
        <v>21.793008490366457</v>
      </c>
      <c r="AB120">
        <f>SQRT((ABS($E$121-$E$120)^2+(ABS($F$121-$F$120)^2)))</f>
        <v>21.090647646730179</v>
      </c>
      <c r="AC120">
        <f>SQRT((ABS($G$121-$G$120)^2+(ABS($H$121-$H$120)^2)))</f>
        <v>19.1220336341629</v>
      </c>
      <c r="AJ120">
        <f>1/0.125</f>
        <v>8</v>
      </c>
      <c r="AK120">
        <f>1/0.12</f>
        <v>8.3333333333333339</v>
      </c>
      <c r="AL120">
        <f>1/0.125</f>
        <v>8</v>
      </c>
      <c r="AM120">
        <f>1/0.115</f>
        <v>8.695652173913043</v>
      </c>
      <c r="AO120">
        <f>$Z120/$U120</f>
        <v>162.66718517703893</v>
      </c>
      <c r="AP120">
        <f>$AA120/$V120</f>
        <v>181.60840408638714</v>
      </c>
      <c r="AQ120">
        <f>$AB120/$W120</f>
        <v>168.72518117384143</v>
      </c>
      <c r="AR120">
        <f>$AC120/$X120</f>
        <v>166.27855334054698</v>
      </c>
      <c r="AV120">
        <f>((0.065/0.125)*100)</f>
        <v>52</v>
      </c>
      <c r="AW120">
        <f>((0.065/0.12)*100)</f>
        <v>54.166666666666671</v>
      </c>
      <c r="AX120">
        <f>((0.07/0.125)*100)</f>
        <v>56.000000000000007</v>
      </c>
      <c r="AY120">
        <f>((0.055/0.115)*100)</f>
        <v>47.826086956521735</v>
      </c>
      <c r="BA120">
        <f>((0.06/0.125)*100)</f>
        <v>48</v>
      </c>
      <c r="BB120">
        <f>((0.055/0.12)*100)</f>
        <v>45.833333333333336</v>
      </c>
      <c r="BC120">
        <f>((0.055/0.125)*100)</f>
        <v>44</v>
      </c>
      <c r="BD120">
        <f>((0.06/0.115)*100)</f>
        <v>52.173913043478258</v>
      </c>
      <c r="BF120">
        <f>ABS($B$120-$D$120)</f>
        <v>1.6630510000000003</v>
      </c>
      <c r="BG120">
        <f>ABS($F$120-$H$120)</f>
        <v>4.2582839999999997</v>
      </c>
      <c r="BL120">
        <f>SQRT((ABS($A$120-$E$120)^2+(ABS($B$120-$F$120)^2)))</f>
        <v>2.6360255612116097</v>
      </c>
      <c r="BM120">
        <f>SQRT((ABS($C$120-$G$121)^2+(ABS($D$120-$H$121)^2)))</f>
        <v>1.0079084658688122</v>
      </c>
      <c r="BO120">
        <f>SQRT((ABS($A$120-$G$121)^2+(ABS($B$120-$H$121)^2)))</f>
        <v>6.2710971198099763</v>
      </c>
      <c r="BP120">
        <f>SQRT((ABS($C$120-$E$120)^2+(ABS($D$120-$F$120)^2)))</f>
        <v>7.3100880156098098</v>
      </c>
      <c r="BR120">
        <f>DEGREES(ACOS((14.335666432951^2+16.7579357053122^2-4.44638564762673^2)/(2*14.335666432951*16.7579357053122)))</f>
        <v>13.816875578717486</v>
      </c>
      <c r="BS120">
        <f>DEGREES(ACOS((5.39536721660881^2+27.2027824517651^2-22.7188307497817^2)/(2*5.39536721660881*27.2027824517651)))</f>
        <v>30.486464491480174</v>
      </c>
      <c r="BU120">
        <v>13</v>
      </c>
      <c r="BV120">
        <v>2</v>
      </c>
      <c r="BW120">
        <v>2</v>
      </c>
      <c r="BX120">
        <v>9</v>
      </c>
      <c r="BY120">
        <v>13</v>
      </c>
      <c r="BZ120">
        <v>2</v>
      </c>
      <c r="CA120">
        <v>11</v>
      </c>
      <c r="CB120">
        <v>3</v>
      </c>
      <c r="CC120">
        <v>14</v>
      </c>
      <c r="CD120">
        <v>1</v>
      </c>
      <c r="CE120">
        <v>11</v>
      </c>
      <c r="CF120">
        <v>6</v>
      </c>
      <c r="CG120">
        <v>11</v>
      </c>
      <c r="CH120">
        <v>9</v>
      </c>
      <c r="CI120">
        <v>2</v>
      </c>
      <c r="CJ120">
        <v>4</v>
      </c>
      <c r="CL120">
        <v>12</v>
      </c>
      <c r="CM120">
        <v>0</v>
      </c>
      <c r="CN120">
        <v>0</v>
      </c>
      <c r="CO120">
        <v>10</v>
      </c>
      <c r="CP120">
        <v>11</v>
      </c>
      <c r="CQ120">
        <v>0</v>
      </c>
      <c r="CR120">
        <v>9</v>
      </c>
      <c r="CS120">
        <v>2</v>
      </c>
      <c r="CT120">
        <v>11</v>
      </c>
      <c r="CU120">
        <v>0</v>
      </c>
      <c r="CV120">
        <v>9</v>
      </c>
      <c r="CW120">
        <v>4</v>
      </c>
      <c r="CX120">
        <v>12</v>
      </c>
      <c r="CY120">
        <v>10</v>
      </c>
      <c r="CZ120">
        <v>0</v>
      </c>
      <c r="DA120">
        <v>1</v>
      </c>
      <c r="DC120">
        <f>((2/13)*100)</f>
        <v>15.384615384615385</v>
      </c>
      <c r="DD120">
        <f>((2/13)*100)</f>
        <v>15.384615384615385</v>
      </c>
      <c r="DE120">
        <f>((9/13)*100)</f>
        <v>69.230769230769226</v>
      </c>
      <c r="DF120">
        <f>((2/13)*100)</f>
        <v>15.384615384615385</v>
      </c>
      <c r="DG120">
        <f>((11/13)*100)</f>
        <v>84.615384615384613</v>
      </c>
      <c r="DH120">
        <f>((3/13)*100)</f>
        <v>23.076923076923077</v>
      </c>
      <c r="DI120">
        <f>((1/14)*100)</f>
        <v>7.1428571428571423</v>
      </c>
      <c r="DJ120">
        <f>((11/14)*100)</f>
        <v>78.571428571428569</v>
      </c>
      <c r="DK120">
        <f>((6/14)*100)</f>
        <v>42.857142857142854</v>
      </c>
      <c r="DL120">
        <f>((9/11)*100)</f>
        <v>81.818181818181827</v>
      </c>
      <c r="DM120">
        <f>((2/11)*100)</f>
        <v>18.181818181818183</v>
      </c>
      <c r="DN120">
        <f>((4/11)*100)</f>
        <v>36.363636363636367</v>
      </c>
      <c r="DP120">
        <f>((0/12)*100)</f>
        <v>0</v>
      </c>
      <c r="DQ120">
        <f>((0/12)*100)</f>
        <v>0</v>
      </c>
      <c r="DR120">
        <f>((10/12)*100)</f>
        <v>83.333333333333343</v>
      </c>
      <c r="DS120">
        <f>((0/11)*100)</f>
        <v>0</v>
      </c>
      <c r="DT120">
        <f>((9/11)*100)</f>
        <v>81.818181818181827</v>
      </c>
      <c r="DU120">
        <f>((2/11)*100)</f>
        <v>18.181818181818183</v>
      </c>
      <c r="DV120">
        <f>((0/11)*100)</f>
        <v>0</v>
      </c>
      <c r="DW120">
        <f>((9/11)*100)</f>
        <v>81.818181818181827</v>
      </c>
      <c r="DX120">
        <f>((4/11)*100)</f>
        <v>36.363636363636367</v>
      </c>
      <c r="DY120">
        <f>((10/12)*100)</f>
        <v>83.333333333333343</v>
      </c>
      <c r="DZ120">
        <f>((0/12)*100)</f>
        <v>0</v>
      </c>
      <c r="EA120">
        <f>((1/12)*100)</f>
        <v>8.3333333333333321</v>
      </c>
    </row>
    <row r="121" spans="1:131" x14ac:dyDescent="0.25">
      <c r="A121">
        <v>95.837159000000014</v>
      </c>
      <c r="B121">
        <v>7.95404</v>
      </c>
      <c r="C121">
        <v>104.374616</v>
      </c>
      <c r="D121">
        <v>6.596743</v>
      </c>
      <c r="E121">
        <v>97.616481000000007</v>
      </c>
      <c r="F121">
        <v>10.586676000000001</v>
      </c>
      <c r="G121">
        <v>81.588992000000005</v>
      </c>
      <c r="H121">
        <v>6.2870780000000002</v>
      </c>
      <c r="K121">
        <f>(12/200)</f>
        <v>0.06</v>
      </c>
      <c r="L121">
        <f>(14/200)</f>
        <v>7.0000000000000007E-2</v>
      </c>
      <c r="M121">
        <f>(15/200)</f>
        <v>7.4999999999999997E-2</v>
      </c>
      <c r="N121">
        <f>(13/200)</f>
        <v>6.5000000000000002E-2</v>
      </c>
      <c r="P121">
        <f>(13/200)</f>
        <v>6.5000000000000002E-2</v>
      </c>
      <c r="Q121">
        <f>(10/200)</f>
        <v>0.05</v>
      </c>
      <c r="R121">
        <f>(11/200)</f>
        <v>5.5E-2</v>
      </c>
      <c r="S121">
        <f>(12/200)</f>
        <v>0.06</v>
      </c>
      <c r="U121">
        <f>0.06+0.065</f>
        <v>0.125</v>
      </c>
      <c r="V121">
        <f>0.07+0.05</f>
        <v>0.12000000000000001</v>
      </c>
      <c r="W121">
        <f>0.075+0.055</f>
        <v>0.13</v>
      </c>
      <c r="X121">
        <f>0.065+0.06</f>
        <v>0.125</v>
      </c>
      <c r="Z121">
        <f>SQRT((ABS($A$122-$A$121)^2+(ABS($B$122-$B$121)^2)))</f>
        <v>23.978647283381623</v>
      </c>
      <c r="AA121">
        <f>SQRT((ABS($C$122-$C$121)^2+(ABS($D$122-$D$121)^2)))</f>
        <v>23.182095132126825</v>
      </c>
      <c r="AB121">
        <f>SQRT((ABS($E$122-$E$121)^2+(ABS($F$122-$F$121)^2)))</f>
        <v>23.819951700883546</v>
      </c>
      <c r="AC121">
        <f>SQRT((ABS($G$122-$G$121)^2+(ABS($H$122-$H$121)^2)))</f>
        <v>22.097876356586706</v>
      </c>
      <c r="AJ121">
        <f>1/0.125</f>
        <v>8</v>
      </c>
      <c r="AK121">
        <f>1/0.12</f>
        <v>8.3333333333333339</v>
      </c>
      <c r="AL121">
        <f>1/0.13</f>
        <v>7.6923076923076916</v>
      </c>
      <c r="AM121">
        <f>1/0.125</f>
        <v>8</v>
      </c>
      <c r="AO121">
        <f>$Z121/$U121</f>
        <v>191.82917826705298</v>
      </c>
      <c r="AP121">
        <f>$AA121/$V121</f>
        <v>193.18412610105688</v>
      </c>
      <c r="AQ121">
        <f>$AB121/$W121</f>
        <v>183.2303976991042</v>
      </c>
      <c r="AR121">
        <f>$AC121/$X121</f>
        <v>176.78301085269365</v>
      </c>
      <c r="AV121">
        <f>((0.06/0.125)*100)</f>
        <v>48</v>
      </c>
      <c r="AW121">
        <f>((0.07/0.12)*100)</f>
        <v>58.333333333333336</v>
      </c>
      <c r="AX121">
        <f>((0.075/0.13)*100)</f>
        <v>57.692307692307686</v>
      </c>
      <c r="AY121">
        <f>((0.065/0.125)*100)</f>
        <v>52</v>
      </c>
      <c r="BA121">
        <f>((0.065/0.125)*100)</f>
        <v>52</v>
      </c>
      <c r="BB121">
        <f>((0.05/0.12)*100)</f>
        <v>41.666666666666671</v>
      </c>
      <c r="BC121">
        <f>((0.055/0.13)*100)</f>
        <v>42.307692307692307</v>
      </c>
      <c r="BD121">
        <f>((0.06/0.125)*100)</f>
        <v>48</v>
      </c>
      <c r="BF121">
        <f>ABS($B$121-$D$121)</f>
        <v>1.357297</v>
      </c>
      <c r="BG121">
        <f>ABS($F$121-$H$121)</f>
        <v>4.2995980000000005</v>
      </c>
      <c r="BL121">
        <f>SQRT((ABS($A$121-$E$121)^2+(ABS($B$121-$F$121)^2)))</f>
        <v>3.1775397854598104</v>
      </c>
      <c r="BM121">
        <f>SQRT((ABS($C$121-$G$122)^2+(ABS($D$121-$H$122)^2)))</f>
        <v>0.80480254635593973</v>
      </c>
      <c r="BO121">
        <f>SQRT((ABS($A$121-$G$122)^2+(ABS($B$121-$H$122)^2)))</f>
        <v>8.0476011568867385</v>
      </c>
      <c r="BP121">
        <f>SQRT((ABS($C$121-$E$121)^2+(ABS($D$121-$F$121)^2)))</f>
        <v>7.8480541551848351</v>
      </c>
      <c r="BR121">
        <f>DEGREES(ACOS((18.3973483812926^2+22.4109505433992^2-5.73379082583774^2)/(2*18.3973483812926*22.4109505433992)))</f>
        <v>11.574062431783464</v>
      </c>
      <c r="BS121">
        <f>DEGREES(ACOS((5.05056256985903^2+22.0188348454683^2-19.1778076759882^2)/(2*5.05056256985903*22.0188348454683)))</f>
        <v>50.139967956555715</v>
      </c>
      <c r="BU121">
        <v>12</v>
      </c>
      <c r="BV121">
        <v>4</v>
      </c>
      <c r="BW121">
        <v>1</v>
      </c>
      <c r="BX121">
        <v>8</v>
      </c>
      <c r="BY121">
        <v>14</v>
      </c>
      <c r="BZ121">
        <v>4</v>
      </c>
      <c r="CA121">
        <v>10</v>
      </c>
      <c r="CB121">
        <v>3</v>
      </c>
      <c r="CC121">
        <v>15</v>
      </c>
      <c r="CD121">
        <v>2</v>
      </c>
      <c r="CE121">
        <v>10</v>
      </c>
      <c r="CF121">
        <v>8</v>
      </c>
      <c r="CG121">
        <v>13</v>
      </c>
      <c r="CH121">
        <v>8</v>
      </c>
      <c r="CI121">
        <v>3</v>
      </c>
      <c r="CJ121">
        <v>6</v>
      </c>
      <c r="CL121">
        <v>13</v>
      </c>
      <c r="CM121">
        <v>2</v>
      </c>
      <c r="CN121">
        <v>0</v>
      </c>
      <c r="CO121">
        <v>8</v>
      </c>
      <c r="CP121">
        <v>10</v>
      </c>
      <c r="CQ121">
        <v>2</v>
      </c>
      <c r="CR121">
        <v>7</v>
      </c>
      <c r="CS121">
        <v>0</v>
      </c>
      <c r="CT121">
        <v>11</v>
      </c>
      <c r="CU121">
        <v>0</v>
      </c>
      <c r="CV121">
        <v>7</v>
      </c>
      <c r="CW121">
        <v>4</v>
      </c>
      <c r="CX121">
        <v>12</v>
      </c>
      <c r="CY121">
        <v>8</v>
      </c>
      <c r="CZ121">
        <v>2</v>
      </c>
      <c r="DA121">
        <v>4</v>
      </c>
      <c r="DC121">
        <f>((4/12)*100)</f>
        <v>33.333333333333329</v>
      </c>
      <c r="DD121">
        <f>((1/12)*100)</f>
        <v>8.3333333333333321</v>
      </c>
      <c r="DE121">
        <f>((8/12)*100)</f>
        <v>66.666666666666657</v>
      </c>
      <c r="DF121">
        <f>((4/14)*100)</f>
        <v>28.571428571428569</v>
      </c>
      <c r="DG121">
        <f>((10/14)*100)</f>
        <v>71.428571428571431</v>
      </c>
      <c r="DH121">
        <f>((3/14)*100)</f>
        <v>21.428571428571427</v>
      </c>
      <c r="DI121">
        <f>((2/15)*100)</f>
        <v>13.333333333333334</v>
      </c>
      <c r="DJ121">
        <f>((10/15)*100)</f>
        <v>66.666666666666657</v>
      </c>
      <c r="DK121">
        <f>((8/15)*100)</f>
        <v>53.333333333333336</v>
      </c>
      <c r="DL121">
        <f>((8/13)*100)</f>
        <v>61.53846153846154</v>
      </c>
      <c r="DM121">
        <f>((3/13)*100)</f>
        <v>23.076923076923077</v>
      </c>
      <c r="DN121">
        <f>((6/13)*100)</f>
        <v>46.153846153846153</v>
      </c>
      <c r="DP121">
        <f>((2/13)*100)</f>
        <v>15.384615384615385</v>
      </c>
      <c r="DQ121">
        <f>((0/13)*100)</f>
        <v>0</v>
      </c>
      <c r="DR121">
        <f>((8/13)*100)</f>
        <v>61.53846153846154</v>
      </c>
      <c r="DS121">
        <f>((2/10)*100)</f>
        <v>20</v>
      </c>
      <c r="DT121">
        <f>((7/10)*100)</f>
        <v>70</v>
      </c>
      <c r="DU121">
        <f>((0/10)*100)</f>
        <v>0</v>
      </c>
      <c r="DV121">
        <f>((0/11)*100)</f>
        <v>0</v>
      </c>
      <c r="DW121">
        <f>((7/11)*100)</f>
        <v>63.636363636363633</v>
      </c>
      <c r="DX121">
        <f>((4/11)*100)</f>
        <v>36.363636363636367</v>
      </c>
      <c r="DY121">
        <f>((8/12)*100)</f>
        <v>66.666666666666657</v>
      </c>
      <c r="DZ121">
        <f>((2/12)*100)</f>
        <v>16.666666666666664</v>
      </c>
      <c r="EA121">
        <f>((4/12)*100)</f>
        <v>33.333333333333329</v>
      </c>
    </row>
    <row r="122" spans="1:131" x14ac:dyDescent="0.25">
      <c r="A122">
        <v>119.81313100000001</v>
      </c>
      <c r="B122">
        <v>8.3122190000000007</v>
      </c>
      <c r="C122">
        <v>127.55669900000001</v>
      </c>
      <c r="D122">
        <v>6.6204599999999996</v>
      </c>
      <c r="E122">
        <v>121.43636100000001</v>
      </c>
      <c r="F122">
        <v>10.645121</v>
      </c>
      <c r="G122">
        <v>103.686605</v>
      </c>
      <c r="H122">
        <v>6.1791929999999997</v>
      </c>
      <c r="K122">
        <f>(13/200)</f>
        <v>6.5000000000000002E-2</v>
      </c>
      <c r="L122">
        <f>(15/200)</f>
        <v>7.4999999999999997E-2</v>
      </c>
      <c r="M122">
        <f>(15/200)</f>
        <v>7.4999999999999997E-2</v>
      </c>
      <c r="N122">
        <f>(13/200)</f>
        <v>6.5000000000000002E-2</v>
      </c>
      <c r="P122">
        <f>(13/200)</f>
        <v>6.5000000000000002E-2</v>
      </c>
      <c r="Q122">
        <f>(11/200)</f>
        <v>5.5E-2</v>
      </c>
      <c r="R122">
        <f>(11/200)</f>
        <v>5.5E-2</v>
      </c>
      <c r="S122">
        <f>(11/200)</f>
        <v>5.5E-2</v>
      </c>
      <c r="U122">
        <f>0.065+0.065</f>
        <v>0.13</v>
      </c>
      <c r="V122">
        <f>0.075+0.055</f>
        <v>0.13</v>
      </c>
      <c r="W122">
        <f>0.075+0.055</f>
        <v>0.13</v>
      </c>
      <c r="X122">
        <f>0.065+0.055</f>
        <v>0.12</v>
      </c>
      <c r="Z122">
        <f>SQRT((ABS($A$123-$A$122)^2+(ABS($B$123-$B$122)^2)))</f>
        <v>30.254134966808383</v>
      </c>
      <c r="AA122">
        <f>SQRT((ABS($C$123-$C$122)^2+(ABS($D$123-$D$122)^2)))</f>
        <v>28.11541021561634</v>
      </c>
      <c r="AB122">
        <f>SQRT((ABS($E$123-$E$122)^2+(ABS($F$123-$F$122)^2)))</f>
        <v>29.462605189764457</v>
      </c>
      <c r="AC122">
        <f>SQRT((ABS($G$123-$G$122)^2+(ABS($H$123-$H$122)^2)))</f>
        <v>23.219889660195431</v>
      </c>
      <c r="AJ122">
        <f>1/0.13</f>
        <v>7.6923076923076916</v>
      </c>
      <c r="AK122">
        <f>1/0.13</f>
        <v>7.6923076923076916</v>
      </c>
      <c r="AL122">
        <f>1/0.13</f>
        <v>7.6923076923076916</v>
      </c>
      <c r="AM122">
        <f>1/0.12</f>
        <v>8.3333333333333339</v>
      </c>
      <c r="AO122">
        <f>$Z122/$U122</f>
        <v>232.72411512929526</v>
      </c>
      <c r="AP122">
        <f>$AA122/$V122</f>
        <v>216.27238627397185</v>
      </c>
      <c r="AQ122">
        <f>$AB122/$W122</f>
        <v>226.63542453664965</v>
      </c>
      <c r="AR122">
        <f>$AC122/$X122</f>
        <v>193.49908050162861</v>
      </c>
      <c r="AV122">
        <f>((0.065/0.13)*100)</f>
        <v>50</v>
      </c>
      <c r="AW122">
        <f>((0.075/0.13)*100)</f>
        <v>57.692307692307686</v>
      </c>
      <c r="AX122">
        <f>((0.075/0.13)*100)</f>
        <v>57.692307692307686</v>
      </c>
      <c r="AY122">
        <f>((0.065/0.12)*100)</f>
        <v>54.166666666666671</v>
      </c>
      <c r="BA122">
        <f>((0.065/0.13)*100)</f>
        <v>50</v>
      </c>
      <c r="BB122">
        <f>((0.055/0.13)*100)</f>
        <v>42.307692307692307</v>
      </c>
      <c r="BC122">
        <f>((0.055/0.13)*100)</f>
        <v>42.307692307692307</v>
      </c>
      <c r="BD122">
        <f>((0.055/0.12)*100)</f>
        <v>45.833333333333336</v>
      </c>
      <c r="BF122">
        <f>ABS($B$122-$D$122)</f>
        <v>1.6917590000000011</v>
      </c>
      <c r="BG122">
        <f>ABS($F$122-$H$122)</f>
        <v>4.4659279999999999</v>
      </c>
      <c r="BL122">
        <f>SQRT((ABS($A$122-$E$122)^2+(ABS($B$122-$F$122)^2)))</f>
        <v>2.8420604100729405</v>
      </c>
      <c r="BM122">
        <f>SQRT((ABS($C$122-$G$123)^2+(ABS($D$122-$H$123)^2)))</f>
        <v>0.7601659535318519</v>
      </c>
      <c r="BO122">
        <f>SQRT((ABS($A$122-$G$123)^2+(ABS($B$122-$H$123)^2)))</f>
        <v>7.3935365055125049</v>
      </c>
      <c r="BP122">
        <f>SQRT((ABS($C$122-$E$122)^2+(ABS($D$122-$F$122)^2)))</f>
        <v>7.3250551806225364</v>
      </c>
      <c r="BR122">
        <f>DEGREES(ACOS((15.8481546714202^2+20.4447490366907^2-6.41895687086594^2)/(2*15.8481546714202*20.4447490366907)))</f>
        <v>14.298498658479094</v>
      </c>
      <c r="BS122">
        <f>DEGREES(ACOS((4.88650409695161^2+17.5109029797987^2-14.335666432951^2)/(2*4.88650409695161*17.5109029797987)))</f>
        <v>43.079133185187303</v>
      </c>
      <c r="BU122">
        <v>13</v>
      </c>
      <c r="BV122">
        <v>5</v>
      </c>
      <c r="BW122">
        <v>2</v>
      </c>
      <c r="BX122">
        <v>7</v>
      </c>
      <c r="BY122">
        <v>15</v>
      </c>
      <c r="BZ122">
        <v>5</v>
      </c>
      <c r="CA122">
        <v>10</v>
      </c>
      <c r="CB122">
        <v>4</v>
      </c>
      <c r="CC122">
        <v>15</v>
      </c>
      <c r="CD122">
        <v>3</v>
      </c>
      <c r="CE122">
        <v>10</v>
      </c>
      <c r="CF122">
        <v>9</v>
      </c>
      <c r="CG122">
        <v>13</v>
      </c>
      <c r="CH122">
        <v>7</v>
      </c>
      <c r="CI122">
        <v>3</v>
      </c>
      <c r="CJ122">
        <v>8</v>
      </c>
      <c r="CL122">
        <v>13</v>
      </c>
      <c r="CM122">
        <v>3</v>
      </c>
      <c r="CN122">
        <v>0</v>
      </c>
      <c r="CO122">
        <v>7</v>
      </c>
      <c r="CP122">
        <v>11</v>
      </c>
      <c r="CQ122">
        <v>3</v>
      </c>
      <c r="CR122">
        <v>6</v>
      </c>
      <c r="CS122">
        <v>1</v>
      </c>
      <c r="CT122">
        <v>11</v>
      </c>
      <c r="CU122">
        <v>0</v>
      </c>
      <c r="CV122">
        <v>6</v>
      </c>
      <c r="CW122">
        <v>6</v>
      </c>
      <c r="CX122">
        <v>11</v>
      </c>
      <c r="CY122">
        <v>7</v>
      </c>
      <c r="CZ122">
        <v>0</v>
      </c>
      <c r="DA122">
        <v>4</v>
      </c>
      <c r="DC122">
        <f>((5/13)*100)</f>
        <v>38.461538461538467</v>
      </c>
      <c r="DD122">
        <f>((2/13)*100)</f>
        <v>15.384615384615385</v>
      </c>
      <c r="DE122">
        <f>((7/13)*100)</f>
        <v>53.846153846153847</v>
      </c>
      <c r="DF122">
        <f>((5/15)*100)</f>
        <v>33.333333333333329</v>
      </c>
      <c r="DG122">
        <f>((10/15)*100)</f>
        <v>66.666666666666657</v>
      </c>
      <c r="DH122">
        <f>((4/15)*100)</f>
        <v>26.666666666666668</v>
      </c>
      <c r="DI122">
        <f>((3/15)*100)</f>
        <v>20</v>
      </c>
      <c r="DJ122">
        <f>((10/15)*100)</f>
        <v>66.666666666666657</v>
      </c>
      <c r="DK122">
        <f>((9/15)*100)</f>
        <v>60</v>
      </c>
      <c r="DL122">
        <f>((7/13)*100)</f>
        <v>53.846153846153847</v>
      </c>
      <c r="DM122">
        <f>((3/13)*100)</f>
        <v>23.076923076923077</v>
      </c>
      <c r="DN122">
        <f>((8/13)*100)</f>
        <v>61.53846153846154</v>
      </c>
      <c r="DP122">
        <f>((3/13)*100)</f>
        <v>23.076923076923077</v>
      </c>
      <c r="DQ122">
        <f>((0/13)*100)</f>
        <v>0</v>
      </c>
      <c r="DR122">
        <f>((7/13)*100)</f>
        <v>53.846153846153847</v>
      </c>
      <c r="DS122">
        <f>((3/11)*100)</f>
        <v>27.27272727272727</v>
      </c>
      <c r="DT122">
        <f>((6/11)*100)</f>
        <v>54.54545454545454</v>
      </c>
      <c r="DU122">
        <f>((1/11)*100)</f>
        <v>9.0909090909090917</v>
      </c>
      <c r="DV122">
        <f>((0/11)*100)</f>
        <v>0</v>
      </c>
      <c r="DW122">
        <f>((6/11)*100)</f>
        <v>54.54545454545454</v>
      </c>
      <c r="DX122">
        <f>((6/11)*100)</f>
        <v>54.54545454545454</v>
      </c>
      <c r="DY122">
        <f>((7/11)*100)</f>
        <v>63.636363636363633</v>
      </c>
      <c r="DZ122">
        <f>((0/11)*100)</f>
        <v>0</v>
      </c>
      <c r="EA122">
        <f>((4/11)*100)</f>
        <v>36.363636363636367</v>
      </c>
    </row>
    <row r="123" spans="1:131" x14ac:dyDescent="0.25">
      <c r="A123">
        <v>150.06568499999997</v>
      </c>
      <c r="B123">
        <v>8.6215069999999994</v>
      </c>
      <c r="C123">
        <v>155.66154699999998</v>
      </c>
      <c r="D123">
        <v>7.391051</v>
      </c>
      <c r="E123">
        <v>150.89736499999998</v>
      </c>
      <c r="F123">
        <v>10.952282</v>
      </c>
      <c r="G123">
        <v>126.90644600000002</v>
      </c>
      <c r="H123">
        <v>6.2267299999999999</v>
      </c>
      <c r="K123">
        <f>(13/200)</f>
        <v>6.5000000000000002E-2</v>
      </c>
      <c r="L123">
        <f>(15/200)</f>
        <v>7.4999999999999997E-2</v>
      </c>
      <c r="M123">
        <f>(14/200)</f>
        <v>7.0000000000000007E-2</v>
      </c>
      <c r="N123">
        <f>(14/200)</f>
        <v>7.0000000000000007E-2</v>
      </c>
      <c r="P123">
        <f>(12/200)</f>
        <v>0.06</v>
      </c>
      <c r="Q123">
        <f>(10/200)</f>
        <v>0.05</v>
      </c>
      <c r="R123">
        <f>(11/200)</f>
        <v>5.5E-2</v>
      </c>
      <c r="S123">
        <f>(12/200)</f>
        <v>0.06</v>
      </c>
      <c r="U123">
        <f>0.065+0.06</f>
        <v>0.125</v>
      </c>
      <c r="V123">
        <f>0.075+0.05</f>
        <v>0.125</v>
      </c>
      <c r="W123">
        <f>0.07+0.055</f>
        <v>0.125</v>
      </c>
      <c r="X123">
        <f>0.07+0.06</f>
        <v>0.13</v>
      </c>
      <c r="Z123">
        <f>SQRT((ABS($A$124-$A$123)^2+(ABS($B$124-$B$123)^2)))</f>
        <v>17.124379974717375</v>
      </c>
      <c r="AA123">
        <f>SQRT((ABS($C$124-$C$123)^2+(ABS($D$124-$D$123)^2)))</f>
        <v>18.768901036383177</v>
      </c>
      <c r="AB123">
        <f>SQRT((ABS($E$124-$E$123)^2+(ABS($F$124-$F$123)^2)))</f>
        <v>17.632213792111234</v>
      </c>
      <c r="AC123">
        <f>SQRT((ABS($G$124-$G$123)^2+(ABS($H$124-$H$123)^2)))</f>
        <v>28.068200291939789</v>
      </c>
      <c r="AJ123">
        <f>1/0.125</f>
        <v>8</v>
      </c>
      <c r="AK123">
        <f>1/0.125</f>
        <v>8</v>
      </c>
      <c r="AL123">
        <f>1/0.125</f>
        <v>8</v>
      </c>
      <c r="AM123">
        <f>1/0.13</f>
        <v>7.6923076923076916</v>
      </c>
      <c r="AO123">
        <f>$Z123/$U123</f>
        <v>136.995039797739</v>
      </c>
      <c r="AP123">
        <f>$AA123/$V123</f>
        <v>150.15120829106542</v>
      </c>
      <c r="AQ123">
        <f>$AB123/$W123</f>
        <v>141.05771033688987</v>
      </c>
      <c r="AR123">
        <f>$AC123/$X123</f>
        <v>215.90923301492145</v>
      </c>
      <c r="AV123">
        <f>((0.065/0.125)*100)</f>
        <v>52</v>
      </c>
      <c r="AW123">
        <f>((0.075/0.125)*100)</f>
        <v>60</v>
      </c>
      <c r="AX123">
        <f>((0.07/0.125)*100)</f>
        <v>56.000000000000007</v>
      </c>
      <c r="AY123">
        <f>((0.07/0.13)*100)</f>
        <v>53.846153846153854</v>
      </c>
      <c r="BA123">
        <f>((0.06/0.125)*100)</f>
        <v>48</v>
      </c>
      <c r="BB123">
        <f>((0.05/0.125)*100)</f>
        <v>40</v>
      </c>
      <c r="BC123">
        <f>((0.055/0.125)*100)</f>
        <v>44</v>
      </c>
      <c r="BD123">
        <f>((0.06/0.13)*100)</f>
        <v>46.153846153846153</v>
      </c>
      <c r="BF123">
        <f>ABS($B$123-$D$123)</f>
        <v>1.2304559999999993</v>
      </c>
      <c r="BG123">
        <f>ABS($F$123-$H$123)</f>
        <v>4.7255520000000004</v>
      </c>
      <c r="BL123">
        <f>SQRT((ABS($A$123-$E$123)^2+(ABS($B$123-$F$123)^2)))</f>
        <v>2.4747128566815615</v>
      </c>
      <c r="BM123">
        <f>SQRT((ABS($C$123-$G$124)^2+(ABS($D$123-$H$124)^2)))</f>
        <v>0.7265380697912428</v>
      </c>
      <c r="BO123">
        <f>SQRT((ABS($A$123-$G$124)^2+(ABS($B$123-$H$124)^2)))</f>
        <v>5.0905869745250607</v>
      </c>
      <c r="BP123">
        <f>SQRT((ABS($C$123-$E$123)^2+(ABS($D$123-$F$123)^2)))</f>
        <v>5.9480918254920248</v>
      </c>
      <c r="BS123">
        <f>DEGREES(ACOS((5.73379082583774^2+19.4996175197016^2-15.8481546714202^2)/(2*5.73379082583774*19.4996175197016)))</f>
        <v>43.595221151554227</v>
      </c>
      <c r="BU123">
        <v>13</v>
      </c>
      <c r="BV123">
        <v>5</v>
      </c>
      <c r="BW123">
        <v>3</v>
      </c>
      <c r="BX123">
        <v>8</v>
      </c>
      <c r="BY123">
        <v>15</v>
      </c>
      <c r="BZ123">
        <v>5</v>
      </c>
      <c r="CA123">
        <v>9</v>
      </c>
      <c r="CB123">
        <v>3</v>
      </c>
      <c r="CC123">
        <v>14</v>
      </c>
      <c r="CD123">
        <v>4</v>
      </c>
      <c r="CE123">
        <v>9</v>
      </c>
      <c r="CF123">
        <v>8</v>
      </c>
      <c r="CG123">
        <v>14</v>
      </c>
      <c r="CH123">
        <v>8</v>
      </c>
      <c r="CI123">
        <v>4</v>
      </c>
      <c r="CJ123">
        <v>9</v>
      </c>
      <c r="CL123">
        <v>12</v>
      </c>
      <c r="CM123">
        <v>2</v>
      </c>
      <c r="CN123">
        <v>0</v>
      </c>
      <c r="CO123">
        <v>6</v>
      </c>
      <c r="CP123">
        <v>10</v>
      </c>
      <c r="CQ123">
        <v>2</v>
      </c>
      <c r="CR123">
        <v>5</v>
      </c>
      <c r="CS123">
        <v>0</v>
      </c>
      <c r="CT123">
        <v>11</v>
      </c>
      <c r="CU123">
        <v>1</v>
      </c>
      <c r="CV123">
        <v>5</v>
      </c>
      <c r="CW123">
        <v>6</v>
      </c>
      <c r="CX123">
        <v>12</v>
      </c>
      <c r="CY123">
        <v>6</v>
      </c>
      <c r="CZ123">
        <v>1</v>
      </c>
      <c r="DA123">
        <v>6</v>
      </c>
      <c r="DC123">
        <f>((5/13)*100)</f>
        <v>38.461538461538467</v>
      </c>
      <c r="DD123">
        <f>((3/13)*100)</f>
        <v>23.076923076923077</v>
      </c>
      <c r="DE123">
        <f>((8/13)*100)</f>
        <v>61.53846153846154</v>
      </c>
      <c r="DF123">
        <f>((5/15)*100)</f>
        <v>33.333333333333329</v>
      </c>
      <c r="DG123">
        <f>((9/15)*100)</f>
        <v>60</v>
      </c>
      <c r="DH123">
        <f>((3/15)*100)</f>
        <v>20</v>
      </c>
      <c r="DI123">
        <f>((4/14)*100)</f>
        <v>28.571428571428569</v>
      </c>
      <c r="DJ123">
        <f>((9/14)*100)</f>
        <v>64.285714285714292</v>
      </c>
      <c r="DK123">
        <f>((8/14)*100)</f>
        <v>57.142857142857139</v>
      </c>
      <c r="DL123">
        <f>((8/14)*100)</f>
        <v>57.142857142857139</v>
      </c>
      <c r="DM123">
        <f>((4/14)*100)</f>
        <v>28.571428571428569</v>
      </c>
      <c r="DN123">
        <f>((9/14)*100)</f>
        <v>64.285714285714292</v>
      </c>
      <c r="DP123">
        <f>((2/12)*100)</f>
        <v>16.666666666666664</v>
      </c>
      <c r="DQ123">
        <f>((0/12)*100)</f>
        <v>0</v>
      </c>
      <c r="DR123">
        <f>((6/12)*100)</f>
        <v>50</v>
      </c>
      <c r="DS123">
        <f>((2/10)*100)</f>
        <v>20</v>
      </c>
      <c r="DT123">
        <f>((5/10)*100)</f>
        <v>50</v>
      </c>
      <c r="DU123">
        <f>((0/10)*100)</f>
        <v>0</v>
      </c>
      <c r="DV123">
        <f>((1/11)*100)</f>
        <v>9.0909090909090917</v>
      </c>
      <c r="DW123">
        <f>((5/11)*100)</f>
        <v>45.454545454545453</v>
      </c>
      <c r="DX123">
        <f>((6/11)*100)</f>
        <v>54.54545454545454</v>
      </c>
      <c r="DY123">
        <f>((6/12)*100)</f>
        <v>50</v>
      </c>
      <c r="DZ123">
        <f>((1/12)*100)</f>
        <v>8.3333333333333321</v>
      </c>
      <c r="EA123">
        <f>((6/12)*100)</f>
        <v>50</v>
      </c>
    </row>
    <row r="124" spans="1:131" x14ac:dyDescent="0.25">
      <c r="A124">
        <v>167.18825999999999</v>
      </c>
      <c r="B124">
        <v>8.3728809999999996</v>
      </c>
      <c r="C124">
        <v>174.424543</v>
      </c>
      <c r="D124">
        <v>6.9202779999999997</v>
      </c>
      <c r="E124">
        <v>168.526839</v>
      </c>
      <c r="F124">
        <v>10.641461</v>
      </c>
      <c r="G124">
        <v>154.957337</v>
      </c>
      <c r="H124">
        <v>7.2123169999999996</v>
      </c>
      <c r="K124">
        <f>(13/200)</f>
        <v>6.5000000000000002E-2</v>
      </c>
      <c r="L124">
        <f>(15/200)</f>
        <v>7.4999999999999997E-2</v>
      </c>
      <c r="M124">
        <f>(14/200)</f>
        <v>7.0000000000000007E-2</v>
      </c>
      <c r="N124">
        <f>(13/200)</f>
        <v>6.5000000000000002E-2</v>
      </c>
      <c r="P124">
        <f>(11/200)</f>
        <v>5.5E-2</v>
      </c>
      <c r="Q124">
        <f>(11/200)</f>
        <v>5.5E-2</v>
      </c>
      <c r="R124">
        <f>(11/200)</f>
        <v>5.5E-2</v>
      </c>
      <c r="S124">
        <f>(12/200)</f>
        <v>0.06</v>
      </c>
      <c r="U124">
        <f>0.065+0.055</f>
        <v>0.12</v>
      </c>
      <c r="V124">
        <f>0.075+0.055</f>
        <v>0.13</v>
      </c>
      <c r="W124">
        <f>0.07+0.055</f>
        <v>0.125</v>
      </c>
      <c r="X124">
        <f>0.065+0.06</f>
        <v>0.125</v>
      </c>
      <c r="Z124">
        <f>SQRT((ABS($A$125-$A$124)^2+(ABS($B$125-$B$124)^2)))</f>
        <v>22.452585606283144</v>
      </c>
      <c r="AA124">
        <f>SQRT((ABS($C$125-$C$124)^2+(ABS($D$125-$D$124)^2)))</f>
        <v>22.885702752801304</v>
      </c>
      <c r="AB124">
        <f>SQRT((ABS($E$125-$E$124)^2+(ABS($F$125-$F$124)^2)))</f>
        <v>24.274581500689756</v>
      </c>
      <c r="AC124">
        <f>SQRT((ABS($G$125-$G$124)^2+(ABS($H$125-$H$124)^2)))</f>
        <v>18.860508153810201</v>
      </c>
      <c r="AJ124">
        <f>1/0.12</f>
        <v>8.3333333333333339</v>
      </c>
      <c r="AK124">
        <f>1/0.13</f>
        <v>7.6923076923076916</v>
      </c>
      <c r="AL124">
        <f>1/0.125</f>
        <v>8</v>
      </c>
      <c r="AM124">
        <f>1/0.125</f>
        <v>8</v>
      </c>
      <c r="AO124">
        <f>$Z124/$U124</f>
        <v>187.10488005235953</v>
      </c>
      <c r="AP124">
        <f>$AA124/$V124</f>
        <v>176.04386732924078</v>
      </c>
      <c r="AQ124">
        <f>$AB124/$W124</f>
        <v>194.19665200551805</v>
      </c>
      <c r="AR124">
        <f>$AC124/$X124</f>
        <v>150.88406523048161</v>
      </c>
      <c r="AV124">
        <f>((0.065/0.12)*100)</f>
        <v>54.166666666666671</v>
      </c>
      <c r="AW124">
        <f>((0.075/0.13)*100)</f>
        <v>57.692307692307686</v>
      </c>
      <c r="AX124">
        <f>((0.07/0.125)*100)</f>
        <v>56.000000000000007</v>
      </c>
      <c r="AY124">
        <f>((0.065/0.125)*100)</f>
        <v>52</v>
      </c>
      <c r="BA124">
        <f>((0.055/0.12)*100)</f>
        <v>45.833333333333336</v>
      </c>
      <c r="BB124">
        <f>((0.055/0.13)*100)</f>
        <v>42.307692307692307</v>
      </c>
      <c r="BC124">
        <f>((0.055/0.125)*100)</f>
        <v>44</v>
      </c>
      <c r="BD124">
        <f>((0.06/0.125)*100)</f>
        <v>48</v>
      </c>
      <c r="BF124">
        <f>ABS($B$124-$D$124)</f>
        <v>1.4526029999999999</v>
      </c>
      <c r="BG124">
        <f>ABS($F$124-$H$124)</f>
        <v>3.429144</v>
      </c>
      <c r="BL124">
        <f>SQRT((ABS($A$124-$E$124)^2+(ABS($B$124-$F$124)^2)))</f>
        <v>2.634055609823192</v>
      </c>
      <c r="BM124">
        <f>SQRT((ABS($C$124-$G$125)^2+(ABS($D$124-$H$125)^2)))</f>
        <v>0.80717149138209721</v>
      </c>
      <c r="BO124">
        <f>SQRT((ABS($A$124-$G$125)^2+(ABS($B$124-$H$125)^2)))</f>
        <v>6.8981620410281899</v>
      </c>
      <c r="BP124">
        <f>SQRT((ABS($C$124-$E$124)^2+(ABS($D$124-$F$124)^2)))</f>
        <v>6.9735296221572796</v>
      </c>
      <c r="BU124">
        <v>13</v>
      </c>
      <c r="BV124">
        <v>3</v>
      </c>
      <c r="BW124">
        <v>4</v>
      </c>
      <c r="BX124">
        <v>9</v>
      </c>
      <c r="BY124">
        <v>15</v>
      </c>
      <c r="BZ124">
        <v>3</v>
      </c>
      <c r="CA124">
        <v>10</v>
      </c>
      <c r="CB124">
        <v>4</v>
      </c>
      <c r="CC124">
        <v>14</v>
      </c>
      <c r="CD124">
        <v>2</v>
      </c>
      <c r="CE124">
        <v>10</v>
      </c>
      <c r="CF124">
        <v>8</v>
      </c>
      <c r="CG124">
        <v>13</v>
      </c>
      <c r="CH124">
        <v>9</v>
      </c>
      <c r="CI124">
        <v>3</v>
      </c>
      <c r="CJ124">
        <v>8</v>
      </c>
      <c r="CL124">
        <v>11</v>
      </c>
      <c r="CM124">
        <v>1</v>
      </c>
      <c r="CN124">
        <v>1</v>
      </c>
      <c r="CO124">
        <v>7</v>
      </c>
      <c r="CP124">
        <v>11</v>
      </c>
      <c r="CQ124">
        <v>1</v>
      </c>
      <c r="CR124">
        <v>6</v>
      </c>
      <c r="CS124">
        <v>1</v>
      </c>
      <c r="CT124">
        <v>11</v>
      </c>
      <c r="CU124">
        <v>2</v>
      </c>
      <c r="CV124">
        <v>6</v>
      </c>
      <c r="CW124">
        <v>6</v>
      </c>
      <c r="CX124">
        <v>12</v>
      </c>
      <c r="CY124">
        <v>7</v>
      </c>
      <c r="CZ124">
        <v>0</v>
      </c>
      <c r="DA124">
        <v>6</v>
      </c>
      <c r="DC124">
        <f>((3/13)*100)</f>
        <v>23.076923076923077</v>
      </c>
      <c r="DD124">
        <f>((4/13)*100)</f>
        <v>30.76923076923077</v>
      </c>
      <c r="DE124">
        <f>((9/13)*100)</f>
        <v>69.230769230769226</v>
      </c>
      <c r="DF124">
        <f>((3/15)*100)</f>
        <v>20</v>
      </c>
      <c r="DG124">
        <f>((10/15)*100)</f>
        <v>66.666666666666657</v>
      </c>
      <c r="DH124">
        <f>((4/15)*100)</f>
        <v>26.666666666666668</v>
      </c>
      <c r="DI124">
        <f>((2/14)*100)</f>
        <v>14.285714285714285</v>
      </c>
      <c r="DJ124">
        <f>((10/14)*100)</f>
        <v>71.428571428571431</v>
      </c>
      <c r="DK124">
        <f>((8/14)*100)</f>
        <v>57.142857142857139</v>
      </c>
      <c r="DL124">
        <f>((9/13)*100)</f>
        <v>69.230769230769226</v>
      </c>
      <c r="DM124">
        <f>((3/13)*100)</f>
        <v>23.076923076923077</v>
      </c>
      <c r="DN124">
        <f>((8/13)*100)</f>
        <v>61.53846153846154</v>
      </c>
      <c r="DP124">
        <f>((1/11)*100)</f>
        <v>9.0909090909090917</v>
      </c>
      <c r="DQ124">
        <f>((1/11)*100)</f>
        <v>9.0909090909090917</v>
      </c>
      <c r="DR124">
        <f>((7/11)*100)</f>
        <v>63.636363636363633</v>
      </c>
      <c r="DS124">
        <f>((1/11)*100)</f>
        <v>9.0909090909090917</v>
      </c>
      <c r="DT124">
        <f>((6/11)*100)</f>
        <v>54.54545454545454</v>
      </c>
      <c r="DU124">
        <f>((1/11)*100)</f>
        <v>9.0909090909090917</v>
      </c>
      <c r="DV124">
        <f>((2/11)*100)</f>
        <v>18.181818181818183</v>
      </c>
      <c r="DW124">
        <f>((6/11)*100)</f>
        <v>54.54545454545454</v>
      </c>
      <c r="DX124">
        <f>((6/11)*100)</f>
        <v>54.54545454545454</v>
      </c>
      <c r="DY124">
        <f>((7/12)*100)</f>
        <v>58.333333333333336</v>
      </c>
      <c r="DZ124">
        <f>((0/12)*100)</f>
        <v>0</v>
      </c>
      <c r="EA124">
        <f>((6/12)*100)</f>
        <v>50</v>
      </c>
    </row>
    <row r="125" spans="1:131" x14ac:dyDescent="0.25">
      <c r="A125">
        <v>189.63913299999999</v>
      </c>
      <c r="B125">
        <v>8.0955689999999993</v>
      </c>
      <c r="C125">
        <v>197.299339</v>
      </c>
      <c r="D125">
        <v>6.2138090000000004</v>
      </c>
      <c r="E125">
        <v>192.792709</v>
      </c>
      <c r="F125">
        <v>9.9911840000000005</v>
      </c>
      <c r="G125">
        <v>173.800691</v>
      </c>
      <c r="H125">
        <v>6.4080919999999999</v>
      </c>
      <c r="K125">
        <f>(13/200)</f>
        <v>6.5000000000000002E-2</v>
      </c>
      <c r="L125">
        <f>(15/200)</f>
        <v>7.4999999999999997E-2</v>
      </c>
      <c r="M125">
        <f>(15/200)</f>
        <v>7.4999999999999997E-2</v>
      </c>
      <c r="N125">
        <f>(14/200)</f>
        <v>7.0000000000000007E-2</v>
      </c>
      <c r="P125">
        <f>(14/200)</f>
        <v>7.0000000000000007E-2</v>
      </c>
      <c r="Q125">
        <f>(10/200)</f>
        <v>0.05</v>
      </c>
      <c r="R125">
        <f>(12/200)</f>
        <v>0.06</v>
      </c>
      <c r="S125">
        <f>(12/200)</f>
        <v>0.06</v>
      </c>
      <c r="U125">
        <f>0.065+0.07</f>
        <v>0.13500000000000001</v>
      </c>
      <c r="V125">
        <f>0.075+0.05</f>
        <v>0.125</v>
      </c>
      <c r="W125">
        <f>0.075+0.06</f>
        <v>0.13500000000000001</v>
      </c>
      <c r="X125">
        <f>0.07+0.06</f>
        <v>0.13</v>
      </c>
      <c r="Z125">
        <f>SQRT((ABS($A$126-$A$125)^2+(ABS($B$126-$B$125)^2)))</f>
        <v>23.449096846398785</v>
      </c>
      <c r="AA125">
        <f>SQRT((ABS($C$126-$C$125)^2+(ABS($D$126-$D$125)^2)))</f>
        <v>21.001426282669939</v>
      </c>
      <c r="AB125">
        <f>SQRT((ABS($E$126-$E$125)^2+(ABS($F$126-$F$125)^2)))</f>
        <v>23.274195940472019</v>
      </c>
      <c r="AC125">
        <f>SQRT((ABS($G$126-$G$125)^2+(ABS($H$126-$H$125)^2)))</f>
        <v>23.604201866396998</v>
      </c>
      <c r="AJ125">
        <f>1/0.135</f>
        <v>7.4074074074074066</v>
      </c>
      <c r="AK125">
        <f>1/0.125</f>
        <v>8</v>
      </c>
      <c r="AL125">
        <f>1/0.135</f>
        <v>7.4074074074074066</v>
      </c>
      <c r="AM125">
        <f>1/0.13</f>
        <v>7.6923076923076916</v>
      </c>
      <c r="AO125">
        <f>$Z125/$U125</f>
        <v>173.69701367702802</v>
      </c>
      <c r="AP125">
        <f>$AA125/$V125</f>
        <v>168.01141026135952</v>
      </c>
      <c r="AQ125">
        <f>$AB125/$W125</f>
        <v>172.40145141090383</v>
      </c>
      <c r="AR125">
        <f>$AC125/$X125</f>
        <v>181.57078358766921</v>
      </c>
      <c r="AV125">
        <f>((0.065/0.135)*100)</f>
        <v>48.148148148148145</v>
      </c>
      <c r="AW125">
        <f>((0.075/0.125)*100)</f>
        <v>60</v>
      </c>
      <c r="AX125">
        <f>((0.075/0.135)*100)</f>
        <v>55.55555555555555</v>
      </c>
      <c r="AY125">
        <f>((0.07/0.13)*100)</f>
        <v>53.846153846153854</v>
      </c>
      <c r="BA125">
        <f>((0.07/0.135)*100)</f>
        <v>51.851851851851848</v>
      </c>
      <c r="BB125">
        <f>((0.05/0.125)*100)</f>
        <v>40</v>
      </c>
      <c r="BC125">
        <f>((0.06/0.135)*100)</f>
        <v>44.444444444444443</v>
      </c>
      <c r="BD125">
        <f>((0.06/0.13)*100)</f>
        <v>46.153846153846153</v>
      </c>
      <c r="BF125">
        <f>ABS($B$125-$D$125)</f>
        <v>1.881759999999999</v>
      </c>
      <c r="BG125">
        <f>ABS($F$125-$H$125)</f>
        <v>3.5830920000000006</v>
      </c>
      <c r="BL125">
        <f>SQRT((ABS($A$125-$E$125)^2+(ABS($B$125-$F$125)^2)))</f>
        <v>3.6794561848187706</v>
      </c>
      <c r="BM125">
        <f>SQRT((ABS($C$125-$G$126)^2+(ABS($D$125-$H$126)^2)))</f>
        <v>0.64293556802295371</v>
      </c>
      <c r="BO125">
        <f>SQRT((ABS($A$125-$G$126)^2+(ABS($B$125-$H$126)^2)))</f>
        <v>8.1499451981461224</v>
      </c>
      <c r="BP125">
        <f>SQRT((ABS($C$125-$E$125)^2+(ABS($D$125-$F$125)^2)))</f>
        <v>5.8803295696351077</v>
      </c>
      <c r="BR125">
        <f>DEGREES(ACOS((4.85078918643327^2+24.1406325128259^2-21.8260734641311^2)/(2*4.85078918643327*24.1406325128259)))</f>
        <v>56.306761827766458</v>
      </c>
      <c r="BU125">
        <v>13</v>
      </c>
      <c r="BV125">
        <v>5</v>
      </c>
      <c r="BW125">
        <v>2</v>
      </c>
      <c r="BX125">
        <v>8</v>
      </c>
      <c r="BY125">
        <v>15</v>
      </c>
      <c r="BZ125">
        <v>5</v>
      </c>
      <c r="CA125">
        <v>9</v>
      </c>
      <c r="CB125">
        <v>4</v>
      </c>
      <c r="CC125">
        <v>15</v>
      </c>
      <c r="CD125">
        <v>3</v>
      </c>
      <c r="CE125">
        <v>9</v>
      </c>
      <c r="CF125">
        <v>10</v>
      </c>
      <c r="CG125">
        <v>14</v>
      </c>
      <c r="CH125">
        <v>8</v>
      </c>
      <c r="CI125">
        <v>4</v>
      </c>
      <c r="CJ125">
        <v>8</v>
      </c>
      <c r="CL125">
        <v>14</v>
      </c>
      <c r="CM125">
        <v>2</v>
      </c>
      <c r="CN125">
        <v>2</v>
      </c>
      <c r="CO125">
        <v>8</v>
      </c>
      <c r="CP125">
        <v>10</v>
      </c>
      <c r="CQ125">
        <v>2</v>
      </c>
      <c r="CR125">
        <v>6</v>
      </c>
      <c r="CS125">
        <v>0</v>
      </c>
      <c r="CT125">
        <v>12</v>
      </c>
      <c r="CU125">
        <v>1</v>
      </c>
      <c r="CV125">
        <v>6</v>
      </c>
      <c r="CW125">
        <v>6</v>
      </c>
      <c r="CX125">
        <v>12</v>
      </c>
      <c r="CY125">
        <v>8</v>
      </c>
      <c r="CZ125">
        <v>1</v>
      </c>
      <c r="DA125">
        <v>6</v>
      </c>
      <c r="DC125">
        <f>((5/13)*100)</f>
        <v>38.461538461538467</v>
      </c>
      <c r="DD125">
        <f>((2/13)*100)</f>
        <v>15.384615384615385</v>
      </c>
      <c r="DE125">
        <f>((8/13)*100)</f>
        <v>61.53846153846154</v>
      </c>
      <c r="DF125">
        <f>((5/15)*100)</f>
        <v>33.333333333333329</v>
      </c>
      <c r="DG125">
        <f>((9/15)*100)</f>
        <v>60</v>
      </c>
      <c r="DH125">
        <f>((4/15)*100)</f>
        <v>26.666666666666668</v>
      </c>
      <c r="DI125">
        <f>((3/15)*100)</f>
        <v>20</v>
      </c>
      <c r="DJ125">
        <f>((9/15)*100)</f>
        <v>60</v>
      </c>
      <c r="DK125">
        <f>((10/15)*100)</f>
        <v>66.666666666666657</v>
      </c>
      <c r="DL125">
        <f>((8/14)*100)</f>
        <v>57.142857142857139</v>
      </c>
      <c r="DM125">
        <f>((4/14)*100)</f>
        <v>28.571428571428569</v>
      </c>
      <c r="DN125">
        <f>((8/14)*100)</f>
        <v>57.142857142857139</v>
      </c>
      <c r="DP125">
        <f>((2/14)*100)</f>
        <v>14.285714285714285</v>
      </c>
      <c r="DQ125">
        <f>((2/14)*100)</f>
        <v>14.285714285714285</v>
      </c>
      <c r="DR125">
        <f>((8/14)*100)</f>
        <v>57.142857142857139</v>
      </c>
      <c r="DS125">
        <f>((2/10)*100)</f>
        <v>20</v>
      </c>
      <c r="DT125">
        <f>((6/10)*100)</f>
        <v>60</v>
      </c>
      <c r="DU125">
        <f>((0/10)*100)</f>
        <v>0</v>
      </c>
      <c r="DV125">
        <f>((1/12)*100)</f>
        <v>8.3333333333333321</v>
      </c>
      <c r="DW125">
        <f>((6/12)*100)</f>
        <v>50</v>
      </c>
      <c r="DX125">
        <f>((6/12)*100)</f>
        <v>50</v>
      </c>
      <c r="DY125">
        <f>((8/12)*100)</f>
        <v>66.666666666666657</v>
      </c>
      <c r="DZ125">
        <f>((1/12)*100)</f>
        <v>8.3333333333333321</v>
      </c>
      <c r="EA125">
        <f>((6/12)*100)</f>
        <v>50</v>
      </c>
    </row>
    <row r="126" spans="1:131" x14ac:dyDescent="0.25">
      <c r="A126">
        <v>213.081875</v>
      </c>
      <c r="B126">
        <v>8.6414539999999995</v>
      </c>
      <c r="C126">
        <v>218.290977</v>
      </c>
      <c r="D126">
        <v>6.8549329999999999</v>
      </c>
      <c r="E126">
        <v>216.05866699999999</v>
      </c>
      <c r="F126">
        <v>10.610372999999999</v>
      </c>
      <c r="G126">
        <v>197.39026899999999</v>
      </c>
      <c r="H126">
        <v>5.5773359999999998</v>
      </c>
      <c r="K126">
        <f>(13/200)</f>
        <v>6.5000000000000002E-2</v>
      </c>
      <c r="L126">
        <f>(13/200)</f>
        <v>6.5000000000000002E-2</v>
      </c>
      <c r="M126">
        <f>(14/200)</f>
        <v>7.0000000000000007E-2</v>
      </c>
      <c r="N126">
        <f>(14/200)</f>
        <v>7.0000000000000007E-2</v>
      </c>
      <c r="P126">
        <f>(13/200)</f>
        <v>6.5000000000000002E-2</v>
      </c>
      <c r="Q126">
        <f>(10/200)</f>
        <v>0.05</v>
      </c>
      <c r="R126">
        <f>(11/200)</f>
        <v>5.5E-2</v>
      </c>
      <c r="S126">
        <f>(11/200)</f>
        <v>5.5E-2</v>
      </c>
      <c r="U126">
        <f>0.065+0.065</f>
        <v>0.13</v>
      </c>
      <c r="V126">
        <f>0.065+0.05</f>
        <v>0.115</v>
      </c>
      <c r="W126">
        <f>0.07+0.055</f>
        <v>0.125</v>
      </c>
      <c r="X126">
        <f>0.07+0.055</f>
        <v>0.125</v>
      </c>
      <c r="Z126">
        <f>SQRT((ABS($A$127-$A$126)^2+(ABS($B$127-$B$126)^2)))</f>
        <v>18.871590487059141</v>
      </c>
      <c r="AA126">
        <f>SQRT((ABS($C$127-$C$126)^2+(ABS($D$127-$D$126)^2)))</f>
        <v>20.937309443605294</v>
      </c>
      <c r="AB126">
        <f>SQRT((ABS($E$127-$E$126)^2+(ABS($F$127-$F$126)^2)))</f>
        <v>18.742900450261629</v>
      </c>
      <c r="AC126">
        <f>SQRT((ABS($G$127-$G$126)^2+(ABS($H$127-$H$126)^2)))</f>
        <v>21.134634584006669</v>
      </c>
      <c r="AJ126">
        <f>1/0.13</f>
        <v>7.6923076923076916</v>
      </c>
      <c r="AK126">
        <f>1/0.115</f>
        <v>8.695652173913043</v>
      </c>
      <c r="AL126">
        <f>1/0.125</f>
        <v>8</v>
      </c>
      <c r="AM126">
        <f>1/0.125</f>
        <v>8</v>
      </c>
      <c r="AO126">
        <f>$Z126/$U126</f>
        <v>145.1660806696857</v>
      </c>
      <c r="AP126">
        <f>$AA126/$V126</f>
        <v>182.06356037917647</v>
      </c>
      <c r="AQ126">
        <f>$AB126/$W126</f>
        <v>149.94320360209304</v>
      </c>
      <c r="AR126">
        <f>$AC126/$X126</f>
        <v>169.07707667205335</v>
      </c>
      <c r="AV126">
        <f>((0.065/0.13)*100)</f>
        <v>50</v>
      </c>
      <c r="AW126">
        <f>((0.065/0.115)*100)</f>
        <v>56.521739130434781</v>
      </c>
      <c r="AX126">
        <f>((0.07/0.125)*100)</f>
        <v>56.000000000000007</v>
      </c>
      <c r="AY126">
        <f>((0.07/0.125)*100)</f>
        <v>56.000000000000007</v>
      </c>
      <c r="BA126">
        <f>((0.065/0.13)*100)</f>
        <v>50</v>
      </c>
      <c r="BB126">
        <f>((0.05/0.115)*100)</f>
        <v>43.478260869565219</v>
      </c>
      <c r="BC126">
        <f>((0.055/0.125)*100)</f>
        <v>44</v>
      </c>
      <c r="BD126">
        <f>((0.055/0.125)*100)</f>
        <v>44</v>
      </c>
      <c r="BF126">
        <f>ABS($B$126-$D$126)</f>
        <v>1.7865209999999996</v>
      </c>
      <c r="BG126">
        <f>ABS($F$126-$H$126)</f>
        <v>5.0330369999999993</v>
      </c>
      <c r="BL126">
        <f>SQRT((ABS($A$126-$E$126)^2+(ABS($B$126-$F$126)^2)))</f>
        <v>3.5690240458457172</v>
      </c>
      <c r="BM126">
        <f>SQRT((ABS($C$126-$G$127)^2+(ABS($D$126-$H$127)^2)))</f>
        <v>0.74992036640499649</v>
      </c>
      <c r="BO126">
        <f>SQRT((ABS($A$126-$G$127)^2+(ABS($B$126-$H$127)^2)))</f>
        <v>5.9834989386720974</v>
      </c>
      <c r="BP126">
        <f>SQRT((ABS($C$126-$E$126)^2+(ABS($D$126-$F$126)^2)))</f>
        <v>4.3688142017829108</v>
      </c>
      <c r="BR126">
        <f>DEGREES(ACOS((5.35612588349769^2+26.3026063340877^2-24.1101884819652^2)/(2*5.35612588349769*26.3026063340877)))</f>
        <v>60.390442241674933</v>
      </c>
      <c r="BS126">
        <f>DEGREES(ACOS((16.9022333435172^2+19.3586369761631^2-4.85078918643327^2)/(2*16.9022333435172*19.3586369761631)))</f>
        <v>13.27877182394745</v>
      </c>
      <c r="BU126">
        <v>13</v>
      </c>
      <c r="BV126">
        <v>6</v>
      </c>
      <c r="BW126">
        <v>3</v>
      </c>
      <c r="BX126">
        <v>7</v>
      </c>
      <c r="BY126">
        <v>13</v>
      </c>
      <c r="BZ126">
        <v>6</v>
      </c>
      <c r="CA126">
        <v>6</v>
      </c>
      <c r="CB126">
        <v>2</v>
      </c>
      <c r="CC126">
        <v>14</v>
      </c>
      <c r="CD126">
        <v>3</v>
      </c>
      <c r="CE126">
        <v>6</v>
      </c>
      <c r="CF126">
        <v>10</v>
      </c>
      <c r="CG126">
        <v>14</v>
      </c>
      <c r="CH126">
        <v>7</v>
      </c>
      <c r="CI126">
        <v>4</v>
      </c>
      <c r="CJ126">
        <v>10</v>
      </c>
      <c r="CL126">
        <v>13</v>
      </c>
      <c r="CM126">
        <v>3</v>
      </c>
      <c r="CN126">
        <v>1</v>
      </c>
      <c r="CO126">
        <v>6</v>
      </c>
      <c r="CP126">
        <v>10</v>
      </c>
      <c r="CQ126">
        <v>3</v>
      </c>
      <c r="CR126">
        <v>4</v>
      </c>
      <c r="CS126">
        <v>0</v>
      </c>
      <c r="CT126">
        <v>11</v>
      </c>
      <c r="CU126">
        <v>1</v>
      </c>
      <c r="CV126">
        <v>4</v>
      </c>
      <c r="CW126">
        <v>7</v>
      </c>
      <c r="CX126">
        <v>11</v>
      </c>
      <c r="CY126">
        <v>6</v>
      </c>
      <c r="CZ126">
        <v>0</v>
      </c>
      <c r="DA126">
        <v>6</v>
      </c>
      <c r="DC126">
        <f>((6/13)*100)</f>
        <v>46.153846153846153</v>
      </c>
      <c r="DD126">
        <f>((3/13)*100)</f>
        <v>23.076923076923077</v>
      </c>
      <c r="DE126">
        <f>((7/13)*100)</f>
        <v>53.846153846153847</v>
      </c>
      <c r="DF126">
        <f>((6/13)*100)</f>
        <v>46.153846153846153</v>
      </c>
      <c r="DG126">
        <f>((6/13)*100)</f>
        <v>46.153846153846153</v>
      </c>
      <c r="DH126">
        <f>((2/13)*100)</f>
        <v>15.384615384615385</v>
      </c>
      <c r="DI126">
        <f>((3/14)*100)</f>
        <v>21.428571428571427</v>
      </c>
      <c r="DJ126">
        <f>((6/14)*100)</f>
        <v>42.857142857142854</v>
      </c>
      <c r="DK126">
        <f>((10/14)*100)</f>
        <v>71.428571428571431</v>
      </c>
      <c r="DL126">
        <f>((7/14)*100)</f>
        <v>50</v>
      </c>
      <c r="DM126">
        <f>((4/14)*100)</f>
        <v>28.571428571428569</v>
      </c>
      <c r="DN126">
        <f>((10/14)*100)</f>
        <v>71.428571428571431</v>
      </c>
      <c r="DP126">
        <f>((3/13)*100)</f>
        <v>23.076923076923077</v>
      </c>
      <c r="DQ126">
        <f>((1/13)*100)</f>
        <v>7.6923076923076925</v>
      </c>
      <c r="DR126">
        <f>((6/13)*100)</f>
        <v>46.153846153846153</v>
      </c>
      <c r="DS126">
        <f>((3/10)*100)</f>
        <v>30</v>
      </c>
      <c r="DT126">
        <f>((4/10)*100)</f>
        <v>40</v>
      </c>
      <c r="DU126">
        <f>((0/10)*100)</f>
        <v>0</v>
      </c>
      <c r="DV126">
        <f>((1/11)*100)</f>
        <v>9.0909090909090917</v>
      </c>
      <c r="DW126">
        <f>((4/11)*100)</f>
        <v>36.363636363636367</v>
      </c>
      <c r="DX126">
        <f>((7/11)*100)</f>
        <v>63.636363636363633</v>
      </c>
      <c r="DY126">
        <f>((6/11)*100)</f>
        <v>54.54545454545454</v>
      </c>
      <c r="DZ126">
        <f>((0/11)*100)</f>
        <v>0</v>
      </c>
      <c r="EA126">
        <f>((6/11)*100)</f>
        <v>54.54545454545454</v>
      </c>
    </row>
    <row r="127" spans="1:131" x14ac:dyDescent="0.25">
      <c r="A127">
        <v>231.949365</v>
      </c>
      <c r="B127">
        <v>8.2480729999999998</v>
      </c>
      <c r="C127">
        <v>239.22584899999998</v>
      </c>
      <c r="D127">
        <v>6.535463</v>
      </c>
      <c r="E127">
        <v>234.796943</v>
      </c>
      <c r="F127">
        <v>11.026702</v>
      </c>
      <c r="G127">
        <v>218.51741200000001</v>
      </c>
      <c r="H127">
        <v>6.140015</v>
      </c>
      <c r="K127">
        <f>(11/200)</f>
        <v>5.5E-2</v>
      </c>
      <c r="L127">
        <f>(14/200)</f>
        <v>7.0000000000000007E-2</v>
      </c>
      <c r="M127">
        <f>(13/200)</f>
        <v>6.5000000000000002E-2</v>
      </c>
      <c r="N127">
        <f>(14/200)</f>
        <v>7.0000000000000007E-2</v>
      </c>
      <c r="P127">
        <f>(12/200)</f>
        <v>0.06</v>
      </c>
      <c r="Q127">
        <f>(12/200)</f>
        <v>0.06</v>
      </c>
      <c r="R127">
        <f>(12/200)</f>
        <v>0.06</v>
      </c>
      <c r="S127">
        <f>(11/200)</f>
        <v>5.5E-2</v>
      </c>
      <c r="U127">
        <f>0.055+0.06</f>
        <v>0.11499999999999999</v>
      </c>
      <c r="V127">
        <f>0.07+0.06</f>
        <v>0.13</v>
      </c>
      <c r="W127">
        <f>0.065+0.06</f>
        <v>0.125</v>
      </c>
      <c r="X127">
        <f>0.07+0.055</f>
        <v>0.125</v>
      </c>
      <c r="Z127">
        <f>SQRT((ABS($A$128-$A$127)^2+(ABS($B$128-$B$127)^2)))</f>
        <v>22.743772167681097</v>
      </c>
      <c r="AA127">
        <f>SQRT((ABS($C$128-$C$127)^2+(ABS($D$128-$D$127)^2)))</f>
        <v>22.252846260704203</v>
      </c>
      <c r="AB127">
        <f>SQRT((ABS($E$128-$E$127)^2+(ABS($F$128-$F$127)^2)))</f>
        <v>22.690980921039493</v>
      </c>
      <c r="AC127">
        <f>SQRT((ABS($G$128-$G$127)^2+(ABS($H$128-$H$127)^2)))</f>
        <v>20.068350449098112</v>
      </c>
      <c r="AJ127">
        <f>1/0.115</f>
        <v>8.695652173913043</v>
      </c>
      <c r="AK127">
        <f>1/0.13</f>
        <v>7.6923076923076916</v>
      </c>
      <c r="AL127">
        <f>1/0.125</f>
        <v>8</v>
      </c>
      <c r="AM127">
        <f>1/0.125</f>
        <v>8</v>
      </c>
      <c r="AO127">
        <f>$Z127/$U127</f>
        <v>197.77193189287911</v>
      </c>
      <c r="AP127">
        <f>$AA127/$V127</f>
        <v>171.1757404669554</v>
      </c>
      <c r="AQ127">
        <f>$AB127/$W127</f>
        <v>181.52784736831595</v>
      </c>
      <c r="AR127">
        <f>$AC127/$X127</f>
        <v>160.5468035927849</v>
      </c>
      <c r="AV127">
        <f>((0.055/0.115)*100)</f>
        <v>47.826086956521735</v>
      </c>
      <c r="AW127">
        <f>((0.07/0.13)*100)</f>
        <v>53.846153846153854</v>
      </c>
      <c r="AX127">
        <f>((0.065/0.125)*100)</f>
        <v>52</v>
      </c>
      <c r="AY127">
        <f>((0.07/0.125)*100)</f>
        <v>56.000000000000007</v>
      </c>
      <c r="BA127">
        <f>((0.06/0.115)*100)</f>
        <v>52.173913043478258</v>
      </c>
      <c r="BB127">
        <f>((0.06/0.13)*100)</f>
        <v>46.153846153846153</v>
      </c>
      <c r="BC127">
        <f>((0.06/0.125)*100)</f>
        <v>48</v>
      </c>
      <c r="BD127">
        <f>((0.055/0.125)*100)</f>
        <v>44</v>
      </c>
      <c r="BF127">
        <f>ABS($B$127-$D$127)</f>
        <v>1.7126099999999997</v>
      </c>
      <c r="BG127">
        <f>ABS($F$127-$H$127)</f>
        <v>4.8866870000000002</v>
      </c>
      <c r="BL127">
        <f>SQRT((ABS($A$127-$E$127)^2+(ABS($B$127-$F$127)^2)))</f>
        <v>3.9786278521275387</v>
      </c>
      <c r="BM127">
        <f>SQRT((ABS($C$127-$G$128)^2+(ABS($D$127-$H$128)^2)))</f>
        <v>0.66938275620005883</v>
      </c>
      <c r="BO127">
        <f>SQRT((ABS($A$127-$G$128)^2+(ABS($B$127-$H$128)^2)))</f>
        <v>6.9034415174758958</v>
      </c>
      <c r="BP127">
        <f>SQRT((ABS($C$127-$E$127)^2+(ABS($D$127-$F$127)^2)))</f>
        <v>6.3076490162307586</v>
      </c>
      <c r="BR127">
        <f>DEGREES(ACOS((4.51152622953253^2+16.5694835073862^2-15.9883468090594^2)/(2*4.51152622953253*16.5694835073862)))</f>
        <v>74.770127140927343</v>
      </c>
      <c r="BS127">
        <f>DEGREES(ACOS((21.8260734641311^2+23.5675740370911^2-5.35612588349769^2)/(2*21.8260734641311*23.5675740370911)))</f>
        <v>12.822487298277688</v>
      </c>
      <c r="BU127">
        <v>11</v>
      </c>
      <c r="BV127">
        <v>4</v>
      </c>
      <c r="BW127">
        <v>3</v>
      </c>
      <c r="BX127">
        <v>7</v>
      </c>
      <c r="BY127">
        <v>14</v>
      </c>
      <c r="BZ127">
        <v>4</v>
      </c>
      <c r="CA127">
        <v>6</v>
      </c>
      <c r="CB127">
        <v>2</v>
      </c>
      <c r="CC127">
        <v>13</v>
      </c>
      <c r="CD127">
        <v>3</v>
      </c>
      <c r="CE127">
        <v>6</v>
      </c>
      <c r="CF127">
        <v>9</v>
      </c>
      <c r="CG127">
        <v>14</v>
      </c>
      <c r="CH127">
        <v>7</v>
      </c>
      <c r="CI127">
        <v>2</v>
      </c>
      <c r="CJ127">
        <v>10</v>
      </c>
      <c r="CL127">
        <v>12</v>
      </c>
      <c r="CM127">
        <v>5</v>
      </c>
      <c r="CN127">
        <v>1</v>
      </c>
      <c r="CO127">
        <v>5</v>
      </c>
      <c r="CP127">
        <v>12</v>
      </c>
      <c r="CQ127">
        <v>5</v>
      </c>
      <c r="CR127">
        <v>4</v>
      </c>
      <c r="CS127">
        <v>0</v>
      </c>
      <c r="CT127">
        <v>12</v>
      </c>
      <c r="CU127">
        <v>4</v>
      </c>
      <c r="CV127">
        <v>4</v>
      </c>
      <c r="CW127">
        <v>8</v>
      </c>
      <c r="CX127">
        <v>11</v>
      </c>
      <c r="CY127">
        <v>5</v>
      </c>
      <c r="CZ127">
        <v>0</v>
      </c>
      <c r="DA127">
        <v>7</v>
      </c>
      <c r="DC127">
        <f>((4/11)*100)</f>
        <v>36.363636363636367</v>
      </c>
      <c r="DD127">
        <f>((3/11)*100)</f>
        <v>27.27272727272727</v>
      </c>
      <c r="DE127">
        <f>((7/11)*100)</f>
        <v>63.636363636363633</v>
      </c>
      <c r="DF127">
        <f>((4/14)*100)</f>
        <v>28.571428571428569</v>
      </c>
      <c r="DG127">
        <f>((6/14)*100)</f>
        <v>42.857142857142854</v>
      </c>
      <c r="DH127">
        <f>((2/14)*100)</f>
        <v>14.285714285714285</v>
      </c>
      <c r="DI127">
        <f>((3/13)*100)</f>
        <v>23.076923076923077</v>
      </c>
      <c r="DJ127">
        <f>((6/13)*100)</f>
        <v>46.153846153846153</v>
      </c>
      <c r="DK127">
        <f>((9/13)*100)</f>
        <v>69.230769230769226</v>
      </c>
      <c r="DL127">
        <f>((7/14)*100)</f>
        <v>50</v>
      </c>
      <c r="DM127">
        <f>((2/14)*100)</f>
        <v>14.285714285714285</v>
      </c>
      <c r="DN127">
        <f>((10/14)*100)</f>
        <v>71.428571428571431</v>
      </c>
      <c r="DP127">
        <f>((5/12)*100)</f>
        <v>41.666666666666671</v>
      </c>
      <c r="DQ127">
        <f>((1/12)*100)</f>
        <v>8.3333333333333321</v>
      </c>
      <c r="DR127">
        <f>((5/12)*100)</f>
        <v>41.666666666666671</v>
      </c>
      <c r="DS127">
        <f>((5/12)*100)</f>
        <v>41.666666666666671</v>
      </c>
      <c r="DT127">
        <f>((4/12)*100)</f>
        <v>33.333333333333329</v>
      </c>
      <c r="DU127">
        <f>((0/12)*100)</f>
        <v>0</v>
      </c>
      <c r="DV127">
        <f>((4/12)*100)</f>
        <v>33.333333333333329</v>
      </c>
      <c r="DW127">
        <f>((4/12)*100)</f>
        <v>33.333333333333329</v>
      </c>
      <c r="DX127">
        <f>((8/12)*100)</f>
        <v>66.666666666666657</v>
      </c>
      <c r="DY127">
        <f>((5/11)*100)</f>
        <v>45.454545454545453</v>
      </c>
      <c r="DZ127">
        <f>((0/11)*100)</f>
        <v>0</v>
      </c>
      <c r="EA127">
        <f>((7/11)*100)</f>
        <v>63.636363636363633</v>
      </c>
    </row>
    <row r="128" spans="1:131" x14ac:dyDescent="0.25">
      <c r="A128">
        <v>254.69313600000001</v>
      </c>
      <c r="B128">
        <v>8.2553610000000006</v>
      </c>
      <c r="C128">
        <v>261.478655</v>
      </c>
      <c r="D128">
        <v>6.4931330000000003</v>
      </c>
      <c r="E128">
        <v>257.48784000000001</v>
      </c>
      <c r="F128">
        <v>11.088414999999999</v>
      </c>
      <c r="G128">
        <v>238.58473599999999</v>
      </c>
      <c r="H128">
        <v>6.3429859999999998</v>
      </c>
      <c r="K128">
        <f>(13/200)</f>
        <v>6.5000000000000002E-2</v>
      </c>
      <c r="L128">
        <f>(15/200)</f>
        <v>7.4999999999999997E-2</v>
      </c>
      <c r="M128">
        <f>(15/200)</f>
        <v>7.4999999999999997E-2</v>
      </c>
      <c r="N128">
        <f>(14/200)</f>
        <v>7.0000000000000007E-2</v>
      </c>
      <c r="P128">
        <f>(14/200)</f>
        <v>7.0000000000000007E-2</v>
      </c>
      <c r="Q128">
        <f>(12/200)</f>
        <v>0.06</v>
      </c>
      <c r="R128">
        <f>(13/200)</f>
        <v>6.5000000000000002E-2</v>
      </c>
      <c r="S128">
        <f>(12/200)</f>
        <v>0.06</v>
      </c>
      <c r="U128">
        <f>0.065+0.07</f>
        <v>0.13500000000000001</v>
      </c>
      <c r="V128">
        <f>0.075+0.06</f>
        <v>0.13500000000000001</v>
      </c>
      <c r="W128">
        <f>0.075+0.065</f>
        <v>0.14000000000000001</v>
      </c>
      <c r="X128">
        <f>0.07+0.06</f>
        <v>0.13</v>
      </c>
      <c r="Z128">
        <f>SQRT((ABS($A$129-$A$128)^2+(ABS($B$129-$B$128)^2)))</f>
        <v>18.600715739942835</v>
      </c>
      <c r="AC128">
        <f>SQRT((ABS($G$129-$G$128)^2+(ABS($H$129-$H$128)^2)))</f>
        <v>22.655126518138999</v>
      </c>
      <c r="AJ128">
        <f>1/0.135</f>
        <v>7.4074074074074066</v>
      </c>
      <c r="AK128">
        <f>1/0.135</f>
        <v>7.4074074074074066</v>
      </c>
      <c r="AL128">
        <f>1/0.14</f>
        <v>7.1428571428571423</v>
      </c>
      <c r="AM128">
        <f>1/0.13</f>
        <v>7.6923076923076916</v>
      </c>
      <c r="AO128">
        <f>$Z128/$U128</f>
        <v>137.7830795551321</v>
      </c>
      <c r="AR128">
        <f>$AC128/$X128</f>
        <v>174.27020398568462</v>
      </c>
      <c r="AV128">
        <f>((0.065/0.135)*100)</f>
        <v>48.148148148148145</v>
      </c>
      <c r="AW128">
        <f>((0.075/0.135)*100)</f>
        <v>55.55555555555555</v>
      </c>
      <c r="AX128">
        <f>((0.075/0.14)*100)</f>
        <v>53.571428571428569</v>
      </c>
      <c r="AY128">
        <f>((0.07/0.13)*100)</f>
        <v>53.846153846153854</v>
      </c>
      <c r="BA128">
        <f>((0.07/0.135)*100)</f>
        <v>51.851851851851848</v>
      </c>
      <c r="BB128">
        <f>((0.06/0.135)*100)</f>
        <v>44.444444444444443</v>
      </c>
      <c r="BC128">
        <f>((0.065/0.14)*100)</f>
        <v>46.428571428571423</v>
      </c>
      <c r="BD128">
        <f>((0.06/0.13)*100)</f>
        <v>46.153846153846153</v>
      </c>
      <c r="BF128">
        <f>ABS($B$128-$D$128)</f>
        <v>1.7622280000000003</v>
      </c>
      <c r="BG128">
        <f>ABS($F$128-$H$128)</f>
        <v>4.7454289999999997</v>
      </c>
      <c r="BL128">
        <f>SQRT((ABS($A$128-$E$128)^2+(ABS($B$128-$F$128)^2)))</f>
        <v>3.9795182389997876</v>
      </c>
      <c r="BO128">
        <f>SQRT((ABS($A$128-$G$129)^2+(ABS($B$128-$H$129)^2)))</f>
        <v>6.9626262313877669</v>
      </c>
      <c r="BP128">
        <f>SQRT((ABS($C$128-$E$128)^2+(ABS($D$128-$F$128)^2)))</f>
        <v>6.0863142396485719</v>
      </c>
      <c r="BR128">
        <f>DEGREES(ACOS((12.2608196726504^2+31.0276007443465^2-19.6369120403209^2)/(2*12.2608196726504*31.0276007443465)))</f>
        <v>17.043942315355736</v>
      </c>
      <c r="BS128">
        <f>DEGREES(ACOS((24.1101884819652^2+25.0066696840811^2-4.51152622953253^2)/(2*24.1101884819652*25.0066696840811)))</f>
        <v>10.331381954219554</v>
      </c>
      <c r="BU128">
        <v>13</v>
      </c>
      <c r="BV128">
        <v>5</v>
      </c>
      <c r="BW128">
        <v>3</v>
      </c>
      <c r="BX128">
        <v>8</v>
      </c>
      <c r="BY128">
        <v>15</v>
      </c>
      <c r="BZ128">
        <v>5</v>
      </c>
      <c r="CA128">
        <v>7</v>
      </c>
      <c r="CB128">
        <v>2</v>
      </c>
      <c r="CC128">
        <v>15</v>
      </c>
      <c r="CD128">
        <v>3</v>
      </c>
      <c r="CE128">
        <v>7</v>
      </c>
      <c r="CF128">
        <v>10</v>
      </c>
      <c r="CG128">
        <v>14</v>
      </c>
      <c r="CH128">
        <v>8</v>
      </c>
      <c r="CI128">
        <v>2</v>
      </c>
      <c r="CJ128">
        <v>9</v>
      </c>
      <c r="CL128">
        <v>14</v>
      </c>
      <c r="CM128">
        <v>4</v>
      </c>
      <c r="CN128">
        <v>4</v>
      </c>
      <c r="CO128">
        <v>8</v>
      </c>
      <c r="CP128">
        <v>12</v>
      </c>
      <c r="CQ128">
        <v>4</v>
      </c>
      <c r="CR128">
        <v>5</v>
      </c>
      <c r="CS128">
        <v>0</v>
      </c>
      <c r="CT128">
        <v>13</v>
      </c>
      <c r="CU128">
        <v>3</v>
      </c>
      <c r="CV128">
        <v>5</v>
      </c>
      <c r="CW128">
        <v>8</v>
      </c>
      <c r="CX128">
        <v>12</v>
      </c>
      <c r="CY128">
        <v>8</v>
      </c>
      <c r="CZ128">
        <v>0</v>
      </c>
      <c r="DA128">
        <v>8</v>
      </c>
      <c r="DC128">
        <f>((5/13)*100)</f>
        <v>38.461538461538467</v>
      </c>
      <c r="DD128">
        <f>((3/13)*100)</f>
        <v>23.076923076923077</v>
      </c>
      <c r="DE128">
        <f>((8/13)*100)</f>
        <v>61.53846153846154</v>
      </c>
      <c r="DF128">
        <f>((5/15)*100)</f>
        <v>33.333333333333329</v>
      </c>
      <c r="DG128">
        <f>((7/15)*100)</f>
        <v>46.666666666666664</v>
      </c>
      <c r="DH128">
        <f>((2/15)*100)</f>
        <v>13.333333333333334</v>
      </c>
      <c r="DI128">
        <f>((3/15)*100)</f>
        <v>20</v>
      </c>
      <c r="DJ128">
        <f>((7/15)*100)</f>
        <v>46.666666666666664</v>
      </c>
      <c r="DK128">
        <f>((10/15)*100)</f>
        <v>66.666666666666657</v>
      </c>
      <c r="DL128">
        <f>((8/14)*100)</f>
        <v>57.142857142857139</v>
      </c>
      <c r="DM128">
        <f>((2/14)*100)</f>
        <v>14.285714285714285</v>
      </c>
      <c r="DN128">
        <f>((9/14)*100)</f>
        <v>64.285714285714292</v>
      </c>
      <c r="DP128">
        <f>((4/14)*100)</f>
        <v>28.571428571428569</v>
      </c>
      <c r="DQ128">
        <f>((4/14)*100)</f>
        <v>28.571428571428569</v>
      </c>
      <c r="DR128">
        <f>((8/14)*100)</f>
        <v>57.142857142857139</v>
      </c>
      <c r="DS128">
        <f>((4/12)*100)</f>
        <v>33.333333333333329</v>
      </c>
      <c r="DT128">
        <f>((5/12)*100)</f>
        <v>41.666666666666671</v>
      </c>
      <c r="DU128">
        <f>((0/12)*100)</f>
        <v>0</v>
      </c>
      <c r="DV128">
        <f>((3/13)*100)</f>
        <v>23.076923076923077</v>
      </c>
      <c r="DW128">
        <f>((5/13)*100)</f>
        <v>38.461538461538467</v>
      </c>
      <c r="DX128">
        <f>((8/13)*100)</f>
        <v>61.53846153846154</v>
      </c>
      <c r="DY128">
        <f>((8/12)*100)</f>
        <v>66.666666666666657</v>
      </c>
      <c r="DZ128">
        <f>((0/12)*100)</f>
        <v>0</v>
      </c>
      <c r="EA128">
        <f>((8/12)*100)</f>
        <v>66.666666666666657</v>
      </c>
    </row>
    <row r="129" spans="1:131" x14ac:dyDescent="0.25">
      <c r="A129">
        <v>273.28126700000001</v>
      </c>
      <c r="B129">
        <v>7.5712469999999996</v>
      </c>
      <c r="G129">
        <v>261.23495600000001</v>
      </c>
      <c r="H129">
        <v>5.8715080000000004</v>
      </c>
      <c r="K129">
        <f>(11/200)</f>
        <v>5.5E-2</v>
      </c>
      <c r="N129">
        <f>(15/200)</f>
        <v>7.4999999999999997E-2</v>
      </c>
      <c r="P129">
        <f>(15/200)</f>
        <v>7.4999999999999997E-2</v>
      </c>
      <c r="Q129">
        <f>(14/200)</f>
        <v>7.0000000000000007E-2</v>
      </c>
      <c r="R129">
        <f>(13/200)</f>
        <v>6.5000000000000002E-2</v>
      </c>
      <c r="S129">
        <f>(13/200)</f>
        <v>6.5000000000000002E-2</v>
      </c>
      <c r="U129">
        <f>0.055+0.075</f>
        <v>0.13</v>
      </c>
      <c r="X129">
        <f>0.075+0.065</f>
        <v>0.14000000000000001</v>
      </c>
      <c r="AJ129">
        <f>1/0.13</f>
        <v>7.6923076923076916</v>
      </c>
      <c r="AM129">
        <f>1/0.14</f>
        <v>7.1428571428571423</v>
      </c>
      <c r="AV129">
        <f>((0.055/0.13)*100)</f>
        <v>42.307692307692307</v>
      </c>
      <c r="AY129">
        <f>((0.075/0.14)*100)</f>
        <v>53.571428571428569</v>
      </c>
      <c r="BA129">
        <f>((0.075/0.13)*100)</f>
        <v>57.692307692307686</v>
      </c>
      <c r="BD129">
        <f>((0.065/0.14)*100)</f>
        <v>46.428571428571423</v>
      </c>
      <c r="BI129">
        <v>2.7273189999999996</v>
      </c>
      <c r="BJ129">
        <v>2.4783314999999999</v>
      </c>
      <c r="BR129">
        <f>DEGREES(ACOS((5.00905793283857^2+22.386912215939^2-21.2928811072517^2)/(2*5.00905793283857*22.386912215939)))</f>
        <v>71.037546959603034</v>
      </c>
      <c r="BS129">
        <f>DEGREES(ACOS((15.9883468090594^2+27.1973277078446^2-12.2608196726504^2)/(2*15.9883468090594*27.1973277078446)))</f>
        <v>13.684209742045701</v>
      </c>
      <c r="BU129">
        <v>11</v>
      </c>
      <c r="BV129">
        <v>2</v>
      </c>
      <c r="BW129">
        <v>3</v>
      </c>
      <c r="BX129">
        <v>8</v>
      </c>
      <c r="CG129">
        <v>15</v>
      </c>
      <c r="CH129">
        <v>8</v>
      </c>
      <c r="CI129">
        <v>2</v>
      </c>
      <c r="CJ129">
        <v>10</v>
      </c>
      <c r="CL129">
        <v>15</v>
      </c>
      <c r="CM129">
        <v>5</v>
      </c>
      <c r="CN129">
        <v>3</v>
      </c>
      <c r="CO129">
        <v>8</v>
      </c>
      <c r="CP129">
        <v>14</v>
      </c>
      <c r="CQ129">
        <v>5</v>
      </c>
      <c r="CR129">
        <v>6</v>
      </c>
      <c r="CS129">
        <v>1</v>
      </c>
      <c r="CT129">
        <v>13</v>
      </c>
      <c r="CU129">
        <v>5</v>
      </c>
      <c r="CV129">
        <v>6</v>
      </c>
      <c r="CW129">
        <v>8</v>
      </c>
      <c r="CX129">
        <v>13</v>
      </c>
      <c r="CY129">
        <v>8</v>
      </c>
      <c r="CZ129">
        <v>0</v>
      </c>
      <c r="DA129">
        <v>8</v>
      </c>
      <c r="DC129">
        <f>((2/11)*100)</f>
        <v>18.181818181818183</v>
      </c>
      <c r="DD129">
        <f>((3/11)*100)</f>
        <v>27.27272727272727</v>
      </c>
      <c r="DE129">
        <f>((8/11)*100)</f>
        <v>72.727272727272734</v>
      </c>
      <c r="DL129">
        <f>((8/15)*100)</f>
        <v>53.333333333333336</v>
      </c>
      <c r="DM129">
        <f>((2/15)*100)</f>
        <v>13.333333333333334</v>
      </c>
      <c r="DN129">
        <f>((10/15)*100)</f>
        <v>66.666666666666657</v>
      </c>
      <c r="DP129">
        <f>((5/15)*100)</f>
        <v>33.333333333333329</v>
      </c>
      <c r="DQ129">
        <f>((3/15)*100)</f>
        <v>20</v>
      </c>
      <c r="DR129">
        <f>((8/15)*100)</f>
        <v>53.333333333333336</v>
      </c>
      <c r="DS129">
        <f>((5/14)*100)</f>
        <v>35.714285714285715</v>
      </c>
      <c r="DT129">
        <f>((6/14)*100)</f>
        <v>42.857142857142854</v>
      </c>
      <c r="DU129">
        <f>((1/14)*100)</f>
        <v>7.1428571428571423</v>
      </c>
      <c r="DV129">
        <f>((5/13)*100)</f>
        <v>38.461538461538467</v>
      </c>
      <c r="DW129">
        <f>((6/13)*100)</f>
        <v>46.153846153846153</v>
      </c>
      <c r="DX129">
        <f>((8/13)*100)</f>
        <v>61.53846153846154</v>
      </c>
      <c r="DY129">
        <f>((8/13)*100)</f>
        <v>61.53846153846154</v>
      </c>
      <c r="DZ129">
        <f>((0/13)*100)</f>
        <v>0</v>
      </c>
      <c r="EA129">
        <f>((8/13)*100)</f>
        <v>61.53846153846154</v>
      </c>
    </row>
    <row r="130" spans="1:131" x14ac:dyDescent="0.25">
      <c r="A130" t="s">
        <v>22</v>
      </c>
      <c r="B130" t="s">
        <v>22</v>
      </c>
      <c r="C130" t="s">
        <v>22</v>
      </c>
      <c r="D130" t="s">
        <v>22</v>
      </c>
      <c r="E130" t="s">
        <v>22</v>
      </c>
      <c r="F130" t="s">
        <v>22</v>
      </c>
      <c r="G130" t="s">
        <v>22</v>
      </c>
      <c r="H130" t="s">
        <v>22</v>
      </c>
      <c r="BR130">
        <f>DEGREES(ACOS((5.57453319942468^2+19.7891124836155^2-17.2118274135345^2)/(2*5.57453319942468*19.7891124836155)))</f>
        <v>55.035135552401819</v>
      </c>
      <c r="BS130">
        <f>DEGREES(ACOS((21.2928811072517^2+23.858064511876^2-5.57453319942468^2)/(2*21.2928811072517*23.858064511876)))</f>
        <v>12.606810189260253</v>
      </c>
    </row>
    <row r="131" spans="1:131" x14ac:dyDescent="0.25">
      <c r="A131">
        <v>241.790291</v>
      </c>
      <c r="B131">
        <v>7.056508</v>
      </c>
      <c r="C131">
        <v>230.315111</v>
      </c>
      <c r="D131">
        <v>9.096546</v>
      </c>
      <c r="E131">
        <v>243.60798</v>
      </c>
      <c r="F131">
        <v>5.5312080000000003</v>
      </c>
      <c r="G131">
        <v>253.89821000000001</v>
      </c>
      <c r="H131">
        <v>7.9129420000000001</v>
      </c>
      <c r="Z131">
        <f>SQRT((ABS($A$132-$A$131)^2+(ABS($B$132-$B$131)^2)))</f>
        <v>21.859744723709412</v>
      </c>
      <c r="AA131">
        <f>SQRT((ABS($C$132-$C$131)^2+(ABS($D$132-$D$131)^2)))</f>
        <v>21.071084781518326</v>
      </c>
      <c r="AB131">
        <f>SQRT((ABS($E$132-$E$131)^2+(ABS($F$132-$F$131)^2)))</f>
        <v>23.086893852967972</v>
      </c>
      <c r="AC131">
        <f>SQRT((ABS($G$132-$G$131)^2+(ABS($H$132-$H$131)^2)))</f>
        <v>23.843836255382591</v>
      </c>
      <c r="BF131">
        <f>ABS($B$131-$D$131)</f>
        <v>2.040038</v>
      </c>
      <c r="BG131">
        <f>ABS($F$131-$H$131)</f>
        <v>2.3817339999999998</v>
      </c>
      <c r="BL131">
        <f>SQRT((ABS($A$131-$E$131)^2+(ABS($B$131-$F$131)^2)))</f>
        <v>2.3728744995724078</v>
      </c>
      <c r="BM131">
        <f>SQRT((ABS($C$131-$G$132)^2+(ABS($D$131-$H$132)^2)))</f>
        <v>0.54700672798787464</v>
      </c>
      <c r="BO131">
        <f>SQRT((ABS($A$131-$G$131)^2+(ABS($B$131-$H$131)^2)))</f>
        <v>12.138170443148228</v>
      </c>
      <c r="BP131">
        <f>SQRT((ABS($C$131-$E$132)^2+(ABS($D$131-$F$132)^2)))</f>
        <v>9.955986317298013</v>
      </c>
      <c r="BR131">
        <f>DEGREES(ACOS((4.90217017073704^2+19.0791503182604^2-17.6071105083096^2)/(2*4.90217017073704*19.0791503182604)))</f>
        <v>65.344047655825733</v>
      </c>
      <c r="BS131">
        <f>DEGREES(ACOS((17.2118274135345^2+18.8241218613563^2-4.90217017073704^2)/(2*17.2118274135345*18.8241218613563)))</f>
        <v>14.776963535997073</v>
      </c>
    </row>
    <row r="132" spans="1:131" x14ac:dyDescent="0.25">
      <c r="A132">
        <v>219.96704499999998</v>
      </c>
      <c r="B132">
        <v>8.3191930000000003</v>
      </c>
      <c r="C132">
        <v>209.260234</v>
      </c>
      <c r="D132">
        <v>8.2702480000000005</v>
      </c>
      <c r="E132">
        <v>220.57125099999999</v>
      </c>
      <c r="F132">
        <v>7.0523210000000001</v>
      </c>
      <c r="G132">
        <v>230.114519</v>
      </c>
      <c r="H132">
        <v>9.6054460000000006</v>
      </c>
      <c r="K132">
        <f>(17/200)</f>
        <v>8.5000000000000006E-2</v>
      </c>
      <c r="L132">
        <f>(14/200)</f>
        <v>7.0000000000000007E-2</v>
      </c>
      <c r="M132">
        <f>(15/200)</f>
        <v>7.4999999999999997E-2</v>
      </c>
      <c r="N132">
        <f>(15/200)</f>
        <v>7.4999999999999997E-2</v>
      </c>
      <c r="P132">
        <f>(13/200)</f>
        <v>6.5000000000000002E-2</v>
      </c>
      <c r="Q132">
        <f>(14/200)</f>
        <v>7.0000000000000007E-2</v>
      </c>
      <c r="R132">
        <f>(13/200)</f>
        <v>6.5000000000000002E-2</v>
      </c>
      <c r="S132">
        <f>(15/200)</f>
        <v>7.4999999999999997E-2</v>
      </c>
      <c r="U132">
        <f>0.085+0.065</f>
        <v>0.15000000000000002</v>
      </c>
      <c r="V132">
        <f>0.07+0.07</f>
        <v>0.14000000000000001</v>
      </c>
      <c r="W132">
        <f>0.075+0.065</f>
        <v>0.14000000000000001</v>
      </c>
      <c r="X132">
        <f>0.075+0.075</f>
        <v>0.15</v>
      </c>
      <c r="Z132">
        <f>SQRT((ABS($A$133-$A$132)^2+(ABS($B$133-$B$132)^2)))</f>
        <v>21.605400260495891</v>
      </c>
      <c r="AA132">
        <f>SQRT((ABS($C$133-$C$132)^2+(ABS($D$133-$D$132)^2)))</f>
        <v>23.384054111562783</v>
      </c>
      <c r="AB132">
        <f>SQRT((ABS($E$133-$E$132)^2+(ABS($F$133-$F$132)^2)))</f>
        <v>21.011658063971275</v>
      </c>
      <c r="AC132">
        <f>SQRT((ABS($G$133-$G$132)^2+(ABS($H$133-$H$132)^2)))</f>
        <v>21.492801322358925</v>
      </c>
      <c r="AJ132">
        <f>1/0.15</f>
        <v>6.666666666666667</v>
      </c>
      <c r="AK132">
        <f>1/0.14</f>
        <v>7.1428571428571423</v>
      </c>
      <c r="AL132">
        <f>1/0.14</f>
        <v>7.1428571428571423</v>
      </c>
      <c r="AM132">
        <f>1/0.15</f>
        <v>6.666666666666667</v>
      </c>
      <c r="AO132">
        <f>$Z132/$U132</f>
        <v>144.03600173663926</v>
      </c>
      <c r="AP132">
        <f>$AA132/$V132</f>
        <v>167.02895793973414</v>
      </c>
      <c r="AQ132">
        <f>$AB132/$W132</f>
        <v>150.08327188550911</v>
      </c>
      <c r="AR132">
        <f>$AC132/$X132</f>
        <v>143.28534214905952</v>
      </c>
      <c r="AV132">
        <f>((0.085/0.15)*100)</f>
        <v>56.666666666666679</v>
      </c>
      <c r="AW132">
        <f>((0.07/0.14)*100)</f>
        <v>50</v>
      </c>
      <c r="AX132">
        <f>((0.075/0.14)*100)</f>
        <v>53.571428571428569</v>
      </c>
      <c r="AY132">
        <f>((0.075/0.15)*100)</f>
        <v>50</v>
      </c>
      <c r="BA132">
        <f>((0.065/0.15)*100)</f>
        <v>43.333333333333336</v>
      </c>
      <c r="BB132">
        <f>((0.07/0.14)*100)</f>
        <v>50</v>
      </c>
      <c r="BC132">
        <f>((0.065/0.14)*100)</f>
        <v>46.428571428571423</v>
      </c>
      <c r="BD132">
        <f>((0.075/0.15)*100)</f>
        <v>50</v>
      </c>
      <c r="BF132">
        <f>ABS($B$132-$D$132)</f>
        <v>4.8944999999999794E-2</v>
      </c>
      <c r="BG132">
        <f>ABS($F$132-$H$132)</f>
        <v>2.5531250000000005</v>
      </c>
      <c r="BL132">
        <f>SQRT((ABS($A$132-$E$132)^2+(ABS($B$132-$F$132)^2)))</f>
        <v>1.4035774131910239</v>
      </c>
      <c r="BM132">
        <f>SQRT((ABS($C$132-$G$133)^2+(ABS($D$132-$H$133)^2)))</f>
        <v>1.1939914807878693</v>
      </c>
      <c r="BO132">
        <f>SQRT((ABS($A$132-$G$132)^2+(ABS($B$132-$H$132)^2)))</f>
        <v>10.228669285918151</v>
      </c>
      <c r="BP132">
        <f>SQRT((ABS($C$132-$E$133)^2+(ABS($D$132-$F$133)^2)))</f>
        <v>10.023531343712541</v>
      </c>
      <c r="BR132">
        <f>DEGREES(ACOS((5.81925097196237^2+19.8460822631981^2-16.830999999058^2)/(2*5.81925097196237*19.8460822631981)))</f>
        <v>51.290341031082981</v>
      </c>
      <c r="BS132">
        <f>DEGREES(ACOS((17.6071105083096^2+20.608218242114^2-5.81925097196237^2)/(2*17.6071105083096*20.608218242114)))</f>
        <v>15.03940012845927</v>
      </c>
      <c r="BU132">
        <v>17</v>
      </c>
      <c r="BV132">
        <v>3</v>
      </c>
      <c r="BW132">
        <v>4</v>
      </c>
      <c r="BX132">
        <v>15</v>
      </c>
      <c r="BY132">
        <v>14</v>
      </c>
      <c r="BZ132">
        <v>3</v>
      </c>
      <c r="CA132">
        <v>12</v>
      </c>
      <c r="CB132">
        <v>2</v>
      </c>
      <c r="CC132">
        <v>15</v>
      </c>
      <c r="CD132">
        <v>4</v>
      </c>
      <c r="CE132">
        <v>12</v>
      </c>
      <c r="CF132">
        <v>4</v>
      </c>
      <c r="CG132">
        <v>15</v>
      </c>
      <c r="CH132">
        <v>15</v>
      </c>
      <c r="CI132">
        <v>1</v>
      </c>
      <c r="CJ132">
        <v>4</v>
      </c>
      <c r="CL132">
        <v>13</v>
      </c>
      <c r="CM132">
        <v>0</v>
      </c>
      <c r="CN132">
        <v>0</v>
      </c>
      <c r="CO132">
        <v>13</v>
      </c>
      <c r="CP132">
        <v>14</v>
      </c>
      <c r="CQ132">
        <v>0</v>
      </c>
      <c r="CR132">
        <v>11</v>
      </c>
      <c r="CS132">
        <v>0</v>
      </c>
      <c r="CT132">
        <v>13</v>
      </c>
      <c r="CU132">
        <v>0</v>
      </c>
      <c r="CV132">
        <v>11</v>
      </c>
      <c r="CW132">
        <v>2</v>
      </c>
      <c r="CX132">
        <v>15</v>
      </c>
      <c r="CY132">
        <v>13</v>
      </c>
      <c r="CZ132">
        <v>0</v>
      </c>
      <c r="DA132">
        <v>2</v>
      </c>
      <c r="DC132">
        <f>((3/17)*100)</f>
        <v>17.647058823529413</v>
      </c>
      <c r="DD132">
        <f>((4/17)*100)</f>
        <v>23.52941176470588</v>
      </c>
      <c r="DE132">
        <f>((15/17)*100)</f>
        <v>88.235294117647058</v>
      </c>
      <c r="DF132">
        <f>((3/14)*100)</f>
        <v>21.428571428571427</v>
      </c>
      <c r="DG132">
        <f>((12/14)*100)</f>
        <v>85.714285714285708</v>
      </c>
      <c r="DH132">
        <f>((2/14)*100)</f>
        <v>14.285714285714285</v>
      </c>
      <c r="DI132">
        <f>((4/15)*100)</f>
        <v>26.666666666666668</v>
      </c>
      <c r="DJ132">
        <f>((12/15)*100)</f>
        <v>80</v>
      </c>
      <c r="DK132">
        <f>((4/15)*100)</f>
        <v>26.666666666666668</v>
      </c>
      <c r="DL132">
        <f>((15/15)*100)</f>
        <v>100</v>
      </c>
      <c r="DM132">
        <f>((1/15)*100)</f>
        <v>6.666666666666667</v>
      </c>
      <c r="DN132">
        <f>((4/15)*100)</f>
        <v>26.666666666666668</v>
      </c>
      <c r="DP132">
        <f>((0/13)*100)</f>
        <v>0</v>
      </c>
      <c r="DQ132">
        <f>((0/13)*100)</f>
        <v>0</v>
      </c>
      <c r="DR132">
        <f>((13/13)*100)</f>
        <v>100</v>
      </c>
      <c r="DS132">
        <f>((0/14)*100)</f>
        <v>0</v>
      </c>
      <c r="DT132">
        <f>((11/14)*100)</f>
        <v>78.571428571428569</v>
      </c>
      <c r="DU132">
        <f>((0/14)*100)</f>
        <v>0</v>
      </c>
      <c r="DV132">
        <f>((0/13)*100)</f>
        <v>0</v>
      </c>
      <c r="DW132">
        <f>((11/13)*100)</f>
        <v>84.615384615384613</v>
      </c>
      <c r="DX132">
        <f>((2/13)*100)</f>
        <v>15.384615384615385</v>
      </c>
      <c r="DY132">
        <f>((13/15)*100)</f>
        <v>86.666666666666671</v>
      </c>
      <c r="DZ132">
        <f>((0/15)*100)</f>
        <v>0</v>
      </c>
      <c r="EA132">
        <f>((2/15)*100)</f>
        <v>13.333333333333334</v>
      </c>
    </row>
    <row r="133" spans="1:131" x14ac:dyDescent="0.25">
      <c r="A133">
        <v>198.43434400000001</v>
      </c>
      <c r="B133">
        <v>6.5482870000000002</v>
      </c>
      <c r="C133">
        <v>185.90029799999999</v>
      </c>
      <c r="D133">
        <v>7.2084679999999999</v>
      </c>
      <c r="E133">
        <v>199.61353600000001</v>
      </c>
      <c r="F133">
        <v>5.5476760000000001</v>
      </c>
      <c r="G133">
        <v>208.62417099999999</v>
      </c>
      <c r="H133">
        <v>9.2807130000000004</v>
      </c>
      <c r="K133">
        <f>(15/200)</f>
        <v>7.4999999999999997E-2</v>
      </c>
      <c r="L133">
        <f>(15/200)</f>
        <v>7.4999999999999997E-2</v>
      </c>
      <c r="M133">
        <f>(15/200)</f>
        <v>7.4999999999999997E-2</v>
      </c>
      <c r="N133">
        <f>(15/200)</f>
        <v>7.4999999999999997E-2</v>
      </c>
      <c r="P133">
        <f>(11/200)</f>
        <v>5.5E-2</v>
      </c>
      <c r="Q133">
        <f>(12/200)</f>
        <v>0.06</v>
      </c>
      <c r="R133">
        <f>(12/200)</f>
        <v>0.06</v>
      </c>
      <c r="S133">
        <f>(12/200)</f>
        <v>0.06</v>
      </c>
      <c r="U133">
        <f>0.075+0.055</f>
        <v>0.13</v>
      </c>
      <c r="V133">
        <f>0.075+0.06</f>
        <v>0.13500000000000001</v>
      </c>
      <c r="W133">
        <f>0.075+0.06</f>
        <v>0.13500000000000001</v>
      </c>
      <c r="X133">
        <f>0.075+0.06</f>
        <v>0.13500000000000001</v>
      </c>
      <c r="Z133">
        <f>SQRT((ABS($A$134-$A$133)^2+(ABS($B$134-$B$133)^2)))</f>
        <v>24.101910857472742</v>
      </c>
      <c r="AA133">
        <f>SQRT((ABS($C$134-$C$133)^2+(ABS($D$134-$D$133)^2)))</f>
        <v>22.883135650958767</v>
      </c>
      <c r="AB133">
        <f>SQRT((ABS($E$134-$E$133)^2+(ABS($F$134-$F$133)^2)))</f>
        <v>23.315277943504999</v>
      </c>
      <c r="AC133">
        <f>SQRT((ABS($G$134-$G$133)^2+(ABS($H$134-$H$133)^2)))</f>
        <v>23.685975056416563</v>
      </c>
      <c r="AJ133">
        <f>1/0.13</f>
        <v>7.6923076923076916</v>
      </c>
      <c r="AK133">
        <f>1/0.135</f>
        <v>7.4074074074074066</v>
      </c>
      <c r="AL133">
        <f>1/0.135</f>
        <v>7.4074074074074066</v>
      </c>
      <c r="AM133">
        <f>1/0.135</f>
        <v>7.4074074074074066</v>
      </c>
      <c r="AO133">
        <f>$Z133/$U133</f>
        <v>185.39931428825184</v>
      </c>
      <c r="AP133">
        <f>$AA133/$V133</f>
        <v>169.50470852562049</v>
      </c>
      <c r="AQ133">
        <f>$AB133/$W133</f>
        <v>172.70576254448147</v>
      </c>
      <c r="AR133">
        <f>$AC133/$X133</f>
        <v>175.45166708456713</v>
      </c>
      <c r="AV133">
        <f>((0.075/0.13)*100)</f>
        <v>57.692307692307686</v>
      </c>
      <c r="AW133">
        <f>((0.075/0.135)*100)</f>
        <v>55.55555555555555</v>
      </c>
      <c r="AX133">
        <f>((0.075/0.135)*100)</f>
        <v>55.55555555555555</v>
      </c>
      <c r="AY133">
        <f>((0.075/0.135)*100)</f>
        <v>55.55555555555555</v>
      </c>
      <c r="BA133">
        <f>((0.055/0.13)*100)</f>
        <v>42.307692307692307</v>
      </c>
      <c r="BB133">
        <f>((0.06/0.135)*100)</f>
        <v>44.444444444444443</v>
      </c>
      <c r="BC133">
        <f>((0.06/0.135)*100)</f>
        <v>44.444444444444443</v>
      </c>
      <c r="BD133">
        <f>((0.06/0.135)*100)</f>
        <v>44.444444444444443</v>
      </c>
      <c r="BF133">
        <f>ABS($B$133-$D$133)</f>
        <v>0.66018099999999968</v>
      </c>
      <c r="BG133">
        <f>ABS($F$133-$H$133)</f>
        <v>3.7330370000000004</v>
      </c>
      <c r="BL133">
        <f>SQRT((ABS($A$133-$E$133)^2+(ABS($B$133-$F$133)^2)))</f>
        <v>1.5465174251152172</v>
      </c>
      <c r="BM133">
        <f>SQRT((ABS($C$133-$G$134)^2+(ABS($D$133-$H$134)^2)))</f>
        <v>1.6686640366143182</v>
      </c>
      <c r="BO133">
        <f>SQRT((ABS($A$133-$G$133)^2+(ABS($B$133-$H$133)^2)))</f>
        <v>10.549821142341921</v>
      </c>
      <c r="BP133">
        <f>SQRT((ABS($C$133-$E$134)^2+(ABS($D$133-$F$134)^2)))</f>
        <v>9.9113082202444573</v>
      </c>
      <c r="BS133">
        <f>DEGREES(ACOS((16.830999999058^2+21.4069457810666^2-7.11777293409856^2)/(2*16.830999999058*21.4069457810666)))</f>
        <v>16.513680754683477</v>
      </c>
      <c r="BU133">
        <v>15</v>
      </c>
      <c r="BV133">
        <v>3</v>
      </c>
      <c r="BW133">
        <v>3</v>
      </c>
      <c r="BX133">
        <v>14</v>
      </c>
      <c r="BY133">
        <v>15</v>
      </c>
      <c r="BZ133">
        <v>4</v>
      </c>
      <c r="CA133">
        <v>13</v>
      </c>
      <c r="CB133">
        <v>3</v>
      </c>
      <c r="CC133">
        <v>15</v>
      </c>
      <c r="CD133">
        <v>4</v>
      </c>
      <c r="CE133">
        <v>13</v>
      </c>
      <c r="CF133">
        <v>4</v>
      </c>
      <c r="CG133">
        <v>15</v>
      </c>
      <c r="CH133">
        <v>14</v>
      </c>
      <c r="CI133">
        <v>3</v>
      </c>
      <c r="CJ133">
        <v>4</v>
      </c>
      <c r="CL133">
        <v>11</v>
      </c>
      <c r="CM133">
        <v>0</v>
      </c>
      <c r="CN133">
        <v>0</v>
      </c>
      <c r="CO133">
        <v>11</v>
      </c>
      <c r="CP133">
        <v>12</v>
      </c>
      <c r="CQ133">
        <v>0</v>
      </c>
      <c r="CR133">
        <v>10</v>
      </c>
      <c r="CS133">
        <v>0</v>
      </c>
      <c r="CT133">
        <v>12</v>
      </c>
      <c r="CU133">
        <v>0</v>
      </c>
      <c r="CV133">
        <v>10</v>
      </c>
      <c r="CW133">
        <v>1</v>
      </c>
      <c r="CX133">
        <v>12</v>
      </c>
      <c r="CY133">
        <v>11</v>
      </c>
      <c r="CZ133">
        <v>0</v>
      </c>
      <c r="DA133">
        <v>1</v>
      </c>
      <c r="DC133">
        <f>((3/15)*100)</f>
        <v>20</v>
      </c>
      <c r="DD133">
        <f>((3/15)*100)</f>
        <v>20</v>
      </c>
      <c r="DE133">
        <f>((14/15)*100)</f>
        <v>93.333333333333329</v>
      </c>
      <c r="DF133">
        <f>((4/15)*100)</f>
        <v>26.666666666666668</v>
      </c>
      <c r="DG133">
        <f>((13/15)*100)</f>
        <v>86.666666666666671</v>
      </c>
      <c r="DH133">
        <f>((3/15)*100)</f>
        <v>20</v>
      </c>
      <c r="DI133">
        <f>((4/15)*100)</f>
        <v>26.666666666666668</v>
      </c>
      <c r="DJ133">
        <f>((13/15)*100)</f>
        <v>86.666666666666671</v>
      </c>
      <c r="DK133">
        <f>((4/15)*100)</f>
        <v>26.666666666666668</v>
      </c>
      <c r="DL133">
        <f>((14/15)*100)</f>
        <v>93.333333333333329</v>
      </c>
      <c r="DM133">
        <f>((3/15)*100)</f>
        <v>20</v>
      </c>
      <c r="DN133">
        <f>((4/15)*100)</f>
        <v>26.666666666666668</v>
      </c>
      <c r="DP133">
        <f>((0/11)*100)</f>
        <v>0</v>
      </c>
      <c r="DQ133">
        <f>((0/11)*100)</f>
        <v>0</v>
      </c>
      <c r="DR133">
        <f>((11/11)*100)</f>
        <v>100</v>
      </c>
      <c r="DS133">
        <f>((0/12)*100)</f>
        <v>0</v>
      </c>
      <c r="DT133">
        <f>((10/12)*100)</f>
        <v>83.333333333333343</v>
      </c>
      <c r="DU133">
        <f>((0/12)*100)</f>
        <v>0</v>
      </c>
      <c r="DV133">
        <f>((0/12)*100)</f>
        <v>0</v>
      </c>
      <c r="DW133">
        <f>((10/12)*100)</f>
        <v>83.333333333333343</v>
      </c>
      <c r="DX133">
        <f>((1/12)*100)</f>
        <v>8.3333333333333321</v>
      </c>
      <c r="DY133">
        <f>((11/12)*100)</f>
        <v>91.666666666666657</v>
      </c>
      <c r="DZ133">
        <f>((0/12)*100)</f>
        <v>0</v>
      </c>
      <c r="EA133">
        <f>((1/12)*100)</f>
        <v>8.3333333333333321</v>
      </c>
    </row>
    <row r="134" spans="1:131" x14ac:dyDescent="0.25">
      <c r="A134">
        <v>174.34879999999998</v>
      </c>
      <c r="B134">
        <v>5.6602119999999996</v>
      </c>
      <c r="C134">
        <v>163.02550199999999</v>
      </c>
      <c r="D134">
        <v>6.5907260000000001</v>
      </c>
      <c r="E134">
        <v>176.31399599999997</v>
      </c>
      <c r="F134">
        <v>4.6911589999999999</v>
      </c>
      <c r="G134">
        <v>184.948589</v>
      </c>
      <c r="H134">
        <v>8.5791210000000007</v>
      </c>
      <c r="K134">
        <f>(16/200)</f>
        <v>0.08</v>
      </c>
      <c r="L134">
        <f>(14/200)</f>
        <v>7.0000000000000007E-2</v>
      </c>
      <c r="M134">
        <f>(15/200)</f>
        <v>7.4999999999999997E-2</v>
      </c>
      <c r="N134">
        <f>(15/200)</f>
        <v>7.4999999999999997E-2</v>
      </c>
      <c r="P134">
        <f>(11/200)</f>
        <v>5.5E-2</v>
      </c>
      <c r="Q134">
        <f>(13/200)</f>
        <v>6.5000000000000002E-2</v>
      </c>
      <c r="R134">
        <f>(11/200)</f>
        <v>5.5E-2</v>
      </c>
      <c r="S134">
        <f>(12/200)</f>
        <v>0.06</v>
      </c>
      <c r="U134">
        <f>0.08+0.055</f>
        <v>0.13500000000000001</v>
      </c>
      <c r="V134">
        <f>0.07+0.065</f>
        <v>0.13500000000000001</v>
      </c>
      <c r="W134">
        <f>0.075+0.055</f>
        <v>0.13</v>
      </c>
      <c r="X134">
        <f>0.075+0.06</f>
        <v>0.13500000000000001</v>
      </c>
      <c r="Z134">
        <f>SQRT((ABS($A$135-$A$134)^2+(ABS($B$135-$B$134)^2)))</f>
        <v>19.144954023008054</v>
      </c>
      <c r="AA134">
        <f>SQRT((ABS($C$135-$C$134)^2+(ABS($D$135-$D$134)^2)))</f>
        <v>26.890784929129602</v>
      </c>
      <c r="AB134">
        <f>SQRT((ABS($E$135-$E$134)^2+(ABS($F$135-$F$134)^2)))</f>
        <v>19.317595734774763</v>
      </c>
      <c r="AC134">
        <f>SQRT((ABS($G$135-$G$134)^2+(ABS($H$135-$H$134)^2)))</f>
        <v>23.325742903379471</v>
      </c>
      <c r="AJ134">
        <f>1/0.135</f>
        <v>7.4074074074074066</v>
      </c>
      <c r="AK134">
        <f>1/0.135</f>
        <v>7.4074074074074066</v>
      </c>
      <c r="AL134">
        <f>1/0.13</f>
        <v>7.6923076923076916</v>
      </c>
      <c r="AM134">
        <f>1/0.135</f>
        <v>7.4074074074074066</v>
      </c>
      <c r="AO134">
        <f>$Z134/$U134</f>
        <v>141.81447424450408</v>
      </c>
      <c r="AP134">
        <f>$AA134/$V134</f>
        <v>199.19099947503406</v>
      </c>
      <c r="AQ134">
        <f>$AB134/$W134</f>
        <v>148.59689026749817</v>
      </c>
      <c r="AR134">
        <f>$AC134/$X134</f>
        <v>172.78328076577384</v>
      </c>
      <c r="AV134">
        <f>((0.08/0.135)*100)</f>
        <v>59.259259259259252</v>
      </c>
      <c r="AW134">
        <f>((0.07/0.135)*100)</f>
        <v>51.851851851851848</v>
      </c>
      <c r="AX134">
        <f>((0.075/0.13)*100)</f>
        <v>57.692307692307686</v>
      </c>
      <c r="AY134">
        <f>((0.075/0.135)*100)</f>
        <v>55.55555555555555</v>
      </c>
      <c r="BA134">
        <f>((0.055/0.135)*100)</f>
        <v>40.74074074074074</v>
      </c>
      <c r="BB134">
        <f>((0.065/0.135)*100)</f>
        <v>48.148148148148145</v>
      </c>
      <c r="BC134">
        <f>((0.055/0.13)*100)</f>
        <v>42.307692307692307</v>
      </c>
      <c r="BD134">
        <f>((0.06/0.135)*100)</f>
        <v>44.444444444444443</v>
      </c>
      <c r="BF134">
        <f>ABS($B$134-$D$134)</f>
        <v>0.93051400000000051</v>
      </c>
      <c r="BG134">
        <f>ABS($F$134-$H$134)</f>
        <v>3.8879620000000008</v>
      </c>
      <c r="BL134">
        <f>SQRT((ABS($A$134-$E$134)^2+(ABS($B$134-$F$134)^2)))</f>
        <v>2.1911319073084048</v>
      </c>
      <c r="BM134">
        <f>SQRT((ABS($C$134-$G$135)^2+(ABS($D$134-$H$135)^2)))</f>
        <v>1.7836399628728368</v>
      </c>
      <c r="BO134">
        <f>SQRT((ABS($A$134-$G$134)^2+(ABS($B$134-$H$134)^2)))</f>
        <v>10.994342026460808</v>
      </c>
      <c r="BP134">
        <f>SQRT((ABS($C$134-$E$135)^2+(ABS($D$134-$F$135)^2)))</f>
        <v>6.2437832230449759</v>
      </c>
      <c r="BU134">
        <v>16</v>
      </c>
      <c r="BV134">
        <v>3</v>
      </c>
      <c r="BW134">
        <v>5</v>
      </c>
      <c r="BX134">
        <v>14</v>
      </c>
      <c r="BY134">
        <v>14</v>
      </c>
      <c r="BZ134">
        <v>3</v>
      </c>
      <c r="CA134">
        <v>11</v>
      </c>
      <c r="CB134">
        <v>2</v>
      </c>
      <c r="CC134">
        <v>15</v>
      </c>
      <c r="CD134">
        <v>4</v>
      </c>
      <c r="CE134">
        <v>11</v>
      </c>
      <c r="CF134">
        <v>5</v>
      </c>
      <c r="CG134">
        <v>15</v>
      </c>
      <c r="CH134">
        <v>14</v>
      </c>
      <c r="CI134">
        <v>2</v>
      </c>
      <c r="CJ134">
        <v>5</v>
      </c>
      <c r="CL134">
        <v>11</v>
      </c>
      <c r="CM134">
        <v>0</v>
      </c>
      <c r="CN134">
        <v>0</v>
      </c>
      <c r="CO134">
        <v>10</v>
      </c>
      <c r="CP134">
        <v>13</v>
      </c>
      <c r="CQ134">
        <v>0</v>
      </c>
      <c r="CR134">
        <v>9</v>
      </c>
      <c r="CS134">
        <v>0</v>
      </c>
      <c r="CT134">
        <v>11</v>
      </c>
      <c r="CU134">
        <v>0</v>
      </c>
      <c r="CV134">
        <v>9</v>
      </c>
      <c r="CW134">
        <v>1</v>
      </c>
      <c r="CX134">
        <v>12</v>
      </c>
      <c r="CY134">
        <v>10</v>
      </c>
      <c r="CZ134">
        <v>0</v>
      </c>
      <c r="DA134">
        <v>1</v>
      </c>
      <c r="DC134">
        <f>((3/16)*100)</f>
        <v>18.75</v>
      </c>
      <c r="DD134">
        <f>((5/16)*100)</f>
        <v>31.25</v>
      </c>
      <c r="DE134">
        <f>((14/16)*100)</f>
        <v>87.5</v>
      </c>
      <c r="DF134">
        <f>((3/14)*100)</f>
        <v>21.428571428571427</v>
      </c>
      <c r="DG134">
        <f>((11/14)*100)</f>
        <v>78.571428571428569</v>
      </c>
      <c r="DH134">
        <f>((2/14)*100)</f>
        <v>14.285714285714285</v>
      </c>
      <c r="DI134">
        <f>((4/15)*100)</f>
        <v>26.666666666666668</v>
      </c>
      <c r="DJ134">
        <f>((11/15)*100)</f>
        <v>73.333333333333329</v>
      </c>
      <c r="DK134">
        <f>((5/15)*100)</f>
        <v>33.333333333333329</v>
      </c>
      <c r="DL134">
        <f>((14/15)*100)</f>
        <v>93.333333333333329</v>
      </c>
      <c r="DM134">
        <f>((2/15)*100)</f>
        <v>13.333333333333334</v>
      </c>
      <c r="DN134">
        <f>((5/15)*100)</f>
        <v>33.333333333333329</v>
      </c>
      <c r="DP134">
        <f>((0/11)*100)</f>
        <v>0</v>
      </c>
      <c r="DQ134">
        <f>((0/11)*100)</f>
        <v>0</v>
      </c>
      <c r="DR134">
        <f>((10/11)*100)</f>
        <v>90.909090909090907</v>
      </c>
      <c r="DS134">
        <f>((0/13)*100)</f>
        <v>0</v>
      </c>
      <c r="DT134">
        <f>((9/13)*100)</f>
        <v>69.230769230769226</v>
      </c>
      <c r="DU134">
        <f>((0/13)*100)</f>
        <v>0</v>
      </c>
      <c r="DV134">
        <f>((0/11)*100)</f>
        <v>0</v>
      </c>
      <c r="DW134">
        <f>((9/11)*100)</f>
        <v>81.818181818181827</v>
      </c>
      <c r="DX134">
        <f>((1/11)*100)</f>
        <v>9.0909090909090917</v>
      </c>
      <c r="DY134">
        <f>((10/12)*100)</f>
        <v>83.333333333333343</v>
      </c>
      <c r="DZ134">
        <f>((0/12)*100)</f>
        <v>0</v>
      </c>
      <c r="EA134">
        <f>((1/12)*100)</f>
        <v>8.3333333333333321</v>
      </c>
    </row>
    <row r="135" spans="1:131" x14ac:dyDescent="0.25">
      <c r="A135">
        <v>155.206322</v>
      </c>
      <c r="B135">
        <v>5.3523149999999999</v>
      </c>
      <c r="C135">
        <v>136.13814300000001</v>
      </c>
      <c r="D135">
        <v>6.1614940000000002</v>
      </c>
      <c r="E135">
        <v>156.998279</v>
      </c>
      <c r="F135">
        <v>4.9605689999999996</v>
      </c>
      <c r="G135">
        <v>161.63894299999998</v>
      </c>
      <c r="H135">
        <v>7.7126999999999999</v>
      </c>
      <c r="K135">
        <f>(14/200)</f>
        <v>7.0000000000000007E-2</v>
      </c>
      <c r="L135">
        <f>(14/200)</f>
        <v>7.0000000000000007E-2</v>
      </c>
      <c r="M135">
        <f>(13/200)</f>
        <v>6.5000000000000002E-2</v>
      </c>
      <c r="N135">
        <f>(16/200)</f>
        <v>0.08</v>
      </c>
      <c r="P135">
        <f>(11/200)</f>
        <v>5.5E-2</v>
      </c>
      <c r="Q135">
        <f>(12/200)</f>
        <v>0.06</v>
      </c>
      <c r="R135">
        <f>(11/200)</f>
        <v>5.5E-2</v>
      </c>
      <c r="S135">
        <f>(12/200)</f>
        <v>0.06</v>
      </c>
      <c r="U135">
        <f>0.07+0.055</f>
        <v>0.125</v>
      </c>
      <c r="V135">
        <f>0.07+0.06</f>
        <v>0.13</v>
      </c>
      <c r="W135">
        <f>0.065+0.055</f>
        <v>0.12</v>
      </c>
      <c r="X135">
        <f>0.08+0.06</f>
        <v>0.14000000000000001</v>
      </c>
      <c r="Z135">
        <f>SQRT((ABS($A$136-$A$135)^2+(ABS($B$136-$B$135)^2)))</f>
        <v>27.125670260549079</v>
      </c>
      <c r="AA135">
        <f>SQRT((ABS($C$136-$C$135)^2+(ABS($D$136-$D$135)^2)))</f>
        <v>21.231387962253748</v>
      </c>
      <c r="AB135">
        <f>SQRT((ABS($E$136-$E$135)^2+(ABS($F$136-$F$135)^2)))</f>
        <v>26.185018778294651</v>
      </c>
      <c r="AC135">
        <f>SQRT((ABS($G$136-$G$135)^2+(ABS($H$136-$H$135)^2)))</f>
        <v>27.202782451765042</v>
      </c>
      <c r="AJ135">
        <f>1/0.125</f>
        <v>8</v>
      </c>
      <c r="AK135">
        <f>1/0.13</f>
        <v>7.6923076923076916</v>
      </c>
      <c r="AL135">
        <f>1/0.12</f>
        <v>8.3333333333333339</v>
      </c>
      <c r="AM135">
        <f>1/0.14</f>
        <v>7.1428571428571423</v>
      </c>
      <c r="AO135">
        <f>$Z135/$U135</f>
        <v>217.00536208439263</v>
      </c>
      <c r="AP135">
        <f>$AA135/$V135</f>
        <v>163.31836894041345</v>
      </c>
      <c r="AQ135">
        <f>$AB135/$W135</f>
        <v>218.20848981912209</v>
      </c>
      <c r="AR135">
        <f>$AC135/$X135</f>
        <v>194.30558894117885</v>
      </c>
      <c r="AV135">
        <f>((0.07/0.125)*100)</f>
        <v>56.000000000000007</v>
      </c>
      <c r="AW135">
        <f>((0.07/0.13)*100)</f>
        <v>53.846153846153854</v>
      </c>
      <c r="AX135">
        <f>((0.065/0.12)*100)</f>
        <v>54.166666666666671</v>
      </c>
      <c r="AY135">
        <f>((0.08/0.14)*100)</f>
        <v>57.142857142857139</v>
      </c>
      <c r="BA135">
        <f>((0.055/0.125)*100)</f>
        <v>44</v>
      </c>
      <c r="BB135">
        <f>((0.06/0.13)*100)</f>
        <v>46.153846153846153</v>
      </c>
      <c r="BC135">
        <f>((0.055/0.12)*100)</f>
        <v>45.833333333333336</v>
      </c>
      <c r="BD135">
        <f>((0.06/0.14)*100)</f>
        <v>42.857142857142847</v>
      </c>
      <c r="BF135">
        <f>ABS($B$135-$D$135)</f>
        <v>0.80917900000000031</v>
      </c>
      <c r="BG135">
        <f>ABS($F$135-$H$135)</f>
        <v>2.7521310000000003</v>
      </c>
      <c r="BL135">
        <f>SQRT((ABS($A$135-$E$135)^2+(ABS($B$135-$F$135)^2)))</f>
        <v>1.8342777375209534</v>
      </c>
      <c r="BM135">
        <f>SQRT((ABS($C$135-$G$136)^2+(ABS($D$135-$H$136)^2)))</f>
        <v>2.2449648530117323</v>
      </c>
      <c r="BO135">
        <f>SQRT((ABS($A$135-$G$135)^2+(ABS($B$135-$H$135)^2)))</f>
        <v>6.8520092146658547</v>
      </c>
      <c r="BP135">
        <f>SQRT((ABS($C$135-$E$136)^2+(ABS($D$135-$F$136)^2)))</f>
        <v>5.6426009726446074</v>
      </c>
      <c r="BR135">
        <f>DEGREES(ACOS((9.12985029195314^2+18.603466322717^2-11.1889013290143^2)/(2*9.12985029195314*18.603466322717)))</f>
        <v>26.406088409689385</v>
      </c>
      <c r="BU135">
        <v>14</v>
      </c>
      <c r="BV135">
        <v>3</v>
      </c>
      <c r="BW135">
        <v>3</v>
      </c>
      <c r="BX135">
        <v>12</v>
      </c>
      <c r="BY135">
        <v>14</v>
      </c>
      <c r="BZ135">
        <v>3</v>
      </c>
      <c r="CA135">
        <v>9</v>
      </c>
      <c r="CB135">
        <v>3</v>
      </c>
      <c r="CC135">
        <v>13</v>
      </c>
      <c r="CD135">
        <v>3</v>
      </c>
      <c r="CE135">
        <v>9</v>
      </c>
      <c r="CF135">
        <v>7</v>
      </c>
      <c r="CG135">
        <v>16</v>
      </c>
      <c r="CH135">
        <v>12</v>
      </c>
      <c r="CI135">
        <v>4</v>
      </c>
      <c r="CJ135">
        <v>7</v>
      </c>
      <c r="CL135">
        <v>11</v>
      </c>
      <c r="CM135">
        <v>0</v>
      </c>
      <c r="CN135">
        <v>0</v>
      </c>
      <c r="CO135">
        <v>10</v>
      </c>
      <c r="CP135">
        <v>12</v>
      </c>
      <c r="CQ135">
        <v>1</v>
      </c>
      <c r="CR135">
        <v>8</v>
      </c>
      <c r="CS135">
        <v>0</v>
      </c>
      <c r="CT135">
        <v>11</v>
      </c>
      <c r="CU135">
        <v>0</v>
      </c>
      <c r="CV135">
        <v>8</v>
      </c>
      <c r="CW135">
        <v>2</v>
      </c>
      <c r="CX135">
        <v>12</v>
      </c>
      <c r="CY135">
        <v>10</v>
      </c>
      <c r="CZ135">
        <v>0</v>
      </c>
      <c r="DA135">
        <v>2</v>
      </c>
      <c r="DC135">
        <f>((3/14)*100)</f>
        <v>21.428571428571427</v>
      </c>
      <c r="DD135">
        <f>((3/14)*100)</f>
        <v>21.428571428571427</v>
      </c>
      <c r="DE135">
        <f>((12/14)*100)</f>
        <v>85.714285714285708</v>
      </c>
      <c r="DF135">
        <f>((3/14)*100)</f>
        <v>21.428571428571427</v>
      </c>
      <c r="DG135">
        <f>((9/14)*100)</f>
        <v>64.285714285714292</v>
      </c>
      <c r="DH135">
        <f>((3/14)*100)</f>
        <v>21.428571428571427</v>
      </c>
      <c r="DI135">
        <f>((3/13)*100)</f>
        <v>23.076923076923077</v>
      </c>
      <c r="DJ135">
        <f>((9/13)*100)</f>
        <v>69.230769230769226</v>
      </c>
      <c r="DK135">
        <f>((7/13)*100)</f>
        <v>53.846153846153847</v>
      </c>
      <c r="DL135">
        <f>((12/16)*100)</f>
        <v>75</v>
      </c>
      <c r="DM135">
        <f>((4/16)*100)</f>
        <v>25</v>
      </c>
      <c r="DN135">
        <f>((7/16)*100)</f>
        <v>43.75</v>
      </c>
      <c r="DP135">
        <f>((0/11)*100)</f>
        <v>0</v>
      </c>
      <c r="DQ135">
        <f>((0/11)*100)</f>
        <v>0</v>
      </c>
      <c r="DR135">
        <f>((10/11)*100)</f>
        <v>90.909090909090907</v>
      </c>
      <c r="DS135">
        <f>((1/12)*100)</f>
        <v>8.3333333333333321</v>
      </c>
      <c r="DT135">
        <f>((8/12)*100)</f>
        <v>66.666666666666657</v>
      </c>
      <c r="DU135">
        <f>((0/12)*100)</f>
        <v>0</v>
      </c>
      <c r="DV135">
        <f>((0/11)*100)</f>
        <v>0</v>
      </c>
      <c r="DW135">
        <f>((8/11)*100)</f>
        <v>72.727272727272734</v>
      </c>
      <c r="DX135">
        <f>((2/11)*100)</f>
        <v>18.181818181818183</v>
      </c>
      <c r="DY135">
        <f>((10/12)*100)</f>
        <v>83.333333333333343</v>
      </c>
      <c r="DZ135">
        <f>((0/12)*100)</f>
        <v>0</v>
      </c>
      <c r="EA135">
        <f>((2/12)*100)</f>
        <v>16.666666666666664</v>
      </c>
    </row>
    <row r="136" spans="1:131" x14ac:dyDescent="0.25">
      <c r="A136">
        <v>128.081411</v>
      </c>
      <c r="B136">
        <v>5.1493609999999999</v>
      </c>
      <c r="C136">
        <v>114.922605</v>
      </c>
      <c r="D136">
        <v>6.9817270000000002</v>
      </c>
      <c r="E136">
        <v>130.82239600000003</v>
      </c>
      <c r="F136">
        <v>4.2689349999999999</v>
      </c>
      <c r="G136">
        <v>134.43630000000002</v>
      </c>
      <c r="H136">
        <v>7.625597</v>
      </c>
      <c r="K136">
        <f>(14/200)</f>
        <v>7.0000000000000007E-2</v>
      </c>
      <c r="L136">
        <f>(13/200)</f>
        <v>6.5000000000000002E-2</v>
      </c>
      <c r="M136">
        <f>(12/200)</f>
        <v>0.06</v>
      </c>
      <c r="N136">
        <f>(15/200)</f>
        <v>7.4999999999999997E-2</v>
      </c>
      <c r="P136">
        <f>(12/200)</f>
        <v>0.06</v>
      </c>
      <c r="Q136">
        <f>(13/200)</f>
        <v>6.5000000000000002E-2</v>
      </c>
      <c r="R136">
        <f>(12/200)</f>
        <v>0.06</v>
      </c>
      <c r="S136">
        <f>(11/200)</f>
        <v>5.5E-2</v>
      </c>
      <c r="U136">
        <f>0.07+0.06</f>
        <v>0.13</v>
      </c>
      <c r="V136">
        <f>0.065+0.065</f>
        <v>0.13</v>
      </c>
      <c r="W136">
        <f>0.06+0.06</f>
        <v>0.12</v>
      </c>
      <c r="X136">
        <f>0.075+0.055</f>
        <v>0.13</v>
      </c>
      <c r="Z136">
        <f>SQRT((ABS($A$137-$A$136)^2+(ABS($B$137-$B$136)^2)))</f>
        <v>22.514529338710179</v>
      </c>
      <c r="AA136">
        <f>SQRT((ABS($C$137-$C$136)^2+(ABS($D$137-$D$136)^2)))</f>
        <v>22.831780477204521</v>
      </c>
      <c r="AB136">
        <f>SQRT((ABS($E$137-$E$136)^2+(ABS($F$137-$F$136)^2)))</f>
        <v>22.21345169713317</v>
      </c>
      <c r="AC136">
        <f>SQRT((ABS($G$137-$G$136)^2+(ABS($H$137-$H$136)^2)))</f>
        <v>22.478851956349942</v>
      </c>
      <c r="AJ136">
        <f>1/0.13</f>
        <v>7.6923076923076916</v>
      </c>
      <c r="AK136">
        <f>1/0.13</f>
        <v>7.6923076923076916</v>
      </c>
      <c r="AL136">
        <f>1/0.12</f>
        <v>8.3333333333333339</v>
      </c>
      <c r="AM136">
        <f>1/0.13</f>
        <v>7.6923076923076916</v>
      </c>
      <c r="AO136">
        <f>$Z136/$U136</f>
        <v>173.18868722084753</v>
      </c>
      <c r="AP136">
        <f>$AA136/$V136</f>
        <v>175.62908059388093</v>
      </c>
      <c r="AQ136">
        <f>$AB136/$W136</f>
        <v>185.11209747610977</v>
      </c>
      <c r="AR136">
        <f>$AC136/$X136</f>
        <v>172.91424581807647</v>
      </c>
      <c r="AV136">
        <f>((0.07/0.13)*100)</f>
        <v>53.846153846153854</v>
      </c>
      <c r="AW136">
        <f>((0.065/0.13)*100)</f>
        <v>50</v>
      </c>
      <c r="AX136">
        <f>((0.06/0.12)*100)</f>
        <v>50</v>
      </c>
      <c r="AY136">
        <f>((0.075/0.13)*100)</f>
        <v>57.692307692307686</v>
      </c>
      <c r="BA136">
        <f>((0.06/0.13)*100)</f>
        <v>46.153846153846153</v>
      </c>
      <c r="BB136">
        <f>((0.065/0.13)*100)</f>
        <v>50</v>
      </c>
      <c r="BC136">
        <f>((0.06/0.12)*100)</f>
        <v>50</v>
      </c>
      <c r="BD136">
        <f>((0.055/0.13)*100)</f>
        <v>42.307692307692307</v>
      </c>
      <c r="BF136">
        <f>ABS($B$136-$D$136)</f>
        <v>1.8323660000000004</v>
      </c>
      <c r="BG136">
        <f>ABS($F$136-$H$136)</f>
        <v>3.356662</v>
      </c>
      <c r="BL136">
        <f>SQRT((ABS($A$136-$E$136)^2+(ABS($B$136-$F$136)^2)))</f>
        <v>2.8789145023256819</v>
      </c>
      <c r="BM136">
        <f>SQRT((ABS($C$136-$G$137)^2+(ABS($D$136-$H$137)^2)))</f>
        <v>3.2399987046790621</v>
      </c>
      <c r="BO136">
        <f>SQRT((ABS($A$136-$G$136)^2+(ABS($B$136-$H$136)^2)))</f>
        <v>6.8202902379603456</v>
      </c>
      <c r="BP136">
        <f>SQRT((ABS($C$136-$E$137)^2+(ABS($D$136-$F$137)^2)))</f>
        <v>6.7685672622321542</v>
      </c>
      <c r="BR136">
        <f>DEGREES(ACOS((10.7336079665034^2+22.9734127089683^2-12.7986546726584^2)/(2*10.7336079665034*22.9734127089683)))</f>
        <v>13.681088139019327</v>
      </c>
      <c r="BS136">
        <f>DEGREES(ACOS((11.8044455897194^2+19.6769923385298^2-9.12985029195314^2)/(2*11.8044455897194*19.6769923385298)))</f>
        <v>17.449189377886558</v>
      </c>
      <c r="BU136">
        <v>14</v>
      </c>
      <c r="BV136">
        <v>3</v>
      </c>
      <c r="BW136">
        <v>4</v>
      </c>
      <c r="BX136">
        <v>11</v>
      </c>
      <c r="BY136">
        <v>13</v>
      </c>
      <c r="BZ136">
        <v>3</v>
      </c>
      <c r="CA136">
        <v>6</v>
      </c>
      <c r="CB136">
        <v>2</v>
      </c>
      <c r="CC136">
        <v>12</v>
      </c>
      <c r="CD136">
        <v>4</v>
      </c>
      <c r="CE136">
        <v>6</v>
      </c>
      <c r="CF136">
        <v>8</v>
      </c>
      <c r="CG136">
        <v>15</v>
      </c>
      <c r="CH136">
        <v>11</v>
      </c>
      <c r="CI136">
        <v>2</v>
      </c>
      <c r="CJ136">
        <v>8</v>
      </c>
      <c r="CL136">
        <v>12</v>
      </c>
      <c r="CM136">
        <v>1</v>
      </c>
      <c r="CN136">
        <v>2</v>
      </c>
      <c r="CO136">
        <v>8</v>
      </c>
      <c r="CP136">
        <v>13</v>
      </c>
      <c r="CQ136">
        <v>2</v>
      </c>
      <c r="CR136">
        <v>7</v>
      </c>
      <c r="CS136">
        <v>0</v>
      </c>
      <c r="CT136">
        <v>12</v>
      </c>
      <c r="CU136">
        <v>2</v>
      </c>
      <c r="CV136">
        <v>7</v>
      </c>
      <c r="CW136">
        <v>5</v>
      </c>
      <c r="CX136">
        <v>11</v>
      </c>
      <c r="CY136">
        <v>8</v>
      </c>
      <c r="CZ136">
        <v>0</v>
      </c>
      <c r="DA136">
        <v>5</v>
      </c>
      <c r="DC136">
        <f>((3/14)*100)</f>
        <v>21.428571428571427</v>
      </c>
      <c r="DD136">
        <f>((4/14)*100)</f>
        <v>28.571428571428569</v>
      </c>
      <c r="DE136">
        <f>((11/14)*100)</f>
        <v>78.571428571428569</v>
      </c>
      <c r="DF136">
        <f>((3/13)*100)</f>
        <v>23.076923076923077</v>
      </c>
      <c r="DG136">
        <f>((6/13)*100)</f>
        <v>46.153846153846153</v>
      </c>
      <c r="DH136">
        <f>((2/13)*100)</f>
        <v>15.384615384615385</v>
      </c>
      <c r="DI136">
        <f>((4/12)*100)</f>
        <v>33.333333333333329</v>
      </c>
      <c r="DJ136">
        <f>((6/12)*100)</f>
        <v>50</v>
      </c>
      <c r="DK136">
        <f>((8/12)*100)</f>
        <v>66.666666666666657</v>
      </c>
      <c r="DL136">
        <f>((11/15)*100)</f>
        <v>73.333333333333329</v>
      </c>
      <c r="DM136">
        <f>((2/15)*100)</f>
        <v>13.333333333333334</v>
      </c>
      <c r="DN136">
        <f>((8/15)*100)</f>
        <v>53.333333333333336</v>
      </c>
      <c r="DP136">
        <f>((1/12)*100)</f>
        <v>8.3333333333333321</v>
      </c>
      <c r="DQ136">
        <f>((2/12)*100)</f>
        <v>16.666666666666664</v>
      </c>
      <c r="DR136">
        <f>((8/12)*100)</f>
        <v>66.666666666666657</v>
      </c>
      <c r="DS136">
        <f>((2/13)*100)</f>
        <v>15.384615384615385</v>
      </c>
      <c r="DT136">
        <f>((7/13)*100)</f>
        <v>53.846153846153847</v>
      </c>
      <c r="DU136">
        <f>((0/13)*100)</f>
        <v>0</v>
      </c>
      <c r="DV136">
        <f>((2/12)*100)</f>
        <v>16.666666666666664</v>
      </c>
      <c r="DW136">
        <f>((7/12)*100)</f>
        <v>58.333333333333336</v>
      </c>
      <c r="DX136">
        <f>((5/12)*100)</f>
        <v>41.666666666666671</v>
      </c>
      <c r="DY136">
        <f>((8/11)*100)</f>
        <v>72.727272727272734</v>
      </c>
      <c r="DZ136">
        <f>((0/11)*100)</f>
        <v>0</v>
      </c>
      <c r="EA136">
        <f>((5/11)*100)</f>
        <v>45.454545454545453</v>
      </c>
    </row>
    <row r="137" spans="1:131" x14ac:dyDescent="0.25">
      <c r="A137">
        <v>105.56944000000001</v>
      </c>
      <c r="B137">
        <v>5.4887620000000004</v>
      </c>
      <c r="C137">
        <v>92.091088000000013</v>
      </c>
      <c r="D137">
        <v>7.0914140000000003</v>
      </c>
      <c r="E137">
        <v>108.61057400000001</v>
      </c>
      <c r="F137">
        <v>4.5380070000000003</v>
      </c>
      <c r="G137">
        <v>111.967904</v>
      </c>
      <c r="H137">
        <v>8.3111379999999997</v>
      </c>
      <c r="K137">
        <f>(14/200)</f>
        <v>7.0000000000000007E-2</v>
      </c>
      <c r="L137">
        <f>(13/200)</f>
        <v>6.5000000000000002E-2</v>
      </c>
      <c r="M137">
        <f>(14/200)</f>
        <v>7.0000000000000007E-2</v>
      </c>
      <c r="N137">
        <f>(14/200)</f>
        <v>7.0000000000000007E-2</v>
      </c>
      <c r="P137">
        <f>(12/200)</f>
        <v>0.06</v>
      </c>
      <c r="Q137">
        <f>(13/200)</f>
        <v>6.5000000000000002E-2</v>
      </c>
      <c r="R137">
        <f>(13/200)</f>
        <v>6.5000000000000002E-2</v>
      </c>
      <c r="S137">
        <f>(13/200)</f>
        <v>6.5000000000000002E-2</v>
      </c>
      <c r="U137">
        <f>0.07+0.06</f>
        <v>0.13</v>
      </c>
      <c r="V137">
        <f>0.065+0.065</f>
        <v>0.13</v>
      </c>
      <c r="W137">
        <f>0.07+0.065</f>
        <v>0.13500000000000001</v>
      </c>
      <c r="X137">
        <f>0.07+0.065</f>
        <v>0.13500000000000001</v>
      </c>
      <c r="Z137">
        <f>SQRT((ABS($A$138-$A$137)^2+(ABS($B$138-$B$137)^2)))</f>
        <v>21.444972997874363</v>
      </c>
      <c r="AA137">
        <f>SQRT((ABS($C$138-$C$137)^2+(ABS($D$138-$D$137)^2)))</f>
        <v>18.390377594721571</v>
      </c>
      <c r="AB137">
        <f>SQRT((ABS($E$138-$E$137)^2+(ABS($F$138-$F$137)^2)))</f>
        <v>22.431186150316222</v>
      </c>
      <c r="AC137">
        <f>SQRT((ABS($G$138-$G$137)^2+(ABS($H$138-$H$137)^2)))</f>
        <v>22.018834845468273</v>
      </c>
      <c r="AJ137">
        <f>1/0.13</f>
        <v>7.6923076923076916</v>
      </c>
      <c r="AK137">
        <f>1/0.13</f>
        <v>7.6923076923076916</v>
      </c>
      <c r="AL137">
        <f>1/0.135</f>
        <v>7.4074074074074066</v>
      </c>
      <c r="AM137">
        <f>1/0.135</f>
        <v>7.4074074074074066</v>
      </c>
      <c r="AO137">
        <f>$Z137/$U137</f>
        <v>164.96133075287972</v>
      </c>
      <c r="AP137">
        <f>$AA137/$V137</f>
        <v>141.46444303631978</v>
      </c>
      <c r="AQ137">
        <f>$AB137/$W137</f>
        <v>166.15693444678681</v>
      </c>
      <c r="AR137">
        <f>$AC137/$X137</f>
        <v>163.10248033680202</v>
      </c>
      <c r="AV137">
        <f>((0.07/0.13)*100)</f>
        <v>53.846153846153854</v>
      </c>
      <c r="AW137">
        <f>((0.065/0.13)*100)</f>
        <v>50</v>
      </c>
      <c r="AX137">
        <f>((0.07/0.135)*100)</f>
        <v>51.851851851851848</v>
      </c>
      <c r="AY137">
        <f>((0.07/0.135)*100)</f>
        <v>51.851851851851848</v>
      </c>
      <c r="BA137">
        <f>((0.06/0.13)*100)</f>
        <v>46.153846153846153</v>
      </c>
      <c r="BB137">
        <f>((0.065/0.13)*100)</f>
        <v>50</v>
      </c>
      <c r="BC137">
        <f>((0.065/0.135)*100)</f>
        <v>48.148148148148145</v>
      </c>
      <c r="BD137">
        <f>((0.065/0.135)*100)</f>
        <v>48.148148148148145</v>
      </c>
      <c r="BF137">
        <f>ABS($B$137-$D$137)</f>
        <v>1.602652</v>
      </c>
      <c r="BG137">
        <f>ABS($F$137-$H$137)</f>
        <v>3.7731309999999993</v>
      </c>
      <c r="BL137">
        <f>SQRT((ABS($A$137-$E$137)^2+(ABS($B$137-$F$137)^2)))</f>
        <v>3.1862879775659008</v>
      </c>
      <c r="BM137">
        <f>SQRT((ABS($C$137-$G$138)^2+(ABS($D$137-$H$138)^2)))</f>
        <v>2.8633589884679185</v>
      </c>
      <c r="BO137">
        <f>SQRT((ABS($A$137-$G$137)^2+(ABS($B$137-$H$137)^2)))</f>
        <v>6.9932930615463178</v>
      </c>
      <c r="BP137">
        <f>SQRT((ABS($C$137-$E$138)^2+(ABS($D$137-$F$138)^2)))</f>
        <v>6.0002333955226339</v>
      </c>
      <c r="BR137">
        <f>DEGREES(ACOS((10.2551217937985^2+25.1247427775265^2-16.0029574221871^2)/(2*10.2551217937985*25.1247427775265)))</f>
        <v>21.235172061501963</v>
      </c>
      <c r="BS137">
        <f>DEGREES(ACOS((11.1889013290143^2+20.9786506195201^2-10.7336079665034^2)/(2*11.1889013290143*20.9786506195201)))</f>
        <v>16.516674406705512</v>
      </c>
      <c r="BU137">
        <v>14</v>
      </c>
      <c r="BV137">
        <v>3</v>
      </c>
      <c r="BW137">
        <v>5</v>
      </c>
      <c r="BX137">
        <v>9</v>
      </c>
      <c r="BY137">
        <v>13</v>
      </c>
      <c r="BZ137">
        <v>3</v>
      </c>
      <c r="CA137">
        <v>7</v>
      </c>
      <c r="CB137">
        <v>3</v>
      </c>
      <c r="CC137">
        <v>14</v>
      </c>
      <c r="CD137">
        <v>5</v>
      </c>
      <c r="CE137">
        <v>7</v>
      </c>
      <c r="CF137">
        <v>10</v>
      </c>
      <c r="CG137">
        <v>14</v>
      </c>
      <c r="CH137">
        <v>9</v>
      </c>
      <c r="CI137">
        <v>3</v>
      </c>
      <c r="CJ137">
        <v>10</v>
      </c>
      <c r="CL137">
        <v>12</v>
      </c>
      <c r="CM137">
        <v>2</v>
      </c>
      <c r="CN137">
        <v>4</v>
      </c>
      <c r="CO137">
        <v>8</v>
      </c>
      <c r="CP137">
        <v>13</v>
      </c>
      <c r="CQ137">
        <v>2</v>
      </c>
      <c r="CR137">
        <v>6</v>
      </c>
      <c r="CS137">
        <v>2</v>
      </c>
      <c r="CT137">
        <v>13</v>
      </c>
      <c r="CU137">
        <v>4</v>
      </c>
      <c r="CV137">
        <v>6</v>
      </c>
      <c r="CW137">
        <v>9</v>
      </c>
      <c r="CX137">
        <v>13</v>
      </c>
      <c r="CY137">
        <v>8</v>
      </c>
      <c r="CZ137">
        <v>2</v>
      </c>
      <c r="DA137">
        <v>9</v>
      </c>
      <c r="DC137">
        <f>((3/14)*100)</f>
        <v>21.428571428571427</v>
      </c>
      <c r="DD137">
        <f>((5/14)*100)</f>
        <v>35.714285714285715</v>
      </c>
      <c r="DE137">
        <f>((9/14)*100)</f>
        <v>64.285714285714292</v>
      </c>
      <c r="DF137">
        <f>((3/13)*100)</f>
        <v>23.076923076923077</v>
      </c>
      <c r="DG137">
        <f>((7/13)*100)</f>
        <v>53.846153846153847</v>
      </c>
      <c r="DH137">
        <f>((3/13)*100)</f>
        <v>23.076923076923077</v>
      </c>
      <c r="DI137">
        <f>((5/14)*100)</f>
        <v>35.714285714285715</v>
      </c>
      <c r="DJ137">
        <f>((7/14)*100)</f>
        <v>50</v>
      </c>
      <c r="DK137">
        <f>((10/14)*100)</f>
        <v>71.428571428571431</v>
      </c>
      <c r="DL137">
        <f>((9/14)*100)</f>
        <v>64.285714285714292</v>
      </c>
      <c r="DM137">
        <f>((3/14)*100)</f>
        <v>21.428571428571427</v>
      </c>
      <c r="DN137">
        <f>((10/14)*100)</f>
        <v>71.428571428571431</v>
      </c>
      <c r="DP137">
        <f>((2/12)*100)</f>
        <v>16.666666666666664</v>
      </c>
      <c r="DQ137">
        <f>((4/12)*100)</f>
        <v>33.333333333333329</v>
      </c>
      <c r="DR137">
        <f>((8/12)*100)</f>
        <v>66.666666666666657</v>
      </c>
      <c r="DS137">
        <f>((2/13)*100)</f>
        <v>15.384615384615385</v>
      </c>
      <c r="DT137">
        <f>((6/13)*100)</f>
        <v>46.153846153846153</v>
      </c>
      <c r="DU137">
        <f>((2/13)*100)</f>
        <v>15.384615384615385</v>
      </c>
      <c r="DV137">
        <f>((4/13)*100)</f>
        <v>30.76923076923077</v>
      </c>
      <c r="DW137">
        <f>((6/13)*100)</f>
        <v>46.153846153846153</v>
      </c>
      <c r="DX137">
        <f>((9/13)*100)</f>
        <v>69.230769230769226</v>
      </c>
      <c r="DY137">
        <f>((8/13)*100)</f>
        <v>61.53846153846154</v>
      </c>
      <c r="DZ137">
        <f>((2/13)*100)</f>
        <v>15.384615384615385</v>
      </c>
      <c r="EA137">
        <f>((9/13)*100)</f>
        <v>69.230769230769226</v>
      </c>
    </row>
    <row r="138" spans="1:131" x14ac:dyDescent="0.25">
      <c r="A138">
        <v>84.137202000000002</v>
      </c>
      <c r="B138">
        <v>6.2277079999999998</v>
      </c>
      <c r="C138">
        <v>73.733527000000009</v>
      </c>
      <c r="D138">
        <v>8.1895679999999995</v>
      </c>
      <c r="E138">
        <v>86.218421000000006</v>
      </c>
      <c r="F138">
        <v>5.8607300000000002</v>
      </c>
      <c r="G138">
        <v>89.959966000000009</v>
      </c>
      <c r="H138">
        <v>9.0037800000000008</v>
      </c>
      <c r="K138">
        <f>(14/200)</f>
        <v>7.0000000000000007E-2</v>
      </c>
      <c r="L138">
        <f>(13/200)</f>
        <v>6.5000000000000002E-2</v>
      </c>
      <c r="M138">
        <f>(15/200)</f>
        <v>7.4999999999999997E-2</v>
      </c>
      <c r="N138">
        <f>(14/200)</f>
        <v>7.0000000000000007E-2</v>
      </c>
      <c r="P138">
        <f>(12/200)</f>
        <v>0.06</v>
      </c>
      <c r="Q138">
        <f>(14/200)</f>
        <v>7.0000000000000007E-2</v>
      </c>
      <c r="R138">
        <f>(12/200)</f>
        <v>0.06</v>
      </c>
      <c r="S138">
        <f>(12/200)</f>
        <v>0.06</v>
      </c>
      <c r="U138">
        <f>0.07+0.06</f>
        <v>0.13</v>
      </c>
      <c r="V138">
        <f>0.065+0.07</f>
        <v>0.13500000000000001</v>
      </c>
      <c r="W138">
        <f>0.075+0.06</f>
        <v>0.13500000000000001</v>
      </c>
      <c r="X138">
        <f>0.07+0.06</f>
        <v>0.13</v>
      </c>
      <c r="Z138">
        <f>SQRT((ABS($A$139-$A$138)^2+(ABS($B$139-$B$138)^2)))</f>
        <v>18.514368254696169</v>
      </c>
      <c r="AA138">
        <f>SQRT((ABS($C$139-$C$138)^2+(ABS($D$139-$D$138)^2)))</f>
        <v>20.415007413558811</v>
      </c>
      <c r="AB138">
        <f>SQRT((ABS($E$139-$E$138)^2+(ABS($F$139-$F$138)^2)))</f>
        <v>16.757935705312153</v>
      </c>
      <c r="AC138">
        <f>SQRT((ABS($G$139-$G$138)^2+(ABS($H$139-$H$138)^2)))</f>
        <v>17.510902979798679</v>
      </c>
      <c r="AJ138">
        <f>1/0.13</f>
        <v>7.6923076923076916</v>
      </c>
      <c r="AK138">
        <f>1/0.135</f>
        <v>7.4074074074074066</v>
      </c>
      <c r="AL138">
        <f>1/0.135</f>
        <v>7.4074074074074066</v>
      </c>
      <c r="AM138">
        <f>1/0.13</f>
        <v>7.6923076923076916</v>
      </c>
      <c r="AO138">
        <f>$Z138/$U138</f>
        <v>142.41821734381668</v>
      </c>
      <c r="AP138">
        <f>$AA138/$V138</f>
        <v>151.22227713747267</v>
      </c>
      <c r="AQ138">
        <f>$AB138/$W138</f>
        <v>124.13285707638632</v>
      </c>
      <c r="AR138">
        <f>$AC138/$X138</f>
        <v>134.69925369075906</v>
      </c>
      <c r="AV138">
        <f>((0.07/0.13)*100)</f>
        <v>53.846153846153854</v>
      </c>
      <c r="AW138">
        <f>((0.065/0.135)*100)</f>
        <v>48.148148148148145</v>
      </c>
      <c r="AX138">
        <f>((0.075/0.135)*100)</f>
        <v>55.55555555555555</v>
      </c>
      <c r="AY138">
        <f>((0.07/0.13)*100)</f>
        <v>53.846153846153854</v>
      </c>
      <c r="BA138">
        <f>((0.06/0.13)*100)</f>
        <v>46.153846153846153</v>
      </c>
      <c r="BB138">
        <f>((0.07/0.135)*100)</f>
        <v>51.851851851851848</v>
      </c>
      <c r="BC138">
        <f>((0.06/0.135)*100)</f>
        <v>44.444444444444443</v>
      </c>
      <c r="BD138">
        <f>((0.06/0.13)*100)</f>
        <v>46.153846153846153</v>
      </c>
      <c r="BF138">
        <f>ABS($B$138-$D$138)</f>
        <v>1.9618599999999997</v>
      </c>
      <c r="BG138">
        <f>ABS($F$138-$H$138)</f>
        <v>3.1430500000000006</v>
      </c>
      <c r="BL138">
        <f>SQRT((ABS($A$138-$E$138)^2+(ABS($B$138-$F$138)^2)))</f>
        <v>2.1133256678621537</v>
      </c>
      <c r="BM138">
        <f>SQRT((ABS($C$138-$G$139)^2+(ABS($D$138-$H$139)^2)))</f>
        <v>2.15230829713613</v>
      </c>
      <c r="BO138">
        <f>SQRT((ABS($A$138-$G$138)^2+(ABS($B$138-$H$138)^2)))</f>
        <v>6.4506709998945135</v>
      </c>
      <c r="BP138">
        <f>SQRT((ABS($C$138-$E$139)^2+(ABS($D$138-$F$139)^2)))</f>
        <v>4.5251377503656203</v>
      </c>
      <c r="BR138">
        <f>DEGREES(ACOS((7.26188563122018^2+19.0108965822107^2-13.8296476018999^2)/(2*7.26188563122018*19.0108965822107)))</f>
        <v>36.171784969400001</v>
      </c>
      <c r="BS138">
        <f>DEGREES(ACOS((12.7986546726584^2+21.8515803103264^2-10.2551217937985^2)/(2*12.7986546726584*21.8515803103264)))</f>
        <v>16.56415731991402</v>
      </c>
      <c r="BU138">
        <v>14</v>
      </c>
      <c r="BV138">
        <v>3</v>
      </c>
      <c r="BW138">
        <v>5</v>
      </c>
      <c r="BX138">
        <v>9</v>
      </c>
      <c r="BY138">
        <v>13</v>
      </c>
      <c r="BZ138">
        <v>4</v>
      </c>
      <c r="CA138">
        <v>7</v>
      </c>
      <c r="CB138">
        <v>2</v>
      </c>
      <c r="CC138">
        <v>15</v>
      </c>
      <c r="CD138">
        <v>5</v>
      </c>
      <c r="CE138">
        <v>7</v>
      </c>
      <c r="CF138">
        <v>10</v>
      </c>
      <c r="CG138">
        <v>14</v>
      </c>
      <c r="CH138">
        <v>9</v>
      </c>
      <c r="CI138">
        <v>2</v>
      </c>
      <c r="CJ138">
        <v>10</v>
      </c>
      <c r="CL138">
        <v>12</v>
      </c>
      <c r="CM138">
        <v>2</v>
      </c>
      <c r="CN138">
        <v>3</v>
      </c>
      <c r="CO138">
        <v>7</v>
      </c>
      <c r="CP138">
        <v>14</v>
      </c>
      <c r="CQ138">
        <v>3</v>
      </c>
      <c r="CR138">
        <v>6</v>
      </c>
      <c r="CS138">
        <v>2</v>
      </c>
      <c r="CT138">
        <v>12</v>
      </c>
      <c r="CU138">
        <v>3</v>
      </c>
      <c r="CV138">
        <v>6</v>
      </c>
      <c r="CW138">
        <v>8</v>
      </c>
      <c r="CX138">
        <v>12</v>
      </c>
      <c r="CY138">
        <v>7</v>
      </c>
      <c r="CZ138">
        <v>2</v>
      </c>
      <c r="DA138">
        <v>8</v>
      </c>
      <c r="DC138">
        <f>((3/14)*100)</f>
        <v>21.428571428571427</v>
      </c>
      <c r="DD138">
        <f>((5/14)*100)</f>
        <v>35.714285714285715</v>
      </c>
      <c r="DE138">
        <f>((9/14)*100)</f>
        <v>64.285714285714292</v>
      </c>
      <c r="DF138">
        <f>((4/13)*100)</f>
        <v>30.76923076923077</v>
      </c>
      <c r="DG138">
        <f>((7/13)*100)</f>
        <v>53.846153846153847</v>
      </c>
      <c r="DH138">
        <f>((2/13)*100)</f>
        <v>15.384615384615385</v>
      </c>
      <c r="DI138">
        <f>((5/15)*100)</f>
        <v>33.333333333333329</v>
      </c>
      <c r="DJ138">
        <f>((7/15)*100)</f>
        <v>46.666666666666664</v>
      </c>
      <c r="DK138">
        <f>((10/15)*100)</f>
        <v>66.666666666666657</v>
      </c>
      <c r="DL138">
        <f>((9/14)*100)</f>
        <v>64.285714285714292</v>
      </c>
      <c r="DM138">
        <f>((2/14)*100)</f>
        <v>14.285714285714285</v>
      </c>
      <c r="DN138">
        <f>((10/14)*100)</f>
        <v>71.428571428571431</v>
      </c>
      <c r="DP138">
        <f>((2/12)*100)</f>
        <v>16.666666666666664</v>
      </c>
      <c r="DQ138">
        <f>((3/12)*100)</f>
        <v>25</v>
      </c>
      <c r="DR138">
        <f>((7/12)*100)</f>
        <v>58.333333333333336</v>
      </c>
      <c r="DS138">
        <f>((3/14)*100)</f>
        <v>21.428571428571427</v>
      </c>
      <c r="DT138">
        <f>((6/14)*100)</f>
        <v>42.857142857142854</v>
      </c>
      <c r="DU138">
        <f>((2/14)*100)</f>
        <v>14.285714285714285</v>
      </c>
      <c r="DV138">
        <f>((3/12)*100)</f>
        <v>25</v>
      </c>
      <c r="DW138">
        <f>((6/12)*100)</f>
        <v>50</v>
      </c>
      <c r="DX138">
        <f>((8/12)*100)</f>
        <v>66.666666666666657</v>
      </c>
      <c r="DY138">
        <f>((7/12)*100)</f>
        <v>58.333333333333336</v>
      </c>
      <c r="DZ138">
        <f>((2/12)*100)</f>
        <v>16.666666666666664</v>
      </c>
      <c r="EA138">
        <f>((8/12)*100)</f>
        <v>66.666666666666657</v>
      </c>
    </row>
    <row r="139" spans="1:131" x14ac:dyDescent="0.25">
      <c r="A139">
        <v>65.622851999999995</v>
      </c>
      <c r="B139">
        <v>6.2017090000000001</v>
      </c>
      <c r="C139">
        <v>53.336612000000002</v>
      </c>
      <c r="D139">
        <v>7.3302740000000002</v>
      </c>
      <c r="E139">
        <v>69.478997000000007</v>
      </c>
      <c r="F139">
        <v>6.6481899999999996</v>
      </c>
      <c r="G139">
        <v>72.473827</v>
      </c>
      <c r="H139">
        <v>9.9347290000000008</v>
      </c>
      <c r="K139">
        <f>(15/200)</f>
        <v>7.4999999999999997E-2</v>
      </c>
      <c r="L139">
        <f>(13/200)</f>
        <v>6.5000000000000002E-2</v>
      </c>
      <c r="M139">
        <f>(14/200)</f>
        <v>7.0000000000000007E-2</v>
      </c>
      <c r="N139">
        <f>(14/200)</f>
        <v>7.0000000000000007E-2</v>
      </c>
      <c r="P139">
        <f>(12/200)</f>
        <v>0.06</v>
      </c>
      <c r="Q139">
        <f>(13/200)</f>
        <v>6.5000000000000002E-2</v>
      </c>
      <c r="R139">
        <f>(12/200)</f>
        <v>0.06</v>
      </c>
      <c r="S139">
        <f>(12/200)</f>
        <v>0.06</v>
      </c>
      <c r="U139">
        <f>0.075+0.06</f>
        <v>0.13500000000000001</v>
      </c>
      <c r="V139">
        <f>0.065+0.065</f>
        <v>0.13</v>
      </c>
      <c r="W139">
        <f>0.07+0.06</f>
        <v>0.13</v>
      </c>
      <c r="X139">
        <f>0.07+0.06</f>
        <v>0.13</v>
      </c>
      <c r="Z139">
        <f>SQRT((ABS($A$140-$A$139)^2+(ABS($B$140-$B$139)^2)))</f>
        <v>20.911215287275219</v>
      </c>
      <c r="AA139">
        <f>SQRT((ABS($C$140-$C$139)^2+(ABS($D$140-$D$139)^2)))</f>
        <v>20.823283347331493</v>
      </c>
      <c r="AB139">
        <f>SQRT((ABS($E$140-$E$139)^2+(ABS($F$140-$F$139)^2)))</f>
        <v>22.41095054339921</v>
      </c>
      <c r="AC139">
        <f>SQRT((ABS($G$140-$G$139)^2+(ABS($H$140-$H$139)^2)))</f>
        <v>21.251291972000313</v>
      </c>
      <c r="AJ139">
        <f>1/0.135</f>
        <v>7.4074074074074066</v>
      </c>
      <c r="AK139">
        <f>1/0.13</f>
        <v>7.6923076923076916</v>
      </c>
      <c r="AL139">
        <f>1/0.13</f>
        <v>7.6923076923076916</v>
      </c>
      <c r="AM139">
        <f>1/0.13</f>
        <v>7.6923076923076916</v>
      </c>
      <c r="AO139">
        <f>$Z139/$U139</f>
        <v>154.89789101685346</v>
      </c>
      <c r="AP139">
        <f>$AA139/$V139</f>
        <v>160.17910267178073</v>
      </c>
      <c r="AQ139">
        <f>$AB139/$W139</f>
        <v>172.391927256917</v>
      </c>
      <c r="AR139">
        <f>$AC139/$X139</f>
        <v>163.47147670769471</v>
      </c>
      <c r="AV139">
        <f>((0.075/0.135)*100)</f>
        <v>55.55555555555555</v>
      </c>
      <c r="AW139">
        <f>((0.065/0.13)*100)</f>
        <v>50</v>
      </c>
      <c r="AX139">
        <f>((0.07/0.13)*100)</f>
        <v>53.846153846153854</v>
      </c>
      <c r="AY139">
        <f>((0.07/0.13)*100)</f>
        <v>53.846153846153854</v>
      </c>
      <c r="BA139">
        <f>((0.06/0.135)*100)</f>
        <v>44.444444444444443</v>
      </c>
      <c r="BB139">
        <f>((0.065/0.13)*100)</f>
        <v>50</v>
      </c>
      <c r="BC139">
        <f>((0.06/0.13)*100)</f>
        <v>46.153846153846153</v>
      </c>
      <c r="BD139">
        <f>((0.06/0.13)*100)</f>
        <v>46.153846153846153</v>
      </c>
      <c r="BF139">
        <f>ABS($B$139-$D$139)</f>
        <v>1.128565</v>
      </c>
      <c r="BG139">
        <f>ABS($F$139-$H$139)</f>
        <v>3.2865390000000012</v>
      </c>
      <c r="BL139">
        <f>SQRT((ABS($A$139-$E$139)^2+(ABS($B$139-$F$139)^2)))</f>
        <v>3.8819066892940759</v>
      </c>
      <c r="BM139">
        <f>SQRT((ABS($C$139-$G$140)^2+(ABS($D$139-$H$140)^2)))</f>
        <v>2.7180906549828348</v>
      </c>
      <c r="BO139">
        <f>SQRT((ABS($A$139-$G$139)^2+(ABS($B$139-$H$139)^2)))</f>
        <v>7.8020059453338719</v>
      </c>
      <c r="BP139">
        <f>SQRT((ABS($C$139-$E$140)^2+(ABS($D$139-$F$140)^2)))</f>
        <v>6.6113879048375344</v>
      </c>
      <c r="BR139">
        <f>DEGREES(ACOS((14.2765740654362^2+30.1669678294333^2-16.5456182663704^2)/(2*14.2765740654362*30.1669678294333)))</f>
        <v>12.754123715670019</v>
      </c>
      <c r="BS139">
        <f>DEGREES(ACOS((16.0029574221871^2+21.6437452413418^2-7.26188563122018^2)/(2*16.0029574221871*21.6437452413418)))</f>
        <v>14.115609491964944</v>
      </c>
      <c r="BU139">
        <v>15</v>
      </c>
      <c r="BV139">
        <v>4</v>
      </c>
      <c r="BW139">
        <v>5</v>
      </c>
      <c r="BX139">
        <v>10</v>
      </c>
      <c r="BY139">
        <v>13</v>
      </c>
      <c r="BZ139">
        <v>3</v>
      </c>
      <c r="CA139">
        <v>7</v>
      </c>
      <c r="CB139">
        <v>2</v>
      </c>
      <c r="CC139">
        <v>14</v>
      </c>
      <c r="CD139">
        <v>5</v>
      </c>
      <c r="CE139">
        <v>7</v>
      </c>
      <c r="CF139">
        <v>9</v>
      </c>
      <c r="CG139">
        <v>14</v>
      </c>
      <c r="CH139">
        <v>10</v>
      </c>
      <c r="CI139">
        <v>2</v>
      </c>
      <c r="CJ139">
        <v>9</v>
      </c>
      <c r="CL139">
        <v>12</v>
      </c>
      <c r="CM139">
        <v>3</v>
      </c>
      <c r="CN139">
        <v>2</v>
      </c>
      <c r="CO139">
        <v>7</v>
      </c>
      <c r="CP139">
        <v>13</v>
      </c>
      <c r="CQ139">
        <v>2</v>
      </c>
      <c r="CR139">
        <v>6</v>
      </c>
      <c r="CS139">
        <v>1</v>
      </c>
      <c r="CT139">
        <v>12</v>
      </c>
      <c r="CU139">
        <v>2</v>
      </c>
      <c r="CV139">
        <v>6</v>
      </c>
      <c r="CW139">
        <v>7</v>
      </c>
      <c r="CX139">
        <v>12</v>
      </c>
      <c r="CY139">
        <v>7</v>
      </c>
      <c r="CZ139">
        <v>1</v>
      </c>
      <c r="DA139">
        <v>7</v>
      </c>
      <c r="DC139">
        <f>((4/15)*100)</f>
        <v>26.666666666666668</v>
      </c>
      <c r="DD139">
        <f>((5/15)*100)</f>
        <v>33.333333333333329</v>
      </c>
      <c r="DE139">
        <f>((10/15)*100)</f>
        <v>66.666666666666657</v>
      </c>
      <c r="DF139">
        <f>((3/13)*100)</f>
        <v>23.076923076923077</v>
      </c>
      <c r="DG139">
        <f>((7/13)*100)</f>
        <v>53.846153846153847</v>
      </c>
      <c r="DH139">
        <f>((2/13)*100)</f>
        <v>15.384615384615385</v>
      </c>
      <c r="DI139">
        <f>((5/14)*100)</f>
        <v>35.714285714285715</v>
      </c>
      <c r="DJ139">
        <f>((7/14)*100)</f>
        <v>50</v>
      </c>
      <c r="DK139">
        <f>((9/14)*100)</f>
        <v>64.285714285714292</v>
      </c>
      <c r="DL139">
        <f>((10/14)*100)</f>
        <v>71.428571428571431</v>
      </c>
      <c r="DM139">
        <f>((2/14)*100)</f>
        <v>14.285714285714285</v>
      </c>
      <c r="DN139">
        <f>((9/14)*100)</f>
        <v>64.285714285714292</v>
      </c>
      <c r="DP139">
        <f>((3/12)*100)</f>
        <v>25</v>
      </c>
      <c r="DQ139">
        <f>((2/12)*100)</f>
        <v>16.666666666666664</v>
      </c>
      <c r="DR139">
        <f>((7/12)*100)</f>
        <v>58.333333333333336</v>
      </c>
      <c r="DS139">
        <f>((2/13)*100)</f>
        <v>15.384615384615385</v>
      </c>
      <c r="DT139">
        <f>((6/13)*100)</f>
        <v>46.153846153846153</v>
      </c>
      <c r="DU139">
        <f>((1/13)*100)</f>
        <v>7.6923076923076925</v>
      </c>
      <c r="DV139">
        <f>((2/12)*100)</f>
        <v>16.666666666666664</v>
      </c>
      <c r="DW139">
        <f>((6/12)*100)</f>
        <v>50</v>
      </c>
      <c r="DX139">
        <f>((7/12)*100)</f>
        <v>58.333333333333336</v>
      </c>
      <c r="DY139">
        <f>((7/12)*100)</f>
        <v>58.333333333333336</v>
      </c>
      <c r="DZ139">
        <f>((1/12)*100)</f>
        <v>8.3333333333333321</v>
      </c>
      <c r="EA139">
        <f>((7/12)*100)</f>
        <v>58.333333333333336</v>
      </c>
    </row>
    <row r="140" spans="1:131" x14ac:dyDescent="0.25">
      <c r="A140">
        <v>44.712668999999998</v>
      </c>
      <c r="B140">
        <v>5.9939309999999999</v>
      </c>
      <c r="C140">
        <v>32.515630000000002</v>
      </c>
      <c r="D140">
        <v>7.0206970000000002</v>
      </c>
      <c r="E140">
        <v>47.123705999999999</v>
      </c>
      <c r="F140">
        <v>5.0696880000000002</v>
      </c>
      <c r="G140">
        <v>51.240516</v>
      </c>
      <c r="H140">
        <v>9.0607070000000007</v>
      </c>
      <c r="K140">
        <f>(15/200)</f>
        <v>7.4999999999999997E-2</v>
      </c>
      <c r="L140">
        <f>(13/200)</f>
        <v>6.5000000000000002E-2</v>
      </c>
      <c r="M140">
        <f>(15/200)</f>
        <v>7.4999999999999997E-2</v>
      </c>
      <c r="N140">
        <f>(14/200)</f>
        <v>7.0000000000000007E-2</v>
      </c>
      <c r="P140">
        <f>(12/200)</f>
        <v>0.06</v>
      </c>
      <c r="Q140">
        <f>(14/200)</f>
        <v>7.0000000000000007E-2</v>
      </c>
      <c r="R140">
        <f>(13/200)</f>
        <v>6.5000000000000002E-2</v>
      </c>
      <c r="S140">
        <f>(13/200)</f>
        <v>6.5000000000000002E-2</v>
      </c>
      <c r="U140">
        <f>0.075+0.06</f>
        <v>0.13500000000000001</v>
      </c>
      <c r="V140">
        <f>0.065+0.07</f>
        <v>0.13500000000000001</v>
      </c>
      <c r="W140">
        <f>0.075+0.065</f>
        <v>0.14000000000000001</v>
      </c>
      <c r="X140">
        <f>0.07+0.065</f>
        <v>0.13500000000000001</v>
      </c>
      <c r="Z140">
        <f>SQRT((ABS($A$141-$A$140)^2+(ABS($B$141-$B$140)^2)))</f>
        <v>20.493659587448306</v>
      </c>
      <c r="AA140">
        <f>SQRT((ABS($C$141-$C$140)^2+(ABS($D$141-$D$140)^2)))</f>
        <v>16.366270167841819</v>
      </c>
      <c r="AB140">
        <f>SQRT((ABS($E$141-$E$140)^2+(ABS($F$141-$F$140)^2)))</f>
        <v>20.444749036690691</v>
      </c>
      <c r="AC140">
        <f>SQRT((ABS($G$141-$G$140)^2+(ABS($H$141-$H$140)^2)))</f>
        <v>19.499617519701584</v>
      </c>
      <c r="AJ140">
        <f>1/0.135</f>
        <v>7.4074074074074066</v>
      </c>
      <c r="AK140">
        <f>1/0.135</f>
        <v>7.4074074074074066</v>
      </c>
      <c r="AL140">
        <f>1/0.14</f>
        <v>7.1428571428571423</v>
      </c>
      <c r="AM140">
        <f>1/0.135</f>
        <v>7.4074074074074066</v>
      </c>
      <c r="AO140">
        <f>$Z140/$U140</f>
        <v>151.80488583295042</v>
      </c>
      <c r="AP140">
        <f>$AA140/$V140</f>
        <v>121.23163087290236</v>
      </c>
      <c r="AQ140">
        <f>$AB140/$W140</f>
        <v>146.03392169064779</v>
      </c>
      <c r="AR140">
        <f>$AC140/$X140</f>
        <v>144.44161125704875</v>
      </c>
      <c r="AV140">
        <f>((0.075/0.135)*100)</f>
        <v>55.55555555555555</v>
      </c>
      <c r="AW140">
        <f>((0.065/0.135)*100)</f>
        <v>48.148148148148145</v>
      </c>
      <c r="AX140">
        <f>((0.075/0.14)*100)</f>
        <v>53.571428571428569</v>
      </c>
      <c r="AY140">
        <f>((0.07/0.135)*100)</f>
        <v>51.851851851851848</v>
      </c>
      <c r="BA140">
        <f>((0.06/0.135)*100)</f>
        <v>44.444444444444443</v>
      </c>
      <c r="BB140">
        <f>((0.07/0.135)*100)</f>
        <v>51.851851851851848</v>
      </c>
      <c r="BC140">
        <f>((0.065/0.14)*100)</f>
        <v>46.428571428571423</v>
      </c>
      <c r="BD140">
        <f>((0.065/0.135)*100)</f>
        <v>48.148148148148145</v>
      </c>
      <c r="BF140">
        <f>ABS($B$140-$D$140)</f>
        <v>1.0267660000000003</v>
      </c>
      <c r="BG140">
        <f>ABS($F$140-$H$140)</f>
        <v>3.9910190000000005</v>
      </c>
      <c r="BL140">
        <f>SQRT((ABS($A$140-$E$140)^2+(ABS($B$140-$F$140)^2)))</f>
        <v>2.5821162906457178</v>
      </c>
      <c r="BM140">
        <f>SQRT((ABS($C$140-$G$141)^2+(ABS($D$140-$H$141)^2)))</f>
        <v>2.0186818567235902</v>
      </c>
      <c r="BO140">
        <f>SQRT((ABS($A$140-$G$140)^2+(ABS($B$140-$H$140)^2)))</f>
        <v>7.2123436890919876</v>
      </c>
      <c r="BP140">
        <f>SQRT((ABS($C$140-$E$141)^2+(ABS($D$140-$F$141)^2)))</f>
        <v>6.1965691480873533</v>
      </c>
      <c r="BR140">
        <f>DEGREES(ACOS((6.43538901864317^2+24.052546680322^2-20.0214465621204^2)/(2*6.43538901864317*24.052546680322)))</f>
        <v>44.953302914647857</v>
      </c>
      <c r="BS140">
        <f>DEGREES(ACOS((13.8296476018999^2+27.0928637751395^2-14.2765740654362^2)/(2*13.8296476018999*27.0928637751395)))</f>
        <v>15.685865026408962</v>
      </c>
      <c r="BU140">
        <v>15</v>
      </c>
      <c r="BV140">
        <v>3</v>
      </c>
      <c r="BW140">
        <v>5</v>
      </c>
      <c r="BX140">
        <v>10</v>
      </c>
      <c r="BY140">
        <v>13</v>
      </c>
      <c r="BZ140">
        <v>4</v>
      </c>
      <c r="CA140">
        <v>8</v>
      </c>
      <c r="CB140">
        <v>2</v>
      </c>
      <c r="CC140">
        <v>15</v>
      </c>
      <c r="CD140">
        <v>5</v>
      </c>
      <c r="CE140">
        <v>8</v>
      </c>
      <c r="CF140">
        <v>9</v>
      </c>
      <c r="CG140">
        <v>14</v>
      </c>
      <c r="CH140">
        <v>10</v>
      </c>
      <c r="CI140">
        <v>2</v>
      </c>
      <c r="CJ140">
        <v>9</v>
      </c>
      <c r="CL140">
        <v>12</v>
      </c>
      <c r="CM140">
        <v>2</v>
      </c>
      <c r="CN140">
        <v>3</v>
      </c>
      <c r="CO140">
        <v>8</v>
      </c>
      <c r="CP140">
        <v>14</v>
      </c>
      <c r="CQ140">
        <v>2</v>
      </c>
      <c r="CR140">
        <v>7</v>
      </c>
      <c r="CS140">
        <v>2</v>
      </c>
      <c r="CT140">
        <v>13</v>
      </c>
      <c r="CU140">
        <v>3</v>
      </c>
      <c r="CV140">
        <v>7</v>
      </c>
      <c r="CW140">
        <v>8</v>
      </c>
      <c r="CX140">
        <v>13</v>
      </c>
      <c r="CY140">
        <v>8</v>
      </c>
      <c r="CZ140">
        <v>2</v>
      </c>
      <c r="DA140">
        <v>8</v>
      </c>
      <c r="DC140">
        <f>((3/15)*100)</f>
        <v>20</v>
      </c>
      <c r="DD140">
        <f>((5/15)*100)</f>
        <v>33.333333333333329</v>
      </c>
      <c r="DE140">
        <f>((10/15)*100)</f>
        <v>66.666666666666657</v>
      </c>
      <c r="DF140">
        <f>((4/13)*100)</f>
        <v>30.76923076923077</v>
      </c>
      <c r="DG140">
        <f>((8/13)*100)</f>
        <v>61.53846153846154</v>
      </c>
      <c r="DH140">
        <f>((2/13)*100)</f>
        <v>15.384615384615385</v>
      </c>
      <c r="DI140">
        <f>((5/15)*100)</f>
        <v>33.333333333333329</v>
      </c>
      <c r="DJ140">
        <f>((8/15)*100)</f>
        <v>53.333333333333336</v>
      </c>
      <c r="DK140">
        <f>((9/15)*100)</f>
        <v>60</v>
      </c>
      <c r="DL140">
        <f>((10/14)*100)</f>
        <v>71.428571428571431</v>
      </c>
      <c r="DM140">
        <f>((2/14)*100)</f>
        <v>14.285714285714285</v>
      </c>
      <c r="DN140">
        <f>((9/14)*100)</f>
        <v>64.285714285714292</v>
      </c>
      <c r="DP140">
        <f>((2/12)*100)</f>
        <v>16.666666666666664</v>
      </c>
      <c r="DQ140">
        <f>((3/12)*100)</f>
        <v>25</v>
      </c>
      <c r="DR140">
        <f>((8/12)*100)</f>
        <v>66.666666666666657</v>
      </c>
      <c r="DS140">
        <f>((2/14)*100)</f>
        <v>14.285714285714285</v>
      </c>
      <c r="DT140">
        <f>((7/14)*100)</f>
        <v>50</v>
      </c>
      <c r="DU140">
        <f>((2/14)*100)</f>
        <v>14.285714285714285</v>
      </c>
      <c r="DV140">
        <f>((3/13)*100)</f>
        <v>23.076923076923077</v>
      </c>
      <c r="DW140">
        <f>((7/13)*100)</f>
        <v>53.846153846153847</v>
      </c>
      <c r="DX140">
        <f>((8/13)*100)</f>
        <v>61.53846153846154</v>
      </c>
      <c r="DY140">
        <f>((8/13)*100)</f>
        <v>61.53846153846154</v>
      </c>
      <c r="DZ140">
        <f>((2/13)*100)</f>
        <v>15.384615384615385</v>
      </c>
      <c r="EA140">
        <f>((8/13)*100)</f>
        <v>61.53846153846154</v>
      </c>
    </row>
    <row r="141" spans="1:131" x14ac:dyDescent="0.25">
      <c r="A141">
        <v>24.219013000000004</v>
      </c>
      <c r="B141">
        <v>6.0060570000000002</v>
      </c>
      <c r="C141">
        <v>16.150396999999998</v>
      </c>
      <c r="D141">
        <v>7.2049469999999998</v>
      </c>
      <c r="E141">
        <v>26.679378</v>
      </c>
      <c r="F141">
        <v>4.9384790000000001</v>
      </c>
      <c r="G141">
        <v>31.741689000000001</v>
      </c>
      <c r="H141">
        <v>8.8851250000000004</v>
      </c>
      <c r="K141">
        <f>(17/200)</f>
        <v>8.5000000000000006E-2</v>
      </c>
      <c r="L141">
        <f>(13/200)</f>
        <v>6.5000000000000002E-2</v>
      </c>
      <c r="M141">
        <f>(16/200)</f>
        <v>0.08</v>
      </c>
      <c r="N141">
        <f>(13/200)</f>
        <v>6.5000000000000002E-2</v>
      </c>
      <c r="P141">
        <f>(11/200)</f>
        <v>5.5E-2</v>
      </c>
      <c r="Q141">
        <f>(16/200)</f>
        <v>0.08</v>
      </c>
      <c r="R141">
        <f>(15/200)</f>
        <v>7.4999999999999997E-2</v>
      </c>
      <c r="S141">
        <f>(14/200)</f>
        <v>7.0000000000000007E-2</v>
      </c>
      <c r="U141">
        <f>0.085+0.055</f>
        <v>0.14000000000000001</v>
      </c>
      <c r="V141">
        <f>0.065+0.08</f>
        <v>0.14500000000000002</v>
      </c>
      <c r="W141">
        <f>0.08+0.075</f>
        <v>0.155</v>
      </c>
      <c r="X141">
        <f>0.065+0.07</f>
        <v>0.13500000000000001</v>
      </c>
      <c r="AJ141">
        <f>1/0.14</f>
        <v>7.1428571428571423</v>
      </c>
      <c r="AK141">
        <f>1/0.145</f>
        <v>6.8965517241379315</v>
      </c>
      <c r="AL141">
        <f>1/0.155</f>
        <v>6.4516129032258069</v>
      </c>
      <c r="AM141">
        <f>1/0.135</f>
        <v>7.4074074074074066</v>
      </c>
      <c r="AV141">
        <f>((0.085/0.14)*100)</f>
        <v>60.714285714285708</v>
      </c>
      <c r="AW141">
        <f>((0.065/0.145)*100)</f>
        <v>44.827586206896555</v>
      </c>
      <c r="AX141">
        <f>((0.08/0.155)*100)</f>
        <v>51.612903225806448</v>
      </c>
      <c r="AY141">
        <f>((0.065/0.135)*100)</f>
        <v>48.148148148148145</v>
      </c>
      <c r="BA141">
        <f>((0.055/0.14)*100)</f>
        <v>39.285714285714285</v>
      </c>
      <c r="BB141">
        <f>((0.08/0.145)*100)</f>
        <v>55.172413793103459</v>
      </c>
      <c r="BC141">
        <f>((0.075/0.155)*100)</f>
        <v>48.387096774193544</v>
      </c>
      <c r="BD141">
        <f>((0.07/0.135)*100)</f>
        <v>51.851851851851848</v>
      </c>
      <c r="BF141">
        <f>ABS($B$141-$D$141)</f>
        <v>1.1988899999999996</v>
      </c>
      <c r="BG141">
        <f>ABS($F$141-$H$141)</f>
        <v>3.9466460000000003</v>
      </c>
      <c r="BI141">
        <v>3.1306569999999994</v>
      </c>
      <c r="BJ141">
        <v>2.6318185000000001</v>
      </c>
      <c r="BO141">
        <f>SQRT((ABS($A$141-$G$141)^2+(ABS($B$141-$H$141)^2)))</f>
        <v>8.0547927812948696</v>
      </c>
      <c r="BR141">
        <f>DEGREES(ACOS((6.13162520551191^2+19.6882354085927^2-15.9155148868468^2)/(2*6.13162520551191*19.6882354085927)))</f>
        <v>44.597632586070006</v>
      </c>
      <c r="BS141">
        <f>DEGREES(ACOS((20.0214465621204^2+24.0719323154672^2-6.13162520551191^2)/(2*20.0214465621204*24.0719323154672)))</f>
        <v>12.03615520906445</v>
      </c>
      <c r="BU141">
        <v>17</v>
      </c>
      <c r="BV141">
        <v>4</v>
      </c>
      <c r="BW141">
        <v>3</v>
      </c>
      <c r="BX141">
        <v>10</v>
      </c>
      <c r="BY141">
        <v>13</v>
      </c>
      <c r="BZ141">
        <v>1</v>
      </c>
      <c r="CA141">
        <v>10</v>
      </c>
      <c r="CB141">
        <v>0</v>
      </c>
      <c r="CC141">
        <v>16</v>
      </c>
      <c r="CD141">
        <v>3</v>
      </c>
      <c r="CE141">
        <v>10</v>
      </c>
      <c r="CF141">
        <v>6</v>
      </c>
      <c r="CG141">
        <v>13</v>
      </c>
      <c r="CH141">
        <v>10</v>
      </c>
      <c r="CI141">
        <v>0</v>
      </c>
      <c r="CJ141">
        <v>6</v>
      </c>
      <c r="CL141">
        <v>11</v>
      </c>
      <c r="CM141">
        <v>2</v>
      </c>
      <c r="CN141">
        <v>1</v>
      </c>
      <c r="CO141">
        <v>7</v>
      </c>
      <c r="CP141">
        <v>16</v>
      </c>
      <c r="CQ141">
        <v>3</v>
      </c>
      <c r="CR141">
        <v>10</v>
      </c>
      <c r="CS141">
        <v>3</v>
      </c>
      <c r="CT141">
        <v>15</v>
      </c>
      <c r="CU141">
        <v>1</v>
      </c>
      <c r="CV141">
        <v>10</v>
      </c>
      <c r="CW141">
        <v>8</v>
      </c>
      <c r="CX141">
        <v>14</v>
      </c>
      <c r="CY141">
        <v>7</v>
      </c>
      <c r="CZ141">
        <v>3</v>
      </c>
      <c r="DA141">
        <v>8</v>
      </c>
      <c r="DC141">
        <f>((4/17)*100)</f>
        <v>23.52941176470588</v>
      </c>
      <c r="DD141">
        <f>((3/17)*100)</f>
        <v>17.647058823529413</v>
      </c>
      <c r="DE141">
        <f>((10/17)*100)</f>
        <v>58.82352941176471</v>
      </c>
      <c r="DF141">
        <f>((1/13)*100)</f>
        <v>7.6923076923076925</v>
      </c>
      <c r="DG141">
        <f>((10/13)*100)</f>
        <v>76.923076923076934</v>
      </c>
      <c r="DH141">
        <f>((0/13)*100)</f>
        <v>0</v>
      </c>
      <c r="DI141">
        <f>((3/16)*100)</f>
        <v>18.75</v>
      </c>
      <c r="DJ141">
        <f>((10/16)*100)</f>
        <v>62.5</v>
      </c>
      <c r="DK141">
        <f>((6/16)*100)</f>
        <v>37.5</v>
      </c>
      <c r="DL141">
        <f>((10/13)*100)</f>
        <v>76.923076923076934</v>
      </c>
      <c r="DM141">
        <f>((0/13)*100)</f>
        <v>0</v>
      </c>
      <c r="DN141">
        <f>((6/13)*100)</f>
        <v>46.153846153846153</v>
      </c>
      <c r="DP141">
        <f>((2/11)*100)</f>
        <v>18.181818181818183</v>
      </c>
      <c r="DQ141">
        <f>((1/11)*100)</f>
        <v>9.0909090909090917</v>
      </c>
      <c r="DR141">
        <f>((7/11)*100)</f>
        <v>63.636363636363633</v>
      </c>
      <c r="DS141">
        <f>((3/16)*100)</f>
        <v>18.75</v>
      </c>
      <c r="DT141">
        <f>((10/16)*100)</f>
        <v>62.5</v>
      </c>
      <c r="DU141">
        <f>((3/16)*100)</f>
        <v>18.75</v>
      </c>
      <c r="DV141">
        <f>((1/15)*100)</f>
        <v>6.666666666666667</v>
      </c>
      <c r="DW141">
        <f>((10/15)*100)</f>
        <v>66.666666666666657</v>
      </c>
      <c r="DX141">
        <f>((8/15)*100)</f>
        <v>53.333333333333336</v>
      </c>
      <c r="DY141">
        <f>((7/14)*100)</f>
        <v>50</v>
      </c>
      <c r="DZ141">
        <f>((3/14)*100)</f>
        <v>21.428571428571427</v>
      </c>
      <c r="EA141">
        <f>((8/14)*100)</f>
        <v>57.142857142857139</v>
      </c>
    </row>
    <row r="142" spans="1:131" x14ac:dyDescent="0.25">
      <c r="A142" t="s">
        <v>22</v>
      </c>
      <c r="B142" t="s">
        <v>22</v>
      </c>
      <c r="C142" t="s">
        <v>22</v>
      </c>
      <c r="D142" t="s">
        <v>22</v>
      </c>
      <c r="E142" t="s">
        <v>22</v>
      </c>
      <c r="F142" t="s">
        <v>22</v>
      </c>
      <c r="G142" t="s">
        <v>22</v>
      </c>
      <c r="H142" t="s">
        <v>22</v>
      </c>
      <c r="P142">
        <f>(15/200)</f>
        <v>7.4999999999999997E-2</v>
      </c>
      <c r="S142">
        <f>(17/200)</f>
        <v>8.5000000000000006E-2</v>
      </c>
      <c r="BR142">
        <f>DEGREES(ACOS((5.24998942075982^2+19.7279048824964^2-16.9373488598867^2)/(2*5.24998942075982*19.7279048824964)))</f>
        <v>51.170712921179415</v>
      </c>
      <c r="BS142">
        <f>DEGREES(ACOS((15.9155148868468^2+18.8487927736663^2-5.24998942075982^2)/(2*15.9155148868468*18.8487927736663)))</f>
        <v>14.441760249749041</v>
      </c>
      <c r="CL142">
        <v>15</v>
      </c>
      <c r="CM142">
        <v>3</v>
      </c>
      <c r="CN142">
        <v>2</v>
      </c>
      <c r="CO142">
        <v>12</v>
      </c>
      <c r="CX142">
        <v>17</v>
      </c>
      <c r="CY142">
        <v>12</v>
      </c>
      <c r="CZ142">
        <v>4</v>
      </c>
      <c r="DA142">
        <v>7</v>
      </c>
      <c r="DP142">
        <f>((3/15)*100)</f>
        <v>20</v>
      </c>
      <c r="DQ142">
        <f>((2/15)*100)</f>
        <v>13.333333333333334</v>
      </c>
      <c r="DR142">
        <f>((12/15)*100)</f>
        <v>80</v>
      </c>
      <c r="DY142">
        <f>((12/17)*100)</f>
        <v>70.588235294117652</v>
      </c>
      <c r="DZ142">
        <f>((4/17)*100)</f>
        <v>23.52941176470588</v>
      </c>
      <c r="EA142">
        <f>((7/17)*100)</f>
        <v>41.17647058823529</v>
      </c>
    </row>
    <row r="143" spans="1:131" x14ac:dyDescent="0.25">
      <c r="A143">
        <v>218.85703899999999</v>
      </c>
      <c r="B143">
        <v>7.3451209999999998</v>
      </c>
      <c r="C143">
        <v>212.877612</v>
      </c>
      <c r="D143">
        <v>8.6192279999999997</v>
      </c>
      <c r="E143">
        <v>216.992681</v>
      </c>
      <c r="F143">
        <v>4.7295100000000003</v>
      </c>
      <c r="G143">
        <v>233.426029</v>
      </c>
      <c r="H143">
        <v>8.6830610000000004</v>
      </c>
      <c r="Z143">
        <f>SQRT((ABS($A$144-$A$143)^2+(ABS($B$144-$B$143)^2)))</f>
        <v>23.246602466457567</v>
      </c>
      <c r="AA143">
        <f>SQRT((ABS($C$144-$C$143)^2+(ABS($D$144-$D$143)^2)))</f>
        <v>22.858500870500432</v>
      </c>
      <c r="AB143">
        <f>SQRT((ABS($E$144-$E$143)^2+(ABS($F$144-$F$143)^2)))</f>
        <v>24.140632512825896</v>
      </c>
      <c r="AC143">
        <f>SQRT((ABS($G$144-$G$143)^2+(ABS($H$144-$H$143)^2)))</f>
        <v>19.358636976163087</v>
      </c>
      <c r="BF143">
        <f>ABS($B$143-$D$143)</f>
        <v>1.2741069999999999</v>
      </c>
      <c r="BG143">
        <f>ABS($F$143-$H$143)</f>
        <v>3.953551</v>
      </c>
      <c r="BL143">
        <f>SQRT((ABS($A$143-$E$143)^2+(ABS($B$143-$F$143)^2)))</f>
        <v>3.2120478912190782</v>
      </c>
      <c r="BM143">
        <f>SQRT((ABS($C$143-$G$144)^2+(ABS($D$143-$H$144)^2)))</f>
        <v>1.1901318298697081</v>
      </c>
      <c r="BO143">
        <f>SQRT((ABS($A$143-$G$144)^2+(ABS($B$143-$H$144)^2)))</f>
        <v>4.9509086037038488</v>
      </c>
      <c r="BP143">
        <f>SQRT((ABS($C$143-$E$143)^2+(ABS($D$143-$F$143)^2)))</f>
        <v>5.6624816992450437</v>
      </c>
      <c r="BR143">
        <f>DEGREES(ACOS((7.19450727788985^2+20.5556542482451^2-15.4003820677624^2)/(2*7.19450727788985*20.5556542482451)))</f>
        <v>36.706997618737965</v>
      </c>
      <c r="BS143">
        <f>DEGREES(ACOS((15.4003820677624^2+20.8867404913683^2-7.41816383694543^2)/(2*15.4003820677624*20.8867404913683)))</f>
        <v>16.002457738467591</v>
      </c>
    </row>
    <row r="144" spans="1:131" x14ac:dyDescent="0.25">
      <c r="A144">
        <v>195.66687300000001</v>
      </c>
      <c r="B144">
        <v>5.7262550000000001</v>
      </c>
      <c r="C144">
        <v>190.035449</v>
      </c>
      <c r="D144">
        <v>7.7551379999999996</v>
      </c>
      <c r="E144">
        <v>192.89436599999999</v>
      </c>
      <c r="F144">
        <v>3.300751</v>
      </c>
      <c r="G144">
        <v>214.06757400000001</v>
      </c>
      <c r="H144">
        <v>8.5991230000000005</v>
      </c>
      <c r="K144">
        <f>(14/200)</f>
        <v>7.0000000000000007E-2</v>
      </c>
      <c r="L144">
        <f>(13/200)</f>
        <v>6.5000000000000002E-2</v>
      </c>
      <c r="M144">
        <f>(14/200)</f>
        <v>7.0000000000000007E-2</v>
      </c>
      <c r="N144">
        <f>(12/200)</f>
        <v>0.06</v>
      </c>
      <c r="P144">
        <f>(11/200)</f>
        <v>5.5E-2</v>
      </c>
      <c r="Q144">
        <f>(9/200)</f>
        <v>4.4999999999999998E-2</v>
      </c>
      <c r="R144">
        <f>(11/200)</f>
        <v>5.5E-2</v>
      </c>
      <c r="S144">
        <f>(12/200)</f>
        <v>0.06</v>
      </c>
      <c r="U144">
        <f>0.07+0.055</f>
        <v>0.125</v>
      </c>
      <c r="V144">
        <f>0.065+0.045</f>
        <v>0.11</v>
      </c>
      <c r="W144">
        <f>0.07+0.055</f>
        <v>0.125</v>
      </c>
      <c r="X144">
        <f>0.06+0.06</f>
        <v>0.12</v>
      </c>
      <c r="Z144">
        <f>SQRT((ABS($A$145-$A$144)^2+(ABS($B$145-$B$144)^2)))</f>
        <v>24.912218385082987</v>
      </c>
      <c r="AA144">
        <f>SQRT((ABS($C$145-$C$144)^2+(ABS($D$145-$D$144)^2)))</f>
        <v>23.93325885818415</v>
      </c>
      <c r="AB144">
        <f>SQRT((ABS($E$145-$E$144)^2+(ABS($F$145-$F$144)^2)))</f>
        <v>26.302606334087738</v>
      </c>
      <c r="AC144">
        <f>SQRT((ABS($G$145-$G$144)^2+(ABS($H$145-$H$144)^2)))</f>
        <v>23.567574037091092</v>
      </c>
      <c r="AJ144">
        <f>1/0.125</f>
        <v>8</v>
      </c>
      <c r="AK144">
        <f>1/0.11</f>
        <v>9.0909090909090917</v>
      </c>
      <c r="AL144">
        <f>1/0.125</f>
        <v>8</v>
      </c>
      <c r="AM144">
        <f>1/0.12</f>
        <v>8.3333333333333339</v>
      </c>
      <c r="AO144">
        <f>$Z144/$U144</f>
        <v>199.2977470806639</v>
      </c>
      <c r="AP144">
        <f>$AA144/$V144</f>
        <v>217.57508052894681</v>
      </c>
      <c r="AQ144">
        <f>$AB144/$W144</f>
        <v>210.4208506727019</v>
      </c>
      <c r="AR144">
        <f>$AC144/$X144</f>
        <v>196.39645030909244</v>
      </c>
      <c r="AV144">
        <f>((0.07/0.125)*100)</f>
        <v>56.000000000000007</v>
      </c>
      <c r="AW144">
        <f>((0.065/0.11)*100)</f>
        <v>59.090909090909093</v>
      </c>
      <c r="AX144">
        <f>((0.07/0.125)*100)</f>
        <v>56.000000000000007</v>
      </c>
      <c r="AY144">
        <f>((0.06/0.12)*100)</f>
        <v>50</v>
      </c>
      <c r="BA144">
        <f>((0.055/0.125)*100)</f>
        <v>44</v>
      </c>
      <c r="BB144">
        <f>((0.045/0.11)*100)</f>
        <v>40.909090909090907</v>
      </c>
      <c r="BC144">
        <f>((0.055/0.125)*100)</f>
        <v>44</v>
      </c>
      <c r="BD144">
        <f>((0.06/0.12)*100)</f>
        <v>50</v>
      </c>
      <c r="BF144">
        <f>ABS($B$144-$D$144)</f>
        <v>2.0288829999999995</v>
      </c>
      <c r="BG144">
        <f>ABS($F$144-$H$144)</f>
        <v>5.2983720000000005</v>
      </c>
      <c r="BL144">
        <f>SQRT((ABS($A$144-$E$144)^2+(ABS($B$144-$F$144)^2)))</f>
        <v>3.6837297293728142</v>
      </c>
      <c r="BM144">
        <f>SQRT((ABS($C$144-$G$145)^2+(ABS($D$144-$H$145)^2)))</f>
        <v>0.57972860740177967</v>
      </c>
      <c r="BO144">
        <f>SQRT((ABS($A$144-$G$145)^2+(ABS($B$144-$H$145)^2)))</f>
        <v>5.6788927464519912</v>
      </c>
      <c r="BP144">
        <f>SQRT((ABS($C$144-$E$144)^2+(ABS($D$144-$F$144)^2)))</f>
        <v>5.2929169612471672</v>
      </c>
      <c r="BU144">
        <v>14</v>
      </c>
      <c r="BV144">
        <v>7</v>
      </c>
      <c r="BW144">
        <v>3</v>
      </c>
      <c r="BX144">
        <v>6</v>
      </c>
      <c r="BY144">
        <v>13</v>
      </c>
      <c r="BZ144">
        <v>7</v>
      </c>
      <c r="CA144">
        <v>7</v>
      </c>
      <c r="CB144">
        <v>4</v>
      </c>
      <c r="CC144">
        <v>14</v>
      </c>
      <c r="CD144">
        <v>3</v>
      </c>
      <c r="CE144">
        <v>7</v>
      </c>
      <c r="CF144">
        <v>11</v>
      </c>
      <c r="CG144">
        <v>12</v>
      </c>
      <c r="CH144">
        <v>6</v>
      </c>
      <c r="CI144">
        <v>4</v>
      </c>
      <c r="CJ144">
        <v>8</v>
      </c>
      <c r="CL144">
        <v>11</v>
      </c>
      <c r="CM144">
        <v>2</v>
      </c>
      <c r="CN144">
        <v>0</v>
      </c>
      <c r="CO144">
        <v>5</v>
      </c>
      <c r="CP144">
        <v>9</v>
      </c>
      <c r="CQ144">
        <v>2</v>
      </c>
      <c r="CR144">
        <v>5</v>
      </c>
      <c r="CS144">
        <v>1</v>
      </c>
      <c r="CT144">
        <v>11</v>
      </c>
      <c r="CU144">
        <v>0</v>
      </c>
      <c r="CV144">
        <v>5</v>
      </c>
      <c r="CW144">
        <v>7</v>
      </c>
      <c r="CX144">
        <v>12</v>
      </c>
      <c r="CY144">
        <v>5</v>
      </c>
      <c r="CZ144">
        <v>0</v>
      </c>
      <c r="DA144">
        <v>0</v>
      </c>
      <c r="DC144">
        <f>((7/14)*100)</f>
        <v>50</v>
      </c>
      <c r="DD144">
        <f>((3/14)*100)</f>
        <v>21.428571428571427</v>
      </c>
      <c r="DE144">
        <f>((6/14)*100)</f>
        <v>42.857142857142854</v>
      </c>
      <c r="DF144">
        <f>((7/13)*100)</f>
        <v>53.846153846153847</v>
      </c>
      <c r="DG144">
        <f>((7/13)*100)</f>
        <v>53.846153846153847</v>
      </c>
      <c r="DH144">
        <f>((4/13)*100)</f>
        <v>30.76923076923077</v>
      </c>
      <c r="DI144">
        <f>((3/14)*100)</f>
        <v>21.428571428571427</v>
      </c>
      <c r="DJ144">
        <f>((7/14)*100)</f>
        <v>50</v>
      </c>
      <c r="DK144">
        <f>((11/14)*100)</f>
        <v>78.571428571428569</v>
      </c>
      <c r="DL144">
        <f>((6/12)*100)</f>
        <v>50</v>
      </c>
      <c r="DM144">
        <f>((4/12)*100)</f>
        <v>33.333333333333329</v>
      </c>
      <c r="DN144">
        <f>((8/12)*100)</f>
        <v>66.666666666666657</v>
      </c>
      <c r="DP144">
        <f>((2/11)*100)</f>
        <v>18.181818181818183</v>
      </c>
      <c r="DQ144">
        <f>((0/11)*100)</f>
        <v>0</v>
      </c>
      <c r="DR144">
        <f>((5/11)*100)</f>
        <v>45.454545454545453</v>
      </c>
      <c r="DS144">
        <f>((2/9)*100)</f>
        <v>22.222222222222221</v>
      </c>
      <c r="DT144">
        <f>((5/9)*100)</f>
        <v>55.555555555555557</v>
      </c>
      <c r="DU144">
        <f>((1/9)*100)</f>
        <v>11.111111111111111</v>
      </c>
      <c r="DV144">
        <f>((0/11)*100)</f>
        <v>0</v>
      </c>
      <c r="DW144">
        <f>((5/11)*100)</f>
        <v>45.454545454545453</v>
      </c>
      <c r="DX144">
        <f>((7/11)*100)</f>
        <v>63.636363636363633</v>
      </c>
      <c r="DY144">
        <f>((5/12)*100)</f>
        <v>41.666666666666671</v>
      </c>
      <c r="DZ144">
        <f>((0/12)*100)</f>
        <v>0</v>
      </c>
      <c r="EA144">
        <f>((0/12)*100)</f>
        <v>0</v>
      </c>
    </row>
    <row r="145" spans="1:131" x14ac:dyDescent="0.25">
      <c r="A145">
        <v>170.76965799999999</v>
      </c>
      <c r="B145">
        <v>6.5907260000000001</v>
      </c>
      <c r="C145">
        <v>166.113034</v>
      </c>
      <c r="D145">
        <v>8.4755129999999994</v>
      </c>
      <c r="E145">
        <v>166.630763</v>
      </c>
      <c r="F145">
        <v>4.7326230000000002</v>
      </c>
      <c r="G145">
        <v>190.50540100000001</v>
      </c>
      <c r="H145">
        <v>8.0945940000000007</v>
      </c>
      <c r="K145">
        <f>(14/200)</f>
        <v>7.0000000000000007E-2</v>
      </c>
      <c r="L145">
        <f>(14/200)</f>
        <v>7.0000000000000007E-2</v>
      </c>
      <c r="M145">
        <f>(15/200)</f>
        <v>7.4999999999999997E-2</v>
      </c>
      <c r="N145">
        <f>(13/200)</f>
        <v>6.5000000000000002E-2</v>
      </c>
      <c r="P145">
        <f>(11/200)</f>
        <v>5.5E-2</v>
      </c>
      <c r="Q145">
        <f>(10/200)</f>
        <v>0.05</v>
      </c>
      <c r="R145">
        <f>(10/200)</f>
        <v>0.05</v>
      </c>
      <c r="S145">
        <f>(10/200)</f>
        <v>0.05</v>
      </c>
      <c r="U145">
        <f>0.07+0.055</f>
        <v>0.125</v>
      </c>
      <c r="V145">
        <f>0.07+0.05</f>
        <v>0.12000000000000001</v>
      </c>
      <c r="W145">
        <f>0.075+0.05</f>
        <v>0.125</v>
      </c>
      <c r="X145">
        <f>0.065+0.05</f>
        <v>0.115</v>
      </c>
      <c r="Z145">
        <f>SQRT((ABS($A$146-$A$145)^2+(ABS($B$146-$B$145)^2)))</f>
        <v>18.469509936659417</v>
      </c>
      <c r="AA145">
        <f>SQRT((ABS($C$146-$C$145)^2+(ABS($D$146-$D$145)^2)))</f>
        <v>28.362332009366671</v>
      </c>
      <c r="AB145">
        <f>SQRT((ABS($E$146-$E$145)^2+(ABS($F$146-$F$145)^2)))</f>
        <v>16.569483507386241</v>
      </c>
      <c r="AC145">
        <f>SQRT((ABS($G$146-$G$145)^2+(ABS($H$146-$H$145)^2)))</f>
        <v>25.0066696840811</v>
      </c>
      <c r="AJ145">
        <f>1/0.125</f>
        <v>8</v>
      </c>
      <c r="AK145">
        <f>1/0.12</f>
        <v>8.3333333333333339</v>
      </c>
      <c r="AL145">
        <f>1/0.125</f>
        <v>8</v>
      </c>
      <c r="AM145">
        <f>1/0.115</f>
        <v>8.695652173913043</v>
      </c>
      <c r="AO145">
        <f>$Z145/$U145</f>
        <v>147.75607949327534</v>
      </c>
      <c r="AP145">
        <f>$AA145/$V145</f>
        <v>236.35276674472223</v>
      </c>
      <c r="AQ145">
        <f>$AB145/$W145</f>
        <v>132.55586805908993</v>
      </c>
      <c r="AR145">
        <f>$AC145/$X145</f>
        <v>217.44930160070521</v>
      </c>
      <c r="AV145">
        <f>((0.07/0.125)*100)</f>
        <v>56.000000000000007</v>
      </c>
      <c r="AW145">
        <f>((0.07/0.12)*100)</f>
        <v>58.333333333333336</v>
      </c>
      <c r="AX145">
        <f>((0.075/0.125)*100)</f>
        <v>60</v>
      </c>
      <c r="AY145">
        <f>((0.065/0.115)*100)</f>
        <v>56.521739130434781</v>
      </c>
      <c r="BA145">
        <f>((0.055/0.125)*100)</f>
        <v>44</v>
      </c>
      <c r="BB145">
        <f>((0.05/0.12)*100)</f>
        <v>41.666666666666671</v>
      </c>
      <c r="BC145">
        <f>((0.05/0.125)*100)</f>
        <v>40</v>
      </c>
      <c r="BD145">
        <f>((0.05/0.115)*100)</f>
        <v>43.478260869565219</v>
      </c>
      <c r="BF145">
        <f>ABS($B$145-$D$145)</f>
        <v>1.8847869999999993</v>
      </c>
      <c r="BG145">
        <f>ABS($F$145-$H$145)</f>
        <v>3.3619710000000005</v>
      </c>
      <c r="BL145">
        <f>SQRT((ABS($A$145-$E$145)^2+(ABS($B$145-$F$145)^2)))</f>
        <v>4.53684897033546</v>
      </c>
      <c r="BM145">
        <f>SQRT((ABS($C$145-$G$146)^2+(ABS($D$145-$H$146)^2)))</f>
        <v>0.86545966558643628</v>
      </c>
      <c r="BO145">
        <f>SQRT((ABS($A$145-$G$146)^2+(ABS($B$145-$H$146)^2)))</f>
        <v>5.8214819580496675</v>
      </c>
      <c r="BP145">
        <f>SQRT((ABS($C$145-$E$145)^2+(ABS($D$145-$F$145)^2)))</f>
        <v>3.7785273413779867</v>
      </c>
      <c r="BU145">
        <v>14</v>
      </c>
      <c r="BV145">
        <v>9</v>
      </c>
      <c r="BW145">
        <v>4</v>
      </c>
      <c r="BX145">
        <v>4</v>
      </c>
      <c r="BY145">
        <v>14</v>
      </c>
      <c r="BZ145">
        <v>9</v>
      </c>
      <c r="CA145">
        <v>7</v>
      </c>
      <c r="CB145">
        <v>5</v>
      </c>
      <c r="CC145">
        <v>15</v>
      </c>
      <c r="CD145">
        <v>6</v>
      </c>
      <c r="CE145">
        <v>7</v>
      </c>
      <c r="CF145">
        <v>13</v>
      </c>
      <c r="CG145">
        <v>13</v>
      </c>
      <c r="CH145">
        <v>4</v>
      </c>
      <c r="CI145">
        <v>4</v>
      </c>
      <c r="CJ145">
        <v>11</v>
      </c>
      <c r="CL145">
        <v>11</v>
      </c>
      <c r="CM145">
        <v>5</v>
      </c>
      <c r="CN145">
        <v>0</v>
      </c>
      <c r="CO145">
        <v>2</v>
      </c>
      <c r="CP145">
        <v>10</v>
      </c>
      <c r="CQ145">
        <v>5</v>
      </c>
      <c r="CR145">
        <v>3</v>
      </c>
      <c r="CS145">
        <v>1</v>
      </c>
      <c r="CT145">
        <v>10</v>
      </c>
      <c r="CU145">
        <v>0</v>
      </c>
      <c r="CV145">
        <v>3</v>
      </c>
      <c r="CW145">
        <v>8</v>
      </c>
      <c r="CX145">
        <v>10</v>
      </c>
      <c r="CY145">
        <v>2</v>
      </c>
      <c r="CZ145">
        <v>1</v>
      </c>
      <c r="DA145">
        <v>7</v>
      </c>
      <c r="DC145">
        <f>((9/14)*100)</f>
        <v>64.285714285714292</v>
      </c>
      <c r="DD145">
        <f>((4/14)*100)</f>
        <v>28.571428571428569</v>
      </c>
      <c r="DE145">
        <f>((4/14)*100)</f>
        <v>28.571428571428569</v>
      </c>
      <c r="DF145">
        <f>((9/14)*100)</f>
        <v>64.285714285714292</v>
      </c>
      <c r="DG145">
        <f>((7/14)*100)</f>
        <v>50</v>
      </c>
      <c r="DH145">
        <f>((5/14)*100)</f>
        <v>35.714285714285715</v>
      </c>
      <c r="DI145">
        <f>((6/15)*100)</f>
        <v>40</v>
      </c>
      <c r="DJ145">
        <f>((7/15)*100)</f>
        <v>46.666666666666664</v>
      </c>
      <c r="DK145">
        <f>((13/15)*100)</f>
        <v>86.666666666666671</v>
      </c>
      <c r="DL145">
        <f>((4/13)*100)</f>
        <v>30.76923076923077</v>
      </c>
      <c r="DM145">
        <f>((4/13)*100)</f>
        <v>30.76923076923077</v>
      </c>
      <c r="DN145">
        <f>((11/13)*100)</f>
        <v>84.615384615384613</v>
      </c>
      <c r="DP145">
        <f>((5/11)*100)</f>
        <v>45.454545454545453</v>
      </c>
      <c r="DQ145">
        <f>((0/11)*100)</f>
        <v>0</v>
      </c>
      <c r="DR145">
        <f>((2/11)*100)</f>
        <v>18.181818181818183</v>
      </c>
      <c r="DS145">
        <f>((5/10)*100)</f>
        <v>50</v>
      </c>
      <c r="DT145">
        <f>((3/10)*100)</f>
        <v>30</v>
      </c>
      <c r="DU145">
        <f>((1/10)*100)</f>
        <v>10</v>
      </c>
      <c r="DV145">
        <f>((0/10)*100)</f>
        <v>0</v>
      </c>
      <c r="DW145">
        <f>((3/10)*100)</f>
        <v>30</v>
      </c>
      <c r="DX145">
        <f>((8/10)*100)</f>
        <v>80</v>
      </c>
      <c r="DY145">
        <f>((2/10)*100)</f>
        <v>20</v>
      </c>
      <c r="DZ145">
        <f>((1/10)*100)</f>
        <v>10</v>
      </c>
      <c r="EA145">
        <f>((7/10)*100)</f>
        <v>70</v>
      </c>
    </row>
    <row r="146" spans="1:131" x14ac:dyDescent="0.25">
      <c r="A146">
        <v>152.31081399999999</v>
      </c>
      <c r="B146">
        <v>7.2183210000000004</v>
      </c>
      <c r="C146">
        <v>137.75288900000001</v>
      </c>
      <c r="D146">
        <v>8.1233020000000007</v>
      </c>
      <c r="E146">
        <v>150.06363299999998</v>
      </c>
      <c r="F146">
        <v>5.0118850000000004</v>
      </c>
      <c r="G146">
        <v>165.51915500000001</v>
      </c>
      <c r="H146">
        <v>9.1050590000000007</v>
      </c>
      <c r="K146">
        <f>(12/200)</f>
        <v>0.06</v>
      </c>
      <c r="L146">
        <f>(15/200)</f>
        <v>7.4999999999999997E-2</v>
      </c>
      <c r="M146">
        <f>(12/200)</f>
        <v>0.06</v>
      </c>
      <c r="N146">
        <f>(14/200)</f>
        <v>7.0000000000000007E-2</v>
      </c>
      <c r="P146">
        <f>(9/200)</f>
        <v>4.4999999999999998E-2</v>
      </c>
      <c r="Q146">
        <f>(9/200)</f>
        <v>4.4999999999999998E-2</v>
      </c>
      <c r="R146">
        <f>(10/200)</f>
        <v>0.05</v>
      </c>
      <c r="S146">
        <f>(10/200)</f>
        <v>0.05</v>
      </c>
      <c r="U146">
        <f>0.06+0.045</f>
        <v>0.105</v>
      </c>
      <c r="V146">
        <f>0.075+0.045</f>
        <v>0.12</v>
      </c>
      <c r="W146">
        <f>0.06+0.05</f>
        <v>0.11</v>
      </c>
      <c r="X146">
        <f>0.07+0.05</f>
        <v>0.12000000000000001</v>
      </c>
      <c r="Z146">
        <f>SQRT((ABS($A$147-$A$146)^2+(ABS($B$147-$B$146)^2)))</f>
        <v>30.044048226198065</v>
      </c>
      <c r="AA146">
        <f>SQRT((ABS($C$147-$C$146)^2+(ABS($D$147-$D$146)^2)))</f>
        <v>20.528769265177353</v>
      </c>
      <c r="AB146">
        <f>SQRT((ABS($E$147-$E$146)^2+(ABS($F$147-$F$146)^2)))</f>
        <v>31.027600744346426</v>
      </c>
      <c r="AC146">
        <f>SQRT((ABS($G$147-$G$146)^2+(ABS($H$147-$H$146)^2)))</f>
        <v>27.197327707844568</v>
      </c>
      <c r="AJ146">
        <f>1/0.105</f>
        <v>9.5238095238095237</v>
      </c>
      <c r="AK146">
        <f>1/0.12</f>
        <v>8.3333333333333339</v>
      </c>
      <c r="AL146">
        <f>1/0.11</f>
        <v>9.0909090909090917</v>
      </c>
      <c r="AM146">
        <f>1/0.12</f>
        <v>8.3333333333333339</v>
      </c>
      <c r="AO146">
        <f>$Z146/$U146</f>
        <v>286.13379263045778</v>
      </c>
      <c r="AP146">
        <f>$AA146/$V146</f>
        <v>171.07307720981129</v>
      </c>
      <c r="AQ146">
        <f>$AB146/$W146</f>
        <v>282.06909767587661</v>
      </c>
      <c r="AR146">
        <f>$AC146/$X146</f>
        <v>226.64439756537138</v>
      </c>
      <c r="AV146">
        <f>((0.06/0.105)*100)</f>
        <v>57.142857142857139</v>
      </c>
      <c r="AW146">
        <f>((0.075/0.12)*100)</f>
        <v>62.5</v>
      </c>
      <c r="AX146">
        <f>((0.06/0.11)*100)</f>
        <v>54.54545454545454</v>
      </c>
      <c r="AY146">
        <f>((0.07/0.12)*100)</f>
        <v>58.333333333333336</v>
      </c>
      <c r="BA146">
        <f>((0.045/0.105)*100)</f>
        <v>42.857142857142854</v>
      </c>
      <c r="BB146">
        <f>((0.045/0.12)*100)</f>
        <v>37.5</v>
      </c>
      <c r="BC146">
        <f>((0.05/0.11)*100)</f>
        <v>45.45454545454546</v>
      </c>
      <c r="BD146">
        <f>((0.05/0.12)*100)</f>
        <v>41.666666666666671</v>
      </c>
      <c r="BF146">
        <f>ABS($B$146-$D$146)</f>
        <v>0.90498100000000026</v>
      </c>
      <c r="BG146">
        <f>ABS($F$146-$H$146)</f>
        <v>4.0931740000000003</v>
      </c>
      <c r="BL146">
        <f>SQRT((ABS($A$146-$E$146)^2+(ABS($B$146-$F$146)^2)))</f>
        <v>3.1493145712769079</v>
      </c>
      <c r="BM146">
        <f>SQRT((ABS($C$146-$G$147)^2+(ABS($D$146-$H$147)^2)))</f>
        <v>0.72130728026618662</v>
      </c>
      <c r="BO146">
        <f>SQRT((ABS($A$146-$G$147)^2+(ABS($B$146-$H$147)^2)))</f>
        <v>14.047693598144019</v>
      </c>
      <c r="BP146">
        <f>SQRT((ABS($C$146-$E$146)^2+(ABS($D$146-$F$146)^2)))</f>
        <v>12.697847596400907</v>
      </c>
      <c r="BR146">
        <f>DEGREES(ACOS((10.11517039653^2+20.5234038054987^2-11.9385300181164^2)/(2*10.11517039653*20.5234038054987)))</f>
        <v>23.417114248696901</v>
      </c>
      <c r="BS146">
        <f>DEGREES(ACOS((11.9385300181164^2+20.0739785990935^2-9.57233191205673^2)/(2*11.9385300181164*20.0739785990935)))</f>
        <v>18.752685858006657</v>
      </c>
      <c r="BU146">
        <v>12</v>
      </c>
      <c r="BV146">
        <v>7</v>
      </c>
      <c r="BW146">
        <v>4</v>
      </c>
      <c r="BX146">
        <v>5</v>
      </c>
      <c r="BY146">
        <v>15</v>
      </c>
      <c r="BZ146">
        <v>7</v>
      </c>
      <c r="CA146">
        <v>6</v>
      </c>
      <c r="CB146">
        <v>5</v>
      </c>
      <c r="CC146">
        <v>12</v>
      </c>
      <c r="CD146">
        <v>3</v>
      </c>
      <c r="CE146">
        <v>6</v>
      </c>
      <c r="CF146">
        <v>11</v>
      </c>
      <c r="CG146">
        <v>14</v>
      </c>
      <c r="CH146">
        <v>5</v>
      </c>
      <c r="CI146">
        <v>5</v>
      </c>
      <c r="CJ146">
        <v>13</v>
      </c>
      <c r="CL146">
        <v>9</v>
      </c>
      <c r="CM146">
        <v>4</v>
      </c>
      <c r="CN146">
        <v>0</v>
      </c>
      <c r="CO146">
        <v>0</v>
      </c>
      <c r="CP146">
        <v>9</v>
      </c>
      <c r="CQ146">
        <v>4</v>
      </c>
      <c r="CR146">
        <v>1</v>
      </c>
      <c r="CS146">
        <v>0</v>
      </c>
      <c r="CT146">
        <v>10</v>
      </c>
      <c r="CU146">
        <v>2</v>
      </c>
      <c r="CV146">
        <v>1</v>
      </c>
      <c r="CW146">
        <v>9</v>
      </c>
      <c r="CX146">
        <v>10</v>
      </c>
      <c r="CY146">
        <v>0</v>
      </c>
      <c r="CZ146">
        <v>1</v>
      </c>
      <c r="DA146">
        <v>8</v>
      </c>
      <c r="DC146">
        <f>((7/12)*100)</f>
        <v>58.333333333333336</v>
      </c>
      <c r="DD146">
        <f>((4/12)*100)</f>
        <v>33.333333333333329</v>
      </c>
      <c r="DE146">
        <f>((5/12)*100)</f>
        <v>41.666666666666671</v>
      </c>
      <c r="DF146">
        <f>((7/15)*100)</f>
        <v>46.666666666666664</v>
      </c>
      <c r="DG146">
        <f>((6/15)*100)</f>
        <v>40</v>
      </c>
      <c r="DH146">
        <f>((5/15)*100)</f>
        <v>33.333333333333329</v>
      </c>
      <c r="DI146">
        <f>((3/12)*100)</f>
        <v>25</v>
      </c>
      <c r="DJ146">
        <f>((6/12)*100)</f>
        <v>50</v>
      </c>
      <c r="DK146">
        <f>((11/12)*100)</f>
        <v>91.666666666666657</v>
      </c>
      <c r="DL146">
        <f>((5/14)*100)</f>
        <v>35.714285714285715</v>
      </c>
      <c r="DM146">
        <f>((5/14)*100)</f>
        <v>35.714285714285715</v>
      </c>
      <c r="DN146">
        <f>((13/14)*100)</f>
        <v>92.857142857142861</v>
      </c>
      <c r="DP146">
        <f>((4/9)*100)</f>
        <v>44.444444444444443</v>
      </c>
      <c r="DQ146">
        <f>((0/9)*100)</f>
        <v>0</v>
      </c>
      <c r="DR146">
        <f>((0/9)*100)</f>
        <v>0</v>
      </c>
      <c r="DS146">
        <f>((4/9)*100)</f>
        <v>44.444444444444443</v>
      </c>
      <c r="DT146">
        <f>((1/9)*100)</f>
        <v>11.111111111111111</v>
      </c>
      <c r="DU146">
        <f>((0/9)*100)</f>
        <v>0</v>
      </c>
      <c r="DV146">
        <f>((2/10)*100)</f>
        <v>20</v>
      </c>
      <c r="DW146">
        <f>((1/10)*100)</f>
        <v>10</v>
      </c>
      <c r="DX146">
        <f>((9/10)*100)</f>
        <v>90</v>
      </c>
      <c r="DY146">
        <f>((0/10)*100)</f>
        <v>0</v>
      </c>
      <c r="DZ146">
        <f>((1/10)*100)</f>
        <v>10</v>
      </c>
      <c r="EA146">
        <f>((8/10)*100)</f>
        <v>80</v>
      </c>
    </row>
    <row r="147" spans="1:131" x14ac:dyDescent="0.25">
      <c r="A147">
        <v>122.26806400000001</v>
      </c>
      <c r="B147">
        <v>6.939025</v>
      </c>
      <c r="C147">
        <v>117.23837</v>
      </c>
      <c r="D147">
        <v>8.8880750000000006</v>
      </c>
      <c r="E147">
        <v>119.036271</v>
      </c>
      <c r="F147">
        <v>4.8901669999999999</v>
      </c>
      <c r="G147">
        <v>138.32729800000001</v>
      </c>
      <c r="H147">
        <v>8.5595800000000004</v>
      </c>
      <c r="K147">
        <f>(14/200)</f>
        <v>7.0000000000000007E-2</v>
      </c>
      <c r="L147">
        <f>(14/200)</f>
        <v>7.0000000000000007E-2</v>
      </c>
      <c r="M147">
        <f>(14/200)</f>
        <v>7.0000000000000007E-2</v>
      </c>
      <c r="N147">
        <f>(14/200)</f>
        <v>7.0000000000000007E-2</v>
      </c>
      <c r="P147">
        <f>(11/200)</f>
        <v>5.5E-2</v>
      </c>
      <c r="Q147">
        <f>(9/200)</f>
        <v>4.4999999999999998E-2</v>
      </c>
      <c r="R147">
        <f>(11/200)</f>
        <v>5.5E-2</v>
      </c>
      <c r="S147">
        <f>(10/200)</f>
        <v>0.05</v>
      </c>
      <c r="U147">
        <f>0.07+0.055</f>
        <v>0.125</v>
      </c>
      <c r="V147">
        <f>0.07+0.045</f>
        <v>0.115</v>
      </c>
      <c r="W147">
        <f>0.07+0.055</f>
        <v>0.125</v>
      </c>
      <c r="X147">
        <f>0.07+0.05</f>
        <v>0.12000000000000001</v>
      </c>
      <c r="Z147">
        <f>SQRT((ABS($A$148-$A$147)^2+(ABS($B$148-$B$147)^2)))</f>
        <v>22.970282789491343</v>
      </c>
      <c r="AA147">
        <f>SQRT((ABS($C$148-$C$147)^2+(ABS($D$148-$D$147)^2)))</f>
        <v>23.847577441713359</v>
      </c>
      <c r="AB147">
        <f>SQRT((ABS($E$148-$E$147)^2+(ABS($F$148-$F$147)^2)))</f>
        <v>22.386912215939024</v>
      </c>
      <c r="AC147">
        <f>SQRT((ABS($G$148-$G$147)^2+(ABS($H$148-$H$147)^2)))</f>
        <v>21.010473788213947</v>
      </c>
      <c r="AJ147">
        <f>1/0.125</f>
        <v>8</v>
      </c>
      <c r="AK147">
        <f>1/0.115</f>
        <v>8.695652173913043</v>
      </c>
      <c r="AL147">
        <f>1/0.125</f>
        <v>8</v>
      </c>
      <c r="AM147">
        <f>1/0.12</f>
        <v>8.3333333333333339</v>
      </c>
      <c r="AO147">
        <f>$Z147/$U147</f>
        <v>183.76226231593074</v>
      </c>
      <c r="AP147">
        <f>$AA147/$V147</f>
        <v>207.37023862359442</v>
      </c>
      <c r="AQ147">
        <f>$AB147/$W147</f>
        <v>179.09529772751219</v>
      </c>
      <c r="AR147">
        <f>$AC147/$X147</f>
        <v>175.08728156844955</v>
      </c>
      <c r="AV147">
        <f>((0.07/0.125)*100)</f>
        <v>56.000000000000007</v>
      </c>
      <c r="AW147">
        <f>((0.07/0.115)*100)</f>
        <v>60.869565217391312</v>
      </c>
      <c r="AX147">
        <f>((0.07/0.125)*100)</f>
        <v>56.000000000000007</v>
      </c>
      <c r="AY147">
        <f>((0.07/0.12)*100)</f>
        <v>58.333333333333336</v>
      </c>
      <c r="BA147">
        <f>((0.055/0.125)*100)</f>
        <v>44</v>
      </c>
      <c r="BB147">
        <f>((0.045/0.115)*100)</f>
        <v>39.130434782608688</v>
      </c>
      <c r="BC147">
        <f>((0.055/0.125)*100)</f>
        <v>44</v>
      </c>
      <c r="BD147">
        <f>((0.05/0.12)*100)</f>
        <v>41.666666666666671</v>
      </c>
      <c r="BF147">
        <f>ABS($B$147-$D$147)</f>
        <v>1.9490500000000006</v>
      </c>
      <c r="BG147">
        <f>ABS($F$147-$H$147)</f>
        <v>3.6694130000000005</v>
      </c>
      <c r="BL147">
        <f>SQRT((ABS($A$147-$E$147)^2+(ABS($B$147-$F$147)^2)))</f>
        <v>3.8265265057246198</v>
      </c>
      <c r="BM147">
        <f>SQRT((ABS($C$147-$G$148)^2+(ABS($D$147-$H$148)^2)))</f>
        <v>0.72378031354410211</v>
      </c>
      <c r="BO147">
        <f>SQRT((ABS($A$147-$G$148)^2+(ABS($B$147-$H$148)^2)))</f>
        <v>5.6001501433466965</v>
      </c>
      <c r="BP147">
        <f>SQRT((ABS($C$147-$E$147)^2+(ABS($D$147-$F$147)^2)))</f>
        <v>4.3835734717539516</v>
      </c>
      <c r="BR147">
        <f>DEGREES(ACOS((9.57233191205673^2+20.4095845018098^2-12.4497821244554^2)/(2*9.57233191205673*20.4095845018098)))</f>
        <v>25.324954565283175</v>
      </c>
      <c r="BS147">
        <f>DEGREES(ACOS((12.4497821244554^2+21.8454672908287^2-11.0063399873137^2)/(2*12.4497821244554*21.8454672908287)))</f>
        <v>20.017506220287036</v>
      </c>
      <c r="BU147">
        <v>14</v>
      </c>
      <c r="BV147">
        <v>8</v>
      </c>
      <c r="BW147">
        <v>3</v>
      </c>
      <c r="BX147">
        <v>6</v>
      </c>
      <c r="BY147">
        <v>14</v>
      </c>
      <c r="BZ147">
        <v>8</v>
      </c>
      <c r="CA147">
        <v>6</v>
      </c>
      <c r="CB147">
        <v>4</v>
      </c>
      <c r="CC147">
        <v>14</v>
      </c>
      <c r="CD147">
        <v>3</v>
      </c>
      <c r="CE147">
        <v>6</v>
      </c>
      <c r="CF147">
        <v>12</v>
      </c>
      <c r="CG147">
        <v>14</v>
      </c>
      <c r="CH147">
        <v>6</v>
      </c>
      <c r="CI147">
        <v>5</v>
      </c>
      <c r="CJ147">
        <v>11</v>
      </c>
      <c r="CL147">
        <v>11</v>
      </c>
      <c r="CM147">
        <v>3</v>
      </c>
      <c r="CN147">
        <v>2</v>
      </c>
      <c r="CO147">
        <v>3</v>
      </c>
      <c r="CP147">
        <v>9</v>
      </c>
      <c r="CQ147">
        <v>3</v>
      </c>
      <c r="CR147">
        <v>3</v>
      </c>
      <c r="CS147">
        <v>0</v>
      </c>
      <c r="CT147">
        <v>11</v>
      </c>
      <c r="CU147">
        <v>0</v>
      </c>
      <c r="CV147">
        <v>3</v>
      </c>
      <c r="CW147">
        <v>8</v>
      </c>
      <c r="CX147">
        <v>10</v>
      </c>
      <c r="CY147">
        <v>3</v>
      </c>
      <c r="CZ147">
        <v>0</v>
      </c>
      <c r="DA147">
        <v>9</v>
      </c>
      <c r="DC147">
        <f>((8/14)*100)</f>
        <v>57.142857142857139</v>
      </c>
      <c r="DD147">
        <f>((3/14)*100)</f>
        <v>21.428571428571427</v>
      </c>
      <c r="DE147">
        <f>((6/14)*100)</f>
        <v>42.857142857142854</v>
      </c>
      <c r="DF147">
        <f>((8/14)*100)</f>
        <v>57.142857142857139</v>
      </c>
      <c r="DG147">
        <f>((6/14)*100)</f>
        <v>42.857142857142854</v>
      </c>
      <c r="DH147">
        <f>((4/14)*100)</f>
        <v>28.571428571428569</v>
      </c>
      <c r="DI147">
        <f>((3/14)*100)</f>
        <v>21.428571428571427</v>
      </c>
      <c r="DJ147">
        <f>((6/14)*100)</f>
        <v>42.857142857142854</v>
      </c>
      <c r="DK147">
        <f>((12/14)*100)</f>
        <v>85.714285714285708</v>
      </c>
      <c r="DL147">
        <f>((6/14)*100)</f>
        <v>42.857142857142854</v>
      </c>
      <c r="DM147">
        <f>((5/14)*100)</f>
        <v>35.714285714285715</v>
      </c>
      <c r="DN147">
        <f>((11/14)*100)</f>
        <v>78.571428571428569</v>
      </c>
      <c r="DP147">
        <f>((3/11)*100)</f>
        <v>27.27272727272727</v>
      </c>
      <c r="DQ147">
        <f>((2/11)*100)</f>
        <v>18.181818181818183</v>
      </c>
      <c r="DR147">
        <f>((3/11)*100)</f>
        <v>27.27272727272727</v>
      </c>
      <c r="DS147">
        <f>((3/9)*100)</f>
        <v>33.333333333333329</v>
      </c>
      <c r="DT147">
        <f>((3/9)*100)</f>
        <v>33.333333333333329</v>
      </c>
      <c r="DU147">
        <f>((0/9)*100)</f>
        <v>0</v>
      </c>
      <c r="DV147">
        <f>((0/11)*100)</f>
        <v>0</v>
      </c>
      <c r="DW147">
        <f>((3/11)*100)</f>
        <v>27.27272727272727</v>
      </c>
      <c r="DX147">
        <f>((8/11)*100)</f>
        <v>72.727272727272734</v>
      </c>
      <c r="DY147">
        <f>((3/10)*100)</f>
        <v>30</v>
      </c>
      <c r="DZ147">
        <f>((0/10)*100)</f>
        <v>0</v>
      </c>
      <c r="EA147">
        <f>((9/10)*100)</f>
        <v>90</v>
      </c>
    </row>
    <row r="148" spans="1:131" x14ac:dyDescent="0.25">
      <c r="A148">
        <v>99.298003000000008</v>
      </c>
      <c r="B148">
        <v>7.0399659999999997</v>
      </c>
      <c r="C148">
        <v>93.392616000000004</v>
      </c>
      <c r="D148">
        <v>8.5931750000000005</v>
      </c>
      <c r="E148">
        <v>96.651527000000002</v>
      </c>
      <c r="F148">
        <v>4.5785989999999996</v>
      </c>
      <c r="G148">
        <v>117.34281300000001</v>
      </c>
      <c r="H148">
        <v>9.6042799999999993</v>
      </c>
      <c r="K148">
        <f>(12/200)</f>
        <v>0.06</v>
      </c>
      <c r="L148">
        <f>(15/200)</f>
        <v>7.4999999999999997E-2</v>
      </c>
      <c r="M148">
        <f>(12/200)</f>
        <v>0.06</v>
      </c>
      <c r="N148">
        <f>(14/200)</f>
        <v>7.0000000000000007E-2</v>
      </c>
      <c r="P148">
        <f>(11/200)</f>
        <v>5.5E-2</v>
      </c>
      <c r="Q148">
        <f>(10/200)</f>
        <v>0.05</v>
      </c>
      <c r="R148">
        <f>(11/200)</f>
        <v>5.5E-2</v>
      </c>
      <c r="S148">
        <f>(10/200)</f>
        <v>0.05</v>
      </c>
      <c r="U148">
        <f>0.06+0.055</f>
        <v>0.11499999999999999</v>
      </c>
      <c r="V148">
        <f>0.075+0.05</f>
        <v>0.125</v>
      </c>
      <c r="W148">
        <f>0.06+0.055</f>
        <v>0.11499999999999999</v>
      </c>
      <c r="X148">
        <f>0.07+0.05</f>
        <v>0.12000000000000001</v>
      </c>
      <c r="Z148">
        <f>SQRT((ABS($A$149-$A$148)^2+(ABS($B$149-$B$148)^2)))</f>
        <v>20.633316934962252</v>
      </c>
      <c r="AA148">
        <f>SQRT((ABS($C$149-$C$148)^2+(ABS($D$149-$D$148)^2)))</f>
        <v>19.040043657133658</v>
      </c>
      <c r="AB148">
        <f>SQRT((ABS($E$149-$E$148)^2+(ABS($F$149-$F$148)^2)))</f>
        <v>19.789112483615479</v>
      </c>
      <c r="AC148">
        <f>SQRT((ABS($G$149-$G$148)^2+(ABS($H$149-$H$148)^2)))</f>
        <v>23.858064511876002</v>
      </c>
      <c r="AJ148">
        <f>1/0.115</f>
        <v>8.695652173913043</v>
      </c>
      <c r="AK148">
        <f>1/0.125</f>
        <v>8</v>
      </c>
      <c r="AL148">
        <f>1/0.115</f>
        <v>8.695652173913043</v>
      </c>
      <c r="AM148">
        <f>1/0.12</f>
        <v>8.3333333333333339</v>
      </c>
      <c r="AO148">
        <f>$Z148/$U148</f>
        <v>179.42014726054134</v>
      </c>
      <c r="AP148">
        <f>$AA148/$V148</f>
        <v>152.32034925706927</v>
      </c>
      <c r="AQ148">
        <f>$AB148/$W148</f>
        <v>172.07923898796071</v>
      </c>
      <c r="AR148">
        <f>$AC148/$X148</f>
        <v>198.81720426563334</v>
      </c>
      <c r="AV148">
        <f>((0.06/0.115)*100)</f>
        <v>52.173913043478258</v>
      </c>
      <c r="AW148">
        <f>((0.075/0.125)*100)</f>
        <v>60</v>
      </c>
      <c r="AX148">
        <f>((0.06/0.115)*100)</f>
        <v>52.173913043478258</v>
      </c>
      <c r="AY148">
        <f>((0.07/0.12)*100)</f>
        <v>58.333333333333336</v>
      </c>
      <c r="BA148">
        <f>((0.055/0.115)*100)</f>
        <v>47.826086956521735</v>
      </c>
      <c r="BB148">
        <f>((0.05/0.125)*100)</f>
        <v>40</v>
      </c>
      <c r="BC148">
        <f>((0.055/0.115)*100)</f>
        <v>47.826086956521735</v>
      </c>
      <c r="BD148">
        <f>((0.05/0.12)*100)</f>
        <v>41.666666666666671</v>
      </c>
      <c r="BF148">
        <f>ABS($B$148-$D$148)</f>
        <v>1.5532090000000007</v>
      </c>
      <c r="BG148">
        <f>ABS($F$148-$H$148)</f>
        <v>5.0256809999999996</v>
      </c>
      <c r="BL148">
        <f>SQRT((ABS($A$148-$E$148)^2+(ABS($B$148-$F$148)^2)))</f>
        <v>3.614161414113243</v>
      </c>
      <c r="BM148">
        <f>SQRT((ABS($C$148-$G$149)^2+(ABS($D$148-$H$149)^2)))</f>
        <v>0.5838201087192868</v>
      </c>
      <c r="BO148">
        <f>SQRT((ABS($A$148-$G$149)^2+(ABS($B$148-$H$149)^2)))</f>
        <v>6.1871397565337949</v>
      </c>
      <c r="BP148">
        <f>SQRT((ABS($C$148-$E$148)^2+(ABS($D$148-$F$148)^2)))</f>
        <v>5.1708143812843437</v>
      </c>
      <c r="BR148">
        <f>DEGREES(ACOS((11.0063399873137^2+23.4312569562629^2-13.6386274454067^2)/(2*11.0063399873137*23.4312569562629)))</f>
        <v>20.170780177200442</v>
      </c>
      <c r="BS148">
        <f>DEGREES(ACOS((13.6386274454067^2+23.5834303632123^2-11.0926298143382^2)/(2*13.6386274454067*23.5834303632123)))</f>
        <v>15.748396560129908</v>
      </c>
      <c r="BU148">
        <v>12</v>
      </c>
      <c r="BV148">
        <v>7</v>
      </c>
      <c r="BW148">
        <v>3</v>
      </c>
      <c r="BX148">
        <v>5</v>
      </c>
      <c r="BY148">
        <v>15</v>
      </c>
      <c r="BZ148">
        <v>7</v>
      </c>
      <c r="CA148">
        <v>6</v>
      </c>
      <c r="CB148">
        <v>4</v>
      </c>
      <c r="CC148">
        <v>12</v>
      </c>
      <c r="CD148">
        <v>2</v>
      </c>
      <c r="CE148">
        <v>6</v>
      </c>
      <c r="CF148">
        <v>10</v>
      </c>
      <c r="CG148">
        <v>14</v>
      </c>
      <c r="CH148">
        <v>5</v>
      </c>
      <c r="CI148">
        <v>4</v>
      </c>
      <c r="CJ148">
        <v>12</v>
      </c>
      <c r="CL148">
        <v>11</v>
      </c>
      <c r="CM148">
        <v>5</v>
      </c>
      <c r="CN148">
        <v>0</v>
      </c>
      <c r="CO148">
        <v>2</v>
      </c>
      <c r="CP148">
        <v>10</v>
      </c>
      <c r="CQ148">
        <v>5</v>
      </c>
      <c r="CR148">
        <v>2</v>
      </c>
      <c r="CS148">
        <v>0</v>
      </c>
      <c r="CT148">
        <v>11</v>
      </c>
      <c r="CU148">
        <v>2</v>
      </c>
      <c r="CV148">
        <v>2</v>
      </c>
      <c r="CW148">
        <v>9</v>
      </c>
      <c r="CX148">
        <v>10</v>
      </c>
      <c r="CY148">
        <v>2</v>
      </c>
      <c r="CZ148">
        <v>0</v>
      </c>
      <c r="DA148">
        <v>8</v>
      </c>
      <c r="DC148">
        <f>((7/12)*100)</f>
        <v>58.333333333333336</v>
      </c>
      <c r="DD148">
        <f>((3/12)*100)</f>
        <v>25</v>
      </c>
      <c r="DE148">
        <f>((5/12)*100)</f>
        <v>41.666666666666671</v>
      </c>
      <c r="DF148">
        <f>((7/15)*100)</f>
        <v>46.666666666666664</v>
      </c>
      <c r="DG148">
        <f>((6/15)*100)</f>
        <v>40</v>
      </c>
      <c r="DH148">
        <f>((4/15)*100)</f>
        <v>26.666666666666668</v>
      </c>
      <c r="DI148">
        <f>((2/12)*100)</f>
        <v>16.666666666666664</v>
      </c>
      <c r="DJ148">
        <f>((6/12)*100)</f>
        <v>50</v>
      </c>
      <c r="DK148">
        <f>((10/12)*100)</f>
        <v>83.333333333333343</v>
      </c>
      <c r="DL148">
        <f>((5/14)*100)</f>
        <v>35.714285714285715</v>
      </c>
      <c r="DM148">
        <f>((4/14)*100)</f>
        <v>28.571428571428569</v>
      </c>
      <c r="DN148">
        <f>((12/14)*100)</f>
        <v>85.714285714285708</v>
      </c>
      <c r="DP148">
        <f>((5/11)*100)</f>
        <v>45.454545454545453</v>
      </c>
      <c r="DQ148">
        <f>((0/11)*100)</f>
        <v>0</v>
      </c>
      <c r="DR148">
        <f>((2/11)*100)</f>
        <v>18.181818181818183</v>
      </c>
      <c r="DS148">
        <f>((5/10)*100)</f>
        <v>50</v>
      </c>
      <c r="DT148">
        <f>((2/10)*100)</f>
        <v>20</v>
      </c>
      <c r="DU148">
        <f>((0/10)*100)</f>
        <v>0</v>
      </c>
      <c r="DV148">
        <f>((2/11)*100)</f>
        <v>18.181818181818183</v>
      </c>
      <c r="DW148">
        <f>((2/11)*100)</f>
        <v>18.181818181818183</v>
      </c>
      <c r="DX148">
        <f>((9/11)*100)</f>
        <v>81.818181818181827</v>
      </c>
      <c r="DY148">
        <f>((2/10)*100)</f>
        <v>20</v>
      </c>
      <c r="DZ148">
        <f>((0/10)*100)</f>
        <v>0</v>
      </c>
      <c r="EA148">
        <f>((8/10)*100)</f>
        <v>80</v>
      </c>
    </row>
    <row r="149" spans="1:131" x14ac:dyDescent="0.25">
      <c r="A149">
        <v>78.673341000000008</v>
      </c>
      <c r="B149">
        <v>6.4424000000000001</v>
      </c>
      <c r="C149">
        <v>74.352650000000011</v>
      </c>
      <c r="D149">
        <v>8.5387950000000004</v>
      </c>
      <c r="E149">
        <v>76.862892000000002</v>
      </c>
      <c r="F149">
        <v>4.7160679999999999</v>
      </c>
      <c r="G149">
        <v>93.488719000000003</v>
      </c>
      <c r="H149">
        <v>9.1690310000000004</v>
      </c>
      <c r="K149">
        <f>(13/200)</f>
        <v>6.5000000000000002E-2</v>
      </c>
      <c r="L149">
        <f>(15/200)</f>
        <v>7.4999999999999997E-2</v>
      </c>
      <c r="M149">
        <f>(15/200)</f>
        <v>7.4999999999999997E-2</v>
      </c>
      <c r="N149">
        <f>(14/200)</f>
        <v>7.0000000000000007E-2</v>
      </c>
      <c r="P149">
        <f>(12/200)</f>
        <v>0.06</v>
      </c>
      <c r="Q149">
        <f>(10/200)</f>
        <v>0.05</v>
      </c>
      <c r="R149">
        <f>(11/200)</f>
        <v>5.5E-2</v>
      </c>
      <c r="S149">
        <f>(11/200)</f>
        <v>5.5E-2</v>
      </c>
      <c r="U149">
        <f>0.065+0.06</f>
        <v>0.125</v>
      </c>
      <c r="V149">
        <f>0.075+0.05</f>
        <v>0.125</v>
      </c>
      <c r="W149">
        <f>0.075+0.055</f>
        <v>0.13</v>
      </c>
      <c r="X149">
        <f>0.07+0.055</f>
        <v>0.125</v>
      </c>
      <c r="Z149">
        <f>SQRT((ABS($A$150-$A$149)^2+(ABS($B$150-$B$149)^2)))</f>
        <v>18.358058993415543</v>
      </c>
      <c r="AA149">
        <f>SQRT((ABS($C$150-$C$149)^2+(ABS($D$150-$D$149)^2)))</f>
        <v>20.298442355240965</v>
      </c>
      <c r="AB149">
        <f>SQRT((ABS($E$150-$E$149)^2+(ABS($F$150-$F$149)^2)))</f>
        <v>19.079150318260428</v>
      </c>
      <c r="AC149">
        <f>SQRT((ABS($G$150-$G$149)^2+(ABS($H$150-$H$149)^2)))</f>
        <v>18.82412186135635</v>
      </c>
      <c r="AJ149">
        <f>1/0.125</f>
        <v>8</v>
      </c>
      <c r="AK149">
        <f>1/0.125</f>
        <v>8</v>
      </c>
      <c r="AL149">
        <f>1/0.13</f>
        <v>7.6923076923076916</v>
      </c>
      <c r="AM149">
        <f>1/0.125</f>
        <v>8</v>
      </c>
      <c r="AO149">
        <f>$Z149/$U149</f>
        <v>146.86447194732435</v>
      </c>
      <c r="AP149">
        <f>$AA149/$V149</f>
        <v>162.38753884192772</v>
      </c>
      <c r="AQ149">
        <f>$AB149/$W149</f>
        <v>146.76269475584945</v>
      </c>
      <c r="AR149">
        <f>$AC149/$X149</f>
        <v>150.5929748908508</v>
      </c>
      <c r="AV149">
        <f>((0.065/0.125)*100)</f>
        <v>52</v>
      </c>
      <c r="AW149">
        <f>((0.075/0.125)*100)</f>
        <v>60</v>
      </c>
      <c r="AX149">
        <f>((0.075/0.13)*100)</f>
        <v>57.692307692307686</v>
      </c>
      <c r="AY149">
        <f>((0.07/0.125)*100)</f>
        <v>56.000000000000007</v>
      </c>
      <c r="BA149">
        <f>((0.06/0.125)*100)</f>
        <v>48</v>
      </c>
      <c r="BB149">
        <f>((0.05/0.125)*100)</f>
        <v>40</v>
      </c>
      <c r="BC149">
        <f>((0.055/0.13)*100)</f>
        <v>42.307692307692307</v>
      </c>
      <c r="BD149">
        <f>((0.055/0.125)*100)</f>
        <v>44</v>
      </c>
      <c r="BF149">
        <f>ABS($B$149-$D$149)</f>
        <v>2.0963950000000002</v>
      </c>
      <c r="BG149">
        <f>ABS($F$149-$H$149)</f>
        <v>4.4529630000000004</v>
      </c>
      <c r="BL149">
        <f>SQRT((ABS($A$149-$E$149)^2+(ABS($B$149-$F$149)^2)))</f>
        <v>2.5015890461514698</v>
      </c>
      <c r="BM149">
        <f>SQRT((ABS($C$149-$G$150)^2+(ABS($D$149-$H$150)^2)))</f>
        <v>0.64019913549222529</v>
      </c>
      <c r="BO149">
        <f>SQRT((ABS($A$149-$G$150)^2+(ABS($B$149-$H$150)^2)))</f>
        <v>4.8083227653992875</v>
      </c>
      <c r="BP149">
        <f>SQRT((ABS($C$149-$E$149)^2+(ABS($D$149-$F$149)^2)))</f>
        <v>4.5732435551906656</v>
      </c>
      <c r="BR149">
        <f>DEGREES(ACOS((11.0926298143382^2+19.6384500669973^2-9.90685108749102^2)/(2*11.0926298143382*19.6384500669973)))</f>
        <v>19.548974966463746</v>
      </c>
      <c r="BS149">
        <f>DEGREES(ACOS((9.90685108749102^2+17.1207574030068^2-8.56620488950299^2)/(2*9.90685108749102*17.1207574030068)))</f>
        <v>20.430924944018773</v>
      </c>
      <c r="BU149">
        <v>13</v>
      </c>
      <c r="BV149">
        <v>7</v>
      </c>
      <c r="BW149">
        <v>2</v>
      </c>
      <c r="BX149">
        <v>6</v>
      </c>
      <c r="BY149">
        <v>15</v>
      </c>
      <c r="BZ149">
        <v>7</v>
      </c>
      <c r="CA149">
        <v>8</v>
      </c>
      <c r="CB149">
        <v>4</v>
      </c>
      <c r="CC149">
        <v>15</v>
      </c>
      <c r="CD149">
        <v>2</v>
      </c>
      <c r="CE149">
        <v>8</v>
      </c>
      <c r="CF149">
        <v>11</v>
      </c>
      <c r="CG149">
        <v>14</v>
      </c>
      <c r="CH149">
        <v>6</v>
      </c>
      <c r="CI149">
        <v>4</v>
      </c>
      <c r="CJ149">
        <v>10</v>
      </c>
      <c r="CL149">
        <v>12</v>
      </c>
      <c r="CM149">
        <v>4</v>
      </c>
      <c r="CN149">
        <v>2</v>
      </c>
      <c r="CO149">
        <v>4</v>
      </c>
      <c r="CP149">
        <v>10</v>
      </c>
      <c r="CQ149">
        <v>4</v>
      </c>
      <c r="CR149">
        <v>4</v>
      </c>
      <c r="CS149">
        <v>0</v>
      </c>
      <c r="CT149">
        <v>11</v>
      </c>
      <c r="CU149">
        <v>0</v>
      </c>
      <c r="CV149">
        <v>4</v>
      </c>
      <c r="CW149">
        <v>7</v>
      </c>
      <c r="CX149">
        <v>11</v>
      </c>
      <c r="CY149">
        <v>4</v>
      </c>
      <c r="CZ149">
        <v>0</v>
      </c>
      <c r="DA149">
        <v>9</v>
      </c>
      <c r="DC149">
        <f>((7/13)*100)</f>
        <v>53.846153846153847</v>
      </c>
      <c r="DD149">
        <f>((2/13)*100)</f>
        <v>15.384615384615385</v>
      </c>
      <c r="DE149">
        <f>((6/13)*100)</f>
        <v>46.153846153846153</v>
      </c>
      <c r="DF149">
        <f>((7/15)*100)</f>
        <v>46.666666666666664</v>
      </c>
      <c r="DG149">
        <f>((8/15)*100)</f>
        <v>53.333333333333336</v>
      </c>
      <c r="DH149">
        <f>((4/15)*100)</f>
        <v>26.666666666666668</v>
      </c>
      <c r="DI149">
        <f>((2/15)*100)</f>
        <v>13.333333333333334</v>
      </c>
      <c r="DJ149">
        <f>((8/15)*100)</f>
        <v>53.333333333333336</v>
      </c>
      <c r="DK149">
        <f>((11/15)*100)</f>
        <v>73.333333333333329</v>
      </c>
      <c r="DL149">
        <f>((6/14)*100)</f>
        <v>42.857142857142854</v>
      </c>
      <c r="DM149">
        <f>((4/14)*100)</f>
        <v>28.571428571428569</v>
      </c>
      <c r="DN149">
        <f>((10/14)*100)</f>
        <v>71.428571428571431</v>
      </c>
      <c r="DP149">
        <f>((4/12)*100)</f>
        <v>33.333333333333329</v>
      </c>
      <c r="DQ149">
        <f>((2/12)*100)</f>
        <v>16.666666666666664</v>
      </c>
      <c r="DR149">
        <f>((4/12)*100)</f>
        <v>33.333333333333329</v>
      </c>
      <c r="DS149">
        <f>((4/10)*100)</f>
        <v>40</v>
      </c>
      <c r="DT149">
        <f>((4/10)*100)</f>
        <v>40</v>
      </c>
      <c r="DU149">
        <f>((0/10)*100)</f>
        <v>0</v>
      </c>
      <c r="DV149">
        <f>((0/11)*100)</f>
        <v>0</v>
      </c>
      <c r="DW149">
        <f>((4/11)*100)</f>
        <v>36.363636363636367</v>
      </c>
      <c r="DX149">
        <f>((7/11)*100)</f>
        <v>63.636363636363633</v>
      </c>
      <c r="DY149">
        <f>((4/11)*100)</f>
        <v>36.363636363636367</v>
      </c>
      <c r="DZ149">
        <f>((0/11)*100)</f>
        <v>0</v>
      </c>
      <c r="EA149">
        <f>((9/11)*100)</f>
        <v>81.818181818181827</v>
      </c>
    </row>
    <row r="150" spans="1:131" x14ac:dyDescent="0.25">
      <c r="A150">
        <v>60.317782999999999</v>
      </c>
      <c r="B150">
        <v>6.1393810000000002</v>
      </c>
      <c r="C150">
        <v>54.061798000000003</v>
      </c>
      <c r="D150">
        <v>7.9837389999999999</v>
      </c>
      <c r="E150">
        <v>57.795196000000004</v>
      </c>
      <c r="F150">
        <v>4.0550490000000003</v>
      </c>
      <c r="G150">
        <v>74.664732000000001</v>
      </c>
      <c r="H150">
        <v>9.0977759999999996</v>
      </c>
      <c r="K150">
        <f>(10/200)</f>
        <v>0.05</v>
      </c>
      <c r="L150">
        <f>(15/200)</f>
        <v>7.4999999999999997E-2</v>
      </c>
      <c r="M150">
        <f>(14/200)</f>
        <v>7.0000000000000007E-2</v>
      </c>
      <c r="N150">
        <f>(13/200)</f>
        <v>6.5000000000000002E-2</v>
      </c>
      <c r="P150">
        <f>(13/200)</f>
        <v>6.5000000000000002E-2</v>
      </c>
      <c r="Q150">
        <f>(10/200)</f>
        <v>0.05</v>
      </c>
      <c r="R150">
        <f>(11/200)</f>
        <v>5.5E-2</v>
      </c>
      <c r="S150">
        <f>(11/200)</f>
        <v>5.5E-2</v>
      </c>
      <c r="U150">
        <f>0.05+0.065</f>
        <v>0.115</v>
      </c>
      <c r="V150">
        <f>0.075+0.05</f>
        <v>0.125</v>
      </c>
      <c r="W150">
        <f>0.07+0.055</f>
        <v>0.125</v>
      </c>
      <c r="X150">
        <f>0.065+0.055</f>
        <v>0.12</v>
      </c>
      <c r="Z150">
        <f>SQRT((ABS($A$151-$A$150)^2+(ABS($B$151-$B$150)^2)))</f>
        <v>21.070515966512659</v>
      </c>
      <c r="AA150">
        <f>SQRT((ABS($C$151-$C$150)^2+(ABS($D$151-$D$150)^2)))</f>
        <v>22.266028004546882</v>
      </c>
      <c r="AB150">
        <f>SQRT((ABS($E$151-$E$150)^2+(ABS($F$151-$F$150)^2)))</f>
        <v>19.846082263198074</v>
      </c>
      <c r="AC150">
        <f>SQRT((ABS($G$151-$G$150)^2+(ABS($H$151-$H$150)^2)))</f>
        <v>20.608218242113995</v>
      </c>
      <c r="AJ150">
        <f>1/0.115</f>
        <v>8.695652173913043</v>
      </c>
      <c r="AK150">
        <f>1/0.125</f>
        <v>8</v>
      </c>
      <c r="AL150">
        <f>1/0.125</f>
        <v>8</v>
      </c>
      <c r="AM150">
        <f>1/0.12</f>
        <v>8.3333333333333339</v>
      </c>
      <c r="AO150">
        <f>$Z150/$U150</f>
        <v>183.22187796967529</v>
      </c>
      <c r="AP150">
        <f>$AA150/$V150</f>
        <v>178.12822403637506</v>
      </c>
      <c r="AQ150">
        <f>$AB150/$W150</f>
        <v>158.76865810558459</v>
      </c>
      <c r="AR150">
        <f>$AC150/$X150</f>
        <v>171.73515201761663</v>
      </c>
      <c r="AV150">
        <f>((0.05/0.115)*100)</f>
        <v>43.478260869565219</v>
      </c>
      <c r="AW150">
        <f>((0.075/0.125)*100)</f>
        <v>60</v>
      </c>
      <c r="AX150">
        <f>((0.07/0.125)*100)</f>
        <v>56.000000000000007</v>
      </c>
      <c r="AY150">
        <f>((0.065/0.12)*100)</f>
        <v>54.166666666666671</v>
      </c>
      <c r="BA150">
        <f>((0.065/0.115)*100)</f>
        <v>56.521739130434781</v>
      </c>
      <c r="BB150">
        <f>((0.05/0.125)*100)</f>
        <v>40</v>
      </c>
      <c r="BC150">
        <f>((0.055/0.125)*100)</f>
        <v>44</v>
      </c>
      <c r="BD150">
        <f>((0.055/0.12)*100)</f>
        <v>45.833333333333336</v>
      </c>
      <c r="BF150">
        <f>ABS($B$150-$D$150)</f>
        <v>1.8443579999999997</v>
      </c>
      <c r="BG150">
        <f>ABS($F$150-$H$150)</f>
        <v>5.0427269999999993</v>
      </c>
      <c r="BL150">
        <f>SQRT((ABS($A$150-$E$150)^2+(ABS($B$150-$F$150)^2)))</f>
        <v>3.2722904911992412</v>
      </c>
      <c r="BM150">
        <f>SQRT((ABS($C$150-$G$151)^2+(ABS($D$150-$H$151)^2)))</f>
        <v>0.53743421084352194</v>
      </c>
      <c r="BO150">
        <f>SQRT((ABS($A$150-$G$151)^2+(ABS($B$150-$H$151)^2)))</f>
        <v>6.6914439796374268</v>
      </c>
      <c r="BP150">
        <f>SQRT((ABS($C$150-$E$150)^2+(ABS($D$150-$F$150)^2)))</f>
        <v>5.4196739516786439</v>
      </c>
      <c r="BR150">
        <f>DEGREES(ACOS((8.56620488950299^2+28.3381900202227^2-20.7495120866551^2)/(2*8.56620488950299*28.3381900202227)))</f>
        <v>23.304908359471831</v>
      </c>
      <c r="BS150">
        <f>DEGREES(ACOS((20.7495120866551^2+30.9845633661455^2-11.1291443349729^2)/(2*20.7495120866551*30.9845633661455)))</f>
        <v>9.8882568456141957</v>
      </c>
      <c r="BU150">
        <v>10</v>
      </c>
      <c r="BV150">
        <v>5</v>
      </c>
      <c r="BW150">
        <v>2</v>
      </c>
      <c r="BX150">
        <v>4</v>
      </c>
      <c r="BY150">
        <v>15</v>
      </c>
      <c r="BZ150">
        <v>5</v>
      </c>
      <c r="CA150">
        <v>7</v>
      </c>
      <c r="CB150">
        <v>3</v>
      </c>
      <c r="CC150">
        <v>14</v>
      </c>
      <c r="CD150">
        <v>3</v>
      </c>
      <c r="CE150">
        <v>7</v>
      </c>
      <c r="CF150">
        <v>10</v>
      </c>
      <c r="CG150">
        <v>13</v>
      </c>
      <c r="CH150">
        <v>4</v>
      </c>
      <c r="CI150">
        <v>4</v>
      </c>
      <c r="CJ150">
        <v>11</v>
      </c>
      <c r="CL150">
        <v>13</v>
      </c>
      <c r="CM150">
        <v>5</v>
      </c>
      <c r="CN150">
        <v>0</v>
      </c>
      <c r="CO150">
        <v>4</v>
      </c>
      <c r="CP150">
        <v>10</v>
      </c>
      <c r="CQ150">
        <v>5</v>
      </c>
      <c r="CR150">
        <v>3</v>
      </c>
      <c r="CS150">
        <v>1</v>
      </c>
      <c r="CT150">
        <v>11</v>
      </c>
      <c r="CU150">
        <v>3</v>
      </c>
      <c r="CV150">
        <v>3</v>
      </c>
      <c r="CW150">
        <v>9</v>
      </c>
      <c r="CX150">
        <v>11</v>
      </c>
      <c r="CY150">
        <v>4</v>
      </c>
      <c r="CZ150">
        <v>0</v>
      </c>
      <c r="DA150">
        <v>7</v>
      </c>
      <c r="DC150">
        <f>((5/10)*100)</f>
        <v>50</v>
      </c>
      <c r="DD150">
        <f>((2/10)*100)</f>
        <v>20</v>
      </c>
      <c r="DE150">
        <f>((4/10)*100)</f>
        <v>40</v>
      </c>
      <c r="DF150">
        <f>((5/15)*100)</f>
        <v>33.333333333333329</v>
      </c>
      <c r="DG150">
        <f>((7/15)*100)</f>
        <v>46.666666666666664</v>
      </c>
      <c r="DH150">
        <f>((3/15)*100)</f>
        <v>20</v>
      </c>
      <c r="DI150">
        <f>((3/14)*100)</f>
        <v>21.428571428571427</v>
      </c>
      <c r="DJ150">
        <f>((7/14)*100)</f>
        <v>50</v>
      </c>
      <c r="DK150">
        <f>((10/14)*100)</f>
        <v>71.428571428571431</v>
      </c>
      <c r="DL150">
        <f>((4/13)*100)</f>
        <v>30.76923076923077</v>
      </c>
      <c r="DM150">
        <f>((4/13)*100)</f>
        <v>30.76923076923077</v>
      </c>
      <c r="DN150">
        <f>((11/13)*100)</f>
        <v>84.615384615384613</v>
      </c>
      <c r="DP150">
        <f>((5/13)*100)</f>
        <v>38.461538461538467</v>
      </c>
      <c r="DQ150">
        <f>((0/13)*100)</f>
        <v>0</v>
      </c>
      <c r="DR150">
        <f>((4/13)*100)</f>
        <v>30.76923076923077</v>
      </c>
      <c r="DS150">
        <f>((5/10)*100)</f>
        <v>50</v>
      </c>
      <c r="DT150">
        <f>((3/10)*100)</f>
        <v>30</v>
      </c>
      <c r="DU150">
        <f>((1/10)*100)</f>
        <v>10</v>
      </c>
      <c r="DV150">
        <f>((3/11)*100)</f>
        <v>27.27272727272727</v>
      </c>
      <c r="DW150">
        <f>((3/11)*100)</f>
        <v>27.27272727272727</v>
      </c>
      <c r="DX150">
        <f>((9/11)*100)</f>
        <v>81.818181818181827</v>
      </c>
      <c r="DY150">
        <f>((4/11)*100)</f>
        <v>36.363636363636367</v>
      </c>
      <c r="DZ150">
        <f>((0/11)*100)</f>
        <v>0</v>
      </c>
      <c r="EA150">
        <f>((7/11)*100)</f>
        <v>63.636363636363633</v>
      </c>
    </row>
    <row r="151" spans="1:131" x14ac:dyDescent="0.25">
      <c r="A151">
        <v>39.248626000000002</v>
      </c>
      <c r="B151">
        <v>6.3786849999999999</v>
      </c>
      <c r="C151">
        <v>31.796123000000001</v>
      </c>
      <c r="D151">
        <v>7.8583600000000002</v>
      </c>
      <c r="E151">
        <v>37.953201</v>
      </c>
      <c r="F151">
        <v>3.6522890000000001</v>
      </c>
      <c r="G151">
        <v>54.064582000000001</v>
      </c>
      <c r="H151">
        <v>8.5211659999999991</v>
      </c>
      <c r="K151">
        <f>(12/200)</f>
        <v>0.06</v>
      </c>
      <c r="L151">
        <f>(16/200)</f>
        <v>0.08</v>
      </c>
      <c r="M151">
        <f>(14/200)</f>
        <v>7.0000000000000007E-2</v>
      </c>
      <c r="N151">
        <f>(14/200)</f>
        <v>7.0000000000000007E-2</v>
      </c>
      <c r="P151">
        <f>(14/200)</f>
        <v>7.0000000000000007E-2</v>
      </c>
      <c r="Q151">
        <f>(11/200)</f>
        <v>5.5E-2</v>
      </c>
      <c r="R151">
        <f>(12/200)</f>
        <v>0.06</v>
      </c>
      <c r="S151">
        <f>(13/200)</f>
        <v>6.5000000000000002E-2</v>
      </c>
      <c r="U151">
        <f>0.06+0.07</f>
        <v>0.13</v>
      </c>
      <c r="V151">
        <f>0.08+0.055</f>
        <v>0.13500000000000001</v>
      </c>
      <c r="W151">
        <f>0.07+0.06</f>
        <v>0.13</v>
      </c>
      <c r="X151">
        <f>0.07+0.065</f>
        <v>0.13500000000000001</v>
      </c>
      <c r="Z151">
        <f>SQRT((ABS($A$152-$A$151)^2+(ABS($B$152-$B$151)^2)))</f>
        <v>18.858050665353328</v>
      </c>
      <c r="AC151">
        <f>SQRT((ABS($G$152-$G$151)^2+(ABS($H$152-$H$151)^2)))</f>
        <v>21.406945781066575</v>
      </c>
      <c r="AJ151">
        <f>1/0.13</f>
        <v>7.6923076923076916</v>
      </c>
      <c r="AK151">
        <f>1/0.135</f>
        <v>7.4074074074074066</v>
      </c>
      <c r="AL151">
        <f>1/0.13</f>
        <v>7.6923076923076916</v>
      </c>
      <c r="AM151">
        <f>1/0.135</f>
        <v>7.4074074074074066</v>
      </c>
      <c r="AO151">
        <f>$Z151/$U151</f>
        <v>145.06192819502559</v>
      </c>
      <c r="AR151">
        <f>$AC151/$X151</f>
        <v>158.56996874864129</v>
      </c>
      <c r="AV151">
        <f>((0.06/0.13)*100)</f>
        <v>46.153846153846153</v>
      </c>
      <c r="AW151">
        <f>((0.08/0.135)*100)</f>
        <v>59.259259259259252</v>
      </c>
      <c r="AX151">
        <f>((0.07/0.13)*100)</f>
        <v>53.846153846153854</v>
      </c>
      <c r="AY151">
        <f>((0.07/0.135)*100)</f>
        <v>51.851851851851848</v>
      </c>
      <c r="BA151">
        <f>((0.07/0.13)*100)</f>
        <v>53.846153846153854</v>
      </c>
      <c r="BB151">
        <f>((0.055/0.135)*100)</f>
        <v>40.74074074074074</v>
      </c>
      <c r="BC151">
        <f>((0.06/0.13)*100)</f>
        <v>46.153846153846153</v>
      </c>
      <c r="BD151">
        <f>((0.065/0.135)*100)</f>
        <v>48.148148148148145</v>
      </c>
      <c r="BF151">
        <f>ABS($B$151-$D$151)</f>
        <v>1.4796750000000003</v>
      </c>
      <c r="BG151">
        <f>ABS($F$151-$H$151)</f>
        <v>4.8688769999999995</v>
      </c>
      <c r="BL151">
        <f>SQRT((ABS($A$151-$E$151)^2+(ABS($B$151-$F$151)^2)))</f>
        <v>3.0185031190046838</v>
      </c>
      <c r="BO151">
        <f>SQRT((ABS($A$151-$G$152)^2+(ABS($B$151-$H$152)^2)))</f>
        <v>6.8962265293591525</v>
      </c>
      <c r="BP151">
        <f>SQRT((ABS($C$151-$E$151)^2+(ABS($D$151-$F$151)^2)))</f>
        <v>7.4565838528863191</v>
      </c>
      <c r="BR151">
        <f>DEGREES(ACOS((11.1291443349729^2+24.3856344747502^2-14.2855350893971^2)/(2*11.1291443349729*24.3856344747502)))</f>
        <v>18.597216320630711</v>
      </c>
      <c r="BS151">
        <f>DEGREES(ACOS((14.2855350893971^2+23.8127485679772^2-10.7226314696047^2)/(2*14.2855350893971*23.8127485679772)))</f>
        <v>15.329801189558912</v>
      </c>
      <c r="BU151">
        <v>12</v>
      </c>
      <c r="BV151">
        <v>5</v>
      </c>
      <c r="BW151">
        <v>3</v>
      </c>
      <c r="BX151">
        <v>7</v>
      </c>
      <c r="BY151">
        <v>16</v>
      </c>
      <c r="BZ151">
        <v>5</v>
      </c>
      <c r="CA151">
        <v>8</v>
      </c>
      <c r="CB151">
        <v>2</v>
      </c>
      <c r="CC151">
        <v>14</v>
      </c>
      <c r="CD151">
        <v>2</v>
      </c>
      <c r="CE151">
        <v>8</v>
      </c>
      <c r="CF151">
        <v>8</v>
      </c>
      <c r="CG151">
        <v>14</v>
      </c>
      <c r="CH151">
        <v>7</v>
      </c>
      <c r="CI151">
        <v>3</v>
      </c>
      <c r="CJ151">
        <v>10</v>
      </c>
      <c r="CL151">
        <v>14</v>
      </c>
      <c r="CM151">
        <v>4</v>
      </c>
      <c r="CN151">
        <v>3</v>
      </c>
      <c r="CO151">
        <v>7</v>
      </c>
      <c r="CP151">
        <v>11</v>
      </c>
      <c r="CQ151">
        <v>4</v>
      </c>
      <c r="CR151">
        <v>4</v>
      </c>
      <c r="CS151">
        <v>0</v>
      </c>
      <c r="CT151">
        <v>12</v>
      </c>
      <c r="CU151">
        <v>3</v>
      </c>
      <c r="CV151">
        <v>4</v>
      </c>
      <c r="CW151">
        <v>8</v>
      </c>
      <c r="CX151">
        <v>13</v>
      </c>
      <c r="CY151">
        <v>7</v>
      </c>
      <c r="CZ151">
        <v>1</v>
      </c>
      <c r="DA151">
        <v>9</v>
      </c>
      <c r="DC151">
        <f>((5/12)*100)</f>
        <v>41.666666666666671</v>
      </c>
      <c r="DD151">
        <f>((3/12)*100)</f>
        <v>25</v>
      </c>
      <c r="DE151">
        <f>((7/12)*100)</f>
        <v>58.333333333333336</v>
      </c>
      <c r="DF151">
        <f>((5/16)*100)</f>
        <v>31.25</v>
      </c>
      <c r="DG151">
        <f>((8/16)*100)</f>
        <v>50</v>
      </c>
      <c r="DH151">
        <f>((2/16)*100)</f>
        <v>12.5</v>
      </c>
      <c r="DI151">
        <f>((2/14)*100)</f>
        <v>14.285714285714285</v>
      </c>
      <c r="DJ151">
        <f>((8/14)*100)</f>
        <v>57.142857142857139</v>
      </c>
      <c r="DK151">
        <f>((8/14)*100)</f>
        <v>57.142857142857139</v>
      </c>
      <c r="DL151">
        <f>((7/14)*100)</f>
        <v>50</v>
      </c>
      <c r="DM151">
        <f>((3/14)*100)</f>
        <v>21.428571428571427</v>
      </c>
      <c r="DN151">
        <f>((10/14)*100)</f>
        <v>71.428571428571431</v>
      </c>
      <c r="DP151">
        <f>((4/14)*100)</f>
        <v>28.571428571428569</v>
      </c>
      <c r="DQ151">
        <f>((3/14)*100)</f>
        <v>21.428571428571427</v>
      </c>
      <c r="DR151">
        <f>((7/14)*100)</f>
        <v>50</v>
      </c>
      <c r="DS151">
        <f>((4/11)*100)</f>
        <v>36.363636363636367</v>
      </c>
      <c r="DT151">
        <f>((4/11)*100)</f>
        <v>36.363636363636367</v>
      </c>
      <c r="DU151">
        <f>((0/11)*100)</f>
        <v>0</v>
      </c>
      <c r="DV151">
        <f>((3/12)*100)</f>
        <v>25</v>
      </c>
      <c r="DW151">
        <f>((4/12)*100)</f>
        <v>33.333333333333329</v>
      </c>
      <c r="DX151">
        <f>((8/12)*100)</f>
        <v>66.666666666666657</v>
      </c>
      <c r="DY151">
        <f>((7/13)*100)</f>
        <v>53.846153846153847</v>
      </c>
      <c r="DZ151">
        <f>((1/13)*100)</f>
        <v>7.6923076923076925</v>
      </c>
      <c r="EA151">
        <f>((9/13)*100)</f>
        <v>69.230769230769226</v>
      </c>
    </row>
    <row r="152" spans="1:131" x14ac:dyDescent="0.25">
      <c r="A152">
        <v>20.391399</v>
      </c>
      <c r="B152">
        <v>6.5549369999999998</v>
      </c>
      <c r="G152">
        <v>32.657932000000002</v>
      </c>
      <c r="H152">
        <v>8.4086339999999993</v>
      </c>
      <c r="K152">
        <f>(13/200)</f>
        <v>6.5000000000000002E-2</v>
      </c>
      <c r="N152">
        <f>(14/200)</f>
        <v>7.0000000000000007E-2</v>
      </c>
      <c r="P152">
        <f>(15/200)</f>
        <v>7.4999999999999997E-2</v>
      </c>
      <c r="Q152">
        <f>(13/200)</f>
        <v>6.5000000000000002E-2</v>
      </c>
      <c r="R152">
        <f>(13/200)</f>
        <v>6.5000000000000002E-2</v>
      </c>
      <c r="S152">
        <f>(14/200)</f>
        <v>7.0000000000000007E-2</v>
      </c>
      <c r="U152">
        <f>0.065+0.075</f>
        <v>0.14000000000000001</v>
      </c>
      <c r="X152">
        <f>0.07+0.07</f>
        <v>0.14000000000000001</v>
      </c>
      <c r="AJ152">
        <f>1/0.14</f>
        <v>7.1428571428571423</v>
      </c>
      <c r="AM152">
        <f>1/0.14</f>
        <v>7.1428571428571423</v>
      </c>
      <c r="AV152">
        <f>((0.065/0.14)*100)</f>
        <v>46.428571428571423</v>
      </c>
      <c r="AY152">
        <f>((0.07/0.14)*100)</f>
        <v>50</v>
      </c>
      <c r="BA152">
        <f>((0.075/0.14)*100)</f>
        <v>53.571428571428569</v>
      </c>
      <c r="BD152">
        <f>((0.07/0.14)*100)</f>
        <v>50</v>
      </c>
      <c r="BI152">
        <v>1.4441375000000001</v>
      </c>
      <c r="BJ152">
        <v>1.7100014999999991</v>
      </c>
      <c r="BR152">
        <f>DEGREES(ACOS((10.7226314696047^2+24.4302430560371^2-14.8895299540359^2)/(2*10.7226314696047*24.4302430560371)))</f>
        <v>20.693123130424414</v>
      </c>
      <c r="BS152">
        <f>DEGREES(ACOS((14.8895299540359^2+20.0141588867367^2-6.65444656571138^2)/(2*14.8895299540359*20.0141588867367)))</f>
        <v>14.12502546811219</v>
      </c>
      <c r="BU152">
        <v>13</v>
      </c>
      <c r="BV152">
        <v>4</v>
      </c>
      <c r="BW152">
        <v>2</v>
      </c>
      <c r="BX152">
        <v>8</v>
      </c>
      <c r="CG152">
        <v>14</v>
      </c>
      <c r="CH152">
        <v>8</v>
      </c>
      <c r="CI152">
        <v>2</v>
      </c>
      <c r="CJ152">
        <v>8</v>
      </c>
      <c r="CL152">
        <v>15</v>
      </c>
      <c r="CM152">
        <v>4</v>
      </c>
      <c r="CN152">
        <v>3</v>
      </c>
      <c r="CO152">
        <v>9</v>
      </c>
      <c r="CP152">
        <v>13</v>
      </c>
      <c r="CQ152">
        <v>4</v>
      </c>
      <c r="CR152">
        <v>7</v>
      </c>
      <c r="CS152">
        <v>1</v>
      </c>
      <c r="CT152">
        <v>13</v>
      </c>
      <c r="CU152">
        <v>2</v>
      </c>
      <c r="CV152">
        <v>7</v>
      </c>
      <c r="CW152">
        <v>7</v>
      </c>
      <c r="CX152">
        <v>14</v>
      </c>
      <c r="CY152">
        <v>9</v>
      </c>
      <c r="CZ152">
        <v>0</v>
      </c>
      <c r="DA152">
        <v>8</v>
      </c>
      <c r="DC152">
        <f>((4/13)*100)</f>
        <v>30.76923076923077</v>
      </c>
      <c r="DD152">
        <f>((2/13)*100)</f>
        <v>15.384615384615385</v>
      </c>
      <c r="DE152">
        <f>((8/13)*100)</f>
        <v>61.53846153846154</v>
      </c>
      <c r="DL152">
        <f>((8/14)*100)</f>
        <v>57.142857142857139</v>
      </c>
      <c r="DM152">
        <f>((2/14)*100)</f>
        <v>14.285714285714285</v>
      </c>
      <c r="DN152">
        <f>((8/14)*100)</f>
        <v>57.142857142857139</v>
      </c>
      <c r="DP152">
        <f>((4/15)*100)</f>
        <v>26.666666666666668</v>
      </c>
      <c r="DQ152">
        <f>((3/15)*100)</f>
        <v>20</v>
      </c>
      <c r="DR152">
        <f>((9/15)*100)</f>
        <v>60</v>
      </c>
      <c r="DS152">
        <f>((4/13)*100)</f>
        <v>30.76923076923077</v>
      </c>
      <c r="DT152">
        <f>((7/13)*100)</f>
        <v>53.846153846153847</v>
      </c>
      <c r="DU152">
        <f>((1/13)*100)</f>
        <v>7.6923076923076925</v>
      </c>
      <c r="DV152">
        <f>((2/13)*100)</f>
        <v>15.384615384615385</v>
      </c>
      <c r="DW152">
        <f>((7/13)*100)</f>
        <v>53.846153846153847</v>
      </c>
      <c r="DX152">
        <f>((7/13)*100)</f>
        <v>53.846153846153847</v>
      </c>
      <c r="DY152">
        <f>((9/14)*100)</f>
        <v>64.285714285714292</v>
      </c>
      <c r="DZ152">
        <f>((0/14)*100)</f>
        <v>0</v>
      </c>
      <c r="EA152">
        <f>((8/14)*100)</f>
        <v>57.142857142857139</v>
      </c>
    </row>
    <row r="153" spans="1:131" x14ac:dyDescent="0.25">
      <c r="A153" t="s">
        <v>22</v>
      </c>
      <c r="B153" t="s">
        <v>22</v>
      </c>
      <c r="C153" t="s">
        <v>22</v>
      </c>
      <c r="D153" t="s">
        <v>22</v>
      </c>
      <c r="E153" t="s">
        <v>22</v>
      </c>
      <c r="F153" t="s">
        <v>22</v>
      </c>
      <c r="G153" t="s">
        <v>22</v>
      </c>
      <c r="H153" t="s">
        <v>22</v>
      </c>
      <c r="BR153">
        <f>DEGREES(ACOS((6.65444656571138^2+20.9466050957721^2-16.2437254300889^2)/(2*6.65444656571138*20.9466050957721)))</f>
        <v>38.165034874175738</v>
      </c>
      <c r="BS153">
        <f>DEGREES(ACOS((16.2437254300889^2+21.4956396311901^2-7.13392219237777^2)/(2*16.2437254300889*21.4956396311901)))</f>
        <v>14.845455784077425</v>
      </c>
    </row>
    <row r="154" spans="1:131" x14ac:dyDescent="0.25">
      <c r="A154">
        <v>234.568026</v>
      </c>
      <c r="B154">
        <v>6.9597009999999999</v>
      </c>
      <c r="C154">
        <v>245.51172099999999</v>
      </c>
      <c r="D154">
        <v>8.1842400000000008</v>
      </c>
      <c r="E154">
        <v>256.867659</v>
      </c>
      <c r="F154">
        <v>4.273021</v>
      </c>
      <c r="G154">
        <v>246.92935800000001</v>
      </c>
      <c r="H154">
        <v>7.9861810000000002</v>
      </c>
      <c r="Z154">
        <f>SQRT((ABS($A$155-$A$154)^2+(ABS($B$155-$B$154)^2)))</f>
        <v>18.747155092891134</v>
      </c>
      <c r="AA154">
        <f>SQRT((ABS($C$155-$C$154)^2+(ABS($D$155-$D$154)^2)))</f>
        <v>19.496281273594814</v>
      </c>
      <c r="AB154">
        <f>SQRT((ABS($E$155-$E$154)^2+(ABS($F$155-$F$154)^2)))</f>
        <v>21.3361298381963</v>
      </c>
      <c r="AC154">
        <f>SQRT((ABS($G$155-$G$154)^2+(ABS($H$155-$H$154)^2)))</f>
        <v>19.676992338529796</v>
      </c>
      <c r="BF154">
        <f>ABS($B$154-$D$154)</f>
        <v>1.2245390000000009</v>
      </c>
      <c r="BG154">
        <f>ABS($F$154-$H$154)</f>
        <v>3.7131600000000002</v>
      </c>
      <c r="BL154">
        <f>SQRT((ABS($A$154-$E$155)^2+(ABS($B$154-$F$155)^2)))</f>
        <v>2.2934594564763899</v>
      </c>
      <c r="BM154">
        <f>SQRT((ABS($C$154-$G$154)^2+(ABS($D$154-$H$154)^2)))</f>
        <v>1.4314056138111371</v>
      </c>
      <c r="BO154">
        <f>SQRT((ABS($A$154-$G$155)^2+(ABS($B$154-$H$155)^2)))</f>
        <v>7.5158175305844175</v>
      </c>
      <c r="BP154">
        <f>SQRT((ABS($C$154-$E$154)^2+(ABS($D$154-$F$154)^2)))</f>
        <v>12.010618715362053</v>
      </c>
      <c r="BR154">
        <f>DEGREES(ACOS((7.13392219237777^2+21.422733018472^2-15.8867810704323^2)/(2*7.13392219237777*21.422733018472)))</f>
        <v>32.622362303336786</v>
      </c>
      <c r="BS154">
        <f>DEGREES(ACOS((15.8867810704323^2+23.0203475354341^2-8.79995147317586^2)/(2*15.8867810704323*23.0203475354341)))</f>
        <v>15.485129124536265</v>
      </c>
    </row>
    <row r="155" spans="1:131" x14ac:dyDescent="0.25">
      <c r="A155">
        <v>215.82235900000001</v>
      </c>
      <c r="B155">
        <v>6.7234959999999999</v>
      </c>
      <c r="C155">
        <v>226.016661</v>
      </c>
      <c r="D155">
        <v>8.4024579999999993</v>
      </c>
      <c r="E155">
        <v>235.54023599999999</v>
      </c>
      <c r="F155">
        <v>4.8825000000000003</v>
      </c>
      <c r="G155">
        <v>227.266942</v>
      </c>
      <c r="H155">
        <v>8.7434290000000008</v>
      </c>
      <c r="K155">
        <f>(16/200)</f>
        <v>0.08</v>
      </c>
      <c r="L155">
        <f>(16/200)</f>
        <v>0.08</v>
      </c>
      <c r="M155">
        <f>(18/200)</f>
        <v>0.09</v>
      </c>
      <c r="N155">
        <f>(13/200)</f>
        <v>6.5000000000000002E-2</v>
      </c>
      <c r="P155">
        <f>(17/200)</f>
        <v>8.5000000000000006E-2</v>
      </c>
      <c r="Q155">
        <f>(17/200)</f>
        <v>8.5000000000000006E-2</v>
      </c>
      <c r="R155">
        <f>(17/200)</f>
        <v>8.5000000000000006E-2</v>
      </c>
      <c r="S155">
        <f>(17/200)</f>
        <v>8.5000000000000006E-2</v>
      </c>
      <c r="U155">
        <f>0.08+0.085</f>
        <v>0.16500000000000001</v>
      </c>
      <c r="V155">
        <f>0.08+0.085</f>
        <v>0.16500000000000001</v>
      </c>
      <c r="W155">
        <f>0.09+0.085</f>
        <v>0.17499999999999999</v>
      </c>
      <c r="X155">
        <f>0.065+0.085</f>
        <v>0.15000000000000002</v>
      </c>
      <c r="Z155">
        <f>SQRT((ABS($A$156-$A$155)^2+(ABS($B$156-$B$155)^2)))</f>
        <v>21.742348903553953</v>
      </c>
      <c r="AA155">
        <f>SQRT((ABS($C$156-$C$155)^2+(ABS($D$156-$D$155)^2)))</f>
        <v>19.598731424616858</v>
      </c>
      <c r="AB155">
        <f>SQRT((ABS($E$156-$E$155)^2+(ABS($F$156-$F$155)^2)))</f>
        <v>18.603466322716965</v>
      </c>
      <c r="AC155">
        <f>SQRT((ABS($G$156-$G$155)^2+(ABS($H$156-$H$155)^2)))</f>
        <v>20.978650619520057</v>
      </c>
      <c r="AJ155">
        <f>1/0.165</f>
        <v>6.0606060606060606</v>
      </c>
      <c r="AK155">
        <f>1/0.165</f>
        <v>6.0606060606060606</v>
      </c>
      <c r="AL155">
        <f>1/0.175</f>
        <v>5.7142857142857144</v>
      </c>
      <c r="AM155">
        <f>1/0.15</f>
        <v>6.666666666666667</v>
      </c>
      <c r="AO155">
        <f>$Z155/$U155</f>
        <v>131.77181153669062</v>
      </c>
      <c r="AP155">
        <f>$AA155/$V155</f>
        <v>118.78019045222338</v>
      </c>
      <c r="AQ155">
        <f>$AB155/$W155</f>
        <v>106.30552184409694</v>
      </c>
      <c r="AR155">
        <f>$AC155/$X155</f>
        <v>139.85767079680036</v>
      </c>
      <c r="AV155">
        <f>((0.08/0.165)*100)</f>
        <v>48.484848484848484</v>
      </c>
      <c r="AW155">
        <f>((0.08/0.165)*100)</f>
        <v>48.484848484848484</v>
      </c>
      <c r="AX155">
        <f>((0.09/0.175)*100)</f>
        <v>51.428571428571438</v>
      </c>
      <c r="AY155">
        <f>((0.065/0.15)*100)</f>
        <v>43.333333333333336</v>
      </c>
      <c r="BA155">
        <f>((0.085/0.165)*100)</f>
        <v>51.515151515151516</v>
      </c>
      <c r="BB155">
        <f>((0.085/0.165)*100)</f>
        <v>51.515151515151516</v>
      </c>
      <c r="BC155">
        <f>((0.085/0.175)*100)</f>
        <v>48.571428571428577</v>
      </c>
      <c r="BD155">
        <f>((0.085/0.15)*100)</f>
        <v>56.666666666666679</v>
      </c>
      <c r="BF155">
        <f>ABS($B$155-$D$155)</f>
        <v>1.6789619999999994</v>
      </c>
      <c r="BG155">
        <f>ABS($F$155-$H$155)</f>
        <v>3.8609290000000005</v>
      </c>
      <c r="BL155">
        <f>SQRT((ABS($A$155-$E$156)^2+(ABS($B$155-$F$156)^2)))</f>
        <v>2.5508716550606794</v>
      </c>
      <c r="BM155">
        <f>SQRT((ABS($C$155-$G$155)^2+(ABS($D$155-$H$155)^2)))</f>
        <v>1.2959412802291637</v>
      </c>
      <c r="BO155">
        <f>SQRT((ABS($A$155-$G$156)^2+(ABS($B$155-$H$156)^2)))</f>
        <v>9.4160856902201786</v>
      </c>
      <c r="BP155">
        <f>SQRT((ABS($C$155-$E$155)^2+(ABS($D$155-$F$155)^2)))</f>
        <v>10.153254901872053</v>
      </c>
      <c r="BU155">
        <v>16</v>
      </c>
      <c r="BV155">
        <v>3</v>
      </c>
      <c r="BW155">
        <v>1</v>
      </c>
      <c r="BX155">
        <v>12</v>
      </c>
      <c r="BY155">
        <v>16</v>
      </c>
      <c r="BZ155">
        <v>0</v>
      </c>
      <c r="CA155">
        <v>16</v>
      </c>
      <c r="CB155">
        <v>0</v>
      </c>
      <c r="CC155">
        <v>18</v>
      </c>
      <c r="CD155">
        <v>1</v>
      </c>
      <c r="CE155">
        <v>16</v>
      </c>
      <c r="CF155">
        <v>2</v>
      </c>
      <c r="CG155">
        <v>13</v>
      </c>
      <c r="CH155">
        <v>12</v>
      </c>
      <c r="CI155">
        <v>0</v>
      </c>
      <c r="CJ155">
        <v>2</v>
      </c>
      <c r="CL155">
        <v>17</v>
      </c>
      <c r="CM155">
        <v>1</v>
      </c>
      <c r="CN155">
        <v>0</v>
      </c>
      <c r="CO155">
        <v>16</v>
      </c>
      <c r="CP155">
        <v>17</v>
      </c>
      <c r="CQ155">
        <v>0</v>
      </c>
      <c r="CR155">
        <v>17</v>
      </c>
      <c r="CS155">
        <v>1</v>
      </c>
      <c r="CT155">
        <v>17</v>
      </c>
      <c r="CU155">
        <v>0</v>
      </c>
      <c r="CV155">
        <v>17</v>
      </c>
      <c r="CW155">
        <v>1</v>
      </c>
      <c r="CX155">
        <v>17</v>
      </c>
      <c r="CY155">
        <v>16</v>
      </c>
      <c r="CZ155">
        <v>1</v>
      </c>
      <c r="DA155">
        <v>1</v>
      </c>
      <c r="DC155">
        <f>((3/16)*100)</f>
        <v>18.75</v>
      </c>
      <c r="DD155">
        <f>((1/16)*100)</f>
        <v>6.25</v>
      </c>
      <c r="DE155">
        <f>((12/16)*100)</f>
        <v>75</v>
      </c>
      <c r="DF155">
        <f>((0/16)*100)</f>
        <v>0</v>
      </c>
      <c r="DG155">
        <f>((16/16)*100)</f>
        <v>100</v>
      </c>
      <c r="DH155">
        <f>((0/16)*100)</f>
        <v>0</v>
      </c>
      <c r="DI155">
        <f>((1/18)*100)</f>
        <v>5.5555555555555554</v>
      </c>
      <c r="DJ155">
        <f>((16/18)*100)</f>
        <v>88.888888888888886</v>
      </c>
      <c r="DK155">
        <f>((2/18)*100)</f>
        <v>11.111111111111111</v>
      </c>
      <c r="DL155">
        <f>((12/13)*100)</f>
        <v>92.307692307692307</v>
      </c>
      <c r="DM155">
        <f>((0/13)*100)</f>
        <v>0</v>
      </c>
      <c r="DN155">
        <f>((2/13)*100)</f>
        <v>15.384615384615385</v>
      </c>
      <c r="DP155">
        <f>((1/17)*100)</f>
        <v>5.8823529411764701</v>
      </c>
      <c r="DQ155">
        <f>((0/17)*100)</f>
        <v>0</v>
      </c>
      <c r="DR155">
        <f>((16/17)*100)</f>
        <v>94.117647058823522</v>
      </c>
      <c r="DS155">
        <f>((0/17)*100)</f>
        <v>0</v>
      </c>
      <c r="DT155">
        <f>((17/17)*100)</f>
        <v>100</v>
      </c>
      <c r="DU155">
        <f>((1/17)*100)</f>
        <v>5.8823529411764701</v>
      </c>
      <c r="DV155">
        <f>((0/17)*100)</f>
        <v>0</v>
      </c>
      <c r="DW155">
        <f>((17/17)*100)</f>
        <v>100</v>
      </c>
      <c r="DX155">
        <f>((1/17)*100)</f>
        <v>5.8823529411764701</v>
      </c>
      <c r="DY155">
        <f>((16/17)*100)</f>
        <v>94.117647058823522</v>
      </c>
      <c r="DZ155">
        <f>((1/17)*100)</f>
        <v>5.8823529411764701</v>
      </c>
      <c r="EA155">
        <f>((1/17)*100)</f>
        <v>5.8823529411764701</v>
      </c>
    </row>
    <row r="156" spans="1:131" x14ac:dyDescent="0.25">
      <c r="A156">
        <v>194.15741600000001</v>
      </c>
      <c r="B156">
        <v>4.8904709999999998</v>
      </c>
      <c r="C156">
        <v>206.53853800000002</v>
      </c>
      <c r="D156">
        <v>6.2315139999999998</v>
      </c>
      <c r="E156">
        <v>216.94223500000001</v>
      </c>
      <c r="F156">
        <v>4.4315920000000002</v>
      </c>
      <c r="G156">
        <v>206.40902199999999</v>
      </c>
      <c r="H156">
        <v>6.4959959999999999</v>
      </c>
      <c r="K156">
        <f>(15/200)</f>
        <v>7.4999999999999997E-2</v>
      </c>
      <c r="L156">
        <f>(18/200)</f>
        <v>0.09</v>
      </c>
      <c r="M156">
        <f>(14/200)</f>
        <v>7.0000000000000007E-2</v>
      </c>
      <c r="N156">
        <f>(17/200)</f>
        <v>8.5000000000000006E-2</v>
      </c>
      <c r="P156">
        <f>(15/200)</f>
        <v>7.4999999999999997E-2</v>
      </c>
      <c r="Q156">
        <f>(14/200)</f>
        <v>7.0000000000000007E-2</v>
      </c>
      <c r="R156">
        <f>(15/200)</f>
        <v>7.4999999999999997E-2</v>
      </c>
      <c r="S156">
        <f>(15/200)</f>
        <v>7.4999999999999997E-2</v>
      </c>
      <c r="U156">
        <f>0.075+0.075</f>
        <v>0.15</v>
      </c>
      <c r="V156">
        <f>0.09+0.07</f>
        <v>0.16</v>
      </c>
      <c r="W156">
        <f>0.07+0.075</f>
        <v>0.14500000000000002</v>
      </c>
      <c r="X156">
        <f>0.085+0.075</f>
        <v>0.16</v>
      </c>
      <c r="Z156">
        <f>SQRT((ABS($A$157-$A$156)^2+(ABS($B$157-$B$156)^2)))</f>
        <v>24.350776075343582</v>
      </c>
      <c r="AA156">
        <f>SQRT((ABS($C$157-$C$156)^2+(ABS($D$157-$D$156)^2)))</f>
        <v>22.255504980848613</v>
      </c>
      <c r="AB156">
        <f>SQRT((ABS($E$157-$E$156)^2+(ABS($F$157-$F$156)^2)))</f>
        <v>22.973412708968276</v>
      </c>
      <c r="AC156">
        <f>SQRT((ABS($G$157-$G$156)^2+(ABS($H$157-$H$156)^2)))</f>
        <v>21.851580310326419</v>
      </c>
      <c r="AJ156">
        <f>1/0.15</f>
        <v>6.666666666666667</v>
      </c>
      <c r="AK156">
        <f>1/0.16</f>
        <v>6.25</v>
      </c>
      <c r="AL156">
        <f>1/0.145</f>
        <v>6.8965517241379315</v>
      </c>
      <c r="AM156">
        <f>1/0.16</f>
        <v>6.25</v>
      </c>
      <c r="AO156">
        <f>$Z156/$U156</f>
        <v>162.33850716895722</v>
      </c>
      <c r="AP156">
        <f>$AA156/$V156</f>
        <v>139.09690613030384</v>
      </c>
      <c r="AQ156">
        <f>$AB156/$W156</f>
        <v>158.43732902736741</v>
      </c>
      <c r="AR156">
        <f>$AC156/$X156</f>
        <v>136.57237693954011</v>
      </c>
      <c r="AV156">
        <f>((0.075/0.15)*100)</f>
        <v>50</v>
      </c>
      <c r="AW156">
        <f>((0.09/0.16)*100)</f>
        <v>56.25</v>
      </c>
      <c r="AX156">
        <f>((0.07/0.145)*100)</f>
        <v>48.275862068965523</v>
      </c>
      <c r="AY156">
        <f>((0.085/0.16)*100)</f>
        <v>53.125</v>
      </c>
      <c r="BA156">
        <f>((0.075/0.15)*100)</f>
        <v>50</v>
      </c>
      <c r="BB156">
        <f>((0.07/0.16)*100)</f>
        <v>43.750000000000007</v>
      </c>
      <c r="BC156">
        <f>((0.075/0.145)*100)</f>
        <v>51.724137931034484</v>
      </c>
      <c r="BD156">
        <f>((0.075/0.16)*100)</f>
        <v>46.875</v>
      </c>
      <c r="BF156">
        <f>ABS($B$156-$D$156)</f>
        <v>1.341043</v>
      </c>
      <c r="BG156">
        <f>ABS($F$156-$H$156)</f>
        <v>2.0644039999999997</v>
      </c>
      <c r="BL156">
        <f>SQRT((ABS($A$156-$E$157)^2+(ABS($B$156-$F$157)^2)))</f>
        <v>1.5069855341976579</v>
      </c>
      <c r="BM156">
        <f>SQRT((ABS($C$156-$G$156)^2+(ABS($D$156-$H$156)^2)))</f>
        <v>0.29449129457423051</v>
      </c>
      <c r="BO156">
        <f>SQRT((ABS($A$156-$G$157)^2+(ABS($B$156-$H$157)^2)))</f>
        <v>9.917572505452755</v>
      </c>
      <c r="BP156">
        <f>SQRT((ABS($C$156-$E$157)^2+(ABS($D$156-$F$157)^2)))</f>
        <v>12.863397618457194</v>
      </c>
      <c r="BU156">
        <v>15</v>
      </c>
      <c r="BV156">
        <v>4</v>
      </c>
      <c r="BW156">
        <v>3</v>
      </c>
      <c r="BX156">
        <v>13</v>
      </c>
      <c r="BY156">
        <v>18</v>
      </c>
      <c r="BZ156">
        <v>3</v>
      </c>
      <c r="CA156">
        <v>14</v>
      </c>
      <c r="CB156">
        <v>4</v>
      </c>
      <c r="CC156">
        <v>14</v>
      </c>
      <c r="CD156">
        <v>0</v>
      </c>
      <c r="CE156">
        <v>14</v>
      </c>
      <c r="CF156">
        <v>3</v>
      </c>
      <c r="CG156">
        <v>17</v>
      </c>
      <c r="CH156">
        <v>13</v>
      </c>
      <c r="CI156">
        <v>6</v>
      </c>
      <c r="CJ156">
        <v>4</v>
      </c>
      <c r="CL156">
        <v>15</v>
      </c>
      <c r="CM156">
        <v>0</v>
      </c>
      <c r="CN156">
        <v>1</v>
      </c>
      <c r="CO156">
        <v>11</v>
      </c>
      <c r="CP156">
        <v>14</v>
      </c>
      <c r="CQ156">
        <v>1</v>
      </c>
      <c r="CR156">
        <v>12</v>
      </c>
      <c r="CS156">
        <v>1</v>
      </c>
      <c r="CT156">
        <v>15</v>
      </c>
      <c r="CU156">
        <v>0</v>
      </c>
      <c r="CV156">
        <v>12</v>
      </c>
      <c r="CW156">
        <v>4</v>
      </c>
      <c r="CX156">
        <v>15</v>
      </c>
      <c r="CY156">
        <v>11</v>
      </c>
      <c r="CZ156">
        <v>1</v>
      </c>
      <c r="DA156">
        <v>4</v>
      </c>
      <c r="DC156">
        <f>((4/15)*100)</f>
        <v>26.666666666666668</v>
      </c>
      <c r="DD156">
        <f>((3/15)*100)</f>
        <v>20</v>
      </c>
      <c r="DE156">
        <f>((13/15)*100)</f>
        <v>86.666666666666671</v>
      </c>
      <c r="DF156">
        <f>((3/18)*100)</f>
        <v>16.666666666666664</v>
      </c>
      <c r="DG156">
        <f>((14/18)*100)</f>
        <v>77.777777777777786</v>
      </c>
      <c r="DH156">
        <f>((4/18)*100)</f>
        <v>22.222222222222221</v>
      </c>
      <c r="DI156">
        <f>((0/14)*100)</f>
        <v>0</v>
      </c>
      <c r="DJ156">
        <f>((14/14)*100)</f>
        <v>100</v>
      </c>
      <c r="DK156">
        <f>((3/14)*100)</f>
        <v>21.428571428571427</v>
      </c>
      <c r="DL156">
        <f>((13/17)*100)</f>
        <v>76.470588235294116</v>
      </c>
      <c r="DM156">
        <f>((6/17)*100)</f>
        <v>35.294117647058826</v>
      </c>
      <c r="DN156">
        <f>((4/17)*100)</f>
        <v>23.52941176470588</v>
      </c>
      <c r="DP156">
        <f>((0/15)*100)</f>
        <v>0</v>
      </c>
      <c r="DQ156">
        <f>((1/15)*100)</f>
        <v>6.666666666666667</v>
      </c>
      <c r="DR156">
        <f>((11/15)*100)</f>
        <v>73.333333333333329</v>
      </c>
      <c r="DS156">
        <f>((1/14)*100)</f>
        <v>7.1428571428571423</v>
      </c>
      <c r="DT156">
        <f>((12/14)*100)</f>
        <v>85.714285714285708</v>
      </c>
      <c r="DU156">
        <f>((1/14)*100)</f>
        <v>7.1428571428571423</v>
      </c>
      <c r="DV156">
        <f>((0/15)*100)</f>
        <v>0</v>
      </c>
      <c r="DW156">
        <f>((12/15)*100)</f>
        <v>80</v>
      </c>
      <c r="DX156">
        <f>((4/15)*100)</f>
        <v>26.666666666666668</v>
      </c>
      <c r="DY156">
        <f>((11/15)*100)</f>
        <v>73.333333333333329</v>
      </c>
      <c r="DZ156">
        <f>((1/15)*100)</f>
        <v>6.666666666666667</v>
      </c>
      <c r="EA156">
        <f>((4/15)*100)</f>
        <v>26.666666666666668</v>
      </c>
    </row>
    <row r="157" spans="1:131" x14ac:dyDescent="0.25">
      <c r="A157">
        <v>169.841767</v>
      </c>
      <c r="B157">
        <v>6.197953</v>
      </c>
      <c r="C157">
        <v>184.29431399999999</v>
      </c>
      <c r="D157">
        <v>6.9400339999999998</v>
      </c>
      <c r="E157">
        <v>193.99233100000001</v>
      </c>
      <c r="F157">
        <v>3.3925550000000002</v>
      </c>
      <c r="G157">
        <v>184.57875999999999</v>
      </c>
      <c r="H157">
        <v>7.4609949999999996</v>
      </c>
      <c r="K157">
        <f>(15/200)</f>
        <v>7.4999999999999997E-2</v>
      </c>
      <c r="L157">
        <f>(15/200)</f>
        <v>7.4999999999999997E-2</v>
      </c>
      <c r="M157">
        <f>(17/200)</f>
        <v>8.5000000000000006E-2</v>
      </c>
      <c r="N157">
        <f>(13/200)</f>
        <v>6.5000000000000002E-2</v>
      </c>
      <c r="P157">
        <f>(12/200)</f>
        <v>0.06</v>
      </c>
      <c r="Q157">
        <f>(11/200)</f>
        <v>5.5E-2</v>
      </c>
      <c r="R157">
        <f>(13/200)</f>
        <v>6.5000000000000002E-2</v>
      </c>
      <c r="S157">
        <f>(12/200)</f>
        <v>0.06</v>
      </c>
      <c r="U157">
        <f>0.075+0.06</f>
        <v>0.13500000000000001</v>
      </c>
      <c r="V157">
        <f>0.075+0.055</f>
        <v>0.13</v>
      </c>
      <c r="W157">
        <f>0.085+0.065</f>
        <v>0.15000000000000002</v>
      </c>
      <c r="X157">
        <f>0.065+0.06</f>
        <v>0.125</v>
      </c>
      <c r="Z157">
        <f>SQRT((ABS($A$158-$A$157)^2+(ABS($B$158-$B$157)^2)))</f>
        <v>18.422932602401193</v>
      </c>
      <c r="AA157">
        <f>SQRT((ABS($C$158-$C$157)^2+(ABS($D$158-$D$157)^2)))</f>
        <v>21.644767932509804</v>
      </c>
      <c r="AB157">
        <f>SQRT((ABS($E$158-$E$157)^2+(ABS($F$158-$F$157)^2)))</f>
        <v>25.12474277752646</v>
      </c>
      <c r="AC157">
        <f>SQRT((ABS($G$158-$G$157)^2+(ABS($H$158-$H$157)^2)))</f>
        <v>21.643745241341762</v>
      </c>
      <c r="AJ157">
        <f>1/0.135</f>
        <v>7.4074074074074066</v>
      </c>
      <c r="AK157">
        <f>1/0.13</f>
        <v>7.6923076923076916</v>
      </c>
      <c r="AL157">
        <f>1/0.15</f>
        <v>6.666666666666667</v>
      </c>
      <c r="AM157">
        <f>1/0.125</f>
        <v>8</v>
      </c>
      <c r="AO157">
        <f>$Z157/$U157</f>
        <v>136.46616742519402</v>
      </c>
      <c r="AP157">
        <f>$AA157/$V157</f>
        <v>166.49821486546003</v>
      </c>
      <c r="AQ157">
        <f>$AB157/$W157</f>
        <v>167.49828518350972</v>
      </c>
      <c r="AR157">
        <f>$AC157/$X157</f>
        <v>173.14996193073409</v>
      </c>
      <c r="AV157">
        <f>((0.075/0.135)*100)</f>
        <v>55.55555555555555</v>
      </c>
      <c r="AW157">
        <f>((0.075/0.13)*100)</f>
        <v>57.692307692307686</v>
      </c>
      <c r="AX157">
        <f>((0.085/0.15)*100)</f>
        <v>56.666666666666679</v>
      </c>
      <c r="AY157">
        <f>((0.065/0.125)*100)</f>
        <v>52</v>
      </c>
      <c r="BA157">
        <f>((0.06/0.135)*100)</f>
        <v>44.444444444444443</v>
      </c>
      <c r="BB157">
        <f>((0.055/0.13)*100)</f>
        <v>42.307692307692307</v>
      </c>
      <c r="BC157">
        <f>((0.065/0.15)*100)</f>
        <v>43.333333333333336</v>
      </c>
      <c r="BD157">
        <f>((0.06/0.125)*100)</f>
        <v>48</v>
      </c>
      <c r="BF157">
        <f>ABS($B$157-$D$157)</f>
        <v>0.74208099999999977</v>
      </c>
      <c r="BG157">
        <f>ABS($F$157-$H$157)</f>
        <v>4.0684399999999989</v>
      </c>
      <c r="BL157">
        <f>SQRT((ABS($A$157-$E$158)^2+(ABS($B$157-$F$158)^2)))</f>
        <v>2.0986909953092172</v>
      </c>
      <c r="BM157">
        <f>SQRT((ABS($C$157-$G$157)^2+(ABS($D$157-$H$157)^2)))</f>
        <v>0.59355698162602832</v>
      </c>
      <c r="BO157">
        <f>SQRT((ABS($A$157-$G$158)^2+(ABS($B$157-$H$158)^2)))</f>
        <v>7.2649965793133013</v>
      </c>
      <c r="BP157">
        <f>SQRT((ABS($C$157-$E$157)^2+(ABS($D$157-$F$157)^2)))</f>
        <v>10.326477666064573</v>
      </c>
      <c r="BR157">
        <f>DEGREES(ACOS((26.6298215341349^2+26.3281096497129^2-4.24363281196253^2)/(2*26.6298215341349*26.3281096497129)))</f>
        <v>9.1691602568005184</v>
      </c>
      <c r="BS157">
        <f>DEGREES(ACOS((4.00928208101675^2+26.4437383972791^2-26.6298215341349^2)/(2*4.00928208101675*26.4437383972791)))</f>
        <v>88.324925955840186</v>
      </c>
      <c r="BU157">
        <v>15</v>
      </c>
      <c r="BV157">
        <v>4</v>
      </c>
      <c r="BW157">
        <v>3</v>
      </c>
      <c r="BX157">
        <v>11</v>
      </c>
      <c r="BY157">
        <v>15</v>
      </c>
      <c r="BZ157">
        <v>4</v>
      </c>
      <c r="CA157">
        <v>14</v>
      </c>
      <c r="CB157">
        <v>3</v>
      </c>
      <c r="CC157">
        <v>17</v>
      </c>
      <c r="CD157">
        <v>5</v>
      </c>
      <c r="CE157">
        <v>14</v>
      </c>
      <c r="CF157">
        <v>5</v>
      </c>
      <c r="CG157">
        <v>13</v>
      </c>
      <c r="CH157">
        <v>11</v>
      </c>
      <c r="CI157">
        <v>1</v>
      </c>
      <c r="CJ157">
        <v>4</v>
      </c>
      <c r="CL157">
        <v>12</v>
      </c>
      <c r="CM157">
        <v>1</v>
      </c>
      <c r="CN157">
        <v>0</v>
      </c>
      <c r="CO157">
        <v>10</v>
      </c>
      <c r="CP157">
        <v>11</v>
      </c>
      <c r="CQ157">
        <v>0</v>
      </c>
      <c r="CR157">
        <v>11</v>
      </c>
      <c r="CS157">
        <v>0</v>
      </c>
      <c r="CT157">
        <v>13</v>
      </c>
      <c r="CU157">
        <v>1</v>
      </c>
      <c r="CV157">
        <v>11</v>
      </c>
      <c r="CW157">
        <v>0</v>
      </c>
      <c r="CX157">
        <v>12</v>
      </c>
      <c r="CY157">
        <v>10</v>
      </c>
      <c r="CZ157">
        <v>0</v>
      </c>
      <c r="DA157">
        <v>0</v>
      </c>
      <c r="DC157">
        <f>((4/15)*100)</f>
        <v>26.666666666666668</v>
      </c>
      <c r="DD157">
        <f>((3/15)*100)</f>
        <v>20</v>
      </c>
      <c r="DE157">
        <f>((11/15)*100)</f>
        <v>73.333333333333329</v>
      </c>
      <c r="DF157">
        <f>((4/15)*100)</f>
        <v>26.666666666666668</v>
      </c>
      <c r="DG157">
        <f>((14/15)*100)</f>
        <v>93.333333333333329</v>
      </c>
      <c r="DH157">
        <f>((3/15)*100)</f>
        <v>20</v>
      </c>
      <c r="DI157">
        <f>((5/17)*100)</f>
        <v>29.411764705882355</v>
      </c>
      <c r="DJ157">
        <f>((14/17)*100)</f>
        <v>82.35294117647058</v>
      </c>
      <c r="DK157">
        <f>((5/17)*100)</f>
        <v>29.411764705882355</v>
      </c>
      <c r="DL157">
        <f>((11/13)*100)</f>
        <v>84.615384615384613</v>
      </c>
      <c r="DM157">
        <f>((1/13)*100)</f>
        <v>7.6923076923076925</v>
      </c>
      <c r="DN157">
        <f>((4/13)*100)</f>
        <v>30.76923076923077</v>
      </c>
      <c r="DP157">
        <f>((1/12)*100)</f>
        <v>8.3333333333333321</v>
      </c>
      <c r="DQ157">
        <f>((0/12)*100)</f>
        <v>0</v>
      </c>
      <c r="DR157">
        <f>((10/12)*100)</f>
        <v>83.333333333333343</v>
      </c>
      <c r="DS157">
        <f>((0/11)*100)</f>
        <v>0</v>
      </c>
      <c r="DT157">
        <f>((11/11)*100)</f>
        <v>100</v>
      </c>
      <c r="DU157">
        <f>((0/11)*100)</f>
        <v>0</v>
      </c>
      <c r="DV157">
        <f>((1/13)*100)</f>
        <v>7.6923076923076925</v>
      </c>
      <c r="DW157">
        <f>((11/13)*100)</f>
        <v>84.615384615384613</v>
      </c>
      <c r="DX157">
        <f>((0/13)*100)</f>
        <v>0</v>
      </c>
      <c r="DY157">
        <f>((10/12)*100)</f>
        <v>83.333333333333343</v>
      </c>
      <c r="DZ157">
        <f>((0/12)*100)</f>
        <v>0</v>
      </c>
      <c r="EA157">
        <f>((0/12)*100)</f>
        <v>0</v>
      </c>
    </row>
    <row r="158" spans="1:131" x14ac:dyDescent="0.25">
      <c r="A158">
        <v>151.41920300000001</v>
      </c>
      <c r="B158">
        <v>6.3144920000000004</v>
      </c>
      <c r="C158">
        <v>162.65967599999999</v>
      </c>
      <c r="D158">
        <v>7.6021650000000003</v>
      </c>
      <c r="E158">
        <v>168.88508300000001</v>
      </c>
      <c r="F158">
        <v>4.3299969999999997</v>
      </c>
      <c r="G158">
        <v>162.96146400000001</v>
      </c>
      <c r="H158">
        <v>8.530678</v>
      </c>
      <c r="K158">
        <f>(14/200)</f>
        <v>7.0000000000000007E-2</v>
      </c>
      <c r="L158">
        <f>(15/200)</f>
        <v>7.4999999999999997E-2</v>
      </c>
      <c r="M158">
        <f>(16/200)</f>
        <v>0.08</v>
      </c>
      <c r="N158">
        <f>(14/200)</f>
        <v>7.0000000000000007E-2</v>
      </c>
      <c r="P158">
        <f>(12/200)</f>
        <v>0.06</v>
      </c>
      <c r="Q158">
        <f>(12/200)</f>
        <v>0.06</v>
      </c>
      <c r="R158">
        <f>(12/200)</f>
        <v>0.06</v>
      </c>
      <c r="S158">
        <f>(11/200)</f>
        <v>5.5E-2</v>
      </c>
      <c r="U158">
        <f>0.07+0.06</f>
        <v>0.13</v>
      </c>
      <c r="V158">
        <f>0.075+0.06</f>
        <v>0.13500000000000001</v>
      </c>
      <c r="W158">
        <f>0.08+0.06</f>
        <v>0.14000000000000001</v>
      </c>
      <c r="X158">
        <f>0.07+0.055</f>
        <v>0.125</v>
      </c>
      <c r="Z158">
        <f>SQRT((ABS($A$159-$A$158)^2+(ABS($B$159-$B$158)^2)))</f>
        <v>29.553538102548544</v>
      </c>
      <c r="AA158">
        <f>SQRT((ABS($C$159-$C$158)^2+(ABS($D$159-$D$158)^2)))</f>
        <v>26.641878110927234</v>
      </c>
      <c r="AB158">
        <f>SQRT((ABS($E$159-$E$158)^2+(ABS($F$159-$F$158)^2)))</f>
        <v>19.010896582210666</v>
      </c>
      <c r="AC158">
        <f>SQRT((ABS($G$159-$G$158)^2+(ABS($H$159-$H$158)^2)))</f>
        <v>27.092863775139492</v>
      </c>
      <c r="AJ158">
        <f>1/0.13</f>
        <v>7.6923076923076916</v>
      </c>
      <c r="AK158">
        <f>1/0.135</f>
        <v>7.4074074074074066</v>
      </c>
      <c r="AL158">
        <f>1/0.14</f>
        <v>7.1428571428571423</v>
      </c>
      <c r="AM158">
        <f>1/0.125</f>
        <v>8</v>
      </c>
      <c r="AO158">
        <f>$Z158/$U158</f>
        <v>227.33490848114263</v>
      </c>
      <c r="AP158">
        <f>$AA158/$V158</f>
        <v>197.34724526612766</v>
      </c>
      <c r="AQ158">
        <f>$AB158/$W158</f>
        <v>135.79211844436188</v>
      </c>
      <c r="AR158">
        <f>$AC158/$X158</f>
        <v>216.74291020111593</v>
      </c>
      <c r="AV158">
        <f>((0.07/0.13)*100)</f>
        <v>53.846153846153854</v>
      </c>
      <c r="AW158">
        <f>((0.075/0.135)*100)</f>
        <v>55.55555555555555</v>
      </c>
      <c r="AX158">
        <f>((0.08/0.14)*100)</f>
        <v>57.142857142857139</v>
      </c>
      <c r="AY158">
        <f>((0.07/0.125)*100)</f>
        <v>56.000000000000007</v>
      </c>
      <c r="BA158">
        <f>((0.06/0.13)*100)</f>
        <v>46.153846153846153</v>
      </c>
      <c r="BB158">
        <f>((0.06/0.135)*100)</f>
        <v>44.444444444444443</v>
      </c>
      <c r="BC158">
        <f>((0.06/0.14)*100)</f>
        <v>42.857142857142847</v>
      </c>
      <c r="BD158">
        <f>((0.055/0.125)*100)</f>
        <v>44</v>
      </c>
      <c r="BF158">
        <f>ABS($B$158-$D$158)</f>
        <v>1.2876729999999998</v>
      </c>
      <c r="BG158">
        <f>ABS($F$158-$H$158)</f>
        <v>4.2006810000000003</v>
      </c>
      <c r="BL158">
        <f>SQRT((ABS($A$158-$E$159)^2+(ABS($B$158-$F$159)^2)))</f>
        <v>2.7363549873059263</v>
      </c>
      <c r="BM158">
        <f>SQRT((ABS($C$158-$G$158)^2+(ABS($D$158-$H$158)^2)))</f>
        <v>0.97632596406784611</v>
      </c>
      <c r="BO158">
        <f>SQRT((ABS($A$158-$G$159)^2+(ABS($B$158-$H$159)^2)))</f>
        <v>15.52441434016694</v>
      </c>
      <c r="BP158">
        <f>SQRT((ABS($C$158-$E$158)^2+(ABS($D$158-$F$158)^2)))</f>
        <v>7.0329777289476203</v>
      </c>
      <c r="BR158">
        <f>DEGREES(ACOS((24.7160885629188^2+24.0832819787841^2-4.27981283715561^2)/(2*24.7160885629188*24.0832819787841)))</f>
        <v>9.95281453716734</v>
      </c>
      <c r="BS158">
        <f>DEGREES(ACOS((22.654142491048^2+22.7886014917042^2-4.389371413215^2)/(2*22.654142491048*22.7886014917042)))</f>
        <v>11.08065569412277</v>
      </c>
      <c r="BU158">
        <v>14</v>
      </c>
      <c r="BV158">
        <v>5</v>
      </c>
      <c r="BW158">
        <v>3</v>
      </c>
      <c r="BX158">
        <v>9</v>
      </c>
      <c r="BY158">
        <v>15</v>
      </c>
      <c r="BZ158">
        <v>4</v>
      </c>
      <c r="CA158">
        <v>12</v>
      </c>
      <c r="CB158">
        <v>4</v>
      </c>
      <c r="CC158">
        <v>16</v>
      </c>
      <c r="CD158">
        <v>4</v>
      </c>
      <c r="CE158">
        <v>12</v>
      </c>
      <c r="CF158">
        <v>8</v>
      </c>
      <c r="CG158">
        <v>14</v>
      </c>
      <c r="CH158">
        <v>9</v>
      </c>
      <c r="CI158">
        <v>4</v>
      </c>
      <c r="CJ158">
        <v>8</v>
      </c>
      <c r="CL158">
        <v>12</v>
      </c>
      <c r="CM158">
        <v>1</v>
      </c>
      <c r="CN158">
        <v>0</v>
      </c>
      <c r="CO158">
        <v>7</v>
      </c>
      <c r="CP158">
        <v>12</v>
      </c>
      <c r="CQ158">
        <v>1</v>
      </c>
      <c r="CR158">
        <v>9</v>
      </c>
      <c r="CS158">
        <v>0</v>
      </c>
      <c r="CT158">
        <v>12</v>
      </c>
      <c r="CU158">
        <v>0</v>
      </c>
      <c r="CV158">
        <v>9</v>
      </c>
      <c r="CW158">
        <v>3</v>
      </c>
      <c r="CX158">
        <v>11</v>
      </c>
      <c r="CY158">
        <v>7</v>
      </c>
      <c r="CZ158">
        <v>0</v>
      </c>
      <c r="DA158">
        <v>3</v>
      </c>
      <c r="DC158">
        <f>((5/14)*100)</f>
        <v>35.714285714285715</v>
      </c>
      <c r="DD158">
        <f>((3/14)*100)</f>
        <v>21.428571428571427</v>
      </c>
      <c r="DE158">
        <f>((9/14)*100)</f>
        <v>64.285714285714292</v>
      </c>
      <c r="DF158">
        <f>((4/15)*100)</f>
        <v>26.666666666666668</v>
      </c>
      <c r="DG158">
        <f>((12/15)*100)</f>
        <v>80</v>
      </c>
      <c r="DH158">
        <f>((4/15)*100)</f>
        <v>26.666666666666668</v>
      </c>
      <c r="DI158">
        <f>((4/16)*100)</f>
        <v>25</v>
      </c>
      <c r="DJ158">
        <f>((12/16)*100)</f>
        <v>75</v>
      </c>
      <c r="DK158">
        <f>((8/16)*100)</f>
        <v>50</v>
      </c>
      <c r="DL158">
        <f>((9/14)*100)</f>
        <v>64.285714285714292</v>
      </c>
      <c r="DM158">
        <f>((4/14)*100)</f>
        <v>28.571428571428569</v>
      </c>
      <c r="DN158">
        <f>((8/14)*100)</f>
        <v>57.142857142857139</v>
      </c>
      <c r="DP158">
        <f>((1/12)*100)</f>
        <v>8.3333333333333321</v>
      </c>
      <c r="DQ158">
        <f>((0/12)*100)</f>
        <v>0</v>
      </c>
      <c r="DR158">
        <f>((7/12)*100)</f>
        <v>58.333333333333336</v>
      </c>
      <c r="DS158">
        <f>((1/12)*100)</f>
        <v>8.3333333333333321</v>
      </c>
      <c r="DT158">
        <f>((9/12)*100)</f>
        <v>75</v>
      </c>
      <c r="DU158">
        <f>((0/12)*100)</f>
        <v>0</v>
      </c>
      <c r="DV158">
        <f>((0/12)*100)</f>
        <v>0</v>
      </c>
      <c r="DW158">
        <f>((9/12)*100)</f>
        <v>75</v>
      </c>
      <c r="DX158">
        <f>((3/12)*100)</f>
        <v>25</v>
      </c>
      <c r="DY158">
        <f>((7/11)*100)</f>
        <v>63.636363636363633</v>
      </c>
      <c r="DZ158">
        <f>((0/11)*100)</f>
        <v>0</v>
      </c>
      <c r="EA158">
        <f>((3/11)*100)</f>
        <v>27.27272727272727</v>
      </c>
    </row>
    <row r="159" spans="1:131" x14ac:dyDescent="0.25">
      <c r="A159">
        <v>121.87166100000002</v>
      </c>
      <c r="B159">
        <v>5.7191970000000003</v>
      </c>
      <c r="C159">
        <v>136.038028</v>
      </c>
      <c r="D159">
        <v>6.5641249999999998</v>
      </c>
      <c r="E159">
        <v>149.87618000000001</v>
      </c>
      <c r="F159">
        <v>4.0546870000000004</v>
      </c>
      <c r="G159">
        <v>135.91079300000001</v>
      </c>
      <c r="H159">
        <v>7.0192329999999998</v>
      </c>
      <c r="K159">
        <f>(13/200)</f>
        <v>6.5000000000000002E-2</v>
      </c>
      <c r="L159">
        <f>(14/200)</f>
        <v>7.0000000000000007E-2</v>
      </c>
      <c r="M159">
        <f>(15/200)</f>
        <v>7.4999999999999997E-2</v>
      </c>
      <c r="N159">
        <f>(15/200)</f>
        <v>7.4999999999999997E-2</v>
      </c>
      <c r="P159">
        <f>(12/200)</f>
        <v>0.06</v>
      </c>
      <c r="Q159">
        <f>(10/200)</f>
        <v>0.05</v>
      </c>
      <c r="R159">
        <f>(11/200)</f>
        <v>5.5E-2</v>
      </c>
      <c r="S159">
        <f>(11/200)</f>
        <v>5.5E-2</v>
      </c>
      <c r="U159">
        <f>0.065+0.06</f>
        <v>0.125</v>
      </c>
      <c r="V159">
        <f>0.07+0.05</f>
        <v>0.12000000000000001</v>
      </c>
      <c r="W159">
        <f>0.075+0.055</f>
        <v>0.13</v>
      </c>
      <c r="X159">
        <f>0.075+0.055</f>
        <v>0.13</v>
      </c>
      <c r="Z159">
        <f>SQRT((ABS($A$160-$A$159)^2+(ABS($B$160-$B$159)^2)))</f>
        <v>23.733962452169898</v>
      </c>
      <c r="AA159">
        <f>SQRT((ABS($C$160-$C$159)^2+(ABS($D$160-$D$159)^2)))</f>
        <v>21.283091595772682</v>
      </c>
      <c r="AB159">
        <f>SQRT((ABS($E$160-$E$159)^2+(ABS($F$160-$F$159)^2)))</f>
        <v>30.166967829433325</v>
      </c>
      <c r="AC159">
        <f>SQRT((ABS($G$160-$G$159)^2+(ABS($H$160-$H$159)^2)))</f>
        <v>20.618646358714852</v>
      </c>
      <c r="AJ159">
        <f>1/0.125</f>
        <v>8</v>
      </c>
      <c r="AK159">
        <f>1/0.12</f>
        <v>8.3333333333333339</v>
      </c>
      <c r="AL159">
        <f>1/0.13</f>
        <v>7.6923076923076916</v>
      </c>
      <c r="AM159">
        <f>1/0.13</f>
        <v>7.6923076923076916</v>
      </c>
      <c r="AO159">
        <f>$Z159/$U159</f>
        <v>189.87169961735918</v>
      </c>
      <c r="AP159">
        <f>$AA159/$V159</f>
        <v>177.359096631439</v>
      </c>
      <c r="AQ159">
        <f>$AB159/$W159</f>
        <v>232.05359868794864</v>
      </c>
      <c r="AR159">
        <f>$AC159/$X159</f>
        <v>158.60497199011425</v>
      </c>
      <c r="AV159">
        <f>((0.065/0.125)*100)</f>
        <v>52</v>
      </c>
      <c r="AW159">
        <f>((0.07/0.12)*100)</f>
        <v>58.333333333333336</v>
      </c>
      <c r="AX159">
        <f>((0.075/0.13)*100)</f>
        <v>57.692307692307686</v>
      </c>
      <c r="AY159">
        <f>((0.075/0.13)*100)</f>
        <v>57.692307692307686</v>
      </c>
      <c r="BA159">
        <f>((0.06/0.125)*100)</f>
        <v>48</v>
      </c>
      <c r="BB159">
        <f>((0.05/0.12)*100)</f>
        <v>41.666666666666671</v>
      </c>
      <c r="BC159">
        <f>((0.055/0.13)*100)</f>
        <v>42.307692307692307</v>
      </c>
      <c r="BD159">
        <f>((0.055/0.13)*100)</f>
        <v>42.307692307692307</v>
      </c>
      <c r="BF159">
        <f>ABS($B$159-$D$159)</f>
        <v>0.84492799999999946</v>
      </c>
      <c r="BG159">
        <f>ABS($F$159-$H$159)</f>
        <v>2.9645459999999995</v>
      </c>
      <c r="BL159">
        <f>SQRT((ABS($A$159-$E$160)^2+(ABS($B$159-$F$160)^2)))</f>
        <v>2.9912599787918897</v>
      </c>
      <c r="BM159">
        <f>SQRT((ABS($C$159-$G$159)^2+(ABS($D$159-$H$159)^2)))</f>
        <v>0.47255903005761746</v>
      </c>
      <c r="BO159">
        <f>SQRT((ABS($A$159-$G$160)^2+(ABS($B$159-$H$160)^2)))</f>
        <v>7.0519109277773149</v>
      </c>
      <c r="BP159">
        <f>SQRT((ABS($C$159-$E$159)^2+(ABS($D$159-$F$159)^2)))</f>
        <v>14.063844774845469</v>
      </c>
      <c r="BR159">
        <f>DEGREES(ACOS((24.2635152576308^2+25.9543690403031^2-4.64340190864253^2)/(2*24.2635152576308*25.9543690403031)))</f>
        <v>9.8861158556811937</v>
      </c>
      <c r="BS159">
        <f>DEGREES(ACOS((24.8383805290512^2+23.7885233766439^2-4.19336183943814^2)/(2*24.8383805290512*23.7885233766439)))</f>
        <v>9.5805264273777944</v>
      </c>
      <c r="BU159">
        <v>13</v>
      </c>
      <c r="BV159">
        <v>6</v>
      </c>
      <c r="BW159">
        <v>3</v>
      </c>
      <c r="BX159">
        <v>9</v>
      </c>
      <c r="BY159">
        <v>14</v>
      </c>
      <c r="BZ159">
        <v>5</v>
      </c>
      <c r="CA159">
        <v>9</v>
      </c>
      <c r="CB159">
        <v>3</v>
      </c>
      <c r="CC159">
        <v>15</v>
      </c>
      <c r="CD159">
        <v>3</v>
      </c>
      <c r="CE159">
        <v>9</v>
      </c>
      <c r="CF159">
        <v>9</v>
      </c>
      <c r="CG159">
        <v>15</v>
      </c>
      <c r="CH159">
        <v>9</v>
      </c>
      <c r="CI159">
        <v>5</v>
      </c>
      <c r="CJ159">
        <v>9</v>
      </c>
      <c r="CL159">
        <v>12</v>
      </c>
      <c r="CM159">
        <v>3</v>
      </c>
      <c r="CN159">
        <v>0</v>
      </c>
      <c r="CO159">
        <v>6</v>
      </c>
      <c r="CP159">
        <v>10</v>
      </c>
      <c r="CQ159">
        <v>1</v>
      </c>
      <c r="CR159">
        <v>6</v>
      </c>
      <c r="CS159">
        <v>0</v>
      </c>
      <c r="CT159">
        <v>11</v>
      </c>
      <c r="CU159">
        <v>0</v>
      </c>
      <c r="CV159">
        <v>6</v>
      </c>
      <c r="CW159">
        <v>5</v>
      </c>
      <c r="CX159">
        <v>11</v>
      </c>
      <c r="CY159">
        <v>6</v>
      </c>
      <c r="CZ159">
        <v>0</v>
      </c>
      <c r="DA159">
        <v>5</v>
      </c>
      <c r="DC159">
        <f>((6/13)*100)</f>
        <v>46.153846153846153</v>
      </c>
      <c r="DD159">
        <f>((3/13)*100)</f>
        <v>23.076923076923077</v>
      </c>
      <c r="DE159">
        <f>((9/13)*100)</f>
        <v>69.230769230769226</v>
      </c>
      <c r="DF159">
        <f>((5/14)*100)</f>
        <v>35.714285714285715</v>
      </c>
      <c r="DG159">
        <f>((9/14)*100)</f>
        <v>64.285714285714292</v>
      </c>
      <c r="DH159">
        <f>((3/14)*100)</f>
        <v>21.428571428571427</v>
      </c>
      <c r="DI159">
        <f>((3/15)*100)</f>
        <v>20</v>
      </c>
      <c r="DJ159">
        <f>((9/15)*100)</f>
        <v>60</v>
      </c>
      <c r="DK159">
        <f>((9/15)*100)</f>
        <v>60</v>
      </c>
      <c r="DL159">
        <f>((9/15)*100)</f>
        <v>60</v>
      </c>
      <c r="DM159">
        <f>((5/15)*100)</f>
        <v>33.333333333333329</v>
      </c>
      <c r="DN159">
        <f>((9/15)*100)</f>
        <v>60</v>
      </c>
      <c r="DP159">
        <f>((3/12)*100)</f>
        <v>25</v>
      </c>
      <c r="DQ159">
        <f>((0/12)*100)</f>
        <v>0</v>
      </c>
      <c r="DR159">
        <f>((6/12)*100)</f>
        <v>50</v>
      </c>
      <c r="DS159">
        <f>((1/10)*100)</f>
        <v>10</v>
      </c>
      <c r="DT159">
        <f>((6/10)*100)</f>
        <v>60</v>
      </c>
      <c r="DU159">
        <f>((0/10)*100)</f>
        <v>0</v>
      </c>
      <c r="DV159">
        <f>((0/11)*100)</f>
        <v>0</v>
      </c>
      <c r="DW159">
        <f>((6/11)*100)</f>
        <v>54.54545454545454</v>
      </c>
      <c r="DX159">
        <f>((5/11)*100)</f>
        <v>45.454545454545453</v>
      </c>
      <c r="DY159">
        <f>((6/11)*100)</f>
        <v>54.54545454545454</v>
      </c>
      <c r="DZ159">
        <f>((0/11)*100)</f>
        <v>0</v>
      </c>
      <c r="EA159">
        <f>((5/11)*100)</f>
        <v>45.454545454545453</v>
      </c>
    </row>
    <row r="160" spans="1:131" x14ac:dyDescent="0.25">
      <c r="A160">
        <v>98.148660000000007</v>
      </c>
      <c r="B160">
        <v>6.4404440000000003</v>
      </c>
      <c r="C160">
        <v>114.776183</v>
      </c>
      <c r="D160">
        <v>7.5148799999999998</v>
      </c>
      <c r="E160">
        <v>119.711932</v>
      </c>
      <c r="F160">
        <v>3.6496059999999999</v>
      </c>
      <c r="G160">
        <v>115.33634500000001</v>
      </c>
      <c r="H160">
        <v>8.3685539999999996</v>
      </c>
      <c r="K160">
        <f>(14/200)</f>
        <v>7.0000000000000007E-2</v>
      </c>
      <c r="L160">
        <f>(15/200)</f>
        <v>7.4999999999999997E-2</v>
      </c>
      <c r="M160">
        <f>(14/200)</f>
        <v>7.0000000000000007E-2</v>
      </c>
      <c r="N160">
        <f>(12/200)</f>
        <v>0.06</v>
      </c>
      <c r="P160">
        <f>(13/200)</f>
        <v>6.5000000000000002E-2</v>
      </c>
      <c r="Q160">
        <f>(10/200)</f>
        <v>0.05</v>
      </c>
      <c r="R160">
        <f>(12/200)</f>
        <v>0.06</v>
      </c>
      <c r="S160">
        <f>(11/200)</f>
        <v>5.5E-2</v>
      </c>
      <c r="U160">
        <f>0.07+0.065</f>
        <v>0.13500000000000001</v>
      </c>
      <c r="V160">
        <f>0.075+0.05</f>
        <v>0.125</v>
      </c>
      <c r="W160">
        <f>0.07+0.06</f>
        <v>0.13</v>
      </c>
      <c r="X160">
        <f>0.06+0.055</f>
        <v>0.11499999999999999</v>
      </c>
      <c r="Z160">
        <f>SQRT((ABS($A$161-$A$160)^2+(ABS($B$161-$B$160)^2)))</f>
        <v>21.084455313905856</v>
      </c>
      <c r="AA160">
        <f>SQRT((ABS($C$161-$C$160)^2+(ABS($D$161-$D$160)^2)))</f>
        <v>23.351747257008949</v>
      </c>
      <c r="AB160">
        <f>SQRT((ABS($E$161-$E$160)^2+(ABS($F$161-$F$160)^2)))</f>
        <v>24.052546680321996</v>
      </c>
      <c r="AC160">
        <f>SQRT((ABS($G$161-$G$160)^2+(ABS($H$161-$H$160)^2)))</f>
        <v>24.071932315467187</v>
      </c>
      <c r="AJ160">
        <f>1/0.135</f>
        <v>7.4074074074074066</v>
      </c>
      <c r="AK160">
        <f>1/0.125</f>
        <v>8</v>
      </c>
      <c r="AL160">
        <f>1/0.13</f>
        <v>7.6923076923076916</v>
      </c>
      <c r="AM160">
        <f>1/0.115</f>
        <v>8.695652173913043</v>
      </c>
      <c r="AO160">
        <f>$Z160/$U160</f>
        <v>156.1811504733767</v>
      </c>
      <c r="AP160">
        <f>$AA160/$V160</f>
        <v>186.81397805607159</v>
      </c>
      <c r="AQ160">
        <f>$AB160/$W160</f>
        <v>185.01958984863072</v>
      </c>
      <c r="AR160">
        <f>$AC160/$X160</f>
        <v>209.32115056927989</v>
      </c>
      <c r="AV160">
        <f>((0.07/0.135)*100)</f>
        <v>51.851851851851848</v>
      </c>
      <c r="AW160">
        <f>((0.075/0.125)*100)</f>
        <v>60</v>
      </c>
      <c r="AX160">
        <f>((0.07/0.13)*100)</f>
        <v>53.846153846153854</v>
      </c>
      <c r="AY160">
        <f>((0.06/0.115)*100)</f>
        <v>52.173913043478258</v>
      </c>
      <c r="BA160">
        <f>((0.065/0.135)*100)</f>
        <v>48.148148148148145</v>
      </c>
      <c r="BB160">
        <f>((0.05/0.125)*100)</f>
        <v>40</v>
      </c>
      <c r="BC160">
        <f>((0.06/0.13)*100)</f>
        <v>46.153846153846153</v>
      </c>
      <c r="BD160">
        <f>((0.055/0.115)*100)</f>
        <v>47.826086956521735</v>
      </c>
      <c r="BF160">
        <f>ABS($B$160-$D$160)</f>
        <v>1.0744359999999995</v>
      </c>
      <c r="BG160">
        <f>ABS($F$160-$H$160)</f>
        <v>4.7189479999999993</v>
      </c>
      <c r="BL160">
        <f>SQRT((ABS($A$160-$E$161)^2+(ABS($B$160-$F$161)^2)))</f>
        <v>3.0954132564827233</v>
      </c>
      <c r="BM160">
        <f>SQRT((ABS($C$160-$G$160)^2+(ABS($D$160-$H$160)^2)))</f>
        <v>1.0210488551092969</v>
      </c>
      <c r="BO160">
        <f>SQRT((ABS($A$160-$G$161)^2+(ABS($B$160-$H$161)^2)))</f>
        <v>7.2856544019057123</v>
      </c>
      <c r="BP160">
        <f>SQRT((ABS($C$160-$E$160)^2+(ABS($D$160-$F$160)^2)))</f>
        <v>6.2691276335768613</v>
      </c>
      <c r="BR160">
        <f>DEGREES(ACOS((20.0355350738832^2+19.1700710400257^2-3.86996308122093^2)/(2*20.0355350738832*19.1700710400257)))</f>
        <v>11.04456247367829</v>
      </c>
      <c r="BS160">
        <f>DEGREES(ACOS((4.64340190864253^2+21.8505659740083^2-20.0355350738832^2)/(2*4.64340190864253*21.8505659740083)))</f>
        <v>61.255608516906186</v>
      </c>
      <c r="BU160">
        <v>14</v>
      </c>
      <c r="BV160">
        <v>6</v>
      </c>
      <c r="BW160">
        <v>3</v>
      </c>
      <c r="BX160">
        <v>6</v>
      </c>
      <c r="BY160">
        <v>15</v>
      </c>
      <c r="BZ160">
        <v>6</v>
      </c>
      <c r="CA160">
        <v>7</v>
      </c>
      <c r="CB160">
        <v>4</v>
      </c>
      <c r="CC160">
        <v>14</v>
      </c>
      <c r="CD160">
        <v>3</v>
      </c>
      <c r="CE160">
        <v>7</v>
      </c>
      <c r="CF160">
        <v>9</v>
      </c>
      <c r="CG160">
        <v>12</v>
      </c>
      <c r="CH160">
        <v>6</v>
      </c>
      <c r="CI160">
        <v>2</v>
      </c>
      <c r="CJ160">
        <v>9</v>
      </c>
      <c r="CL160">
        <v>13</v>
      </c>
      <c r="CM160">
        <v>4</v>
      </c>
      <c r="CN160">
        <v>2</v>
      </c>
      <c r="CO160">
        <v>7</v>
      </c>
      <c r="CP160">
        <v>10</v>
      </c>
      <c r="CQ160">
        <v>3</v>
      </c>
      <c r="CR160">
        <v>4</v>
      </c>
      <c r="CS160">
        <v>0</v>
      </c>
      <c r="CT160">
        <v>12</v>
      </c>
      <c r="CU160">
        <v>2</v>
      </c>
      <c r="CV160">
        <v>4</v>
      </c>
      <c r="CW160">
        <v>6</v>
      </c>
      <c r="CX160">
        <v>11</v>
      </c>
      <c r="CY160">
        <v>7</v>
      </c>
      <c r="CZ160">
        <v>0</v>
      </c>
      <c r="DA160">
        <v>6</v>
      </c>
      <c r="DC160">
        <f>((6/14)*100)</f>
        <v>42.857142857142854</v>
      </c>
      <c r="DD160">
        <f>((3/14)*100)</f>
        <v>21.428571428571427</v>
      </c>
      <c r="DE160">
        <f>((6/14)*100)</f>
        <v>42.857142857142854</v>
      </c>
      <c r="DF160">
        <f>((6/15)*100)</f>
        <v>40</v>
      </c>
      <c r="DG160">
        <f>((7/15)*100)</f>
        <v>46.666666666666664</v>
      </c>
      <c r="DH160">
        <f>((4/15)*100)</f>
        <v>26.666666666666668</v>
      </c>
      <c r="DI160">
        <f>((3/14)*100)</f>
        <v>21.428571428571427</v>
      </c>
      <c r="DJ160">
        <f>((7/14)*100)</f>
        <v>50</v>
      </c>
      <c r="DK160">
        <f>((9/14)*100)</f>
        <v>64.285714285714292</v>
      </c>
      <c r="DL160">
        <f>((6/12)*100)</f>
        <v>50</v>
      </c>
      <c r="DM160">
        <f>((2/12)*100)</f>
        <v>16.666666666666664</v>
      </c>
      <c r="DN160">
        <f>((9/12)*100)</f>
        <v>75</v>
      </c>
      <c r="DP160">
        <f>((4/13)*100)</f>
        <v>30.76923076923077</v>
      </c>
      <c r="DQ160">
        <f>((2/13)*100)</f>
        <v>15.384615384615385</v>
      </c>
      <c r="DR160">
        <f>((7/13)*100)</f>
        <v>53.846153846153847</v>
      </c>
      <c r="DS160">
        <f>((3/10)*100)</f>
        <v>30</v>
      </c>
      <c r="DT160">
        <f>((4/10)*100)</f>
        <v>40</v>
      </c>
      <c r="DU160">
        <f>((0/10)*100)</f>
        <v>0</v>
      </c>
      <c r="DV160">
        <f>((2/12)*100)</f>
        <v>16.666666666666664</v>
      </c>
      <c r="DW160">
        <f>((4/12)*100)</f>
        <v>33.333333333333329</v>
      </c>
      <c r="DX160">
        <f>((6/12)*100)</f>
        <v>50</v>
      </c>
      <c r="DY160">
        <f>((7/11)*100)</f>
        <v>63.636363636363633</v>
      </c>
      <c r="DZ160">
        <f>((0/11)*100)</f>
        <v>0</v>
      </c>
      <c r="EA160">
        <f>((6/11)*100)</f>
        <v>54.54545454545454</v>
      </c>
    </row>
    <row r="161" spans="1:131" x14ac:dyDescent="0.25">
      <c r="A161">
        <v>77.06420700000001</v>
      </c>
      <c r="B161">
        <v>6.4305659999999998</v>
      </c>
      <c r="C161">
        <v>91.432967000000005</v>
      </c>
      <c r="D161">
        <v>8.1460430000000006</v>
      </c>
      <c r="E161">
        <v>95.677257000000012</v>
      </c>
      <c r="F161">
        <v>4.5766439999999999</v>
      </c>
      <c r="G161">
        <v>91.269002</v>
      </c>
      <c r="H161">
        <v>8.8385820000000006</v>
      </c>
      <c r="K161">
        <f>(15/200)</f>
        <v>7.4999999999999997E-2</v>
      </c>
      <c r="L161">
        <f>(15/200)</f>
        <v>7.4999999999999997E-2</v>
      </c>
      <c r="M161">
        <f>(16/200)</f>
        <v>0.08</v>
      </c>
      <c r="N161">
        <f>(15/200)</f>
        <v>7.4999999999999997E-2</v>
      </c>
      <c r="P161">
        <f>(13/200)</f>
        <v>6.5000000000000002E-2</v>
      </c>
      <c r="Q161">
        <f>(12/200)</f>
        <v>0.06</v>
      </c>
      <c r="R161">
        <f>(11/200)</f>
        <v>5.5E-2</v>
      </c>
      <c r="S161">
        <f>(13/200)</f>
        <v>6.5000000000000002E-2</v>
      </c>
      <c r="U161">
        <f>0.075+0.065</f>
        <v>0.14000000000000001</v>
      </c>
      <c r="V161">
        <f>0.075+0.06</f>
        <v>0.13500000000000001</v>
      </c>
      <c r="W161">
        <f>0.08+0.055</f>
        <v>0.13500000000000001</v>
      </c>
      <c r="X161">
        <f>0.075+0.065</f>
        <v>0.14000000000000001</v>
      </c>
      <c r="Z161">
        <f>SQRT((ABS($A$162-$A$161)^2+(ABS($B$162-$B$161)^2)))</f>
        <v>19.606563303243966</v>
      </c>
      <c r="AA161">
        <f>SQRT((ABS($C$162-$C$161)^2+(ABS($D$162-$D$161)^2)))</f>
        <v>19.121820098381065</v>
      </c>
      <c r="AB161">
        <f>SQRT((ABS($E$162-$E$161)^2+(ABS($F$162-$F$161)^2)))</f>
        <v>19.688235408592718</v>
      </c>
      <c r="AC161">
        <f>SQRT((ABS($G$162-$G$161)^2+(ABS($H$162-$H$161)^2)))</f>
        <v>18.84879277366624</v>
      </c>
      <c r="AJ161">
        <f>1/0.14</f>
        <v>7.1428571428571423</v>
      </c>
      <c r="AK161">
        <f>1/0.135</f>
        <v>7.4074074074074066</v>
      </c>
      <c r="AL161">
        <f>1/0.135</f>
        <v>7.4074074074074066</v>
      </c>
      <c r="AM161">
        <f>1/0.14</f>
        <v>7.1428571428571423</v>
      </c>
      <c r="AO161">
        <f>$Z161/$U161</f>
        <v>140.04688073745689</v>
      </c>
      <c r="AP161">
        <f>$AA161/$V161</f>
        <v>141.64311183985973</v>
      </c>
      <c r="AQ161">
        <f>$AB161/$W161</f>
        <v>145.8387808043905</v>
      </c>
      <c r="AR161">
        <f>$AC161/$X161</f>
        <v>134.63423409761597</v>
      </c>
      <c r="AV161">
        <f>((0.075/0.14)*100)</f>
        <v>53.571428571428569</v>
      </c>
      <c r="AW161">
        <f>((0.075/0.135)*100)</f>
        <v>55.55555555555555</v>
      </c>
      <c r="AX161">
        <f>((0.08/0.135)*100)</f>
        <v>59.259259259259252</v>
      </c>
      <c r="AY161">
        <f>((0.075/0.14)*100)</f>
        <v>53.571428571428569</v>
      </c>
      <c r="BA161">
        <f>((0.065/0.14)*100)</f>
        <v>46.428571428571423</v>
      </c>
      <c r="BB161">
        <f>((0.06/0.135)*100)</f>
        <v>44.444444444444443</v>
      </c>
      <c r="BC161">
        <f>((0.055/0.135)*100)</f>
        <v>40.74074074074074</v>
      </c>
      <c r="BD161">
        <f>((0.065/0.14)*100)</f>
        <v>46.428571428571423</v>
      </c>
      <c r="BF161">
        <f>ABS($B$161-$D$161)</f>
        <v>1.7154770000000008</v>
      </c>
      <c r="BG161">
        <f>ABS($F$161-$H$161)</f>
        <v>4.2619380000000007</v>
      </c>
      <c r="BL161">
        <f>SQRT((ABS($A$161-$E$162)^2+(ABS($B$161-$F$162)^2)))</f>
        <v>2.3125273160116402</v>
      </c>
      <c r="BM161">
        <f>SQRT((ABS($C$161-$G$161)^2+(ABS($D$161-$H$161)^2)))</f>
        <v>0.71168447204221164</v>
      </c>
      <c r="BO161">
        <f>SQRT((ABS($A$161-$G$162)^2+(ABS($B$161-$H$162)^2)))</f>
        <v>4.9755933333754294</v>
      </c>
      <c r="BP161">
        <f>SQRT((ABS($C$161-$E$161)^2+(ABS($D$161-$F$161)^2)))</f>
        <v>5.545683621096777</v>
      </c>
      <c r="BR161">
        <f>DEGREES(ACOS((16.9375635569932^2+18.5304967835318^2-4.36274652726158^2)/(2*16.9375635569932*18.5304967835318)))</f>
        <v>13.164374975677655</v>
      </c>
      <c r="BS161">
        <f>DEGREES(ACOS((21.7243348513378^2+20.5701354097448^2-4.25149730532574^2)/(2*21.7243348513378*20.5701354097448)))</f>
        <v>11.107810721424787</v>
      </c>
      <c r="BU161">
        <v>15</v>
      </c>
      <c r="BV161">
        <v>8</v>
      </c>
      <c r="BW161">
        <v>4</v>
      </c>
      <c r="BX161">
        <v>7</v>
      </c>
      <c r="BY161">
        <v>15</v>
      </c>
      <c r="BZ161">
        <v>6</v>
      </c>
      <c r="CA161">
        <v>9</v>
      </c>
      <c r="CB161">
        <v>4</v>
      </c>
      <c r="CC161">
        <v>16</v>
      </c>
      <c r="CD161">
        <v>3</v>
      </c>
      <c r="CE161">
        <v>9</v>
      </c>
      <c r="CF161">
        <v>11</v>
      </c>
      <c r="CG161">
        <v>15</v>
      </c>
      <c r="CH161">
        <v>7</v>
      </c>
      <c r="CI161">
        <v>4</v>
      </c>
      <c r="CJ161">
        <v>11</v>
      </c>
      <c r="CL161">
        <v>13</v>
      </c>
      <c r="CM161">
        <v>4</v>
      </c>
      <c r="CN161">
        <v>0</v>
      </c>
      <c r="CO161">
        <v>5</v>
      </c>
      <c r="CP161">
        <v>12</v>
      </c>
      <c r="CQ161">
        <v>4</v>
      </c>
      <c r="CR161">
        <v>5</v>
      </c>
      <c r="CS161">
        <v>2</v>
      </c>
      <c r="CT161">
        <v>11</v>
      </c>
      <c r="CU161">
        <v>0</v>
      </c>
      <c r="CV161">
        <v>5</v>
      </c>
      <c r="CW161">
        <v>8</v>
      </c>
      <c r="CX161">
        <v>13</v>
      </c>
      <c r="CY161">
        <v>5</v>
      </c>
      <c r="CZ161">
        <v>2</v>
      </c>
      <c r="DA161">
        <v>8</v>
      </c>
      <c r="DC161">
        <f>((8/15)*100)</f>
        <v>53.333333333333336</v>
      </c>
      <c r="DD161">
        <f>((4/15)*100)</f>
        <v>26.666666666666668</v>
      </c>
      <c r="DE161">
        <f>((7/15)*100)</f>
        <v>46.666666666666664</v>
      </c>
      <c r="DF161">
        <f>((6/15)*100)</f>
        <v>40</v>
      </c>
      <c r="DG161">
        <f>((9/15)*100)</f>
        <v>60</v>
      </c>
      <c r="DH161">
        <f>((4/15)*100)</f>
        <v>26.666666666666668</v>
      </c>
      <c r="DI161">
        <f>((3/16)*100)</f>
        <v>18.75</v>
      </c>
      <c r="DJ161">
        <f>((9/16)*100)</f>
        <v>56.25</v>
      </c>
      <c r="DK161">
        <f>((11/16)*100)</f>
        <v>68.75</v>
      </c>
      <c r="DL161">
        <f>((7/15)*100)</f>
        <v>46.666666666666664</v>
      </c>
      <c r="DM161">
        <f>((4/15)*100)</f>
        <v>26.666666666666668</v>
      </c>
      <c r="DN161">
        <f>((11/15)*100)</f>
        <v>73.333333333333329</v>
      </c>
      <c r="DP161">
        <f>((4/13)*100)</f>
        <v>30.76923076923077</v>
      </c>
      <c r="DQ161">
        <f>((0/13)*100)</f>
        <v>0</v>
      </c>
      <c r="DR161">
        <f>((5/13)*100)</f>
        <v>38.461538461538467</v>
      </c>
      <c r="DS161">
        <f>((4/12)*100)</f>
        <v>33.333333333333329</v>
      </c>
      <c r="DT161">
        <f>((5/12)*100)</f>
        <v>41.666666666666671</v>
      </c>
      <c r="DU161">
        <f>((2/12)*100)</f>
        <v>16.666666666666664</v>
      </c>
      <c r="DV161">
        <f>((0/11)*100)</f>
        <v>0</v>
      </c>
      <c r="DW161">
        <f>((5/11)*100)</f>
        <v>45.454545454545453</v>
      </c>
      <c r="DX161">
        <f>((8/11)*100)</f>
        <v>72.727272727272734</v>
      </c>
      <c r="DY161">
        <f>((5/13)*100)</f>
        <v>38.461538461538467</v>
      </c>
      <c r="DZ161">
        <f>((2/13)*100)</f>
        <v>15.384615384615385</v>
      </c>
      <c r="EA161">
        <f>((8/13)*100)</f>
        <v>61.53846153846154</v>
      </c>
    </row>
    <row r="162" spans="1:131" x14ac:dyDescent="0.25">
      <c r="A162">
        <v>57.485515000000014</v>
      </c>
      <c r="B162">
        <v>5.3855089999999999</v>
      </c>
      <c r="C162">
        <v>72.314390000000003</v>
      </c>
      <c r="D162">
        <v>7.793882</v>
      </c>
      <c r="E162">
        <v>75.98997700000001</v>
      </c>
      <c r="F162">
        <v>4.3826859999999996</v>
      </c>
      <c r="G162">
        <v>72.429684000000009</v>
      </c>
      <c r="H162">
        <v>8.2410150000000009</v>
      </c>
      <c r="K162">
        <f>(12/200)</f>
        <v>0.06</v>
      </c>
      <c r="L162">
        <f>(16/200)</f>
        <v>0.08</v>
      </c>
      <c r="M162">
        <f>(15/200)</f>
        <v>7.4999999999999997E-2</v>
      </c>
      <c r="N162">
        <f>(15/200)</f>
        <v>7.4999999999999997E-2</v>
      </c>
      <c r="P162">
        <f>(12/200)</f>
        <v>0.06</v>
      </c>
      <c r="Q162">
        <f>(11/200)</f>
        <v>5.5E-2</v>
      </c>
      <c r="R162">
        <f>(11/200)</f>
        <v>5.5E-2</v>
      </c>
      <c r="S162">
        <f>(12/200)</f>
        <v>0.06</v>
      </c>
      <c r="U162">
        <f>0.06+0.06</f>
        <v>0.12</v>
      </c>
      <c r="V162">
        <f>0.08+0.055</f>
        <v>0.13500000000000001</v>
      </c>
      <c r="W162">
        <f>0.075+0.055</f>
        <v>0.13</v>
      </c>
      <c r="X162">
        <f>0.075+0.06</f>
        <v>0.13500000000000001</v>
      </c>
      <c r="Z162">
        <f>SQRT((ABS($A$163-$A$162)^2+(ABS($B$163-$B$162)^2)))</f>
        <v>21.400359785964582</v>
      </c>
      <c r="AA162">
        <f>SQRT((ABS($C$163-$C$162)^2+(ABS($D$163-$D$162)^2)))</f>
        <v>22.323500174916738</v>
      </c>
      <c r="AB162">
        <f>SQRT((ABS($E$163-$E$162)^2+(ABS($F$163-$F$162)^2)))</f>
        <v>19.727904882496389</v>
      </c>
      <c r="AC162">
        <f>SQRT((ABS($G$163-$G$162)^2+(ABS($H$163-$H$162)^2)))</f>
        <v>21.749551114419003</v>
      </c>
      <c r="AJ162">
        <f>1/0.12</f>
        <v>8.3333333333333339</v>
      </c>
      <c r="AK162">
        <f>1/0.135</f>
        <v>7.4074074074074066</v>
      </c>
      <c r="AL162">
        <f>1/0.13</f>
        <v>7.6923076923076916</v>
      </c>
      <c r="AM162">
        <f>1/0.135</f>
        <v>7.4074074074074066</v>
      </c>
      <c r="AO162">
        <f>$Z162/$U162</f>
        <v>178.33633154970485</v>
      </c>
      <c r="AP162">
        <f>$AA162/$V162</f>
        <v>165.3592605549388</v>
      </c>
      <c r="AQ162">
        <f>$AB162/$W162</f>
        <v>151.75311448074146</v>
      </c>
      <c r="AR162">
        <f>$AC162/$X162</f>
        <v>161.10778603273334</v>
      </c>
      <c r="AV162">
        <f>((0.06/0.12)*100)</f>
        <v>50</v>
      </c>
      <c r="AW162">
        <f>((0.08/0.135)*100)</f>
        <v>59.259259259259252</v>
      </c>
      <c r="AX162">
        <f>((0.075/0.13)*100)</f>
        <v>57.692307692307686</v>
      </c>
      <c r="AY162">
        <f>((0.075/0.135)*100)</f>
        <v>55.55555555555555</v>
      </c>
      <c r="BA162">
        <f>((0.06/0.12)*100)</f>
        <v>50</v>
      </c>
      <c r="BB162">
        <f>((0.055/0.135)*100)</f>
        <v>40.74074074074074</v>
      </c>
      <c r="BC162">
        <f>((0.055/0.13)*100)</f>
        <v>42.307692307692307</v>
      </c>
      <c r="BD162">
        <f>((0.06/0.135)*100)</f>
        <v>44.444444444444443</v>
      </c>
      <c r="BF162">
        <f>ABS($B$162-$D$162)</f>
        <v>2.4083730000000001</v>
      </c>
      <c r="BG162">
        <f>ABS($F$162-$H$162)</f>
        <v>3.8583290000000012</v>
      </c>
      <c r="BL162">
        <f>SQRT((ABS($A$162-$E$163)^2+(ABS($B$162-$F$163)^2)))</f>
        <v>2.6149618501450451</v>
      </c>
      <c r="BM162">
        <f>SQRT((ABS($C$162-$G$162)^2+(ABS($D$162-$H$162)^2)))</f>
        <v>0.46175819010062197</v>
      </c>
      <c r="BO162">
        <f>SQRT((ABS($A$162-$G$163)^2+(ABS($B$162-$H$163)^2)))</f>
        <v>7.130213129618217</v>
      </c>
      <c r="BP162">
        <f>SQRT((ABS($C$162-$E$162)^2+(ABS($D$162-$F$162)^2)))</f>
        <v>5.0145984829281254</v>
      </c>
      <c r="BR162">
        <f>DEGREES(ACOS((13.8547396008443^2+16.2426442514096^2-5.15676179303816^2)/(2*13.8547396008443*16.2426442514096)))</f>
        <v>17.525066011222027</v>
      </c>
      <c r="BS162">
        <f>DEGREES(ACOS((4.36274652726158^2+15.2339354476665^2-13.8547396008443^2)/(2*4.36274652726158*15.2339354476665)))</f>
        <v>63.575921916723594</v>
      </c>
      <c r="BU162">
        <v>12</v>
      </c>
      <c r="BV162">
        <v>6</v>
      </c>
      <c r="BW162">
        <v>2</v>
      </c>
      <c r="BX162">
        <v>7</v>
      </c>
      <c r="BY162">
        <v>16</v>
      </c>
      <c r="BZ162">
        <v>8</v>
      </c>
      <c r="CA162">
        <v>9</v>
      </c>
      <c r="CB162">
        <v>4</v>
      </c>
      <c r="CC162">
        <v>15</v>
      </c>
      <c r="CD162">
        <v>3</v>
      </c>
      <c r="CE162">
        <v>9</v>
      </c>
      <c r="CF162">
        <v>10</v>
      </c>
      <c r="CG162">
        <v>15</v>
      </c>
      <c r="CH162">
        <v>7</v>
      </c>
      <c r="CI162">
        <v>5</v>
      </c>
      <c r="CJ162">
        <v>10</v>
      </c>
      <c r="CL162">
        <v>12</v>
      </c>
      <c r="CM162">
        <v>4</v>
      </c>
      <c r="CN162">
        <v>0</v>
      </c>
      <c r="CO162">
        <v>4</v>
      </c>
      <c r="CP162">
        <v>11</v>
      </c>
      <c r="CQ162">
        <v>4</v>
      </c>
      <c r="CR162">
        <v>4</v>
      </c>
      <c r="CS162">
        <v>0</v>
      </c>
      <c r="CT162">
        <v>11</v>
      </c>
      <c r="CU162">
        <v>0</v>
      </c>
      <c r="CV162">
        <v>4</v>
      </c>
      <c r="CW162">
        <v>7</v>
      </c>
      <c r="CX162">
        <v>12</v>
      </c>
      <c r="CY162">
        <v>4</v>
      </c>
      <c r="CZ162">
        <v>0</v>
      </c>
      <c r="DA162">
        <v>7</v>
      </c>
      <c r="DC162">
        <f>((6/12)*100)</f>
        <v>50</v>
      </c>
      <c r="DD162">
        <f>((2/12)*100)</f>
        <v>16.666666666666664</v>
      </c>
      <c r="DE162">
        <f>((7/12)*100)</f>
        <v>58.333333333333336</v>
      </c>
      <c r="DF162">
        <f>((8/16)*100)</f>
        <v>50</v>
      </c>
      <c r="DG162">
        <f>((9/16)*100)</f>
        <v>56.25</v>
      </c>
      <c r="DH162">
        <f>((4/16)*100)</f>
        <v>25</v>
      </c>
      <c r="DI162">
        <f>((3/15)*100)</f>
        <v>20</v>
      </c>
      <c r="DJ162">
        <f>((9/15)*100)</f>
        <v>60</v>
      </c>
      <c r="DK162">
        <f>((10/15)*100)</f>
        <v>66.666666666666657</v>
      </c>
      <c r="DL162">
        <f>((7/15)*100)</f>
        <v>46.666666666666664</v>
      </c>
      <c r="DM162">
        <f>((5/15)*100)</f>
        <v>33.333333333333329</v>
      </c>
      <c r="DN162">
        <f>((10/15)*100)</f>
        <v>66.666666666666657</v>
      </c>
      <c r="DP162">
        <f>((4/12)*100)</f>
        <v>33.333333333333329</v>
      </c>
      <c r="DQ162">
        <f>((0/12)*100)</f>
        <v>0</v>
      </c>
      <c r="DR162">
        <f>((4/12)*100)</f>
        <v>33.333333333333329</v>
      </c>
      <c r="DS162">
        <f>((4/11)*100)</f>
        <v>36.363636363636367</v>
      </c>
      <c r="DT162">
        <f>((4/11)*100)</f>
        <v>36.363636363636367</v>
      </c>
      <c r="DU162">
        <f>((0/11)*100)</f>
        <v>0</v>
      </c>
      <c r="DV162">
        <f>((0/11)*100)</f>
        <v>0</v>
      </c>
      <c r="DW162">
        <f>((4/11)*100)</f>
        <v>36.363636363636367</v>
      </c>
      <c r="DX162">
        <f>((7/11)*100)</f>
        <v>63.636363636363633</v>
      </c>
      <c r="DY162">
        <f>((4/12)*100)</f>
        <v>33.333333333333329</v>
      </c>
      <c r="DZ162">
        <f>((0/12)*100)</f>
        <v>0</v>
      </c>
      <c r="EA162">
        <f>((7/12)*100)</f>
        <v>58.333333333333336</v>
      </c>
    </row>
    <row r="163" spans="1:131" x14ac:dyDescent="0.25">
      <c r="A163">
        <v>36.09744400000001</v>
      </c>
      <c r="B163">
        <v>6.1106420000000004</v>
      </c>
      <c r="C163">
        <v>50.013408000000013</v>
      </c>
      <c r="D163">
        <v>6.7914539999999999</v>
      </c>
      <c r="E163">
        <v>56.307060000000014</v>
      </c>
      <c r="F163">
        <v>3.051142</v>
      </c>
      <c r="G163">
        <v>50.691173000000013</v>
      </c>
      <c r="H163">
        <v>7.5481129999999999</v>
      </c>
      <c r="K163">
        <f>(12/200)</f>
        <v>0.06</v>
      </c>
      <c r="L163">
        <f>(16/200)</f>
        <v>0.08</v>
      </c>
      <c r="M163">
        <f>(14/200)</f>
        <v>7.0000000000000007E-2</v>
      </c>
      <c r="N163">
        <f>(15/200)</f>
        <v>7.4999999999999997E-2</v>
      </c>
      <c r="P163">
        <f>(13/200)</f>
        <v>6.5000000000000002E-2</v>
      </c>
      <c r="Q163">
        <f>(10/200)</f>
        <v>0.05</v>
      </c>
      <c r="R163">
        <f>(11/200)</f>
        <v>5.5E-2</v>
      </c>
      <c r="S163">
        <f>(11/200)</f>
        <v>5.5E-2</v>
      </c>
      <c r="U163">
        <f>0.06+0.065</f>
        <v>0.125</v>
      </c>
      <c r="V163">
        <f>0.08+0.05</f>
        <v>0.13</v>
      </c>
      <c r="W163">
        <f>0.07+0.055</f>
        <v>0.125</v>
      </c>
      <c r="X163">
        <f>0.075+0.055</f>
        <v>0.13</v>
      </c>
      <c r="Z163">
        <f>SQRT((ABS($A$164-$A$163)^2+(ABS($B$164-$B$163)^2)))</f>
        <v>17.680862074421256</v>
      </c>
      <c r="AA163">
        <f>SQRT((ABS($C$164-$C$163)^2+(ABS($D$164-$D$163)^2)))</f>
        <v>21.178009479003759</v>
      </c>
      <c r="AB163">
        <f>SQRT((ABS($E$164-$E$163)^2+(ABS($F$164-$F$163)^2)))</f>
        <v>20.555654248245084</v>
      </c>
      <c r="AC163">
        <f>SQRT((ABS($G$164-$G$163)^2+(ABS($H$164-$H$163)^2)))</f>
        <v>20.886740491368325</v>
      </c>
      <c r="AJ163">
        <f>1/0.125</f>
        <v>8</v>
      </c>
      <c r="AK163">
        <f>1/0.13</f>
        <v>7.6923076923076916</v>
      </c>
      <c r="AL163">
        <f>1/0.125</f>
        <v>8</v>
      </c>
      <c r="AM163">
        <f>1/0.13</f>
        <v>7.6923076923076916</v>
      </c>
      <c r="AO163">
        <f>$Z163/$U163</f>
        <v>141.44689659537005</v>
      </c>
      <c r="AP163">
        <f>$AA163/$V163</f>
        <v>162.90776522310583</v>
      </c>
      <c r="AQ163">
        <f>$AB163/$W163</f>
        <v>164.44523398596067</v>
      </c>
      <c r="AR163">
        <f>$AC163/$X163</f>
        <v>160.66723454898712</v>
      </c>
      <c r="AV163">
        <f>((0.06/0.125)*100)</f>
        <v>48</v>
      </c>
      <c r="AW163">
        <f>((0.08/0.13)*100)</f>
        <v>61.53846153846154</v>
      </c>
      <c r="AX163">
        <f>((0.07/0.125)*100)</f>
        <v>56.000000000000007</v>
      </c>
      <c r="AY163">
        <f>((0.075/0.13)*100)</f>
        <v>57.692307692307686</v>
      </c>
      <c r="BA163">
        <f>((0.065/0.125)*100)</f>
        <v>52</v>
      </c>
      <c r="BB163">
        <f>((0.05/0.13)*100)</f>
        <v>38.461538461538467</v>
      </c>
      <c r="BC163">
        <f>((0.055/0.125)*100)</f>
        <v>44</v>
      </c>
      <c r="BD163">
        <f>((0.055/0.13)*100)</f>
        <v>42.307692307692307</v>
      </c>
      <c r="BF163">
        <f>ABS($B$163-$D$163)</f>
        <v>0.68081199999999953</v>
      </c>
      <c r="BG163">
        <f>ABS($F$163-$H$163)</f>
        <v>4.4969710000000003</v>
      </c>
      <c r="BL163">
        <f>SQRT((ABS($A$163-$E$164)^2+(ABS($B$163-$F$164)^2)))</f>
        <v>2.3731254704233407</v>
      </c>
      <c r="BM163">
        <f>SQRT((ABS($C$163-$G$163)^2+(ABS($D$163-$H$163)^2)))</f>
        <v>1.0158239205226469</v>
      </c>
      <c r="BO163">
        <f>SQRT((ABS($A$163-$G$164)^2+(ABS($B$163-$H$164)^2)))</f>
        <v>6.6189203667617109</v>
      </c>
      <c r="BP163">
        <f>SQRT((ABS($C$163-$E$163)^2+(ABS($D$163-$F$163)^2)))</f>
        <v>7.3212013600534185</v>
      </c>
      <c r="BS163">
        <f>DEGREES(ACOS((5.15676179303816^2+18.3712363014623^2-15.9807323674757^2)/(2*5.15676179303816*18.3712363014623)))</f>
        <v>54.987473029574929</v>
      </c>
      <c r="BU163">
        <v>12</v>
      </c>
      <c r="BV163">
        <v>4</v>
      </c>
      <c r="BW163">
        <v>2</v>
      </c>
      <c r="BX163">
        <v>8</v>
      </c>
      <c r="BY163">
        <v>16</v>
      </c>
      <c r="BZ163">
        <v>6</v>
      </c>
      <c r="CA163">
        <v>9</v>
      </c>
      <c r="CB163">
        <v>5</v>
      </c>
      <c r="CC163">
        <v>14</v>
      </c>
      <c r="CD163">
        <v>2</v>
      </c>
      <c r="CE163">
        <v>9</v>
      </c>
      <c r="CF163">
        <v>9</v>
      </c>
      <c r="CG163">
        <v>15</v>
      </c>
      <c r="CH163">
        <v>8</v>
      </c>
      <c r="CI163">
        <v>4</v>
      </c>
      <c r="CJ163">
        <v>9</v>
      </c>
      <c r="CL163">
        <v>13</v>
      </c>
      <c r="CM163">
        <v>3</v>
      </c>
      <c r="CN163">
        <v>1</v>
      </c>
      <c r="CO163">
        <v>6</v>
      </c>
      <c r="CP163">
        <v>10</v>
      </c>
      <c r="CQ163">
        <v>4</v>
      </c>
      <c r="CR163">
        <v>4</v>
      </c>
      <c r="CS163">
        <v>0</v>
      </c>
      <c r="CT163">
        <v>11</v>
      </c>
      <c r="CU163">
        <v>1</v>
      </c>
      <c r="CV163">
        <v>4</v>
      </c>
      <c r="CW163">
        <v>6</v>
      </c>
      <c r="CX163">
        <v>11</v>
      </c>
      <c r="CY163">
        <v>6</v>
      </c>
      <c r="CZ163">
        <v>0</v>
      </c>
      <c r="DA163">
        <v>6</v>
      </c>
      <c r="DC163">
        <f>((4/12)*100)</f>
        <v>33.333333333333329</v>
      </c>
      <c r="DD163">
        <f>((2/12)*100)</f>
        <v>16.666666666666664</v>
      </c>
      <c r="DE163">
        <f>((8/12)*100)</f>
        <v>66.666666666666657</v>
      </c>
      <c r="DF163">
        <f>((6/16)*100)</f>
        <v>37.5</v>
      </c>
      <c r="DG163">
        <f>((9/16)*100)</f>
        <v>56.25</v>
      </c>
      <c r="DH163">
        <f>((5/16)*100)</f>
        <v>31.25</v>
      </c>
      <c r="DI163">
        <f>((2/14)*100)</f>
        <v>14.285714285714285</v>
      </c>
      <c r="DJ163">
        <f>((9/14)*100)</f>
        <v>64.285714285714292</v>
      </c>
      <c r="DK163">
        <f>((9/14)*100)</f>
        <v>64.285714285714292</v>
      </c>
      <c r="DL163">
        <f>((8/15)*100)</f>
        <v>53.333333333333336</v>
      </c>
      <c r="DM163">
        <f>((4/15)*100)</f>
        <v>26.666666666666668</v>
      </c>
      <c r="DN163">
        <f>((9/15)*100)</f>
        <v>60</v>
      </c>
      <c r="DP163">
        <f>((3/13)*100)</f>
        <v>23.076923076923077</v>
      </c>
      <c r="DQ163">
        <f>((1/13)*100)</f>
        <v>7.6923076923076925</v>
      </c>
      <c r="DR163">
        <f>((6/13)*100)</f>
        <v>46.153846153846153</v>
      </c>
      <c r="DS163">
        <f>((4/10)*100)</f>
        <v>40</v>
      </c>
      <c r="DT163">
        <f>((4/10)*100)</f>
        <v>40</v>
      </c>
      <c r="DU163">
        <f>((0/10)*100)</f>
        <v>0</v>
      </c>
      <c r="DV163">
        <f>((1/11)*100)</f>
        <v>9.0909090909090917</v>
      </c>
      <c r="DW163">
        <f>((4/11)*100)</f>
        <v>36.363636363636367</v>
      </c>
      <c r="DX163">
        <f>((6/11)*100)</f>
        <v>54.54545454545454</v>
      </c>
      <c r="DY163">
        <f>((6/11)*100)</f>
        <v>54.54545454545454</v>
      </c>
      <c r="DZ163">
        <f>((0/11)*100)</f>
        <v>0</v>
      </c>
      <c r="EA163">
        <f>((6/11)*100)</f>
        <v>54.54545454545454</v>
      </c>
    </row>
    <row r="164" spans="1:131" x14ac:dyDescent="0.25">
      <c r="A164">
        <v>18.437402000000013</v>
      </c>
      <c r="B164">
        <v>6.9684299999999997</v>
      </c>
      <c r="C164">
        <v>28.87315000000001</v>
      </c>
      <c r="D164">
        <v>8.0554070000000007</v>
      </c>
      <c r="E164">
        <v>35.763670000000012</v>
      </c>
      <c r="F164">
        <v>3.7611059999999998</v>
      </c>
      <c r="G164">
        <v>29.814367000000011</v>
      </c>
      <c r="H164">
        <v>8.19224</v>
      </c>
      <c r="K164">
        <f>(13/200)</f>
        <v>6.5000000000000002E-2</v>
      </c>
      <c r="L164">
        <f>(16/200)</f>
        <v>0.08</v>
      </c>
      <c r="M164">
        <f>(14/200)</f>
        <v>7.0000000000000007E-2</v>
      </c>
      <c r="N164">
        <f>(15/200)</f>
        <v>7.4999999999999997E-2</v>
      </c>
      <c r="P164">
        <f>(15/200)</f>
        <v>7.4999999999999997E-2</v>
      </c>
      <c r="Q164">
        <f>(11/200)</f>
        <v>5.5E-2</v>
      </c>
      <c r="R164">
        <f>(12/200)</f>
        <v>0.06</v>
      </c>
      <c r="S164">
        <f>(13/200)</f>
        <v>6.5000000000000002E-2</v>
      </c>
      <c r="U164">
        <f>0.065+0.075</f>
        <v>0.14000000000000001</v>
      </c>
      <c r="V164">
        <f>0.08+0.055</f>
        <v>0.13500000000000001</v>
      </c>
      <c r="W164">
        <f>0.07+0.06</f>
        <v>0.13</v>
      </c>
      <c r="X164">
        <f>0.075+0.065</f>
        <v>0.14000000000000001</v>
      </c>
      <c r="AJ164">
        <f>1/0.14</f>
        <v>7.1428571428571423</v>
      </c>
      <c r="AK164">
        <f>1/0.135</f>
        <v>7.4074074074074066</v>
      </c>
      <c r="AL164">
        <f>1/0.13</f>
        <v>7.6923076923076916</v>
      </c>
      <c r="AM164">
        <f>1/0.14</f>
        <v>7.1428571428571423</v>
      </c>
      <c r="AV164">
        <f>((0.065/0.14)*100)</f>
        <v>46.428571428571423</v>
      </c>
      <c r="AW164">
        <f>((0.08/0.135)*100)</f>
        <v>59.259259259259252</v>
      </c>
      <c r="AX164">
        <f>((0.07/0.13)*100)</f>
        <v>53.846153846153854</v>
      </c>
      <c r="AY164">
        <f>((0.075/0.14)*100)</f>
        <v>53.571428571428569</v>
      </c>
      <c r="BA164">
        <f>((0.075/0.14)*100)</f>
        <v>53.571428571428569</v>
      </c>
      <c r="BB164">
        <f>((0.055/0.135)*100)</f>
        <v>40.74074074074074</v>
      </c>
      <c r="BC164">
        <f>((0.06/0.13)*100)</f>
        <v>46.153846153846153</v>
      </c>
      <c r="BD164">
        <f>((0.065/0.14)*100)</f>
        <v>46.428571428571423</v>
      </c>
      <c r="BF164">
        <f>ABS($B$164-$D$164)</f>
        <v>1.086977000000001</v>
      </c>
      <c r="BG164">
        <f>ABS($F$164-$H$164)</f>
        <v>4.4311340000000001</v>
      </c>
      <c r="BI164">
        <v>2.2304290000000004</v>
      </c>
      <c r="BJ164">
        <v>2.1582465000000006</v>
      </c>
      <c r="BP164">
        <f>SQRT((ABS($C$164-$E$164)^2+(ABS($D$164-$F$164)^2)))</f>
        <v>8.1191309232577993</v>
      </c>
      <c r="BU164">
        <v>13</v>
      </c>
      <c r="BV164">
        <v>3</v>
      </c>
      <c r="BW164">
        <v>1</v>
      </c>
      <c r="BX164">
        <v>9</v>
      </c>
      <c r="BY164">
        <v>16</v>
      </c>
      <c r="BZ164">
        <v>4</v>
      </c>
      <c r="CA164">
        <v>10</v>
      </c>
      <c r="CB164">
        <v>3</v>
      </c>
      <c r="CC164">
        <v>14</v>
      </c>
      <c r="CD164">
        <v>1</v>
      </c>
      <c r="CE164">
        <v>10</v>
      </c>
      <c r="CF164">
        <v>7</v>
      </c>
      <c r="CG164">
        <v>15</v>
      </c>
      <c r="CH164">
        <v>9</v>
      </c>
      <c r="CI164">
        <v>3</v>
      </c>
      <c r="CJ164">
        <v>7</v>
      </c>
      <c r="CL164">
        <v>15</v>
      </c>
      <c r="CM164">
        <v>3</v>
      </c>
      <c r="CN164">
        <v>2</v>
      </c>
      <c r="CO164">
        <v>9</v>
      </c>
      <c r="CP164">
        <v>11</v>
      </c>
      <c r="CQ164">
        <v>3</v>
      </c>
      <c r="CR164">
        <v>6</v>
      </c>
      <c r="CS164">
        <v>0</v>
      </c>
      <c r="CT164">
        <v>12</v>
      </c>
      <c r="CU164">
        <v>2</v>
      </c>
      <c r="CV164">
        <v>6</v>
      </c>
      <c r="CW164">
        <v>6</v>
      </c>
      <c r="CX164">
        <v>13</v>
      </c>
      <c r="CY164">
        <v>9</v>
      </c>
      <c r="CZ164">
        <v>0</v>
      </c>
      <c r="DA164">
        <v>6</v>
      </c>
      <c r="DC164">
        <f>((3/13)*100)</f>
        <v>23.076923076923077</v>
      </c>
      <c r="DD164">
        <f>((1/13)*100)</f>
        <v>7.6923076923076925</v>
      </c>
      <c r="DE164">
        <f>((9/13)*100)</f>
        <v>69.230769230769226</v>
      </c>
      <c r="DF164">
        <f>((4/16)*100)</f>
        <v>25</v>
      </c>
      <c r="DG164">
        <f>((10/16)*100)</f>
        <v>62.5</v>
      </c>
      <c r="DH164">
        <f>((3/16)*100)</f>
        <v>18.75</v>
      </c>
      <c r="DI164">
        <f>((1/14)*100)</f>
        <v>7.1428571428571423</v>
      </c>
      <c r="DJ164">
        <f>((10/14)*100)</f>
        <v>71.428571428571431</v>
      </c>
      <c r="DK164">
        <f>((7/14)*100)</f>
        <v>50</v>
      </c>
      <c r="DL164">
        <f>((9/15)*100)</f>
        <v>60</v>
      </c>
      <c r="DM164">
        <f>((3/15)*100)</f>
        <v>20</v>
      </c>
      <c r="DN164">
        <f>((7/15)*100)</f>
        <v>46.666666666666664</v>
      </c>
      <c r="DP164">
        <f>((3/15)*100)</f>
        <v>20</v>
      </c>
      <c r="DQ164">
        <f>((2/15)*100)</f>
        <v>13.333333333333334</v>
      </c>
      <c r="DR164">
        <f>((9/15)*100)</f>
        <v>60</v>
      </c>
      <c r="DS164">
        <f>((3/11)*100)</f>
        <v>27.27272727272727</v>
      </c>
      <c r="DT164">
        <f>((6/11)*100)</f>
        <v>54.54545454545454</v>
      </c>
      <c r="DU164">
        <f>((0/11)*100)</f>
        <v>0</v>
      </c>
      <c r="DV164">
        <f>((2/12)*100)</f>
        <v>16.666666666666664</v>
      </c>
      <c r="DW164">
        <f>((6/12)*100)</f>
        <v>50</v>
      </c>
      <c r="DX164">
        <f>((6/12)*100)</f>
        <v>50</v>
      </c>
      <c r="DY164">
        <f>((9/13)*100)</f>
        <v>69.230769230769226</v>
      </c>
      <c r="DZ164">
        <f>((0/13)*100)</f>
        <v>0</v>
      </c>
      <c r="EA164">
        <f>((6/13)*100)</f>
        <v>46.153846153846153</v>
      </c>
    </row>
    <row r="165" spans="1:131" x14ac:dyDescent="0.25">
      <c r="A165" t="s">
        <v>22</v>
      </c>
      <c r="B165" t="s">
        <v>22</v>
      </c>
      <c r="C165" t="s">
        <v>22</v>
      </c>
      <c r="D165" t="s">
        <v>22</v>
      </c>
      <c r="E165" t="s">
        <v>22</v>
      </c>
      <c r="F165" t="s">
        <v>22</v>
      </c>
      <c r="G165" t="s">
        <v>22</v>
      </c>
      <c r="H165" t="s">
        <v>22</v>
      </c>
      <c r="Q165">
        <f>(13/200)</f>
        <v>6.5000000000000002E-2</v>
      </c>
      <c r="R165">
        <f>(15/200)</f>
        <v>7.4999999999999997E-2</v>
      </c>
      <c r="BR165">
        <f>DEGREES(ACOS((10.532903937934^2+21.212953523539^2-11.9888358821749^2)/(2*10.532903937934*21.212953523539)))</f>
        <v>20.995686364392174</v>
      </c>
      <c r="CP165">
        <v>13</v>
      </c>
      <c r="CQ165">
        <v>3</v>
      </c>
      <c r="CR165">
        <v>9</v>
      </c>
      <c r="CS165">
        <v>1</v>
      </c>
      <c r="CT165">
        <v>15</v>
      </c>
      <c r="CU165">
        <v>3</v>
      </c>
      <c r="CV165">
        <v>9</v>
      </c>
      <c r="CW165">
        <v>7</v>
      </c>
      <c r="DS165">
        <f>((3/13)*100)</f>
        <v>23.076923076923077</v>
      </c>
      <c r="DT165">
        <f>((9/13)*100)</f>
        <v>69.230769230769226</v>
      </c>
      <c r="DU165">
        <f>((1/13)*100)</f>
        <v>7.6923076923076925</v>
      </c>
      <c r="DV165">
        <f>((3/15)*100)</f>
        <v>20</v>
      </c>
      <c r="DW165">
        <f>((9/15)*100)</f>
        <v>60</v>
      </c>
      <c r="DX165">
        <f>((7/15)*100)</f>
        <v>46.666666666666664</v>
      </c>
    </row>
    <row r="166" spans="1:131" x14ac:dyDescent="0.25">
      <c r="A166">
        <v>241.04095000000001</v>
      </c>
      <c r="B166">
        <v>7.0745469999999999</v>
      </c>
      <c r="C166">
        <v>231.77213399999999</v>
      </c>
      <c r="D166">
        <v>8.7125730000000008</v>
      </c>
      <c r="E166">
        <v>242.33552499999999</v>
      </c>
      <c r="F166">
        <v>4.7302330000000001</v>
      </c>
      <c r="G166">
        <v>256.038206</v>
      </c>
      <c r="H166">
        <v>7.9035869999999999</v>
      </c>
      <c r="Z166">
        <f>SQRT((ABS($A$167-$A$166)^2+(ABS($B$167-$B$166)^2)))</f>
        <v>20.628972426155542</v>
      </c>
      <c r="AA166">
        <f>SQRT((ABS($C$167-$C$166)^2+(ABS($D$167-$D$166)^2)))</f>
        <v>19.154984344646092</v>
      </c>
      <c r="AB166">
        <f>SQRT((ABS($E$167-$E$166)^2+(ABS($F$167-$F$166)^2)))</f>
        <v>20.523403805498738</v>
      </c>
      <c r="AC166">
        <f>SQRT((ABS($G$167-$G$166)^2+(ABS($H$167-$H$166)^2)))</f>
        <v>22.968101552101562</v>
      </c>
      <c r="BF166">
        <f>ABS($B$166-$D$166)</f>
        <v>1.6380260000000009</v>
      </c>
      <c r="BG166">
        <f>ABS($F$166-$H$166)</f>
        <v>3.1733539999999998</v>
      </c>
      <c r="BL166">
        <f>SQRT((ABS($A$166-$E$166)^2+(ABS($B$166-$F$166)^2)))</f>
        <v>2.678009066680124</v>
      </c>
      <c r="BM166">
        <f>SQRT((ABS($C$166-$G$167)^2+(ABS($D$166-$H$167)^2)))</f>
        <v>1.3220015163720551</v>
      </c>
      <c r="BO166">
        <f>SQRT((ABS($A$166-$G$167)^2+(ABS($B$166-$H$167)^2)))</f>
        <v>8.1437650520128688</v>
      </c>
      <c r="BP166">
        <f>SQRT((ABS($C$166-$E$166)^2+(ABS($D$166-$F$166)^2)))</f>
        <v>11.289121369463654</v>
      </c>
      <c r="BR166">
        <f>DEGREES(ACOS((15.1380078837734^2+23.4252330563923^2-9.71846585768639^2)/(2*15.1380078837734*23.4252330563923)))</f>
        <v>15.492854531969581</v>
      </c>
      <c r="BS166">
        <f>DEGREES(ACOS((11.9888358821749^2+25.8706858976817^2-15.1380078837734^2)/(2*11.9888358821749*25.8706858976817)))</f>
        <v>19.740129722144886</v>
      </c>
    </row>
    <row r="167" spans="1:131" x14ac:dyDescent="0.25">
      <c r="A167">
        <v>220.41252399999999</v>
      </c>
      <c r="B167">
        <v>7.2246940000000004</v>
      </c>
      <c r="C167">
        <v>212.621613</v>
      </c>
      <c r="D167">
        <v>8.2990870000000001</v>
      </c>
      <c r="E167">
        <v>221.81289899999999</v>
      </c>
      <c r="F167">
        <v>4.9089109999999998</v>
      </c>
      <c r="G167">
        <v>233.088831</v>
      </c>
      <c r="H167">
        <v>8.8308820000000008</v>
      </c>
      <c r="K167">
        <f>(15/200)</f>
        <v>7.4999999999999997E-2</v>
      </c>
      <c r="L167">
        <f>(17/200)</f>
        <v>8.5000000000000006E-2</v>
      </c>
      <c r="M167">
        <f>(14/200)</f>
        <v>7.0000000000000007E-2</v>
      </c>
      <c r="N167">
        <f>(15/200)</f>
        <v>7.4999999999999997E-2</v>
      </c>
      <c r="P167">
        <f>(15/200)</f>
        <v>7.4999999999999997E-2</v>
      </c>
      <c r="Q167">
        <f>(13/200)</f>
        <v>6.5000000000000002E-2</v>
      </c>
      <c r="R167">
        <f>(14/200)</f>
        <v>7.0000000000000007E-2</v>
      </c>
      <c r="S167">
        <f>(15/200)</f>
        <v>7.4999999999999997E-2</v>
      </c>
      <c r="U167">
        <f>0.075+0.075</f>
        <v>0.15</v>
      </c>
      <c r="V167">
        <f>0.085+0.065</f>
        <v>0.15000000000000002</v>
      </c>
      <c r="W167">
        <f>0.07+0.07</f>
        <v>0.14000000000000001</v>
      </c>
      <c r="X167">
        <f>0.075+0.075</f>
        <v>0.15</v>
      </c>
      <c r="Z167">
        <f>SQRT((ABS($A$168-$A$167)^2+(ABS($B$168-$B$167)^2)))</f>
        <v>19.89412605450666</v>
      </c>
      <c r="AA167">
        <f>SQRT((ABS($C$168-$C$167)^2+(ABS($D$168-$D$167)^2)))</f>
        <v>22.325873211343055</v>
      </c>
      <c r="AB167">
        <f>SQRT((ABS($E$168-$E$167)^2+(ABS($F$168-$F$167)^2)))</f>
        <v>20.409584501809775</v>
      </c>
      <c r="AC167">
        <f>SQRT((ABS($G$168-$G$167)^2+(ABS($H$168-$H$167)^2)))</f>
        <v>20.073978599093518</v>
      </c>
      <c r="AJ167">
        <f>1/0.15</f>
        <v>6.666666666666667</v>
      </c>
      <c r="AK167">
        <f>1/0.15</f>
        <v>6.666666666666667</v>
      </c>
      <c r="AL167">
        <f>1/0.14</f>
        <v>7.1428571428571423</v>
      </c>
      <c r="AM167">
        <f>1/0.15</f>
        <v>6.666666666666667</v>
      </c>
      <c r="AO167">
        <f>$Z167/$U167</f>
        <v>132.6275070300444</v>
      </c>
      <c r="AP167">
        <f>$AA167/$V167</f>
        <v>148.83915474228701</v>
      </c>
      <c r="AQ167">
        <f>$AB167/$W167</f>
        <v>145.78274644149838</v>
      </c>
      <c r="AR167">
        <f>$AC167/$X167</f>
        <v>133.82652399395678</v>
      </c>
      <c r="AV167">
        <f>((0.075/0.15)*100)</f>
        <v>50</v>
      </c>
      <c r="AW167">
        <f>((0.085/0.15)*100)</f>
        <v>56.666666666666679</v>
      </c>
      <c r="AX167">
        <f>((0.07/0.14)*100)</f>
        <v>50</v>
      </c>
      <c r="AY167">
        <f>((0.075/0.15)*100)</f>
        <v>50</v>
      </c>
      <c r="BA167">
        <f>((0.075/0.15)*100)</f>
        <v>50</v>
      </c>
      <c r="BB167">
        <f>((0.065/0.15)*100)</f>
        <v>43.333333333333336</v>
      </c>
      <c r="BC167">
        <f>((0.07/0.14)*100)</f>
        <v>50</v>
      </c>
      <c r="BD167">
        <f>((0.075/0.15)*100)</f>
        <v>50</v>
      </c>
      <c r="BF167">
        <f>ABS($B$167-$D$167)</f>
        <v>1.0743929999999997</v>
      </c>
      <c r="BG167">
        <f>ABS($F$167-$H$167)</f>
        <v>3.921971000000001</v>
      </c>
      <c r="BL167">
        <f>SQRT((ABS($A$167-$E$167)^2+(ABS($B$167-$F$167)^2)))</f>
        <v>2.7062706892907062</v>
      </c>
      <c r="BM167">
        <f>SQRT((ABS($C$167-$G$168)^2+(ABS($D$167-$H$168)^2)))</f>
        <v>0.54903519060257999</v>
      </c>
      <c r="BO167">
        <f>SQRT((ABS($A$167-$G$168)^2+(ABS($B$167-$H$168)^2)))</f>
        <v>7.5392376542014983</v>
      </c>
      <c r="BP167">
        <f>SQRT((ABS($C$167-$E$167)^2+(ABS($D$167-$F$167)^2)))</f>
        <v>9.7965826513520433</v>
      </c>
      <c r="BR167">
        <f>DEGREES(ACOS((14.3955704731504^2+19.9345937902026^2-6.65747291962784^2)/(2*14.3955704731504*19.9345937902026)))</f>
        <v>12.516825592470177</v>
      </c>
      <c r="BS167">
        <f>DEGREES(ACOS((9.71846585768639^2+23.0037419211086^2-14.3955704731504^2)/(2*9.71846585768639*23.0037419211086)))</f>
        <v>21.367461444181551</v>
      </c>
      <c r="BU167">
        <v>15</v>
      </c>
      <c r="BV167">
        <v>3</v>
      </c>
      <c r="BW167">
        <v>1</v>
      </c>
      <c r="BX167">
        <v>12</v>
      </c>
      <c r="BY167">
        <v>17</v>
      </c>
      <c r="BZ167">
        <v>3</v>
      </c>
      <c r="CA167">
        <v>14</v>
      </c>
      <c r="CB167">
        <v>3</v>
      </c>
      <c r="CC167">
        <v>14</v>
      </c>
      <c r="CD167">
        <v>0</v>
      </c>
      <c r="CE167">
        <v>14</v>
      </c>
      <c r="CF167">
        <v>3</v>
      </c>
      <c r="CG167">
        <v>15</v>
      </c>
      <c r="CH167">
        <v>12</v>
      </c>
      <c r="CI167">
        <v>2</v>
      </c>
      <c r="CJ167">
        <v>4</v>
      </c>
      <c r="CL167">
        <v>15</v>
      </c>
      <c r="CM167">
        <v>1</v>
      </c>
      <c r="CN167">
        <v>0</v>
      </c>
      <c r="CO167">
        <v>12</v>
      </c>
      <c r="CP167">
        <v>13</v>
      </c>
      <c r="CQ167">
        <v>1</v>
      </c>
      <c r="CR167">
        <v>11</v>
      </c>
      <c r="CS167">
        <v>0</v>
      </c>
      <c r="CT167">
        <v>14</v>
      </c>
      <c r="CU167">
        <v>0</v>
      </c>
      <c r="CV167">
        <v>11</v>
      </c>
      <c r="CW167">
        <v>3</v>
      </c>
      <c r="CX167">
        <v>15</v>
      </c>
      <c r="CY167">
        <v>12</v>
      </c>
      <c r="CZ167">
        <v>0</v>
      </c>
      <c r="DA167">
        <v>0</v>
      </c>
      <c r="DC167">
        <f>((3/15)*100)</f>
        <v>20</v>
      </c>
      <c r="DD167">
        <f>((1/15)*100)</f>
        <v>6.666666666666667</v>
      </c>
      <c r="DE167">
        <f>((12/15)*100)</f>
        <v>80</v>
      </c>
      <c r="DF167">
        <f>((3/17)*100)</f>
        <v>17.647058823529413</v>
      </c>
      <c r="DG167">
        <f>((14/17)*100)</f>
        <v>82.35294117647058</v>
      </c>
      <c r="DH167">
        <f>((3/17)*100)</f>
        <v>17.647058823529413</v>
      </c>
      <c r="DI167">
        <f>((0/14)*100)</f>
        <v>0</v>
      </c>
      <c r="DJ167">
        <f>((14/14)*100)</f>
        <v>100</v>
      </c>
      <c r="DK167">
        <f>((3/14)*100)</f>
        <v>21.428571428571427</v>
      </c>
      <c r="DL167">
        <f>((12/15)*100)</f>
        <v>80</v>
      </c>
      <c r="DM167">
        <f>((2/15)*100)</f>
        <v>13.333333333333334</v>
      </c>
      <c r="DN167">
        <f>((4/15)*100)</f>
        <v>26.666666666666668</v>
      </c>
      <c r="DP167">
        <f>((1/15)*100)</f>
        <v>6.666666666666667</v>
      </c>
      <c r="DQ167">
        <f>((0/15)*100)</f>
        <v>0</v>
      </c>
      <c r="DR167">
        <f>((12/15)*100)</f>
        <v>80</v>
      </c>
      <c r="DS167">
        <f>((1/13)*100)</f>
        <v>7.6923076923076925</v>
      </c>
      <c r="DT167">
        <f>((11/13)*100)</f>
        <v>84.615384615384613</v>
      </c>
      <c r="DU167">
        <f>((0/13)*100)</f>
        <v>0</v>
      </c>
      <c r="DV167">
        <f>((0/14)*100)</f>
        <v>0</v>
      </c>
      <c r="DW167">
        <f>((11/14)*100)</f>
        <v>78.571428571428569</v>
      </c>
      <c r="DX167">
        <f>((3/14)*100)</f>
        <v>21.428571428571427</v>
      </c>
      <c r="DY167">
        <f>((12/15)*100)</f>
        <v>80</v>
      </c>
      <c r="DZ167">
        <f>((0/15)*100)</f>
        <v>0</v>
      </c>
      <c r="EA167">
        <f>((0/15)*100)</f>
        <v>0</v>
      </c>
    </row>
    <row r="168" spans="1:131" x14ac:dyDescent="0.25">
      <c r="A168">
        <v>200.5479</v>
      </c>
      <c r="B168">
        <v>6.1416589999999998</v>
      </c>
      <c r="C168">
        <v>190.31132399999998</v>
      </c>
      <c r="D168">
        <v>7.4650489999999996</v>
      </c>
      <c r="E168">
        <v>201.41719399999999</v>
      </c>
      <c r="F168">
        <v>4.1563439999999998</v>
      </c>
      <c r="G168">
        <v>213.01540700000001</v>
      </c>
      <c r="H168">
        <v>8.6816650000000006</v>
      </c>
      <c r="K168">
        <f>(14/200)</f>
        <v>7.0000000000000007E-2</v>
      </c>
      <c r="L168">
        <f>(15/200)</f>
        <v>7.4999999999999997E-2</v>
      </c>
      <c r="M168">
        <f>(17/200)</f>
        <v>8.5000000000000006E-2</v>
      </c>
      <c r="N168">
        <f>(17/200)</f>
        <v>8.5000000000000006E-2</v>
      </c>
      <c r="P168">
        <f>(15/200)</f>
        <v>7.4999999999999997E-2</v>
      </c>
      <c r="Q168">
        <f>(14/200)</f>
        <v>7.0000000000000007E-2</v>
      </c>
      <c r="R168">
        <f>(13/200)</f>
        <v>6.5000000000000002E-2</v>
      </c>
      <c r="S168">
        <f>(14/200)</f>
        <v>7.0000000000000007E-2</v>
      </c>
      <c r="U168">
        <f>0.07+0.075</f>
        <v>0.14500000000000002</v>
      </c>
      <c r="V168">
        <f>0.075+0.07</f>
        <v>0.14500000000000002</v>
      </c>
      <c r="W168">
        <f>0.085+0.065</f>
        <v>0.15000000000000002</v>
      </c>
      <c r="X168">
        <f>0.085+0.07</f>
        <v>0.15500000000000003</v>
      </c>
      <c r="Z168">
        <f>SQRT((ABS($A$169-$A$168)^2+(ABS($B$169-$B$168)^2)))</f>
        <v>23.185690523143148</v>
      </c>
      <c r="AA168">
        <f>SQRT((ABS($C$169-$C$168)^2+(ABS($D$169-$D$168)^2)))</f>
        <v>23.227261821025131</v>
      </c>
      <c r="AB168">
        <f>SQRT((ABS($E$169-$E$168)^2+(ABS($F$169-$F$168)^2)))</f>
        <v>23.431256956262924</v>
      </c>
      <c r="AC168">
        <f>SQRT((ABS($G$169-$G$168)^2+(ABS($H$169-$H$168)^2)))</f>
        <v>21.845467290828701</v>
      </c>
      <c r="AJ168">
        <f>1/0.145</f>
        <v>6.8965517241379315</v>
      </c>
      <c r="AK168">
        <f>1/0.145</f>
        <v>6.8965517241379315</v>
      </c>
      <c r="AL168">
        <f>1/0.15</f>
        <v>6.666666666666667</v>
      </c>
      <c r="AM168">
        <f>1/0.155</f>
        <v>6.4516129032258069</v>
      </c>
      <c r="AO168">
        <f>$Z168/$U168</f>
        <v>159.90131395271135</v>
      </c>
      <c r="AP168">
        <f>$AA168/$V168</f>
        <v>160.18801255879399</v>
      </c>
      <c r="AQ168">
        <f>$AB168/$W168</f>
        <v>156.20837970841947</v>
      </c>
      <c r="AR168">
        <f>$AC168/$X168</f>
        <v>140.93849865050771</v>
      </c>
      <c r="AV168">
        <f>((0.07/0.145)*100)</f>
        <v>48.275862068965523</v>
      </c>
      <c r="AW168">
        <f>((0.075/0.145)*100)</f>
        <v>51.724137931034484</v>
      </c>
      <c r="AX168">
        <f>((0.085/0.15)*100)</f>
        <v>56.666666666666679</v>
      </c>
      <c r="AY168">
        <f>((0.085/0.155)*100)</f>
        <v>54.838709677419359</v>
      </c>
      <c r="BA168">
        <f>((0.075/0.145)*100)</f>
        <v>51.724137931034484</v>
      </c>
      <c r="BB168">
        <f>((0.07/0.145)*100)</f>
        <v>48.275862068965523</v>
      </c>
      <c r="BC168">
        <f>((0.065/0.15)*100)</f>
        <v>43.333333333333336</v>
      </c>
      <c r="BD168">
        <f>((0.07/0.155)*100)</f>
        <v>45.161290322580648</v>
      </c>
      <c r="BF168">
        <f>ABS($B$168-$D$168)</f>
        <v>1.3233899999999998</v>
      </c>
      <c r="BG168">
        <f>ABS($F$168-$H$168)</f>
        <v>4.5253210000000008</v>
      </c>
      <c r="BL168">
        <f>SQRT((ABS($A$168-$E$168)^2+(ABS($B$168-$F$168)^2)))</f>
        <v>2.1672904068585255</v>
      </c>
      <c r="BM168">
        <f>SQRT((ABS($C$168-$G$169)^2+(ABS($D$168-$H$169)^2)))</f>
        <v>1.1262296986783007</v>
      </c>
      <c r="BO168">
        <f>SQRT((ABS($A$168-$G$169)^2+(ABS($B$168-$H$169)^2)))</f>
        <v>9.5929936283319339</v>
      </c>
      <c r="BP168">
        <f>SQRT((ABS($C$168-$E$168)^2+(ABS($D$168-$F$168)^2)))</f>
        <v>11.588264634272262</v>
      </c>
      <c r="BR168">
        <f>DEGREES(ACOS((17.7242314685979^2+22.5802732100732^2-6.40661869313049^2)/(2*17.7242314685979*22.5802732100732)))</f>
        <v>11.990416557289358</v>
      </c>
      <c r="BS168">
        <f>DEGREES(ACOS((6.65747291962784^2+23.4147446703144^2-17.7242314685979^2)/(2*6.65747291962784*23.4147446703144)))</f>
        <v>26.740481535258446</v>
      </c>
      <c r="BU168">
        <v>14</v>
      </c>
      <c r="BV168">
        <v>1</v>
      </c>
      <c r="BW168">
        <v>2</v>
      </c>
      <c r="BX168">
        <v>13</v>
      </c>
      <c r="BY168">
        <v>15</v>
      </c>
      <c r="BZ168">
        <v>1</v>
      </c>
      <c r="CA168">
        <v>15</v>
      </c>
      <c r="CB168">
        <v>2</v>
      </c>
      <c r="CC168">
        <v>17</v>
      </c>
      <c r="CD168">
        <v>3</v>
      </c>
      <c r="CE168">
        <v>15</v>
      </c>
      <c r="CF168">
        <v>4</v>
      </c>
      <c r="CG168">
        <v>17</v>
      </c>
      <c r="CH168">
        <v>13</v>
      </c>
      <c r="CI168">
        <v>3</v>
      </c>
      <c r="CJ168">
        <v>4</v>
      </c>
      <c r="CL168">
        <v>15</v>
      </c>
      <c r="CM168">
        <v>1</v>
      </c>
      <c r="CN168">
        <v>1</v>
      </c>
      <c r="CO168">
        <v>11</v>
      </c>
      <c r="CP168">
        <v>14</v>
      </c>
      <c r="CQ168">
        <v>1</v>
      </c>
      <c r="CR168">
        <v>13</v>
      </c>
      <c r="CS168">
        <v>0</v>
      </c>
      <c r="CT168">
        <v>13</v>
      </c>
      <c r="CU168">
        <v>1</v>
      </c>
      <c r="CV168">
        <v>13</v>
      </c>
      <c r="CW168">
        <v>0</v>
      </c>
      <c r="CX168">
        <v>14</v>
      </c>
      <c r="CY168">
        <v>11</v>
      </c>
      <c r="CZ168">
        <v>0</v>
      </c>
      <c r="DA168">
        <v>3</v>
      </c>
      <c r="DC168">
        <f>((1/14)*100)</f>
        <v>7.1428571428571423</v>
      </c>
      <c r="DD168">
        <f>((2/14)*100)</f>
        <v>14.285714285714285</v>
      </c>
      <c r="DE168">
        <f>((13/14)*100)</f>
        <v>92.857142857142861</v>
      </c>
      <c r="DF168">
        <f>((1/15)*100)</f>
        <v>6.666666666666667</v>
      </c>
      <c r="DG168">
        <f>((15/15)*100)</f>
        <v>100</v>
      </c>
      <c r="DH168">
        <f>((2/15)*100)</f>
        <v>13.333333333333334</v>
      </c>
      <c r="DI168">
        <f>((3/17)*100)</f>
        <v>17.647058823529413</v>
      </c>
      <c r="DJ168">
        <f>((15/17)*100)</f>
        <v>88.235294117647058</v>
      </c>
      <c r="DK168">
        <f>((4/17)*100)</f>
        <v>23.52941176470588</v>
      </c>
      <c r="DL168">
        <f>((13/17)*100)</f>
        <v>76.470588235294116</v>
      </c>
      <c r="DM168">
        <f>((3/17)*100)</f>
        <v>17.647058823529413</v>
      </c>
      <c r="DN168">
        <f>((4/17)*100)</f>
        <v>23.52941176470588</v>
      </c>
      <c r="DP168">
        <f>((1/15)*100)</f>
        <v>6.666666666666667</v>
      </c>
      <c r="DQ168">
        <f>((1/15)*100)</f>
        <v>6.666666666666667</v>
      </c>
      <c r="DR168">
        <f>((11/15)*100)</f>
        <v>73.333333333333329</v>
      </c>
      <c r="DS168">
        <f>((1/14)*100)</f>
        <v>7.1428571428571423</v>
      </c>
      <c r="DT168">
        <f>((13/14)*100)</f>
        <v>92.857142857142861</v>
      </c>
      <c r="DU168">
        <f>((0/14)*100)</f>
        <v>0</v>
      </c>
      <c r="DV168">
        <f>((1/13)*100)</f>
        <v>7.6923076923076925</v>
      </c>
      <c r="DW168">
        <f>((13/13)*100)</f>
        <v>100</v>
      </c>
      <c r="DX168">
        <f>((0/13)*100)</f>
        <v>0</v>
      </c>
      <c r="DY168">
        <f>((11/14)*100)</f>
        <v>78.571428571428569</v>
      </c>
      <c r="DZ168">
        <f>((0/14)*100)</f>
        <v>0</v>
      </c>
      <c r="EA168">
        <f>((3/14)*100)</f>
        <v>21.428571428571427</v>
      </c>
    </row>
    <row r="169" spans="1:131" x14ac:dyDescent="0.25">
      <c r="A169">
        <v>177.378963</v>
      </c>
      <c r="B169">
        <v>7.0229100000000004</v>
      </c>
      <c r="C169">
        <v>167.11646999999999</v>
      </c>
      <c r="D169">
        <v>8.6916049999999991</v>
      </c>
      <c r="E169">
        <v>177.992086</v>
      </c>
      <c r="F169">
        <v>4.6931099999999999</v>
      </c>
      <c r="G169">
        <v>191.17553599999999</v>
      </c>
      <c r="H169">
        <v>8.1872199999999999</v>
      </c>
      <c r="K169">
        <f>(15/200)</f>
        <v>7.4999999999999997E-2</v>
      </c>
      <c r="L169">
        <f>(17/200)</f>
        <v>8.5000000000000006E-2</v>
      </c>
      <c r="M169">
        <f>(16/200)</f>
        <v>0.08</v>
      </c>
      <c r="N169">
        <f>(15/200)</f>
        <v>7.4999999999999997E-2</v>
      </c>
      <c r="P169">
        <f>(14/200)</f>
        <v>7.0000000000000007E-2</v>
      </c>
      <c r="Q169">
        <f>(13/200)</f>
        <v>6.5000000000000002E-2</v>
      </c>
      <c r="R169">
        <f>(13/200)</f>
        <v>6.5000000000000002E-2</v>
      </c>
      <c r="S169">
        <f>(13/200)</f>
        <v>6.5000000000000002E-2</v>
      </c>
      <c r="U169">
        <f>0.075+0.07</f>
        <v>0.14500000000000002</v>
      </c>
      <c r="V169">
        <f>0.085+0.065</f>
        <v>0.15000000000000002</v>
      </c>
      <c r="W169">
        <f>0.08+0.065</f>
        <v>0.14500000000000002</v>
      </c>
      <c r="X169">
        <f>0.075+0.065</f>
        <v>0.14000000000000001</v>
      </c>
      <c r="Z169">
        <f>SQRT((ABS($A$170-$A$169)^2+(ABS($B$170-$B$169)^2)))</f>
        <v>19.648121960485831</v>
      </c>
      <c r="AA169">
        <f>SQRT((ABS($C$170-$C$169)^2+(ABS($D$170-$D$169)^2)))</f>
        <v>16.867268734568576</v>
      </c>
      <c r="AB169">
        <f>SQRT((ABS($E$170-$E$169)^2+(ABS($F$170-$F$169)^2)))</f>
        <v>19.638450066997265</v>
      </c>
      <c r="AC169">
        <f>SQRT((ABS($G$170-$G$169)^2+(ABS($H$170-$H$169)^2)))</f>
        <v>23.58343036321234</v>
      </c>
      <c r="AJ169">
        <f>1/0.145</f>
        <v>6.8965517241379315</v>
      </c>
      <c r="AK169">
        <f>1/0.15</f>
        <v>6.666666666666667</v>
      </c>
      <c r="AL169">
        <f>1/0.145</f>
        <v>6.8965517241379315</v>
      </c>
      <c r="AM169">
        <f>1/0.14</f>
        <v>7.1428571428571423</v>
      </c>
      <c r="AO169">
        <f>$Z169/$U169</f>
        <v>135.50428938266089</v>
      </c>
      <c r="AP169">
        <f>$AA169/$V169</f>
        <v>112.44845823045715</v>
      </c>
      <c r="AQ169">
        <f>$AB169/$W169</f>
        <v>135.43758666894664</v>
      </c>
      <c r="AR169">
        <f>$AC169/$X169</f>
        <v>168.45307402294526</v>
      </c>
      <c r="AV169">
        <f>((0.075/0.145)*100)</f>
        <v>51.724137931034484</v>
      </c>
      <c r="AW169">
        <f>((0.085/0.15)*100)</f>
        <v>56.666666666666679</v>
      </c>
      <c r="AX169">
        <f>((0.08/0.145)*100)</f>
        <v>55.172413793103459</v>
      </c>
      <c r="AY169">
        <f>((0.075/0.14)*100)</f>
        <v>53.571428571428569</v>
      </c>
      <c r="BA169">
        <f>((0.07/0.145)*100)</f>
        <v>48.275862068965523</v>
      </c>
      <c r="BB169">
        <f>((0.065/0.15)*100)</f>
        <v>43.333333333333336</v>
      </c>
      <c r="BC169">
        <f>((0.065/0.145)*100)</f>
        <v>44.827586206896555</v>
      </c>
      <c r="BD169">
        <f>((0.065/0.14)*100)</f>
        <v>46.428571428571423</v>
      </c>
      <c r="BF169">
        <f>ABS($B$169-$D$169)</f>
        <v>1.6686949999999987</v>
      </c>
      <c r="BG169">
        <f>ABS($F$169-$H$169)</f>
        <v>3.49411</v>
      </c>
      <c r="BL169">
        <f>SQRT((ABS($A$169-$E$169)^2+(ABS($B$169-$F$169)^2)))</f>
        <v>2.4091259521098114</v>
      </c>
      <c r="BM169">
        <f>SQRT((ABS($C$169-$G$170)^2+(ABS($D$169-$H$170)^2)))</f>
        <v>0.49650690402852016</v>
      </c>
      <c r="BO169">
        <f>SQRT((ABS($A$169-$G$170)^2+(ABS($B$169-$H$170)^2)))</f>
        <v>9.903827439704834</v>
      </c>
      <c r="BP169">
        <f>SQRT((ABS($C$169-$E$169)^2+(ABS($D$169-$F$169)^2)))</f>
        <v>11.587363187735214</v>
      </c>
      <c r="BR169">
        <f>DEGREES(ACOS((24.8040318637154^2+26.4382866448551^2-4.13639517759244^2)/(2*24.8040318637154*26.4382866448551)))</f>
        <v>8.5096614014371443</v>
      </c>
      <c r="BS169">
        <f>DEGREES(ACOS((6.40661869313049^2+25.2800030675229^2-20.8090651254349^2)/(2*6.40661869313049*25.2800030675229)))</f>
        <v>40.282601502139414</v>
      </c>
      <c r="BU169">
        <v>15</v>
      </c>
      <c r="BV169">
        <v>2</v>
      </c>
      <c r="BW169">
        <v>2</v>
      </c>
      <c r="BX169">
        <v>13</v>
      </c>
      <c r="BY169">
        <v>17</v>
      </c>
      <c r="BZ169">
        <v>3</v>
      </c>
      <c r="CA169">
        <v>16</v>
      </c>
      <c r="CB169">
        <v>4</v>
      </c>
      <c r="CC169">
        <v>16</v>
      </c>
      <c r="CD169">
        <v>2</v>
      </c>
      <c r="CE169">
        <v>16</v>
      </c>
      <c r="CF169">
        <v>4</v>
      </c>
      <c r="CG169">
        <v>15</v>
      </c>
      <c r="CH169">
        <v>13</v>
      </c>
      <c r="CI169">
        <v>2</v>
      </c>
      <c r="CJ169">
        <v>3</v>
      </c>
      <c r="CL169">
        <v>14</v>
      </c>
      <c r="CM169">
        <v>0</v>
      </c>
      <c r="CN169">
        <v>0</v>
      </c>
      <c r="CO169">
        <v>12</v>
      </c>
      <c r="CP169">
        <v>13</v>
      </c>
      <c r="CQ169">
        <v>0</v>
      </c>
      <c r="CR169">
        <v>12</v>
      </c>
      <c r="CS169">
        <v>0</v>
      </c>
      <c r="CT169">
        <v>13</v>
      </c>
      <c r="CU169">
        <v>0</v>
      </c>
      <c r="CV169">
        <v>12</v>
      </c>
      <c r="CW169">
        <v>1</v>
      </c>
      <c r="CX169">
        <v>13</v>
      </c>
      <c r="CY169">
        <v>12</v>
      </c>
      <c r="CZ169">
        <v>0</v>
      </c>
      <c r="DA169">
        <v>0</v>
      </c>
      <c r="DC169">
        <f>((2/15)*100)</f>
        <v>13.333333333333334</v>
      </c>
      <c r="DD169">
        <f>((2/15)*100)</f>
        <v>13.333333333333334</v>
      </c>
      <c r="DE169">
        <f>((13/15)*100)</f>
        <v>86.666666666666671</v>
      </c>
      <c r="DF169">
        <f>((3/17)*100)</f>
        <v>17.647058823529413</v>
      </c>
      <c r="DG169">
        <f>((16/17)*100)</f>
        <v>94.117647058823522</v>
      </c>
      <c r="DH169">
        <f>((4/17)*100)</f>
        <v>23.52941176470588</v>
      </c>
      <c r="DI169">
        <f>((2/16)*100)</f>
        <v>12.5</v>
      </c>
      <c r="DJ169">
        <f>((16/16)*100)</f>
        <v>100</v>
      </c>
      <c r="DK169">
        <f>((4/16)*100)</f>
        <v>25</v>
      </c>
      <c r="DL169">
        <f>((13/15)*100)</f>
        <v>86.666666666666671</v>
      </c>
      <c r="DM169">
        <f>((2/15)*100)</f>
        <v>13.333333333333334</v>
      </c>
      <c r="DN169">
        <f>((3/15)*100)</f>
        <v>20</v>
      </c>
      <c r="DP169">
        <f>((0/14)*100)</f>
        <v>0</v>
      </c>
      <c r="DQ169">
        <f>((0/14)*100)</f>
        <v>0</v>
      </c>
      <c r="DR169">
        <f>((12/14)*100)</f>
        <v>85.714285714285708</v>
      </c>
      <c r="DS169">
        <f>((0/13)*100)</f>
        <v>0</v>
      </c>
      <c r="DT169">
        <f>((12/13)*100)</f>
        <v>92.307692307692307</v>
      </c>
      <c r="DU169">
        <f>((0/13)*100)</f>
        <v>0</v>
      </c>
      <c r="DV169">
        <f>((0/13)*100)</f>
        <v>0</v>
      </c>
      <c r="DW169">
        <f>((12/13)*100)</f>
        <v>92.307692307692307</v>
      </c>
      <c r="DX169">
        <f>((1/13)*100)</f>
        <v>7.6923076923076925</v>
      </c>
      <c r="DY169">
        <f>((12/13)*100)</f>
        <v>92.307692307692307</v>
      </c>
      <c r="DZ169">
        <f>((0/13)*100)</f>
        <v>0</v>
      </c>
      <c r="EA169">
        <f>((0/13)*100)</f>
        <v>0</v>
      </c>
    </row>
    <row r="170" spans="1:131" x14ac:dyDescent="0.25">
      <c r="A170">
        <v>157.73189299999999</v>
      </c>
      <c r="B170">
        <v>6.8195949999999996</v>
      </c>
      <c r="C170">
        <v>150.27700499999997</v>
      </c>
      <c r="D170">
        <v>7.7235279999999999</v>
      </c>
      <c r="E170">
        <v>158.35579300000001</v>
      </c>
      <c r="F170">
        <v>4.9841740000000003</v>
      </c>
      <c r="G170">
        <v>167.59504199999998</v>
      </c>
      <c r="H170">
        <v>8.5593629999999994</v>
      </c>
      <c r="K170">
        <f>(14/200)</f>
        <v>7.0000000000000007E-2</v>
      </c>
      <c r="L170">
        <f>(14/200)</f>
        <v>7.0000000000000007E-2</v>
      </c>
      <c r="M170">
        <f>(16/200)</f>
        <v>0.08</v>
      </c>
      <c r="N170">
        <f>(16/200)</f>
        <v>0.08</v>
      </c>
      <c r="P170">
        <f>(14/200)</f>
        <v>7.0000000000000007E-2</v>
      </c>
      <c r="Q170">
        <f>(12/200)</f>
        <v>0.06</v>
      </c>
      <c r="R170">
        <f>(12/200)</f>
        <v>0.06</v>
      </c>
      <c r="S170">
        <f>(13/200)</f>
        <v>6.5000000000000002E-2</v>
      </c>
      <c r="U170">
        <f>0.07+0.07</f>
        <v>0.14000000000000001</v>
      </c>
      <c r="V170">
        <f>0.07+0.06</f>
        <v>0.13</v>
      </c>
      <c r="W170">
        <f>0.08+0.06</f>
        <v>0.14000000000000001</v>
      </c>
      <c r="X170">
        <f>0.08+0.065</f>
        <v>0.14500000000000002</v>
      </c>
      <c r="Z170">
        <f>SQRT((ABS($A$171-$A$170)^2+(ABS($B$171-$B$170)^2)))</f>
        <v>27.926088124528214</v>
      </c>
      <c r="AA170">
        <f>SQRT((ABS($C$171-$C$170)^2+(ABS($D$171-$D$170)^2)))</f>
        <v>30.935321859873859</v>
      </c>
      <c r="AB170">
        <f>SQRT((ABS($E$171-$E$170)^2+(ABS($F$171-$F$170)^2)))</f>
        <v>28.338190020222715</v>
      </c>
      <c r="AC170">
        <f>SQRT((ABS($G$171-$G$170)^2+(ABS($H$171-$H$170)^2)))</f>
        <v>17.120757403006827</v>
      </c>
      <c r="AJ170">
        <f>1/0.14</f>
        <v>7.1428571428571423</v>
      </c>
      <c r="AK170">
        <f>1/0.13</f>
        <v>7.6923076923076916</v>
      </c>
      <c r="AL170">
        <f>1/0.14</f>
        <v>7.1428571428571423</v>
      </c>
      <c r="AM170">
        <f>1/0.145</f>
        <v>6.8965517241379315</v>
      </c>
      <c r="AO170">
        <f>$Z170/$U170</f>
        <v>199.47205803234436</v>
      </c>
      <c r="AP170">
        <f>$AA170/$V170</f>
        <v>237.96401430672199</v>
      </c>
      <c r="AQ170">
        <f>$AB170/$W170</f>
        <v>202.41564300159081</v>
      </c>
      <c r="AR170">
        <f>$AC170/$X170</f>
        <v>118.07418898625397</v>
      </c>
      <c r="AV170">
        <f>((0.07/0.14)*100)</f>
        <v>50</v>
      </c>
      <c r="AW170">
        <f>((0.07/0.13)*100)</f>
        <v>53.846153846153854</v>
      </c>
      <c r="AX170">
        <f>((0.08/0.14)*100)</f>
        <v>57.142857142857139</v>
      </c>
      <c r="AY170">
        <f>((0.08/0.145)*100)</f>
        <v>55.172413793103459</v>
      </c>
      <c r="BA170">
        <f>((0.07/0.14)*100)</f>
        <v>50</v>
      </c>
      <c r="BB170">
        <f>((0.06/0.13)*100)</f>
        <v>46.153846153846153</v>
      </c>
      <c r="BC170">
        <f>((0.06/0.14)*100)</f>
        <v>42.857142857142847</v>
      </c>
      <c r="BD170">
        <f>((0.065/0.145)*100)</f>
        <v>44.827586206896555</v>
      </c>
      <c r="BF170">
        <f>ABS($B$170-$D$170)</f>
        <v>0.90393300000000032</v>
      </c>
      <c r="BG170">
        <f>ABS($F$170-$H$170)</f>
        <v>3.5751889999999991</v>
      </c>
      <c r="BL170">
        <f>SQRT((ABS($A$170-$E$170)^2+(ABS($B$170-$F$170)^2)))</f>
        <v>1.9385616980743798</v>
      </c>
      <c r="BM170">
        <f>SQRT((ABS($C$170-$G$171)^2+(ABS($D$170-$H$171)^2)))</f>
        <v>0.65075252822021401</v>
      </c>
      <c r="BO170">
        <f>SQRT((ABS($A$170-$G$171)^2+(ABS($B$170-$H$171)^2)))</f>
        <v>7.4144799666201902</v>
      </c>
      <c r="BP170">
        <f>SQRT((ABS($C$170-$E$170)^2+(ABS($D$170-$F$170)^2)))</f>
        <v>8.5305847329629465</v>
      </c>
      <c r="BR170">
        <f>DEGREES(ACOS((17.7837026951808^2+18.5737697352833^2-4.09671577723242^2)/(2*17.7837026951808*18.5737697352833)))</f>
        <v>12.698613297010448</v>
      </c>
      <c r="BS170">
        <f>DEGREES(ACOS((5.17402113344399^2+27.3904674302224^2-24.8040318637154^2)/(2*5.17402113344399*27.3904674302224)))</f>
        <v>55.198411007824006</v>
      </c>
      <c r="BU170">
        <v>14</v>
      </c>
      <c r="BV170">
        <v>2</v>
      </c>
      <c r="BW170">
        <v>2</v>
      </c>
      <c r="BX170">
        <v>13</v>
      </c>
      <c r="BY170">
        <v>14</v>
      </c>
      <c r="BZ170">
        <v>1</v>
      </c>
      <c r="CA170">
        <v>14</v>
      </c>
      <c r="CB170">
        <v>0</v>
      </c>
      <c r="CC170">
        <v>16</v>
      </c>
      <c r="CD170">
        <v>3</v>
      </c>
      <c r="CE170">
        <v>14</v>
      </c>
      <c r="CF170">
        <v>2</v>
      </c>
      <c r="CG170">
        <v>16</v>
      </c>
      <c r="CH170">
        <v>13</v>
      </c>
      <c r="CI170">
        <v>4</v>
      </c>
      <c r="CJ170">
        <v>4</v>
      </c>
      <c r="CL170">
        <v>14</v>
      </c>
      <c r="CM170">
        <v>0</v>
      </c>
      <c r="CN170">
        <v>0</v>
      </c>
      <c r="CO170">
        <v>11</v>
      </c>
      <c r="CP170">
        <v>12</v>
      </c>
      <c r="CQ170">
        <v>0</v>
      </c>
      <c r="CR170">
        <v>12</v>
      </c>
      <c r="CS170">
        <v>0</v>
      </c>
      <c r="CT170">
        <v>12</v>
      </c>
      <c r="CU170">
        <v>0</v>
      </c>
      <c r="CV170">
        <v>12</v>
      </c>
      <c r="CW170">
        <v>0</v>
      </c>
      <c r="CX170">
        <v>13</v>
      </c>
      <c r="CY170">
        <v>11</v>
      </c>
      <c r="CZ170">
        <v>0</v>
      </c>
      <c r="DA170">
        <v>1</v>
      </c>
      <c r="DC170">
        <f>((2/14)*100)</f>
        <v>14.285714285714285</v>
      </c>
      <c r="DD170">
        <f>((2/14)*100)</f>
        <v>14.285714285714285</v>
      </c>
      <c r="DE170">
        <f>((13/14)*100)</f>
        <v>92.857142857142861</v>
      </c>
      <c r="DF170">
        <f>((1/14)*100)</f>
        <v>7.1428571428571423</v>
      </c>
      <c r="DG170">
        <f>((14/14)*100)</f>
        <v>100</v>
      </c>
      <c r="DH170">
        <f>((0/14)*100)</f>
        <v>0</v>
      </c>
      <c r="DI170">
        <f>((3/16)*100)</f>
        <v>18.75</v>
      </c>
      <c r="DJ170">
        <f>((14/16)*100)</f>
        <v>87.5</v>
      </c>
      <c r="DK170">
        <f>((2/16)*100)</f>
        <v>12.5</v>
      </c>
      <c r="DL170">
        <f>((13/16)*100)</f>
        <v>81.25</v>
      </c>
      <c r="DM170">
        <f>((4/16)*100)</f>
        <v>25</v>
      </c>
      <c r="DN170">
        <f>((4/16)*100)</f>
        <v>25</v>
      </c>
      <c r="DP170">
        <f>((0/14)*100)</f>
        <v>0</v>
      </c>
      <c r="DQ170">
        <f>((0/14)*100)</f>
        <v>0</v>
      </c>
      <c r="DR170">
        <f>((11/14)*100)</f>
        <v>78.571428571428569</v>
      </c>
      <c r="DS170">
        <f>((0/12)*100)</f>
        <v>0</v>
      </c>
      <c r="DT170">
        <f>((12/12)*100)</f>
        <v>100</v>
      </c>
      <c r="DU170">
        <f>((0/12)*100)</f>
        <v>0</v>
      </c>
      <c r="DV170">
        <f>((0/12)*100)</f>
        <v>0</v>
      </c>
      <c r="DW170">
        <f>((12/12)*100)</f>
        <v>100</v>
      </c>
      <c r="DX170">
        <f>((0/12)*100)</f>
        <v>0</v>
      </c>
      <c r="DY170">
        <f>((11/13)*100)</f>
        <v>84.615384615384613</v>
      </c>
      <c r="DZ170">
        <f>((0/13)*100)</f>
        <v>0</v>
      </c>
      <c r="EA170">
        <f>((1/13)*100)</f>
        <v>7.6923076923076925</v>
      </c>
    </row>
    <row r="171" spans="1:131" x14ac:dyDescent="0.25">
      <c r="A171">
        <v>129.80584400000001</v>
      </c>
      <c r="B171">
        <v>6.7728489999999999</v>
      </c>
      <c r="C171">
        <v>119.34217900000002</v>
      </c>
      <c r="D171">
        <v>7.898682</v>
      </c>
      <c r="E171">
        <v>130.017808</v>
      </c>
      <c r="F171">
        <v>4.876379</v>
      </c>
      <c r="G171">
        <v>150.47564899999998</v>
      </c>
      <c r="H171">
        <v>8.3432209999999998</v>
      </c>
      <c r="K171">
        <f>(15/200)</f>
        <v>7.4999999999999997E-2</v>
      </c>
      <c r="L171">
        <f>(15/200)</f>
        <v>7.4999999999999997E-2</v>
      </c>
      <c r="M171">
        <f>(17/200)</f>
        <v>8.5000000000000006E-2</v>
      </c>
      <c r="N171">
        <f>(15/200)</f>
        <v>7.4999999999999997E-2</v>
      </c>
      <c r="P171">
        <f>(13/200)</f>
        <v>6.5000000000000002E-2</v>
      </c>
      <c r="Q171">
        <f>(14/200)</f>
        <v>7.0000000000000007E-2</v>
      </c>
      <c r="R171">
        <f>(11/200)</f>
        <v>5.5E-2</v>
      </c>
      <c r="S171">
        <f>(14/200)</f>
        <v>7.0000000000000007E-2</v>
      </c>
      <c r="U171">
        <f>0.075+0.065</f>
        <v>0.14000000000000001</v>
      </c>
      <c r="V171">
        <f>0.075+0.07</f>
        <v>0.14500000000000002</v>
      </c>
      <c r="W171">
        <f>0.085+0.055</f>
        <v>0.14000000000000001</v>
      </c>
      <c r="X171">
        <f>0.075+0.07</f>
        <v>0.14500000000000002</v>
      </c>
      <c r="Z171">
        <f>SQRT((ABS($A$172-$A$171)^2+(ABS($B$172-$B$171)^2)))</f>
        <v>24.033049338906835</v>
      </c>
      <c r="AA171">
        <f>SQRT((ABS($C$172-$C$171)^2+(ABS($D$172-$D$171)^2)))</f>
        <v>24.395580788162217</v>
      </c>
      <c r="AB171">
        <f>SQRT((ABS($E$172-$E$171)^2+(ABS($F$172-$F$171)^2)))</f>
        <v>24.385634474750187</v>
      </c>
      <c r="AC171">
        <f>SQRT((ABS($G$172-$G$171)^2+(ABS($H$172-$H$171)^2)))</f>
        <v>30.984563366145455</v>
      </c>
      <c r="AJ171">
        <f>1/0.14</f>
        <v>7.1428571428571423</v>
      </c>
      <c r="AK171">
        <f>1/0.145</f>
        <v>6.8965517241379315</v>
      </c>
      <c r="AL171">
        <f>1/0.14</f>
        <v>7.1428571428571423</v>
      </c>
      <c r="AM171">
        <f>1/0.145</f>
        <v>6.8965517241379315</v>
      </c>
      <c r="AO171">
        <f>$Z171/$U171</f>
        <v>171.66463813504882</v>
      </c>
      <c r="AP171">
        <f>$AA171/$V171</f>
        <v>168.2453847459463</v>
      </c>
      <c r="AQ171">
        <f>$AB171/$W171</f>
        <v>174.18310339107276</v>
      </c>
      <c r="AR171">
        <f>$AC171/$X171</f>
        <v>213.68664390445139</v>
      </c>
      <c r="AV171">
        <f>((0.075/0.14)*100)</f>
        <v>53.571428571428569</v>
      </c>
      <c r="AW171">
        <f>((0.075/0.145)*100)</f>
        <v>51.724137931034484</v>
      </c>
      <c r="AX171">
        <f>((0.085/0.14)*100)</f>
        <v>60.714285714285708</v>
      </c>
      <c r="AY171">
        <f>((0.075/0.145)*100)</f>
        <v>51.724137931034484</v>
      </c>
      <c r="BA171">
        <f>((0.065/0.14)*100)</f>
        <v>46.428571428571423</v>
      </c>
      <c r="BB171">
        <f>((0.07/0.145)*100)</f>
        <v>48.275862068965523</v>
      </c>
      <c r="BC171">
        <f>((0.055/0.14)*100)</f>
        <v>39.285714285714285</v>
      </c>
      <c r="BD171">
        <f>((0.07/0.145)*100)</f>
        <v>48.275862068965523</v>
      </c>
      <c r="BF171">
        <f>ABS($B$171-$D$171)</f>
        <v>1.1258330000000001</v>
      </c>
      <c r="BG171">
        <f>ABS($F$171-$H$171)</f>
        <v>3.4668419999999998</v>
      </c>
      <c r="BL171">
        <f>SQRT((ABS($A$171-$E$171)^2+(ABS($B$171-$F$171)^2)))</f>
        <v>1.9082785955399693</v>
      </c>
      <c r="BM171">
        <f>SQRT((ABS($C$171-$G$172)^2+(ABS($D$171-$H$172)^2)))</f>
        <v>0.60918718522470361</v>
      </c>
      <c r="BO171">
        <f>SQRT((ABS($A$171-$G$171)^2+(ABS($B$171-$H$171)^2)))</f>
        <v>20.729373047837402</v>
      </c>
      <c r="BP171">
        <f>SQRT((ABS($C$171-$E$171)^2+(ABS($D$171-$F$171)^2)))</f>
        <v>11.095195805818378</v>
      </c>
      <c r="BR171">
        <f>DEGREES(ACOS((21.6910390671913^2+24.5527728447588^2-5.46216480061569^2)/(2*21.6910390671913*24.5527728447588)))</f>
        <v>11.570615578162993</v>
      </c>
      <c r="BS171">
        <f>DEGREES(ACOS((4.13639517759244^2+19.3945087972717^2-17.7837026951808^2)/(2*4.13639517759244*19.3945087972717)))</f>
        <v>61.32182858236758</v>
      </c>
      <c r="BU171">
        <v>15</v>
      </c>
      <c r="BV171">
        <v>1</v>
      </c>
      <c r="BW171">
        <v>4</v>
      </c>
      <c r="BX171">
        <v>15</v>
      </c>
      <c r="BY171">
        <v>15</v>
      </c>
      <c r="BZ171">
        <v>2</v>
      </c>
      <c r="CA171">
        <v>15</v>
      </c>
      <c r="CB171">
        <v>3</v>
      </c>
      <c r="CC171">
        <v>17</v>
      </c>
      <c r="CD171">
        <v>4</v>
      </c>
      <c r="CE171">
        <v>15</v>
      </c>
      <c r="CF171">
        <v>5</v>
      </c>
      <c r="CG171">
        <v>15</v>
      </c>
      <c r="CH171">
        <v>15</v>
      </c>
      <c r="CI171">
        <v>1</v>
      </c>
      <c r="CJ171">
        <v>4</v>
      </c>
      <c r="CL171">
        <v>13</v>
      </c>
      <c r="CM171">
        <v>0</v>
      </c>
      <c r="CN171">
        <v>0</v>
      </c>
      <c r="CO171">
        <v>13</v>
      </c>
      <c r="CP171">
        <v>14</v>
      </c>
      <c r="CQ171">
        <v>0</v>
      </c>
      <c r="CR171">
        <v>11</v>
      </c>
      <c r="CS171">
        <v>0</v>
      </c>
      <c r="CT171">
        <v>11</v>
      </c>
      <c r="CU171">
        <v>0</v>
      </c>
      <c r="CV171">
        <v>11</v>
      </c>
      <c r="CW171">
        <v>0</v>
      </c>
      <c r="CX171">
        <v>14</v>
      </c>
      <c r="CY171">
        <v>13</v>
      </c>
      <c r="CZ171">
        <v>0</v>
      </c>
      <c r="DA171">
        <v>0</v>
      </c>
      <c r="DC171">
        <f>((1/15)*100)</f>
        <v>6.666666666666667</v>
      </c>
      <c r="DD171">
        <f>((4/15)*100)</f>
        <v>26.666666666666668</v>
      </c>
      <c r="DE171">
        <f>((15/15)*100)</f>
        <v>100</v>
      </c>
      <c r="DF171">
        <f>((2/15)*100)</f>
        <v>13.333333333333334</v>
      </c>
      <c r="DG171">
        <f>((15/15)*100)</f>
        <v>100</v>
      </c>
      <c r="DH171">
        <f>((3/15)*100)</f>
        <v>20</v>
      </c>
      <c r="DI171">
        <f>((4/17)*100)</f>
        <v>23.52941176470588</v>
      </c>
      <c r="DJ171">
        <f>((15/17)*100)</f>
        <v>88.235294117647058</v>
      </c>
      <c r="DK171">
        <f>((5/17)*100)</f>
        <v>29.411764705882355</v>
      </c>
      <c r="DL171">
        <f>((15/15)*100)</f>
        <v>100</v>
      </c>
      <c r="DM171">
        <f>((1/15)*100)</f>
        <v>6.666666666666667</v>
      </c>
      <c r="DN171">
        <f>((4/15)*100)</f>
        <v>26.666666666666668</v>
      </c>
      <c r="DP171">
        <f>((0/13)*100)</f>
        <v>0</v>
      </c>
      <c r="DQ171">
        <f>((0/13)*100)</f>
        <v>0</v>
      </c>
      <c r="DR171">
        <f>((13/13)*100)</f>
        <v>100</v>
      </c>
      <c r="DS171">
        <f>((0/14)*100)</f>
        <v>0</v>
      </c>
      <c r="DT171">
        <f>((11/14)*100)</f>
        <v>78.571428571428569</v>
      </c>
      <c r="DU171">
        <f>((0/14)*100)</f>
        <v>0</v>
      </c>
      <c r="DV171">
        <f>((0/11)*100)</f>
        <v>0</v>
      </c>
      <c r="DW171">
        <f>((11/11)*100)</f>
        <v>100</v>
      </c>
      <c r="DX171">
        <f>((0/11)*100)</f>
        <v>0</v>
      </c>
      <c r="DY171">
        <f>((13/14)*100)</f>
        <v>92.857142857142861</v>
      </c>
      <c r="DZ171">
        <f>((0/14)*100)</f>
        <v>0</v>
      </c>
      <c r="EA171">
        <f>((0/14)*100)</f>
        <v>0</v>
      </c>
    </row>
    <row r="172" spans="1:131" x14ac:dyDescent="0.25">
      <c r="A172">
        <v>105.772863</v>
      </c>
      <c r="B172">
        <v>6.7155360000000002</v>
      </c>
      <c r="C172">
        <v>94.952514000000008</v>
      </c>
      <c r="D172">
        <v>8.4359000000000002</v>
      </c>
      <c r="E172">
        <v>105.63261900000001</v>
      </c>
      <c r="F172">
        <v>5.0237769999999999</v>
      </c>
      <c r="G172">
        <v>119.49143000000001</v>
      </c>
      <c r="H172">
        <v>8.4893029999999996</v>
      </c>
      <c r="K172">
        <f>(16/200)</f>
        <v>0.08</v>
      </c>
      <c r="L172">
        <f>(16/200)</f>
        <v>0.08</v>
      </c>
      <c r="M172">
        <f>(16/200)</f>
        <v>0.08</v>
      </c>
      <c r="N172">
        <f>(15/200)</f>
        <v>7.4999999999999997E-2</v>
      </c>
      <c r="P172">
        <f>(13/200)</f>
        <v>6.5000000000000002E-2</v>
      </c>
      <c r="Q172">
        <f>(12/200)</f>
        <v>0.06</v>
      </c>
      <c r="R172">
        <f>(12/200)</f>
        <v>0.06</v>
      </c>
      <c r="S172">
        <f>(12/200)</f>
        <v>0.06</v>
      </c>
      <c r="U172">
        <f>0.08+0.065</f>
        <v>0.14500000000000002</v>
      </c>
      <c r="V172">
        <f>0.08+0.06</f>
        <v>0.14000000000000001</v>
      </c>
      <c r="W172">
        <f>0.08+0.06</f>
        <v>0.14000000000000001</v>
      </c>
      <c r="X172">
        <f>0.075+0.06</f>
        <v>0.13500000000000001</v>
      </c>
      <c r="Z172">
        <f>SQRT((ABS($A$173-$A$172)^2+(ABS($B$173-$B$172)^2)))</f>
        <v>24.063950960441801</v>
      </c>
      <c r="AA172">
        <f>SQRT((ABS($C$173-$C$172)^2+(ABS($D$173-$D$172)^2)))</f>
        <v>20.059860415206018</v>
      </c>
      <c r="AB172">
        <f>SQRT((ABS($E$173-$E$172)^2+(ABS($F$173-$F$172)^2)))</f>
        <v>24.430243056037121</v>
      </c>
      <c r="AC172">
        <f>SQRT((ABS($G$173-$G$172)^2+(ABS($H$173-$H$172)^2)))</f>
        <v>23.812748567977206</v>
      </c>
      <c r="AJ172">
        <f>1/0.145</f>
        <v>6.8965517241379315</v>
      </c>
      <c r="AK172">
        <f>1/0.14</f>
        <v>7.1428571428571423</v>
      </c>
      <c r="AL172">
        <f>1/0.14</f>
        <v>7.1428571428571423</v>
      </c>
      <c r="AM172">
        <f>1/0.135</f>
        <v>7.4074074074074066</v>
      </c>
      <c r="AO172">
        <f>$Z172/$U172</f>
        <v>165.95828248580551</v>
      </c>
      <c r="AP172">
        <f>$AA172/$V172</f>
        <v>143.28471725147153</v>
      </c>
      <c r="AQ172">
        <f>$AB172/$W172</f>
        <v>174.50173611455085</v>
      </c>
      <c r="AR172">
        <f>$AC172/$X172</f>
        <v>176.39073013316448</v>
      </c>
      <c r="AV172">
        <f>((0.08/0.145)*100)</f>
        <v>55.172413793103459</v>
      </c>
      <c r="AW172">
        <f>((0.08/0.14)*100)</f>
        <v>57.142857142857139</v>
      </c>
      <c r="AX172">
        <f>((0.08/0.14)*100)</f>
        <v>57.142857142857139</v>
      </c>
      <c r="AY172">
        <f>((0.075/0.135)*100)</f>
        <v>55.55555555555555</v>
      </c>
      <c r="BA172">
        <f>((0.065/0.145)*100)</f>
        <v>44.827586206896555</v>
      </c>
      <c r="BB172">
        <f>((0.06/0.14)*100)</f>
        <v>42.857142857142847</v>
      </c>
      <c r="BC172">
        <f>((0.06/0.14)*100)</f>
        <v>42.857142857142847</v>
      </c>
      <c r="BD172">
        <f>((0.06/0.135)*100)</f>
        <v>44.444444444444443</v>
      </c>
      <c r="BF172">
        <f>ABS($B$172-$D$172)</f>
        <v>1.720364</v>
      </c>
      <c r="BG172">
        <f>ABS($F$172-$H$172)</f>
        <v>3.4655259999999997</v>
      </c>
      <c r="BL172">
        <f>SQRT((ABS($A$172-$E$172)^2+(ABS($B$172-$F$172)^2)))</f>
        <v>1.6975620441141466</v>
      </c>
      <c r="BM172">
        <f>SQRT((ABS($C$172-$G$173)^2+(ABS($D$172-$H$173)^2)))</f>
        <v>0.94010876705038082</v>
      </c>
      <c r="BO172">
        <f>SQRT((ABS($A$172-$G$173)^2+(ABS($B$172-$H$173)^2)))</f>
        <v>10.349239659438661</v>
      </c>
      <c r="BP172">
        <f>SQRT((ABS($C$172-$E$172)^2+(ABS($D$172-$F$172)^2)))</f>
        <v>11.211923393341303</v>
      </c>
      <c r="BR172">
        <f>DEGREES(ACOS((17.5411953983115^2+19.5664814597883^2-5.09309083462371^2)/(2*17.5411953983115*19.5664814597883)))</f>
        <v>14.491026526606017</v>
      </c>
      <c r="BS172">
        <f>DEGREES(ACOS((4.09671577723242^2+22.3083416673483^2-21.6910390671913^2)/(2*4.09671577723242*22.3083416673483)))</f>
        <v>76.088800377807431</v>
      </c>
      <c r="BU172">
        <v>16</v>
      </c>
      <c r="BV172">
        <v>4</v>
      </c>
      <c r="BW172">
        <v>4</v>
      </c>
      <c r="BX172">
        <v>14</v>
      </c>
      <c r="BY172">
        <v>16</v>
      </c>
      <c r="BZ172">
        <v>3</v>
      </c>
      <c r="CA172">
        <v>15</v>
      </c>
      <c r="CB172">
        <v>5</v>
      </c>
      <c r="CC172">
        <v>16</v>
      </c>
      <c r="CD172">
        <v>3</v>
      </c>
      <c r="CE172">
        <v>15</v>
      </c>
      <c r="CF172">
        <v>5</v>
      </c>
      <c r="CG172">
        <v>15</v>
      </c>
      <c r="CH172">
        <v>14</v>
      </c>
      <c r="CI172">
        <v>3</v>
      </c>
      <c r="CJ172">
        <v>3</v>
      </c>
      <c r="CL172">
        <v>13</v>
      </c>
      <c r="CM172">
        <v>0</v>
      </c>
      <c r="CN172">
        <v>0</v>
      </c>
      <c r="CO172">
        <v>12</v>
      </c>
      <c r="CP172">
        <v>12</v>
      </c>
      <c r="CQ172">
        <v>0</v>
      </c>
      <c r="CR172">
        <v>11</v>
      </c>
      <c r="CS172">
        <v>0</v>
      </c>
      <c r="CT172">
        <v>12</v>
      </c>
      <c r="CU172">
        <v>0</v>
      </c>
      <c r="CV172">
        <v>11</v>
      </c>
      <c r="CW172">
        <v>0</v>
      </c>
      <c r="CX172">
        <v>12</v>
      </c>
      <c r="CY172">
        <v>12</v>
      </c>
      <c r="CZ172">
        <v>0</v>
      </c>
      <c r="DA172">
        <v>0</v>
      </c>
      <c r="DC172">
        <f>((4/16)*100)</f>
        <v>25</v>
      </c>
      <c r="DD172">
        <f>((4/16)*100)</f>
        <v>25</v>
      </c>
      <c r="DE172">
        <f>((14/16)*100)</f>
        <v>87.5</v>
      </c>
      <c r="DF172">
        <f>((3/16)*100)</f>
        <v>18.75</v>
      </c>
      <c r="DG172">
        <f>((15/16)*100)</f>
        <v>93.75</v>
      </c>
      <c r="DH172">
        <f>((5/16)*100)</f>
        <v>31.25</v>
      </c>
      <c r="DI172">
        <f>((3/16)*100)</f>
        <v>18.75</v>
      </c>
      <c r="DJ172">
        <f>((15/16)*100)</f>
        <v>93.75</v>
      </c>
      <c r="DK172">
        <f>((5/16)*100)</f>
        <v>31.25</v>
      </c>
      <c r="DL172">
        <f>((14/15)*100)</f>
        <v>93.333333333333329</v>
      </c>
      <c r="DM172">
        <f>((3/15)*100)</f>
        <v>20</v>
      </c>
      <c r="DN172">
        <f>((3/15)*100)</f>
        <v>20</v>
      </c>
      <c r="DP172">
        <f>((0/13)*100)</f>
        <v>0</v>
      </c>
      <c r="DQ172">
        <f>((0/13)*100)</f>
        <v>0</v>
      </c>
      <c r="DR172">
        <f>((12/13)*100)</f>
        <v>92.307692307692307</v>
      </c>
      <c r="DS172">
        <f>((0/12)*100)</f>
        <v>0</v>
      </c>
      <c r="DT172">
        <f>((11/12)*100)</f>
        <v>91.666666666666657</v>
      </c>
      <c r="DU172">
        <f>((0/12)*100)</f>
        <v>0</v>
      </c>
      <c r="DV172">
        <f>((0/12)*100)</f>
        <v>0</v>
      </c>
      <c r="DW172">
        <f>((11/12)*100)</f>
        <v>91.666666666666657</v>
      </c>
      <c r="DX172">
        <f>((0/12)*100)</f>
        <v>0</v>
      </c>
      <c r="DY172">
        <f>((12/12)*100)</f>
        <v>100</v>
      </c>
      <c r="DZ172">
        <f>((0/12)*100)</f>
        <v>0</v>
      </c>
      <c r="EA172">
        <f>((0/12)*100)</f>
        <v>0</v>
      </c>
    </row>
    <row r="173" spans="1:131" x14ac:dyDescent="0.25">
      <c r="A173">
        <v>81.727541000000002</v>
      </c>
      <c r="B173">
        <v>7.6622279999999998</v>
      </c>
      <c r="C173">
        <v>74.901032000000001</v>
      </c>
      <c r="D173">
        <v>9.0156150000000004</v>
      </c>
      <c r="E173">
        <v>81.207918000000006</v>
      </c>
      <c r="F173">
        <v>5.5441200000000004</v>
      </c>
      <c r="G173">
        <v>95.684719999999999</v>
      </c>
      <c r="H173">
        <v>9.0255430000000008</v>
      </c>
      <c r="K173">
        <f>(15/200)</f>
        <v>7.4999999999999997E-2</v>
      </c>
      <c r="L173">
        <f>(16/200)</f>
        <v>0.08</v>
      </c>
      <c r="M173">
        <f>(16/200)</f>
        <v>0.08</v>
      </c>
      <c r="N173">
        <f>(15/200)</f>
        <v>7.4999999999999997E-2</v>
      </c>
      <c r="P173">
        <f>(13/200)</f>
        <v>6.5000000000000002E-2</v>
      </c>
      <c r="Q173">
        <f>(10/200)</f>
        <v>0.05</v>
      </c>
      <c r="R173">
        <f>(12/200)</f>
        <v>0.06</v>
      </c>
      <c r="S173">
        <f>(11/200)</f>
        <v>5.5E-2</v>
      </c>
      <c r="U173">
        <f>0.075+0.065</f>
        <v>0.14000000000000001</v>
      </c>
      <c r="V173">
        <f>0.08+0.05</f>
        <v>0.13</v>
      </c>
      <c r="W173">
        <f>0.08+0.06</f>
        <v>0.14000000000000001</v>
      </c>
      <c r="X173">
        <f>0.075+0.055</f>
        <v>0.13</v>
      </c>
      <c r="Z173">
        <f>SQRT((ABS($A$174-$A$173)^2+(ABS($B$174-$B$173)^2)))</f>
        <v>19.433580295399118</v>
      </c>
      <c r="AA173">
        <f>SQRT((ABS($C$174-$C$173)^2+(ABS($D$174-$D$173)^2)))</f>
        <v>21.34024097215535</v>
      </c>
      <c r="AB173">
        <f>SQRT((ABS($E$174-$E$173)^2+(ABS($F$174-$F$173)^2)))</f>
        <v>20.946605095772092</v>
      </c>
      <c r="AC173">
        <f>SQRT((ABS($G$174-$G$173)^2+(ABS($H$174-$H$173)^2)))</f>
        <v>20.014158886736677</v>
      </c>
      <c r="AJ173">
        <f>1/0.14</f>
        <v>7.1428571428571423</v>
      </c>
      <c r="AK173">
        <f>1/0.13</f>
        <v>7.6923076923076916</v>
      </c>
      <c r="AL173">
        <f>1/0.14</f>
        <v>7.1428571428571423</v>
      </c>
      <c r="AM173">
        <f>1/0.13</f>
        <v>7.6923076923076916</v>
      </c>
      <c r="AO173">
        <f>$Z173/$U173</f>
        <v>138.81128782427939</v>
      </c>
      <c r="AP173">
        <f>$AA173/$V173</f>
        <v>164.15569978581038</v>
      </c>
      <c r="AQ173">
        <f>$AB173/$W173</f>
        <v>149.6186078269435</v>
      </c>
      <c r="AR173">
        <f>$AC173/$X173</f>
        <v>153.95506835951289</v>
      </c>
      <c r="AV173">
        <f>((0.075/0.14)*100)</f>
        <v>53.571428571428569</v>
      </c>
      <c r="AW173">
        <f>((0.08/0.13)*100)</f>
        <v>61.53846153846154</v>
      </c>
      <c r="AX173">
        <f>((0.08/0.14)*100)</f>
        <v>57.142857142857139</v>
      </c>
      <c r="AY173">
        <f>((0.075/0.13)*100)</f>
        <v>57.692307692307686</v>
      </c>
      <c r="BA173">
        <f>((0.065/0.14)*100)</f>
        <v>46.428571428571423</v>
      </c>
      <c r="BB173">
        <f>((0.05/0.13)*100)</f>
        <v>38.461538461538467</v>
      </c>
      <c r="BC173">
        <f>((0.06/0.14)*100)</f>
        <v>42.857142857142847</v>
      </c>
      <c r="BD173">
        <f>((0.055/0.13)*100)</f>
        <v>42.307692307692307</v>
      </c>
      <c r="BF173">
        <f>ABS($B$173-$D$173)</f>
        <v>1.3533870000000006</v>
      </c>
      <c r="BG173">
        <f>ABS($F$173-$H$173)</f>
        <v>3.4814230000000004</v>
      </c>
      <c r="BL173">
        <f>SQRT((ABS($A$173-$E$173)^2+(ABS($B$173-$F$173)^2)))</f>
        <v>2.1809148451493914</v>
      </c>
      <c r="BM173">
        <f>SQRT((ABS($C$173-$G$174)^2+(ABS($D$173-$H$174)^2)))</f>
        <v>0.80159239984733377</v>
      </c>
      <c r="BO173">
        <f>SQRT((ABS($A$173-$G$174)^2+(ABS($B$173-$H$174)^2)))</f>
        <v>6.2570784461022182</v>
      </c>
      <c r="BP173">
        <f>SQRT((ABS($C$173-$E$173)^2+(ABS($D$173-$F$173)^2)))</f>
        <v>7.1991727685909215</v>
      </c>
      <c r="BR173">
        <f>DEGREES(ACOS((18.370452350147^2+20.8722556767115^2-5.33217457479751^2)/(2*18.370452350147*20.8722556767115)))</f>
        <v>13.811565499637252</v>
      </c>
      <c r="BS173">
        <f>DEGREES(ACOS((5.46216480061569^2+20.6914034582346^2-17.5411953983115^2)/(2*5.46216480061569*20.6914034582346)))</f>
        <v>48.331426407642823</v>
      </c>
      <c r="BU173">
        <v>15</v>
      </c>
      <c r="BV173">
        <v>5</v>
      </c>
      <c r="BW173">
        <v>3</v>
      </c>
      <c r="BX173">
        <v>11</v>
      </c>
      <c r="BY173">
        <v>16</v>
      </c>
      <c r="BZ173">
        <v>5</v>
      </c>
      <c r="CA173">
        <v>13</v>
      </c>
      <c r="CB173">
        <v>4</v>
      </c>
      <c r="CC173">
        <v>16</v>
      </c>
      <c r="CD173">
        <v>3</v>
      </c>
      <c r="CE173">
        <v>13</v>
      </c>
      <c r="CF173">
        <v>6</v>
      </c>
      <c r="CG173">
        <v>15</v>
      </c>
      <c r="CH173">
        <v>11</v>
      </c>
      <c r="CI173">
        <v>5</v>
      </c>
      <c r="CJ173">
        <v>5</v>
      </c>
      <c r="CL173">
        <v>13</v>
      </c>
      <c r="CM173">
        <v>0</v>
      </c>
      <c r="CN173">
        <v>0</v>
      </c>
      <c r="CO173">
        <v>9</v>
      </c>
      <c r="CP173">
        <v>10</v>
      </c>
      <c r="CQ173">
        <v>0</v>
      </c>
      <c r="CR173">
        <v>9</v>
      </c>
      <c r="CS173">
        <v>0</v>
      </c>
      <c r="CT173">
        <v>12</v>
      </c>
      <c r="CU173">
        <v>0</v>
      </c>
      <c r="CV173">
        <v>9</v>
      </c>
      <c r="CW173">
        <v>2</v>
      </c>
      <c r="CX173">
        <v>11</v>
      </c>
      <c r="CY173">
        <v>9</v>
      </c>
      <c r="CZ173">
        <v>0</v>
      </c>
      <c r="DA173">
        <v>0</v>
      </c>
      <c r="DC173">
        <f>((5/15)*100)</f>
        <v>33.333333333333329</v>
      </c>
      <c r="DD173">
        <f>((3/15)*100)</f>
        <v>20</v>
      </c>
      <c r="DE173">
        <f>((11/15)*100)</f>
        <v>73.333333333333329</v>
      </c>
      <c r="DF173">
        <f>((5/16)*100)</f>
        <v>31.25</v>
      </c>
      <c r="DG173">
        <f>((13/16)*100)</f>
        <v>81.25</v>
      </c>
      <c r="DH173">
        <f>((4/16)*100)</f>
        <v>25</v>
      </c>
      <c r="DI173">
        <f>((3/16)*100)</f>
        <v>18.75</v>
      </c>
      <c r="DJ173">
        <f>((13/16)*100)</f>
        <v>81.25</v>
      </c>
      <c r="DK173">
        <f>((6/16)*100)</f>
        <v>37.5</v>
      </c>
      <c r="DL173">
        <f>((11/15)*100)</f>
        <v>73.333333333333329</v>
      </c>
      <c r="DM173">
        <f>((5/15)*100)</f>
        <v>33.333333333333329</v>
      </c>
      <c r="DN173">
        <f>((5/15)*100)</f>
        <v>33.333333333333329</v>
      </c>
      <c r="DP173">
        <f>((0/13)*100)</f>
        <v>0</v>
      </c>
      <c r="DQ173">
        <f>((0/13)*100)</f>
        <v>0</v>
      </c>
      <c r="DR173">
        <f>((9/13)*100)</f>
        <v>69.230769230769226</v>
      </c>
      <c r="DS173">
        <f>((0/10)*100)</f>
        <v>0</v>
      </c>
      <c r="DT173">
        <f>((9/10)*100)</f>
        <v>90</v>
      </c>
      <c r="DU173">
        <f>((0/10)*100)</f>
        <v>0</v>
      </c>
      <c r="DV173">
        <f>((0/12)*100)</f>
        <v>0</v>
      </c>
      <c r="DW173">
        <f>((9/12)*100)</f>
        <v>75</v>
      </c>
      <c r="DX173">
        <f>((2/12)*100)</f>
        <v>16.666666666666664</v>
      </c>
      <c r="DY173">
        <f>((9/11)*100)</f>
        <v>81.818181818181827</v>
      </c>
      <c r="DZ173">
        <f>((0/11)*100)</f>
        <v>0</v>
      </c>
      <c r="EA173">
        <f>((0/11)*100)</f>
        <v>0</v>
      </c>
    </row>
    <row r="174" spans="1:131" x14ac:dyDescent="0.25">
      <c r="A174">
        <v>62.323280000000004</v>
      </c>
      <c r="B174">
        <v>6.5951300000000002</v>
      </c>
      <c r="C174">
        <v>53.605789000000001</v>
      </c>
      <c r="D174">
        <v>7.6305120000000004</v>
      </c>
      <c r="E174">
        <v>60.324908999999998</v>
      </c>
      <c r="F174">
        <v>3.9131079999999998</v>
      </c>
      <c r="G174">
        <v>75.671670000000006</v>
      </c>
      <c r="H174">
        <v>9.2362219999999997</v>
      </c>
      <c r="K174">
        <f>(13/200)</f>
        <v>6.5000000000000002E-2</v>
      </c>
      <c r="L174">
        <f>(15/200)</f>
        <v>7.4999999999999997E-2</v>
      </c>
      <c r="M174">
        <f>(15/200)</f>
        <v>7.4999999999999997E-2</v>
      </c>
      <c r="N174">
        <f>(13/200)</f>
        <v>6.5000000000000002E-2</v>
      </c>
      <c r="P174">
        <f>(13/200)</f>
        <v>6.5000000000000002E-2</v>
      </c>
      <c r="Q174">
        <f>(11/200)</f>
        <v>5.5E-2</v>
      </c>
      <c r="R174">
        <f>(12/200)</f>
        <v>0.06</v>
      </c>
      <c r="S174">
        <f>(12/200)</f>
        <v>0.06</v>
      </c>
      <c r="U174">
        <f>0.065+0.065</f>
        <v>0.13</v>
      </c>
      <c r="V174">
        <f>0.075+0.055</f>
        <v>0.13</v>
      </c>
      <c r="W174">
        <f>0.075+0.06</f>
        <v>0.13500000000000001</v>
      </c>
      <c r="X174">
        <f>0.065+0.06</f>
        <v>0.125</v>
      </c>
      <c r="Z174">
        <f>SQRT((ABS($A$175-$A$174)^2+(ABS($B$175-$B$174)^2)))</f>
        <v>22.993289719322593</v>
      </c>
      <c r="AA174">
        <f>SQRT((ABS($C$175-$C$174)^2+(ABS($D$175-$D$174)^2)))</f>
        <v>23.207766775787825</v>
      </c>
      <c r="AB174">
        <f>SQRT((ABS($E$175-$E$174)^2+(ABS($F$175-$F$174)^2)))</f>
        <v>21.422733018471963</v>
      </c>
      <c r="AC174">
        <f>SQRT((ABS($G$175-$G$174)^2+(ABS($H$175-$H$174)^2)))</f>
        <v>21.495639631190066</v>
      </c>
      <c r="AJ174">
        <f>1/0.13</f>
        <v>7.6923076923076916</v>
      </c>
      <c r="AK174">
        <f>1/0.13</f>
        <v>7.6923076923076916</v>
      </c>
      <c r="AL174">
        <f>1/0.135</f>
        <v>7.4074074074074066</v>
      </c>
      <c r="AM174">
        <f>1/0.125</f>
        <v>8</v>
      </c>
      <c r="AO174">
        <f>$Z174/$U174</f>
        <v>176.87145937940457</v>
      </c>
      <c r="AP174">
        <f>$AA174/$V174</f>
        <v>178.52128289067556</v>
      </c>
      <c r="AQ174">
        <f>$AB174/$W174</f>
        <v>158.68691124794046</v>
      </c>
      <c r="AR174">
        <f>$AC174/$X174</f>
        <v>171.96511704952053</v>
      </c>
      <c r="AV174">
        <f>((0.065/0.13)*100)</f>
        <v>50</v>
      </c>
      <c r="AW174">
        <f>((0.075/0.13)*100)</f>
        <v>57.692307692307686</v>
      </c>
      <c r="AX174">
        <f>((0.075/0.135)*100)</f>
        <v>55.55555555555555</v>
      </c>
      <c r="AY174">
        <f>((0.065/0.125)*100)</f>
        <v>52</v>
      </c>
      <c r="BA174">
        <f>((0.065/0.13)*100)</f>
        <v>50</v>
      </c>
      <c r="BB174">
        <f>((0.055/0.13)*100)</f>
        <v>42.307692307692307</v>
      </c>
      <c r="BC174">
        <f>((0.06/0.135)*100)</f>
        <v>44.444444444444443</v>
      </c>
      <c r="BD174">
        <f>((0.06/0.125)*100)</f>
        <v>48</v>
      </c>
      <c r="BF174">
        <f>ABS($B$174-$D$174)</f>
        <v>1.0353820000000002</v>
      </c>
      <c r="BG174">
        <f>ABS($F$174-$H$174)</f>
        <v>5.3231140000000003</v>
      </c>
      <c r="BL174">
        <f>SQRT((ABS($A$174-$E$174)^2+(ABS($B$174-$F$174)^2)))</f>
        <v>3.3446567330781534</v>
      </c>
      <c r="BM174">
        <f>SQRT((ABS($C$174-$G$175)^2+(ABS($D$174-$H$175)^2)))</f>
        <v>0.63029800000000336</v>
      </c>
      <c r="BO174">
        <f>SQRT((ABS($A$174-$G$175)^2+(ABS($B$174-$H$175)^2)))</f>
        <v>8.1532022239837154</v>
      </c>
      <c r="BP174">
        <f>SQRT((ABS($C$174-$E$174)^2+(ABS($D$174-$F$174)^2)))</f>
        <v>7.6789104743847583</v>
      </c>
      <c r="BR174">
        <f>DEGREES(ACOS((18.2678392479475^2+22.4781244198704^2-6.47529237923515^2)/(2*18.2678392479475*22.4781244198704)))</f>
        <v>13.944572053516316</v>
      </c>
      <c r="BS174">
        <f>DEGREES(ACOS((5.09309083462371^2+20.4228483649574^2-18.370452350147^2)/(2*5.09309083462371*20.4228483649574)))</f>
        <v>59.507940990474303</v>
      </c>
      <c r="BU174">
        <v>13</v>
      </c>
      <c r="BV174">
        <v>4</v>
      </c>
      <c r="BW174">
        <v>1</v>
      </c>
      <c r="BX174">
        <v>8</v>
      </c>
      <c r="BY174">
        <v>15</v>
      </c>
      <c r="BZ174">
        <v>4</v>
      </c>
      <c r="CA174">
        <v>11</v>
      </c>
      <c r="CB174">
        <v>4</v>
      </c>
      <c r="CC174">
        <v>15</v>
      </c>
      <c r="CD174">
        <v>2</v>
      </c>
      <c r="CE174">
        <v>11</v>
      </c>
      <c r="CF174">
        <v>8</v>
      </c>
      <c r="CG174">
        <v>13</v>
      </c>
      <c r="CH174">
        <v>8</v>
      </c>
      <c r="CI174">
        <v>3</v>
      </c>
      <c r="CJ174">
        <v>6</v>
      </c>
      <c r="CL174">
        <v>13</v>
      </c>
      <c r="CM174">
        <v>2</v>
      </c>
      <c r="CN174">
        <v>0</v>
      </c>
      <c r="CO174">
        <v>8</v>
      </c>
      <c r="CP174">
        <v>11</v>
      </c>
      <c r="CQ174">
        <v>2</v>
      </c>
      <c r="CR174">
        <v>8</v>
      </c>
      <c r="CS174">
        <v>1</v>
      </c>
      <c r="CT174">
        <v>12</v>
      </c>
      <c r="CU174">
        <v>0</v>
      </c>
      <c r="CV174">
        <v>8</v>
      </c>
      <c r="CW174">
        <v>5</v>
      </c>
      <c r="CX174">
        <v>12</v>
      </c>
      <c r="CY174">
        <v>8</v>
      </c>
      <c r="CZ174">
        <v>0</v>
      </c>
      <c r="DA174">
        <v>2</v>
      </c>
      <c r="DC174">
        <f>((4/13)*100)</f>
        <v>30.76923076923077</v>
      </c>
      <c r="DD174">
        <f>((1/13)*100)</f>
        <v>7.6923076923076925</v>
      </c>
      <c r="DE174">
        <f>((8/13)*100)</f>
        <v>61.53846153846154</v>
      </c>
      <c r="DF174">
        <f>((4/15)*100)</f>
        <v>26.666666666666668</v>
      </c>
      <c r="DG174">
        <f>((11/15)*100)</f>
        <v>73.333333333333329</v>
      </c>
      <c r="DH174">
        <f>((4/15)*100)</f>
        <v>26.666666666666668</v>
      </c>
      <c r="DI174">
        <f>((2/15)*100)</f>
        <v>13.333333333333334</v>
      </c>
      <c r="DJ174">
        <f>((11/15)*100)</f>
        <v>73.333333333333329</v>
      </c>
      <c r="DK174">
        <f>((8/15)*100)</f>
        <v>53.333333333333336</v>
      </c>
      <c r="DL174">
        <f>((8/13)*100)</f>
        <v>61.53846153846154</v>
      </c>
      <c r="DM174">
        <f>((3/13)*100)</f>
        <v>23.076923076923077</v>
      </c>
      <c r="DN174">
        <f>((6/13)*100)</f>
        <v>46.153846153846153</v>
      </c>
      <c r="DP174">
        <f>((2/13)*100)</f>
        <v>15.384615384615385</v>
      </c>
      <c r="DQ174">
        <f>((0/13)*100)</f>
        <v>0</v>
      </c>
      <c r="DR174">
        <f>((8/13)*100)</f>
        <v>61.53846153846154</v>
      </c>
      <c r="DS174">
        <f>((2/11)*100)</f>
        <v>18.181818181818183</v>
      </c>
      <c r="DT174">
        <f>((8/11)*100)</f>
        <v>72.727272727272734</v>
      </c>
      <c r="DU174">
        <f>((1/11)*100)</f>
        <v>9.0909090909090917</v>
      </c>
      <c r="DV174">
        <f>((0/12)*100)</f>
        <v>0</v>
      </c>
      <c r="DW174">
        <f>((8/12)*100)</f>
        <v>66.666666666666657</v>
      </c>
      <c r="DX174">
        <f>((5/12)*100)</f>
        <v>41.666666666666671</v>
      </c>
      <c r="DY174">
        <f>((8/12)*100)</f>
        <v>66.666666666666657</v>
      </c>
      <c r="DZ174">
        <f>((0/12)*100)</f>
        <v>0</v>
      </c>
      <c r="EA174">
        <f>((2/12)*100)</f>
        <v>16.666666666666664</v>
      </c>
    </row>
    <row r="175" spans="1:131" x14ac:dyDescent="0.25">
      <c r="A175">
        <v>39.342071000000004</v>
      </c>
      <c r="B175">
        <v>5.8498749999999999</v>
      </c>
      <c r="C175">
        <v>30.401528999999996</v>
      </c>
      <c r="D175">
        <v>7.2270810000000001</v>
      </c>
      <c r="E175">
        <v>38.907009000000002</v>
      </c>
      <c r="F175">
        <v>3.458081</v>
      </c>
      <c r="G175">
        <v>54.236087000000005</v>
      </c>
      <c r="H175">
        <v>7.6305120000000004</v>
      </c>
      <c r="K175">
        <f>(13/200)</f>
        <v>6.5000000000000002E-2</v>
      </c>
      <c r="L175">
        <f>(17/200)</f>
        <v>8.5000000000000006E-2</v>
      </c>
      <c r="M175">
        <f>(13/200)</f>
        <v>6.5000000000000002E-2</v>
      </c>
      <c r="N175">
        <f>(15/200)</f>
        <v>7.4999999999999997E-2</v>
      </c>
      <c r="P175">
        <f>(13/200)</f>
        <v>6.5000000000000002E-2</v>
      </c>
      <c r="Q175">
        <f>(10/200)</f>
        <v>0.05</v>
      </c>
      <c r="R175">
        <f>(12/200)</f>
        <v>0.06</v>
      </c>
      <c r="S175">
        <f>(12/200)</f>
        <v>0.06</v>
      </c>
      <c r="U175">
        <f>0.065+0.065</f>
        <v>0.13</v>
      </c>
      <c r="V175">
        <f>0.085+0.05</f>
        <v>0.13500000000000001</v>
      </c>
      <c r="W175">
        <f>0.065+0.06</f>
        <v>0.125</v>
      </c>
      <c r="X175">
        <f>0.075+0.06</f>
        <v>0.13500000000000001</v>
      </c>
      <c r="Z175">
        <f>SQRT((ABS($A$176-$A$175)^2+(ABS($B$176-$B$175)^2)))</f>
        <v>19.44535473899597</v>
      </c>
      <c r="AC175">
        <f>SQRT((ABS($G$176-$G$175)^2+(ABS($H$176-$H$175)^2)))</f>
        <v>23.020347535434063</v>
      </c>
      <c r="AJ175">
        <f>1/0.13</f>
        <v>7.6923076923076916</v>
      </c>
      <c r="AK175">
        <f>1/0.135</f>
        <v>7.4074074074074066</v>
      </c>
      <c r="AL175">
        <f>1/0.125</f>
        <v>8</v>
      </c>
      <c r="AM175">
        <f>1/0.135</f>
        <v>7.4074074074074066</v>
      </c>
      <c r="AO175">
        <f>$Z175/$U175</f>
        <v>149.57965183843052</v>
      </c>
      <c r="AR175">
        <f>$AC175/$X175</f>
        <v>170.52109285506711</v>
      </c>
      <c r="AV175">
        <f>((0.065/0.13)*100)</f>
        <v>50</v>
      </c>
      <c r="AW175">
        <f>((0.085/0.135)*100)</f>
        <v>62.962962962962962</v>
      </c>
      <c r="AX175">
        <f>((0.065/0.125)*100)</f>
        <v>52</v>
      </c>
      <c r="AY175">
        <f>((0.075/0.135)*100)</f>
        <v>55.55555555555555</v>
      </c>
      <c r="BA175">
        <f>((0.065/0.13)*100)</f>
        <v>50</v>
      </c>
      <c r="BB175">
        <f>((0.05/0.135)*100)</f>
        <v>37.037037037037038</v>
      </c>
      <c r="BC175">
        <f>((0.06/0.125)*100)</f>
        <v>48</v>
      </c>
      <c r="BD175">
        <f>((0.06/0.135)*100)</f>
        <v>44.444444444444443</v>
      </c>
      <c r="BF175">
        <f>ABS($B$175-$D$175)</f>
        <v>1.3772060000000002</v>
      </c>
      <c r="BG175">
        <f>ABS($F$175-$H$175)</f>
        <v>4.1724310000000004</v>
      </c>
      <c r="BL175">
        <f>SQRT((ABS($A$175-$E$175)^2+(ABS($B$175-$F$175)^2)))</f>
        <v>2.4310404114864075</v>
      </c>
      <c r="BO175">
        <f>SQRT((ABS($A$175-$G$176)^2+(ABS($B$175-$H$176)^2)))</f>
        <v>8.3417615001275376</v>
      </c>
      <c r="BP175">
        <f>SQRT((ABS($C$175-$E$175)^2+(ABS($D$175-$F$175)^2)))</f>
        <v>9.3031473722821403</v>
      </c>
      <c r="BU175">
        <v>13</v>
      </c>
      <c r="BV175">
        <v>5</v>
      </c>
      <c r="BW175">
        <v>2</v>
      </c>
      <c r="BX175">
        <v>9</v>
      </c>
      <c r="BY175">
        <v>17</v>
      </c>
      <c r="BZ175">
        <v>5</v>
      </c>
      <c r="CA175">
        <v>11</v>
      </c>
      <c r="CB175">
        <v>6</v>
      </c>
      <c r="CC175">
        <v>13</v>
      </c>
      <c r="CD175">
        <v>1</v>
      </c>
      <c r="CE175">
        <v>11</v>
      </c>
      <c r="CF175">
        <v>7</v>
      </c>
      <c r="CG175">
        <v>15</v>
      </c>
      <c r="CH175">
        <v>9</v>
      </c>
      <c r="CI175">
        <v>5</v>
      </c>
      <c r="CJ175">
        <v>8</v>
      </c>
      <c r="CL175">
        <v>13</v>
      </c>
      <c r="CM175">
        <v>2</v>
      </c>
      <c r="CN175">
        <v>0</v>
      </c>
      <c r="CO175">
        <v>7</v>
      </c>
      <c r="CP175">
        <v>10</v>
      </c>
      <c r="CQ175">
        <v>2</v>
      </c>
      <c r="CR175">
        <v>6</v>
      </c>
      <c r="CS175">
        <v>0</v>
      </c>
      <c r="CT175">
        <v>12</v>
      </c>
      <c r="CU175">
        <v>1</v>
      </c>
      <c r="CV175">
        <v>6</v>
      </c>
      <c r="CW175">
        <v>5</v>
      </c>
      <c r="CX175">
        <v>12</v>
      </c>
      <c r="CY175">
        <v>7</v>
      </c>
      <c r="CZ175">
        <v>1</v>
      </c>
      <c r="DA175">
        <v>5</v>
      </c>
      <c r="DC175">
        <f>((5/13)*100)</f>
        <v>38.461538461538467</v>
      </c>
      <c r="DD175">
        <f>((2/13)*100)</f>
        <v>15.384615384615385</v>
      </c>
      <c r="DE175">
        <f>((9/13)*100)</f>
        <v>69.230769230769226</v>
      </c>
      <c r="DF175">
        <f>((5/17)*100)</f>
        <v>29.411764705882355</v>
      </c>
      <c r="DG175">
        <f>((11/17)*100)</f>
        <v>64.705882352941174</v>
      </c>
      <c r="DH175">
        <f>((6/17)*100)</f>
        <v>35.294117647058826</v>
      </c>
      <c r="DI175">
        <f>((1/13)*100)</f>
        <v>7.6923076923076925</v>
      </c>
      <c r="DJ175">
        <f>((11/13)*100)</f>
        <v>84.615384615384613</v>
      </c>
      <c r="DK175">
        <f>((7/13)*100)</f>
        <v>53.846153846153847</v>
      </c>
      <c r="DL175">
        <f>((9/15)*100)</f>
        <v>60</v>
      </c>
      <c r="DM175">
        <f>((5/15)*100)</f>
        <v>33.333333333333329</v>
      </c>
      <c r="DN175">
        <f>((8/15)*100)</f>
        <v>53.333333333333336</v>
      </c>
      <c r="DP175">
        <f>((2/13)*100)</f>
        <v>15.384615384615385</v>
      </c>
      <c r="DQ175">
        <f>((0/13)*100)</f>
        <v>0</v>
      </c>
      <c r="DR175">
        <f>((7/13)*100)</f>
        <v>53.846153846153847</v>
      </c>
      <c r="DS175">
        <f>((2/10)*100)</f>
        <v>20</v>
      </c>
      <c r="DT175">
        <f>((6/10)*100)</f>
        <v>60</v>
      </c>
      <c r="DU175">
        <f>((0/10)*100)</f>
        <v>0</v>
      </c>
      <c r="DV175">
        <f>((1/12)*100)</f>
        <v>8.3333333333333321</v>
      </c>
      <c r="DW175">
        <f>((6/12)*100)</f>
        <v>50</v>
      </c>
      <c r="DX175">
        <f>((5/12)*100)</f>
        <v>41.666666666666671</v>
      </c>
      <c r="DY175">
        <f>((7/12)*100)</f>
        <v>58.333333333333336</v>
      </c>
      <c r="DZ175">
        <f>((1/12)*100)</f>
        <v>8.3333333333333321</v>
      </c>
      <c r="EA175">
        <f>((5/12)*100)</f>
        <v>41.666666666666671</v>
      </c>
    </row>
    <row r="176" spans="1:131" x14ac:dyDescent="0.25">
      <c r="A176">
        <v>19.922648000000002</v>
      </c>
      <c r="B176">
        <v>6.853783</v>
      </c>
      <c r="G176">
        <v>31.215974000000003</v>
      </c>
      <c r="H176">
        <v>7.734426</v>
      </c>
      <c r="K176">
        <f>(13/200)</f>
        <v>6.5000000000000002E-2</v>
      </c>
      <c r="N176">
        <f>(17/200)</f>
        <v>8.5000000000000006E-2</v>
      </c>
      <c r="P176">
        <f>(13/200)</f>
        <v>6.5000000000000002E-2</v>
      </c>
      <c r="Q176">
        <f>(12/200)</f>
        <v>0.06</v>
      </c>
      <c r="R176">
        <f>(14/200)</f>
        <v>7.0000000000000007E-2</v>
      </c>
      <c r="S176">
        <f>(11/200)</f>
        <v>5.5E-2</v>
      </c>
      <c r="U176">
        <f>0.065+0.065</f>
        <v>0.13</v>
      </c>
      <c r="X176">
        <f>0.085+0.055</f>
        <v>0.14000000000000001</v>
      </c>
      <c r="AJ176">
        <f>1/0.13</f>
        <v>7.6923076923076916</v>
      </c>
      <c r="AM176">
        <f>1/0.14</f>
        <v>7.1428571428571423</v>
      </c>
      <c r="AV176">
        <f>((0.065/0.13)*100)</f>
        <v>50</v>
      </c>
      <c r="AY176">
        <f>((0.085/0.14)*100)</f>
        <v>60.714285714285708</v>
      </c>
      <c r="BA176">
        <f>((0.065/0.13)*100)</f>
        <v>50</v>
      </c>
      <c r="BD176">
        <f>((0.055/0.14)*100)</f>
        <v>39.285714285714285</v>
      </c>
      <c r="BI176">
        <v>1.881656</v>
      </c>
      <c r="BJ176">
        <v>2.0004504999999995</v>
      </c>
      <c r="BU176">
        <v>13</v>
      </c>
      <c r="BV176">
        <v>2</v>
      </c>
      <c r="BW176">
        <v>1</v>
      </c>
      <c r="BX176">
        <v>11</v>
      </c>
      <c r="CG176">
        <v>17</v>
      </c>
      <c r="CH176">
        <v>11</v>
      </c>
      <c r="CI176">
        <v>5</v>
      </c>
      <c r="CJ176">
        <v>7</v>
      </c>
      <c r="CL176">
        <v>13</v>
      </c>
      <c r="CM176">
        <v>1</v>
      </c>
      <c r="CN176">
        <v>1</v>
      </c>
      <c r="CO176">
        <v>7</v>
      </c>
      <c r="CP176">
        <v>12</v>
      </c>
      <c r="CQ176">
        <v>1</v>
      </c>
      <c r="CR176">
        <v>10</v>
      </c>
      <c r="CS176">
        <v>0</v>
      </c>
      <c r="CT176">
        <v>14</v>
      </c>
      <c r="CU176">
        <v>2</v>
      </c>
      <c r="CV176">
        <v>10</v>
      </c>
      <c r="CW176">
        <v>4</v>
      </c>
      <c r="CX176">
        <v>11</v>
      </c>
      <c r="CY176">
        <v>7</v>
      </c>
      <c r="CZ176">
        <v>0</v>
      </c>
      <c r="DA176">
        <v>5</v>
      </c>
      <c r="DC176">
        <f>((2/13)*100)</f>
        <v>15.384615384615385</v>
      </c>
      <c r="DD176">
        <f>((1/13)*100)</f>
        <v>7.6923076923076925</v>
      </c>
      <c r="DE176">
        <f>((11/13)*100)</f>
        <v>84.615384615384613</v>
      </c>
      <c r="DL176">
        <f>((11/17)*100)</f>
        <v>64.705882352941174</v>
      </c>
      <c r="DM176">
        <f>((5/17)*100)</f>
        <v>29.411764705882355</v>
      </c>
      <c r="DN176">
        <f>((7/17)*100)</f>
        <v>41.17647058823529</v>
      </c>
      <c r="DP176">
        <f>((1/13)*100)</f>
        <v>7.6923076923076925</v>
      </c>
      <c r="DQ176">
        <f>((1/13)*100)</f>
        <v>7.6923076923076925</v>
      </c>
      <c r="DR176">
        <f>((7/13)*100)</f>
        <v>53.846153846153847</v>
      </c>
      <c r="DS176">
        <f>((1/12)*100)</f>
        <v>8.3333333333333321</v>
      </c>
      <c r="DT176">
        <f>((10/12)*100)</f>
        <v>83.333333333333343</v>
      </c>
      <c r="DU176">
        <f>((0/12)*100)</f>
        <v>0</v>
      </c>
      <c r="DV176">
        <f>((2/14)*100)</f>
        <v>14.285714285714285</v>
      </c>
      <c r="DW176">
        <f>((10/14)*100)</f>
        <v>71.428571428571431</v>
      </c>
      <c r="DX176">
        <f>((4/14)*100)</f>
        <v>28.571428571428569</v>
      </c>
      <c r="DY176">
        <f>((7/11)*100)</f>
        <v>63.636363636363633</v>
      </c>
      <c r="DZ176">
        <f>((0/11)*100)</f>
        <v>0</v>
      </c>
      <c r="EA176">
        <f>((5/11)*100)</f>
        <v>45.454545454545453</v>
      </c>
    </row>
    <row r="177" spans="1:131" x14ac:dyDescent="0.25">
      <c r="A177" t="s">
        <v>22</v>
      </c>
      <c r="B177" t="s">
        <v>22</v>
      </c>
      <c r="C177" t="s">
        <v>22</v>
      </c>
      <c r="D177" t="s">
        <v>22</v>
      </c>
      <c r="E177" t="s">
        <v>22</v>
      </c>
      <c r="F177" t="s">
        <v>22</v>
      </c>
      <c r="G177" t="s">
        <v>22</v>
      </c>
      <c r="H177" t="s">
        <v>22</v>
      </c>
      <c r="BR177">
        <f>DEGREES(ACOS((6.27169371028433^2+22.5505855790734^2-18.3704020488205^2)/(2*6.27169371028433*22.5505855790734)))</f>
        <v>41.943999477109479</v>
      </c>
      <c r="BS177">
        <f>DEGREES(ACOS((18.3704020488205^2+20.7701437932999^2-5.43311692150878^2)/(2*18.3704020488205*20.7701437932999)))</f>
        <v>14.335078818383668</v>
      </c>
    </row>
    <row r="178" spans="1:131" x14ac:dyDescent="0.25">
      <c r="A178">
        <v>40.752085999999998</v>
      </c>
      <c r="B178">
        <v>9.8668460000000007</v>
      </c>
      <c r="C178">
        <v>34.429027000000005</v>
      </c>
      <c r="D178">
        <v>8.4824160000000006</v>
      </c>
      <c r="E178">
        <v>36.237780999999998</v>
      </c>
      <c r="F178">
        <v>10.157745</v>
      </c>
      <c r="G178">
        <v>36.081602000000004</v>
      </c>
      <c r="H178">
        <v>6.1515060000000004</v>
      </c>
      <c r="Z178">
        <f>SQRT((ABS($A$179-$A$178)^2+(ABS($B$179-$B$178)^2)))</f>
        <v>23.835857028428521</v>
      </c>
      <c r="AA178">
        <f>SQRT((ABS($C$179-$C$178)^2+(ABS($D$179-$D$178)^2)))</f>
        <v>25.039939659311518</v>
      </c>
      <c r="AB178">
        <f>SQRT((ABS($E$179-$E$178)^2+(ABS($F$179-$F$178)^2)))</f>
        <v>26.328109649712871</v>
      </c>
      <c r="AC178">
        <f>SQRT((ABS($G$179-$G$178)^2+(ABS($H$179-$H$178)^2)))</f>
        <v>26.443738397279098</v>
      </c>
      <c r="BF178">
        <f>ABS($B$178-$D$178)</f>
        <v>1.38443</v>
      </c>
      <c r="BG178">
        <f>ABS($F$178-$H$178)</f>
        <v>4.0062389999999999</v>
      </c>
      <c r="BL178">
        <f>SQRT((ABS($A$178-$E$178)^2+(ABS($B$178-$F$178)^2)))</f>
        <v>4.5236679654044023</v>
      </c>
      <c r="BM178">
        <f>SQRT((ABS($C$178-$G$178)^2+(ABS($D$178-$H$178)^2)))</f>
        <v>2.8572968971958437</v>
      </c>
      <c r="BO178">
        <f>SQRT((ABS($A$178-$G$178)^2+(ABS($B$178-$H$178)^2)))</f>
        <v>5.9680124086546567</v>
      </c>
      <c r="BP178">
        <f>SQRT((ABS($C$178-$E$178)^2+(ABS($D$178-$F$178)^2)))</f>
        <v>2.4654245660244758</v>
      </c>
      <c r="BR178">
        <f>DEGREES(ACOS((5.43311692150878^2+23.8799535807308^2-21.7754375865411^2)/(2*5.43311692150878*23.8799535807308)))</f>
        <v>61.050388979408652</v>
      </c>
      <c r="BS178">
        <f>DEGREES(ACOS((21.7754375865411^2+22.7897283079823^2-5.24030216232709^2)/(2*21.7754375865411*22.7897283079823)))</f>
        <v>13.252659288459485</v>
      </c>
    </row>
    <row r="179" spans="1:131" x14ac:dyDescent="0.25">
      <c r="A179">
        <v>64.581028000000003</v>
      </c>
      <c r="B179">
        <v>9.2927350000000004</v>
      </c>
      <c r="C179">
        <v>59.447406000000001</v>
      </c>
      <c r="D179">
        <v>7.4435269999999996</v>
      </c>
      <c r="E179">
        <v>62.565882999999999</v>
      </c>
      <c r="F179">
        <v>10.137675</v>
      </c>
      <c r="G179">
        <v>62.524089000000004</v>
      </c>
      <c r="H179">
        <v>5.8942480000000002</v>
      </c>
      <c r="K179">
        <f>(15/200)</f>
        <v>7.4999999999999997E-2</v>
      </c>
      <c r="L179">
        <f>(15/200)</f>
        <v>7.4999999999999997E-2</v>
      </c>
      <c r="M179">
        <f>(14/200)</f>
        <v>7.0000000000000007E-2</v>
      </c>
      <c r="N179">
        <f>(14/200)</f>
        <v>7.0000000000000007E-2</v>
      </c>
      <c r="P179">
        <f>(10/200)</f>
        <v>0.05</v>
      </c>
      <c r="Q179">
        <f>(11/200)</f>
        <v>5.5E-2</v>
      </c>
      <c r="R179">
        <f>(11/200)</f>
        <v>5.5E-2</v>
      </c>
      <c r="S179">
        <f>(12/200)</f>
        <v>0.06</v>
      </c>
      <c r="U179">
        <f>0.075+0.05</f>
        <v>0.125</v>
      </c>
      <c r="V179">
        <f>0.075+0.055</f>
        <v>0.13</v>
      </c>
      <c r="W179">
        <f>0.07+0.055</f>
        <v>0.125</v>
      </c>
      <c r="X179">
        <f>0.07+0.06</f>
        <v>0.13</v>
      </c>
      <c r="Z179">
        <f>SQRT((ABS($A$180-$A$179)^2+(ABS($B$180-$B$179)^2)))</f>
        <v>21.637422327014306</v>
      </c>
      <c r="AA179">
        <f>SQRT((ABS($C$180-$C$179)^2+(ABS($D$180-$D$179)^2)))</f>
        <v>22.192633034142503</v>
      </c>
      <c r="AB179">
        <f>SQRT((ABS($E$180-$E$179)^2+(ABS($F$180-$F$179)^2)))</f>
        <v>21.976866304932489</v>
      </c>
      <c r="AC179">
        <f>SQRT((ABS($G$180-$G$179)^2+(ABS($H$180-$H$179)^2)))</f>
        <v>22.788601491704256</v>
      </c>
      <c r="AJ179">
        <f>1/0.125</f>
        <v>8</v>
      </c>
      <c r="AK179">
        <f>1/0.13</f>
        <v>7.6923076923076916</v>
      </c>
      <c r="AL179">
        <f>1/0.125</f>
        <v>8</v>
      </c>
      <c r="AM179">
        <f>1/0.13</f>
        <v>7.6923076923076916</v>
      </c>
      <c r="AO179">
        <f>$Z179/$U179</f>
        <v>173.09937861611445</v>
      </c>
      <c r="AP179">
        <f>$AA179/$V179</f>
        <v>170.71256180109617</v>
      </c>
      <c r="AQ179">
        <f>$AB179/$W179</f>
        <v>175.81493043945991</v>
      </c>
      <c r="AR179">
        <f>$AC179/$X179</f>
        <v>175.29693455157118</v>
      </c>
      <c r="AV179">
        <f>((0.075/0.125)*100)</f>
        <v>60</v>
      </c>
      <c r="AW179">
        <f>((0.075/0.13)*100)</f>
        <v>57.692307692307686</v>
      </c>
      <c r="AX179">
        <f>((0.07/0.125)*100)</f>
        <v>56.000000000000007</v>
      </c>
      <c r="AY179">
        <f>((0.07/0.13)*100)</f>
        <v>53.846153846153854</v>
      </c>
      <c r="BA179">
        <f>((0.05/0.125)*100)</f>
        <v>40</v>
      </c>
      <c r="BB179">
        <f>((0.055/0.13)*100)</f>
        <v>42.307692307692307</v>
      </c>
      <c r="BC179">
        <f>((0.055/0.125)*100)</f>
        <v>44</v>
      </c>
      <c r="BD179">
        <f>((0.06/0.13)*100)</f>
        <v>46.153846153846153</v>
      </c>
      <c r="BF179">
        <f>ABS($B$179-$D$179)</f>
        <v>1.8492080000000009</v>
      </c>
      <c r="BG179">
        <f>ABS($F$179-$H$179)</f>
        <v>4.2434269999999996</v>
      </c>
      <c r="BL179">
        <f>SQRT((ABS($A$179-$E$179)^2+(ABS($B$179-$F$179)^2)))</f>
        <v>2.1851162382411182</v>
      </c>
      <c r="BM179">
        <f>SQRT((ABS($C$179-$G$179)^2+(ABS($D$179-$H$179)^2)))</f>
        <v>3.4447414565290697</v>
      </c>
      <c r="BO179">
        <f>SQRT((ABS($A$179-$G$179)^2+(ABS($B$179-$H$179)^2)))</f>
        <v>3.9724944227638632</v>
      </c>
      <c r="BP179">
        <f>SQRT((ABS($C$179-$E$179)^2+(ABS($D$179-$F$179)^2)))</f>
        <v>4.121083867798979</v>
      </c>
      <c r="BR179">
        <f>DEGREES(ACOS((5.24030216232709^2+25.4155680956081^2-24.108688579304^2)/(2*5.24030216232709*25.4155680956081)))</f>
        <v>69.752837097059142</v>
      </c>
      <c r="BS179">
        <f>DEGREES(ACOS((24.108688579304^2+25.5693001709511^2-5.09587573701557^2)/(2*24.108688579304*25.5693001709511)))</f>
        <v>11.28449613333664</v>
      </c>
      <c r="BU179">
        <v>15</v>
      </c>
      <c r="BV179">
        <v>9</v>
      </c>
      <c r="BW179">
        <v>8</v>
      </c>
      <c r="BX179">
        <v>8</v>
      </c>
      <c r="BY179">
        <v>15</v>
      </c>
      <c r="BZ179">
        <v>9</v>
      </c>
      <c r="CA179">
        <v>4</v>
      </c>
      <c r="CB179">
        <v>3</v>
      </c>
      <c r="CC179">
        <v>14</v>
      </c>
      <c r="CD179">
        <v>8</v>
      </c>
      <c r="CE179">
        <v>4</v>
      </c>
      <c r="CF179">
        <v>14</v>
      </c>
      <c r="CG179">
        <v>14</v>
      </c>
      <c r="CH179">
        <v>8</v>
      </c>
      <c r="CI179">
        <v>4</v>
      </c>
      <c r="CJ179">
        <v>14</v>
      </c>
      <c r="CL179">
        <v>10</v>
      </c>
      <c r="CM179">
        <v>4</v>
      </c>
      <c r="CN179">
        <v>4</v>
      </c>
      <c r="CO179">
        <v>5</v>
      </c>
      <c r="CP179">
        <v>11</v>
      </c>
      <c r="CQ179">
        <v>4</v>
      </c>
      <c r="CR179">
        <v>0</v>
      </c>
      <c r="CS179">
        <v>0</v>
      </c>
      <c r="CT179">
        <v>11</v>
      </c>
      <c r="CU179">
        <v>4</v>
      </c>
      <c r="CV179">
        <v>0</v>
      </c>
      <c r="CW179">
        <v>11</v>
      </c>
      <c r="CX179">
        <v>12</v>
      </c>
      <c r="CY179">
        <v>5</v>
      </c>
      <c r="CZ179">
        <v>0</v>
      </c>
      <c r="DA179">
        <v>11</v>
      </c>
      <c r="DC179">
        <f>((9/15)*100)</f>
        <v>60</v>
      </c>
      <c r="DD179">
        <f>((8/15)*100)</f>
        <v>53.333333333333336</v>
      </c>
      <c r="DE179">
        <f>((8/15)*100)</f>
        <v>53.333333333333336</v>
      </c>
      <c r="DF179">
        <f>((9/15)*100)</f>
        <v>60</v>
      </c>
      <c r="DG179">
        <f>((4/15)*100)</f>
        <v>26.666666666666668</v>
      </c>
      <c r="DH179">
        <f>((3/15)*100)</f>
        <v>20</v>
      </c>
      <c r="DI179">
        <f>((8/14)*100)</f>
        <v>57.142857142857139</v>
      </c>
      <c r="DJ179">
        <f>((4/14)*100)</f>
        <v>28.571428571428569</v>
      </c>
      <c r="DK179">
        <f>((14/14)*100)</f>
        <v>100</v>
      </c>
      <c r="DL179">
        <f>((8/14)*100)</f>
        <v>57.142857142857139</v>
      </c>
      <c r="DM179">
        <f>((4/14)*100)</f>
        <v>28.571428571428569</v>
      </c>
      <c r="DN179">
        <f>((14/14)*100)</f>
        <v>100</v>
      </c>
      <c r="DP179">
        <f>((4/10)*100)</f>
        <v>40</v>
      </c>
      <c r="DQ179">
        <f>((4/10)*100)</f>
        <v>40</v>
      </c>
      <c r="DR179">
        <f>((5/10)*100)</f>
        <v>50</v>
      </c>
      <c r="DS179">
        <f>((4/11)*100)</f>
        <v>36.363636363636367</v>
      </c>
      <c r="DT179">
        <f>((0/11)*100)</f>
        <v>0</v>
      </c>
      <c r="DU179">
        <f>((0/11)*100)</f>
        <v>0</v>
      </c>
      <c r="DV179">
        <f>((4/11)*100)</f>
        <v>36.363636363636367</v>
      </c>
      <c r="DW179">
        <f>((0/11)*100)</f>
        <v>0</v>
      </c>
      <c r="DX179">
        <f>((11/11)*100)</f>
        <v>100</v>
      </c>
      <c r="DY179">
        <f>((5/12)*100)</f>
        <v>41.666666666666671</v>
      </c>
      <c r="DZ179">
        <f>((0/12)*100)</f>
        <v>0</v>
      </c>
      <c r="EA179">
        <f>((11/12)*100)</f>
        <v>91.666666666666657</v>
      </c>
    </row>
    <row r="180" spans="1:131" x14ac:dyDescent="0.25">
      <c r="A180">
        <v>86.173764000000006</v>
      </c>
      <c r="B180">
        <v>10.682626000000001</v>
      </c>
      <c r="C180">
        <v>81.599693000000002</v>
      </c>
      <c r="D180">
        <v>8.7811149999999998</v>
      </c>
      <c r="E180">
        <v>84.508656999999999</v>
      </c>
      <c r="F180">
        <v>11.361326</v>
      </c>
      <c r="G180">
        <v>85.283822000000015</v>
      </c>
      <c r="H180">
        <v>7.0409439999999996</v>
      </c>
      <c r="K180">
        <f>(14/200)</f>
        <v>7.0000000000000007E-2</v>
      </c>
      <c r="L180">
        <f>(13/200)</f>
        <v>6.5000000000000002E-2</v>
      </c>
      <c r="M180">
        <f>(13/200)</f>
        <v>6.5000000000000002E-2</v>
      </c>
      <c r="N180">
        <f>(14/200)</f>
        <v>7.0000000000000007E-2</v>
      </c>
      <c r="P180">
        <f>(8/200)</f>
        <v>0.04</v>
      </c>
      <c r="Q180">
        <f>(10/200)</f>
        <v>0.05</v>
      </c>
      <c r="R180">
        <f>(10/200)</f>
        <v>0.05</v>
      </c>
      <c r="S180">
        <f>(9/200)</f>
        <v>4.4999999999999998E-2</v>
      </c>
      <c r="U180">
        <f>0.07+0.04</f>
        <v>0.11000000000000001</v>
      </c>
      <c r="V180">
        <f>0.065+0.05</f>
        <v>0.115</v>
      </c>
      <c r="W180">
        <f>0.065+0.05</f>
        <v>0.115</v>
      </c>
      <c r="X180">
        <f>0.07+0.045</f>
        <v>0.115</v>
      </c>
      <c r="Z180">
        <f>SQRT((ABS($A$181-$A$180)^2+(ABS($B$181-$B$180)^2)))</f>
        <v>25.253661029012907</v>
      </c>
      <c r="AA180">
        <f>SQRT((ABS($C$181-$C$180)^2+(ABS($D$181-$D$180)^2)))</f>
        <v>22.543991453715677</v>
      </c>
      <c r="AB180">
        <f>SQRT((ABS($E$181-$E$180)^2+(ABS($F$181-$F$180)^2)))</f>
        <v>24.083281978784154</v>
      </c>
      <c r="AC180">
        <f>SQRT((ABS($G$181-$G$180)^2+(ABS($H$181-$H$180)^2)))</f>
        <v>23.490843211556957</v>
      </c>
      <c r="AJ180">
        <f>1/0.11</f>
        <v>9.0909090909090917</v>
      </c>
      <c r="AK180">
        <f>1/0.115</f>
        <v>8.695652173913043</v>
      </c>
      <c r="AL180">
        <f>1/0.115</f>
        <v>8.695652173913043</v>
      </c>
      <c r="AM180">
        <f>1/0.115</f>
        <v>8.695652173913043</v>
      </c>
      <c r="AO180">
        <f>$Z180/$U180</f>
        <v>229.57873662739004</v>
      </c>
      <c r="AP180">
        <f>$AA180/$V180</f>
        <v>196.03470829317979</v>
      </c>
      <c r="AQ180">
        <f>$AB180/$W180</f>
        <v>209.41984329377524</v>
      </c>
      <c r="AR180">
        <f>$AC180/$X180</f>
        <v>204.2682018396257</v>
      </c>
      <c r="AV180">
        <f>((0.07/0.11)*100)</f>
        <v>63.636363636363647</v>
      </c>
      <c r="AW180">
        <f>((0.065/0.115)*100)</f>
        <v>56.521739130434781</v>
      </c>
      <c r="AX180">
        <f>((0.065/0.115)*100)</f>
        <v>56.521739130434781</v>
      </c>
      <c r="AY180">
        <f>((0.07/0.115)*100)</f>
        <v>60.869565217391312</v>
      </c>
      <c r="BA180">
        <f>((0.04/0.11)*100)</f>
        <v>36.363636363636367</v>
      </c>
      <c r="BB180">
        <f>((0.05/0.115)*100)</f>
        <v>43.478260869565219</v>
      </c>
      <c r="BC180">
        <f>((0.05/0.115)*100)</f>
        <v>43.478260869565219</v>
      </c>
      <c r="BD180">
        <f>((0.045/0.115)*100)</f>
        <v>39.130434782608688</v>
      </c>
      <c r="BF180">
        <f>ABS($B$180-$D$180)</f>
        <v>1.9015110000000011</v>
      </c>
      <c r="BG180">
        <f>ABS($F$180-$H$180)</f>
        <v>4.3203820000000004</v>
      </c>
      <c r="BL180">
        <f>SQRT((ABS($A$180-$E$180)^2+(ABS($B$180-$F$180)^2)))</f>
        <v>1.7981142932108125</v>
      </c>
      <c r="BM180">
        <f>SQRT((ABS($C$180-$G$180)^2+(ABS($D$180-$H$180)^2)))</f>
        <v>4.0744326719044084</v>
      </c>
      <c r="BO180">
        <f>SQRT((ABS($A$180-$G$180)^2+(ABS($B$180-$H$180)^2)))</f>
        <v>3.7488457626965652</v>
      </c>
      <c r="BP180">
        <f>SQRT((ABS($C$180-$E$180)^2+(ABS($D$180-$F$180)^2)))</f>
        <v>3.8883878867490815</v>
      </c>
      <c r="BR180">
        <f>DEGREES(ACOS((5.09587573701557^2+19.7315054797986^2-18.1898257849076^2)/(2*5.09587573701557*19.7315054797986)))</f>
        <v>65.175118120975299</v>
      </c>
      <c r="BS180">
        <f>DEGREES(ACOS((18.1898257849076^2+19.144656566168^2-4.08492906862935^2)/(2*18.1898257849076*19.144656566168)))</f>
        <v>12.217760991470024</v>
      </c>
      <c r="BU180">
        <v>14</v>
      </c>
      <c r="BV180">
        <v>9</v>
      </c>
      <c r="BW180">
        <v>6</v>
      </c>
      <c r="BX180">
        <v>7</v>
      </c>
      <c r="BY180">
        <v>13</v>
      </c>
      <c r="BZ180">
        <v>9</v>
      </c>
      <c r="CA180">
        <v>3</v>
      </c>
      <c r="CB180">
        <v>4</v>
      </c>
      <c r="CC180">
        <v>13</v>
      </c>
      <c r="CD180">
        <v>6</v>
      </c>
      <c r="CE180">
        <v>4</v>
      </c>
      <c r="CF180">
        <v>13</v>
      </c>
      <c r="CG180">
        <v>14</v>
      </c>
      <c r="CH180">
        <v>7</v>
      </c>
      <c r="CI180">
        <v>5</v>
      </c>
      <c r="CJ180">
        <v>13</v>
      </c>
      <c r="CL180">
        <v>8</v>
      </c>
      <c r="CM180">
        <v>4</v>
      </c>
      <c r="CN180">
        <v>2</v>
      </c>
      <c r="CO180">
        <v>2</v>
      </c>
      <c r="CP180">
        <v>10</v>
      </c>
      <c r="CQ180">
        <v>4</v>
      </c>
      <c r="CR180">
        <v>0</v>
      </c>
      <c r="CS180">
        <v>0</v>
      </c>
      <c r="CT180">
        <v>10</v>
      </c>
      <c r="CU180">
        <v>2</v>
      </c>
      <c r="CV180">
        <v>0</v>
      </c>
      <c r="CW180">
        <v>9</v>
      </c>
      <c r="CX180">
        <v>9</v>
      </c>
      <c r="CY180">
        <v>2</v>
      </c>
      <c r="CZ180">
        <v>0</v>
      </c>
      <c r="DA180">
        <v>9</v>
      </c>
      <c r="DC180">
        <f>((9/14)*100)</f>
        <v>64.285714285714292</v>
      </c>
      <c r="DD180">
        <f>((6/14)*100)</f>
        <v>42.857142857142854</v>
      </c>
      <c r="DE180">
        <f>((7/14)*100)</f>
        <v>50</v>
      </c>
      <c r="DF180">
        <f>((9/13)*100)</f>
        <v>69.230769230769226</v>
      </c>
      <c r="DG180">
        <f>((3/13)*100)</f>
        <v>23.076923076923077</v>
      </c>
      <c r="DH180">
        <f>((4/13)*100)</f>
        <v>30.76923076923077</v>
      </c>
      <c r="DI180">
        <f>((6/13)*100)</f>
        <v>46.153846153846153</v>
      </c>
      <c r="DJ180">
        <f>((4/13)*100)</f>
        <v>30.76923076923077</v>
      </c>
      <c r="DK180">
        <f>((13/13)*100)</f>
        <v>100</v>
      </c>
      <c r="DL180">
        <f>((7/14)*100)</f>
        <v>50</v>
      </c>
      <c r="DM180">
        <f>((5/14)*100)</f>
        <v>35.714285714285715</v>
      </c>
      <c r="DN180">
        <f>((13/14)*100)</f>
        <v>92.857142857142861</v>
      </c>
      <c r="DP180">
        <f>((4/8)*100)</f>
        <v>50</v>
      </c>
      <c r="DQ180">
        <f>((2/8)*100)</f>
        <v>25</v>
      </c>
      <c r="DR180">
        <f>((2/8)*100)</f>
        <v>25</v>
      </c>
      <c r="DS180">
        <f>((4/10)*100)</f>
        <v>40</v>
      </c>
      <c r="DT180">
        <f>((0/10)*100)</f>
        <v>0</v>
      </c>
      <c r="DU180">
        <f>((0/10)*100)</f>
        <v>0</v>
      </c>
      <c r="DV180">
        <f>((2/10)*100)</f>
        <v>20</v>
      </c>
      <c r="DW180">
        <f>((0/10)*100)</f>
        <v>0</v>
      </c>
      <c r="DX180">
        <f>((9/10)*100)</f>
        <v>90</v>
      </c>
      <c r="DY180">
        <f>((2/9)*100)</f>
        <v>22.222222222222221</v>
      </c>
      <c r="DZ180">
        <f>((0/9)*100)</f>
        <v>0</v>
      </c>
      <c r="EA180">
        <f>((9/9)*100)</f>
        <v>100</v>
      </c>
    </row>
    <row r="181" spans="1:131" x14ac:dyDescent="0.25">
      <c r="A181">
        <v>111.42502300000001</v>
      </c>
      <c r="B181">
        <v>10.334324000000001</v>
      </c>
      <c r="C181">
        <v>104.14340700000001</v>
      </c>
      <c r="D181">
        <v>8.8929620000000007</v>
      </c>
      <c r="E181">
        <v>108.58798700000001</v>
      </c>
      <c r="F181">
        <v>10.925049</v>
      </c>
      <c r="G181">
        <v>108.771398</v>
      </c>
      <c r="H181">
        <v>6.6491680000000004</v>
      </c>
      <c r="K181">
        <f>(14/200)</f>
        <v>7.0000000000000007E-2</v>
      </c>
      <c r="L181">
        <f>(13/200)</f>
        <v>6.5000000000000002E-2</v>
      </c>
      <c r="M181">
        <f>(14/200)</f>
        <v>7.0000000000000007E-2</v>
      </c>
      <c r="N181">
        <f>(13/200)</f>
        <v>6.5000000000000002E-2</v>
      </c>
      <c r="P181">
        <f>(9/200)</f>
        <v>4.4999999999999998E-2</v>
      </c>
      <c r="Q181">
        <f>(9/200)</f>
        <v>4.4999999999999998E-2</v>
      </c>
      <c r="R181">
        <f>(10/200)</f>
        <v>0.05</v>
      </c>
      <c r="S181">
        <f>(11/200)</f>
        <v>5.5E-2</v>
      </c>
      <c r="U181">
        <f>0.07+0.045</f>
        <v>0.115</v>
      </c>
      <c r="V181">
        <f>0.065+0.045</f>
        <v>0.11</v>
      </c>
      <c r="W181">
        <f>0.07+0.05</f>
        <v>0.12000000000000001</v>
      </c>
      <c r="X181">
        <f>0.065+0.055</f>
        <v>0.12</v>
      </c>
      <c r="Z181">
        <f>SQRT((ABS($A$182-$A$181)^2+(ABS($B$182-$B$181)^2)))</f>
        <v>23.326249047942223</v>
      </c>
      <c r="AA181">
        <f>SQRT((ABS($C$182-$C$181)^2+(ABS($D$182-$D$181)^2)))</f>
        <v>24.941353879928585</v>
      </c>
      <c r="AB181">
        <f>SQRT((ABS($E$182-$E$181)^2+(ABS($F$182-$F$181)^2)))</f>
        <v>24.850350098854008</v>
      </c>
      <c r="AC181">
        <f>SQRT((ABS($G$182-$G$181)^2+(ABS($H$182-$H$181)^2)))</f>
        <v>23.788523376643905</v>
      </c>
      <c r="AJ181">
        <f>1/0.115</f>
        <v>8.695652173913043</v>
      </c>
      <c r="AK181">
        <f>1/0.11</f>
        <v>9.0909090909090917</v>
      </c>
      <c r="AL181">
        <f>1/0.12</f>
        <v>8.3333333333333339</v>
      </c>
      <c r="AM181">
        <f>1/0.12</f>
        <v>8.3333333333333339</v>
      </c>
      <c r="AO181">
        <f>$Z181/$U181</f>
        <v>202.83694824297584</v>
      </c>
      <c r="AP181">
        <f>$AA181/$V181</f>
        <v>226.7395807266235</v>
      </c>
      <c r="AQ181">
        <f>$AB181/$W181</f>
        <v>207.08625082378339</v>
      </c>
      <c r="AR181">
        <f>$AC181/$X181</f>
        <v>198.23769480536589</v>
      </c>
      <c r="AV181">
        <f>((0.07/0.115)*100)</f>
        <v>60.869565217391312</v>
      </c>
      <c r="AW181">
        <f>((0.065/0.11)*100)</f>
        <v>59.090909090909093</v>
      </c>
      <c r="AX181">
        <f>((0.07/0.12)*100)</f>
        <v>58.333333333333336</v>
      </c>
      <c r="AY181">
        <f>((0.065/0.12)*100)</f>
        <v>54.166666666666671</v>
      </c>
      <c r="BA181">
        <f>((0.045/0.115)*100)</f>
        <v>39.130434782608688</v>
      </c>
      <c r="BB181">
        <f>((0.045/0.11)*100)</f>
        <v>40.909090909090907</v>
      </c>
      <c r="BC181">
        <f>((0.05/0.12)*100)</f>
        <v>41.666666666666671</v>
      </c>
      <c r="BD181">
        <f>((0.055/0.12)*100)</f>
        <v>45.833333333333336</v>
      </c>
      <c r="BF181">
        <f>ABS($B$181-$D$181)</f>
        <v>1.4413619999999998</v>
      </c>
      <c r="BG181">
        <f>ABS($F$181-$H$181)</f>
        <v>4.2758809999999992</v>
      </c>
      <c r="BL181">
        <f>SQRT((ABS($A$181-$E$181)^2+(ABS($B$181-$F$181)^2)))</f>
        <v>2.8978835882279648</v>
      </c>
      <c r="BM181">
        <f>SQRT((ABS($C$181-$G$181)^2+(ABS($D$181-$H$181)^2)))</f>
        <v>5.1432394665732755</v>
      </c>
      <c r="BO181">
        <f>SQRT((ABS($A$181-$G$181)^2+(ABS($B$181-$H$181)^2)))</f>
        <v>4.541156282816198</v>
      </c>
      <c r="BP181">
        <f>SQRT((ABS($C$181-$E$181)^2+(ABS($D$181-$F$181)^2)))</f>
        <v>4.8870920752497611</v>
      </c>
      <c r="BR181">
        <f>DEGREES(ACOS((4.08492906862935^2+32.4416718328838^2-31.3420288997917^2)/(2*4.08492906862935*32.4416718328838)))</f>
        <v>70.877385275179805</v>
      </c>
      <c r="BS181">
        <f>DEGREES(ACOS((31.3420288997917^2+32.7018722042861^2-5.0734860798245^2)/(2*31.3420288997917*32.7018722042861)))</f>
        <v>8.7561548621484526</v>
      </c>
      <c r="BU181">
        <v>14</v>
      </c>
      <c r="BV181">
        <v>8</v>
      </c>
      <c r="BW181">
        <v>6</v>
      </c>
      <c r="BX181">
        <v>5</v>
      </c>
      <c r="BY181">
        <v>13</v>
      </c>
      <c r="BZ181">
        <v>8</v>
      </c>
      <c r="CA181">
        <v>3</v>
      </c>
      <c r="CB181">
        <v>3</v>
      </c>
      <c r="CC181">
        <v>14</v>
      </c>
      <c r="CD181">
        <v>6</v>
      </c>
      <c r="CE181">
        <v>3</v>
      </c>
      <c r="CF181">
        <v>13</v>
      </c>
      <c r="CG181">
        <v>13</v>
      </c>
      <c r="CH181">
        <v>5</v>
      </c>
      <c r="CI181">
        <v>3</v>
      </c>
      <c r="CJ181">
        <v>13</v>
      </c>
      <c r="CL181">
        <v>9</v>
      </c>
      <c r="CM181">
        <v>4</v>
      </c>
      <c r="CN181">
        <v>2</v>
      </c>
      <c r="CO181">
        <v>2</v>
      </c>
      <c r="CP181">
        <v>9</v>
      </c>
      <c r="CQ181">
        <v>4</v>
      </c>
      <c r="CR181">
        <v>0</v>
      </c>
      <c r="CS181">
        <v>0</v>
      </c>
      <c r="CT181">
        <v>10</v>
      </c>
      <c r="CU181">
        <v>2</v>
      </c>
      <c r="CV181">
        <v>0</v>
      </c>
      <c r="CW181">
        <v>10</v>
      </c>
      <c r="CX181">
        <v>11</v>
      </c>
      <c r="CY181">
        <v>2</v>
      </c>
      <c r="CZ181">
        <v>1</v>
      </c>
      <c r="DA181">
        <v>10</v>
      </c>
      <c r="DC181">
        <f>((8/14)*100)</f>
        <v>57.142857142857139</v>
      </c>
      <c r="DD181">
        <f>((6/14)*100)</f>
        <v>42.857142857142854</v>
      </c>
      <c r="DE181">
        <f>((5/14)*100)</f>
        <v>35.714285714285715</v>
      </c>
      <c r="DF181">
        <f>((8/13)*100)</f>
        <v>61.53846153846154</v>
      </c>
      <c r="DG181">
        <f>((3/13)*100)</f>
        <v>23.076923076923077</v>
      </c>
      <c r="DH181">
        <f>((3/13)*100)</f>
        <v>23.076923076923077</v>
      </c>
      <c r="DI181">
        <f>((6/14)*100)</f>
        <v>42.857142857142854</v>
      </c>
      <c r="DJ181">
        <f>((3/14)*100)</f>
        <v>21.428571428571427</v>
      </c>
      <c r="DK181">
        <f>((13/14)*100)</f>
        <v>92.857142857142861</v>
      </c>
      <c r="DL181">
        <f>((5/13)*100)</f>
        <v>38.461538461538467</v>
      </c>
      <c r="DM181">
        <f>((3/13)*100)</f>
        <v>23.076923076923077</v>
      </c>
      <c r="DN181">
        <f>((13/13)*100)</f>
        <v>100</v>
      </c>
      <c r="DP181">
        <f>((4/9)*100)</f>
        <v>44.444444444444443</v>
      </c>
      <c r="DQ181">
        <f>((2/9)*100)</f>
        <v>22.222222222222221</v>
      </c>
      <c r="DR181">
        <f>((2/9)*100)</f>
        <v>22.222222222222221</v>
      </c>
      <c r="DS181">
        <f>((4/9)*100)</f>
        <v>44.444444444444443</v>
      </c>
      <c r="DT181">
        <f>((0/9)*100)</f>
        <v>0</v>
      </c>
      <c r="DU181">
        <f>((0/9)*100)</f>
        <v>0</v>
      </c>
      <c r="DV181">
        <f>((2/10)*100)</f>
        <v>20</v>
      </c>
      <c r="DW181">
        <f>((0/10)*100)</f>
        <v>0</v>
      </c>
      <c r="DX181">
        <f>((10/10)*100)</f>
        <v>100</v>
      </c>
      <c r="DY181">
        <f>((2/11)*100)</f>
        <v>18.181818181818183</v>
      </c>
      <c r="DZ181">
        <f>((1/11)*100)</f>
        <v>9.0909090909090917</v>
      </c>
      <c r="EA181">
        <f>((10/11)*100)</f>
        <v>90.909090909090907</v>
      </c>
    </row>
    <row r="182" spans="1:131" x14ac:dyDescent="0.25">
      <c r="A182">
        <v>134.71617600000002</v>
      </c>
      <c r="B182">
        <v>9.0552279999999996</v>
      </c>
      <c r="C182">
        <v>129.06571700000001</v>
      </c>
      <c r="D182">
        <v>7.9184890000000001</v>
      </c>
      <c r="E182">
        <v>133.41187000000002</v>
      </c>
      <c r="F182">
        <v>9.7784309999999994</v>
      </c>
      <c r="G182">
        <v>132.54003600000001</v>
      </c>
      <c r="H182">
        <v>5.6767010000000004</v>
      </c>
      <c r="K182">
        <f>(15/200)</f>
        <v>7.4999999999999997E-2</v>
      </c>
      <c r="L182">
        <f>(13/200)</f>
        <v>6.5000000000000002E-2</v>
      </c>
      <c r="M182">
        <f>(15/200)</f>
        <v>7.4999999999999997E-2</v>
      </c>
      <c r="N182">
        <f>(13/200)</f>
        <v>6.5000000000000002E-2</v>
      </c>
      <c r="P182">
        <f>(10/200)</f>
        <v>0.05</v>
      </c>
      <c r="Q182">
        <f>(11/200)</f>
        <v>5.5E-2</v>
      </c>
      <c r="R182">
        <f>(10/200)</f>
        <v>0.05</v>
      </c>
      <c r="S182">
        <f>(10/200)</f>
        <v>0.05</v>
      </c>
      <c r="U182">
        <f>0.075+0.05</f>
        <v>0.125</v>
      </c>
      <c r="V182">
        <f>0.065+0.055</f>
        <v>0.12</v>
      </c>
      <c r="W182">
        <f>0.075+0.05</f>
        <v>0.125</v>
      </c>
      <c r="X182">
        <f>0.065+0.05</f>
        <v>0.115</v>
      </c>
      <c r="Z182">
        <f>SQRT((ABS($A$183-$A$182)^2+(ABS($B$183-$B$182)^2)))</f>
        <v>26.266324863266885</v>
      </c>
      <c r="AA182">
        <f>SQRT((ABS($C$183-$C$182)^2+(ABS($D$183-$D$182)^2)))</f>
        <v>26.539590694363039</v>
      </c>
      <c r="AB182">
        <f>SQRT((ABS($E$183-$E$182)^2+(ABS($F$183-$F$182)^2)))</f>
        <v>25.954369040303099</v>
      </c>
      <c r="AC182">
        <f>SQRT((ABS($G$183-$G$182)^2+(ABS($H$183-$H$182)^2)))</f>
        <v>24.797686490645546</v>
      </c>
      <c r="AJ182">
        <f>1/0.125</f>
        <v>8</v>
      </c>
      <c r="AK182">
        <f>1/0.12</f>
        <v>8.3333333333333339</v>
      </c>
      <c r="AL182">
        <f>1/0.125</f>
        <v>8</v>
      </c>
      <c r="AM182">
        <f>1/0.115</f>
        <v>8.695652173913043</v>
      </c>
      <c r="AO182">
        <f>$Z182/$U182</f>
        <v>210.13059890613508</v>
      </c>
      <c r="AP182">
        <f>$AA182/$V182</f>
        <v>221.16325578635866</v>
      </c>
      <c r="AQ182">
        <f>$AB182/$W182</f>
        <v>207.63495232242479</v>
      </c>
      <c r="AR182">
        <f>$AC182/$X182</f>
        <v>215.63205644039604</v>
      </c>
      <c r="AV182">
        <f>((0.075/0.125)*100)</f>
        <v>60</v>
      </c>
      <c r="AW182">
        <f>((0.065/0.12)*100)</f>
        <v>54.166666666666671</v>
      </c>
      <c r="AX182">
        <f>((0.075/0.125)*100)</f>
        <v>60</v>
      </c>
      <c r="AY182">
        <f>((0.065/0.115)*100)</f>
        <v>56.521739130434781</v>
      </c>
      <c r="BA182">
        <f>((0.05/0.125)*100)</f>
        <v>40</v>
      </c>
      <c r="BB182">
        <f>((0.055/0.12)*100)</f>
        <v>45.833333333333336</v>
      </c>
      <c r="BC182">
        <f>((0.05/0.125)*100)</f>
        <v>40</v>
      </c>
      <c r="BD182">
        <f>((0.05/0.115)*100)</f>
        <v>43.478260869565219</v>
      </c>
      <c r="BF182">
        <f>ABS($B$182-$D$182)</f>
        <v>1.1367389999999995</v>
      </c>
      <c r="BG182">
        <f>ABS($F$182-$H$182)</f>
        <v>4.101729999999999</v>
      </c>
      <c r="BL182">
        <f>SQRT((ABS($A$182-$E$182)^2+(ABS($B$182-$F$182)^2)))</f>
        <v>1.4913875153175287</v>
      </c>
      <c r="BM182">
        <f>SQRT((ABS($C$182-$G$182)^2+(ABS($D$182-$H$182)^2)))</f>
        <v>4.1347921290803793</v>
      </c>
      <c r="BO182">
        <f>SQRT((ABS($A$182-$G$182)^2+(ABS($B$182-$H$182)^2)))</f>
        <v>4.0187099906971406</v>
      </c>
      <c r="BP182">
        <f>SQRT((ABS($C$182-$E$182)^2+(ABS($D$182-$F$182)^2)))</f>
        <v>4.7274126266672694</v>
      </c>
      <c r="BR182">
        <f>DEGREES(ACOS((5.0734860798245^2+26.5107010249557^2-25.2384494169345^2)/(2*5.0734860798245*26.5107010249557)))</f>
        <v>70.096610517445967</v>
      </c>
      <c r="BS182">
        <f>DEGREES(ACOS((25.2384494169345^2+26.1942930506559^2-4.85080453554707^2)/(2*25.2384494169345*26.1942930506559)))</f>
        <v>10.612636132981006</v>
      </c>
      <c r="BU182">
        <v>15</v>
      </c>
      <c r="BV182">
        <v>8</v>
      </c>
      <c r="BW182">
        <v>7</v>
      </c>
      <c r="BX182">
        <v>7</v>
      </c>
      <c r="BY182">
        <v>13</v>
      </c>
      <c r="BZ182">
        <v>8</v>
      </c>
      <c r="CA182">
        <v>3</v>
      </c>
      <c r="CB182">
        <v>3</v>
      </c>
      <c r="CC182">
        <v>15</v>
      </c>
      <c r="CD182">
        <v>7</v>
      </c>
      <c r="CE182">
        <v>5</v>
      </c>
      <c r="CF182">
        <v>13</v>
      </c>
      <c r="CG182">
        <v>13</v>
      </c>
      <c r="CH182">
        <v>7</v>
      </c>
      <c r="CI182">
        <v>3</v>
      </c>
      <c r="CJ182">
        <v>13</v>
      </c>
      <c r="CL182">
        <v>10</v>
      </c>
      <c r="CM182">
        <v>5</v>
      </c>
      <c r="CN182">
        <v>2</v>
      </c>
      <c r="CO182">
        <v>2</v>
      </c>
      <c r="CP182">
        <v>11</v>
      </c>
      <c r="CQ182">
        <v>5</v>
      </c>
      <c r="CR182">
        <v>0</v>
      </c>
      <c r="CS182">
        <v>1</v>
      </c>
      <c r="CT182">
        <v>10</v>
      </c>
      <c r="CU182">
        <v>2</v>
      </c>
      <c r="CV182">
        <v>0</v>
      </c>
      <c r="CW182">
        <v>10</v>
      </c>
      <c r="CX182">
        <v>10</v>
      </c>
      <c r="CY182">
        <v>2</v>
      </c>
      <c r="CZ182">
        <v>0</v>
      </c>
      <c r="DA182">
        <v>10</v>
      </c>
      <c r="DC182">
        <f>((8/15)*100)</f>
        <v>53.333333333333336</v>
      </c>
      <c r="DD182">
        <f>((7/15)*100)</f>
        <v>46.666666666666664</v>
      </c>
      <c r="DE182">
        <f>((7/15)*100)</f>
        <v>46.666666666666664</v>
      </c>
      <c r="DF182">
        <f>((8/13)*100)</f>
        <v>61.53846153846154</v>
      </c>
      <c r="DG182">
        <f>((3/13)*100)</f>
        <v>23.076923076923077</v>
      </c>
      <c r="DH182">
        <f>((3/13)*100)</f>
        <v>23.076923076923077</v>
      </c>
      <c r="DI182">
        <f>((7/15)*100)</f>
        <v>46.666666666666664</v>
      </c>
      <c r="DJ182">
        <f>((5/15)*100)</f>
        <v>33.333333333333329</v>
      </c>
      <c r="DK182">
        <f>((13/15)*100)</f>
        <v>86.666666666666671</v>
      </c>
      <c r="DL182">
        <f>((7/13)*100)</f>
        <v>53.846153846153847</v>
      </c>
      <c r="DM182">
        <f>((3/13)*100)</f>
        <v>23.076923076923077</v>
      </c>
      <c r="DN182">
        <f>((13/13)*100)</f>
        <v>100</v>
      </c>
      <c r="DP182">
        <f>((5/10)*100)</f>
        <v>50</v>
      </c>
      <c r="DQ182">
        <f>((2/10)*100)</f>
        <v>20</v>
      </c>
      <c r="DR182">
        <f>((2/10)*100)</f>
        <v>20</v>
      </c>
      <c r="DS182">
        <f>((5/11)*100)</f>
        <v>45.454545454545453</v>
      </c>
      <c r="DT182">
        <f>((0/11)*100)</f>
        <v>0</v>
      </c>
      <c r="DU182">
        <f>((1/11)*100)</f>
        <v>9.0909090909090917</v>
      </c>
      <c r="DV182">
        <f>((2/10)*100)</f>
        <v>20</v>
      </c>
      <c r="DW182">
        <f>((0/10)*100)</f>
        <v>0</v>
      </c>
      <c r="DX182">
        <f>((10/10)*100)</f>
        <v>100</v>
      </c>
      <c r="DY182">
        <f>((2/10)*100)</f>
        <v>20</v>
      </c>
      <c r="DZ182">
        <f>((0/10)*100)</f>
        <v>0</v>
      </c>
      <c r="EA182">
        <f>((10/10)*100)</f>
        <v>100</v>
      </c>
    </row>
    <row r="183" spans="1:131" x14ac:dyDescent="0.25">
      <c r="A183">
        <v>160.98153299999998</v>
      </c>
      <c r="B183">
        <v>9.2807130000000004</v>
      </c>
      <c r="C183">
        <v>155.60263599999999</v>
      </c>
      <c r="D183">
        <v>7.5419200000000002</v>
      </c>
      <c r="E183">
        <v>159.365847</v>
      </c>
      <c r="F183">
        <v>9.9210849999999997</v>
      </c>
      <c r="G183">
        <v>157.33763099999999</v>
      </c>
      <c r="H183">
        <v>5.7440619999999996</v>
      </c>
      <c r="K183">
        <f>(14/200)</f>
        <v>7.0000000000000007E-2</v>
      </c>
      <c r="L183">
        <f>(11/200)</f>
        <v>5.5E-2</v>
      </c>
      <c r="M183">
        <f>(12/200)</f>
        <v>0.06</v>
      </c>
      <c r="N183">
        <f>(11/200)</f>
        <v>5.5E-2</v>
      </c>
      <c r="P183">
        <f>(9/200)</f>
        <v>4.4999999999999998E-2</v>
      </c>
      <c r="Q183">
        <f>(10/200)</f>
        <v>0.05</v>
      </c>
      <c r="R183">
        <f>(11/200)</f>
        <v>5.5E-2</v>
      </c>
      <c r="S183">
        <f>(11/200)</f>
        <v>5.5E-2</v>
      </c>
      <c r="U183">
        <f>0.07+0.045</f>
        <v>0.115</v>
      </c>
      <c r="V183">
        <f>0.055+0.05</f>
        <v>0.10500000000000001</v>
      </c>
      <c r="W183">
        <f>0.06+0.055</f>
        <v>0.11499999999999999</v>
      </c>
      <c r="X183">
        <f>0.055+0.055</f>
        <v>0.11</v>
      </c>
      <c r="Z183">
        <f>SQRT((ABS($A$184-$A$183)^2+(ABS($B$184-$B$183)^2)))</f>
        <v>20.311811780817045</v>
      </c>
      <c r="AA183">
        <f>SQRT((ABS($C$184-$C$183)^2+(ABS($D$184-$D$183)^2)))</f>
        <v>18.660577572586249</v>
      </c>
      <c r="AB183">
        <f>SQRT((ABS($E$184-$E$183)^2+(ABS($F$184-$F$183)^2)))</f>
        <v>19.170071040025672</v>
      </c>
      <c r="AC183">
        <f>SQRT((ABS($G$184-$G$183)^2+(ABS($H$184-$H$183)^2)))</f>
        <v>21.850565974008287</v>
      </c>
      <c r="AJ183">
        <f>1/0.115</f>
        <v>8.695652173913043</v>
      </c>
      <c r="AK183">
        <f>1/0.105</f>
        <v>9.5238095238095237</v>
      </c>
      <c r="AL183">
        <f>1/0.115</f>
        <v>8.695652173913043</v>
      </c>
      <c r="AM183">
        <f>1/0.11</f>
        <v>9.0909090909090917</v>
      </c>
      <c r="AO183">
        <f>$Z183/$U183</f>
        <v>176.62445026797431</v>
      </c>
      <c r="AP183">
        <f>$AA183/$V183</f>
        <v>177.71978640558331</v>
      </c>
      <c r="AQ183">
        <f>$AB183/$W183</f>
        <v>166.69626991326672</v>
      </c>
      <c r="AR183">
        <f>$AC183/$X183</f>
        <v>198.64150885462078</v>
      </c>
      <c r="AV183">
        <f>((0.07/0.115)*100)</f>
        <v>60.869565217391312</v>
      </c>
      <c r="AW183">
        <f>((0.055/0.105)*100)</f>
        <v>52.380952380952387</v>
      </c>
      <c r="AX183">
        <f>((0.06/0.115)*100)</f>
        <v>52.173913043478258</v>
      </c>
      <c r="AY183">
        <f>((0.055/0.11)*100)</f>
        <v>50</v>
      </c>
      <c r="BA183">
        <f>((0.045/0.115)*100)</f>
        <v>39.130434782608688</v>
      </c>
      <c r="BB183">
        <f>((0.05/0.105)*100)</f>
        <v>47.61904761904762</v>
      </c>
      <c r="BC183">
        <f>((0.055/0.115)*100)</f>
        <v>47.826086956521735</v>
      </c>
      <c r="BD183">
        <f>((0.055/0.11)*100)</f>
        <v>50</v>
      </c>
      <c r="BF183">
        <f>ABS($B$183-$D$183)</f>
        <v>1.7387930000000003</v>
      </c>
      <c r="BG183">
        <f>ABS($F$183-$H$183)</f>
        <v>4.1770230000000002</v>
      </c>
      <c r="BL183">
        <f>SQRT((ABS($A$183-$E$183)^2+(ABS($B$183-$F$183)^2)))</f>
        <v>1.7379636213051015</v>
      </c>
      <c r="BM183">
        <f>SQRT((ABS($C$183-$G$183)^2+(ABS($D$183-$H$183)^2)))</f>
        <v>2.4984997574922825</v>
      </c>
      <c r="BO183">
        <f>SQRT((ABS($A$183-$G$183)^2+(ABS($B$183-$H$183)^2)))</f>
        <v>5.0779840568285541</v>
      </c>
      <c r="BP183">
        <f>SQRT((ABS($C$183-$E$183)^2+(ABS($D$183-$F$183)^2)))</f>
        <v>4.4522110380962507</v>
      </c>
      <c r="BR183">
        <f>DEGREES(ACOS((4.85080453554707^2+19.9184303114503^2-19.2081892138102^2)/(2*4.85080453554707*19.9184303114503)))</f>
        <v>74.598968248458092</v>
      </c>
      <c r="BS183">
        <f>DEGREES(ACOS((19.2081892138102^2+19.1964494454225^2-3.81932395253453^2)/(2*19.2081892138102*19.1964494454225)))</f>
        <v>11.414894210957595</v>
      </c>
      <c r="BU183">
        <v>14</v>
      </c>
      <c r="BV183">
        <v>5</v>
      </c>
      <c r="BW183">
        <v>4</v>
      </c>
      <c r="BX183">
        <v>6</v>
      </c>
      <c r="BY183">
        <v>11</v>
      </c>
      <c r="BZ183">
        <v>5</v>
      </c>
      <c r="CA183">
        <v>5</v>
      </c>
      <c r="CB183">
        <v>3</v>
      </c>
      <c r="CC183">
        <v>12</v>
      </c>
      <c r="CD183">
        <v>4</v>
      </c>
      <c r="CE183">
        <v>5</v>
      </c>
      <c r="CF183">
        <v>9</v>
      </c>
      <c r="CG183">
        <v>11</v>
      </c>
      <c r="CH183">
        <v>6</v>
      </c>
      <c r="CI183">
        <v>2</v>
      </c>
      <c r="CJ183">
        <v>9</v>
      </c>
      <c r="CL183">
        <v>9</v>
      </c>
      <c r="CM183">
        <v>3</v>
      </c>
      <c r="CN183">
        <v>1</v>
      </c>
      <c r="CO183">
        <v>3</v>
      </c>
      <c r="CP183">
        <v>10</v>
      </c>
      <c r="CQ183">
        <v>3</v>
      </c>
      <c r="CR183">
        <v>0</v>
      </c>
      <c r="CS183">
        <v>0</v>
      </c>
      <c r="CT183">
        <v>11</v>
      </c>
      <c r="CU183">
        <v>1</v>
      </c>
      <c r="CV183">
        <v>5</v>
      </c>
      <c r="CW183">
        <v>9</v>
      </c>
      <c r="CX183">
        <v>11</v>
      </c>
      <c r="CY183">
        <v>3</v>
      </c>
      <c r="CZ183">
        <v>3</v>
      </c>
      <c r="DA183">
        <v>9</v>
      </c>
      <c r="DC183">
        <f>((5/14)*100)</f>
        <v>35.714285714285715</v>
      </c>
      <c r="DD183">
        <f>((4/14)*100)</f>
        <v>28.571428571428569</v>
      </c>
      <c r="DE183">
        <f>((6/14)*100)</f>
        <v>42.857142857142854</v>
      </c>
      <c r="DF183">
        <f>((5/11)*100)</f>
        <v>45.454545454545453</v>
      </c>
      <c r="DG183">
        <f>((5/11)*100)</f>
        <v>45.454545454545453</v>
      </c>
      <c r="DH183">
        <f>((3/11)*100)</f>
        <v>27.27272727272727</v>
      </c>
      <c r="DI183">
        <f>((4/12)*100)</f>
        <v>33.333333333333329</v>
      </c>
      <c r="DJ183">
        <f>((5/12)*100)</f>
        <v>41.666666666666671</v>
      </c>
      <c r="DK183">
        <f>((9/12)*100)</f>
        <v>75</v>
      </c>
      <c r="DL183">
        <f>((6/11)*100)</f>
        <v>54.54545454545454</v>
      </c>
      <c r="DM183">
        <f>((2/11)*100)</f>
        <v>18.181818181818183</v>
      </c>
      <c r="DN183">
        <f>((9/11)*100)</f>
        <v>81.818181818181827</v>
      </c>
      <c r="DP183">
        <f>((3/9)*100)</f>
        <v>33.333333333333329</v>
      </c>
      <c r="DQ183">
        <f>((1/9)*100)</f>
        <v>11.111111111111111</v>
      </c>
      <c r="DR183">
        <f>((3/9)*100)</f>
        <v>33.333333333333329</v>
      </c>
      <c r="DS183">
        <f>((3/10)*100)</f>
        <v>30</v>
      </c>
      <c r="DT183">
        <f>((0/10)*100)</f>
        <v>0</v>
      </c>
      <c r="DU183">
        <f>((0/10)*100)</f>
        <v>0</v>
      </c>
      <c r="DV183">
        <f>((1/11)*100)</f>
        <v>9.0909090909090917</v>
      </c>
      <c r="DW183">
        <f>((5/11)*100)</f>
        <v>45.454545454545453</v>
      </c>
      <c r="DX183">
        <f>((9/11)*100)</f>
        <v>81.818181818181827</v>
      </c>
      <c r="DY183">
        <f>((3/11)*100)</f>
        <v>27.27272727272727</v>
      </c>
      <c r="DZ183">
        <f>((3/11)*100)</f>
        <v>27.27272727272727</v>
      </c>
      <c r="EA183">
        <f>((9/11)*100)</f>
        <v>81.818181818181827</v>
      </c>
    </row>
    <row r="184" spans="1:131" x14ac:dyDescent="0.25">
      <c r="A184">
        <v>181.27430999999999</v>
      </c>
      <c r="B184">
        <v>10.15986</v>
      </c>
      <c r="C184">
        <v>174.25278599999999</v>
      </c>
      <c r="D184">
        <v>8.1656669999999991</v>
      </c>
      <c r="E184">
        <v>178.52223099999998</v>
      </c>
      <c r="F184">
        <v>10.645360999999999</v>
      </c>
      <c r="G184">
        <v>179.161269</v>
      </c>
      <c r="H184">
        <v>6.8285239999999998</v>
      </c>
      <c r="K184">
        <f>(13/200)</f>
        <v>6.5000000000000002E-2</v>
      </c>
      <c r="L184">
        <f>(14/200)</f>
        <v>7.0000000000000007E-2</v>
      </c>
      <c r="M184">
        <f>(13/200)</f>
        <v>6.5000000000000002E-2</v>
      </c>
      <c r="N184">
        <f>(16/200)</f>
        <v>0.08</v>
      </c>
      <c r="P184">
        <f>(11/200)</f>
        <v>5.5E-2</v>
      </c>
      <c r="Q184">
        <f>(12/200)</f>
        <v>0.06</v>
      </c>
      <c r="R184">
        <f>(12/200)</f>
        <v>0.06</v>
      </c>
      <c r="S184">
        <f>(12/200)</f>
        <v>0.06</v>
      </c>
      <c r="U184">
        <f>0.065+0.055</f>
        <v>0.12</v>
      </c>
      <c r="V184">
        <f>0.07+0.06</f>
        <v>0.13</v>
      </c>
      <c r="W184">
        <f>0.065+0.06</f>
        <v>0.125</v>
      </c>
      <c r="X184">
        <f>0.08+0.06</f>
        <v>0.14000000000000001</v>
      </c>
      <c r="Z184">
        <f>SQRT((ABS($A$185-$A$184)^2+(ABS($B$185-$B$184)^2)))</f>
        <v>21.69000221076535</v>
      </c>
      <c r="AA184">
        <f>SQRT((ABS($C$185-$C$184)^2+(ABS($D$185-$D$184)^2)))</f>
        <v>22.290256371983201</v>
      </c>
      <c r="AB184">
        <f>SQRT((ABS($E$185-$E$184)^2+(ABS($F$185-$F$184)^2)))</f>
        <v>22.146994595056931</v>
      </c>
      <c r="AC184">
        <f>SQRT((ABS($G$185-$G$184)^2+(ABS($H$185-$H$184)^2)))</f>
        <v>20.570135409744804</v>
      </c>
      <c r="AJ184">
        <f>1/0.12</f>
        <v>8.3333333333333339</v>
      </c>
      <c r="AK184">
        <f>1/0.13</f>
        <v>7.6923076923076916</v>
      </c>
      <c r="AL184">
        <f>1/0.125</f>
        <v>8</v>
      </c>
      <c r="AM184">
        <f>1/0.14</f>
        <v>7.1428571428571423</v>
      </c>
      <c r="AO184">
        <f>$Z184/$U184</f>
        <v>180.75001842304459</v>
      </c>
      <c r="AP184">
        <f>$AA184/$V184</f>
        <v>171.46351055371693</v>
      </c>
      <c r="AQ184">
        <f>$AB184/$W184</f>
        <v>177.17595676045545</v>
      </c>
      <c r="AR184">
        <f>$AC184/$X184</f>
        <v>146.9295386410343</v>
      </c>
      <c r="AV184">
        <f>((0.065/0.12)*100)</f>
        <v>54.166666666666671</v>
      </c>
      <c r="AW184">
        <f>((0.07/0.13)*100)</f>
        <v>53.846153846153854</v>
      </c>
      <c r="AX184">
        <f>((0.065/0.125)*100)</f>
        <v>52</v>
      </c>
      <c r="AY184">
        <f>((0.08/0.14)*100)</f>
        <v>57.142857142857139</v>
      </c>
      <c r="BA184">
        <f>((0.055/0.12)*100)</f>
        <v>45.833333333333336</v>
      </c>
      <c r="BB184">
        <f>((0.06/0.13)*100)</f>
        <v>46.153846153846153</v>
      </c>
      <c r="BC184">
        <f>((0.06/0.125)*100)</f>
        <v>48</v>
      </c>
      <c r="BD184">
        <f>((0.06/0.14)*100)</f>
        <v>42.857142857142847</v>
      </c>
      <c r="BF184">
        <f>ABS($B$184-$D$184)</f>
        <v>1.994193000000001</v>
      </c>
      <c r="BG184">
        <f>ABS($F$184-$H$184)</f>
        <v>3.8168369999999996</v>
      </c>
      <c r="BL184">
        <f>SQRT((ABS($A$184-$E$184)^2+(ABS($B$184-$F$184)^2)))</f>
        <v>2.7945751096082656</v>
      </c>
      <c r="BM184">
        <f>SQRT((ABS($C$184-$G$184)^2+(ABS($D$184-$H$184)^2)))</f>
        <v>5.0873526282083272</v>
      </c>
      <c r="BO184">
        <f>SQRT((ABS($A$184-$G$184)^2+(ABS($B$184-$H$184)^2)))</f>
        <v>3.9449641078946365</v>
      </c>
      <c r="BP184">
        <f>SQRT((ABS($C$184-$E$184)^2+(ABS($D$184-$F$184)^2)))</f>
        <v>4.9373113069423642</v>
      </c>
      <c r="BR184">
        <f>DEGREES(ACOS((6.47518256927887^2+21.9137863229659^2-17.9222740333609^2)/(2*6.47518256927887*21.9137863229659)))</f>
        <v>44.924802813809542</v>
      </c>
      <c r="BS184">
        <f>DEGREES(ACOS((20.5171823003048^2+24.1688813708417^2-6.47518256927887^2)/(2*20.5171823003048*24.1688813708417)))</f>
        <v>13.791610191571232</v>
      </c>
      <c r="BU184">
        <v>13</v>
      </c>
      <c r="BV184">
        <v>6</v>
      </c>
      <c r="BW184">
        <v>4</v>
      </c>
      <c r="BX184">
        <v>7</v>
      </c>
      <c r="BY184">
        <v>14</v>
      </c>
      <c r="BZ184">
        <v>6</v>
      </c>
      <c r="CA184">
        <v>5</v>
      </c>
      <c r="CB184">
        <v>2</v>
      </c>
      <c r="CC184">
        <v>13</v>
      </c>
      <c r="CD184">
        <v>4</v>
      </c>
      <c r="CE184">
        <v>5</v>
      </c>
      <c r="CF184">
        <v>13</v>
      </c>
      <c r="CG184">
        <v>16</v>
      </c>
      <c r="CH184">
        <v>7</v>
      </c>
      <c r="CI184">
        <v>5</v>
      </c>
      <c r="CJ184">
        <v>13</v>
      </c>
      <c r="CL184">
        <v>11</v>
      </c>
      <c r="CM184">
        <v>3</v>
      </c>
      <c r="CN184">
        <v>3</v>
      </c>
      <c r="CO184">
        <v>6</v>
      </c>
      <c r="CP184">
        <v>12</v>
      </c>
      <c r="CQ184">
        <v>3</v>
      </c>
      <c r="CR184">
        <v>5</v>
      </c>
      <c r="CS184">
        <v>3</v>
      </c>
      <c r="CT184">
        <v>12</v>
      </c>
      <c r="CU184">
        <v>3</v>
      </c>
      <c r="CV184">
        <v>3</v>
      </c>
      <c r="CW184">
        <v>9</v>
      </c>
      <c r="CX184">
        <v>12</v>
      </c>
      <c r="CY184">
        <v>6</v>
      </c>
      <c r="CZ184">
        <v>0</v>
      </c>
      <c r="DA184">
        <v>9</v>
      </c>
      <c r="DC184">
        <f>((6/13)*100)</f>
        <v>46.153846153846153</v>
      </c>
      <c r="DD184">
        <f>((4/13)*100)</f>
        <v>30.76923076923077</v>
      </c>
      <c r="DE184">
        <f>((7/13)*100)</f>
        <v>53.846153846153847</v>
      </c>
      <c r="DF184">
        <f>((6/14)*100)</f>
        <v>42.857142857142854</v>
      </c>
      <c r="DG184">
        <f>((5/14)*100)</f>
        <v>35.714285714285715</v>
      </c>
      <c r="DH184">
        <f>((2/14)*100)</f>
        <v>14.285714285714285</v>
      </c>
      <c r="DI184">
        <f>((4/13)*100)</f>
        <v>30.76923076923077</v>
      </c>
      <c r="DJ184">
        <f>((5/13)*100)</f>
        <v>38.461538461538467</v>
      </c>
      <c r="DK184">
        <f>((13/13)*100)</f>
        <v>100</v>
      </c>
      <c r="DL184">
        <f>((7/16)*100)</f>
        <v>43.75</v>
      </c>
      <c r="DM184">
        <f>((5/16)*100)</f>
        <v>31.25</v>
      </c>
      <c r="DN184">
        <f>((13/16)*100)</f>
        <v>81.25</v>
      </c>
      <c r="DP184">
        <f>((3/11)*100)</f>
        <v>27.27272727272727</v>
      </c>
      <c r="DQ184">
        <f>((3/11)*100)</f>
        <v>27.27272727272727</v>
      </c>
      <c r="DR184">
        <f>((6/11)*100)</f>
        <v>54.54545454545454</v>
      </c>
      <c r="DS184">
        <f>((3/12)*100)</f>
        <v>25</v>
      </c>
      <c r="DT184">
        <f>((5/12)*100)</f>
        <v>41.666666666666671</v>
      </c>
      <c r="DU184">
        <f>((3/12)*100)</f>
        <v>25</v>
      </c>
      <c r="DV184">
        <f>((3/12)*100)</f>
        <v>25</v>
      </c>
      <c r="DW184">
        <f>((3/12)*100)</f>
        <v>25</v>
      </c>
      <c r="DX184">
        <f>((9/12)*100)</f>
        <v>75</v>
      </c>
      <c r="DY184">
        <f>((6/12)*100)</f>
        <v>50</v>
      </c>
      <c r="DZ184">
        <f>((0/12)*100)</f>
        <v>0</v>
      </c>
      <c r="EA184">
        <f>((9/12)*100)</f>
        <v>75</v>
      </c>
    </row>
    <row r="185" spans="1:131" x14ac:dyDescent="0.25">
      <c r="A185">
        <v>202.942924</v>
      </c>
      <c r="B185">
        <v>9.1968630000000005</v>
      </c>
      <c r="C185">
        <v>196.54227</v>
      </c>
      <c r="D185">
        <v>7.9801080000000004</v>
      </c>
      <c r="E185">
        <v>200.658637</v>
      </c>
      <c r="F185">
        <v>9.9605990000000002</v>
      </c>
      <c r="G185">
        <v>199.706523</v>
      </c>
      <c r="H185">
        <v>5.8170849999999996</v>
      </c>
      <c r="K185">
        <f>(15/200)</f>
        <v>7.4999999999999997E-2</v>
      </c>
      <c r="L185">
        <f>(15/200)</f>
        <v>7.4999999999999997E-2</v>
      </c>
      <c r="M185">
        <f>(14/200)</f>
        <v>7.0000000000000007E-2</v>
      </c>
      <c r="N185">
        <f>(14/200)</f>
        <v>7.0000000000000007E-2</v>
      </c>
      <c r="P185">
        <f>(12/200)</f>
        <v>0.06</v>
      </c>
      <c r="Q185">
        <f>(11/200)</f>
        <v>5.5E-2</v>
      </c>
      <c r="R185">
        <f>(12/200)</f>
        <v>0.06</v>
      </c>
      <c r="S185">
        <f>(11/200)</f>
        <v>5.5E-2</v>
      </c>
      <c r="U185">
        <f>0.075+0.06</f>
        <v>0.13500000000000001</v>
      </c>
      <c r="V185">
        <f>0.075+0.055</f>
        <v>0.13</v>
      </c>
      <c r="W185">
        <f>0.07+0.06</f>
        <v>0.13</v>
      </c>
      <c r="X185">
        <f>0.07+0.055</f>
        <v>0.125</v>
      </c>
      <c r="Z185">
        <f>SQRT((ABS($A$186-$A$185)^2+(ABS($B$186-$B$185)^2)))</f>
        <v>18.155077750192781</v>
      </c>
      <c r="AA185">
        <f>SQRT((ABS($C$186-$C$185)^2+(ABS($D$186-$D$185)^2)))</f>
        <v>19.014559546930609</v>
      </c>
      <c r="AB185">
        <f>SQRT((ABS($E$186-$E$185)^2+(ABS($F$186-$F$185)^2)))</f>
        <v>18.530496783531778</v>
      </c>
      <c r="AC185">
        <f>SQRT((ABS($G$186-$G$185)^2+(ABS($H$186-$H$185)^2)))</f>
        <v>17.579792629801663</v>
      </c>
      <c r="AJ185">
        <f>1/0.135</f>
        <v>7.4074074074074066</v>
      </c>
      <c r="AK185">
        <f>1/0.13</f>
        <v>7.6923076923076916</v>
      </c>
      <c r="AL185">
        <f>1/0.13</f>
        <v>7.6923076923076916</v>
      </c>
      <c r="AM185">
        <f>1/0.125</f>
        <v>8</v>
      </c>
      <c r="AO185">
        <f>$Z185/$U185</f>
        <v>134.4820574088354</v>
      </c>
      <c r="AP185">
        <f>$AA185/$V185</f>
        <v>146.26584266869699</v>
      </c>
      <c r="AQ185">
        <f>$AB185/$W185</f>
        <v>142.54228295024444</v>
      </c>
      <c r="AR185">
        <f>$AC185/$X185</f>
        <v>140.6383410384133</v>
      </c>
      <c r="AV185">
        <f>((0.075/0.135)*100)</f>
        <v>55.55555555555555</v>
      </c>
      <c r="AW185">
        <f>((0.075/0.13)*100)</f>
        <v>57.692307692307686</v>
      </c>
      <c r="AX185">
        <f>((0.07/0.13)*100)</f>
        <v>53.846153846153854</v>
      </c>
      <c r="AY185">
        <f>((0.07/0.125)*100)</f>
        <v>56.000000000000007</v>
      </c>
      <c r="BA185">
        <f>((0.06/0.135)*100)</f>
        <v>44.444444444444443</v>
      </c>
      <c r="BB185">
        <f>((0.055/0.13)*100)</f>
        <v>42.307692307692307</v>
      </c>
      <c r="BC185">
        <f>((0.06/0.13)*100)</f>
        <v>46.153846153846153</v>
      </c>
      <c r="BD185">
        <f>((0.055/0.125)*100)</f>
        <v>44</v>
      </c>
      <c r="BF185">
        <f>ABS($B$185-$D$185)</f>
        <v>1.216755</v>
      </c>
      <c r="BG185">
        <f>ABS($F$185-$H$185)</f>
        <v>4.1435140000000006</v>
      </c>
      <c r="BL185">
        <f>SQRT((ABS($A$185-$E$185)^2+(ABS($B$185-$F$185)^2)))</f>
        <v>2.408580448327402</v>
      </c>
      <c r="BM185">
        <f>SQRT((ABS($C$185-$G$185)^2+(ABS($D$185-$H$185)^2)))</f>
        <v>3.8329056271369395</v>
      </c>
      <c r="BO185">
        <f>SQRT((ABS($A$185-$G$185)^2+(ABS($B$185-$H$185)^2)))</f>
        <v>4.6794434243919447</v>
      </c>
      <c r="BP185">
        <f>SQRT((ABS($C$185-$E$185)^2+(ABS($D$185-$F$185)^2)))</f>
        <v>4.5680216592929996</v>
      </c>
      <c r="BS185">
        <f>DEGREES(ACOS((17.9222740333609^2+21.4763561498353^2-6.2552034795371^2)/(2*17.9222740333609*21.4763561498353)))</f>
        <v>15.076138375263508</v>
      </c>
      <c r="BU185">
        <v>15</v>
      </c>
      <c r="BV185">
        <v>7</v>
      </c>
      <c r="BW185">
        <v>6</v>
      </c>
      <c r="BX185">
        <v>7</v>
      </c>
      <c r="BY185">
        <v>15</v>
      </c>
      <c r="BZ185">
        <v>7</v>
      </c>
      <c r="CA185">
        <v>5</v>
      </c>
      <c r="CB185">
        <v>5</v>
      </c>
      <c r="CC185">
        <v>14</v>
      </c>
      <c r="CD185">
        <v>6</v>
      </c>
      <c r="CE185">
        <v>3</v>
      </c>
      <c r="CF185">
        <v>13</v>
      </c>
      <c r="CG185">
        <v>14</v>
      </c>
      <c r="CH185">
        <v>7</v>
      </c>
      <c r="CI185">
        <v>2</v>
      </c>
      <c r="CJ185">
        <v>13</v>
      </c>
      <c r="CL185">
        <v>12</v>
      </c>
      <c r="CM185">
        <v>4</v>
      </c>
      <c r="CN185">
        <v>3</v>
      </c>
      <c r="CO185">
        <v>3</v>
      </c>
      <c r="CP185">
        <v>11</v>
      </c>
      <c r="CQ185">
        <v>4</v>
      </c>
      <c r="CR185">
        <v>3</v>
      </c>
      <c r="CS185">
        <v>0</v>
      </c>
      <c r="CT185">
        <v>12</v>
      </c>
      <c r="CU185">
        <v>3</v>
      </c>
      <c r="CV185">
        <v>2</v>
      </c>
      <c r="CW185">
        <v>11</v>
      </c>
      <c r="CX185">
        <v>11</v>
      </c>
      <c r="CY185">
        <v>3</v>
      </c>
      <c r="CZ185">
        <v>1</v>
      </c>
      <c r="DA185">
        <v>11</v>
      </c>
      <c r="DC185">
        <f>((7/15)*100)</f>
        <v>46.666666666666664</v>
      </c>
      <c r="DD185">
        <f>((6/15)*100)</f>
        <v>40</v>
      </c>
      <c r="DE185">
        <f>((7/15)*100)</f>
        <v>46.666666666666664</v>
      </c>
      <c r="DF185">
        <f>((7/15)*100)</f>
        <v>46.666666666666664</v>
      </c>
      <c r="DG185">
        <f>((5/15)*100)</f>
        <v>33.333333333333329</v>
      </c>
      <c r="DH185">
        <f>((5/15)*100)</f>
        <v>33.333333333333329</v>
      </c>
      <c r="DI185">
        <f>((6/14)*100)</f>
        <v>42.857142857142854</v>
      </c>
      <c r="DJ185">
        <f>((3/14)*100)</f>
        <v>21.428571428571427</v>
      </c>
      <c r="DK185">
        <f>((13/14)*100)</f>
        <v>92.857142857142861</v>
      </c>
      <c r="DL185">
        <f>((7/14)*100)</f>
        <v>50</v>
      </c>
      <c r="DM185">
        <f>((2/14)*100)</f>
        <v>14.285714285714285</v>
      </c>
      <c r="DN185">
        <f>((13/14)*100)</f>
        <v>92.857142857142861</v>
      </c>
      <c r="DP185">
        <f>((4/12)*100)</f>
        <v>33.333333333333329</v>
      </c>
      <c r="DQ185">
        <f>((3/12)*100)</f>
        <v>25</v>
      </c>
      <c r="DR185">
        <f>((3/12)*100)</f>
        <v>25</v>
      </c>
      <c r="DS185">
        <f>((4/11)*100)</f>
        <v>36.363636363636367</v>
      </c>
      <c r="DT185">
        <f>((3/11)*100)</f>
        <v>27.27272727272727</v>
      </c>
      <c r="DU185">
        <f>((0/11)*100)</f>
        <v>0</v>
      </c>
      <c r="DV185">
        <f>((3/12)*100)</f>
        <v>25</v>
      </c>
      <c r="DW185">
        <f>((2/12)*100)</f>
        <v>16.666666666666664</v>
      </c>
      <c r="DX185">
        <f>((11/12)*100)</f>
        <v>91.666666666666657</v>
      </c>
      <c r="DY185">
        <f>((3/11)*100)</f>
        <v>27.27272727272727</v>
      </c>
      <c r="DZ185">
        <f>((1/11)*100)</f>
        <v>9.0909090909090917</v>
      </c>
      <c r="EA185">
        <f>((11/11)*100)</f>
        <v>100</v>
      </c>
    </row>
    <row r="186" spans="1:131" x14ac:dyDescent="0.25">
      <c r="A186">
        <v>221.08320000000001</v>
      </c>
      <c r="B186">
        <v>9.9298260000000003</v>
      </c>
      <c r="C186">
        <v>215.551681</v>
      </c>
      <c r="D186">
        <v>8.4225650000000005</v>
      </c>
      <c r="E186">
        <v>219.17945599999999</v>
      </c>
      <c r="F186">
        <v>10.55941</v>
      </c>
      <c r="G186">
        <v>217.267133</v>
      </c>
      <c r="H186">
        <v>6.6381119999999996</v>
      </c>
      <c r="K186">
        <f>(15/200)</f>
        <v>7.4999999999999997E-2</v>
      </c>
      <c r="L186">
        <f>(12/200)</f>
        <v>0.06</v>
      </c>
      <c r="M186">
        <f>(14/200)</f>
        <v>7.0000000000000007E-2</v>
      </c>
      <c r="N186">
        <f>(13/200)</f>
        <v>6.5000000000000002E-2</v>
      </c>
      <c r="P186">
        <f>(11/200)</f>
        <v>5.5E-2</v>
      </c>
      <c r="Q186">
        <f>(13/200)</f>
        <v>6.5000000000000002E-2</v>
      </c>
      <c r="R186">
        <f>(14/200)</f>
        <v>7.0000000000000007E-2</v>
      </c>
      <c r="S186">
        <f>(13/200)</f>
        <v>6.5000000000000002E-2</v>
      </c>
      <c r="U186">
        <f>0.075+0.055</f>
        <v>0.13</v>
      </c>
      <c r="V186">
        <f>0.06+0.065</f>
        <v>0.125</v>
      </c>
      <c r="W186">
        <f>0.07+0.07</f>
        <v>0.14000000000000001</v>
      </c>
      <c r="X186">
        <f>0.065+0.065</f>
        <v>0.13</v>
      </c>
      <c r="Z186">
        <f>SQRT((ABS($A$187-$A$186)^2+(ABS($B$187-$B$186)^2)))</f>
        <v>18.130076776200152</v>
      </c>
      <c r="AA186">
        <f>SQRT((ABS($C$187-$C$186)^2+(ABS($D$187-$D$186)^2)))</f>
        <v>16.146646891850974</v>
      </c>
      <c r="AB186">
        <f>SQRT((ABS($E$187-$E$186)^2+(ABS($F$187-$F$186)^2)))</f>
        <v>16.242644251409615</v>
      </c>
      <c r="AC186">
        <f>SQRT((ABS($G$187-$G$186)^2+(ABS($H$187-$H$186)^2)))</f>
        <v>15.233935447666457</v>
      </c>
      <c r="AJ186">
        <f>1/0.13</f>
        <v>7.6923076923076916</v>
      </c>
      <c r="AK186">
        <f>1/0.125</f>
        <v>8</v>
      </c>
      <c r="AL186">
        <f>1/0.14</f>
        <v>7.1428571428571423</v>
      </c>
      <c r="AM186">
        <f>1/0.13</f>
        <v>7.6923076923076916</v>
      </c>
      <c r="AO186">
        <f>$Z186/$U186</f>
        <v>139.46212904769348</v>
      </c>
      <c r="AP186">
        <f>$AA186/$V186</f>
        <v>129.17317513480779</v>
      </c>
      <c r="AQ186">
        <f>$AB186/$W186</f>
        <v>116.01888751006867</v>
      </c>
      <c r="AR186">
        <f>$AC186/$X186</f>
        <v>117.18411882820351</v>
      </c>
      <c r="AV186">
        <f>((0.075/0.13)*100)</f>
        <v>57.692307692307686</v>
      </c>
      <c r="AW186">
        <f>((0.06/0.125)*100)</f>
        <v>48</v>
      </c>
      <c r="AX186">
        <f>((0.07/0.14)*100)</f>
        <v>50</v>
      </c>
      <c r="AY186">
        <f>((0.065/0.13)*100)</f>
        <v>50</v>
      </c>
      <c r="BA186">
        <f>((0.055/0.13)*100)</f>
        <v>42.307692307692307</v>
      </c>
      <c r="BB186">
        <f>((0.065/0.125)*100)</f>
        <v>52</v>
      </c>
      <c r="BC186">
        <f>((0.07/0.14)*100)</f>
        <v>50</v>
      </c>
      <c r="BD186">
        <f>((0.065/0.13)*100)</f>
        <v>50</v>
      </c>
      <c r="BF186">
        <f>ABS($B$186-$D$186)</f>
        <v>1.5072609999999997</v>
      </c>
      <c r="BG186">
        <f>ABS($F$186-$H$186)</f>
        <v>3.9212980000000002</v>
      </c>
      <c r="BL186">
        <f>SQRT((ABS($A$186-$E$186)^2+(ABS($B$186-$F$186)^2)))</f>
        <v>2.0051476829879804</v>
      </c>
      <c r="BM186">
        <f>SQRT((ABS($C$186-$G$186)^2+(ABS($D$186-$H$186)^2)))</f>
        <v>2.475287472903501</v>
      </c>
      <c r="BO186">
        <f>SQRT((ABS($A$186-$G$186)^2+(ABS($B$186-$H$186)^2)))</f>
        <v>5.0396178829634524</v>
      </c>
      <c r="BP186">
        <f>SQRT((ABS($C$186-$E$186)^2+(ABS($D$186-$F$186)^2)))</f>
        <v>4.2103275412549426</v>
      </c>
      <c r="BU186">
        <v>15</v>
      </c>
      <c r="BV186">
        <v>6</v>
      </c>
      <c r="BW186">
        <v>4</v>
      </c>
      <c r="BX186">
        <v>6</v>
      </c>
      <c r="BY186">
        <v>12</v>
      </c>
      <c r="BZ186">
        <v>6</v>
      </c>
      <c r="CA186">
        <v>3</v>
      </c>
      <c r="CB186">
        <v>2</v>
      </c>
      <c r="CC186">
        <v>14</v>
      </c>
      <c r="CD186">
        <v>4</v>
      </c>
      <c r="CE186">
        <v>5</v>
      </c>
      <c r="CF186">
        <v>11</v>
      </c>
      <c r="CG186">
        <v>13</v>
      </c>
      <c r="CH186">
        <v>6</v>
      </c>
      <c r="CI186">
        <v>2</v>
      </c>
      <c r="CJ186">
        <v>11</v>
      </c>
      <c r="CL186">
        <v>11</v>
      </c>
      <c r="CM186">
        <v>5</v>
      </c>
      <c r="CN186">
        <v>3</v>
      </c>
      <c r="CO186">
        <v>4</v>
      </c>
      <c r="CP186">
        <v>13</v>
      </c>
      <c r="CQ186">
        <v>5</v>
      </c>
      <c r="CR186">
        <v>2</v>
      </c>
      <c r="CS186">
        <v>1</v>
      </c>
      <c r="CT186">
        <v>14</v>
      </c>
      <c r="CU186">
        <v>3</v>
      </c>
      <c r="CV186">
        <v>5</v>
      </c>
      <c r="CW186">
        <v>12</v>
      </c>
      <c r="CX186">
        <v>13</v>
      </c>
      <c r="CY186">
        <v>4</v>
      </c>
      <c r="CZ186">
        <v>3</v>
      </c>
      <c r="DA186">
        <v>12</v>
      </c>
      <c r="DC186">
        <f>((6/15)*100)</f>
        <v>40</v>
      </c>
      <c r="DD186">
        <f>((4/15)*100)</f>
        <v>26.666666666666668</v>
      </c>
      <c r="DE186">
        <f>((6/15)*100)</f>
        <v>40</v>
      </c>
      <c r="DF186">
        <f>((6/12)*100)</f>
        <v>50</v>
      </c>
      <c r="DG186">
        <f>((3/12)*100)</f>
        <v>25</v>
      </c>
      <c r="DH186">
        <f>((2/12)*100)</f>
        <v>16.666666666666664</v>
      </c>
      <c r="DI186">
        <f>((4/14)*100)</f>
        <v>28.571428571428569</v>
      </c>
      <c r="DJ186">
        <f>((5/14)*100)</f>
        <v>35.714285714285715</v>
      </c>
      <c r="DK186">
        <f>((11/14)*100)</f>
        <v>78.571428571428569</v>
      </c>
      <c r="DL186">
        <f>((6/13)*100)</f>
        <v>46.153846153846153</v>
      </c>
      <c r="DM186">
        <f>((2/13)*100)</f>
        <v>15.384615384615385</v>
      </c>
      <c r="DN186">
        <f>((11/13)*100)</f>
        <v>84.615384615384613</v>
      </c>
      <c r="DP186">
        <f>((5/11)*100)</f>
        <v>45.454545454545453</v>
      </c>
      <c r="DQ186">
        <f>((3/11)*100)</f>
        <v>27.27272727272727</v>
      </c>
      <c r="DR186">
        <f>((4/11)*100)</f>
        <v>36.363636363636367</v>
      </c>
      <c r="DS186">
        <f>((5/13)*100)</f>
        <v>38.461538461538467</v>
      </c>
      <c r="DT186">
        <f>((2/13)*100)</f>
        <v>15.384615384615385</v>
      </c>
      <c r="DU186">
        <f>((1/13)*100)</f>
        <v>7.6923076923076925</v>
      </c>
      <c r="DV186">
        <f>((3/14)*100)</f>
        <v>21.428571428571427</v>
      </c>
      <c r="DW186">
        <f>((5/14)*100)</f>
        <v>35.714285714285715</v>
      </c>
      <c r="DX186">
        <f>((12/14)*100)</f>
        <v>85.714285714285708</v>
      </c>
      <c r="DY186">
        <f>((4/13)*100)</f>
        <v>30.76923076923077</v>
      </c>
      <c r="DZ186">
        <f>((3/13)*100)</f>
        <v>23.076923076923077</v>
      </c>
      <c r="EA186">
        <f>((12/13)*100)</f>
        <v>92.307692307692307</v>
      </c>
    </row>
    <row r="187" spans="1:131" x14ac:dyDescent="0.25">
      <c r="A187">
        <v>239.20734400000001</v>
      </c>
      <c r="B187">
        <v>10.393602</v>
      </c>
      <c r="C187">
        <v>231.69827599999999</v>
      </c>
      <c r="D187">
        <v>8.3816290000000002</v>
      </c>
      <c r="E187">
        <v>235.41598299999998</v>
      </c>
      <c r="F187">
        <v>11.005148999999999</v>
      </c>
      <c r="G187">
        <v>232.50064599999999</v>
      </c>
      <c r="H187">
        <v>6.7515619999999998</v>
      </c>
      <c r="K187">
        <f>(17/200)</f>
        <v>8.5000000000000006E-2</v>
      </c>
      <c r="L187">
        <f>(13/200)</f>
        <v>6.5000000000000002E-2</v>
      </c>
      <c r="M187">
        <f>(12/200)</f>
        <v>0.06</v>
      </c>
      <c r="N187">
        <f>(14/200)</f>
        <v>7.0000000000000007E-2</v>
      </c>
      <c r="P187">
        <f>(13/200)</f>
        <v>6.5000000000000002E-2</v>
      </c>
      <c r="Q187">
        <f>(14/200)</f>
        <v>7.0000000000000007E-2</v>
      </c>
      <c r="R187">
        <f>(18/200)</f>
        <v>0.09</v>
      </c>
      <c r="S187">
        <f>(14/200)</f>
        <v>7.0000000000000007E-2</v>
      </c>
      <c r="U187">
        <f>0.085+0.065</f>
        <v>0.15000000000000002</v>
      </c>
      <c r="V187">
        <f>0.065+0.07</f>
        <v>0.13500000000000001</v>
      </c>
      <c r="W187">
        <f>0.06+0.09</f>
        <v>0.15</v>
      </c>
      <c r="X187">
        <f>0.07+0.07</f>
        <v>0.14000000000000001</v>
      </c>
      <c r="Z187">
        <f>SQRT((ABS($A$188-$A$187)^2+(ABS($B$188-$B$187)^2)))</f>
        <v>20.275083802693203</v>
      </c>
      <c r="AA187">
        <f>SQRT((ABS($C$188-$C$187)^2+(ABS($D$188-$D$187)^2)))</f>
        <v>19.021029219727957</v>
      </c>
      <c r="AB187">
        <f>SQRT((ABS($E$188-$E$187)^2+(ABS($F$188-$F$187)^2)))</f>
        <v>20.542786717187855</v>
      </c>
      <c r="AC187">
        <f>SQRT((ABS($G$188-$G$187)^2+(ABS($H$188-$H$187)^2)))</f>
        <v>18.371236301462289</v>
      </c>
      <c r="AJ187">
        <f>1/0.15</f>
        <v>6.666666666666667</v>
      </c>
      <c r="AK187">
        <f>1/0.135</f>
        <v>7.4074074074074066</v>
      </c>
      <c r="AL187">
        <f>1/0.15</f>
        <v>6.666666666666667</v>
      </c>
      <c r="AM187">
        <f>1/0.14</f>
        <v>7.1428571428571423</v>
      </c>
      <c r="AO187">
        <f>$Z187/$U187</f>
        <v>135.16722535128801</v>
      </c>
      <c r="AP187">
        <f>$AA187/$V187</f>
        <v>140.89651273872559</v>
      </c>
      <c r="AQ187">
        <f>$AB187/$W187</f>
        <v>136.95191144791903</v>
      </c>
      <c r="AR187">
        <f>$AC187/$X187</f>
        <v>131.22311643901634</v>
      </c>
      <c r="AV187">
        <f>((0.085/0.15)*100)</f>
        <v>56.666666666666679</v>
      </c>
      <c r="AW187">
        <f>((0.065/0.135)*100)</f>
        <v>48.148148148148145</v>
      </c>
      <c r="AX187">
        <f>((0.06/0.15)*100)</f>
        <v>40</v>
      </c>
      <c r="AY187">
        <f>((0.07/0.14)*100)</f>
        <v>50</v>
      </c>
      <c r="BA187">
        <f>((0.065/0.15)*100)</f>
        <v>43.333333333333336</v>
      </c>
      <c r="BB187">
        <f>((0.07/0.135)*100)</f>
        <v>51.851851851851848</v>
      </c>
      <c r="BC187">
        <f>((0.09/0.15)*100)</f>
        <v>60</v>
      </c>
      <c r="BD187">
        <f>((0.07/0.14)*100)</f>
        <v>50</v>
      </c>
      <c r="BF187">
        <f>ABS($B$187-$D$187)</f>
        <v>2.0119729999999993</v>
      </c>
      <c r="BG187">
        <f>ABS($F$187-$H$187)</f>
        <v>4.2535869999999996</v>
      </c>
      <c r="BL187">
        <f>SQRT((ABS($A$187-$E$187)^2+(ABS($B$187-$F$187)^2)))</f>
        <v>3.8403656031073625</v>
      </c>
      <c r="BM187">
        <f>SQRT((ABS($C$187-$G$187)^2+(ABS($D$187-$H$187)^2)))</f>
        <v>1.8168423270578533</v>
      </c>
      <c r="BO187">
        <f>SQRT((ABS($A$187-$G$187)^2+(ABS($B$187-$H$187)^2)))</f>
        <v>7.6317922812930536</v>
      </c>
      <c r="BP187">
        <f>SQRT((ABS($C$187-$E$187)^2+(ABS($D$187-$F$187)^2)))</f>
        <v>4.5501870871700341</v>
      </c>
      <c r="BR187">
        <f>DEGREES(ACOS((15.509671051669^2+19.322965062787^2-5.38685129450452^2)/(2*15.509671051669*19.322965062787)))</f>
        <v>12.618307282044288</v>
      </c>
      <c r="BU187">
        <v>17</v>
      </c>
      <c r="BV187">
        <v>5</v>
      </c>
      <c r="BW187">
        <v>2</v>
      </c>
      <c r="BX187">
        <v>9</v>
      </c>
      <c r="BY187">
        <v>13</v>
      </c>
      <c r="BZ187">
        <v>5</v>
      </c>
      <c r="CA187">
        <v>5</v>
      </c>
      <c r="CB187">
        <v>2</v>
      </c>
      <c r="CC187">
        <v>12</v>
      </c>
      <c r="CD187">
        <v>2</v>
      </c>
      <c r="CE187">
        <v>5</v>
      </c>
      <c r="CF187">
        <v>7</v>
      </c>
      <c r="CG187">
        <v>14</v>
      </c>
      <c r="CH187">
        <v>9</v>
      </c>
      <c r="CI187">
        <v>0</v>
      </c>
      <c r="CJ187">
        <v>7</v>
      </c>
      <c r="CL187">
        <v>13</v>
      </c>
      <c r="CM187">
        <v>5</v>
      </c>
      <c r="CN187">
        <v>3</v>
      </c>
      <c r="CO187">
        <v>6</v>
      </c>
      <c r="CP187">
        <v>14</v>
      </c>
      <c r="CQ187">
        <v>5</v>
      </c>
      <c r="CR187">
        <v>5</v>
      </c>
      <c r="CS187">
        <v>3</v>
      </c>
      <c r="CT187">
        <v>18</v>
      </c>
      <c r="CU187">
        <v>3</v>
      </c>
      <c r="CV187">
        <v>10</v>
      </c>
      <c r="CW187">
        <v>11</v>
      </c>
      <c r="CX187">
        <v>14</v>
      </c>
      <c r="CY187">
        <v>6</v>
      </c>
      <c r="CZ187">
        <v>3</v>
      </c>
      <c r="DA187">
        <v>11</v>
      </c>
      <c r="DC187">
        <f>((5/17)*100)</f>
        <v>29.411764705882355</v>
      </c>
      <c r="DD187">
        <f>((2/17)*100)</f>
        <v>11.76470588235294</v>
      </c>
      <c r="DE187">
        <f>((9/17)*100)</f>
        <v>52.941176470588239</v>
      </c>
      <c r="DF187">
        <f>((5/13)*100)</f>
        <v>38.461538461538467</v>
      </c>
      <c r="DG187">
        <f>((5/13)*100)</f>
        <v>38.461538461538467</v>
      </c>
      <c r="DH187">
        <f>((2/13)*100)</f>
        <v>15.384615384615385</v>
      </c>
      <c r="DI187">
        <f>((2/12)*100)</f>
        <v>16.666666666666664</v>
      </c>
      <c r="DJ187">
        <f>((5/12)*100)</f>
        <v>41.666666666666671</v>
      </c>
      <c r="DK187">
        <f>((7/12)*100)</f>
        <v>58.333333333333336</v>
      </c>
      <c r="DL187">
        <f>((9/14)*100)</f>
        <v>64.285714285714292</v>
      </c>
      <c r="DM187">
        <f>((0/14)*100)</f>
        <v>0</v>
      </c>
      <c r="DN187">
        <f>((7/14)*100)</f>
        <v>50</v>
      </c>
      <c r="DP187">
        <f>((5/13)*100)</f>
        <v>38.461538461538467</v>
      </c>
      <c r="DQ187">
        <f>((3/13)*100)</f>
        <v>23.076923076923077</v>
      </c>
      <c r="DR187">
        <f>((6/13)*100)</f>
        <v>46.153846153846153</v>
      </c>
      <c r="DS187">
        <f>((5/14)*100)</f>
        <v>35.714285714285715</v>
      </c>
      <c r="DT187">
        <f>((5/14)*100)</f>
        <v>35.714285714285715</v>
      </c>
      <c r="DU187">
        <f>((3/14)*100)</f>
        <v>21.428571428571427</v>
      </c>
      <c r="DV187">
        <f>((3/18)*100)</f>
        <v>16.666666666666664</v>
      </c>
      <c r="DW187">
        <f>((10/18)*100)</f>
        <v>55.555555555555557</v>
      </c>
      <c r="DX187">
        <f>((11/18)*100)</f>
        <v>61.111111111111114</v>
      </c>
      <c r="DY187">
        <f>((6/14)*100)</f>
        <v>42.857142857142854</v>
      </c>
      <c r="DZ187">
        <f>((3/14)*100)</f>
        <v>21.428571428571427</v>
      </c>
      <c r="EA187">
        <f>((11/14)*100)</f>
        <v>78.571428571428569</v>
      </c>
    </row>
    <row r="188" spans="1:131" x14ac:dyDescent="0.25">
      <c r="A188">
        <v>259.47857099999999</v>
      </c>
      <c r="B188">
        <v>9.9981539999999995</v>
      </c>
      <c r="C188">
        <v>250.71586400000001</v>
      </c>
      <c r="D188">
        <v>8.7434290000000008</v>
      </c>
      <c r="E188">
        <v>255.95577</v>
      </c>
      <c r="F188">
        <v>10.654099</v>
      </c>
      <c r="G188">
        <v>250.87092000000001</v>
      </c>
      <c r="H188">
        <v>6.9395949999999997</v>
      </c>
      <c r="K188">
        <f>(15/200)</f>
        <v>7.4999999999999997E-2</v>
      </c>
      <c r="L188">
        <f>(13/200)</f>
        <v>6.5000000000000002E-2</v>
      </c>
      <c r="M188">
        <f>(16/200)</f>
        <v>0.08</v>
      </c>
      <c r="N188">
        <f>(13/200)</f>
        <v>6.5000000000000002E-2</v>
      </c>
      <c r="P188">
        <f>(16/200)</f>
        <v>0.08</v>
      </c>
      <c r="Q188">
        <f>(17/200)</f>
        <v>8.5000000000000006E-2</v>
      </c>
      <c r="R188">
        <f>(17/200)</f>
        <v>8.5000000000000006E-2</v>
      </c>
      <c r="S188">
        <f>(16/200)</f>
        <v>0.08</v>
      </c>
      <c r="U188">
        <f>0.075+0.08</f>
        <v>0.155</v>
      </c>
      <c r="V188">
        <f>0.065+0.085</f>
        <v>0.15000000000000002</v>
      </c>
      <c r="W188">
        <f>0.08+0.085</f>
        <v>0.16500000000000001</v>
      </c>
      <c r="X188">
        <f>0.065+0.08</f>
        <v>0.14500000000000002</v>
      </c>
      <c r="AA188">
        <f>SQRT((ABS($C$189-$C$188)^2+(ABS($D$189-$D$188)^2)))</f>
        <v>18.344537026295452</v>
      </c>
      <c r="AJ188">
        <f>1/0.155</f>
        <v>6.4516129032258069</v>
      </c>
      <c r="AK188">
        <f>1/0.15</f>
        <v>6.666666666666667</v>
      </c>
      <c r="AL188">
        <f>1/0.165</f>
        <v>6.0606060606060606</v>
      </c>
      <c r="AM188">
        <f>1/0.145</f>
        <v>6.8965517241379315</v>
      </c>
      <c r="AP188">
        <f>$AA188/$V188</f>
        <v>122.29691350863632</v>
      </c>
      <c r="AV188">
        <f>((0.075/0.155)*100)</f>
        <v>48.387096774193544</v>
      </c>
      <c r="AW188">
        <f>((0.065/0.15)*100)</f>
        <v>43.333333333333336</v>
      </c>
      <c r="AX188">
        <f>((0.08/0.165)*100)</f>
        <v>48.484848484848484</v>
      </c>
      <c r="AY188">
        <f>((0.065/0.145)*100)</f>
        <v>44.827586206896555</v>
      </c>
      <c r="BA188">
        <f>((0.08/0.155)*100)</f>
        <v>51.612903225806448</v>
      </c>
      <c r="BB188">
        <f>((0.085/0.15)*100)</f>
        <v>56.666666666666679</v>
      </c>
      <c r="BC188">
        <f>((0.085/0.165)*100)</f>
        <v>51.515151515151516</v>
      </c>
      <c r="BD188">
        <f>((0.08/0.145)*100)</f>
        <v>55.172413793103459</v>
      </c>
      <c r="BF188">
        <f>ABS($B$188-$D$188)</f>
        <v>1.2547249999999988</v>
      </c>
      <c r="BG188">
        <f>ABS($F$188-$H$188)</f>
        <v>3.7145040000000007</v>
      </c>
      <c r="BI188">
        <v>1.6025860000000005</v>
      </c>
      <c r="BJ188">
        <v>1.5814550000000001</v>
      </c>
      <c r="BM188">
        <f>SQRT((ABS($C$188-$G$188)^2+(ABS($D$188-$H$188)^2)))</f>
        <v>1.8104859741771004</v>
      </c>
      <c r="BO188">
        <f>SQRT((ABS($A$188-$G$188)^2+(ABS($B$188-$H$188)^2)))</f>
        <v>9.1349022378064664</v>
      </c>
      <c r="BP188">
        <f>SQRT((ABS($C$188-$E$188)^2+(ABS($D$188-$F$188)^2)))</f>
        <v>5.5773895988836841</v>
      </c>
      <c r="BR188">
        <f>DEGREES(ACOS((16.5743478607627^2+19.3592432655747^2-4.82632829986232^2)/(2*16.5743478607627*19.3592432655747)))</f>
        <v>12.633835049138835</v>
      </c>
      <c r="BS188">
        <f>DEGREES(ACOS((7.66405640094552^2+21.7049469579818^2-15.509671051669^2)/(2*7.66405640094552*21.7049469579818)))</f>
        <v>29.594696424607559</v>
      </c>
      <c r="BU188">
        <v>15</v>
      </c>
      <c r="BV188">
        <v>2</v>
      </c>
      <c r="BW188">
        <v>4</v>
      </c>
      <c r="BX188">
        <v>10</v>
      </c>
      <c r="BY188">
        <v>13</v>
      </c>
      <c r="BZ188">
        <v>2</v>
      </c>
      <c r="CA188">
        <v>5</v>
      </c>
      <c r="CB188">
        <v>0</v>
      </c>
      <c r="CC188">
        <v>16</v>
      </c>
      <c r="CD188">
        <v>4</v>
      </c>
      <c r="CE188">
        <v>8</v>
      </c>
      <c r="CF188">
        <v>7</v>
      </c>
      <c r="CG188">
        <v>13</v>
      </c>
      <c r="CH188">
        <v>10</v>
      </c>
      <c r="CI188">
        <v>0</v>
      </c>
      <c r="CJ188">
        <v>7</v>
      </c>
      <c r="CL188">
        <v>16</v>
      </c>
      <c r="CM188">
        <v>5</v>
      </c>
      <c r="CN188">
        <v>6</v>
      </c>
      <c r="CO188">
        <v>11</v>
      </c>
      <c r="CP188">
        <v>17</v>
      </c>
      <c r="CQ188">
        <v>5</v>
      </c>
      <c r="CR188">
        <v>10</v>
      </c>
      <c r="CS188">
        <v>3</v>
      </c>
      <c r="CT188">
        <v>17</v>
      </c>
      <c r="CU188">
        <v>6</v>
      </c>
      <c r="CV188">
        <v>9</v>
      </c>
      <c r="CW188">
        <v>11</v>
      </c>
      <c r="CX188">
        <v>16</v>
      </c>
      <c r="CY188">
        <v>11</v>
      </c>
      <c r="CZ188">
        <v>3</v>
      </c>
      <c r="DA188">
        <v>11</v>
      </c>
      <c r="DC188">
        <f>((2/15)*100)</f>
        <v>13.333333333333334</v>
      </c>
      <c r="DD188">
        <f>((4/15)*100)</f>
        <v>26.666666666666668</v>
      </c>
      <c r="DE188">
        <f>((10/15)*100)</f>
        <v>66.666666666666657</v>
      </c>
      <c r="DF188">
        <f>((2/13)*100)</f>
        <v>15.384615384615385</v>
      </c>
      <c r="DG188">
        <f>((5/13)*100)</f>
        <v>38.461538461538467</v>
      </c>
      <c r="DH188">
        <f>((0/13)*100)</f>
        <v>0</v>
      </c>
      <c r="DI188">
        <f>((4/16)*100)</f>
        <v>25</v>
      </c>
      <c r="DJ188">
        <f>((8/16)*100)</f>
        <v>50</v>
      </c>
      <c r="DK188">
        <f>((7/16)*100)</f>
        <v>43.75</v>
      </c>
      <c r="DL188">
        <f>((10/13)*100)</f>
        <v>76.923076923076934</v>
      </c>
      <c r="DM188">
        <f>((0/13)*100)</f>
        <v>0</v>
      </c>
      <c r="DN188">
        <f>((7/13)*100)</f>
        <v>53.846153846153847</v>
      </c>
      <c r="DP188">
        <f>((5/16)*100)</f>
        <v>31.25</v>
      </c>
      <c r="DQ188">
        <f>((6/16)*100)</f>
        <v>37.5</v>
      </c>
      <c r="DR188">
        <f>((11/16)*100)</f>
        <v>68.75</v>
      </c>
      <c r="DS188">
        <f>((5/17)*100)</f>
        <v>29.411764705882355</v>
      </c>
      <c r="DT188">
        <f>((10/17)*100)</f>
        <v>58.82352941176471</v>
      </c>
      <c r="DU188">
        <f>((3/17)*100)</f>
        <v>17.647058823529413</v>
      </c>
      <c r="DV188">
        <f>((6/17)*100)</f>
        <v>35.294117647058826</v>
      </c>
      <c r="DW188">
        <f>((9/17)*100)</f>
        <v>52.941176470588239</v>
      </c>
      <c r="DX188">
        <f>((11/17)*100)</f>
        <v>64.705882352941174</v>
      </c>
      <c r="DY188">
        <f>((11/16)*100)</f>
        <v>68.75</v>
      </c>
      <c r="DZ188">
        <f>((3/16)*100)</f>
        <v>18.75</v>
      </c>
      <c r="EA188">
        <f>((11/16)*100)</f>
        <v>68.75</v>
      </c>
    </row>
    <row r="189" spans="1:131" x14ac:dyDescent="0.25">
      <c r="C189">
        <v>269.044374</v>
      </c>
      <c r="D189">
        <v>7.9767739999999998</v>
      </c>
      <c r="L189">
        <f>(13/200)</f>
        <v>6.5000000000000002E-2</v>
      </c>
      <c r="P189">
        <f>(16/200)</f>
        <v>0.08</v>
      </c>
      <c r="Q189">
        <f>(17/200)</f>
        <v>8.5000000000000006E-2</v>
      </c>
      <c r="S189">
        <f>(17/200)</f>
        <v>8.5000000000000006E-2</v>
      </c>
      <c r="V189">
        <f>0.065+0.085</f>
        <v>0.15000000000000002</v>
      </c>
      <c r="AK189">
        <f>1/0.15</f>
        <v>6.666666666666667</v>
      </c>
      <c r="AW189">
        <f>((0.065/0.15)*100)</f>
        <v>43.333333333333336</v>
      </c>
      <c r="BB189">
        <f>((0.085/0.15)*100)</f>
        <v>56.666666666666679</v>
      </c>
      <c r="BR189">
        <f>DEGREES(ACOS((22.3499370015553^2+22.9825075317518^2-4.3680474319579^2)/(2*22.3499370015553*22.9825075317518)))</f>
        <v>10.942861721038918</v>
      </c>
      <c r="BS189">
        <f>DEGREES(ACOS((5.38685129450452^2+20.8242441257152^2-16.5743478607627^2)/(2*5.38685129450452*20.8242441257152)))</f>
        <v>33.094116580509521</v>
      </c>
      <c r="BY189">
        <v>13</v>
      </c>
      <c r="BZ189">
        <v>1</v>
      </c>
      <c r="CA189">
        <v>8</v>
      </c>
      <c r="CB189">
        <v>0</v>
      </c>
      <c r="CL189">
        <v>16</v>
      </c>
      <c r="CM189">
        <v>4</v>
      </c>
      <c r="CN189">
        <v>4</v>
      </c>
      <c r="CO189">
        <v>13</v>
      </c>
      <c r="CP189">
        <v>17</v>
      </c>
      <c r="CQ189">
        <v>4</v>
      </c>
      <c r="CR189">
        <v>9</v>
      </c>
      <c r="CS189">
        <v>4</v>
      </c>
      <c r="CX189">
        <v>17</v>
      </c>
      <c r="CY189">
        <v>13</v>
      </c>
      <c r="CZ189">
        <v>4</v>
      </c>
      <c r="DA189">
        <v>8</v>
      </c>
      <c r="DF189">
        <f>((1/13)*100)</f>
        <v>7.6923076923076925</v>
      </c>
      <c r="DG189">
        <f>((8/13)*100)</f>
        <v>61.53846153846154</v>
      </c>
      <c r="DH189">
        <f>((0/13)*100)</f>
        <v>0</v>
      </c>
      <c r="DP189">
        <f>((4/16)*100)</f>
        <v>25</v>
      </c>
      <c r="DQ189">
        <f>((4/16)*100)</f>
        <v>25</v>
      </c>
      <c r="DR189">
        <f>((13/16)*100)</f>
        <v>81.25</v>
      </c>
      <c r="DS189">
        <f>((4/17)*100)</f>
        <v>23.52941176470588</v>
      </c>
      <c r="DT189">
        <f>((9/17)*100)</f>
        <v>52.941176470588239</v>
      </c>
      <c r="DU189">
        <f>((4/17)*100)</f>
        <v>23.52941176470588</v>
      </c>
      <c r="DY189">
        <f>((13/17)*100)</f>
        <v>76.470588235294116</v>
      </c>
      <c r="DZ189">
        <f>((4/17)*100)</f>
        <v>23.52941176470588</v>
      </c>
      <c r="EA189">
        <f>((8/17)*100)</f>
        <v>47.058823529411761</v>
      </c>
    </row>
    <row r="190" spans="1:131" x14ac:dyDescent="0.25">
      <c r="A190" t="s">
        <v>22</v>
      </c>
      <c r="B190" t="s">
        <v>22</v>
      </c>
      <c r="C190" t="s">
        <v>22</v>
      </c>
      <c r="D190" t="s">
        <v>22</v>
      </c>
      <c r="E190" t="s">
        <v>22</v>
      </c>
      <c r="F190" t="s">
        <v>22</v>
      </c>
      <c r="G190" t="s">
        <v>22</v>
      </c>
      <c r="H190" t="s">
        <v>22</v>
      </c>
      <c r="BR190">
        <f>DEGREES(ACOS((23.8805523814391^2+24.5022796509877^2-4.34628865907201^2)/(2*23.8805523814391*24.5022796509877)))</f>
        <v>10.202348848462474</v>
      </c>
      <c r="BS190">
        <f>DEGREES(ACOS((4.82632829986232^2+24.8086961325761^2-22.3499370015553^2)/(2*4.82632829986232*24.8086961325761)))</f>
        <v>54.445808897668918</v>
      </c>
    </row>
    <row r="191" spans="1:131" x14ac:dyDescent="0.25">
      <c r="A191">
        <v>40.386684000000002</v>
      </c>
      <c r="B191">
        <v>8.1364640000000001</v>
      </c>
      <c r="C191">
        <v>28.245477000000001</v>
      </c>
      <c r="D191">
        <v>7.2780069999999997</v>
      </c>
      <c r="E191">
        <v>18.055329</v>
      </c>
      <c r="F191">
        <v>10.343389</v>
      </c>
      <c r="G191">
        <v>27.870321000000004</v>
      </c>
      <c r="H191">
        <v>6.5213479999999997</v>
      </c>
      <c r="Z191">
        <f>SQRT((ABS($A$192-$A$191)^2+(ABS($B$192-$B$191)^2)))</f>
        <v>23.755321786635193</v>
      </c>
      <c r="AA191">
        <f>SQRT((ABS($C$192-$C$191)^2+(ABS($D$192-$D$191)^2)))</f>
        <v>24.851513583908186</v>
      </c>
      <c r="AB191">
        <f>SQRT((ABS($E$192-$E$191)^2+(ABS($F$192-$F$191)^2)))</f>
        <v>21.21295352353901</v>
      </c>
      <c r="AC191">
        <f>SQRT((ABS($G$192-$G$191)^2+(ABS($H$192-$H$191)^2)))</f>
        <v>25.870685897681685</v>
      </c>
      <c r="BF191">
        <f>ABS($B$191-$D$191)</f>
        <v>0.85845700000000047</v>
      </c>
      <c r="BG191">
        <f>ABS($F$191-$H$191)</f>
        <v>3.8220410000000005</v>
      </c>
      <c r="BL191">
        <f>SQRT((ABS($A$191-$E$192)^2+(ABS($B$191-$F$192)^2)))</f>
        <v>2.3820248332954046</v>
      </c>
      <c r="BM191">
        <f>SQRT((ABS($C$191-$G$191)^2+(ABS($D$191-$H$191)^2)))</f>
        <v>0.84455601745354802</v>
      </c>
      <c r="BO191">
        <f>SQRT((ABS($A$191-$G$191)^2+(ABS($B$191-$H$191)^2)))</f>
        <v>12.620140349505823</v>
      </c>
      <c r="BP191">
        <f>SQRT((ABS($C$191-$E$191)^2+(ABS($D$191-$F$191)^2)))</f>
        <v>10.641225637483119</v>
      </c>
      <c r="BR191">
        <f>DEGREES(ACOS((24.274352179611^2+25.2326290800516^2-4.37306651457876^2)/(2*24.274352179611*25.2326290800516)))</f>
        <v>9.8902480913688731</v>
      </c>
      <c r="BS191">
        <f>DEGREES(ACOS((4.3680474319579^2+24.4265764879092^2-23.8805523814391^2)/(2*4.3680474319579*24.4265764879092)))</f>
        <v>77.700679985021239</v>
      </c>
    </row>
    <row r="192" spans="1:131" x14ac:dyDescent="0.25">
      <c r="A192">
        <v>64.141886999999997</v>
      </c>
      <c r="B192">
        <v>8.2115880000000008</v>
      </c>
      <c r="C192">
        <v>53.094055000000004</v>
      </c>
      <c r="D192">
        <v>6.8960400000000002</v>
      </c>
      <c r="E192">
        <v>39.268028000000001</v>
      </c>
      <c r="F192">
        <v>10.239474</v>
      </c>
      <c r="G192">
        <v>53.729980000000005</v>
      </c>
      <c r="H192">
        <v>5.7660830000000001</v>
      </c>
      <c r="K192">
        <f>(15/200)</f>
        <v>7.4999999999999997E-2</v>
      </c>
      <c r="L192">
        <f>(17/200)</f>
        <v>8.5000000000000006E-2</v>
      </c>
      <c r="M192">
        <f>(16/200)</f>
        <v>0.08</v>
      </c>
      <c r="N192">
        <f>(17/200)</f>
        <v>8.5000000000000006E-2</v>
      </c>
      <c r="P192">
        <f>(13/200)</f>
        <v>6.5000000000000002E-2</v>
      </c>
      <c r="Q192">
        <f>(14/200)</f>
        <v>7.0000000000000007E-2</v>
      </c>
      <c r="R192">
        <f>(13/200)</f>
        <v>6.5000000000000002E-2</v>
      </c>
      <c r="S192">
        <f>(12/200)</f>
        <v>0.06</v>
      </c>
      <c r="U192">
        <f>0.075+0.065</f>
        <v>0.14000000000000001</v>
      </c>
      <c r="V192">
        <f>0.085+0.07</f>
        <v>0.15500000000000003</v>
      </c>
      <c r="W192">
        <f>0.08+0.065</f>
        <v>0.14500000000000002</v>
      </c>
      <c r="X192">
        <f>0.085+0.06</f>
        <v>0.14500000000000002</v>
      </c>
      <c r="Z192">
        <f>SQRT((ABS($A$193-$A$192)^2+(ABS($B$193-$B$192)^2)))</f>
        <v>20.264027906710854</v>
      </c>
      <c r="AA192">
        <f>SQRT((ABS($C$193-$C$192)^2+(ABS($D$193-$D$192)^2)))</f>
        <v>22.667088637649279</v>
      </c>
      <c r="AB192">
        <f>SQRT((ABS($E$193-$E$192)^2+(ABS($F$193-$F$192)^2)))</f>
        <v>23.425233056392269</v>
      </c>
      <c r="AC192">
        <f>SQRT((ABS($G$193-$G$192)^2+(ABS($H$193-$H$192)^2)))</f>
        <v>23.003741921108585</v>
      </c>
      <c r="AJ192">
        <f>1/0.14</f>
        <v>7.1428571428571423</v>
      </c>
      <c r="AK192">
        <f>1/0.155</f>
        <v>6.4516129032258069</v>
      </c>
      <c r="AL192">
        <f>1/0.145</f>
        <v>6.8965517241379315</v>
      </c>
      <c r="AM192">
        <f>1/0.145</f>
        <v>6.8965517241379315</v>
      </c>
      <c r="AO192">
        <f>$Z192/$U192</f>
        <v>144.7430564765061</v>
      </c>
      <c r="AP192">
        <f>$AA192/$V192</f>
        <v>146.23928153322112</v>
      </c>
      <c r="AQ192">
        <f>$AB192/$W192</f>
        <v>161.55333142339495</v>
      </c>
      <c r="AR192">
        <f>$AC192/$X192</f>
        <v>158.6464960076454</v>
      </c>
      <c r="AV192">
        <f>((0.075/0.14)*100)</f>
        <v>53.571428571428569</v>
      </c>
      <c r="AW192">
        <f>((0.085/0.155)*100)</f>
        <v>54.838709677419359</v>
      </c>
      <c r="AX192">
        <f>((0.08/0.145)*100)</f>
        <v>55.172413793103459</v>
      </c>
      <c r="AY192">
        <f>((0.085/0.145)*100)</f>
        <v>58.62068965517242</v>
      </c>
      <c r="BA192">
        <f>((0.065/0.14)*100)</f>
        <v>46.428571428571423</v>
      </c>
      <c r="BB192">
        <f>((0.07/0.155)*100)</f>
        <v>45.161290322580648</v>
      </c>
      <c r="BC192">
        <f>((0.065/0.145)*100)</f>
        <v>44.827586206896555</v>
      </c>
      <c r="BD192">
        <f>((0.06/0.145)*100)</f>
        <v>41.379310344827587</v>
      </c>
      <c r="BF192">
        <f>ABS($B$192-$D$192)</f>
        <v>1.3155480000000006</v>
      </c>
      <c r="BG192">
        <f>ABS($F$192-$H$192)</f>
        <v>4.4733909999999995</v>
      </c>
      <c r="BL192">
        <f>SQRT((ABS($A$192-$E$193)^2+(ABS($B$192-$F$193)^2)))</f>
        <v>1.9774758996584465</v>
      </c>
      <c r="BM192">
        <f>SQRT((ABS($C$192-$G$192)^2+(ABS($D$192-$H$192)^2)))</f>
        <v>1.2966122888026324</v>
      </c>
      <c r="BO192">
        <f>SQRT((ABS($A$192-$G$192)^2+(ABS($B$192-$H$192)^2)))</f>
        <v>10.695246705040228</v>
      </c>
      <c r="BP192">
        <f>SQRT((ABS($C$192-$E$193)^2+(ABS($D$192-$F$193)^2)))</f>
        <v>9.9485271442075263</v>
      </c>
      <c r="BR192">
        <f>DEGREES(ACOS((18.2379414809054^2+19.6329925906456^2-4.70068747862959^2)/(2*18.2379414809054*19.6329925906456)))</f>
        <v>13.624036895724739</v>
      </c>
      <c r="BS192">
        <f>DEGREES(ACOS((4.34628865907201^2+25.1472376434918^2-24.274352179611^2)/(2*4.34628865907201*25.1472376434918)))</f>
        <v>73.514904826048195</v>
      </c>
      <c r="BU192">
        <v>15</v>
      </c>
      <c r="BV192">
        <v>3</v>
      </c>
      <c r="BW192">
        <v>4</v>
      </c>
      <c r="BX192">
        <v>15</v>
      </c>
      <c r="BY192">
        <v>17</v>
      </c>
      <c r="BZ192">
        <v>4</v>
      </c>
      <c r="CA192">
        <v>15</v>
      </c>
      <c r="CB192">
        <v>5</v>
      </c>
      <c r="CC192">
        <v>16</v>
      </c>
      <c r="CD192">
        <v>3</v>
      </c>
      <c r="CE192">
        <v>15</v>
      </c>
      <c r="CF192">
        <v>4</v>
      </c>
      <c r="CG192">
        <v>17</v>
      </c>
      <c r="CH192">
        <v>15</v>
      </c>
      <c r="CI192">
        <v>5</v>
      </c>
      <c r="CJ192">
        <v>6</v>
      </c>
      <c r="CL192">
        <v>13</v>
      </c>
      <c r="CM192">
        <v>0</v>
      </c>
      <c r="CN192">
        <v>0</v>
      </c>
      <c r="CO192">
        <v>12</v>
      </c>
      <c r="CP192">
        <v>14</v>
      </c>
      <c r="CQ192">
        <v>0</v>
      </c>
      <c r="CR192">
        <v>13</v>
      </c>
      <c r="CS192">
        <v>0</v>
      </c>
      <c r="CT192">
        <v>13</v>
      </c>
      <c r="CU192">
        <v>0</v>
      </c>
      <c r="CV192">
        <v>13</v>
      </c>
      <c r="CW192">
        <v>0</v>
      </c>
      <c r="CX192">
        <v>12</v>
      </c>
      <c r="CY192">
        <v>12</v>
      </c>
      <c r="CZ192">
        <v>0</v>
      </c>
      <c r="DA192">
        <v>0</v>
      </c>
      <c r="DC192">
        <f>((3/15)*100)</f>
        <v>20</v>
      </c>
      <c r="DD192">
        <f>((4/15)*100)</f>
        <v>26.666666666666668</v>
      </c>
      <c r="DE192">
        <f>((15/15)*100)</f>
        <v>100</v>
      </c>
      <c r="DF192">
        <f>((4/17)*100)</f>
        <v>23.52941176470588</v>
      </c>
      <c r="DG192">
        <f>((15/17)*100)</f>
        <v>88.235294117647058</v>
      </c>
      <c r="DH192">
        <f>((5/17)*100)</f>
        <v>29.411764705882355</v>
      </c>
      <c r="DI192">
        <f>((3/16)*100)</f>
        <v>18.75</v>
      </c>
      <c r="DJ192">
        <f>((15/16)*100)</f>
        <v>93.75</v>
      </c>
      <c r="DK192">
        <f>((4/16)*100)</f>
        <v>25</v>
      </c>
      <c r="DL192">
        <f>((15/17)*100)</f>
        <v>88.235294117647058</v>
      </c>
      <c r="DM192">
        <f>((5/17)*100)</f>
        <v>29.411764705882355</v>
      </c>
      <c r="DN192">
        <f>((6/17)*100)</f>
        <v>35.294117647058826</v>
      </c>
      <c r="DP192">
        <f>((0/13)*100)</f>
        <v>0</v>
      </c>
      <c r="DQ192">
        <f>((0/13)*100)</f>
        <v>0</v>
      </c>
      <c r="DR192">
        <f>((12/13)*100)</f>
        <v>92.307692307692307</v>
      </c>
      <c r="DS192">
        <f>((0/14)*100)</f>
        <v>0</v>
      </c>
      <c r="DT192">
        <f>((13/14)*100)</f>
        <v>92.857142857142861</v>
      </c>
      <c r="DU192">
        <f>((0/14)*100)</f>
        <v>0</v>
      </c>
      <c r="DV192">
        <f>((0/13)*100)</f>
        <v>0</v>
      </c>
      <c r="DW192">
        <f>((13/13)*100)</f>
        <v>100</v>
      </c>
      <c r="DX192">
        <f>((0/13)*100)</f>
        <v>0</v>
      </c>
      <c r="DY192">
        <f>((12/12)*100)</f>
        <v>100</v>
      </c>
      <c r="DZ192">
        <f>((0/12)*100)</f>
        <v>0</v>
      </c>
      <c r="EA192">
        <f>((0/12)*100)</f>
        <v>0</v>
      </c>
    </row>
    <row r="193" spans="1:131" x14ac:dyDescent="0.25">
      <c r="A193">
        <v>84.386571000000004</v>
      </c>
      <c r="B193">
        <v>9.0967979999999997</v>
      </c>
      <c r="C193">
        <v>75.730423000000002</v>
      </c>
      <c r="D193">
        <v>8.0757650000000005</v>
      </c>
      <c r="E193">
        <v>62.683010000000003</v>
      </c>
      <c r="F193">
        <v>9.5465370000000007</v>
      </c>
      <c r="G193">
        <v>76.725578000000013</v>
      </c>
      <c r="H193">
        <v>6.3781410000000003</v>
      </c>
      <c r="K193">
        <f>(15/200)</f>
        <v>7.4999999999999997E-2</v>
      </c>
      <c r="L193">
        <f>(14/200)</f>
        <v>7.0000000000000007E-2</v>
      </c>
      <c r="M193">
        <f>(15/200)</f>
        <v>7.4999999999999997E-2</v>
      </c>
      <c r="N193">
        <f>(15/200)</f>
        <v>7.4999999999999997E-2</v>
      </c>
      <c r="P193">
        <f>(11/200)</f>
        <v>5.5E-2</v>
      </c>
      <c r="Q193">
        <f>(12/200)</f>
        <v>0.06</v>
      </c>
      <c r="R193">
        <f>(11/200)</f>
        <v>5.5E-2</v>
      </c>
      <c r="S193">
        <f>(12/200)</f>
        <v>0.06</v>
      </c>
      <c r="U193">
        <f>0.075+0.055</f>
        <v>0.13</v>
      </c>
      <c r="V193">
        <f>0.07+0.06</f>
        <v>0.13</v>
      </c>
      <c r="W193">
        <f>0.075+0.055</f>
        <v>0.13</v>
      </c>
      <c r="X193">
        <f>0.075+0.06</f>
        <v>0.13500000000000001</v>
      </c>
      <c r="Z193">
        <f>SQRT((ABS($A$194-$A$193)^2+(ABS($B$194-$B$193)^2)))</f>
        <v>22.513040056443316</v>
      </c>
      <c r="AA193">
        <f>SQRT((ABS($C$194-$C$193)^2+(ABS($D$194-$D$193)^2)))</f>
        <v>21.048438881347288</v>
      </c>
      <c r="AB193">
        <f>SQRT((ABS($E$194-$E$193)^2+(ABS($F$194-$F$193)^2)))</f>
        <v>19.934593790202648</v>
      </c>
      <c r="AC193">
        <f>SQRT((ABS($G$194-$G$193)^2+(ABS($H$194-$H$193)^2)))</f>
        <v>23.414744670314423</v>
      </c>
      <c r="AJ193">
        <f>1/0.13</f>
        <v>7.6923076923076916</v>
      </c>
      <c r="AK193">
        <f>1/0.13</f>
        <v>7.6923076923076916</v>
      </c>
      <c r="AL193">
        <f>1/0.13</f>
        <v>7.6923076923076916</v>
      </c>
      <c r="AM193">
        <f>1/0.135</f>
        <v>7.4074074074074066</v>
      </c>
      <c r="AO193">
        <f>$Z193/$U193</f>
        <v>173.17723120341012</v>
      </c>
      <c r="AP193">
        <f>$AA193/$V193</f>
        <v>161.91106831805604</v>
      </c>
      <c r="AQ193">
        <f>$AB193/$W193</f>
        <v>153.34302915540499</v>
      </c>
      <c r="AR193">
        <f>$AC193/$X193</f>
        <v>173.44255311344017</v>
      </c>
      <c r="AV193">
        <f>((0.075/0.13)*100)</f>
        <v>57.692307692307686</v>
      </c>
      <c r="AW193">
        <f>((0.07/0.13)*100)</f>
        <v>53.846153846153854</v>
      </c>
      <c r="AX193">
        <f>((0.075/0.13)*100)</f>
        <v>57.692307692307686</v>
      </c>
      <c r="AY193">
        <f>((0.075/0.135)*100)</f>
        <v>55.55555555555555</v>
      </c>
      <c r="BA193">
        <f>((0.055/0.13)*100)</f>
        <v>42.307692307692307</v>
      </c>
      <c r="BB193">
        <f>((0.06/0.13)*100)</f>
        <v>46.153846153846153</v>
      </c>
      <c r="BC193">
        <f>((0.055/0.13)*100)</f>
        <v>42.307692307692307</v>
      </c>
      <c r="BD193">
        <f>((0.06/0.135)*100)</f>
        <v>44.444444444444443</v>
      </c>
      <c r="BF193">
        <f>ABS($B$193-$D$193)</f>
        <v>1.0210329999999992</v>
      </c>
      <c r="BG193">
        <f>ABS($F$193-$H$193)</f>
        <v>3.1683960000000004</v>
      </c>
      <c r="BL193">
        <f>SQRT((ABS($A$193-$E$194)^2+(ABS($B$193-$F$194)^2)))</f>
        <v>1.8096312668043744</v>
      </c>
      <c r="BM193">
        <f>SQRT((ABS($C$193-$G$193)^2+(ABS($D$193-$H$193)^2)))</f>
        <v>1.9678060675282569</v>
      </c>
      <c r="BO193">
        <f>SQRT((ABS($A$193-$G$193)^2+(ABS($B$193-$H$193)^2)))</f>
        <v>8.1290780307300441</v>
      </c>
      <c r="BP193">
        <f>SQRT((ABS($C$193-$E$194)^2+(ABS($D$193-$F$194)^2)))</f>
        <v>7.0283067097312273</v>
      </c>
      <c r="BR193">
        <f>DEGREES(ACOS((19.1968931008729^2+21.7747478736698^2-5.46684058104807^2)/(2*19.1968931008729*21.7747478736698)))</f>
        <v>13.541580974099372</v>
      </c>
      <c r="BS193">
        <f>DEGREES(ACOS((4.37306651457876^2+19.0604669766254^2-18.2379414809054^2)/(2*4.37306651457876*19.0604669766254)))</f>
        <v>72.617686037051953</v>
      </c>
      <c r="BU193">
        <v>15</v>
      </c>
      <c r="BV193">
        <v>3</v>
      </c>
      <c r="BW193">
        <v>5</v>
      </c>
      <c r="BX193">
        <v>13</v>
      </c>
      <c r="BY193">
        <v>14</v>
      </c>
      <c r="BZ193">
        <v>3</v>
      </c>
      <c r="CA193">
        <v>12</v>
      </c>
      <c r="CB193">
        <v>2</v>
      </c>
      <c r="CC193">
        <v>15</v>
      </c>
      <c r="CD193">
        <v>4</v>
      </c>
      <c r="CE193">
        <v>12</v>
      </c>
      <c r="CF193">
        <v>4</v>
      </c>
      <c r="CG193">
        <v>15</v>
      </c>
      <c r="CH193">
        <v>13</v>
      </c>
      <c r="CI193">
        <v>3</v>
      </c>
      <c r="CJ193">
        <v>6</v>
      </c>
      <c r="CL193">
        <v>11</v>
      </c>
      <c r="CM193">
        <v>0</v>
      </c>
      <c r="CN193">
        <v>0</v>
      </c>
      <c r="CO193">
        <v>10</v>
      </c>
      <c r="CP193">
        <v>12</v>
      </c>
      <c r="CQ193">
        <v>0</v>
      </c>
      <c r="CR193">
        <v>9</v>
      </c>
      <c r="CS193">
        <v>0</v>
      </c>
      <c r="CT193">
        <v>11</v>
      </c>
      <c r="CU193">
        <v>0</v>
      </c>
      <c r="CV193">
        <v>9</v>
      </c>
      <c r="CW193">
        <v>0</v>
      </c>
      <c r="CX193">
        <v>12</v>
      </c>
      <c r="CY193">
        <v>10</v>
      </c>
      <c r="CZ193">
        <v>0</v>
      </c>
      <c r="DA193">
        <v>1</v>
      </c>
      <c r="DC193">
        <f>((3/15)*100)</f>
        <v>20</v>
      </c>
      <c r="DD193">
        <f>((5/15)*100)</f>
        <v>33.333333333333329</v>
      </c>
      <c r="DE193">
        <f>((13/15)*100)</f>
        <v>86.666666666666671</v>
      </c>
      <c r="DF193">
        <f>((3/14)*100)</f>
        <v>21.428571428571427</v>
      </c>
      <c r="DG193">
        <f>((12/14)*100)</f>
        <v>85.714285714285708</v>
      </c>
      <c r="DH193">
        <f>((2/14)*100)</f>
        <v>14.285714285714285</v>
      </c>
      <c r="DI193">
        <f>((4/15)*100)</f>
        <v>26.666666666666668</v>
      </c>
      <c r="DJ193">
        <f>((12/15)*100)</f>
        <v>80</v>
      </c>
      <c r="DK193">
        <f>((4/15)*100)</f>
        <v>26.666666666666668</v>
      </c>
      <c r="DL193">
        <f>((13/15)*100)</f>
        <v>86.666666666666671</v>
      </c>
      <c r="DM193">
        <f>((3/15)*100)</f>
        <v>20</v>
      </c>
      <c r="DN193">
        <f>((6/15)*100)</f>
        <v>40</v>
      </c>
      <c r="DP193">
        <f>((0/11)*100)</f>
        <v>0</v>
      </c>
      <c r="DQ193">
        <f>((0/11)*100)</f>
        <v>0</v>
      </c>
      <c r="DR193">
        <f>((10/11)*100)</f>
        <v>90.909090909090907</v>
      </c>
      <c r="DS193">
        <f>((0/12)*100)</f>
        <v>0</v>
      </c>
      <c r="DT193">
        <f>((9/12)*100)</f>
        <v>75</v>
      </c>
      <c r="DU193">
        <f>((0/12)*100)</f>
        <v>0</v>
      </c>
      <c r="DV193">
        <f>((0/11)*100)</f>
        <v>0</v>
      </c>
      <c r="DW193">
        <f>((9/11)*100)</f>
        <v>81.818181818181827</v>
      </c>
      <c r="DX193">
        <f>((0/11)*100)</f>
        <v>0</v>
      </c>
      <c r="DY193">
        <f>((10/12)*100)</f>
        <v>83.333333333333343</v>
      </c>
      <c r="DZ193">
        <f>((0/12)*100)</f>
        <v>0</v>
      </c>
      <c r="EA193">
        <f>((1/12)*100)</f>
        <v>8.3333333333333321</v>
      </c>
    </row>
    <row r="194" spans="1:131" x14ac:dyDescent="0.25">
      <c r="A194">
        <v>106.89916000000001</v>
      </c>
      <c r="B194">
        <v>8.954288</v>
      </c>
      <c r="C194">
        <v>96.776237000000009</v>
      </c>
      <c r="D194">
        <v>7.7433610000000002</v>
      </c>
      <c r="E194">
        <v>82.617485000000002</v>
      </c>
      <c r="F194">
        <v>9.4777179999999994</v>
      </c>
      <c r="G194">
        <v>100.13670500000001</v>
      </c>
      <c r="H194">
        <v>6.7897239999999996</v>
      </c>
      <c r="K194">
        <f>(14/200)</f>
        <v>7.0000000000000007E-2</v>
      </c>
      <c r="L194">
        <f>(14/200)</f>
        <v>7.0000000000000007E-2</v>
      </c>
      <c r="M194">
        <f>(15/200)</f>
        <v>7.4999999999999997E-2</v>
      </c>
      <c r="N194">
        <f>(17/200)</f>
        <v>8.5000000000000006E-2</v>
      </c>
      <c r="P194">
        <f>(11/200)</f>
        <v>5.5E-2</v>
      </c>
      <c r="Q194">
        <f>(12/200)</f>
        <v>0.06</v>
      </c>
      <c r="R194">
        <f>(10/200)</f>
        <v>0.05</v>
      </c>
      <c r="S194">
        <f>(11/200)</f>
        <v>5.5E-2</v>
      </c>
      <c r="U194">
        <f>0.07+0.055</f>
        <v>0.125</v>
      </c>
      <c r="V194">
        <f>0.07+0.06</f>
        <v>0.13</v>
      </c>
      <c r="W194">
        <f>0.075+0.05</f>
        <v>0.125</v>
      </c>
      <c r="X194">
        <f>0.085+0.055</f>
        <v>0.14000000000000001</v>
      </c>
      <c r="Z194">
        <f>SQRT((ABS($A$195-$A$194)^2+(ABS($B$195-$B$194)^2)))</f>
        <v>23.054442142568263</v>
      </c>
      <c r="AA194">
        <f>SQRT((ABS($C$195-$C$194)^2+(ABS($D$195-$D$194)^2)))</f>
        <v>25.341197721192277</v>
      </c>
      <c r="AB194">
        <f>SQRT((ABS($E$195-$E$194)^2+(ABS($F$195-$F$194)^2)))</f>
        <v>22.580273210073191</v>
      </c>
      <c r="AC194">
        <f>SQRT((ABS($G$195-$G$194)^2+(ABS($H$195-$H$194)^2)))</f>
        <v>25.280003067522955</v>
      </c>
      <c r="AJ194">
        <f>1/0.125</f>
        <v>8</v>
      </c>
      <c r="AK194">
        <f>1/0.13</f>
        <v>7.6923076923076916</v>
      </c>
      <c r="AL194">
        <f>1/0.125</f>
        <v>8</v>
      </c>
      <c r="AM194">
        <f>1/0.14</f>
        <v>7.1428571428571423</v>
      </c>
      <c r="AO194">
        <f>$Z194/$U194</f>
        <v>184.4355371405461</v>
      </c>
      <c r="AP194">
        <f>$AA194/$V194</f>
        <v>194.93229016301751</v>
      </c>
      <c r="AQ194">
        <f>$AB194/$W194</f>
        <v>180.64218568058553</v>
      </c>
      <c r="AR194">
        <f>$AC194/$X194</f>
        <v>180.5714504823068</v>
      </c>
      <c r="AV194">
        <f>((0.07/0.125)*100)</f>
        <v>56.000000000000007</v>
      </c>
      <c r="AW194">
        <f>((0.07/0.13)*100)</f>
        <v>53.846153846153854</v>
      </c>
      <c r="AX194">
        <f>((0.075/0.125)*100)</f>
        <v>60</v>
      </c>
      <c r="AY194">
        <f>((0.085/0.14)*100)</f>
        <v>60.714285714285708</v>
      </c>
      <c r="BA194">
        <f>((0.055/0.125)*100)</f>
        <v>44</v>
      </c>
      <c r="BB194">
        <f>((0.06/0.13)*100)</f>
        <v>46.153846153846153</v>
      </c>
      <c r="BC194">
        <f>((0.05/0.125)*100)</f>
        <v>40</v>
      </c>
      <c r="BD194">
        <f>((0.055/0.14)*100)</f>
        <v>39.285714285714285</v>
      </c>
      <c r="BF194">
        <f>ABS($B$194-$D$194)</f>
        <v>1.2109269999999999</v>
      </c>
      <c r="BG194">
        <f>ABS($F$194-$H$194)</f>
        <v>2.6879939999999998</v>
      </c>
      <c r="BL194">
        <f>SQRT((ABS($A$194-$E$195)^2+(ABS($B$194-$F$195)^2)))</f>
        <v>2.509730729142873</v>
      </c>
      <c r="BM194">
        <f>SQRT((ABS($C$194-$G$194)^2+(ABS($D$194-$H$194)^2)))</f>
        <v>3.4931602749935453</v>
      </c>
      <c r="BO194">
        <f>SQRT((ABS($A$194-$G$194)^2+(ABS($B$194-$H$194)^2)))</f>
        <v>7.100432024681389</v>
      </c>
      <c r="BP194">
        <f>SQRT((ABS($C$194-$E$195)^2+(ABS($D$194-$F$195)^2)))</f>
        <v>8.9125639372513845</v>
      </c>
      <c r="BR194">
        <f>DEGREES(ACOS((17.4289889103661^2+19.5915613561383^2-4.71483493321939^2)/(2*17.4289889103661*19.5915613561383)))</f>
        <v>13.01852201105169</v>
      </c>
      <c r="BS194">
        <f>DEGREES(ACOS((4.70068747862959^2+20.2287340788819^2-19.1968931008729^2)/(2*4.70068747862959*20.2287340788819)))</f>
        <v>70.725247020846638</v>
      </c>
      <c r="BU194">
        <v>14</v>
      </c>
      <c r="BV194">
        <v>3</v>
      </c>
      <c r="BW194">
        <v>5</v>
      </c>
      <c r="BX194">
        <v>12</v>
      </c>
      <c r="BY194">
        <v>14</v>
      </c>
      <c r="BZ194">
        <v>3</v>
      </c>
      <c r="CA194">
        <v>11</v>
      </c>
      <c r="CB194">
        <v>3</v>
      </c>
      <c r="CC194">
        <v>15</v>
      </c>
      <c r="CD194">
        <v>4</v>
      </c>
      <c r="CE194">
        <v>11</v>
      </c>
      <c r="CF194">
        <v>6</v>
      </c>
      <c r="CG194">
        <v>17</v>
      </c>
      <c r="CH194">
        <v>12</v>
      </c>
      <c r="CI194">
        <v>5</v>
      </c>
      <c r="CJ194">
        <v>10</v>
      </c>
      <c r="CL194">
        <v>11</v>
      </c>
      <c r="CM194">
        <v>0</v>
      </c>
      <c r="CN194">
        <v>0</v>
      </c>
      <c r="CO194">
        <v>9</v>
      </c>
      <c r="CP194">
        <v>12</v>
      </c>
      <c r="CQ194">
        <v>0</v>
      </c>
      <c r="CR194">
        <v>8</v>
      </c>
      <c r="CS194">
        <v>0</v>
      </c>
      <c r="CT194">
        <v>10</v>
      </c>
      <c r="CU194">
        <v>0</v>
      </c>
      <c r="CV194">
        <v>8</v>
      </c>
      <c r="CW194">
        <v>1</v>
      </c>
      <c r="CX194">
        <v>11</v>
      </c>
      <c r="CY194">
        <v>9</v>
      </c>
      <c r="CZ194">
        <v>0</v>
      </c>
      <c r="DA194">
        <v>2</v>
      </c>
      <c r="DC194">
        <f>((3/14)*100)</f>
        <v>21.428571428571427</v>
      </c>
      <c r="DD194">
        <f>((5/14)*100)</f>
        <v>35.714285714285715</v>
      </c>
      <c r="DE194">
        <f>((12/14)*100)</f>
        <v>85.714285714285708</v>
      </c>
      <c r="DF194">
        <f>((3/14)*100)</f>
        <v>21.428571428571427</v>
      </c>
      <c r="DG194">
        <f>((11/14)*100)</f>
        <v>78.571428571428569</v>
      </c>
      <c r="DH194">
        <f>((3/14)*100)</f>
        <v>21.428571428571427</v>
      </c>
      <c r="DI194">
        <f>((4/15)*100)</f>
        <v>26.666666666666668</v>
      </c>
      <c r="DJ194">
        <f>((11/15)*100)</f>
        <v>73.333333333333329</v>
      </c>
      <c r="DK194">
        <f>((6/15)*100)</f>
        <v>40</v>
      </c>
      <c r="DL194">
        <f>((12/17)*100)</f>
        <v>70.588235294117652</v>
      </c>
      <c r="DM194">
        <f>((5/17)*100)</f>
        <v>29.411764705882355</v>
      </c>
      <c r="DN194">
        <f>((10/17)*100)</f>
        <v>58.82352941176471</v>
      </c>
      <c r="DP194">
        <f>((0/11)*100)</f>
        <v>0</v>
      </c>
      <c r="DQ194">
        <f>((0/11)*100)</f>
        <v>0</v>
      </c>
      <c r="DR194">
        <f>((9/11)*100)</f>
        <v>81.818181818181827</v>
      </c>
      <c r="DS194">
        <f>((0/12)*100)</f>
        <v>0</v>
      </c>
      <c r="DT194">
        <f>((8/12)*100)</f>
        <v>66.666666666666657</v>
      </c>
      <c r="DU194">
        <f>((0/12)*100)</f>
        <v>0</v>
      </c>
      <c r="DV194">
        <f>((0/10)*100)</f>
        <v>0</v>
      </c>
      <c r="DW194">
        <f>((8/10)*100)</f>
        <v>80</v>
      </c>
      <c r="DX194">
        <f>((1/10)*100)</f>
        <v>10</v>
      </c>
      <c r="DY194">
        <f>((9/11)*100)</f>
        <v>81.818181818181827</v>
      </c>
      <c r="DZ194">
        <f>((0/11)*100)</f>
        <v>0</v>
      </c>
      <c r="EA194">
        <f>((2/11)*100)</f>
        <v>18.181818181818183</v>
      </c>
    </row>
    <row r="195" spans="1:131" x14ac:dyDescent="0.25">
      <c r="A195">
        <v>129.951032</v>
      </c>
      <c r="B195">
        <v>8.6100499999999993</v>
      </c>
      <c r="C195">
        <v>122.111356</v>
      </c>
      <c r="D195">
        <v>7.1883410000000003</v>
      </c>
      <c r="E195">
        <v>105.16105</v>
      </c>
      <c r="F195">
        <v>10.764735999999999</v>
      </c>
      <c r="G195">
        <v>125.40231800000001</v>
      </c>
      <c r="H195">
        <v>5.9368730000000003</v>
      </c>
      <c r="K195">
        <f>(14/200)</f>
        <v>7.0000000000000007E-2</v>
      </c>
      <c r="L195">
        <f>(14/200)</f>
        <v>7.0000000000000007E-2</v>
      </c>
      <c r="M195">
        <f>(13/200)</f>
        <v>6.5000000000000002E-2</v>
      </c>
      <c r="N195">
        <f>(15/200)</f>
        <v>7.4999999999999997E-2</v>
      </c>
      <c r="P195">
        <f>(10/200)</f>
        <v>0.05</v>
      </c>
      <c r="Q195">
        <f>(12/200)</f>
        <v>0.06</v>
      </c>
      <c r="R195">
        <f>(9/200)</f>
        <v>4.4999999999999998E-2</v>
      </c>
      <c r="S195">
        <f>(10/200)</f>
        <v>0.05</v>
      </c>
      <c r="U195">
        <f>0.07+0.05</f>
        <v>0.12000000000000001</v>
      </c>
      <c r="V195">
        <f>0.07+0.06</f>
        <v>0.13</v>
      </c>
      <c r="W195">
        <f>0.065+0.045</f>
        <v>0.11</v>
      </c>
      <c r="X195">
        <f>0.075+0.05</f>
        <v>0.125</v>
      </c>
      <c r="Z195">
        <f>SQRT((ABS($A$196-$A$195)^2+(ABS($B$196-$B$195)^2)))</f>
        <v>26.69616382845081</v>
      </c>
      <c r="AA195">
        <f>SQRT((ABS($C$196-$C$195)^2+(ABS($D$196-$D$195)^2)))</f>
        <v>29.255700253123756</v>
      </c>
      <c r="AB195">
        <f>SQRT((ABS($E$196-$E$195)^2+(ABS($F$196-$F$195)^2)))</f>
        <v>23.23511468168422</v>
      </c>
      <c r="AC195">
        <f>SQRT((ABS($G$196-$G$195)^2+(ABS($H$196-$H$195)^2)))</f>
        <v>27.390467430222365</v>
      </c>
      <c r="AJ195">
        <f>1/0.12</f>
        <v>8.3333333333333339</v>
      </c>
      <c r="AK195">
        <f>1/0.13</f>
        <v>7.6923076923076916</v>
      </c>
      <c r="AL195">
        <f>1/0.11</f>
        <v>9.0909090909090917</v>
      </c>
      <c r="AM195">
        <f>1/0.125</f>
        <v>8</v>
      </c>
      <c r="AO195">
        <f>$Z195/$U195</f>
        <v>222.46803190375672</v>
      </c>
      <c r="AP195">
        <f>$AA195/$V195</f>
        <v>225.04384810095195</v>
      </c>
      <c r="AQ195">
        <f>$AB195/$W195</f>
        <v>211.22831528803835</v>
      </c>
      <c r="AR195">
        <f>$AC195/$X195</f>
        <v>219.12373944177892</v>
      </c>
      <c r="AV195">
        <f>((0.07/0.12)*100)</f>
        <v>58.333333333333336</v>
      </c>
      <c r="AW195">
        <f>((0.07/0.13)*100)</f>
        <v>53.846153846153854</v>
      </c>
      <c r="AX195">
        <f>((0.065/0.11)*100)</f>
        <v>59.090909090909093</v>
      </c>
      <c r="AY195">
        <f>((0.075/0.125)*100)</f>
        <v>60</v>
      </c>
      <c r="BA195">
        <f>((0.05/0.12)*100)</f>
        <v>41.666666666666671</v>
      </c>
      <c r="BB195">
        <f>((0.06/0.13)*100)</f>
        <v>46.153846153846153</v>
      </c>
      <c r="BC195">
        <f>((0.045/0.11)*100)</f>
        <v>40.909090909090907</v>
      </c>
      <c r="BD195">
        <f>((0.05/0.125)*100)</f>
        <v>40</v>
      </c>
      <c r="BF195">
        <f>ABS($B$195-$D$195)</f>
        <v>1.421708999999999</v>
      </c>
      <c r="BG195">
        <f>ABS($F$195-$H$195)</f>
        <v>4.8278629999999989</v>
      </c>
      <c r="BL195">
        <f>SQRT((ABS($A$195-$E$196)^2+(ABS($B$195-$F$196)^2)))</f>
        <v>2.2025877833425871</v>
      </c>
      <c r="BM195">
        <f>SQRT((ABS($C$195-$G$195)^2+(ABS($D$195-$H$195)^2)))</f>
        <v>3.5208810034518421</v>
      </c>
      <c r="BO195">
        <f>SQRT((ABS($A$195-$G$195)^2+(ABS($B$195-$H$195)^2)))</f>
        <v>5.2760472256344428</v>
      </c>
      <c r="BP195">
        <f>SQRT((ABS($C$195-$E$196)^2+(ABS($D$195-$F$196)^2)))</f>
        <v>6.9458636869271295</v>
      </c>
      <c r="BR195">
        <f>DEGREES(ACOS((15.4499473087828^2+19.2120231276832^2-6.11157821706129^2)/(2*15.4499473087828*19.2120231276832)))</f>
        <v>16.070299632279799</v>
      </c>
      <c r="BS195">
        <f>DEGREES(ACOS((5.46684058104807^2+20.4685478384311^2-17.4289889103661^2)/(2*5.46684058104807*20.4685478384311)))</f>
        <v>49.589534618218714</v>
      </c>
      <c r="BU195">
        <v>14</v>
      </c>
      <c r="BV195">
        <v>5</v>
      </c>
      <c r="BW195">
        <v>4</v>
      </c>
      <c r="BX195">
        <v>9</v>
      </c>
      <c r="BY195">
        <v>14</v>
      </c>
      <c r="BZ195">
        <v>5</v>
      </c>
      <c r="CA195">
        <v>7</v>
      </c>
      <c r="CB195">
        <v>4</v>
      </c>
      <c r="CC195">
        <v>13</v>
      </c>
      <c r="CD195">
        <v>5</v>
      </c>
      <c r="CE195">
        <v>7</v>
      </c>
      <c r="CF195">
        <v>10</v>
      </c>
      <c r="CG195">
        <v>15</v>
      </c>
      <c r="CH195">
        <v>9</v>
      </c>
      <c r="CI195">
        <v>3</v>
      </c>
      <c r="CJ195">
        <v>10</v>
      </c>
      <c r="CL195">
        <v>10</v>
      </c>
      <c r="CM195">
        <v>1</v>
      </c>
      <c r="CN195">
        <v>2</v>
      </c>
      <c r="CO195">
        <v>5</v>
      </c>
      <c r="CP195">
        <v>12</v>
      </c>
      <c r="CQ195">
        <v>1</v>
      </c>
      <c r="CR195">
        <v>6</v>
      </c>
      <c r="CS195">
        <v>0</v>
      </c>
      <c r="CT195">
        <v>9</v>
      </c>
      <c r="CU195">
        <v>0</v>
      </c>
      <c r="CV195">
        <v>6</v>
      </c>
      <c r="CW195">
        <v>2</v>
      </c>
      <c r="CX195">
        <v>10</v>
      </c>
      <c r="CY195">
        <v>5</v>
      </c>
      <c r="CZ195">
        <v>0</v>
      </c>
      <c r="DA195">
        <v>7</v>
      </c>
      <c r="DC195">
        <f>((5/14)*100)</f>
        <v>35.714285714285715</v>
      </c>
      <c r="DD195">
        <f>((4/14)*100)</f>
        <v>28.571428571428569</v>
      </c>
      <c r="DE195">
        <f>((9/14)*100)</f>
        <v>64.285714285714292</v>
      </c>
      <c r="DF195">
        <f>((5/14)*100)</f>
        <v>35.714285714285715</v>
      </c>
      <c r="DG195">
        <f>((7/14)*100)</f>
        <v>50</v>
      </c>
      <c r="DH195">
        <f>((4/14)*100)</f>
        <v>28.571428571428569</v>
      </c>
      <c r="DI195">
        <f>((5/13)*100)</f>
        <v>38.461538461538467</v>
      </c>
      <c r="DJ195">
        <f>((7/13)*100)</f>
        <v>53.846153846153847</v>
      </c>
      <c r="DK195">
        <f>((10/13)*100)</f>
        <v>76.923076923076934</v>
      </c>
      <c r="DL195">
        <f>((9/15)*100)</f>
        <v>60</v>
      </c>
      <c r="DM195">
        <f>((3/15)*100)</f>
        <v>20</v>
      </c>
      <c r="DN195">
        <f>((10/15)*100)</f>
        <v>66.666666666666657</v>
      </c>
      <c r="DP195">
        <f>((1/10)*100)</f>
        <v>10</v>
      </c>
      <c r="DQ195">
        <f>((2/10)*100)</f>
        <v>20</v>
      </c>
      <c r="DR195">
        <f>((5/10)*100)</f>
        <v>50</v>
      </c>
      <c r="DS195">
        <f>((1/12)*100)</f>
        <v>8.3333333333333321</v>
      </c>
      <c r="DT195">
        <f>((6/12)*100)</f>
        <v>50</v>
      </c>
      <c r="DU195">
        <f>((0/12)*100)</f>
        <v>0</v>
      </c>
      <c r="DV195">
        <f>((0/9)*100)</f>
        <v>0</v>
      </c>
      <c r="DW195">
        <f>((6/9)*100)</f>
        <v>66.666666666666657</v>
      </c>
      <c r="DX195">
        <f>((2/9)*100)</f>
        <v>22.222222222222221</v>
      </c>
      <c r="DY195">
        <f>((5/10)*100)</f>
        <v>50</v>
      </c>
      <c r="DZ195">
        <f>((0/10)*100)</f>
        <v>0</v>
      </c>
      <c r="EA195">
        <f>((7/10)*100)</f>
        <v>70</v>
      </c>
    </row>
    <row r="196" spans="1:131" x14ac:dyDescent="0.25">
      <c r="A196">
        <v>156.64717400000001</v>
      </c>
      <c r="B196">
        <v>8.6441890000000008</v>
      </c>
      <c r="C196">
        <v>151.36531600000001</v>
      </c>
      <c r="D196">
        <v>7.5074360000000002</v>
      </c>
      <c r="E196">
        <v>128.388353</v>
      </c>
      <c r="F196">
        <v>10.162283</v>
      </c>
      <c r="G196">
        <v>152.79195299999998</v>
      </c>
      <c r="H196">
        <v>5.7233299999999998</v>
      </c>
      <c r="K196">
        <f>(14/200)</f>
        <v>7.0000000000000007E-2</v>
      </c>
      <c r="L196">
        <f>(13/200)</f>
        <v>6.5000000000000002E-2</v>
      </c>
      <c r="M196">
        <f>(13/200)</f>
        <v>6.5000000000000002E-2</v>
      </c>
      <c r="N196">
        <f>(13/200)</f>
        <v>6.5000000000000002E-2</v>
      </c>
      <c r="P196">
        <f>(10/200)</f>
        <v>0.05</v>
      </c>
      <c r="Q196">
        <f>(12/200)</f>
        <v>0.06</v>
      </c>
      <c r="R196">
        <f>(12/200)</f>
        <v>0.06</v>
      </c>
      <c r="S196">
        <f>(11/200)</f>
        <v>5.5E-2</v>
      </c>
      <c r="U196">
        <f>0.07+0.05</f>
        <v>0.12000000000000001</v>
      </c>
      <c r="V196">
        <f>0.065+0.06</f>
        <v>0.125</v>
      </c>
      <c r="W196">
        <f>0.065+0.06</f>
        <v>0.125</v>
      </c>
      <c r="X196">
        <f>0.065+0.055</f>
        <v>0.12</v>
      </c>
      <c r="Z196">
        <f>SQRT((ABS($A$197-$A$196)^2+(ABS($B$197-$B$196)^2)))</f>
        <v>18.499342085364134</v>
      </c>
      <c r="AA196">
        <f>SQRT((ABS($C$197-$C$196)^2+(ABS($D$197-$D$196)^2)))</f>
        <v>17.090132663325136</v>
      </c>
      <c r="AB196">
        <f>SQRT((ABS($E$197-$E$196)^2+(ABS($F$197-$F$196)^2)))</f>
        <v>26.43828664485514</v>
      </c>
      <c r="AC196">
        <f>SQRT((ABS($G$197-$G$196)^2+(ABS($H$197-$H$196)^2)))</f>
        <v>19.394508797271726</v>
      </c>
      <c r="AJ196">
        <f>1/0.12</f>
        <v>8.3333333333333339</v>
      </c>
      <c r="AK196">
        <f>1/0.125</f>
        <v>8</v>
      </c>
      <c r="AL196">
        <f>1/0.125</f>
        <v>8</v>
      </c>
      <c r="AM196">
        <f>1/0.12</f>
        <v>8.3333333333333339</v>
      </c>
      <c r="AO196">
        <f>$Z196/$U196</f>
        <v>154.16118404470112</v>
      </c>
      <c r="AP196">
        <f>$AA196/$V196</f>
        <v>136.72106130660109</v>
      </c>
      <c r="AQ196">
        <f>$AB196/$W196</f>
        <v>211.50629315884112</v>
      </c>
      <c r="AR196">
        <f>$AC196/$X196</f>
        <v>161.62090664393105</v>
      </c>
      <c r="AV196">
        <f>((0.07/0.12)*100)</f>
        <v>58.333333333333336</v>
      </c>
      <c r="AW196">
        <f>((0.065/0.125)*100)</f>
        <v>52</v>
      </c>
      <c r="AX196">
        <f>((0.065/0.125)*100)</f>
        <v>52</v>
      </c>
      <c r="AY196">
        <f>((0.065/0.12)*100)</f>
        <v>54.166666666666671</v>
      </c>
      <c r="BA196">
        <f>((0.05/0.12)*100)</f>
        <v>41.666666666666671</v>
      </c>
      <c r="BB196">
        <f>((0.06/0.125)*100)</f>
        <v>48</v>
      </c>
      <c r="BC196">
        <f>((0.06/0.125)*100)</f>
        <v>48</v>
      </c>
      <c r="BD196">
        <f>((0.055/0.12)*100)</f>
        <v>45.833333333333336</v>
      </c>
      <c r="BF196">
        <f>ABS($B$196-$D$196)</f>
        <v>1.1367530000000006</v>
      </c>
      <c r="BG196">
        <f>ABS($F$196-$H$196)</f>
        <v>4.4389530000000006</v>
      </c>
      <c r="BL196">
        <f>SQRT((ABS($A$196-$E$197)^2+(ABS($B$196-$F$197)^2)))</f>
        <v>1.9583455974561781</v>
      </c>
      <c r="BM196">
        <f>SQRT((ABS($C$196-$G$196)^2+(ABS($D$196-$H$196)^2)))</f>
        <v>2.284365852705061</v>
      </c>
      <c r="BO196">
        <f>SQRT((ABS($A$196-$G$196)^2+(ABS($B$196-$H$196)^2)))</f>
        <v>4.83674955488934</v>
      </c>
      <c r="BP196">
        <f>SQRT((ABS($C$196-$E$197)^2+(ABS($D$196-$F$197)^2)))</f>
        <v>3.9012564848142204</v>
      </c>
      <c r="BR196">
        <f>DEGREES(ACOS((16.2402395114196^2+22.085540936034^2-7.54648932775268^2)/(2*16.2402395114196*22.085540936034)))</f>
        <v>14.478514268763988</v>
      </c>
      <c r="BS196">
        <f>DEGREES(ACOS((4.71483493321939^2+17.3667594580196^2-15.4499473087828^2)/(2*4.71483493321939*17.3667594580196)))</f>
        <v>58.677385868681164</v>
      </c>
      <c r="BU196">
        <v>14</v>
      </c>
      <c r="BV196">
        <v>6</v>
      </c>
      <c r="BW196">
        <v>3</v>
      </c>
      <c r="BX196">
        <v>7</v>
      </c>
      <c r="BY196">
        <v>13</v>
      </c>
      <c r="BZ196">
        <v>6</v>
      </c>
      <c r="CA196">
        <v>6</v>
      </c>
      <c r="CB196">
        <v>3</v>
      </c>
      <c r="CC196">
        <v>13</v>
      </c>
      <c r="CD196">
        <v>4</v>
      </c>
      <c r="CE196">
        <v>6</v>
      </c>
      <c r="CF196">
        <v>10</v>
      </c>
      <c r="CG196">
        <v>13</v>
      </c>
      <c r="CH196">
        <v>7</v>
      </c>
      <c r="CI196">
        <v>2</v>
      </c>
      <c r="CJ196">
        <v>9</v>
      </c>
      <c r="CL196">
        <v>10</v>
      </c>
      <c r="CM196">
        <v>3</v>
      </c>
      <c r="CN196">
        <v>1</v>
      </c>
      <c r="CO196">
        <v>4</v>
      </c>
      <c r="CP196">
        <v>12</v>
      </c>
      <c r="CQ196">
        <v>3</v>
      </c>
      <c r="CR196">
        <v>5</v>
      </c>
      <c r="CS196">
        <v>0</v>
      </c>
      <c r="CT196">
        <v>12</v>
      </c>
      <c r="CU196">
        <v>2</v>
      </c>
      <c r="CV196">
        <v>5</v>
      </c>
      <c r="CW196">
        <v>7</v>
      </c>
      <c r="CX196">
        <v>11</v>
      </c>
      <c r="CY196">
        <v>4</v>
      </c>
      <c r="CZ196">
        <v>1</v>
      </c>
      <c r="DA196">
        <v>8</v>
      </c>
      <c r="DC196">
        <f>((6/14)*100)</f>
        <v>42.857142857142854</v>
      </c>
      <c r="DD196">
        <f>((3/14)*100)</f>
        <v>21.428571428571427</v>
      </c>
      <c r="DE196">
        <f>((7/14)*100)</f>
        <v>50</v>
      </c>
      <c r="DF196">
        <f>((6/13)*100)</f>
        <v>46.153846153846153</v>
      </c>
      <c r="DG196">
        <f>((6/13)*100)</f>
        <v>46.153846153846153</v>
      </c>
      <c r="DH196">
        <f>((3/13)*100)</f>
        <v>23.076923076923077</v>
      </c>
      <c r="DI196">
        <f>((4/13)*100)</f>
        <v>30.76923076923077</v>
      </c>
      <c r="DJ196">
        <f>((6/13)*100)</f>
        <v>46.153846153846153</v>
      </c>
      <c r="DK196">
        <f>((10/13)*100)</f>
        <v>76.923076923076934</v>
      </c>
      <c r="DL196">
        <f>((7/13)*100)</f>
        <v>53.846153846153847</v>
      </c>
      <c r="DM196">
        <f>((2/13)*100)</f>
        <v>15.384615384615385</v>
      </c>
      <c r="DN196">
        <f>((9/13)*100)</f>
        <v>69.230769230769226</v>
      </c>
      <c r="DP196">
        <f>((3/10)*100)</f>
        <v>30</v>
      </c>
      <c r="DQ196">
        <f>((1/10)*100)</f>
        <v>10</v>
      </c>
      <c r="DR196">
        <f>((4/10)*100)</f>
        <v>40</v>
      </c>
      <c r="DS196">
        <f>((3/12)*100)</f>
        <v>25</v>
      </c>
      <c r="DT196">
        <f>((5/12)*100)</f>
        <v>41.666666666666671</v>
      </c>
      <c r="DU196">
        <f>((0/12)*100)</f>
        <v>0</v>
      </c>
      <c r="DV196">
        <f>((2/12)*100)</f>
        <v>16.666666666666664</v>
      </c>
      <c r="DW196">
        <f>((5/12)*100)</f>
        <v>41.666666666666671</v>
      </c>
      <c r="DX196">
        <f>((7/12)*100)</f>
        <v>58.333333333333336</v>
      </c>
      <c r="DY196">
        <f>((4/11)*100)</f>
        <v>36.363636363636367</v>
      </c>
      <c r="DZ196">
        <f>((1/11)*100)</f>
        <v>9.0909090909090917</v>
      </c>
      <c r="EA196">
        <f>((8/11)*100)</f>
        <v>72.727272727272734</v>
      </c>
    </row>
    <row r="197" spans="1:131" x14ac:dyDescent="0.25">
      <c r="A197">
        <v>175.144555</v>
      </c>
      <c r="B197">
        <v>8.3748310000000004</v>
      </c>
      <c r="C197">
        <v>168.448634</v>
      </c>
      <c r="D197">
        <v>7.0248590000000002</v>
      </c>
      <c r="E197">
        <v>154.81360000000001</v>
      </c>
      <c r="F197">
        <v>9.3320290000000004</v>
      </c>
      <c r="G197">
        <v>172.18546799999999</v>
      </c>
      <c r="H197">
        <v>5.5269950000000003</v>
      </c>
      <c r="K197">
        <f>(14/200)</f>
        <v>7.0000000000000007E-2</v>
      </c>
      <c r="L197">
        <f>(14/200)</f>
        <v>7.0000000000000007E-2</v>
      </c>
      <c r="M197">
        <f>(13/200)</f>
        <v>6.5000000000000002E-2</v>
      </c>
      <c r="N197">
        <f>(16/200)</f>
        <v>0.08</v>
      </c>
      <c r="P197">
        <f>(12/200)</f>
        <v>0.06</v>
      </c>
      <c r="Q197">
        <f>(12/200)</f>
        <v>0.06</v>
      </c>
      <c r="R197">
        <f>(12/200)</f>
        <v>0.06</v>
      </c>
      <c r="S197">
        <f>(12/200)</f>
        <v>0.06</v>
      </c>
      <c r="U197">
        <f>0.07+0.06</f>
        <v>0.13</v>
      </c>
      <c r="V197">
        <f>0.07+0.06</f>
        <v>0.13</v>
      </c>
      <c r="W197">
        <f>0.065+0.06</f>
        <v>0.125</v>
      </c>
      <c r="X197">
        <f>0.08+0.06</f>
        <v>0.14000000000000001</v>
      </c>
      <c r="Z197">
        <f>SQRT((ABS($A$198-$A$197)^2+(ABS($B$198-$B$197)^2)))</f>
        <v>24.058082978461449</v>
      </c>
      <c r="AA197">
        <f>SQRT((ABS($C$198-$C$197)^2+(ABS($D$198-$D$197)^2)))</f>
        <v>22.788140301797334</v>
      </c>
      <c r="AB197">
        <f>SQRT((ABS($E$198-$E$197)^2+(ABS($F$198-$F$197)^2)))</f>
        <v>18.573769735283268</v>
      </c>
      <c r="AC197">
        <f>SQRT((ABS($G$198-$G$197)^2+(ABS($H$198-$H$197)^2)))</f>
        <v>22.308341667348312</v>
      </c>
      <c r="AJ197">
        <f>1/0.13</f>
        <v>7.6923076923076916</v>
      </c>
      <c r="AK197">
        <f>1/0.13</f>
        <v>7.6923076923076916</v>
      </c>
      <c r="AL197">
        <f>1/0.125</f>
        <v>8</v>
      </c>
      <c r="AM197">
        <f>1/0.14</f>
        <v>7.1428571428571423</v>
      </c>
      <c r="AO197">
        <f>$Z197/$U197</f>
        <v>185.06217675739575</v>
      </c>
      <c r="AP197">
        <f>$AA197/$V197</f>
        <v>175.29338693690255</v>
      </c>
      <c r="AQ197">
        <f>$AB197/$W197</f>
        <v>148.59015788226614</v>
      </c>
      <c r="AR197">
        <f>$AC197/$X197</f>
        <v>159.34529762391651</v>
      </c>
      <c r="AV197">
        <f>((0.07/0.13)*100)</f>
        <v>53.846153846153854</v>
      </c>
      <c r="AW197">
        <f>((0.07/0.13)*100)</f>
        <v>53.846153846153854</v>
      </c>
      <c r="AX197">
        <f>((0.065/0.125)*100)</f>
        <v>52</v>
      </c>
      <c r="AY197">
        <f>((0.08/0.14)*100)</f>
        <v>57.142857142857139</v>
      </c>
      <c r="BA197">
        <f>((0.06/0.13)*100)</f>
        <v>46.153846153846153</v>
      </c>
      <c r="BB197">
        <f>((0.06/0.13)*100)</f>
        <v>46.153846153846153</v>
      </c>
      <c r="BC197">
        <f>((0.06/0.125)*100)</f>
        <v>48</v>
      </c>
      <c r="BD197">
        <f>((0.06/0.14)*100)</f>
        <v>42.857142857142847</v>
      </c>
      <c r="BF197">
        <f>ABS($B$197-$D$197)</f>
        <v>1.3499720000000002</v>
      </c>
      <c r="BG197">
        <f>ABS($F$197-$H$197)</f>
        <v>3.805034</v>
      </c>
      <c r="BL197">
        <f>SQRT((ABS($A$197-$E$198)^2+(ABS($B$197-$F$198)^2)))</f>
        <v>2.0569427166705436</v>
      </c>
      <c r="BM197">
        <f>SQRT((ABS($C$197-$G$197)^2+(ABS($D$197-$H$197)^2)))</f>
        <v>4.0258570399421671</v>
      </c>
      <c r="BO197">
        <f>SQRT((ABS($A$197-$G$197)^2+(ABS($B$197-$H$197)^2)))</f>
        <v>4.1068681201695609</v>
      </c>
      <c r="BP197">
        <f>SQRT((ABS($C$197-$E$198)^2+(ABS($D$197-$F$198)^2)))</f>
        <v>5.4988923774884872</v>
      </c>
      <c r="BS197">
        <f>DEGREES(ACOS((6.11157821706129^2+20.0898282488036^2-16.2402395114196^2)/(2*6.11157821706129*20.0898282488036)))</f>
        <v>43.809787774195435</v>
      </c>
      <c r="BU197">
        <v>14</v>
      </c>
      <c r="BV197">
        <v>6</v>
      </c>
      <c r="BW197">
        <v>5</v>
      </c>
      <c r="BX197">
        <v>8</v>
      </c>
      <c r="BY197">
        <v>14</v>
      </c>
      <c r="BZ197">
        <v>6</v>
      </c>
      <c r="CA197">
        <v>6</v>
      </c>
      <c r="CB197">
        <v>2</v>
      </c>
      <c r="CC197">
        <v>13</v>
      </c>
      <c r="CD197">
        <v>3</v>
      </c>
      <c r="CE197">
        <v>6</v>
      </c>
      <c r="CF197">
        <v>9</v>
      </c>
      <c r="CG197">
        <v>16</v>
      </c>
      <c r="CH197">
        <v>8</v>
      </c>
      <c r="CI197">
        <v>4</v>
      </c>
      <c r="CJ197">
        <v>13</v>
      </c>
      <c r="CL197">
        <v>12</v>
      </c>
      <c r="CM197">
        <v>4</v>
      </c>
      <c r="CN197">
        <v>2</v>
      </c>
      <c r="CO197">
        <v>6</v>
      </c>
      <c r="CP197">
        <v>12</v>
      </c>
      <c r="CQ197">
        <v>4</v>
      </c>
      <c r="CR197">
        <v>5</v>
      </c>
      <c r="CS197">
        <v>1</v>
      </c>
      <c r="CT197">
        <v>12</v>
      </c>
      <c r="CU197">
        <v>1</v>
      </c>
      <c r="CV197">
        <v>5</v>
      </c>
      <c r="CW197">
        <v>8</v>
      </c>
      <c r="CX197">
        <v>12</v>
      </c>
      <c r="CY197">
        <v>6</v>
      </c>
      <c r="CZ197">
        <v>0</v>
      </c>
      <c r="DA197">
        <v>8</v>
      </c>
      <c r="DC197">
        <f>((6/14)*100)</f>
        <v>42.857142857142854</v>
      </c>
      <c r="DD197">
        <f>((5/14)*100)</f>
        <v>35.714285714285715</v>
      </c>
      <c r="DE197">
        <f>((8/14)*100)</f>
        <v>57.142857142857139</v>
      </c>
      <c r="DF197">
        <f>((6/14)*100)</f>
        <v>42.857142857142854</v>
      </c>
      <c r="DG197">
        <f>((6/14)*100)</f>
        <v>42.857142857142854</v>
      </c>
      <c r="DH197">
        <f>((2/14)*100)</f>
        <v>14.285714285714285</v>
      </c>
      <c r="DI197">
        <f>((3/13)*100)</f>
        <v>23.076923076923077</v>
      </c>
      <c r="DJ197">
        <f>((6/13)*100)</f>
        <v>46.153846153846153</v>
      </c>
      <c r="DK197">
        <f>((9/13)*100)</f>
        <v>69.230769230769226</v>
      </c>
      <c r="DL197">
        <f>((8/16)*100)</f>
        <v>50</v>
      </c>
      <c r="DM197">
        <f>((4/16)*100)</f>
        <v>25</v>
      </c>
      <c r="DN197">
        <f>((13/16)*100)</f>
        <v>81.25</v>
      </c>
      <c r="DP197">
        <f>((4/12)*100)</f>
        <v>33.333333333333329</v>
      </c>
      <c r="DQ197">
        <f>((2/12)*100)</f>
        <v>16.666666666666664</v>
      </c>
      <c r="DR197">
        <f>((6/12)*100)</f>
        <v>50</v>
      </c>
      <c r="DS197">
        <f>((4/12)*100)</f>
        <v>33.333333333333329</v>
      </c>
      <c r="DT197">
        <f>((5/12)*100)</f>
        <v>41.666666666666671</v>
      </c>
      <c r="DU197">
        <f>((1/12)*100)</f>
        <v>8.3333333333333321</v>
      </c>
      <c r="DV197">
        <f>((1/12)*100)</f>
        <v>8.3333333333333321</v>
      </c>
      <c r="DW197">
        <f>((5/12)*100)</f>
        <v>41.666666666666671</v>
      </c>
      <c r="DX197">
        <f>((8/12)*100)</f>
        <v>66.666666666666657</v>
      </c>
      <c r="DY197">
        <f>((6/12)*100)</f>
        <v>50</v>
      </c>
      <c r="DZ197">
        <f>((0/12)*100)</f>
        <v>0</v>
      </c>
      <c r="EA197">
        <f>((8/12)*100)</f>
        <v>66.666666666666657</v>
      </c>
    </row>
    <row r="198" spans="1:131" x14ac:dyDescent="0.25">
      <c r="A198">
        <v>199.18838399999999</v>
      </c>
      <c r="B198">
        <v>7.5467950000000004</v>
      </c>
      <c r="C198">
        <v>191.22993</v>
      </c>
      <c r="D198">
        <v>6.4663870000000001</v>
      </c>
      <c r="E198">
        <v>173.387035</v>
      </c>
      <c r="F198">
        <v>9.4435389999999995</v>
      </c>
      <c r="G198">
        <v>194.46022299999998</v>
      </c>
      <c r="H198">
        <v>4.3033130000000002</v>
      </c>
      <c r="K198">
        <f>(14/200)</f>
        <v>7.0000000000000007E-2</v>
      </c>
      <c r="L198">
        <f>(14/200)</f>
        <v>7.0000000000000007E-2</v>
      </c>
      <c r="M198">
        <f>(14/200)</f>
        <v>7.0000000000000007E-2</v>
      </c>
      <c r="N198">
        <f>(14/200)</f>
        <v>7.0000000000000007E-2</v>
      </c>
      <c r="P198">
        <f>(12/200)</f>
        <v>0.06</v>
      </c>
      <c r="Q198">
        <f>(12/200)</f>
        <v>0.06</v>
      </c>
      <c r="R198">
        <f>(11/200)</f>
        <v>5.5E-2</v>
      </c>
      <c r="S198">
        <f>(11/200)</f>
        <v>5.5E-2</v>
      </c>
      <c r="U198">
        <f>0.07+0.06</f>
        <v>0.13</v>
      </c>
      <c r="V198">
        <f>0.07+0.06</f>
        <v>0.13</v>
      </c>
      <c r="W198">
        <f>0.07+0.055</f>
        <v>0.125</v>
      </c>
      <c r="X198">
        <f>0.07+0.055</f>
        <v>0.125</v>
      </c>
      <c r="Z198">
        <f>SQRT((ABS($A$199-$A$198)^2+(ABS($B$199-$B$198)^2)))</f>
        <v>20.315673100720463</v>
      </c>
      <c r="AA198">
        <f>SQRT((ABS($C$199-$C$198)^2+(ABS($D$199-$D$198)^2)))</f>
        <v>21.972044756704197</v>
      </c>
      <c r="AB198">
        <f>SQRT((ABS($E$199-$E$198)^2+(ABS($F$199-$F$198)^2)))</f>
        <v>24.552772844758788</v>
      </c>
      <c r="AC198">
        <f>SQRT((ABS($G$199-$G$198)^2+(ABS($H$199-$H$198)^2)))</f>
        <v>20.691403458234667</v>
      </c>
      <c r="AJ198">
        <f>1/0.13</f>
        <v>7.6923076923076916</v>
      </c>
      <c r="AK198">
        <f>1/0.13</f>
        <v>7.6923076923076916</v>
      </c>
      <c r="AL198">
        <f>1/0.125</f>
        <v>8</v>
      </c>
      <c r="AM198">
        <f>1/0.125</f>
        <v>8</v>
      </c>
      <c r="AO198">
        <f>$Z198/$U198</f>
        <v>156.27440846708049</v>
      </c>
      <c r="AP198">
        <f>$AA198/$V198</f>
        <v>169.01572889772459</v>
      </c>
      <c r="AQ198">
        <f>$AB198/$W198</f>
        <v>196.42218275807031</v>
      </c>
      <c r="AR198">
        <f>$AC198/$X198</f>
        <v>165.53122766587734</v>
      </c>
      <c r="AV198">
        <f>((0.07/0.13)*100)</f>
        <v>53.846153846153854</v>
      </c>
      <c r="AW198">
        <f>((0.07/0.13)*100)</f>
        <v>53.846153846153854</v>
      </c>
      <c r="AX198">
        <f>((0.07/0.125)*100)</f>
        <v>56.000000000000007</v>
      </c>
      <c r="AY198">
        <f>((0.07/0.125)*100)</f>
        <v>56.000000000000007</v>
      </c>
      <c r="BA198">
        <f>((0.06/0.13)*100)</f>
        <v>46.153846153846153</v>
      </c>
      <c r="BB198">
        <f>((0.06/0.13)*100)</f>
        <v>46.153846153846153</v>
      </c>
      <c r="BC198">
        <f>((0.055/0.125)*100)</f>
        <v>44</v>
      </c>
      <c r="BD198">
        <f>((0.055/0.125)*100)</f>
        <v>44</v>
      </c>
      <c r="BF198">
        <f>ABS($B$198-$D$198)</f>
        <v>1.0804080000000003</v>
      </c>
      <c r="BG198">
        <f>ABS($F$198-$H$198)</f>
        <v>5.1402259999999993</v>
      </c>
      <c r="BL198">
        <f>SQRT((ABS($A$198-$E$199)^2+(ABS($B$198-$F$199)^2)))</f>
        <v>1.6013342444230676</v>
      </c>
      <c r="BM198">
        <f>SQRT((ABS($C$198-$G$198)^2+(ABS($D$198-$H$198)^2)))</f>
        <v>3.8876319264206236</v>
      </c>
      <c r="BO198">
        <f>SQRT((ABS($A$198-$G$198)^2+(ABS($B$198-$H$198)^2)))</f>
        <v>5.7337319370759738</v>
      </c>
      <c r="BP198">
        <f>SQRT((ABS($C$198-$E$199)^2+(ABS($D$198-$F$199)^2)))</f>
        <v>7.0030668253211648</v>
      </c>
      <c r="BU198">
        <v>14</v>
      </c>
      <c r="BV198">
        <v>6</v>
      </c>
      <c r="BW198">
        <v>5</v>
      </c>
      <c r="BX198">
        <v>7</v>
      </c>
      <c r="BY198">
        <v>14</v>
      </c>
      <c r="BZ198">
        <v>6</v>
      </c>
      <c r="CA198">
        <v>5</v>
      </c>
      <c r="CB198">
        <v>4</v>
      </c>
      <c r="CC198">
        <v>14</v>
      </c>
      <c r="CD198">
        <v>5</v>
      </c>
      <c r="CE198">
        <v>5</v>
      </c>
      <c r="CF198">
        <v>13</v>
      </c>
      <c r="CG198">
        <v>14</v>
      </c>
      <c r="CH198">
        <v>7</v>
      </c>
      <c r="CI198">
        <v>3</v>
      </c>
      <c r="CJ198">
        <v>12</v>
      </c>
      <c r="CL198">
        <v>12</v>
      </c>
      <c r="CM198">
        <v>4</v>
      </c>
      <c r="CN198">
        <v>3</v>
      </c>
      <c r="CO198">
        <v>4</v>
      </c>
      <c r="CP198">
        <v>12</v>
      </c>
      <c r="CQ198">
        <v>4</v>
      </c>
      <c r="CR198">
        <v>3</v>
      </c>
      <c r="CS198">
        <v>0</v>
      </c>
      <c r="CT198">
        <v>11</v>
      </c>
      <c r="CU198">
        <v>2</v>
      </c>
      <c r="CV198">
        <v>3</v>
      </c>
      <c r="CW198">
        <v>8</v>
      </c>
      <c r="CX198">
        <v>11</v>
      </c>
      <c r="CY198">
        <v>4</v>
      </c>
      <c r="CZ198">
        <v>1</v>
      </c>
      <c r="DA198">
        <v>10</v>
      </c>
      <c r="DC198">
        <f>((6/14)*100)</f>
        <v>42.857142857142854</v>
      </c>
      <c r="DD198">
        <f>((5/14)*100)</f>
        <v>35.714285714285715</v>
      </c>
      <c r="DE198">
        <f>((7/14)*100)</f>
        <v>50</v>
      </c>
      <c r="DF198">
        <f>((6/14)*100)</f>
        <v>42.857142857142854</v>
      </c>
      <c r="DG198">
        <f>((5/14)*100)</f>
        <v>35.714285714285715</v>
      </c>
      <c r="DH198">
        <f>((4/14)*100)</f>
        <v>28.571428571428569</v>
      </c>
      <c r="DI198">
        <f>((5/14)*100)</f>
        <v>35.714285714285715</v>
      </c>
      <c r="DJ198">
        <f>((5/14)*100)</f>
        <v>35.714285714285715</v>
      </c>
      <c r="DK198">
        <f>((13/14)*100)</f>
        <v>92.857142857142861</v>
      </c>
      <c r="DL198">
        <f>((7/14)*100)</f>
        <v>50</v>
      </c>
      <c r="DM198">
        <f>((3/14)*100)</f>
        <v>21.428571428571427</v>
      </c>
      <c r="DN198">
        <f>((12/14)*100)</f>
        <v>85.714285714285708</v>
      </c>
      <c r="DP198">
        <f>((4/12)*100)</f>
        <v>33.333333333333329</v>
      </c>
      <c r="DQ198">
        <f>((3/12)*100)</f>
        <v>25</v>
      </c>
      <c r="DR198">
        <f>((4/12)*100)</f>
        <v>33.333333333333329</v>
      </c>
      <c r="DS198">
        <f>((4/12)*100)</f>
        <v>33.333333333333329</v>
      </c>
      <c r="DT198">
        <f>((3/12)*100)</f>
        <v>25</v>
      </c>
      <c r="DU198">
        <f>((0/12)*100)</f>
        <v>0</v>
      </c>
      <c r="DV198">
        <f>((2/11)*100)</f>
        <v>18.181818181818183</v>
      </c>
      <c r="DW198">
        <f>((3/11)*100)</f>
        <v>27.27272727272727</v>
      </c>
      <c r="DX198">
        <f>((8/11)*100)</f>
        <v>72.727272727272734</v>
      </c>
      <c r="DY198">
        <f>((4/11)*100)</f>
        <v>36.363636363636367</v>
      </c>
      <c r="DZ198">
        <f>((1/11)*100)</f>
        <v>9.0909090909090917</v>
      </c>
      <c r="EA198">
        <f>((10/11)*100)</f>
        <v>90.909090909090907</v>
      </c>
    </row>
    <row r="199" spans="1:131" x14ac:dyDescent="0.25">
      <c r="A199">
        <v>219.47111999999998</v>
      </c>
      <c r="B199">
        <v>8.7031659999999995</v>
      </c>
      <c r="C199">
        <v>213.18524600000001</v>
      </c>
      <c r="D199">
        <v>7.3236210000000002</v>
      </c>
      <c r="E199">
        <v>197.92272499999999</v>
      </c>
      <c r="F199">
        <v>8.5278039999999997</v>
      </c>
      <c r="G199">
        <v>215.134525</v>
      </c>
      <c r="H199">
        <v>5.1443919999999999</v>
      </c>
      <c r="K199">
        <f>(16/200)</f>
        <v>0.08</v>
      </c>
      <c r="L199">
        <f>(12/200)</f>
        <v>0.06</v>
      </c>
      <c r="M199">
        <f>(15/200)</f>
        <v>7.4999999999999997E-2</v>
      </c>
      <c r="N199">
        <f>(14/200)</f>
        <v>7.0000000000000007E-2</v>
      </c>
      <c r="P199">
        <f>(11/200)</f>
        <v>5.5E-2</v>
      </c>
      <c r="Q199">
        <f>(12/200)</f>
        <v>0.06</v>
      </c>
      <c r="R199">
        <f>(12/200)</f>
        <v>0.06</v>
      </c>
      <c r="S199">
        <f>(11/200)</f>
        <v>5.5E-2</v>
      </c>
      <c r="U199">
        <f>0.08+0.055</f>
        <v>0.13500000000000001</v>
      </c>
      <c r="V199">
        <f>0.06+0.06</f>
        <v>0.12</v>
      </c>
      <c r="W199">
        <f>0.075+0.06</f>
        <v>0.13500000000000001</v>
      </c>
      <c r="X199">
        <f>0.07+0.055</f>
        <v>0.125</v>
      </c>
      <c r="Z199">
        <f>SQRT((ABS($A$200-$A$199)^2+(ABS($B$200-$B$199)^2)))</f>
        <v>20.387295476441501</v>
      </c>
      <c r="AA199">
        <f>SQRT((ABS($C$200-$C$199)^2+(ABS($D$200-$D$199)^2)))</f>
        <v>18.524802916185905</v>
      </c>
      <c r="AB199">
        <f>SQRT((ABS($E$200-$E$199)^2+(ABS($F$200-$F$199)^2)))</f>
        <v>19.566481459788342</v>
      </c>
      <c r="AC199">
        <f>SQRT((ABS($G$200-$G$199)^2+(ABS($H$200-$H$199)^2)))</f>
        <v>20.422848364957446</v>
      </c>
      <c r="AJ199">
        <f>1/0.135</f>
        <v>7.4074074074074066</v>
      </c>
      <c r="AK199">
        <f>1/0.12</f>
        <v>8.3333333333333339</v>
      </c>
      <c r="AL199">
        <f>1/0.135</f>
        <v>7.4074074074074066</v>
      </c>
      <c r="AM199">
        <f>1/0.125</f>
        <v>8</v>
      </c>
      <c r="AO199">
        <f>$Z199/$U199</f>
        <v>151.0170035291963</v>
      </c>
      <c r="AP199">
        <f>$AA199/$V199</f>
        <v>154.37335763488255</v>
      </c>
      <c r="AQ199">
        <f>$AB199/$W199</f>
        <v>144.93689970213586</v>
      </c>
      <c r="AR199">
        <f>$AC199/$X199</f>
        <v>163.38278691965957</v>
      </c>
      <c r="AV199">
        <f>((0.08/0.135)*100)</f>
        <v>59.259259259259252</v>
      </c>
      <c r="AW199">
        <f>((0.06/0.12)*100)</f>
        <v>50</v>
      </c>
      <c r="AX199">
        <f>((0.075/0.135)*100)</f>
        <v>55.55555555555555</v>
      </c>
      <c r="AY199">
        <f>((0.07/0.125)*100)</f>
        <v>56.000000000000007</v>
      </c>
      <c r="BA199">
        <f>((0.055/0.135)*100)</f>
        <v>40.74074074074074</v>
      </c>
      <c r="BB199">
        <f>((0.06/0.12)*100)</f>
        <v>50</v>
      </c>
      <c r="BC199">
        <f>((0.06/0.135)*100)</f>
        <v>44.444444444444443</v>
      </c>
      <c r="BD199">
        <f>((0.055/0.125)*100)</f>
        <v>44</v>
      </c>
      <c r="BF199">
        <f>ABS($B$199-$D$199)</f>
        <v>1.3795449999999994</v>
      </c>
      <c r="BG199">
        <f>ABS($F$199-$H$199)</f>
        <v>3.3834119999999999</v>
      </c>
      <c r="BL199">
        <f>SQRT((ABS($A$199-$E$200)^2+(ABS($B$199-$F$200)^2)))</f>
        <v>2.2390755481771727</v>
      </c>
      <c r="BM199">
        <f>SQRT((ABS($C$199-$G$199)^2+(ABS($D$199-$H$199)^2)))</f>
        <v>2.9238207288207603</v>
      </c>
      <c r="BO199">
        <f>SQRT((ABS($A$199-$G$199)^2+(ABS($B$199-$H$199)^2)))</f>
        <v>5.6098955941355007</v>
      </c>
      <c r="BP199">
        <f>SQRT((ABS($C$199-$E$200)^2+(ABS($D$199-$F$200)^2)))</f>
        <v>4.8761559371137855</v>
      </c>
      <c r="BR199">
        <f>DEGREES(ACOS((22.9134012769749^2+21.2728193301122^2-4.93575912099527^2)/(2*22.9134012769749*21.2728193301122)))</f>
        <v>12.103324196228874</v>
      </c>
      <c r="BU199">
        <v>16</v>
      </c>
      <c r="BV199">
        <v>5</v>
      </c>
      <c r="BW199">
        <v>5</v>
      </c>
      <c r="BX199">
        <v>9</v>
      </c>
      <c r="BY199">
        <v>12</v>
      </c>
      <c r="BZ199">
        <v>5</v>
      </c>
      <c r="CA199">
        <v>6</v>
      </c>
      <c r="CB199">
        <v>3</v>
      </c>
      <c r="CC199">
        <v>15</v>
      </c>
      <c r="CD199">
        <v>5</v>
      </c>
      <c r="CE199">
        <v>6</v>
      </c>
      <c r="CF199">
        <v>12</v>
      </c>
      <c r="CG199">
        <v>14</v>
      </c>
      <c r="CH199">
        <v>9</v>
      </c>
      <c r="CI199">
        <v>2</v>
      </c>
      <c r="CJ199">
        <v>10</v>
      </c>
      <c r="CL199">
        <v>11</v>
      </c>
      <c r="CM199">
        <v>4</v>
      </c>
      <c r="CN199">
        <v>1</v>
      </c>
      <c r="CO199">
        <v>4</v>
      </c>
      <c r="CP199">
        <v>12</v>
      </c>
      <c r="CQ199">
        <v>4</v>
      </c>
      <c r="CR199">
        <v>3</v>
      </c>
      <c r="CS199">
        <v>1</v>
      </c>
      <c r="CT199">
        <v>12</v>
      </c>
      <c r="CU199">
        <v>3</v>
      </c>
      <c r="CV199">
        <v>3</v>
      </c>
      <c r="CW199">
        <v>10</v>
      </c>
      <c r="CX199">
        <v>11</v>
      </c>
      <c r="CY199">
        <v>4</v>
      </c>
      <c r="CZ199">
        <v>2</v>
      </c>
      <c r="DA199">
        <v>8</v>
      </c>
      <c r="DC199">
        <f>((5/16)*100)</f>
        <v>31.25</v>
      </c>
      <c r="DD199">
        <f>((5/16)*100)</f>
        <v>31.25</v>
      </c>
      <c r="DE199">
        <f>((9/16)*100)</f>
        <v>56.25</v>
      </c>
      <c r="DF199">
        <f>((5/12)*100)</f>
        <v>41.666666666666671</v>
      </c>
      <c r="DG199">
        <f>((6/12)*100)</f>
        <v>50</v>
      </c>
      <c r="DH199">
        <f>((3/12)*100)</f>
        <v>25</v>
      </c>
      <c r="DI199">
        <f>((5/15)*100)</f>
        <v>33.333333333333329</v>
      </c>
      <c r="DJ199">
        <f>((6/15)*100)</f>
        <v>40</v>
      </c>
      <c r="DK199">
        <f>((12/15)*100)</f>
        <v>80</v>
      </c>
      <c r="DL199">
        <f>((9/14)*100)</f>
        <v>64.285714285714292</v>
      </c>
      <c r="DM199">
        <f>((2/14)*100)</f>
        <v>14.285714285714285</v>
      </c>
      <c r="DN199">
        <f>((10/14)*100)</f>
        <v>71.428571428571431</v>
      </c>
      <c r="DP199">
        <f>((4/11)*100)</f>
        <v>36.363636363636367</v>
      </c>
      <c r="DQ199">
        <f>((1/11)*100)</f>
        <v>9.0909090909090917</v>
      </c>
      <c r="DR199">
        <f>((4/11)*100)</f>
        <v>36.363636363636367</v>
      </c>
      <c r="DS199">
        <f>((4/12)*100)</f>
        <v>33.333333333333329</v>
      </c>
      <c r="DT199">
        <f>((3/12)*100)</f>
        <v>25</v>
      </c>
      <c r="DU199">
        <f>((1/12)*100)</f>
        <v>8.3333333333333321</v>
      </c>
      <c r="DV199">
        <f>((3/12)*100)</f>
        <v>25</v>
      </c>
      <c r="DW199">
        <f>((3/12)*100)</f>
        <v>25</v>
      </c>
      <c r="DX199">
        <f>((10/12)*100)</f>
        <v>83.333333333333343</v>
      </c>
      <c r="DY199">
        <f>((4/11)*100)</f>
        <v>36.363636363636367</v>
      </c>
      <c r="DZ199">
        <f>((2/11)*100)</f>
        <v>18.181818181818183</v>
      </c>
      <c r="EA199">
        <f>((8/11)*100)</f>
        <v>72.727272727272734</v>
      </c>
    </row>
    <row r="200" spans="1:131" x14ac:dyDescent="0.25">
      <c r="A200">
        <v>239.83496399999999</v>
      </c>
      <c r="B200">
        <v>9.680752</v>
      </c>
      <c r="C200">
        <v>231.693365</v>
      </c>
      <c r="D200">
        <v>8.1096579999999996</v>
      </c>
      <c r="E200">
        <v>217.45537300000001</v>
      </c>
      <c r="F200">
        <v>9.6779600000000006</v>
      </c>
      <c r="G200">
        <v>235.521784</v>
      </c>
      <c r="H200">
        <v>6.3495499999999998</v>
      </c>
      <c r="K200">
        <f>(14/200)</f>
        <v>7.0000000000000007E-2</v>
      </c>
      <c r="L200">
        <f>(12/200)</f>
        <v>0.06</v>
      </c>
      <c r="M200">
        <f>(13/200)</f>
        <v>6.5000000000000002E-2</v>
      </c>
      <c r="N200">
        <f>(16/200)</f>
        <v>0.08</v>
      </c>
      <c r="P200">
        <f>(11/200)</f>
        <v>5.5E-2</v>
      </c>
      <c r="Q200">
        <f>(14/200)</f>
        <v>7.0000000000000007E-2</v>
      </c>
      <c r="R200">
        <f>(12/200)</f>
        <v>0.06</v>
      </c>
      <c r="S200">
        <f>(11/200)</f>
        <v>5.5E-2</v>
      </c>
      <c r="U200">
        <f>0.07+0.055</f>
        <v>0.125</v>
      </c>
      <c r="V200">
        <f>0.06+0.07</f>
        <v>0.13</v>
      </c>
      <c r="W200">
        <f>0.065+0.06</f>
        <v>0.125</v>
      </c>
      <c r="X200">
        <f>0.08+0.055</f>
        <v>0.13500000000000001</v>
      </c>
      <c r="Z200">
        <f>SQRT((ABS($A$201-$A$200)^2+(ABS($B$201-$B$200)^2)))</f>
        <v>22.642548147030926</v>
      </c>
      <c r="AA200">
        <f>SQRT((ABS($C$201-$C$200)^2+(ABS($D$201-$D$200)^2)))</f>
        <v>22.068383731342774</v>
      </c>
      <c r="AB200">
        <f>SQRT((ABS($E$201-$E$200)^2+(ABS($F$201-$F$200)^2)))</f>
        <v>20.8722556767115</v>
      </c>
      <c r="AC200">
        <f>SQRT((ABS($G$201-$G$200)^2+(ABS($H$201-$H$200)^2)))</f>
        <v>20.368122339099429</v>
      </c>
      <c r="AJ200">
        <f>1/0.125</f>
        <v>8</v>
      </c>
      <c r="AK200">
        <f>1/0.13</f>
        <v>7.6923076923076916</v>
      </c>
      <c r="AL200">
        <f>1/0.125</f>
        <v>8</v>
      </c>
      <c r="AM200">
        <f>1/0.135</f>
        <v>7.4074074074074066</v>
      </c>
      <c r="AO200">
        <f>$Z200/$U200</f>
        <v>181.14038517624741</v>
      </c>
      <c r="AP200">
        <f>$AA200/$V200</f>
        <v>169.75679793340595</v>
      </c>
      <c r="AQ200">
        <f>$AB200/$W200</f>
        <v>166.978045413692</v>
      </c>
      <c r="AR200">
        <f>$AC200/$X200</f>
        <v>150.8749802896254</v>
      </c>
      <c r="AV200">
        <f>((0.07/0.125)*100)</f>
        <v>56.000000000000007</v>
      </c>
      <c r="AW200">
        <f>((0.06/0.13)*100)</f>
        <v>46.153846153846153</v>
      </c>
      <c r="AX200">
        <f>((0.065/0.125)*100)</f>
        <v>52</v>
      </c>
      <c r="AY200">
        <f>((0.08/0.135)*100)</f>
        <v>59.259259259259252</v>
      </c>
      <c r="BA200">
        <f>((0.055/0.125)*100)</f>
        <v>44</v>
      </c>
      <c r="BB200">
        <f>((0.07/0.13)*100)</f>
        <v>53.846153846153854</v>
      </c>
      <c r="BC200">
        <f>((0.06/0.125)*100)</f>
        <v>48</v>
      </c>
      <c r="BD200">
        <f>((0.055/0.135)*100)</f>
        <v>40.74074074074074</v>
      </c>
      <c r="BF200">
        <f>ABS($B$200-$D$200)</f>
        <v>1.5710940000000004</v>
      </c>
      <c r="BG200">
        <f>ABS($F$200-$H$200)</f>
        <v>3.3284100000000008</v>
      </c>
      <c r="BL200">
        <f>SQRT((ABS($A$200-$E$201)^2+(ABS($B$200-$F$201)^2)))</f>
        <v>1.9706620491664641</v>
      </c>
      <c r="BM200">
        <f>SQRT((ABS($C$200-$G$200)^2+(ABS($D$200-$H$200)^2)))</f>
        <v>4.2136412058011032</v>
      </c>
      <c r="BO200">
        <f>SQRT((ABS($A$200-$G$200)^2+(ABS($B$200-$H$200)^2)))</f>
        <v>5.4498099487233409</v>
      </c>
      <c r="BP200">
        <f>SQRT((ABS($C$200-$E$201)^2+(ABS($D$200-$F$201)^2)))</f>
        <v>7.1661953940218481</v>
      </c>
      <c r="BR200">
        <f>DEGREES(ACOS((4.88072754291622^2+30.9760590518157^2-30.0962562682907^2)/(2*4.88072754291622*30.9760590518157)))</f>
        <v>75.138528580083573</v>
      </c>
      <c r="BS200">
        <f>DEGREES(ACOS((21.1301295980382^2+21.912111711882^2-4.93575912099527^2)/(2*21.1301295980382*21.912111711882)))</f>
        <v>13.00456697989458</v>
      </c>
      <c r="BU200">
        <v>14</v>
      </c>
      <c r="BV200">
        <v>4</v>
      </c>
      <c r="BW200">
        <v>4</v>
      </c>
      <c r="BX200">
        <v>9</v>
      </c>
      <c r="BY200">
        <v>12</v>
      </c>
      <c r="BZ200">
        <v>4</v>
      </c>
      <c r="CA200">
        <v>5</v>
      </c>
      <c r="CB200">
        <v>2</v>
      </c>
      <c r="CC200">
        <v>13</v>
      </c>
      <c r="CD200">
        <v>5</v>
      </c>
      <c r="CE200">
        <v>5</v>
      </c>
      <c r="CF200">
        <v>10</v>
      </c>
      <c r="CG200">
        <v>16</v>
      </c>
      <c r="CH200">
        <v>9</v>
      </c>
      <c r="CI200">
        <v>4</v>
      </c>
      <c r="CJ200">
        <v>11</v>
      </c>
      <c r="CL200">
        <v>11</v>
      </c>
      <c r="CM200">
        <v>3</v>
      </c>
      <c r="CN200">
        <v>3</v>
      </c>
      <c r="CO200">
        <v>6</v>
      </c>
      <c r="CP200">
        <v>14</v>
      </c>
      <c r="CQ200">
        <v>3</v>
      </c>
      <c r="CR200">
        <v>6</v>
      </c>
      <c r="CS200">
        <v>2</v>
      </c>
      <c r="CT200">
        <v>12</v>
      </c>
      <c r="CU200">
        <v>1</v>
      </c>
      <c r="CV200">
        <v>6</v>
      </c>
      <c r="CW200">
        <v>8</v>
      </c>
      <c r="CX200">
        <v>11</v>
      </c>
      <c r="CY200">
        <v>6</v>
      </c>
      <c r="CZ200">
        <v>1</v>
      </c>
      <c r="DA200">
        <v>8</v>
      </c>
      <c r="DC200">
        <f>((4/14)*100)</f>
        <v>28.571428571428569</v>
      </c>
      <c r="DD200">
        <f>((4/14)*100)</f>
        <v>28.571428571428569</v>
      </c>
      <c r="DE200">
        <f>((9/14)*100)</f>
        <v>64.285714285714292</v>
      </c>
      <c r="DF200">
        <f>((4/12)*100)</f>
        <v>33.333333333333329</v>
      </c>
      <c r="DG200">
        <f>((5/12)*100)</f>
        <v>41.666666666666671</v>
      </c>
      <c r="DH200">
        <f>((2/12)*100)</f>
        <v>16.666666666666664</v>
      </c>
      <c r="DI200">
        <f>((5/13)*100)</f>
        <v>38.461538461538467</v>
      </c>
      <c r="DJ200">
        <f>((5/13)*100)</f>
        <v>38.461538461538467</v>
      </c>
      <c r="DK200">
        <f>((10/13)*100)</f>
        <v>76.923076923076934</v>
      </c>
      <c r="DL200">
        <f>((9/16)*100)</f>
        <v>56.25</v>
      </c>
      <c r="DM200">
        <f>((4/16)*100)</f>
        <v>25</v>
      </c>
      <c r="DN200">
        <f>((11/16)*100)</f>
        <v>68.75</v>
      </c>
      <c r="DP200">
        <f>((3/11)*100)</f>
        <v>27.27272727272727</v>
      </c>
      <c r="DQ200">
        <f>((3/11)*100)</f>
        <v>27.27272727272727</v>
      </c>
      <c r="DR200">
        <f>((6/11)*100)</f>
        <v>54.54545454545454</v>
      </c>
      <c r="DS200">
        <f>((3/14)*100)</f>
        <v>21.428571428571427</v>
      </c>
      <c r="DT200">
        <f>((6/14)*100)</f>
        <v>42.857142857142854</v>
      </c>
      <c r="DU200">
        <f>((2/14)*100)</f>
        <v>14.285714285714285</v>
      </c>
      <c r="DV200">
        <f>((1/12)*100)</f>
        <v>8.3333333333333321</v>
      </c>
      <c r="DW200">
        <f>((6/12)*100)</f>
        <v>50</v>
      </c>
      <c r="DX200">
        <f>((8/12)*100)</f>
        <v>66.666666666666657</v>
      </c>
      <c r="DY200">
        <f>((6/11)*100)</f>
        <v>54.54545454545454</v>
      </c>
      <c r="DZ200">
        <f>((1/11)*100)</f>
        <v>9.0909090909090917</v>
      </c>
      <c r="EA200">
        <f>((8/11)*100)</f>
        <v>72.727272727272734</v>
      </c>
    </row>
    <row r="201" spans="1:131" x14ac:dyDescent="0.25">
      <c r="A201">
        <v>262.471746</v>
      </c>
      <c r="B201">
        <v>9.1697849999999992</v>
      </c>
      <c r="C201">
        <v>253.76160200000001</v>
      </c>
      <c r="D201">
        <v>8.0291829999999997</v>
      </c>
      <c r="E201">
        <v>238.291473</v>
      </c>
      <c r="F201">
        <v>10.905964000000001</v>
      </c>
      <c r="G201">
        <v>255.88682</v>
      </c>
      <c r="H201">
        <v>5.9949849999999998</v>
      </c>
      <c r="K201">
        <f>(15/200)</f>
        <v>7.4999999999999997E-2</v>
      </c>
      <c r="L201">
        <f>(12/200)</f>
        <v>0.06</v>
      </c>
      <c r="M201">
        <f>(14/200)</f>
        <v>7.0000000000000007E-2</v>
      </c>
      <c r="N201">
        <f>(13/200)</f>
        <v>6.5000000000000002E-2</v>
      </c>
      <c r="P201">
        <f>(12/200)</f>
        <v>0.06</v>
      </c>
      <c r="Q201">
        <f>(13/200)</f>
        <v>6.5000000000000002E-2</v>
      </c>
      <c r="R201">
        <f>(13/200)</f>
        <v>6.5000000000000002E-2</v>
      </c>
      <c r="S201">
        <f>(12/200)</f>
        <v>0.06</v>
      </c>
      <c r="U201">
        <f>0.075+0.06</f>
        <v>0.13500000000000001</v>
      </c>
      <c r="V201">
        <f>0.06+0.065</f>
        <v>0.125</v>
      </c>
      <c r="W201">
        <f>0.07+0.065</f>
        <v>0.13500000000000001</v>
      </c>
      <c r="X201">
        <f>0.065+0.06</f>
        <v>0.125</v>
      </c>
      <c r="AA201">
        <f>SQRT((ABS($C$202-$C$201)^2+(ABS($D$202-$D$201)^2)))</f>
        <v>18.008687015665782</v>
      </c>
      <c r="AB201">
        <f>SQRT((ABS($E$202-$E$201)^2+(ABS($F$202-$F$201)^2)))</f>
        <v>22.478124419870362</v>
      </c>
      <c r="AJ201">
        <f>1/0.135</f>
        <v>7.4074074074074066</v>
      </c>
      <c r="AK201">
        <f>1/0.125</f>
        <v>8</v>
      </c>
      <c r="AL201">
        <f>1/0.135</f>
        <v>7.4074074074074066</v>
      </c>
      <c r="AM201">
        <f>1/0.125</f>
        <v>8</v>
      </c>
      <c r="AP201">
        <f>$AA201/$V201</f>
        <v>144.06949612532625</v>
      </c>
      <c r="AQ201">
        <f>$AB201/$W201</f>
        <v>166.50462533237305</v>
      </c>
      <c r="AV201">
        <f>((0.075/0.135)*100)</f>
        <v>55.55555555555555</v>
      </c>
      <c r="AW201">
        <f>((0.06/0.125)*100)</f>
        <v>48</v>
      </c>
      <c r="AX201">
        <f>((0.07/0.135)*100)</f>
        <v>51.851851851851848</v>
      </c>
      <c r="AY201">
        <f>((0.065/0.125)*100)</f>
        <v>52</v>
      </c>
      <c r="BA201">
        <f>((0.06/0.135)*100)</f>
        <v>44.444444444444443</v>
      </c>
      <c r="BB201">
        <f>((0.065/0.125)*100)</f>
        <v>52</v>
      </c>
      <c r="BC201">
        <f>((0.065/0.135)*100)</f>
        <v>48.148148148148145</v>
      </c>
      <c r="BD201">
        <f>((0.06/0.125)*100)</f>
        <v>48</v>
      </c>
      <c r="BF201">
        <f>ABS($B$201-$D$201)</f>
        <v>1.1406019999999994</v>
      </c>
      <c r="BG201">
        <f>ABS($F$201-$H$201)</f>
        <v>4.9109790000000011</v>
      </c>
      <c r="BI201">
        <v>2.0044195000000005</v>
      </c>
      <c r="BJ201">
        <v>2.535339</v>
      </c>
      <c r="BM201">
        <f>SQRT((ABS($C$201-$G$201)^2+(ABS($D$201-$H$201)^2)))</f>
        <v>2.9418553755628363</v>
      </c>
      <c r="BO201">
        <f>SQRT((ABS($A$201-$G$201)^2+(ABS($B$201-$H$201)^2)))</f>
        <v>7.3103081648775889</v>
      </c>
      <c r="BP201">
        <f>SQRT((ABS($C$201-$E$202)^2+(ABS($D$201-$F$202)^2)))</f>
        <v>7.3451992024690904</v>
      </c>
      <c r="BR201">
        <f>DEGREES(ACOS((23.6263278109746^2+22.8272799329311^2-4.66177257891738^2)/(2*23.6263278109746*22.8272799329311)))</f>
        <v>11.34967842883432</v>
      </c>
      <c r="BS201">
        <f>DEGREES(ACOS((28.005439487337^2+28.8914306002355^2-4.88072754291622^2)/(2*28.005439487337*28.8914306002355)))</f>
        <v>9.6792545806941828</v>
      </c>
      <c r="BU201">
        <v>15</v>
      </c>
      <c r="BV201">
        <v>3</v>
      </c>
      <c r="BW201">
        <v>3</v>
      </c>
      <c r="BX201">
        <v>8</v>
      </c>
      <c r="BY201">
        <v>12</v>
      </c>
      <c r="BZ201">
        <v>3</v>
      </c>
      <c r="CA201">
        <v>7</v>
      </c>
      <c r="CB201">
        <v>4</v>
      </c>
      <c r="CC201">
        <v>14</v>
      </c>
      <c r="CD201">
        <v>4</v>
      </c>
      <c r="CE201">
        <v>7</v>
      </c>
      <c r="CF201">
        <v>11</v>
      </c>
      <c r="CG201">
        <v>13</v>
      </c>
      <c r="CH201">
        <v>8</v>
      </c>
      <c r="CI201">
        <v>2</v>
      </c>
      <c r="CJ201">
        <v>8</v>
      </c>
      <c r="CL201">
        <v>12</v>
      </c>
      <c r="CM201">
        <v>3</v>
      </c>
      <c r="CN201">
        <v>2</v>
      </c>
      <c r="CO201">
        <v>5</v>
      </c>
      <c r="CP201">
        <v>13</v>
      </c>
      <c r="CQ201">
        <v>3</v>
      </c>
      <c r="CR201">
        <v>6</v>
      </c>
      <c r="CS201">
        <v>1</v>
      </c>
      <c r="CT201">
        <v>13</v>
      </c>
      <c r="CU201">
        <v>3</v>
      </c>
      <c r="CV201">
        <v>6</v>
      </c>
      <c r="CW201">
        <v>8</v>
      </c>
      <c r="CX201">
        <v>12</v>
      </c>
      <c r="CY201">
        <v>5</v>
      </c>
      <c r="CZ201">
        <v>4</v>
      </c>
      <c r="DA201">
        <v>9</v>
      </c>
      <c r="DC201">
        <f>((3/15)*100)</f>
        <v>20</v>
      </c>
      <c r="DD201">
        <f>((3/15)*100)</f>
        <v>20</v>
      </c>
      <c r="DE201">
        <f>((8/15)*100)</f>
        <v>53.333333333333336</v>
      </c>
      <c r="DF201">
        <f>((3/12)*100)</f>
        <v>25</v>
      </c>
      <c r="DG201">
        <f>((7/12)*100)</f>
        <v>58.333333333333336</v>
      </c>
      <c r="DH201">
        <f>((4/12)*100)</f>
        <v>33.333333333333329</v>
      </c>
      <c r="DI201">
        <f>((4/14)*100)</f>
        <v>28.571428571428569</v>
      </c>
      <c r="DJ201">
        <f>((7/14)*100)</f>
        <v>50</v>
      </c>
      <c r="DK201">
        <f>((11/14)*100)</f>
        <v>78.571428571428569</v>
      </c>
      <c r="DL201">
        <f>((8/13)*100)</f>
        <v>61.53846153846154</v>
      </c>
      <c r="DM201">
        <f>((2/13)*100)</f>
        <v>15.384615384615385</v>
      </c>
      <c r="DN201">
        <f>((8/13)*100)</f>
        <v>61.53846153846154</v>
      </c>
      <c r="DP201">
        <f>((3/12)*100)</f>
        <v>25</v>
      </c>
      <c r="DQ201">
        <f>((2/12)*100)</f>
        <v>16.666666666666664</v>
      </c>
      <c r="DR201">
        <f>((5/12)*100)</f>
        <v>41.666666666666671</v>
      </c>
      <c r="DS201">
        <f>((3/13)*100)</f>
        <v>23.076923076923077</v>
      </c>
      <c r="DT201">
        <f>((6/13)*100)</f>
        <v>46.153846153846153</v>
      </c>
      <c r="DU201">
        <f>((1/13)*100)</f>
        <v>7.6923076923076925</v>
      </c>
      <c r="DV201">
        <f>((3/13)*100)</f>
        <v>23.076923076923077</v>
      </c>
      <c r="DW201">
        <f>((6/13)*100)</f>
        <v>46.153846153846153</v>
      </c>
      <c r="DX201">
        <f>((8/13)*100)</f>
        <v>61.53846153846154</v>
      </c>
      <c r="DY201">
        <f>((5/12)*100)</f>
        <v>41.666666666666671</v>
      </c>
      <c r="DZ201">
        <f>((4/12)*100)</f>
        <v>33.333333333333329</v>
      </c>
      <c r="EA201">
        <f>((9/12)*100)</f>
        <v>75</v>
      </c>
    </row>
    <row r="202" spans="1:131" x14ac:dyDescent="0.25">
      <c r="C202">
        <v>271.74919299999999</v>
      </c>
      <c r="D202">
        <v>7.1577599999999997</v>
      </c>
      <c r="E202">
        <v>260.76027499999998</v>
      </c>
      <c r="F202">
        <v>10.258651</v>
      </c>
      <c r="L202">
        <f>(11/200)</f>
        <v>5.5E-2</v>
      </c>
      <c r="M202">
        <f>(15/200)</f>
        <v>7.4999999999999997E-2</v>
      </c>
      <c r="P202">
        <f>(13/200)</f>
        <v>6.5000000000000002E-2</v>
      </c>
      <c r="Q202">
        <f>(15/200)</f>
        <v>7.4999999999999997E-2</v>
      </c>
      <c r="R202">
        <f>(14/200)</f>
        <v>7.0000000000000007E-2</v>
      </c>
      <c r="S202">
        <f>(14/200)</f>
        <v>7.0000000000000007E-2</v>
      </c>
      <c r="V202">
        <f>0.055+0.075</f>
        <v>0.13</v>
      </c>
      <c r="W202">
        <f>0.075+0.07</f>
        <v>0.14500000000000002</v>
      </c>
      <c r="AK202">
        <f>1/0.13</f>
        <v>7.6923076923076916</v>
      </c>
      <c r="AL202">
        <f>1/0.145</f>
        <v>6.8965517241379315</v>
      </c>
      <c r="AW202">
        <f>((0.055/0.13)*100)</f>
        <v>42.307692307692307</v>
      </c>
      <c r="AX202">
        <f>((0.075/0.145)*100)</f>
        <v>51.724137931034484</v>
      </c>
      <c r="BB202">
        <f>((0.075/0.13)*100)</f>
        <v>57.692307692307686</v>
      </c>
      <c r="BC202">
        <f>((0.07/0.145)*100)</f>
        <v>48.275862068965523</v>
      </c>
      <c r="BR202">
        <f>DEGREES(ACOS((21.7962947614682^2+23.7022865035983^2-4.87254559040642^2)/(2*21.7962947614682*23.7022865035983)))</f>
        <v>11.322365362883817</v>
      </c>
      <c r="BS202">
        <f>DEGREES(ACOS((30.0962562682907^2+30.7376862393583^2-4.5158619477071^2)/(2*30.0962562682907*30.7376862393583)))</f>
        <v>8.4282482592365842</v>
      </c>
      <c r="BY202">
        <v>11</v>
      </c>
      <c r="BZ202">
        <v>1</v>
      </c>
      <c r="CA202">
        <v>9</v>
      </c>
      <c r="CB202">
        <v>2</v>
      </c>
      <c r="CC202">
        <v>15</v>
      </c>
      <c r="CD202">
        <v>3</v>
      </c>
      <c r="CE202">
        <v>9</v>
      </c>
      <c r="CF202">
        <v>8</v>
      </c>
      <c r="CL202">
        <v>13</v>
      </c>
      <c r="CM202">
        <v>3</v>
      </c>
      <c r="CN202">
        <v>1</v>
      </c>
      <c r="CO202">
        <v>8</v>
      </c>
      <c r="CP202">
        <v>15</v>
      </c>
      <c r="CQ202">
        <v>3</v>
      </c>
      <c r="CR202">
        <v>9</v>
      </c>
      <c r="CS202">
        <v>4</v>
      </c>
      <c r="CT202">
        <v>14</v>
      </c>
      <c r="CU202">
        <v>2</v>
      </c>
      <c r="CV202">
        <v>9</v>
      </c>
      <c r="CW202">
        <v>9</v>
      </c>
      <c r="CX202">
        <v>14</v>
      </c>
      <c r="CY202">
        <v>8</v>
      </c>
      <c r="CZ202">
        <v>5</v>
      </c>
      <c r="DA202">
        <v>7</v>
      </c>
      <c r="DF202">
        <f>((1/11)*100)</f>
        <v>9.0909090909090917</v>
      </c>
      <c r="DG202">
        <f>((9/11)*100)</f>
        <v>81.818181818181827</v>
      </c>
      <c r="DH202">
        <f>((2/11)*100)</f>
        <v>18.181818181818183</v>
      </c>
      <c r="DI202">
        <f>((3/15)*100)</f>
        <v>20</v>
      </c>
      <c r="DJ202">
        <f>((9/15)*100)</f>
        <v>60</v>
      </c>
      <c r="DK202">
        <f>((8/15)*100)</f>
        <v>53.333333333333336</v>
      </c>
      <c r="DP202">
        <f>((3/13)*100)</f>
        <v>23.076923076923077</v>
      </c>
      <c r="DQ202">
        <f>((1/13)*100)</f>
        <v>7.6923076923076925</v>
      </c>
      <c r="DR202">
        <f>((8/13)*100)</f>
        <v>61.53846153846154</v>
      </c>
      <c r="DS202">
        <f>((3/15)*100)</f>
        <v>20</v>
      </c>
      <c r="DT202">
        <f>((9/15)*100)</f>
        <v>60</v>
      </c>
      <c r="DU202">
        <f>((4/15)*100)</f>
        <v>26.666666666666668</v>
      </c>
      <c r="DV202">
        <f>((2/14)*100)</f>
        <v>14.285714285714285</v>
      </c>
      <c r="DW202">
        <f>((9/14)*100)</f>
        <v>64.285714285714292</v>
      </c>
      <c r="DX202">
        <f>((9/14)*100)</f>
        <v>64.285714285714292</v>
      </c>
      <c r="DY202">
        <f>((8/14)*100)</f>
        <v>57.142857142857139</v>
      </c>
      <c r="DZ202">
        <f>((5/14)*100)</f>
        <v>35.714285714285715</v>
      </c>
      <c r="EA202">
        <f>((7/14)*100)</f>
        <v>50</v>
      </c>
    </row>
    <row r="203" spans="1:131" x14ac:dyDescent="0.25">
      <c r="A203" t="s">
        <v>22</v>
      </c>
      <c r="B203" t="s">
        <v>22</v>
      </c>
      <c r="C203" t="s">
        <v>22</v>
      </c>
      <c r="D203" t="s">
        <v>22</v>
      </c>
      <c r="E203" t="s">
        <v>22</v>
      </c>
      <c r="F203" t="s">
        <v>22</v>
      </c>
      <c r="G203" t="s">
        <v>22</v>
      </c>
      <c r="H203" t="s">
        <v>22</v>
      </c>
      <c r="BR203">
        <f>DEGREES(ACOS((19.8549250909629^2+23.3445569239676^2-6.03869341416048^2)/(2*19.8549250909629*23.3445569239676)))</f>
        <v>13.144587501054449</v>
      </c>
      <c r="BS203">
        <f>DEGREES(ACOS((25.8883625487177^2+25.6562571373577^2-4.26399271229689^2)/(2*25.8883625487177*25.6562571373577)))</f>
        <v>9.476345623260805</v>
      </c>
    </row>
    <row r="204" spans="1:131" x14ac:dyDescent="0.25">
      <c r="A204">
        <v>243.321279</v>
      </c>
      <c r="B204">
        <v>5.34178</v>
      </c>
      <c r="C204">
        <v>236.12226999999999</v>
      </c>
      <c r="D204">
        <v>7.882085</v>
      </c>
      <c r="E204">
        <v>242.494304</v>
      </c>
      <c r="F204">
        <v>3.4949430000000001</v>
      </c>
      <c r="G204">
        <v>237.90543</v>
      </c>
      <c r="H204">
        <v>7.7700310000000004</v>
      </c>
      <c r="Z204">
        <f>SQRT((ABS($A$205-$A$204)^2+(ABS($B$205-$B$204)^2)))</f>
        <v>21.573330059632259</v>
      </c>
      <c r="AA204">
        <f>SQRT((ABS($C$205-$C$204)^2+(ABS($D$205-$D$204)^2)))</f>
        <v>19.918048393556266</v>
      </c>
      <c r="AB204">
        <f>SQRT((ABS($E$205-$E$204)^2+(ABS($F$205-$F$204)^2)))</f>
        <v>22.550585579073399</v>
      </c>
      <c r="AC204">
        <f>SQRT((ABS($G$205-$G$204)^2+(ABS($H$205-$H$204)^2)))</f>
        <v>20.770143793299944</v>
      </c>
      <c r="BF204">
        <f>ABS($B$204-$D$204)</f>
        <v>2.540305</v>
      </c>
      <c r="BG204">
        <f>ABS($F$204-$H$204)</f>
        <v>4.2750880000000002</v>
      </c>
      <c r="BL204">
        <f>SQRT((ABS($A$204-$E$204)^2+(ABS($B$204-$F$204)^2)))</f>
        <v>2.0235351628261879</v>
      </c>
      <c r="BM204">
        <f>SQRT((ABS($C$204-$G$204)^2+(ABS($D$204-$H$204)^2)))</f>
        <v>1.7866772748641633</v>
      </c>
      <c r="BO204">
        <f>SQRT((ABS($A$204-$G$204)^2+(ABS($B$204-$H$204)^2)))</f>
        <v>5.9353031354600656</v>
      </c>
      <c r="BP204">
        <f>SQRT((ABS($C$204-$E$204)^2+(ABS($D$204-$F$204)^2)))</f>
        <v>7.736267331557265</v>
      </c>
      <c r="BS204">
        <f>DEGREES(ACOS((4.87254559040642^2+21.3172457815961^2-19.8549250909629^2)/(2*4.87254559040642*21.3172457815961)))</f>
        <v>66.164810394459465</v>
      </c>
    </row>
    <row r="205" spans="1:131" x14ac:dyDescent="0.25">
      <c r="A205">
        <v>221.76240200000001</v>
      </c>
      <c r="B205">
        <v>6.1313319999999996</v>
      </c>
      <c r="C205">
        <v>216.206333</v>
      </c>
      <c r="D205">
        <v>8.1720939999999995</v>
      </c>
      <c r="E205">
        <v>219.947352</v>
      </c>
      <c r="F205">
        <v>3.8997459999999999</v>
      </c>
      <c r="G205">
        <v>217.15021999999999</v>
      </c>
      <c r="H205">
        <v>8.5575150000000004</v>
      </c>
      <c r="K205">
        <f>(13/200)</f>
        <v>6.5000000000000002E-2</v>
      </c>
      <c r="L205">
        <f>(14/200)</f>
        <v>7.0000000000000007E-2</v>
      </c>
      <c r="M205">
        <f>(13/200)</f>
        <v>6.5000000000000002E-2</v>
      </c>
      <c r="N205">
        <f>(12/200)</f>
        <v>0.06</v>
      </c>
      <c r="P205">
        <f>(12/200)</f>
        <v>0.06</v>
      </c>
      <c r="Q205">
        <f>(10/200)</f>
        <v>0.05</v>
      </c>
      <c r="R205">
        <f>(11/200)</f>
        <v>5.5E-2</v>
      </c>
      <c r="S205">
        <f>(11/200)</f>
        <v>5.5E-2</v>
      </c>
      <c r="U205">
        <f>0.065+0.06</f>
        <v>0.125</v>
      </c>
      <c r="V205">
        <f>0.07+0.05</f>
        <v>0.12000000000000001</v>
      </c>
      <c r="W205">
        <f>0.065+0.055</f>
        <v>0.12</v>
      </c>
      <c r="X205">
        <f>0.06+0.055</f>
        <v>0.11499999999999999</v>
      </c>
      <c r="Z205">
        <f>SQRT((ABS($A$206-$A$205)^2+(ABS($B$206-$B$205)^2)))</f>
        <v>21.994977116914011</v>
      </c>
      <c r="AA205">
        <f>SQRT((ABS($C$206-$C$205)^2+(ABS($D$206-$D$205)^2)))</f>
        <v>22.211805604537524</v>
      </c>
      <c r="AB205">
        <f>SQRT((ABS($E$206-$E$205)^2+(ABS($F$206-$F$205)^2)))</f>
        <v>23.879953580730778</v>
      </c>
      <c r="AC205">
        <f>SQRT((ABS($G$206-$G$205)^2+(ABS($H$206-$H$205)^2)))</f>
        <v>22.78972830798234</v>
      </c>
      <c r="AJ205">
        <f>1/0.125</f>
        <v>8</v>
      </c>
      <c r="AK205">
        <f>1/0.12</f>
        <v>8.3333333333333339</v>
      </c>
      <c r="AL205">
        <f>1/0.12</f>
        <v>8.3333333333333339</v>
      </c>
      <c r="AM205">
        <f>1/0.115</f>
        <v>8.695652173913043</v>
      </c>
      <c r="AO205">
        <f>$Z205/$U205</f>
        <v>175.95981693531209</v>
      </c>
      <c r="AP205">
        <f>$AA205/$V205</f>
        <v>185.09838003781269</v>
      </c>
      <c r="AQ205">
        <f>$AB205/$W205</f>
        <v>198.99961317275648</v>
      </c>
      <c r="AR205">
        <f>$AC205/$X205</f>
        <v>198.17155050419427</v>
      </c>
      <c r="AV205">
        <f>((0.065/0.125)*100)</f>
        <v>52</v>
      </c>
      <c r="AW205">
        <f>((0.07/0.12)*100)</f>
        <v>58.333333333333336</v>
      </c>
      <c r="AX205">
        <f>((0.065/0.12)*100)</f>
        <v>54.166666666666671</v>
      </c>
      <c r="AY205">
        <f>((0.06/0.115)*100)</f>
        <v>52.173913043478258</v>
      </c>
      <c r="BA205">
        <f>((0.06/0.125)*100)</f>
        <v>48</v>
      </c>
      <c r="BB205">
        <f>((0.05/0.12)*100)</f>
        <v>41.666666666666671</v>
      </c>
      <c r="BC205">
        <f>((0.055/0.12)*100)</f>
        <v>45.833333333333336</v>
      </c>
      <c r="BD205">
        <f>((0.055/0.115)*100)</f>
        <v>47.826086956521735</v>
      </c>
      <c r="BF205">
        <f>ABS($B$205-$D$205)</f>
        <v>2.040762</v>
      </c>
      <c r="BG205">
        <f>ABS($F$205-$H$205)</f>
        <v>4.657769</v>
      </c>
      <c r="BL205">
        <f>SQRT((ABS($A$205-$E$205)^2+(ABS($B$205-$F$205)^2)))</f>
        <v>2.8765226538124202</v>
      </c>
      <c r="BM205">
        <f>SQRT((ABS($C$205-$G$205)^2+(ABS($D$205-$H$205)^2)))</f>
        <v>1.0195450044063679</v>
      </c>
      <c r="BO205">
        <f>SQRT((ABS($A$205-$G$205)^2+(ABS($B$205-$H$205)^2)))</f>
        <v>5.2113900977199137</v>
      </c>
      <c r="BP205">
        <f>SQRT((ABS($C$205-$E$205)^2+(ABS($D$205-$F$205)^2)))</f>
        <v>5.6787481535515338</v>
      </c>
      <c r="BU205">
        <v>13</v>
      </c>
      <c r="BV205">
        <v>6</v>
      </c>
      <c r="BW205">
        <v>2</v>
      </c>
      <c r="BX205">
        <v>6</v>
      </c>
      <c r="BY205">
        <v>14</v>
      </c>
      <c r="BZ205">
        <v>6</v>
      </c>
      <c r="CA205">
        <v>8</v>
      </c>
      <c r="CB205">
        <v>4</v>
      </c>
      <c r="CC205">
        <v>13</v>
      </c>
      <c r="CD205">
        <v>2</v>
      </c>
      <c r="CE205">
        <v>8</v>
      </c>
      <c r="CF205">
        <v>9</v>
      </c>
      <c r="CG205">
        <v>12</v>
      </c>
      <c r="CH205">
        <v>5</v>
      </c>
      <c r="CI205">
        <v>4</v>
      </c>
      <c r="CJ205">
        <v>9</v>
      </c>
      <c r="CL205">
        <v>12</v>
      </c>
      <c r="CM205">
        <v>3</v>
      </c>
      <c r="CN205">
        <v>0</v>
      </c>
      <c r="CO205">
        <v>0</v>
      </c>
      <c r="CP205">
        <v>10</v>
      </c>
      <c r="CQ205">
        <v>3</v>
      </c>
      <c r="CR205">
        <v>5</v>
      </c>
      <c r="CS205">
        <v>1</v>
      </c>
      <c r="CT205">
        <v>11</v>
      </c>
      <c r="CU205">
        <v>0</v>
      </c>
      <c r="CV205">
        <v>5</v>
      </c>
      <c r="CW205">
        <v>7</v>
      </c>
      <c r="CX205">
        <v>11</v>
      </c>
      <c r="CY205">
        <v>4</v>
      </c>
      <c r="CZ205">
        <v>1</v>
      </c>
      <c r="DA205">
        <v>7</v>
      </c>
      <c r="DC205">
        <f>((6/13)*100)</f>
        <v>46.153846153846153</v>
      </c>
      <c r="DD205">
        <f>((2/13)*100)</f>
        <v>15.384615384615385</v>
      </c>
      <c r="DE205">
        <f>((6/13)*100)</f>
        <v>46.153846153846153</v>
      </c>
      <c r="DF205">
        <f>((6/14)*100)</f>
        <v>42.857142857142854</v>
      </c>
      <c r="DG205">
        <f>((8/14)*100)</f>
        <v>57.142857142857139</v>
      </c>
      <c r="DH205">
        <f>((4/14)*100)</f>
        <v>28.571428571428569</v>
      </c>
      <c r="DI205">
        <f>((2/13)*100)</f>
        <v>15.384615384615385</v>
      </c>
      <c r="DJ205">
        <f>((8/13)*100)</f>
        <v>61.53846153846154</v>
      </c>
      <c r="DK205">
        <f>((9/13)*100)</f>
        <v>69.230769230769226</v>
      </c>
      <c r="DL205">
        <f>((5/12)*100)</f>
        <v>41.666666666666671</v>
      </c>
      <c r="DM205">
        <f>((4/12)*100)</f>
        <v>33.333333333333329</v>
      </c>
      <c r="DN205">
        <f>((9/12)*100)</f>
        <v>75</v>
      </c>
      <c r="DP205">
        <f>((3/12)*100)</f>
        <v>25</v>
      </c>
      <c r="DQ205">
        <f>((0/12)*100)</f>
        <v>0</v>
      </c>
      <c r="DR205">
        <f>((0/12)*100)</f>
        <v>0</v>
      </c>
      <c r="DS205">
        <f>((3/10)*100)</f>
        <v>30</v>
      </c>
      <c r="DT205">
        <f>((5/10)*100)</f>
        <v>50</v>
      </c>
      <c r="DU205">
        <f>((1/10)*100)</f>
        <v>10</v>
      </c>
      <c r="DV205">
        <f>((0/11)*100)</f>
        <v>0</v>
      </c>
      <c r="DW205">
        <f>((5/11)*100)</f>
        <v>45.454545454545453</v>
      </c>
      <c r="DX205">
        <f>((7/11)*100)</f>
        <v>63.636363636363633</v>
      </c>
      <c r="DY205">
        <f>((4/11)*100)</f>
        <v>36.363636363636367</v>
      </c>
      <c r="DZ205">
        <f>((1/11)*100)</f>
        <v>9.0909090909090917</v>
      </c>
      <c r="EA205">
        <f>((7/11)*100)</f>
        <v>63.636363636363633</v>
      </c>
    </row>
    <row r="206" spans="1:131" x14ac:dyDescent="0.25">
      <c r="A206">
        <v>199.78734499999999</v>
      </c>
      <c r="B206">
        <v>5.195443</v>
      </c>
      <c r="C206">
        <v>194.01413299999999</v>
      </c>
      <c r="D206">
        <v>7.239052</v>
      </c>
      <c r="E206">
        <v>196.082481</v>
      </c>
      <c r="F206">
        <v>3.0511499999999998</v>
      </c>
      <c r="G206">
        <v>194.367244</v>
      </c>
      <c r="H206">
        <v>8.0027889999999999</v>
      </c>
      <c r="K206">
        <f>(13/200)</f>
        <v>6.5000000000000002E-2</v>
      </c>
      <c r="L206">
        <f>(14/200)</f>
        <v>7.0000000000000007E-2</v>
      </c>
      <c r="M206">
        <f>(14/200)</f>
        <v>7.0000000000000007E-2</v>
      </c>
      <c r="N206">
        <f>(12/200)</f>
        <v>0.06</v>
      </c>
      <c r="P206">
        <f>(11/200)</f>
        <v>5.5E-2</v>
      </c>
      <c r="Q206">
        <f>(9/200)</f>
        <v>4.4999999999999998E-2</v>
      </c>
      <c r="R206">
        <f>(10/200)</f>
        <v>0.05</v>
      </c>
      <c r="S206">
        <f>(10/200)</f>
        <v>0.05</v>
      </c>
      <c r="U206">
        <f>0.065+0.055</f>
        <v>0.12</v>
      </c>
      <c r="V206">
        <f>0.07+0.045</f>
        <v>0.115</v>
      </c>
      <c r="W206">
        <f>0.07+0.05</f>
        <v>0.12000000000000001</v>
      </c>
      <c r="X206">
        <f>0.06+0.05</f>
        <v>0.11</v>
      </c>
      <c r="Z206">
        <f>SQRT((ABS($A$207-$A$206)^2+(ABS($B$207-$B$206)^2)))</f>
        <v>25.829813268825081</v>
      </c>
      <c r="AA206">
        <f>SQRT((ABS($C$207-$C$206)^2+(ABS($D$207-$D$206)^2)))</f>
        <v>24.952783446774216</v>
      </c>
      <c r="AB206">
        <f>SQRT((ABS($E$207-$E$206)^2+(ABS($F$207-$F$206)^2)))</f>
        <v>25.415568095608055</v>
      </c>
      <c r="AC206">
        <f>SQRT((ABS($G$207-$G$206)^2+(ABS($H$207-$H$206)^2)))</f>
        <v>25.569300170951102</v>
      </c>
      <c r="AJ206">
        <f>1/0.12</f>
        <v>8.3333333333333339</v>
      </c>
      <c r="AK206">
        <f>1/0.115</f>
        <v>8.695652173913043</v>
      </c>
      <c r="AL206">
        <f>1/0.12</f>
        <v>8.3333333333333339</v>
      </c>
      <c r="AM206">
        <f>1/0.11</f>
        <v>9.0909090909090917</v>
      </c>
      <c r="AO206">
        <f>$Z206/$U206</f>
        <v>215.24844390687568</v>
      </c>
      <c r="AP206">
        <f>$AA206/$V206</f>
        <v>216.98072562412361</v>
      </c>
      <c r="AQ206">
        <f>$AB206/$W206</f>
        <v>211.79640079673376</v>
      </c>
      <c r="AR206">
        <f>$AC206/$X206</f>
        <v>232.44818337228276</v>
      </c>
      <c r="AV206">
        <f>((0.065/0.12)*100)</f>
        <v>54.166666666666671</v>
      </c>
      <c r="AW206">
        <f>((0.07/0.115)*100)</f>
        <v>60.869565217391312</v>
      </c>
      <c r="AX206">
        <f>((0.07/0.12)*100)</f>
        <v>58.333333333333336</v>
      </c>
      <c r="AY206">
        <f>((0.06/0.11)*100)</f>
        <v>54.54545454545454</v>
      </c>
      <c r="BA206">
        <f>((0.055/0.12)*100)</f>
        <v>45.833333333333336</v>
      </c>
      <c r="BB206">
        <f>((0.045/0.115)*100)</f>
        <v>39.130434782608688</v>
      </c>
      <c r="BC206">
        <f>((0.05/0.12)*100)</f>
        <v>41.666666666666671</v>
      </c>
      <c r="BD206">
        <f>((0.05/0.11)*100)</f>
        <v>45.45454545454546</v>
      </c>
      <c r="BF206">
        <f>ABS($B$206-$D$206)</f>
        <v>2.043609</v>
      </c>
      <c r="BG206">
        <f>ABS($F$206-$H$206)</f>
        <v>4.9516390000000001</v>
      </c>
      <c r="BL206">
        <f>SQRT((ABS($A$206-$E$206)^2+(ABS($B$206-$F$206)^2)))</f>
        <v>4.2806552919319376</v>
      </c>
      <c r="BM206">
        <f>SQRT((ABS($C$206-$G$206)^2+(ABS($D$206-$H$206)^2)))</f>
        <v>0.84141641503479636</v>
      </c>
      <c r="BO206">
        <f>SQRT((ABS($A$206-$G$206)^2+(ABS($B$206-$H$206)^2)))</f>
        <v>6.1039893851412348</v>
      </c>
      <c r="BP206">
        <f>SQRT((ABS($C$206-$E$206)^2+(ABS($D$206-$F$206)^2)))</f>
        <v>4.6708229050894294</v>
      </c>
      <c r="BR206">
        <f>DEGREES(ACOS((4.34525875279091^2+19.7064756066329^2-19.4455261560141^2)/(2*4.34525875279091*19.7064756066329)))</f>
        <v>80.217661443834913</v>
      </c>
      <c r="BU206">
        <v>13</v>
      </c>
      <c r="BV206">
        <v>7</v>
      </c>
      <c r="BW206">
        <v>3</v>
      </c>
      <c r="BX206">
        <v>5</v>
      </c>
      <c r="BY206">
        <v>14</v>
      </c>
      <c r="BZ206">
        <v>7</v>
      </c>
      <c r="CA206">
        <v>8</v>
      </c>
      <c r="CB206">
        <v>5</v>
      </c>
      <c r="CC206">
        <v>14</v>
      </c>
      <c r="CD206">
        <v>4</v>
      </c>
      <c r="CE206">
        <v>8</v>
      </c>
      <c r="CF206">
        <v>11</v>
      </c>
      <c r="CG206">
        <v>12</v>
      </c>
      <c r="CH206">
        <v>4</v>
      </c>
      <c r="CI206">
        <v>5</v>
      </c>
      <c r="CJ206">
        <v>11</v>
      </c>
      <c r="CL206">
        <v>11</v>
      </c>
      <c r="CM206">
        <v>3</v>
      </c>
      <c r="CN206">
        <v>0</v>
      </c>
      <c r="CO206">
        <v>4</v>
      </c>
      <c r="CP206">
        <v>9</v>
      </c>
      <c r="CQ206">
        <v>3</v>
      </c>
      <c r="CR206">
        <v>4</v>
      </c>
      <c r="CS206">
        <v>1</v>
      </c>
      <c r="CT206">
        <v>10</v>
      </c>
      <c r="CU206">
        <v>0</v>
      </c>
      <c r="CV206">
        <v>4</v>
      </c>
      <c r="CW206">
        <v>7</v>
      </c>
      <c r="CX206">
        <v>10</v>
      </c>
      <c r="CY206">
        <v>2</v>
      </c>
      <c r="CZ206">
        <v>1</v>
      </c>
      <c r="DA206">
        <v>7</v>
      </c>
      <c r="DC206">
        <f>((7/13)*100)</f>
        <v>53.846153846153847</v>
      </c>
      <c r="DD206">
        <f>((3/13)*100)</f>
        <v>23.076923076923077</v>
      </c>
      <c r="DE206">
        <f>((5/13)*100)</f>
        <v>38.461538461538467</v>
      </c>
      <c r="DF206">
        <f>((7/14)*100)</f>
        <v>50</v>
      </c>
      <c r="DG206">
        <f>((8/14)*100)</f>
        <v>57.142857142857139</v>
      </c>
      <c r="DH206">
        <f>((5/14)*100)</f>
        <v>35.714285714285715</v>
      </c>
      <c r="DI206">
        <f>((4/14)*100)</f>
        <v>28.571428571428569</v>
      </c>
      <c r="DJ206">
        <f>((8/14)*100)</f>
        <v>57.142857142857139</v>
      </c>
      <c r="DK206">
        <f>((11/14)*100)</f>
        <v>78.571428571428569</v>
      </c>
      <c r="DL206">
        <f>((4/12)*100)</f>
        <v>33.333333333333329</v>
      </c>
      <c r="DM206">
        <f>((5/12)*100)</f>
        <v>41.666666666666671</v>
      </c>
      <c r="DN206">
        <f>((11/12)*100)</f>
        <v>91.666666666666657</v>
      </c>
      <c r="DP206">
        <f>((3/11)*100)</f>
        <v>27.27272727272727</v>
      </c>
      <c r="DQ206">
        <f>((0/11)*100)</f>
        <v>0</v>
      </c>
      <c r="DR206">
        <f>((4/11)*100)</f>
        <v>36.363636363636367</v>
      </c>
      <c r="DS206">
        <f>((3/9)*100)</f>
        <v>33.333333333333329</v>
      </c>
      <c r="DT206">
        <f>((4/9)*100)</f>
        <v>44.444444444444443</v>
      </c>
      <c r="DU206">
        <f>((1/9)*100)</f>
        <v>11.111111111111111</v>
      </c>
      <c r="DV206">
        <f>((0/10)*100)</f>
        <v>0</v>
      </c>
      <c r="DW206">
        <f>((4/10)*100)</f>
        <v>40</v>
      </c>
      <c r="DX206">
        <f>((7/10)*100)</f>
        <v>70</v>
      </c>
      <c r="DY206">
        <f>((2/10)*100)</f>
        <v>20</v>
      </c>
      <c r="DZ206">
        <f>((1/10)*100)</f>
        <v>10</v>
      </c>
      <c r="EA206">
        <f>((7/10)*100)</f>
        <v>70</v>
      </c>
    </row>
    <row r="207" spans="1:131" x14ac:dyDescent="0.25">
      <c r="A207">
        <v>173.95812899999999</v>
      </c>
      <c r="B207">
        <v>5.3710969999999998</v>
      </c>
      <c r="C207">
        <v>169.06237299999998</v>
      </c>
      <c r="D207">
        <v>7.4650489999999996</v>
      </c>
      <c r="E207">
        <v>170.671954</v>
      </c>
      <c r="F207">
        <v>3.557331</v>
      </c>
      <c r="G207">
        <v>168.799634</v>
      </c>
      <c r="H207">
        <v>8.2967790000000008</v>
      </c>
      <c r="K207">
        <f>(14/200)</f>
        <v>7.0000000000000007E-2</v>
      </c>
      <c r="L207">
        <f>(15/200)</f>
        <v>7.4999999999999997E-2</v>
      </c>
      <c r="M207">
        <f>(13/200)</f>
        <v>6.5000000000000002E-2</v>
      </c>
      <c r="N207">
        <f>(13/200)</f>
        <v>6.5000000000000002E-2</v>
      </c>
      <c r="P207">
        <f>(10/200)</f>
        <v>0.05</v>
      </c>
      <c r="Q207">
        <f>(8/200)</f>
        <v>0.04</v>
      </c>
      <c r="R207">
        <f>(10/200)</f>
        <v>0.05</v>
      </c>
      <c r="S207">
        <f>(11/200)</f>
        <v>5.5E-2</v>
      </c>
      <c r="U207">
        <f>0.07+0.05</f>
        <v>0.12000000000000001</v>
      </c>
      <c r="V207">
        <f>0.075+0.04</f>
        <v>0.11499999999999999</v>
      </c>
      <c r="W207">
        <f>0.065+0.05</f>
        <v>0.115</v>
      </c>
      <c r="X207">
        <f>0.065+0.055</f>
        <v>0.12</v>
      </c>
      <c r="Z207">
        <f>SQRT((ABS($A$208-$A$207)^2+(ABS($B$208-$B$207)^2)))</f>
        <v>20.430264778857957</v>
      </c>
      <c r="AA207">
        <f>SQRT((ABS($C$208-$C$207)^2+(ABS($D$208-$D$207)^2)))</f>
        <v>19.27981602669615</v>
      </c>
      <c r="AB207">
        <f>SQRT((ABS($E$208-$E$207)^2+(ABS($F$208-$F$207)^2)))</f>
        <v>19.731505479798592</v>
      </c>
      <c r="AC207">
        <f>SQRT((ABS($G$208-$G$207)^2+(ABS($H$208-$H$207)^2)))</f>
        <v>19.144656566168042</v>
      </c>
      <c r="AJ207">
        <f>1/0.12</f>
        <v>8.3333333333333339</v>
      </c>
      <c r="AK207">
        <f>1/0.115</f>
        <v>8.695652173913043</v>
      </c>
      <c r="AL207">
        <f>1/0.115</f>
        <v>8.695652173913043</v>
      </c>
      <c r="AM207">
        <f>1/0.12</f>
        <v>8.3333333333333339</v>
      </c>
      <c r="AO207">
        <f>$Z207/$U207</f>
        <v>170.25220649048296</v>
      </c>
      <c r="AP207">
        <f>$AA207/$V207</f>
        <v>167.65057414518392</v>
      </c>
      <c r="AQ207">
        <f>$AB207/$W207</f>
        <v>171.57830851998776</v>
      </c>
      <c r="AR207">
        <f>$AC207/$X207</f>
        <v>159.53880471806701</v>
      </c>
      <c r="AV207">
        <f>((0.07/0.12)*100)</f>
        <v>58.333333333333336</v>
      </c>
      <c r="AW207">
        <f>((0.075/0.115)*100)</f>
        <v>65.217391304347814</v>
      </c>
      <c r="AX207">
        <f>((0.065/0.115)*100)</f>
        <v>56.521739130434781</v>
      </c>
      <c r="AY207">
        <f>((0.065/0.12)*100)</f>
        <v>54.166666666666671</v>
      </c>
      <c r="BA207">
        <f>((0.05/0.12)*100)</f>
        <v>41.666666666666671</v>
      </c>
      <c r="BB207">
        <f>((0.04/0.115)*100)</f>
        <v>34.782608695652172</v>
      </c>
      <c r="BC207">
        <f>((0.05/0.115)*100)</f>
        <v>43.478260869565219</v>
      </c>
      <c r="BD207">
        <f>((0.055/0.12)*100)</f>
        <v>45.833333333333336</v>
      </c>
      <c r="BF207">
        <f>ABS($B$207-$D$207)</f>
        <v>2.0939519999999998</v>
      </c>
      <c r="BG207">
        <f>ABS($F$207-$H$207)</f>
        <v>4.7394480000000012</v>
      </c>
      <c r="BL207">
        <f>SQRT((ABS($A$207-$E$207)^2+(ABS($B$207-$F$207)^2)))</f>
        <v>3.7534908063535877</v>
      </c>
      <c r="BM207">
        <f>SQRT((ABS($C$207-$G$207)^2+(ABS($D$207-$H$207)^2)))</f>
        <v>0.87224226853609466</v>
      </c>
      <c r="BO207">
        <f>SQRT((ABS($A$207-$G$207)^2+(ABS($B$207-$H$207)^2)))</f>
        <v>5.9304035132652553</v>
      </c>
      <c r="BP207">
        <f>SQRT((ABS($C$207-$E$207)^2+(ABS($D$207-$F$207)^2)))</f>
        <v>4.2262289293275463</v>
      </c>
      <c r="BR207">
        <f>DEGREES(ACOS((4.51027048166704^2+19.8648657996631^2-19.5853218965562^2)/(2*4.51027048166704*19.8648657996631)))</f>
        <v>79.917435684584092</v>
      </c>
      <c r="BS207">
        <f>DEGREES(ACOS((19.4455261560141^2+19.8249360109733^2-4.51027048166704^2)/(2*19.4455261560141*19.8249360109733)))</f>
        <v>13.143774403543659</v>
      </c>
      <c r="BU207">
        <v>14</v>
      </c>
      <c r="BV207">
        <v>9</v>
      </c>
      <c r="BW207">
        <v>4</v>
      </c>
      <c r="BX207">
        <v>4</v>
      </c>
      <c r="BY207">
        <v>15</v>
      </c>
      <c r="BZ207">
        <v>9</v>
      </c>
      <c r="CA207">
        <v>7</v>
      </c>
      <c r="CB207">
        <v>5</v>
      </c>
      <c r="CC207">
        <v>13</v>
      </c>
      <c r="CD207">
        <v>2</v>
      </c>
      <c r="CE207">
        <v>7</v>
      </c>
      <c r="CF207">
        <v>11</v>
      </c>
      <c r="CG207">
        <v>13</v>
      </c>
      <c r="CH207">
        <v>3</v>
      </c>
      <c r="CI207">
        <v>5</v>
      </c>
      <c r="CJ207">
        <v>11</v>
      </c>
      <c r="CL207">
        <v>10</v>
      </c>
      <c r="CM207">
        <v>3</v>
      </c>
      <c r="CN207">
        <v>0</v>
      </c>
      <c r="CO207">
        <v>2</v>
      </c>
      <c r="CP207">
        <v>8</v>
      </c>
      <c r="CQ207">
        <v>3</v>
      </c>
      <c r="CR207">
        <v>2</v>
      </c>
      <c r="CS207">
        <v>1</v>
      </c>
      <c r="CT207">
        <v>10</v>
      </c>
      <c r="CU207">
        <v>0</v>
      </c>
      <c r="CV207">
        <v>2</v>
      </c>
      <c r="CW207">
        <v>9</v>
      </c>
      <c r="CX207">
        <v>11</v>
      </c>
      <c r="CY207">
        <v>1</v>
      </c>
      <c r="CZ207">
        <v>1</v>
      </c>
      <c r="DA207">
        <v>9</v>
      </c>
      <c r="DC207">
        <f>((9/14)*100)</f>
        <v>64.285714285714292</v>
      </c>
      <c r="DD207">
        <f>((4/14)*100)</f>
        <v>28.571428571428569</v>
      </c>
      <c r="DE207">
        <f>((4/14)*100)</f>
        <v>28.571428571428569</v>
      </c>
      <c r="DF207">
        <f>((9/15)*100)</f>
        <v>60</v>
      </c>
      <c r="DG207">
        <f>((7/15)*100)</f>
        <v>46.666666666666664</v>
      </c>
      <c r="DH207">
        <f>((5/15)*100)</f>
        <v>33.333333333333329</v>
      </c>
      <c r="DI207">
        <f>((2/13)*100)</f>
        <v>15.384615384615385</v>
      </c>
      <c r="DJ207">
        <f>((7/13)*100)</f>
        <v>53.846153846153847</v>
      </c>
      <c r="DK207">
        <f>((11/13)*100)</f>
        <v>84.615384615384613</v>
      </c>
      <c r="DL207">
        <f>((3/13)*100)</f>
        <v>23.076923076923077</v>
      </c>
      <c r="DM207">
        <f>((5/13)*100)</f>
        <v>38.461538461538467</v>
      </c>
      <c r="DN207">
        <f>((11/13)*100)</f>
        <v>84.615384615384613</v>
      </c>
      <c r="DP207">
        <f>((3/10)*100)</f>
        <v>30</v>
      </c>
      <c r="DQ207">
        <f>((0/10)*100)</f>
        <v>0</v>
      </c>
      <c r="DR207">
        <f>((2/10)*100)</f>
        <v>20</v>
      </c>
      <c r="DS207">
        <f>((3/8)*100)</f>
        <v>37.5</v>
      </c>
      <c r="DT207">
        <f>((2/8)*100)</f>
        <v>25</v>
      </c>
      <c r="DU207">
        <f>((1/8)*100)</f>
        <v>12.5</v>
      </c>
      <c r="DV207">
        <f>((0/10)*100)</f>
        <v>0</v>
      </c>
      <c r="DW207">
        <f>((2/10)*100)</f>
        <v>20</v>
      </c>
      <c r="DX207">
        <f>((9/10)*100)</f>
        <v>90</v>
      </c>
      <c r="DY207">
        <f>((1/11)*100)</f>
        <v>9.0909090909090917</v>
      </c>
      <c r="DZ207">
        <f>((1/11)*100)</f>
        <v>9.0909090909090917</v>
      </c>
      <c r="EA207">
        <f>((9/11)*100)</f>
        <v>81.818181818181827</v>
      </c>
    </row>
    <row r="208" spans="1:131" x14ac:dyDescent="0.25">
      <c r="A208">
        <v>153.54901899999999</v>
      </c>
      <c r="B208">
        <v>6.3005849999999999</v>
      </c>
      <c r="C208">
        <v>149.79283799999999</v>
      </c>
      <c r="D208">
        <v>8.0945940000000007</v>
      </c>
      <c r="E208">
        <v>150.972543</v>
      </c>
      <c r="F208">
        <v>4.6822819999999998</v>
      </c>
      <c r="G208">
        <v>149.656645</v>
      </c>
      <c r="H208">
        <v>8.5494590000000006</v>
      </c>
      <c r="K208">
        <f>(11/200)</f>
        <v>5.5E-2</v>
      </c>
      <c r="L208">
        <f>(15/200)</f>
        <v>7.4999999999999997E-2</v>
      </c>
      <c r="M208">
        <f>(13/200)</f>
        <v>6.5000000000000002E-2</v>
      </c>
      <c r="N208">
        <f>(14/200)</f>
        <v>7.0000000000000007E-2</v>
      </c>
      <c r="P208">
        <f>(11/200)</f>
        <v>5.5E-2</v>
      </c>
      <c r="Q208">
        <f>(8/200)</f>
        <v>0.04</v>
      </c>
      <c r="R208">
        <f>(10/200)</f>
        <v>0.05</v>
      </c>
      <c r="S208">
        <f>(10/200)</f>
        <v>0.05</v>
      </c>
      <c r="U208">
        <f>0.055+0.055</f>
        <v>0.11</v>
      </c>
      <c r="V208">
        <f>0.075+0.04</f>
        <v>0.11499999999999999</v>
      </c>
      <c r="W208">
        <f>0.065+0.05</f>
        <v>0.115</v>
      </c>
      <c r="X208">
        <f>0.07+0.05</f>
        <v>0.12000000000000001</v>
      </c>
      <c r="Z208">
        <f>SQRT((ABS($A$209-$A$208)^2+(ABS($B$209-$B$208)^2)))</f>
        <v>30.747401834045991</v>
      </c>
      <c r="AA208">
        <f>SQRT((ABS($C$209-$C$208)^2+(ABS($D$209-$D$208)^2)))</f>
        <v>32.481255610402386</v>
      </c>
      <c r="AB208">
        <f>SQRT((ABS($E$209-$E$208)^2+(ABS($F$209-$F$208)^2)))</f>
        <v>32.441671832883813</v>
      </c>
      <c r="AC208">
        <f>SQRT((ABS($G$209-$G$208)^2+(ABS($H$209-$H$208)^2)))</f>
        <v>32.701872204286055</v>
      </c>
      <c r="AJ208">
        <f>1/0.11</f>
        <v>9.0909090909090917</v>
      </c>
      <c r="AK208">
        <f>1/0.115</f>
        <v>8.695652173913043</v>
      </c>
      <c r="AL208">
        <f>1/0.115</f>
        <v>8.695652173913043</v>
      </c>
      <c r="AM208">
        <f>1/0.12</f>
        <v>8.3333333333333339</v>
      </c>
      <c r="AO208">
        <f>$Z208/$U208</f>
        <v>279.52183485496357</v>
      </c>
      <c r="AP208">
        <f>$AA208/$V208</f>
        <v>282.44570096002076</v>
      </c>
      <c r="AQ208">
        <f>$AB208/$W208</f>
        <v>282.10149419898966</v>
      </c>
      <c r="AR208">
        <f>$AC208/$X208</f>
        <v>272.51560170238378</v>
      </c>
      <c r="AV208">
        <f>((0.055/0.11)*100)</f>
        <v>50</v>
      </c>
      <c r="AW208">
        <f>((0.075/0.115)*100)</f>
        <v>65.217391304347814</v>
      </c>
      <c r="AX208">
        <f>((0.065/0.115)*100)</f>
        <v>56.521739130434781</v>
      </c>
      <c r="AY208">
        <f>((0.07/0.12)*100)</f>
        <v>58.333333333333336</v>
      </c>
      <c r="BA208">
        <f>((0.055/0.11)*100)</f>
        <v>50</v>
      </c>
      <c r="BB208">
        <f>((0.04/0.115)*100)</f>
        <v>34.782608695652172</v>
      </c>
      <c r="BC208">
        <f>((0.05/0.115)*100)</f>
        <v>43.478260869565219</v>
      </c>
      <c r="BD208">
        <f>((0.05/0.12)*100)</f>
        <v>41.666666666666671</v>
      </c>
      <c r="BF208">
        <f>ABS($B$208-$D$208)</f>
        <v>1.7940090000000009</v>
      </c>
      <c r="BG208">
        <f>ABS($F$208-$H$208)</f>
        <v>3.8671770000000008</v>
      </c>
      <c r="BL208">
        <f>SQRT((ABS($A$208-$E$208)^2+(ABS($B$208-$F$208)^2)))</f>
        <v>3.0425537264582405</v>
      </c>
      <c r="BM208">
        <f>SQRT((ABS($C$208-$G$208)^2+(ABS($D$208-$H$208)^2)))</f>
        <v>0.47481649241996388</v>
      </c>
      <c r="BO208">
        <f>SQRT((ABS($A$208-$G$208)^2+(ABS($B$208-$H$208)^2)))</f>
        <v>4.4953319814838952</v>
      </c>
      <c r="BP208">
        <f>SQRT((ABS($C$208-$E$208)^2+(ABS($D$208-$F$208)^2)))</f>
        <v>3.6104815568520823</v>
      </c>
      <c r="BR208">
        <f>DEGREES(ACOS((25.5872898283774^2+23.9726392515512^2-4.43029343398064^2)/(2*25.5872898283774*23.9726392515512)))</f>
        <v>9.5552242661202911</v>
      </c>
      <c r="BS208">
        <f>DEGREES(ACOS((19.5853218965562^2+19.9358197806252^2-4.07631273214114^2)/(2*19.5853218965562*19.9358197806252)))</f>
        <v>11.796786208966582</v>
      </c>
      <c r="BU208">
        <v>11</v>
      </c>
      <c r="BV208">
        <v>8</v>
      </c>
      <c r="BW208">
        <v>1</v>
      </c>
      <c r="BX208">
        <v>3</v>
      </c>
      <c r="BY208">
        <v>15</v>
      </c>
      <c r="BZ208">
        <v>8</v>
      </c>
      <c r="CA208">
        <v>7</v>
      </c>
      <c r="CB208">
        <v>5</v>
      </c>
      <c r="CC208">
        <v>13</v>
      </c>
      <c r="CD208">
        <v>2</v>
      </c>
      <c r="CE208">
        <v>7</v>
      </c>
      <c r="CF208">
        <v>11</v>
      </c>
      <c r="CG208">
        <v>14</v>
      </c>
      <c r="CH208">
        <v>5</v>
      </c>
      <c r="CI208">
        <v>5</v>
      </c>
      <c r="CJ208">
        <v>11</v>
      </c>
      <c r="CL208">
        <v>11</v>
      </c>
      <c r="CM208">
        <v>5</v>
      </c>
      <c r="CN208">
        <v>0</v>
      </c>
      <c r="CO208">
        <v>1</v>
      </c>
      <c r="CP208">
        <v>8</v>
      </c>
      <c r="CQ208">
        <v>5</v>
      </c>
      <c r="CR208">
        <v>2</v>
      </c>
      <c r="CS208">
        <v>0</v>
      </c>
      <c r="CT208">
        <v>10</v>
      </c>
      <c r="CU208">
        <v>0</v>
      </c>
      <c r="CV208">
        <v>2</v>
      </c>
      <c r="CW208">
        <v>8</v>
      </c>
      <c r="CX208">
        <v>10</v>
      </c>
      <c r="CY208">
        <v>2</v>
      </c>
      <c r="CZ208">
        <v>0</v>
      </c>
      <c r="DA208">
        <v>8</v>
      </c>
      <c r="DC208">
        <f>((8/11)*100)</f>
        <v>72.727272727272734</v>
      </c>
      <c r="DD208">
        <f>((1/11)*100)</f>
        <v>9.0909090909090917</v>
      </c>
      <c r="DE208">
        <f>((3/11)*100)</f>
        <v>27.27272727272727</v>
      </c>
      <c r="DF208">
        <f>((8/15)*100)</f>
        <v>53.333333333333336</v>
      </c>
      <c r="DG208">
        <f>((7/15)*100)</f>
        <v>46.666666666666664</v>
      </c>
      <c r="DH208">
        <f>((5/15)*100)</f>
        <v>33.333333333333329</v>
      </c>
      <c r="DI208">
        <f>((2/13)*100)</f>
        <v>15.384615384615385</v>
      </c>
      <c r="DJ208">
        <f>((7/13)*100)</f>
        <v>53.846153846153847</v>
      </c>
      <c r="DK208">
        <f>((11/13)*100)</f>
        <v>84.615384615384613</v>
      </c>
      <c r="DL208">
        <f>((5/14)*100)</f>
        <v>35.714285714285715</v>
      </c>
      <c r="DM208">
        <f>((5/14)*100)</f>
        <v>35.714285714285715</v>
      </c>
      <c r="DN208">
        <f>((11/14)*100)</f>
        <v>78.571428571428569</v>
      </c>
      <c r="DP208">
        <f>((5/11)*100)</f>
        <v>45.454545454545453</v>
      </c>
      <c r="DQ208">
        <f>((0/11)*100)</f>
        <v>0</v>
      </c>
      <c r="DR208">
        <f>((1/11)*100)</f>
        <v>9.0909090909090917</v>
      </c>
      <c r="DS208">
        <f>((5/8)*100)</f>
        <v>62.5</v>
      </c>
      <c r="DT208">
        <f>((2/8)*100)</f>
        <v>25</v>
      </c>
      <c r="DU208">
        <f>((0/8)*100)</f>
        <v>0</v>
      </c>
      <c r="DV208">
        <f>((0/10)*100)</f>
        <v>0</v>
      </c>
      <c r="DW208">
        <f>((2/10)*100)</f>
        <v>20</v>
      </c>
      <c r="DX208">
        <f>((8/10)*100)</f>
        <v>80</v>
      </c>
      <c r="DY208">
        <f>((2/10)*100)</f>
        <v>20</v>
      </c>
      <c r="DZ208">
        <f>((0/10)*100)</f>
        <v>0</v>
      </c>
      <c r="EA208">
        <f>((8/10)*100)</f>
        <v>80</v>
      </c>
    </row>
    <row r="209" spans="1:131" x14ac:dyDescent="0.25">
      <c r="A209">
        <v>122.80410500000001</v>
      </c>
      <c r="B209">
        <v>6.6917150000000003</v>
      </c>
      <c r="C209">
        <v>117.31863100000001</v>
      </c>
      <c r="D209">
        <v>8.7712369999999993</v>
      </c>
      <c r="E209">
        <v>118.53141100000002</v>
      </c>
      <c r="F209">
        <v>4.869434</v>
      </c>
      <c r="G209">
        <v>116.97495800000002</v>
      </c>
      <c r="H209">
        <v>9.6982759999999999</v>
      </c>
      <c r="K209">
        <f>(12/200)</f>
        <v>0.06</v>
      </c>
      <c r="L209">
        <f>(14/200)</f>
        <v>7.0000000000000007E-2</v>
      </c>
      <c r="M209">
        <f>(14/200)</f>
        <v>7.0000000000000007E-2</v>
      </c>
      <c r="N209">
        <f>(14/200)</f>
        <v>7.0000000000000007E-2</v>
      </c>
      <c r="P209">
        <f>(11/200)</f>
        <v>5.5E-2</v>
      </c>
      <c r="Q209">
        <f>(9/200)</f>
        <v>4.4999999999999998E-2</v>
      </c>
      <c r="R209">
        <f>(10/200)</f>
        <v>0.05</v>
      </c>
      <c r="S209">
        <f>(9/200)</f>
        <v>4.4999999999999998E-2</v>
      </c>
      <c r="U209">
        <f>0.06+0.055</f>
        <v>0.11499999999999999</v>
      </c>
      <c r="V209">
        <f>0.07+0.045</f>
        <v>0.115</v>
      </c>
      <c r="W209">
        <f>0.07+0.05</f>
        <v>0.12000000000000001</v>
      </c>
      <c r="X209">
        <f>0.07+0.045</f>
        <v>0.115</v>
      </c>
      <c r="Z209">
        <f>SQRT((ABS($A$210-$A$209)^2+(ABS($B$210-$B$209)^2)))</f>
        <v>26.505061563284617</v>
      </c>
      <c r="AA209">
        <f>SQRT((ABS($C$210-$C$209)^2+(ABS($D$210-$D$209)^2)))</f>
        <v>25.417287384826611</v>
      </c>
      <c r="AB209">
        <f>SQRT((ABS($E$210-$E$209)^2+(ABS($F$210-$F$209)^2)))</f>
        <v>26.510701024955676</v>
      </c>
      <c r="AC209">
        <f>SQRT((ABS($G$210-$G$209)^2+(ABS($H$210-$H$209)^2)))</f>
        <v>26.194293050655954</v>
      </c>
      <c r="AJ209">
        <f>1/0.115</f>
        <v>8.695652173913043</v>
      </c>
      <c r="AK209">
        <f>1/0.115</f>
        <v>8.695652173913043</v>
      </c>
      <c r="AL209">
        <f>1/0.12</f>
        <v>8.3333333333333339</v>
      </c>
      <c r="AM209">
        <f>1/0.115</f>
        <v>8.695652173913043</v>
      </c>
      <c r="AO209">
        <f>$Z209/$U209</f>
        <v>230.47879620247494</v>
      </c>
      <c r="AP209">
        <f>$AA209/$V209</f>
        <v>221.01989030284008</v>
      </c>
      <c r="AQ209">
        <f>$AB209/$W209</f>
        <v>220.92250854129728</v>
      </c>
      <c r="AR209">
        <f>$AC209/$X209</f>
        <v>227.77646131005176</v>
      </c>
      <c r="AV209">
        <f>((0.06/0.115)*100)</f>
        <v>52.173913043478258</v>
      </c>
      <c r="AW209">
        <f>((0.07/0.115)*100)</f>
        <v>60.869565217391312</v>
      </c>
      <c r="AX209">
        <f>((0.07/0.12)*100)</f>
        <v>58.333333333333336</v>
      </c>
      <c r="AY209">
        <f>((0.07/0.115)*100)</f>
        <v>60.869565217391312</v>
      </c>
      <c r="BA209">
        <f>((0.055/0.115)*100)</f>
        <v>47.826086956521735</v>
      </c>
      <c r="BB209">
        <f>((0.045/0.115)*100)</f>
        <v>39.130434782608688</v>
      </c>
      <c r="BC209">
        <f>((0.05/0.12)*100)</f>
        <v>41.666666666666671</v>
      </c>
      <c r="BD209">
        <f>((0.045/0.115)*100)</f>
        <v>39.130434782608688</v>
      </c>
      <c r="BF209">
        <f>ABS($B$209-$D$209)</f>
        <v>2.079521999999999</v>
      </c>
      <c r="BG209">
        <f>ABS($F$209-$H$209)</f>
        <v>4.8288419999999999</v>
      </c>
      <c r="BL209">
        <f>SQRT((ABS($A$209-$E$209)^2+(ABS($B$209-$F$209)^2)))</f>
        <v>4.6450642687262027</v>
      </c>
      <c r="BM209">
        <f>SQRT((ABS($C$209-$G$209)^2+(ABS($D$209-$H$209)^2)))</f>
        <v>0.98869228703879253</v>
      </c>
      <c r="BO209">
        <f>SQRT((ABS($A$209-$G$209)^2+(ABS($B$209-$H$209)^2)))</f>
        <v>6.5588386010276167</v>
      </c>
      <c r="BP209">
        <f>SQRT((ABS($C$209-$E$209)^2+(ABS($D$209-$F$209)^2)))</f>
        <v>4.0859395466904571</v>
      </c>
      <c r="BR209">
        <f>DEGREES(ACOS((27.8933704124742^2+27.4871433047218^2-4.0955451593302^2)/(2*27.8933704124742*27.4871433047218)))</f>
        <v>8.4404365451886516</v>
      </c>
      <c r="BS209">
        <f>DEGREES(ACOS((23.716305990326^2+23.526313847607^2-3.97873827824701^2)/(2*23.716305990326*23.526313847607)))</f>
        <v>9.651290717263981</v>
      </c>
      <c r="BU209">
        <v>12</v>
      </c>
      <c r="BV209">
        <v>7</v>
      </c>
      <c r="BW209">
        <v>2</v>
      </c>
      <c r="BX209">
        <v>5</v>
      </c>
      <c r="BY209">
        <v>14</v>
      </c>
      <c r="BZ209">
        <v>7</v>
      </c>
      <c r="CA209">
        <v>7</v>
      </c>
      <c r="CB209">
        <v>5</v>
      </c>
      <c r="CC209">
        <v>14</v>
      </c>
      <c r="CD209">
        <v>2</v>
      </c>
      <c r="CE209">
        <v>7</v>
      </c>
      <c r="CF209">
        <v>12</v>
      </c>
      <c r="CG209">
        <v>14</v>
      </c>
      <c r="CH209">
        <v>4</v>
      </c>
      <c r="CI209">
        <v>5</v>
      </c>
      <c r="CJ209">
        <v>12</v>
      </c>
      <c r="CL209">
        <v>11</v>
      </c>
      <c r="CM209">
        <v>4</v>
      </c>
      <c r="CN209">
        <v>0</v>
      </c>
      <c r="CO209">
        <v>2</v>
      </c>
      <c r="CP209">
        <v>9</v>
      </c>
      <c r="CQ209">
        <v>4</v>
      </c>
      <c r="CR209">
        <v>3</v>
      </c>
      <c r="CS209">
        <v>0</v>
      </c>
      <c r="CT209">
        <v>10</v>
      </c>
      <c r="CU209">
        <v>0</v>
      </c>
      <c r="CV209">
        <v>3</v>
      </c>
      <c r="CW209">
        <v>7</v>
      </c>
      <c r="CX209">
        <v>9</v>
      </c>
      <c r="CY209">
        <v>2</v>
      </c>
      <c r="CZ209">
        <v>0</v>
      </c>
      <c r="DA209">
        <v>7</v>
      </c>
      <c r="DC209">
        <f>((7/12)*100)</f>
        <v>58.333333333333336</v>
      </c>
      <c r="DD209">
        <f>((2/12)*100)</f>
        <v>16.666666666666664</v>
      </c>
      <c r="DE209">
        <f>((5/12)*100)</f>
        <v>41.666666666666671</v>
      </c>
      <c r="DF209">
        <f>((7/14)*100)</f>
        <v>50</v>
      </c>
      <c r="DG209">
        <f>((7/14)*100)</f>
        <v>50</v>
      </c>
      <c r="DH209">
        <f>((5/14)*100)</f>
        <v>35.714285714285715</v>
      </c>
      <c r="DI209">
        <f>((2/14)*100)</f>
        <v>14.285714285714285</v>
      </c>
      <c r="DJ209">
        <f>((7/14)*100)</f>
        <v>50</v>
      </c>
      <c r="DK209">
        <f>((12/14)*100)</f>
        <v>85.714285714285708</v>
      </c>
      <c r="DL209">
        <f>((4/14)*100)</f>
        <v>28.571428571428569</v>
      </c>
      <c r="DM209">
        <f>((5/14)*100)</f>
        <v>35.714285714285715</v>
      </c>
      <c r="DN209">
        <f>((12/14)*100)</f>
        <v>85.714285714285708</v>
      </c>
      <c r="DP209">
        <f>((4/11)*100)</f>
        <v>36.363636363636367</v>
      </c>
      <c r="DQ209">
        <f>((0/11)*100)</f>
        <v>0</v>
      </c>
      <c r="DR209">
        <f>((2/11)*100)</f>
        <v>18.181818181818183</v>
      </c>
      <c r="DS209">
        <f>((4/9)*100)</f>
        <v>44.444444444444443</v>
      </c>
      <c r="DT209">
        <f>((3/9)*100)</f>
        <v>33.333333333333329</v>
      </c>
      <c r="DU209">
        <f>((0/9)*100)</f>
        <v>0</v>
      </c>
      <c r="DV209">
        <f>((0/10)*100)</f>
        <v>0</v>
      </c>
      <c r="DW209">
        <f>((3/10)*100)</f>
        <v>30</v>
      </c>
      <c r="DX209">
        <f>((7/10)*100)</f>
        <v>70</v>
      </c>
      <c r="DY209">
        <f>((2/9)*100)</f>
        <v>22.222222222222221</v>
      </c>
      <c r="DZ209">
        <f>((0/9)*100)</f>
        <v>0</v>
      </c>
      <c r="EA209">
        <f>((7/9)*100)</f>
        <v>77.777777777777786</v>
      </c>
    </row>
    <row r="210" spans="1:131" x14ac:dyDescent="0.25">
      <c r="A210">
        <v>96.317887000000013</v>
      </c>
      <c r="B210">
        <v>7.6909869999999998</v>
      </c>
      <c r="C210">
        <v>91.912410000000008</v>
      </c>
      <c r="D210">
        <v>9.5211919999999992</v>
      </c>
      <c r="E210">
        <v>92.037479000000005</v>
      </c>
      <c r="F210">
        <v>5.8122150000000001</v>
      </c>
      <c r="G210">
        <v>90.792957000000001</v>
      </c>
      <c r="H210">
        <v>10.500655</v>
      </c>
      <c r="K210">
        <f>(15/200)</f>
        <v>7.4999999999999997E-2</v>
      </c>
      <c r="L210">
        <f>(16/200)</f>
        <v>0.08</v>
      </c>
      <c r="M210">
        <f>(15/200)</f>
        <v>7.4999999999999997E-2</v>
      </c>
      <c r="N210">
        <f>(14/200)</f>
        <v>7.0000000000000007E-2</v>
      </c>
      <c r="P210">
        <f>(12/200)</f>
        <v>0.06</v>
      </c>
      <c r="Q210">
        <f>(9/200)</f>
        <v>4.4999999999999998E-2</v>
      </c>
      <c r="R210">
        <f>(11/200)</f>
        <v>5.5E-2</v>
      </c>
      <c r="S210">
        <f>(11/200)</f>
        <v>5.5E-2</v>
      </c>
      <c r="U210">
        <f>0.075+0.06</f>
        <v>0.13500000000000001</v>
      </c>
      <c r="V210">
        <f>0.08+0.045</f>
        <v>0.125</v>
      </c>
      <c r="W210">
        <f>0.075+0.055</f>
        <v>0.13</v>
      </c>
      <c r="X210">
        <f>0.07+0.055</f>
        <v>0.125</v>
      </c>
      <c r="Z210">
        <f>SQRT((ABS($A$211-$A$210)^2+(ABS($B$211-$B$210)^2)))</f>
        <v>21.471081843935146</v>
      </c>
      <c r="AA210">
        <f>SQRT((ABS($C$211-$C$210)^2+(ABS($D$211-$D$210)^2)))</f>
        <v>19.984744328299751</v>
      </c>
      <c r="AB210">
        <f>SQRT((ABS($E$211-$E$210)^2+(ABS($F$211-$F$210)^2)))</f>
        <v>19.918430311450251</v>
      </c>
      <c r="AC210">
        <f>SQRT((ABS($G$211-$G$210)^2+(ABS($H$211-$H$210)^2)))</f>
        <v>19.196449445422452</v>
      </c>
      <c r="AJ210">
        <f>1/0.135</f>
        <v>7.4074074074074066</v>
      </c>
      <c r="AK210">
        <f>1/0.125</f>
        <v>8</v>
      </c>
      <c r="AL210">
        <f>1/0.13</f>
        <v>7.6923076923076916</v>
      </c>
      <c r="AM210">
        <f>1/0.125</f>
        <v>8</v>
      </c>
      <c r="AO210">
        <f>$Z210/$U210</f>
        <v>159.04505069581589</v>
      </c>
      <c r="AP210">
        <f>$AA210/$V210</f>
        <v>159.87795462639801</v>
      </c>
      <c r="AQ210">
        <f>$AB210/$W210</f>
        <v>153.21869470346346</v>
      </c>
      <c r="AR210">
        <f>$AC210/$X210</f>
        <v>153.57159556337962</v>
      </c>
      <c r="AV210">
        <f>((0.075/0.135)*100)</f>
        <v>55.55555555555555</v>
      </c>
      <c r="AW210">
        <f>((0.08/0.125)*100)</f>
        <v>64</v>
      </c>
      <c r="AX210">
        <f>((0.075/0.13)*100)</f>
        <v>57.692307692307686</v>
      </c>
      <c r="AY210">
        <f>((0.07/0.125)*100)</f>
        <v>56.000000000000007</v>
      </c>
      <c r="BA210">
        <f>((0.06/0.135)*100)</f>
        <v>44.444444444444443</v>
      </c>
      <c r="BB210">
        <f>((0.045/0.125)*100)</f>
        <v>36</v>
      </c>
      <c r="BC210">
        <f>((0.055/0.13)*100)</f>
        <v>42.307692307692307</v>
      </c>
      <c r="BD210">
        <f>((0.055/0.125)*100)</f>
        <v>44</v>
      </c>
      <c r="BF210">
        <f>ABS($B$210-$D$210)</f>
        <v>1.8302049999999994</v>
      </c>
      <c r="BG210">
        <f>ABS($F$210-$H$210)</f>
        <v>4.6884399999999999</v>
      </c>
      <c r="BL210">
        <f>SQRT((ABS($A$210-$E$210)^2+(ABS($B$210-$F$210)^2)))</f>
        <v>4.6745777215111177</v>
      </c>
      <c r="BM210">
        <f>SQRT((ABS($C$210-$G$210)^2+(ABS($D$210-$H$210)^2)))</f>
        <v>1.487455138005183</v>
      </c>
      <c r="BO210">
        <f>SQRT((ABS($A$210-$G$210)^2+(ABS($B$210-$H$210)^2)))</f>
        <v>6.198313139485947</v>
      </c>
      <c r="BP210">
        <f>SQRT((ABS($C$210-$E$210)^2+(ABS($D$210-$F$210)^2)))</f>
        <v>3.7110851029436112</v>
      </c>
      <c r="BR210">
        <f>DEGREES(ACOS((25.0420643033792^2+24.5666804512797^2-4.31251527060404^2)/(2*25.0420643033792*24.5666804512797)))</f>
        <v>9.9136147946650581</v>
      </c>
      <c r="BS210">
        <f>DEGREES(ACOS((4.0955451593302^2+24.5430493858968^2-25.0420643033792^2)/(2*4.0955451593302*24.5430493858968)))</f>
        <v>92.27214797522231</v>
      </c>
      <c r="BU210">
        <v>15</v>
      </c>
      <c r="BV210">
        <v>11</v>
      </c>
      <c r="BW210">
        <v>4</v>
      </c>
      <c r="BX210">
        <v>4</v>
      </c>
      <c r="BY210">
        <v>16</v>
      </c>
      <c r="BZ210">
        <v>11</v>
      </c>
      <c r="CA210">
        <v>7</v>
      </c>
      <c r="CB210">
        <v>5</v>
      </c>
      <c r="CC210">
        <v>15</v>
      </c>
      <c r="CD210">
        <v>5</v>
      </c>
      <c r="CE210">
        <v>7</v>
      </c>
      <c r="CF210">
        <v>13</v>
      </c>
      <c r="CG210">
        <v>14</v>
      </c>
      <c r="CH210">
        <v>4</v>
      </c>
      <c r="CI210">
        <v>5</v>
      </c>
      <c r="CJ210">
        <v>13</v>
      </c>
      <c r="CL210">
        <v>12</v>
      </c>
      <c r="CM210">
        <v>5</v>
      </c>
      <c r="CN210">
        <v>0</v>
      </c>
      <c r="CO210">
        <v>2</v>
      </c>
      <c r="CP210">
        <v>9</v>
      </c>
      <c r="CQ210">
        <v>5</v>
      </c>
      <c r="CR210">
        <v>2</v>
      </c>
      <c r="CS210">
        <v>0</v>
      </c>
      <c r="CT210">
        <v>11</v>
      </c>
      <c r="CU210">
        <v>0</v>
      </c>
      <c r="CV210">
        <v>2</v>
      </c>
      <c r="CW210">
        <v>9</v>
      </c>
      <c r="CX210">
        <v>11</v>
      </c>
      <c r="CY210">
        <v>0</v>
      </c>
      <c r="CZ210">
        <v>0</v>
      </c>
      <c r="DA210">
        <v>9</v>
      </c>
      <c r="DC210">
        <f>((11/15)*100)</f>
        <v>73.333333333333329</v>
      </c>
      <c r="DD210">
        <f>((4/15)*100)</f>
        <v>26.666666666666668</v>
      </c>
      <c r="DE210">
        <f>((4/15)*100)</f>
        <v>26.666666666666668</v>
      </c>
      <c r="DF210">
        <f>((11/16)*100)</f>
        <v>68.75</v>
      </c>
      <c r="DG210">
        <f>((7/16)*100)</f>
        <v>43.75</v>
      </c>
      <c r="DH210">
        <f>((5/16)*100)</f>
        <v>31.25</v>
      </c>
      <c r="DI210">
        <f>((5/15)*100)</f>
        <v>33.333333333333329</v>
      </c>
      <c r="DJ210">
        <f>((7/15)*100)</f>
        <v>46.666666666666664</v>
      </c>
      <c r="DK210">
        <f>((13/15)*100)</f>
        <v>86.666666666666671</v>
      </c>
      <c r="DL210">
        <f>((4/14)*100)</f>
        <v>28.571428571428569</v>
      </c>
      <c r="DM210">
        <f>((5/14)*100)</f>
        <v>35.714285714285715</v>
      </c>
      <c r="DN210">
        <f>((13/14)*100)</f>
        <v>92.857142857142861</v>
      </c>
      <c r="DP210">
        <f>((5/12)*100)</f>
        <v>41.666666666666671</v>
      </c>
      <c r="DQ210">
        <f>((0/12)*100)</f>
        <v>0</v>
      </c>
      <c r="DR210">
        <f>((2/12)*100)</f>
        <v>16.666666666666664</v>
      </c>
      <c r="DS210">
        <f>((5/9)*100)</f>
        <v>55.555555555555557</v>
      </c>
      <c r="DT210">
        <f>((2/9)*100)</f>
        <v>22.222222222222221</v>
      </c>
      <c r="DU210">
        <f>((0/9)*100)</f>
        <v>0</v>
      </c>
      <c r="DV210">
        <f>((0/11)*100)</f>
        <v>0</v>
      </c>
      <c r="DW210">
        <f>((2/11)*100)</f>
        <v>18.181818181818183</v>
      </c>
      <c r="DX210">
        <f>((9/11)*100)</f>
        <v>81.818181818181827</v>
      </c>
      <c r="DY210">
        <f>((0/11)*100)</f>
        <v>0</v>
      </c>
      <c r="DZ210">
        <f>((0/11)*100)</f>
        <v>0</v>
      </c>
      <c r="EA210">
        <f>((9/11)*100)</f>
        <v>81.818181818181827</v>
      </c>
    </row>
    <row r="211" spans="1:131" x14ac:dyDescent="0.25">
      <c r="A211">
        <v>74.846806000000001</v>
      </c>
      <c r="B211">
        <v>7.6849670000000003</v>
      </c>
      <c r="C211">
        <v>71.928840000000008</v>
      </c>
      <c r="D211">
        <v>9.3045449999999992</v>
      </c>
      <c r="E211">
        <v>72.119917000000001</v>
      </c>
      <c r="F211">
        <v>5.9981989999999996</v>
      </c>
      <c r="G211">
        <v>71.609915000000001</v>
      </c>
      <c r="H211">
        <v>9.7833190000000005</v>
      </c>
      <c r="K211">
        <f>(14/200)</f>
        <v>7.0000000000000007E-2</v>
      </c>
      <c r="L211">
        <f>(15/200)</f>
        <v>7.4999999999999997E-2</v>
      </c>
      <c r="M211">
        <f>(15/200)</f>
        <v>7.4999999999999997E-2</v>
      </c>
      <c r="N211">
        <f>(14/200)</f>
        <v>7.0000000000000007E-2</v>
      </c>
      <c r="P211">
        <f>(10/200)</f>
        <v>0.05</v>
      </c>
      <c r="Q211">
        <f>(9/200)</f>
        <v>4.4999999999999998E-2</v>
      </c>
      <c r="R211">
        <f>(10/200)</f>
        <v>0.05</v>
      </c>
      <c r="S211">
        <f>(11/200)</f>
        <v>5.5E-2</v>
      </c>
      <c r="U211">
        <f>0.07+0.05</f>
        <v>0.12000000000000001</v>
      </c>
      <c r="V211">
        <f>0.075+0.045</f>
        <v>0.12</v>
      </c>
      <c r="W211">
        <f>0.075+0.05</f>
        <v>0.125</v>
      </c>
      <c r="X211">
        <f>0.07+0.055</f>
        <v>0.125</v>
      </c>
      <c r="Z211">
        <f>SQRT((ABS($A$212-$A$211)^2+(ABS($B$212-$B$211)^2)))</f>
        <v>20.618188705398275</v>
      </c>
      <c r="AA211">
        <f>SQRT((ABS($C$212-$C$211)^2+(ABS($D$212-$D$211)^2)))</f>
        <v>24.205384808570205</v>
      </c>
      <c r="AB211">
        <f>SQRT((ABS($E$212-$E$211)^2+(ABS($F$212-$F$211)^2)))</f>
        <v>20.24661125109483</v>
      </c>
      <c r="AC211">
        <f>SQRT((ABS($G$212-$G$211)^2+(ABS($H$212-$H$211)^2)))</f>
        <v>24.168881370841742</v>
      </c>
      <c r="AJ211">
        <f>1/0.12</f>
        <v>8.3333333333333339</v>
      </c>
      <c r="AK211">
        <f>1/0.12</f>
        <v>8.3333333333333339</v>
      </c>
      <c r="AL211">
        <f>1/0.125</f>
        <v>8</v>
      </c>
      <c r="AM211">
        <f>1/0.125</f>
        <v>8</v>
      </c>
      <c r="AO211">
        <f>$Z211/$U211</f>
        <v>171.81823921165227</v>
      </c>
      <c r="AP211">
        <f>$AA211/$V211</f>
        <v>201.71154007141837</v>
      </c>
      <c r="AQ211">
        <f>$AB211/$W211</f>
        <v>161.97289000875864</v>
      </c>
      <c r="AR211">
        <f>$AC211/$X211</f>
        <v>193.35105096673394</v>
      </c>
      <c r="AV211">
        <f>((0.07/0.12)*100)</f>
        <v>58.333333333333336</v>
      </c>
      <c r="AW211">
        <f>((0.075/0.12)*100)</f>
        <v>62.5</v>
      </c>
      <c r="AX211">
        <f>((0.075/0.125)*100)</f>
        <v>60</v>
      </c>
      <c r="AY211">
        <f>((0.07/0.125)*100)</f>
        <v>56.000000000000007</v>
      </c>
      <c r="BA211">
        <f>((0.05/0.12)*100)</f>
        <v>41.666666666666671</v>
      </c>
      <c r="BB211">
        <f>((0.045/0.12)*100)</f>
        <v>37.5</v>
      </c>
      <c r="BC211">
        <f>((0.05/0.125)*100)</f>
        <v>40</v>
      </c>
      <c r="BD211">
        <f>((0.055/0.125)*100)</f>
        <v>44</v>
      </c>
      <c r="BF211">
        <f>ABS($B$211-$D$211)</f>
        <v>1.6195779999999989</v>
      </c>
      <c r="BG211">
        <f>ABS($F$211-$H$211)</f>
        <v>3.7851200000000009</v>
      </c>
      <c r="BL211">
        <f>SQRT((ABS($A$211-$E$211)^2+(ABS($B$211-$F$211)^2)))</f>
        <v>3.20641698850056</v>
      </c>
      <c r="BM211">
        <f>SQRT((ABS($C$211-$G$211)^2+(ABS($D$211-$H$211)^2)))</f>
        <v>0.57527184765205219</v>
      </c>
      <c r="BO211">
        <f>SQRT((ABS($A$211-$G$211)^2+(ABS($B$211-$H$211)^2)))</f>
        <v>3.8575308763229623</v>
      </c>
      <c r="BP211">
        <f>SQRT((ABS($C$211-$E$211)^2+(ABS($D$211-$F$211)^2)))</f>
        <v>3.3118626619539939</v>
      </c>
      <c r="BR211">
        <f>DEGREES(ACOS((24.0265719327302^2+23.6148530212046^2-4.01267396230618^2)/(2*24.0265719327302*23.6148530212046)))</f>
        <v>9.6123423485131969</v>
      </c>
      <c r="BS211">
        <f>DEGREES(ACOS((4.31251527060404^2+23.5138679859019^2-24.0265719327302^2)/(2*4.31251527060404*23.5138679859019)))</f>
        <v>91.632122113637863</v>
      </c>
      <c r="BU211">
        <v>14</v>
      </c>
      <c r="BV211">
        <v>10</v>
      </c>
      <c r="BW211">
        <v>4</v>
      </c>
      <c r="BX211">
        <v>4</v>
      </c>
      <c r="BY211">
        <v>15</v>
      </c>
      <c r="BZ211">
        <v>10</v>
      </c>
      <c r="CA211">
        <v>6</v>
      </c>
      <c r="CB211">
        <v>4</v>
      </c>
      <c r="CC211">
        <v>15</v>
      </c>
      <c r="CD211">
        <v>4</v>
      </c>
      <c r="CE211">
        <v>6</v>
      </c>
      <c r="CF211">
        <v>13</v>
      </c>
      <c r="CG211">
        <v>14</v>
      </c>
      <c r="CH211">
        <v>4</v>
      </c>
      <c r="CI211">
        <v>5</v>
      </c>
      <c r="CJ211">
        <v>13</v>
      </c>
      <c r="CL211">
        <v>10</v>
      </c>
      <c r="CM211">
        <v>5</v>
      </c>
      <c r="CN211">
        <v>0</v>
      </c>
      <c r="CO211">
        <v>0</v>
      </c>
      <c r="CP211">
        <v>9</v>
      </c>
      <c r="CQ211">
        <v>5</v>
      </c>
      <c r="CR211">
        <v>1</v>
      </c>
      <c r="CS211">
        <v>0</v>
      </c>
      <c r="CT211">
        <v>10</v>
      </c>
      <c r="CU211">
        <v>0</v>
      </c>
      <c r="CV211">
        <v>1</v>
      </c>
      <c r="CW211">
        <v>9</v>
      </c>
      <c r="CX211">
        <v>11</v>
      </c>
      <c r="CY211">
        <v>1</v>
      </c>
      <c r="CZ211">
        <v>0</v>
      </c>
      <c r="DA211">
        <v>9</v>
      </c>
      <c r="DC211">
        <f>((10/14)*100)</f>
        <v>71.428571428571431</v>
      </c>
      <c r="DD211">
        <f>((4/14)*100)</f>
        <v>28.571428571428569</v>
      </c>
      <c r="DE211">
        <f>((4/14)*100)</f>
        <v>28.571428571428569</v>
      </c>
      <c r="DF211">
        <f>((10/15)*100)</f>
        <v>66.666666666666657</v>
      </c>
      <c r="DG211">
        <f>((6/15)*100)</f>
        <v>40</v>
      </c>
      <c r="DH211">
        <f>((4/15)*100)</f>
        <v>26.666666666666668</v>
      </c>
      <c r="DI211">
        <f>((4/15)*100)</f>
        <v>26.666666666666668</v>
      </c>
      <c r="DJ211">
        <f>((6/15)*100)</f>
        <v>40</v>
      </c>
      <c r="DK211">
        <f>((13/15)*100)</f>
        <v>86.666666666666671</v>
      </c>
      <c r="DL211">
        <f>((4/14)*100)</f>
        <v>28.571428571428569</v>
      </c>
      <c r="DM211">
        <f>((5/14)*100)</f>
        <v>35.714285714285715</v>
      </c>
      <c r="DN211">
        <f>((13/14)*100)</f>
        <v>92.857142857142861</v>
      </c>
      <c r="DP211">
        <f>((5/10)*100)</f>
        <v>50</v>
      </c>
      <c r="DQ211">
        <f>((0/10)*100)</f>
        <v>0</v>
      </c>
      <c r="DR211">
        <f>((0/10)*100)</f>
        <v>0</v>
      </c>
      <c r="DS211">
        <f>((5/9)*100)</f>
        <v>55.555555555555557</v>
      </c>
      <c r="DT211">
        <f>((1/9)*100)</f>
        <v>11.111111111111111</v>
      </c>
      <c r="DU211">
        <f>((0/9)*100)</f>
        <v>0</v>
      </c>
      <c r="DV211">
        <f>((0/10)*100)</f>
        <v>0</v>
      </c>
      <c r="DW211">
        <f>((1/10)*100)</f>
        <v>10</v>
      </c>
      <c r="DX211">
        <f>((9/10)*100)</f>
        <v>90</v>
      </c>
      <c r="DY211">
        <f>((1/11)*100)</f>
        <v>9.0909090909090917</v>
      </c>
      <c r="DZ211">
        <f>((0/11)*100)</f>
        <v>0</v>
      </c>
      <c r="EA211">
        <f>((9/11)*100)</f>
        <v>81.818181818181827</v>
      </c>
    </row>
    <row r="212" spans="1:131" x14ac:dyDescent="0.25">
      <c r="A212">
        <v>54.290573000000002</v>
      </c>
      <c r="B212">
        <v>6.0877850000000002</v>
      </c>
      <c r="C212">
        <v>47.766696000000003</v>
      </c>
      <c r="D212">
        <v>7.8583600000000002</v>
      </c>
      <c r="E212">
        <v>51.997741000000005</v>
      </c>
      <c r="F212">
        <v>3.7569270000000001</v>
      </c>
      <c r="G212">
        <v>47.480854000000001</v>
      </c>
      <c r="H212">
        <v>8.396509</v>
      </c>
      <c r="K212">
        <f>(11/200)</f>
        <v>5.5E-2</v>
      </c>
      <c r="L212">
        <f>(17/200)</f>
        <v>8.5000000000000006E-2</v>
      </c>
      <c r="M212">
        <f>(12/200)</f>
        <v>0.06</v>
      </c>
      <c r="N212">
        <f>(14/200)</f>
        <v>7.0000000000000007E-2</v>
      </c>
      <c r="P212">
        <f>(11/200)</f>
        <v>5.5E-2</v>
      </c>
      <c r="Q212">
        <f>(9/200)</f>
        <v>4.4999999999999998E-2</v>
      </c>
      <c r="R212">
        <f>(11/200)</f>
        <v>5.5E-2</v>
      </c>
      <c r="S212">
        <f>(11/200)</f>
        <v>5.5E-2</v>
      </c>
      <c r="U212">
        <f>0.055+0.055</f>
        <v>0.11</v>
      </c>
      <c r="V212">
        <f>0.085+0.045</f>
        <v>0.13</v>
      </c>
      <c r="W212">
        <f>0.06+0.055</f>
        <v>0.11499999999999999</v>
      </c>
      <c r="X212">
        <f>0.07+0.055</f>
        <v>0.125</v>
      </c>
      <c r="Z212">
        <f>SQRT((ABS($A$213-$A$212)^2+(ABS($B$213-$B$212)^2)))</f>
        <v>22.449976566774758</v>
      </c>
      <c r="AA212">
        <f>SQRT((ABS($C$213-$C$212)^2+(ABS($D$213-$D$212)^2)))</f>
        <v>22.338352950454073</v>
      </c>
      <c r="AB212">
        <f>SQRT((ABS($E$213-$E$212)^2+(ABS($F$213-$F$212)^2)))</f>
        <v>21.913786322965944</v>
      </c>
      <c r="AC212">
        <f>SQRT((ABS($G$213-$G$212)^2+(ABS($H$213-$H$212)^2)))</f>
        <v>21.476356149835311</v>
      </c>
      <c r="AJ212">
        <f>1/0.11</f>
        <v>9.0909090909090917</v>
      </c>
      <c r="AK212">
        <f>1/0.13</f>
        <v>7.6923076923076916</v>
      </c>
      <c r="AL212">
        <f>1/0.115</f>
        <v>8.695652173913043</v>
      </c>
      <c r="AM212">
        <f>1/0.125</f>
        <v>8</v>
      </c>
      <c r="AO212">
        <f>$Z212/$U212</f>
        <v>204.09069606158872</v>
      </c>
      <c r="AP212">
        <f>$AA212/$V212</f>
        <v>171.8334842342621</v>
      </c>
      <c r="AQ212">
        <f>$AB212/$W212</f>
        <v>190.55466367796475</v>
      </c>
      <c r="AR212">
        <f>$AC212/$X212</f>
        <v>171.81084919868249</v>
      </c>
      <c r="AV212">
        <f>((0.055/0.11)*100)</f>
        <v>50</v>
      </c>
      <c r="AW212">
        <f>((0.085/0.13)*100)</f>
        <v>65.384615384615387</v>
      </c>
      <c r="AX212">
        <f>((0.06/0.115)*100)</f>
        <v>52.173913043478258</v>
      </c>
      <c r="AY212">
        <f>((0.07/0.125)*100)</f>
        <v>56.000000000000007</v>
      </c>
      <c r="BA212">
        <f>((0.055/0.11)*100)</f>
        <v>50</v>
      </c>
      <c r="BB212">
        <f>((0.045/0.13)*100)</f>
        <v>34.615384615384613</v>
      </c>
      <c r="BC212">
        <f>((0.055/0.115)*100)</f>
        <v>47.826086956521735</v>
      </c>
      <c r="BD212">
        <f>((0.055/0.125)*100)</f>
        <v>44</v>
      </c>
      <c r="BF212">
        <f>ABS($B$212-$D$212)</f>
        <v>1.770575</v>
      </c>
      <c r="BG212">
        <f>ABS($F$212-$H$212)</f>
        <v>4.6395819999999999</v>
      </c>
      <c r="BL212">
        <f>SQRT((ABS($A$212-$E$212)^2+(ABS($B$212-$F$212)^2)))</f>
        <v>3.2695531187591964</v>
      </c>
      <c r="BM212">
        <f>SQRT((ABS($C$212-$G$212)^2+(ABS($D$212-$H$212)^2)))</f>
        <v>0.60935211098756448</v>
      </c>
      <c r="BO212">
        <f>SQRT((ABS($A$212-$G$212)^2+(ABS($B$212-$H$212)^2)))</f>
        <v>7.1904436140711798</v>
      </c>
      <c r="BP212">
        <f>SQRT((ABS($C$212-$E$212)^2+(ABS($D$212-$F$212)^2)))</f>
        <v>5.8926644606250926</v>
      </c>
      <c r="BR212">
        <f>DEGREES(ACOS((19.7972991964117^2+20.3252588123419^2-4.27048493623499^2)/(2*19.7972991964117*20.3252588123419)))</f>
        <v>12.126770405757824</v>
      </c>
      <c r="BS212">
        <f>DEGREES(ACOS((4.01267396230618^2+19.561383957093^2-19.7972991964117^2)/(2*4.01267396230618*19.561383957093)))</f>
        <v>87.511483312025177</v>
      </c>
      <c r="BU212">
        <v>11</v>
      </c>
      <c r="BV212">
        <v>8</v>
      </c>
      <c r="BW212">
        <v>3</v>
      </c>
      <c r="BX212">
        <v>4</v>
      </c>
      <c r="BY212">
        <v>17</v>
      </c>
      <c r="BZ212">
        <v>8</v>
      </c>
      <c r="CA212">
        <v>6</v>
      </c>
      <c r="CB212">
        <v>6</v>
      </c>
      <c r="CC212">
        <v>12</v>
      </c>
      <c r="CD212">
        <v>2</v>
      </c>
      <c r="CE212">
        <v>6</v>
      </c>
      <c r="CF212">
        <v>11</v>
      </c>
      <c r="CG212">
        <v>14</v>
      </c>
      <c r="CH212">
        <v>5</v>
      </c>
      <c r="CI212">
        <v>5</v>
      </c>
      <c r="CJ212">
        <v>11</v>
      </c>
      <c r="CL212">
        <v>11</v>
      </c>
      <c r="CM212">
        <v>6</v>
      </c>
      <c r="CN212">
        <v>0</v>
      </c>
      <c r="CO212">
        <v>1</v>
      </c>
      <c r="CP212">
        <v>9</v>
      </c>
      <c r="CQ212">
        <v>6</v>
      </c>
      <c r="CR212">
        <v>0</v>
      </c>
      <c r="CS212">
        <v>0</v>
      </c>
      <c r="CT212">
        <v>11</v>
      </c>
      <c r="CU212">
        <v>3</v>
      </c>
      <c r="CV212">
        <v>0</v>
      </c>
      <c r="CW212">
        <v>10</v>
      </c>
      <c r="CX212">
        <v>11</v>
      </c>
      <c r="CY212">
        <v>4</v>
      </c>
      <c r="CZ212">
        <v>0</v>
      </c>
      <c r="DA212">
        <v>10</v>
      </c>
      <c r="DC212">
        <f>((8/11)*100)</f>
        <v>72.727272727272734</v>
      </c>
      <c r="DD212">
        <f>((3/11)*100)</f>
        <v>27.27272727272727</v>
      </c>
      <c r="DE212">
        <f>((4/11)*100)</f>
        <v>36.363636363636367</v>
      </c>
      <c r="DF212">
        <f>((8/17)*100)</f>
        <v>47.058823529411761</v>
      </c>
      <c r="DG212">
        <f>((6/17)*100)</f>
        <v>35.294117647058826</v>
      </c>
      <c r="DH212">
        <f>((6/17)*100)</f>
        <v>35.294117647058826</v>
      </c>
      <c r="DI212">
        <f>((2/12)*100)</f>
        <v>16.666666666666664</v>
      </c>
      <c r="DJ212">
        <f>((6/12)*100)</f>
        <v>50</v>
      </c>
      <c r="DK212">
        <f>((11/12)*100)</f>
        <v>91.666666666666657</v>
      </c>
      <c r="DL212">
        <f>((5/14)*100)</f>
        <v>35.714285714285715</v>
      </c>
      <c r="DM212">
        <f>((5/14)*100)</f>
        <v>35.714285714285715</v>
      </c>
      <c r="DN212">
        <f>((11/14)*100)</f>
        <v>78.571428571428569</v>
      </c>
      <c r="DP212">
        <f>((6/11)*100)</f>
        <v>54.54545454545454</v>
      </c>
      <c r="DQ212">
        <f>((0/11)*100)</f>
        <v>0</v>
      </c>
      <c r="DR212">
        <f>((1/11)*100)</f>
        <v>9.0909090909090917</v>
      </c>
      <c r="DS212">
        <f>((6/9)*100)</f>
        <v>66.666666666666657</v>
      </c>
      <c r="DT212">
        <f>((0/9)*100)</f>
        <v>0</v>
      </c>
      <c r="DU212">
        <f>((0/9)*100)</f>
        <v>0</v>
      </c>
      <c r="DV212">
        <f>((3/11)*100)</f>
        <v>27.27272727272727</v>
      </c>
      <c r="DW212">
        <f>((0/11)*100)</f>
        <v>0</v>
      </c>
      <c r="DX212">
        <f>((10/11)*100)</f>
        <v>90.909090909090907</v>
      </c>
      <c r="DY212">
        <f>((4/11)*100)</f>
        <v>36.363636363636367</v>
      </c>
      <c r="DZ212">
        <f>((0/11)*100)</f>
        <v>0</v>
      </c>
      <c r="EA212">
        <f>((10/11)*100)</f>
        <v>90.909090909090907</v>
      </c>
    </row>
    <row r="213" spans="1:131" x14ac:dyDescent="0.25">
      <c r="A213">
        <v>31.840753000000007</v>
      </c>
      <c r="B213">
        <v>6.1716290000000003</v>
      </c>
      <c r="C213">
        <v>25.428427999999997</v>
      </c>
      <c r="D213">
        <v>7.796754</v>
      </c>
      <c r="E213">
        <v>30.086326</v>
      </c>
      <c r="F213">
        <v>4.0792989999999998</v>
      </c>
      <c r="G213">
        <v>26.008729000000002</v>
      </c>
      <c r="H213">
        <v>8.8227969999999996</v>
      </c>
      <c r="K213">
        <f>(12/200)</f>
        <v>0.06</v>
      </c>
      <c r="L213">
        <f>(17/200)</f>
        <v>8.5000000000000006E-2</v>
      </c>
      <c r="M213">
        <f>(14/200)</f>
        <v>7.0000000000000007E-2</v>
      </c>
      <c r="N213">
        <f>(14/200)</f>
        <v>7.0000000000000007E-2</v>
      </c>
      <c r="P213">
        <f>(13/200)</f>
        <v>6.5000000000000002E-2</v>
      </c>
      <c r="Q213">
        <f>(9/200)</f>
        <v>4.4999999999999998E-2</v>
      </c>
      <c r="R213">
        <f>(11/200)</f>
        <v>5.5E-2</v>
      </c>
      <c r="S213">
        <f>(13/200)</f>
        <v>6.5000000000000002E-2</v>
      </c>
      <c r="U213">
        <f>0.06+0.065</f>
        <v>0.125</v>
      </c>
      <c r="V213">
        <f>0.085+0.045</f>
        <v>0.13</v>
      </c>
      <c r="W213">
        <f>0.07+0.055</f>
        <v>0.125</v>
      </c>
      <c r="X213">
        <f>0.07+0.065</f>
        <v>0.13500000000000001</v>
      </c>
      <c r="Z213">
        <f>SQRT((ABS($A$214-$A$213)^2+(ABS($B$214-$B$213)^2)))</f>
        <v>17.226655216293182</v>
      </c>
      <c r="AJ213">
        <f>1/0.125</f>
        <v>8</v>
      </c>
      <c r="AK213">
        <f>1/0.13</f>
        <v>7.6923076923076916</v>
      </c>
      <c r="AL213">
        <f>1/0.125</f>
        <v>8</v>
      </c>
      <c r="AM213">
        <f>1/0.135</f>
        <v>7.4074074074074066</v>
      </c>
      <c r="AO213">
        <f>$Z213/$U213</f>
        <v>137.81324173034545</v>
      </c>
      <c r="AV213">
        <f>((0.06/0.125)*100)</f>
        <v>48</v>
      </c>
      <c r="AW213">
        <f>((0.085/0.13)*100)</f>
        <v>65.384615384615387</v>
      </c>
      <c r="AX213">
        <f>((0.07/0.125)*100)</f>
        <v>56.000000000000007</v>
      </c>
      <c r="AY213">
        <f>((0.07/0.135)*100)</f>
        <v>51.851851851851848</v>
      </c>
      <c r="BA213">
        <f>((0.065/0.125)*100)</f>
        <v>52</v>
      </c>
      <c r="BB213">
        <f>((0.045/0.13)*100)</f>
        <v>34.615384615384613</v>
      </c>
      <c r="BC213">
        <f>((0.055/0.125)*100)</f>
        <v>44</v>
      </c>
      <c r="BD213">
        <f>((0.065/0.135)*100)</f>
        <v>48.148148148148145</v>
      </c>
      <c r="BF213">
        <f>ABS($B$213-$D$213)</f>
        <v>1.6251249999999997</v>
      </c>
      <c r="BG213">
        <f>ABS($F$213-$H$213)</f>
        <v>4.7434979999999998</v>
      </c>
      <c r="BI213">
        <v>2.4697704999999996</v>
      </c>
      <c r="BJ213">
        <v>2.8944395000000003</v>
      </c>
      <c r="BL213">
        <f>SQRT((ABS($A$213-$E$213)^2+(ABS($B$213-$F$213)^2)))</f>
        <v>2.7305418742859495</v>
      </c>
      <c r="BO213">
        <f>SQRT((ABS($A$213-$G$213)^2+(ABS($B$213-$H$213)^2)))</f>
        <v>6.4063402735727397</v>
      </c>
      <c r="BP213">
        <f>SQRT((ABS($C$213-$E$213)^2+(ABS($D$213-$F$213)^2)))</f>
        <v>5.9594870127745923</v>
      </c>
      <c r="BS213">
        <f>DEGREES(ACOS((4.86324268860212^2+18.969044671759^2-17.9792620986349^2)/(2*4.86324268860212*18.969044671759)))</f>
        <v>70.949446027992181</v>
      </c>
      <c r="BU213">
        <v>12</v>
      </c>
      <c r="BV213">
        <v>7</v>
      </c>
      <c r="BW213">
        <v>2</v>
      </c>
      <c r="BX213">
        <v>5</v>
      </c>
      <c r="BY213">
        <v>17</v>
      </c>
      <c r="BZ213">
        <v>7</v>
      </c>
      <c r="CA213">
        <v>9</v>
      </c>
      <c r="CB213">
        <v>4</v>
      </c>
      <c r="CC213">
        <v>14</v>
      </c>
      <c r="CD213">
        <v>2</v>
      </c>
      <c r="CE213">
        <v>9</v>
      </c>
      <c r="CF213">
        <v>9</v>
      </c>
      <c r="CG213">
        <v>14</v>
      </c>
      <c r="CH213">
        <v>7</v>
      </c>
      <c r="CI213">
        <v>4</v>
      </c>
      <c r="CJ213">
        <v>9</v>
      </c>
      <c r="CL213">
        <v>13</v>
      </c>
      <c r="CM213">
        <v>4</v>
      </c>
      <c r="CN213">
        <v>3</v>
      </c>
      <c r="CO213">
        <v>4</v>
      </c>
      <c r="CP213">
        <v>9</v>
      </c>
      <c r="CQ213">
        <v>4</v>
      </c>
      <c r="CR213">
        <v>3</v>
      </c>
      <c r="CS213">
        <v>0</v>
      </c>
      <c r="CT213">
        <v>11</v>
      </c>
      <c r="CU213">
        <v>1</v>
      </c>
      <c r="CV213">
        <v>3</v>
      </c>
      <c r="CW213">
        <v>8</v>
      </c>
      <c r="CX213">
        <v>13</v>
      </c>
      <c r="CY213">
        <v>6</v>
      </c>
      <c r="CZ213">
        <v>0</v>
      </c>
      <c r="DA213">
        <v>8</v>
      </c>
      <c r="DC213">
        <f>((7/12)*100)</f>
        <v>58.333333333333336</v>
      </c>
      <c r="DD213">
        <f>((2/12)*100)</f>
        <v>16.666666666666664</v>
      </c>
      <c r="DE213">
        <f>((5/12)*100)</f>
        <v>41.666666666666671</v>
      </c>
      <c r="DF213">
        <f>((7/17)*100)</f>
        <v>41.17647058823529</v>
      </c>
      <c r="DG213">
        <f>((9/17)*100)</f>
        <v>52.941176470588239</v>
      </c>
      <c r="DH213">
        <f>((4/17)*100)</f>
        <v>23.52941176470588</v>
      </c>
      <c r="DI213">
        <f>((2/14)*100)</f>
        <v>14.285714285714285</v>
      </c>
      <c r="DJ213">
        <f>((9/14)*100)</f>
        <v>64.285714285714292</v>
      </c>
      <c r="DK213">
        <f>((9/14)*100)</f>
        <v>64.285714285714292</v>
      </c>
      <c r="DL213">
        <f>((7/14)*100)</f>
        <v>50</v>
      </c>
      <c r="DM213">
        <f>((4/14)*100)</f>
        <v>28.571428571428569</v>
      </c>
      <c r="DN213">
        <f>((9/14)*100)</f>
        <v>64.285714285714292</v>
      </c>
      <c r="DP213">
        <f>((4/13)*100)</f>
        <v>30.76923076923077</v>
      </c>
      <c r="DQ213">
        <f>((3/13)*100)</f>
        <v>23.076923076923077</v>
      </c>
      <c r="DR213">
        <f>((4/13)*100)</f>
        <v>30.76923076923077</v>
      </c>
      <c r="DS213">
        <f>((4/9)*100)</f>
        <v>44.444444444444443</v>
      </c>
      <c r="DT213">
        <f>((3/9)*100)</f>
        <v>33.333333333333329</v>
      </c>
      <c r="DU213">
        <f>((0/9)*100)</f>
        <v>0</v>
      </c>
      <c r="DV213">
        <f>((1/11)*100)</f>
        <v>9.0909090909090917</v>
      </c>
      <c r="DW213">
        <f>((3/11)*100)</f>
        <v>27.27272727272727</v>
      </c>
      <c r="DX213">
        <f>((8/11)*100)</f>
        <v>72.727272727272734</v>
      </c>
      <c r="DY213">
        <f>((6/13)*100)</f>
        <v>46.153846153846153</v>
      </c>
      <c r="DZ213">
        <f>((0/13)*100)</f>
        <v>0</v>
      </c>
      <c r="EA213">
        <f>((8/13)*100)</f>
        <v>61.53846153846154</v>
      </c>
    </row>
    <row r="214" spans="1:131" x14ac:dyDescent="0.25">
      <c r="A214">
        <v>14.614893000000002</v>
      </c>
      <c r="B214">
        <v>6.3371500000000003</v>
      </c>
      <c r="K214">
        <f>(12/200)</f>
        <v>0.06</v>
      </c>
      <c r="P214">
        <f>(13/200)</f>
        <v>6.5000000000000002E-2</v>
      </c>
      <c r="Q214">
        <f>(11/200)</f>
        <v>5.5E-2</v>
      </c>
      <c r="R214">
        <f>(13/200)</f>
        <v>6.5000000000000002E-2</v>
      </c>
      <c r="U214">
        <f>0.06+0.065</f>
        <v>0.125</v>
      </c>
      <c r="AJ214">
        <f>1/0.125</f>
        <v>8</v>
      </c>
      <c r="AV214">
        <f>((0.06/0.125)*100)</f>
        <v>48</v>
      </c>
      <c r="BA214">
        <f>((0.065/0.125)*100)</f>
        <v>52</v>
      </c>
      <c r="BU214">
        <v>12</v>
      </c>
      <c r="BV214">
        <v>4</v>
      </c>
      <c r="BW214">
        <v>2</v>
      </c>
      <c r="BX214">
        <v>7</v>
      </c>
      <c r="CL214">
        <v>13</v>
      </c>
      <c r="CM214">
        <v>3</v>
      </c>
      <c r="CN214">
        <v>1</v>
      </c>
      <c r="CO214">
        <v>6</v>
      </c>
      <c r="CP214">
        <v>11</v>
      </c>
      <c r="CQ214">
        <v>3</v>
      </c>
      <c r="CR214">
        <v>6</v>
      </c>
      <c r="CS214">
        <v>1</v>
      </c>
      <c r="CT214">
        <v>13</v>
      </c>
      <c r="CU214">
        <v>3</v>
      </c>
      <c r="CV214">
        <v>6</v>
      </c>
      <c r="CW214">
        <v>8</v>
      </c>
      <c r="DC214">
        <f>((4/12)*100)</f>
        <v>33.333333333333329</v>
      </c>
      <c r="DD214">
        <f>((2/12)*100)</f>
        <v>16.666666666666664</v>
      </c>
      <c r="DE214">
        <f>((7/12)*100)</f>
        <v>58.333333333333336</v>
      </c>
      <c r="DP214">
        <f>((3/13)*100)</f>
        <v>23.076923076923077</v>
      </c>
      <c r="DQ214">
        <f>((1/13)*100)</f>
        <v>7.6923076923076925</v>
      </c>
      <c r="DR214">
        <f>((6/13)*100)</f>
        <v>46.153846153846153</v>
      </c>
      <c r="DS214">
        <f>((3/11)*100)</f>
        <v>27.27272727272727</v>
      </c>
      <c r="DT214">
        <f>((6/11)*100)</f>
        <v>54.54545454545454</v>
      </c>
      <c r="DU214">
        <f>((1/11)*100)</f>
        <v>9.0909090909090917</v>
      </c>
      <c r="DV214">
        <f>((3/13)*100)</f>
        <v>23.076923076923077</v>
      </c>
      <c r="DW214">
        <f>((6/13)*100)</f>
        <v>46.153846153846153</v>
      </c>
      <c r="DX214">
        <f>((8/13)*100)</f>
        <v>61.53846153846154</v>
      </c>
    </row>
    <row r="215" spans="1:131" x14ac:dyDescent="0.25">
      <c r="A215" t="s">
        <v>22</v>
      </c>
      <c r="B215" t="s">
        <v>22</v>
      </c>
      <c r="C215" t="s">
        <v>22</v>
      </c>
      <c r="D215" t="s">
        <v>22</v>
      </c>
      <c r="E215" t="s">
        <v>22</v>
      </c>
      <c r="F215" t="s">
        <v>22</v>
      </c>
      <c r="G215" t="s">
        <v>22</v>
      </c>
      <c r="H215" t="s">
        <v>22</v>
      </c>
    </row>
    <row r="216" spans="1:131" x14ac:dyDescent="0.25">
      <c r="A216">
        <v>50.084503000000005</v>
      </c>
      <c r="B216">
        <v>10.488787</v>
      </c>
      <c r="C216">
        <v>61.464252000000002</v>
      </c>
      <c r="D216">
        <v>8.8564380000000007</v>
      </c>
      <c r="E216">
        <v>46.437683</v>
      </c>
      <c r="F216">
        <v>11.327173999999999</v>
      </c>
      <c r="G216">
        <v>39.604278000000001</v>
      </c>
      <c r="H216">
        <v>7.856967</v>
      </c>
      <c r="Z216">
        <f>SQRT((ABS($A$217-$A$216)^2+(ABS($B$217-$B$216)^2)))</f>
        <v>21.276819472258779</v>
      </c>
      <c r="AA216">
        <f>SQRT((ABS($C$217-$C$216)^2+(ABS($D$217-$D$216)^2)))</f>
        <v>18.542623109795883</v>
      </c>
      <c r="AB216">
        <f>SQRT((ABS($E$217-$E$216)^2+(ABS($F$217-$F$216)^2)))</f>
        <v>19.322965062786952</v>
      </c>
      <c r="AC216">
        <f>SQRT((ABS($G$217-$G$216)^2+(ABS($H$217-$H$216)^2)))</f>
        <v>21.704946957981768</v>
      </c>
      <c r="BF216">
        <f>ABS($B$216-$D$216)</f>
        <v>1.6323489999999996</v>
      </c>
      <c r="BG216">
        <f>ABS($F$216-$H$216)</f>
        <v>3.4702069999999994</v>
      </c>
      <c r="BL216">
        <f>SQRT((ABS($A$216-$E$216)^2+(ABS($B$216-$F$216)^2)))</f>
        <v>3.7419498759562555</v>
      </c>
      <c r="BM216">
        <f>SQRT((ABS($C$216-$G$217)^2+(ABS($D$216-$H$217)^2)))</f>
        <v>2.0191882611864114</v>
      </c>
      <c r="BO216">
        <f>SQRT((ABS($A$216-$G$216)^2+(ABS($B$216-$H$216)^2)))</f>
        <v>10.805627819012882</v>
      </c>
      <c r="BP216">
        <f>SQRT((ABS($C$216-$E$217)^2+(ABS($D$216-$F$217)^2)))</f>
        <v>4.3760324367365033</v>
      </c>
    </row>
    <row r="217" spans="1:131" x14ac:dyDescent="0.25">
      <c r="A217">
        <v>71.361216000000013</v>
      </c>
      <c r="B217">
        <v>10.421476</v>
      </c>
      <c r="C217">
        <v>80.006508000000011</v>
      </c>
      <c r="D217">
        <v>8.9731179999999995</v>
      </c>
      <c r="E217">
        <v>65.709281000000004</v>
      </c>
      <c r="F217">
        <v>9.9191649999999996</v>
      </c>
      <c r="G217">
        <v>61.285629</v>
      </c>
      <c r="H217">
        <v>6.8451659999999999</v>
      </c>
      <c r="K217">
        <f>(17/200)</f>
        <v>8.5000000000000006E-2</v>
      </c>
      <c r="L217">
        <f>(14/200)</f>
        <v>7.0000000000000007E-2</v>
      </c>
      <c r="M217">
        <f>(14/200)</f>
        <v>7.0000000000000007E-2</v>
      </c>
      <c r="N217">
        <f>(15/200)</f>
        <v>7.4999999999999997E-2</v>
      </c>
      <c r="P217">
        <f>(16/200)</f>
        <v>0.08</v>
      </c>
      <c r="Q217">
        <f>(16/200)</f>
        <v>0.08</v>
      </c>
      <c r="R217">
        <f>(15/200)</f>
        <v>7.4999999999999997E-2</v>
      </c>
      <c r="S217">
        <f>(16/200)</f>
        <v>0.08</v>
      </c>
      <c r="U217">
        <f>0.085+0.08</f>
        <v>0.16500000000000001</v>
      </c>
      <c r="V217">
        <f>0.07+0.08</f>
        <v>0.15000000000000002</v>
      </c>
      <c r="W217">
        <f>0.07+0.075</f>
        <v>0.14500000000000002</v>
      </c>
      <c r="X217">
        <f>0.075+0.08</f>
        <v>0.155</v>
      </c>
      <c r="Z217">
        <f>SQRT((ABS($A$218-$A$217)^2+(ABS($B$218-$B$217)^2)))</f>
        <v>16.097529662608007</v>
      </c>
      <c r="AA217">
        <f>SQRT((ABS($C$218-$C$217)^2+(ABS($D$218-$D$217)^2)))</f>
        <v>21.618798143108787</v>
      </c>
      <c r="AB217">
        <f>SQRT((ABS($E$218-$E$217)^2+(ABS($F$218-$F$217)^2)))</f>
        <v>19.359243265574726</v>
      </c>
      <c r="AC217">
        <f>SQRT((ABS($G$218-$G$217)^2+(ABS($H$218-$H$217)^2)))</f>
        <v>20.824244125715232</v>
      </c>
      <c r="AJ217">
        <f>1/0.165</f>
        <v>6.0606060606060606</v>
      </c>
      <c r="AK217">
        <f>1/0.15</f>
        <v>6.666666666666667</v>
      </c>
      <c r="AL217">
        <f>1/0.145</f>
        <v>6.8965517241379315</v>
      </c>
      <c r="AM217">
        <f>1/0.155</f>
        <v>6.4516129032258069</v>
      </c>
      <c r="AO217">
        <f>$Z217/$U217</f>
        <v>97.560785833987921</v>
      </c>
      <c r="AP217">
        <f>$AA217/$V217</f>
        <v>144.12532095405857</v>
      </c>
      <c r="AQ217">
        <f>$AB217/$W217</f>
        <v>133.51202252120498</v>
      </c>
      <c r="AR217">
        <f>$AC217/$X217</f>
        <v>134.3499621013886</v>
      </c>
      <c r="AV217">
        <f>((0.085/0.165)*100)</f>
        <v>51.515151515151516</v>
      </c>
      <c r="AW217">
        <f>((0.07/0.15)*100)</f>
        <v>46.666666666666671</v>
      </c>
      <c r="AX217">
        <f>((0.07/0.145)*100)</f>
        <v>48.275862068965523</v>
      </c>
      <c r="AY217">
        <f>((0.075/0.155)*100)</f>
        <v>48.387096774193544</v>
      </c>
      <c r="BA217">
        <f>((0.08/0.165)*100)</f>
        <v>48.484848484848484</v>
      </c>
      <c r="BB217">
        <f>((0.08/0.15)*100)</f>
        <v>53.333333333333336</v>
      </c>
      <c r="BC217">
        <f>((0.075/0.145)*100)</f>
        <v>51.724137931034484</v>
      </c>
      <c r="BD217">
        <f>((0.08/0.155)*100)</f>
        <v>51.612903225806448</v>
      </c>
      <c r="BF217">
        <f>ABS($B$217-$D$217)</f>
        <v>1.4483580000000007</v>
      </c>
      <c r="BG217">
        <f>ABS($F$217-$H$217)</f>
        <v>3.0739989999999997</v>
      </c>
      <c r="BL217">
        <f>SQRT((ABS($A$217-$E$217)^2+(ABS($B$217-$F$217)^2)))</f>
        <v>5.6742123316761859</v>
      </c>
      <c r="BM217">
        <f>SQRT((ABS($C$217-$G$218)^2+(ABS($D$217-$H$218)^2)))</f>
        <v>2.5816195717901547</v>
      </c>
      <c r="BO217">
        <f>SQRT((ABS($A$217-$G$217)^2+(ABS($B$217-$H$217)^2)))</f>
        <v>10.691466064608223</v>
      </c>
      <c r="BP217">
        <f>SQRT((ABS($C$217-$E$218)^2+(ABS($D$217-$F$218)^2)))</f>
        <v>5.5292181127716455</v>
      </c>
      <c r="BU217">
        <v>17</v>
      </c>
      <c r="BV217">
        <v>3</v>
      </c>
      <c r="BW217">
        <v>5</v>
      </c>
      <c r="BX217">
        <v>14</v>
      </c>
      <c r="BY217">
        <v>14</v>
      </c>
      <c r="BZ217">
        <v>3</v>
      </c>
      <c r="CA217">
        <v>7</v>
      </c>
      <c r="CB217">
        <v>1</v>
      </c>
      <c r="CC217">
        <v>14</v>
      </c>
      <c r="CD217">
        <v>5</v>
      </c>
      <c r="CE217">
        <v>7</v>
      </c>
      <c r="CF217">
        <v>6</v>
      </c>
      <c r="CG217">
        <v>15</v>
      </c>
      <c r="CH217">
        <v>14</v>
      </c>
      <c r="CI217">
        <v>0</v>
      </c>
      <c r="CJ217">
        <v>6</v>
      </c>
      <c r="CL217">
        <v>16</v>
      </c>
      <c r="CM217">
        <v>0</v>
      </c>
      <c r="CN217">
        <v>3</v>
      </c>
      <c r="CO217">
        <v>13</v>
      </c>
      <c r="CP217">
        <v>16</v>
      </c>
      <c r="CQ217">
        <v>2</v>
      </c>
      <c r="CR217">
        <v>9</v>
      </c>
      <c r="CS217">
        <v>1</v>
      </c>
      <c r="CT217">
        <v>15</v>
      </c>
      <c r="CU217">
        <v>3</v>
      </c>
      <c r="CV217">
        <v>9</v>
      </c>
      <c r="CW217">
        <v>6</v>
      </c>
      <c r="CX217">
        <v>16</v>
      </c>
      <c r="CY217">
        <v>13</v>
      </c>
      <c r="CZ217">
        <v>0</v>
      </c>
      <c r="DA217">
        <v>6</v>
      </c>
      <c r="DC217">
        <f>((3/17)*100)</f>
        <v>17.647058823529413</v>
      </c>
      <c r="DD217">
        <f>((5/17)*100)</f>
        <v>29.411764705882355</v>
      </c>
      <c r="DE217">
        <f>((14/17)*100)</f>
        <v>82.35294117647058</v>
      </c>
      <c r="DF217">
        <f>((3/14)*100)</f>
        <v>21.428571428571427</v>
      </c>
      <c r="DG217">
        <f>((7/14)*100)</f>
        <v>50</v>
      </c>
      <c r="DH217">
        <f>((1/14)*100)</f>
        <v>7.1428571428571423</v>
      </c>
      <c r="DI217">
        <f>((5/14)*100)</f>
        <v>35.714285714285715</v>
      </c>
      <c r="DJ217">
        <f>((7/14)*100)</f>
        <v>50</v>
      </c>
      <c r="DK217">
        <f>((6/14)*100)</f>
        <v>42.857142857142854</v>
      </c>
      <c r="DL217">
        <f>((14/15)*100)</f>
        <v>93.333333333333329</v>
      </c>
      <c r="DM217">
        <f>((0/15)*100)</f>
        <v>0</v>
      </c>
      <c r="DN217">
        <f>((6/15)*100)</f>
        <v>40</v>
      </c>
      <c r="DP217">
        <f>((0/16)*100)</f>
        <v>0</v>
      </c>
      <c r="DQ217">
        <f>((3/16)*100)</f>
        <v>18.75</v>
      </c>
      <c r="DR217">
        <f>((13/16)*100)</f>
        <v>81.25</v>
      </c>
      <c r="DS217">
        <f>((2/16)*100)</f>
        <v>12.5</v>
      </c>
      <c r="DT217">
        <f>((9/16)*100)</f>
        <v>56.25</v>
      </c>
      <c r="DU217">
        <f>((1/16)*100)</f>
        <v>6.25</v>
      </c>
      <c r="DV217">
        <f>((3/15)*100)</f>
        <v>20</v>
      </c>
      <c r="DW217">
        <f>((9/15)*100)</f>
        <v>60</v>
      </c>
      <c r="DX217">
        <f>((6/15)*100)</f>
        <v>40</v>
      </c>
      <c r="DY217">
        <f>((13/16)*100)</f>
        <v>81.25</v>
      </c>
      <c r="DZ217">
        <f>((0/16)*100)</f>
        <v>0</v>
      </c>
      <c r="EA217">
        <f>((6/16)*100)</f>
        <v>37.5</v>
      </c>
    </row>
    <row r="218" spans="1:131" x14ac:dyDescent="0.25">
      <c r="A218">
        <v>87.458263000000002</v>
      </c>
      <c r="B218">
        <v>10.29682</v>
      </c>
      <c r="C218">
        <v>101.62293000000001</v>
      </c>
      <c r="D218">
        <v>8.6525979999999993</v>
      </c>
      <c r="E218">
        <v>85.018659000000014</v>
      </c>
      <c r="F218">
        <v>11.307769</v>
      </c>
      <c r="G218">
        <v>82.100693000000007</v>
      </c>
      <c r="H218">
        <v>7.4634330000000002</v>
      </c>
      <c r="K218">
        <f>(13/200)</f>
        <v>6.5000000000000002E-2</v>
      </c>
      <c r="L218">
        <f>(14/200)</f>
        <v>7.0000000000000007E-2</v>
      </c>
      <c r="M218">
        <f>(14/200)</f>
        <v>7.0000000000000007E-2</v>
      </c>
      <c r="N218">
        <f>(15/200)</f>
        <v>7.4999999999999997E-2</v>
      </c>
      <c r="P218">
        <f>(13/200)</f>
        <v>6.5000000000000002E-2</v>
      </c>
      <c r="Q218">
        <f>(12/200)</f>
        <v>0.06</v>
      </c>
      <c r="R218">
        <f>(11/200)</f>
        <v>5.5E-2</v>
      </c>
      <c r="S218">
        <f>(14/200)</f>
        <v>7.0000000000000007E-2</v>
      </c>
      <c r="U218">
        <f>0.065+0.065</f>
        <v>0.13</v>
      </c>
      <c r="V218">
        <f>0.07+0.06</f>
        <v>0.13</v>
      </c>
      <c r="W218">
        <f>0.07+0.055</f>
        <v>0.125</v>
      </c>
      <c r="X218">
        <f>0.075+0.07</f>
        <v>0.14500000000000002</v>
      </c>
      <c r="Z218">
        <f>SQRT((ABS($A$219-$A$218)^2+(ABS($B$219-$B$218)^2)))</f>
        <v>22.700895187864329</v>
      </c>
      <c r="AA218">
        <f>SQRT((ABS($C$219-$C$218)^2+(ABS($D$219-$D$218)^2)))</f>
        <v>25.340429495685921</v>
      </c>
      <c r="AB218">
        <f>SQRT((ABS($E$219-$E$218)^2+(ABS($F$219-$F$218)^2)))</f>
        <v>22.982507531751782</v>
      </c>
      <c r="AC218">
        <f>SQRT((ABS($G$219-$G$218)^2+(ABS($H$219-$H$218)^2)))</f>
        <v>24.808696132576138</v>
      </c>
      <c r="AJ218">
        <f>1/0.13</f>
        <v>7.6923076923076916</v>
      </c>
      <c r="AK218">
        <f>1/0.13</f>
        <v>7.6923076923076916</v>
      </c>
      <c r="AL218">
        <f>1/0.125</f>
        <v>8</v>
      </c>
      <c r="AM218">
        <f>1/0.145</f>
        <v>6.8965517241379315</v>
      </c>
      <c r="AO218">
        <f>$Z218/$U218</f>
        <v>174.62227067587946</v>
      </c>
      <c r="AP218">
        <f>$AA218/$V218</f>
        <v>194.92638073604553</v>
      </c>
      <c r="AQ218">
        <f>$AB218/$W218</f>
        <v>183.86006025401426</v>
      </c>
      <c r="AR218">
        <f>$AC218/$X218</f>
        <v>171.09445608673195</v>
      </c>
      <c r="AV218">
        <f>((0.065/0.13)*100)</f>
        <v>50</v>
      </c>
      <c r="AW218">
        <f>((0.07/0.13)*100)</f>
        <v>53.846153846153854</v>
      </c>
      <c r="AX218">
        <f>((0.07/0.125)*100)</f>
        <v>56.000000000000007</v>
      </c>
      <c r="AY218">
        <f>((0.075/0.145)*100)</f>
        <v>51.724137931034484</v>
      </c>
      <c r="BA218">
        <f>((0.065/0.13)*100)</f>
        <v>50</v>
      </c>
      <c r="BB218">
        <f>((0.06/0.13)*100)</f>
        <v>46.153846153846153</v>
      </c>
      <c r="BC218">
        <f>((0.055/0.125)*100)</f>
        <v>44</v>
      </c>
      <c r="BD218">
        <f>((0.07/0.145)*100)</f>
        <v>48.275862068965523</v>
      </c>
      <c r="BF218">
        <f>ABS($B$218-$D$218)</f>
        <v>1.644222000000001</v>
      </c>
      <c r="BG218">
        <f>ABS($F$218-$H$218)</f>
        <v>3.8443360000000002</v>
      </c>
      <c r="BL218">
        <f>SQRT((ABS($A$218-$E$218)^2+(ABS($B$218-$F$218)^2)))</f>
        <v>2.640773666450221</v>
      </c>
      <c r="BM218">
        <f>SQRT((ABS($C$218-$G$219)^2+(ABS($D$218-$H$219)^2)))</f>
        <v>5.6084178605952664</v>
      </c>
      <c r="BO218">
        <f>SQRT((ABS($A$218-$G$218)^2+(ABS($B$218-$H$218)^2)))</f>
        <v>6.0606631812590406</v>
      </c>
      <c r="BP218">
        <f>SQRT((ABS($C$218-$E$219)^2+(ABS($D$218-$F$219)^2)))</f>
        <v>6.7868549193818675</v>
      </c>
      <c r="BU218">
        <v>13</v>
      </c>
      <c r="BV218">
        <v>3</v>
      </c>
      <c r="BW218">
        <v>6</v>
      </c>
      <c r="BX218">
        <v>11</v>
      </c>
      <c r="BY218">
        <v>14</v>
      </c>
      <c r="BZ218">
        <v>6</v>
      </c>
      <c r="CA218">
        <v>6</v>
      </c>
      <c r="CB218">
        <v>3</v>
      </c>
      <c r="CC218">
        <v>14</v>
      </c>
      <c r="CD218">
        <v>6</v>
      </c>
      <c r="CE218">
        <v>6</v>
      </c>
      <c r="CF218">
        <v>10</v>
      </c>
      <c r="CG218">
        <v>15</v>
      </c>
      <c r="CH218">
        <v>11</v>
      </c>
      <c r="CI218">
        <v>3</v>
      </c>
      <c r="CJ218">
        <v>10</v>
      </c>
      <c r="CL218">
        <v>13</v>
      </c>
      <c r="CM218">
        <v>2</v>
      </c>
      <c r="CN218">
        <v>4</v>
      </c>
      <c r="CO218">
        <v>12</v>
      </c>
      <c r="CP218">
        <v>12</v>
      </c>
      <c r="CQ218">
        <v>2</v>
      </c>
      <c r="CR218">
        <v>4</v>
      </c>
      <c r="CS218">
        <v>0</v>
      </c>
      <c r="CT218">
        <v>11</v>
      </c>
      <c r="CU218">
        <v>4</v>
      </c>
      <c r="CV218">
        <v>4</v>
      </c>
      <c r="CW218">
        <v>6</v>
      </c>
      <c r="CX218">
        <v>14</v>
      </c>
      <c r="CY218">
        <v>12</v>
      </c>
      <c r="CZ218">
        <v>1</v>
      </c>
      <c r="DA218">
        <v>6</v>
      </c>
      <c r="DC218">
        <f>((3/13)*100)</f>
        <v>23.076923076923077</v>
      </c>
      <c r="DD218">
        <f>((6/13)*100)</f>
        <v>46.153846153846153</v>
      </c>
      <c r="DE218">
        <f>((11/13)*100)</f>
        <v>84.615384615384613</v>
      </c>
      <c r="DF218">
        <f>((6/14)*100)</f>
        <v>42.857142857142854</v>
      </c>
      <c r="DG218">
        <f>((6/14)*100)</f>
        <v>42.857142857142854</v>
      </c>
      <c r="DH218">
        <f>((3/14)*100)</f>
        <v>21.428571428571427</v>
      </c>
      <c r="DI218">
        <f>((6/14)*100)</f>
        <v>42.857142857142854</v>
      </c>
      <c r="DJ218">
        <f>((6/14)*100)</f>
        <v>42.857142857142854</v>
      </c>
      <c r="DK218">
        <f>((10/14)*100)</f>
        <v>71.428571428571431</v>
      </c>
      <c r="DL218">
        <f>((11/15)*100)</f>
        <v>73.333333333333329</v>
      </c>
      <c r="DM218">
        <f>((3/15)*100)</f>
        <v>20</v>
      </c>
      <c r="DN218">
        <f>((10/15)*100)</f>
        <v>66.666666666666657</v>
      </c>
      <c r="DP218">
        <f>((2/13)*100)</f>
        <v>15.384615384615385</v>
      </c>
      <c r="DQ218">
        <f>((4/13)*100)</f>
        <v>30.76923076923077</v>
      </c>
      <c r="DR218">
        <f>((12/13)*100)</f>
        <v>92.307692307692307</v>
      </c>
      <c r="DS218">
        <f>((2/12)*100)</f>
        <v>16.666666666666664</v>
      </c>
      <c r="DT218">
        <f>((4/12)*100)</f>
        <v>33.333333333333329</v>
      </c>
      <c r="DU218">
        <f>((0/12)*100)</f>
        <v>0</v>
      </c>
      <c r="DV218">
        <f>((4/11)*100)</f>
        <v>36.363636363636367</v>
      </c>
      <c r="DW218">
        <f>((4/11)*100)</f>
        <v>36.363636363636367</v>
      </c>
      <c r="DX218">
        <f>((6/11)*100)</f>
        <v>54.54545454545454</v>
      </c>
      <c r="DY218">
        <f>((12/14)*100)</f>
        <v>85.714285714285708</v>
      </c>
      <c r="DZ218">
        <f>((1/14)*100)</f>
        <v>7.1428571428571423</v>
      </c>
      <c r="EA218">
        <f>((6/14)*100)</f>
        <v>42.857142857142854</v>
      </c>
    </row>
    <row r="219" spans="1:131" x14ac:dyDescent="0.25">
      <c r="A219">
        <v>110.159154</v>
      </c>
      <c r="B219">
        <v>10.283030999999999</v>
      </c>
      <c r="C219">
        <v>126.95522000000001</v>
      </c>
      <c r="D219">
        <v>8.0103749999999998</v>
      </c>
      <c r="E219">
        <v>107.998807</v>
      </c>
      <c r="F219">
        <v>10.978451</v>
      </c>
      <c r="G219">
        <v>106.89916000000001</v>
      </c>
      <c r="H219">
        <v>6.7510859999999999</v>
      </c>
      <c r="K219">
        <f>(14/200)</f>
        <v>7.0000000000000007E-2</v>
      </c>
      <c r="L219">
        <f>(14/200)</f>
        <v>7.0000000000000007E-2</v>
      </c>
      <c r="M219">
        <f>(14/200)</f>
        <v>7.0000000000000007E-2</v>
      </c>
      <c r="N219">
        <f>(15/200)</f>
        <v>7.4999999999999997E-2</v>
      </c>
      <c r="P219">
        <f>(10/200)</f>
        <v>0.05</v>
      </c>
      <c r="Q219">
        <f>(11/200)</f>
        <v>5.5E-2</v>
      </c>
      <c r="R219">
        <f>(10/200)</f>
        <v>0.05</v>
      </c>
      <c r="S219">
        <f>(11/200)</f>
        <v>5.5E-2</v>
      </c>
      <c r="U219">
        <f>0.07+0.05</f>
        <v>0.12000000000000001</v>
      </c>
      <c r="V219">
        <f>0.07+0.055</f>
        <v>0.125</v>
      </c>
      <c r="W219">
        <f>0.07+0.05</f>
        <v>0.12000000000000001</v>
      </c>
      <c r="X219">
        <f>0.075+0.055</f>
        <v>0.13</v>
      </c>
      <c r="Z219">
        <f>SQRT((ABS($A$220-$A$219)^2+(ABS($B$220-$B$219)^2)))</f>
        <v>23.664896757310085</v>
      </c>
      <c r="AA219">
        <f>SQRT((ABS($C$220-$C$219)^2+(ABS($D$220-$D$219)^2)))</f>
        <v>27.523899700008055</v>
      </c>
      <c r="AB219">
        <f>SQRT((ABS($E$220-$E$219)^2+(ABS($F$220-$F$219)^2)))</f>
        <v>24.502279650987678</v>
      </c>
      <c r="AC219">
        <f>SQRT((ABS($G$220-$G$219)^2+(ABS($H$220-$H$219)^2)))</f>
        <v>24.426576487909173</v>
      </c>
      <c r="AJ219">
        <f>1/0.12</f>
        <v>8.3333333333333339</v>
      </c>
      <c r="AK219">
        <f>1/0.125</f>
        <v>8</v>
      </c>
      <c r="AL219">
        <f>1/0.12</f>
        <v>8.3333333333333339</v>
      </c>
      <c r="AM219">
        <f>1/0.13</f>
        <v>7.6923076923076916</v>
      </c>
      <c r="AO219">
        <f>$Z219/$U219</f>
        <v>197.20747297758402</v>
      </c>
      <c r="AP219">
        <f>$AA219/$V219</f>
        <v>220.19119760006444</v>
      </c>
      <c r="AQ219">
        <f>$AB219/$W219</f>
        <v>204.18566375823062</v>
      </c>
      <c r="AR219">
        <f>$AC219/$X219</f>
        <v>187.89674221468593</v>
      </c>
      <c r="AV219">
        <f>((0.07/0.12)*100)</f>
        <v>58.333333333333336</v>
      </c>
      <c r="AW219">
        <f>((0.07/0.125)*100)</f>
        <v>56.000000000000007</v>
      </c>
      <c r="AX219">
        <f>((0.07/0.12)*100)</f>
        <v>58.333333333333336</v>
      </c>
      <c r="AY219">
        <f>((0.075/0.13)*100)</f>
        <v>57.692307692307686</v>
      </c>
      <c r="BA219">
        <f>((0.05/0.12)*100)</f>
        <v>41.666666666666671</v>
      </c>
      <c r="BB219">
        <f>((0.055/0.125)*100)</f>
        <v>44</v>
      </c>
      <c r="BC219">
        <f>((0.05/0.12)*100)</f>
        <v>41.666666666666671</v>
      </c>
      <c r="BD219">
        <f>((0.055/0.13)*100)</f>
        <v>42.307692307692307</v>
      </c>
      <c r="BF219">
        <f>ABS($B$219-$D$219)</f>
        <v>2.2726559999999996</v>
      </c>
      <c r="BG219">
        <f>ABS($F$219-$H$219)</f>
        <v>4.2273649999999998</v>
      </c>
      <c r="BL219">
        <f>SQRT((ABS($A$219-$E$219)^2+(ABS($B$219-$F$219)^2)))</f>
        <v>2.2695171593995509</v>
      </c>
      <c r="BM219">
        <f>SQRT((ABS($C$219-$G$220)^2+(ABS($D$219-$H$220)^2)))</f>
        <v>4.8901171156554124</v>
      </c>
      <c r="BO219">
        <f>SQRT((ABS($A$219-$G$219)^2+(ABS($B$219-$H$219)^2)))</f>
        <v>4.8064744213467883</v>
      </c>
      <c r="BP219">
        <f>SQRT((ABS($C$219-$E$220)^2+(ABS($D$219-$F$220)^2)))</f>
        <v>5.8598841203047547</v>
      </c>
      <c r="BU219">
        <v>14</v>
      </c>
      <c r="BV219">
        <v>6</v>
      </c>
      <c r="BW219">
        <v>6</v>
      </c>
      <c r="BX219">
        <v>9</v>
      </c>
      <c r="BY219">
        <v>14</v>
      </c>
      <c r="BZ219">
        <v>7</v>
      </c>
      <c r="CA219">
        <v>5</v>
      </c>
      <c r="CB219">
        <v>3</v>
      </c>
      <c r="CC219">
        <v>14</v>
      </c>
      <c r="CD219">
        <v>6</v>
      </c>
      <c r="CE219">
        <v>5</v>
      </c>
      <c r="CF219">
        <v>12</v>
      </c>
      <c r="CG219">
        <v>15</v>
      </c>
      <c r="CH219">
        <v>9</v>
      </c>
      <c r="CI219">
        <v>4</v>
      </c>
      <c r="CJ219">
        <v>12</v>
      </c>
      <c r="CL219">
        <v>10</v>
      </c>
      <c r="CM219">
        <v>2</v>
      </c>
      <c r="CN219">
        <v>2</v>
      </c>
      <c r="CO219">
        <v>6</v>
      </c>
      <c r="CP219">
        <v>11</v>
      </c>
      <c r="CQ219">
        <v>3</v>
      </c>
      <c r="CR219">
        <v>2</v>
      </c>
      <c r="CS219">
        <v>0</v>
      </c>
      <c r="CT219">
        <v>10</v>
      </c>
      <c r="CU219">
        <v>2</v>
      </c>
      <c r="CV219">
        <v>2</v>
      </c>
      <c r="CW219">
        <v>7</v>
      </c>
      <c r="CX219">
        <v>11</v>
      </c>
      <c r="CY219">
        <v>6</v>
      </c>
      <c r="CZ219">
        <v>0</v>
      </c>
      <c r="DA219">
        <v>7</v>
      </c>
      <c r="DC219">
        <f>((6/14)*100)</f>
        <v>42.857142857142854</v>
      </c>
      <c r="DD219">
        <f>((6/14)*100)</f>
        <v>42.857142857142854</v>
      </c>
      <c r="DE219">
        <f>((9/14)*100)</f>
        <v>64.285714285714292</v>
      </c>
      <c r="DF219">
        <f>((7/14)*100)</f>
        <v>50</v>
      </c>
      <c r="DG219">
        <f>((5/14)*100)</f>
        <v>35.714285714285715</v>
      </c>
      <c r="DH219">
        <f>((3/14)*100)</f>
        <v>21.428571428571427</v>
      </c>
      <c r="DI219">
        <f>((6/14)*100)</f>
        <v>42.857142857142854</v>
      </c>
      <c r="DJ219">
        <f>((5/14)*100)</f>
        <v>35.714285714285715</v>
      </c>
      <c r="DK219">
        <f>((12/14)*100)</f>
        <v>85.714285714285708</v>
      </c>
      <c r="DL219">
        <f>((9/15)*100)</f>
        <v>60</v>
      </c>
      <c r="DM219">
        <f>((4/15)*100)</f>
        <v>26.666666666666668</v>
      </c>
      <c r="DN219">
        <f>((12/15)*100)</f>
        <v>80</v>
      </c>
      <c r="DP219">
        <f>((2/10)*100)</f>
        <v>20</v>
      </c>
      <c r="DQ219">
        <f>((2/10)*100)</f>
        <v>20</v>
      </c>
      <c r="DR219">
        <f>((6/10)*100)</f>
        <v>60</v>
      </c>
      <c r="DS219">
        <f>((3/11)*100)</f>
        <v>27.27272727272727</v>
      </c>
      <c r="DT219">
        <f>((2/11)*100)</f>
        <v>18.181818181818183</v>
      </c>
      <c r="DU219">
        <f>((0/11)*100)</f>
        <v>0</v>
      </c>
      <c r="DV219">
        <f>((2/10)*100)</f>
        <v>20</v>
      </c>
      <c r="DW219">
        <f>((2/10)*100)</f>
        <v>20</v>
      </c>
      <c r="DX219">
        <f>((7/10)*100)</f>
        <v>70</v>
      </c>
      <c r="DY219">
        <f>((6/11)*100)</f>
        <v>54.54545454545454</v>
      </c>
      <c r="DZ219">
        <f>((0/11)*100)</f>
        <v>0</v>
      </c>
      <c r="EA219">
        <f>((7/11)*100)</f>
        <v>63.636363636363633</v>
      </c>
    </row>
    <row r="220" spans="1:131" x14ac:dyDescent="0.25">
      <c r="A220">
        <v>133.78671800000001</v>
      </c>
      <c r="B220">
        <v>8.954288</v>
      </c>
      <c r="C220">
        <v>154.47825</v>
      </c>
      <c r="D220">
        <v>7.7915729999999996</v>
      </c>
      <c r="E220">
        <v>132.480054</v>
      </c>
      <c r="F220">
        <v>9.9634370000000008</v>
      </c>
      <c r="G220">
        <v>131.30637100000001</v>
      </c>
      <c r="H220">
        <v>5.7786200000000001</v>
      </c>
      <c r="K220">
        <f>(15/200)</f>
        <v>7.4999999999999997E-2</v>
      </c>
      <c r="L220">
        <f>(12/200)</f>
        <v>0.06</v>
      </c>
      <c r="M220">
        <f>(15/200)</f>
        <v>7.4999999999999997E-2</v>
      </c>
      <c r="N220">
        <f>(14/200)</f>
        <v>7.0000000000000007E-2</v>
      </c>
      <c r="P220">
        <f>(10/200)</f>
        <v>0.05</v>
      </c>
      <c r="Q220">
        <f>(11/200)</f>
        <v>5.5E-2</v>
      </c>
      <c r="R220">
        <f>(10/200)</f>
        <v>0.05</v>
      </c>
      <c r="S220">
        <f>(11/200)</f>
        <v>5.5E-2</v>
      </c>
      <c r="U220">
        <f>0.075+0.05</f>
        <v>0.125</v>
      </c>
      <c r="V220">
        <f>0.06+0.055</f>
        <v>0.11499999999999999</v>
      </c>
      <c r="W220">
        <f>0.075+0.05</f>
        <v>0.125</v>
      </c>
      <c r="X220">
        <f>0.07+0.055</f>
        <v>0.125</v>
      </c>
      <c r="Z220">
        <f>SQRT((ABS($A$221-$A$220)^2+(ABS($B$221-$B$220)^2)))</f>
        <v>25.828089624807188</v>
      </c>
      <c r="AA220">
        <f>SQRT((ABS($C$221-$C$220)^2+(ABS($D$221-$D$220)^2)))</f>
        <v>18.197800811342251</v>
      </c>
      <c r="AB220">
        <f>SQRT((ABS($E$221-$E$220)^2+(ABS($F$221-$F$220)^2)))</f>
        <v>25.232629080051609</v>
      </c>
      <c r="AC220">
        <f>SQRT((ABS($G$221-$G$220)^2+(ABS($H$221-$H$220)^2)))</f>
        <v>25.147237643491763</v>
      </c>
      <c r="AJ220">
        <f>1/0.125</f>
        <v>8</v>
      </c>
      <c r="AK220">
        <f>1/0.115</f>
        <v>8.695652173913043</v>
      </c>
      <c r="AL220">
        <f>1/0.125</f>
        <v>8</v>
      </c>
      <c r="AM220">
        <f>1/0.125</f>
        <v>8</v>
      </c>
      <c r="AO220">
        <f>$Z220/$U220</f>
        <v>206.6247169984575</v>
      </c>
      <c r="AP220">
        <f>$AA220/$V220</f>
        <v>158.24174618558482</v>
      </c>
      <c r="AQ220">
        <f>$AB220/$W220</f>
        <v>201.86103264041287</v>
      </c>
      <c r="AR220">
        <f>$AC220/$X220</f>
        <v>201.17790114793411</v>
      </c>
      <c r="AV220">
        <f>((0.075/0.125)*100)</f>
        <v>60</v>
      </c>
      <c r="AW220">
        <f>((0.06/0.115)*100)</f>
        <v>52.173913043478258</v>
      </c>
      <c r="AX220">
        <f>((0.075/0.125)*100)</f>
        <v>60</v>
      </c>
      <c r="AY220">
        <f>((0.07/0.125)*100)</f>
        <v>56.000000000000007</v>
      </c>
      <c r="BA220">
        <f>((0.05/0.125)*100)</f>
        <v>40</v>
      </c>
      <c r="BB220">
        <f>((0.055/0.115)*100)</f>
        <v>47.826086956521735</v>
      </c>
      <c r="BC220">
        <f>((0.05/0.125)*100)</f>
        <v>40</v>
      </c>
      <c r="BD220">
        <f>((0.055/0.125)*100)</f>
        <v>44</v>
      </c>
      <c r="BF220">
        <f>ABS($B$220-$D$220)</f>
        <v>1.1627150000000004</v>
      </c>
      <c r="BG220">
        <f>ABS($F$220-$H$220)</f>
        <v>4.1848170000000007</v>
      </c>
      <c r="BL220">
        <f>SQRT((ABS($A$220-$E$220)^2+(ABS($B$220-$F$220)^2)))</f>
        <v>1.6509853158332553</v>
      </c>
      <c r="BM220">
        <f>SQRT((ABS($C$220-$G$221)^2+(ABS($D$220-$H$221)^2)))</f>
        <v>2.574299305254145</v>
      </c>
      <c r="BO220">
        <f>SQRT((ABS($A$220-$G$220)^2+(ABS($B$220-$H$220)^2)))</f>
        <v>4.0295146713510022</v>
      </c>
      <c r="BP220">
        <f>SQRT((ABS($C$220-$E$221)^2+(ABS($D$220-$F$221)^2)))</f>
        <v>4.1068663966350263</v>
      </c>
      <c r="BU220">
        <v>15</v>
      </c>
      <c r="BV220">
        <v>7</v>
      </c>
      <c r="BW220">
        <v>7</v>
      </c>
      <c r="BX220">
        <v>8</v>
      </c>
      <c r="BY220">
        <v>12</v>
      </c>
      <c r="BZ220">
        <v>5</v>
      </c>
      <c r="CA220">
        <v>5</v>
      </c>
      <c r="CB220">
        <v>3</v>
      </c>
      <c r="CC220">
        <v>15</v>
      </c>
      <c r="CD220">
        <v>7</v>
      </c>
      <c r="CE220">
        <v>5</v>
      </c>
      <c r="CF220">
        <v>13</v>
      </c>
      <c r="CG220">
        <v>14</v>
      </c>
      <c r="CH220">
        <v>8</v>
      </c>
      <c r="CI220">
        <v>3</v>
      </c>
      <c r="CJ220">
        <v>13</v>
      </c>
      <c r="CL220">
        <v>10</v>
      </c>
      <c r="CM220">
        <v>3</v>
      </c>
      <c r="CN220">
        <v>2</v>
      </c>
      <c r="CO220">
        <v>4</v>
      </c>
      <c r="CP220">
        <v>11</v>
      </c>
      <c r="CQ220">
        <v>3</v>
      </c>
      <c r="CR220">
        <v>1</v>
      </c>
      <c r="CS220">
        <v>0</v>
      </c>
      <c r="CT220">
        <v>10</v>
      </c>
      <c r="CU220">
        <v>2</v>
      </c>
      <c r="CV220">
        <v>1</v>
      </c>
      <c r="CW220">
        <v>9</v>
      </c>
      <c r="CX220">
        <v>11</v>
      </c>
      <c r="CY220">
        <v>4</v>
      </c>
      <c r="CZ220">
        <v>0</v>
      </c>
      <c r="DA220">
        <v>9</v>
      </c>
      <c r="DC220">
        <f>((7/15)*100)</f>
        <v>46.666666666666664</v>
      </c>
      <c r="DD220">
        <f>((7/15)*100)</f>
        <v>46.666666666666664</v>
      </c>
      <c r="DE220">
        <f>((8/15)*100)</f>
        <v>53.333333333333336</v>
      </c>
      <c r="DF220">
        <f>((5/12)*100)</f>
        <v>41.666666666666671</v>
      </c>
      <c r="DG220">
        <f>((5/12)*100)</f>
        <v>41.666666666666671</v>
      </c>
      <c r="DH220">
        <f>((3/12)*100)</f>
        <v>25</v>
      </c>
      <c r="DI220">
        <f>((7/15)*100)</f>
        <v>46.666666666666664</v>
      </c>
      <c r="DJ220">
        <f>((5/15)*100)</f>
        <v>33.333333333333329</v>
      </c>
      <c r="DK220">
        <f>((13/15)*100)</f>
        <v>86.666666666666671</v>
      </c>
      <c r="DL220">
        <f>((8/14)*100)</f>
        <v>57.142857142857139</v>
      </c>
      <c r="DM220">
        <f>((3/14)*100)</f>
        <v>21.428571428571427</v>
      </c>
      <c r="DN220">
        <f>((13/14)*100)</f>
        <v>92.857142857142861</v>
      </c>
      <c r="DP220">
        <f>((3/10)*100)</f>
        <v>30</v>
      </c>
      <c r="DQ220">
        <f>((2/10)*100)</f>
        <v>20</v>
      </c>
      <c r="DR220">
        <f>((4/10)*100)</f>
        <v>40</v>
      </c>
      <c r="DS220">
        <f>((3/11)*100)</f>
        <v>27.27272727272727</v>
      </c>
      <c r="DT220">
        <f>((1/11)*100)</f>
        <v>9.0909090909090917</v>
      </c>
      <c r="DU220">
        <f>((0/11)*100)</f>
        <v>0</v>
      </c>
      <c r="DV220">
        <f>((2/10)*100)</f>
        <v>20</v>
      </c>
      <c r="DW220">
        <f>((1/10)*100)</f>
        <v>10</v>
      </c>
      <c r="DX220">
        <f>((9/10)*100)</f>
        <v>90</v>
      </c>
      <c r="DY220">
        <f>((4/11)*100)</f>
        <v>36.363636363636367</v>
      </c>
      <c r="DZ220">
        <f>((0/11)*100)</f>
        <v>0</v>
      </c>
      <c r="EA220">
        <f>((9/11)*100)</f>
        <v>81.818181818181827</v>
      </c>
    </row>
    <row r="221" spans="1:131" x14ac:dyDescent="0.25">
      <c r="A221">
        <v>159.60975299999998</v>
      </c>
      <c r="B221">
        <v>9.4652449999999995</v>
      </c>
      <c r="C221">
        <v>172.67368999999999</v>
      </c>
      <c r="D221">
        <v>8.0846900000000002</v>
      </c>
      <c r="E221">
        <v>157.710083</v>
      </c>
      <c r="F221">
        <v>10.325661999999999</v>
      </c>
      <c r="G221">
        <v>156.451044</v>
      </c>
      <c r="H221">
        <v>6.137759</v>
      </c>
      <c r="K221">
        <f>(14/200)</f>
        <v>7.0000000000000007E-2</v>
      </c>
      <c r="L221">
        <f>(14/200)</f>
        <v>7.0000000000000007E-2</v>
      </c>
      <c r="M221">
        <f>(12/200)</f>
        <v>0.06</v>
      </c>
      <c r="N221">
        <f>(12/200)</f>
        <v>0.06</v>
      </c>
      <c r="P221">
        <f>(10/200)</f>
        <v>0.05</v>
      </c>
      <c r="Q221">
        <f>(13/200)</f>
        <v>6.5000000000000002E-2</v>
      </c>
      <c r="R221">
        <f>(12/200)</f>
        <v>0.06</v>
      </c>
      <c r="S221">
        <f>(12/200)</f>
        <v>0.06</v>
      </c>
      <c r="U221">
        <f>0.07+0.05</f>
        <v>0.12000000000000001</v>
      </c>
      <c r="V221">
        <f>0.07+0.065</f>
        <v>0.13500000000000001</v>
      </c>
      <c r="W221">
        <f>0.06+0.06</f>
        <v>0.12</v>
      </c>
      <c r="X221">
        <f>0.06+0.06</f>
        <v>0.12</v>
      </c>
      <c r="Z221">
        <f>SQRT((ABS($A$222-$A$221)^2+(ABS($B$222-$B$221)^2)))</f>
        <v>19.895990196236653</v>
      </c>
      <c r="AA221">
        <f>SQRT((ABS($C$222-$C$221)^2+(ABS($D$222-$D$221)^2)))</f>
        <v>21.346137406087919</v>
      </c>
      <c r="AB221">
        <f>SQRT((ABS($E$222-$E$221)^2+(ABS($F$222-$F$221)^2)))</f>
        <v>19.632992590645607</v>
      </c>
      <c r="AC221">
        <f>SQRT((ABS($G$222-$G$221)^2+(ABS($H$222-$H$221)^2)))</f>
        <v>19.060466976625428</v>
      </c>
      <c r="AJ221">
        <f>1/0.12</f>
        <v>8.3333333333333339</v>
      </c>
      <c r="AK221">
        <f>1/0.135</f>
        <v>7.4074074074074066</v>
      </c>
      <c r="AL221">
        <f>1/0.12</f>
        <v>8.3333333333333339</v>
      </c>
      <c r="AM221">
        <f>1/0.12</f>
        <v>8.3333333333333339</v>
      </c>
      <c r="AO221">
        <f>$Z221/$U221</f>
        <v>165.7999183019721</v>
      </c>
      <c r="AP221">
        <f>$AA221/$V221</f>
        <v>158.11953634139198</v>
      </c>
      <c r="AQ221">
        <f>$AB221/$W221</f>
        <v>163.60827158871339</v>
      </c>
      <c r="AR221">
        <f>$AC221/$X221</f>
        <v>158.83722480521189</v>
      </c>
      <c r="AV221">
        <f>((0.07/0.12)*100)</f>
        <v>58.333333333333336</v>
      </c>
      <c r="AW221">
        <f>((0.07/0.135)*100)</f>
        <v>51.851851851851848</v>
      </c>
      <c r="AX221">
        <f>((0.06/0.12)*100)</f>
        <v>50</v>
      </c>
      <c r="AY221">
        <f>((0.06/0.12)*100)</f>
        <v>50</v>
      </c>
      <c r="BA221">
        <f>((0.05/0.12)*100)</f>
        <v>41.666666666666671</v>
      </c>
      <c r="BB221">
        <f>((0.065/0.135)*100)</f>
        <v>48.148148148148145</v>
      </c>
      <c r="BC221">
        <f>((0.06/0.12)*100)</f>
        <v>50</v>
      </c>
      <c r="BD221">
        <f>((0.06/0.12)*100)</f>
        <v>50</v>
      </c>
      <c r="BF221">
        <f>ABS($B$221-$D$221)</f>
        <v>1.3805549999999993</v>
      </c>
      <c r="BG221">
        <f>ABS($F$221-$H$221)</f>
        <v>4.1879029999999995</v>
      </c>
      <c r="BL221">
        <f>SQRT((ABS($A$221-$E$221)^2+(ABS($B$221-$F$221)^2)))</f>
        <v>2.0854408461495493</v>
      </c>
      <c r="BM221">
        <f>SQRT((ABS($C$221-$G$222)^2+(ABS($D$221-$H$222)^2)))</f>
        <v>3.3229626105535828</v>
      </c>
      <c r="BO221">
        <f>SQRT((ABS($A$221-$G$221)^2+(ABS($B$221-$H$221)^2)))</f>
        <v>4.587984920079502</v>
      </c>
      <c r="BP221">
        <f>SQRT((ABS($C$221-$E$222)^2+(ABS($D$221-$F$222)^2)))</f>
        <v>5.3412110315330299</v>
      </c>
      <c r="BU221">
        <v>14</v>
      </c>
      <c r="BV221">
        <v>5</v>
      </c>
      <c r="BW221">
        <v>4</v>
      </c>
      <c r="BX221">
        <v>6</v>
      </c>
      <c r="BY221">
        <v>14</v>
      </c>
      <c r="BZ221">
        <v>7</v>
      </c>
      <c r="CA221">
        <v>4</v>
      </c>
      <c r="CB221">
        <v>2</v>
      </c>
      <c r="CC221">
        <v>12</v>
      </c>
      <c r="CD221">
        <v>4</v>
      </c>
      <c r="CE221">
        <v>4</v>
      </c>
      <c r="CF221">
        <v>10</v>
      </c>
      <c r="CG221">
        <v>12</v>
      </c>
      <c r="CH221">
        <v>6</v>
      </c>
      <c r="CI221">
        <v>2</v>
      </c>
      <c r="CJ221">
        <v>10</v>
      </c>
      <c r="CL221">
        <v>10</v>
      </c>
      <c r="CM221">
        <v>3</v>
      </c>
      <c r="CN221">
        <v>2</v>
      </c>
      <c r="CO221">
        <v>4</v>
      </c>
      <c r="CP221">
        <v>13</v>
      </c>
      <c r="CQ221">
        <v>4</v>
      </c>
      <c r="CR221">
        <v>5</v>
      </c>
      <c r="CS221">
        <v>3</v>
      </c>
      <c r="CT221">
        <v>12</v>
      </c>
      <c r="CU221">
        <v>2</v>
      </c>
      <c r="CV221">
        <v>5</v>
      </c>
      <c r="CW221">
        <v>10</v>
      </c>
      <c r="CX221">
        <v>12</v>
      </c>
      <c r="CY221">
        <v>4</v>
      </c>
      <c r="CZ221">
        <v>3</v>
      </c>
      <c r="DA221">
        <v>10</v>
      </c>
      <c r="DC221">
        <f>((5/14)*100)</f>
        <v>35.714285714285715</v>
      </c>
      <c r="DD221">
        <f>((4/14)*100)</f>
        <v>28.571428571428569</v>
      </c>
      <c r="DE221">
        <f>((6/14)*100)</f>
        <v>42.857142857142854</v>
      </c>
      <c r="DF221">
        <f>((7/14)*100)</f>
        <v>50</v>
      </c>
      <c r="DG221">
        <f>((4/14)*100)</f>
        <v>28.571428571428569</v>
      </c>
      <c r="DH221">
        <f>((2/14)*100)</f>
        <v>14.285714285714285</v>
      </c>
      <c r="DI221">
        <f>((4/12)*100)</f>
        <v>33.333333333333329</v>
      </c>
      <c r="DJ221">
        <f>((4/12)*100)</f>
        <v>33.333333333333329</v>
      </c>
      <c r="DK221">
        <f>((10/12)*100)</f>
        <v>83.333333333333343</v>
      </c>
      <c r="DL221">
        <f>((6/12)*100)</f>
        <v>50</v>
      </c>
      <c r="DM221">
        <f>((2/12)*100)</f>
        <v>16.666666666666664</v>
      </c>
      <c r="DN221">
        <f>((10/12)*100)</f>
        <v>83.333333333333343</v>
      </c>
      <c r="DP221">
        <f>((3/10)*100)</f>
        <v>30</v>
      </c>
      <c r="DQ221">
        <f>((2/10)*100)</f>
        <v>20</v>
      </c>
      <c r="DR221">
        <f>((4/10)*100)</f>
        <v>40</v>
      </c>
      <c r="DS221">
        <f>((4/13)*100)</f>
        <v>30.76923076923077</v>
      </c>
      <c r="DT221">
        <f>((5/13)*100)</f>
        <v>38.461538461538467</v>
      </c>
      <c r="DU221">
        <f>((3/13)*100)</f>
        <v>23.076923076923077</v>
      </c>
      <c r="DV221">
        <f>((2/12)*100)</f>
        <v>16.666666666666664</v>
      </c>
      <c r="DW221">
        <f>((5/12)*100)</f>
        <v>41.666666666666671</v>
      </c>
      <c r="DX221">
        <f>((10/12)*100)</f>
        <v>83.333333333333343</v>
      </c>
      <c r="DY221">
        <f>((4/12)*100)</f>
        <v>33.333333333333329</v>
      </c>
      <c r="DZ221">
        <f>((3/12)*100)</f>
        <v>25</v>
      </c>
      <c r="EA221">
        <f>((10/12)*100)</f>
        <v>83.333333333333343</v>
      </c>
    </row>
    <row r="222" spans="1:131" x14ac:dyDescent="0.25">
      <c r="A222">
        <v>179.50570199999999</v>
      </c>
      <c r="B222">
        <v>9.4247569999999996</v>
      </c>
      <c r="C222">
        <v>194.00345899999999</v>
      </c>
      <c r="D222">
        <v>7.2489049999999997</v>
      </c>
      <c r="E222">
        <v>177.33980700000001</v>
      </c>
      <c r="F222">
        <v>10.683899</v>
      </c>
      <c r="G222">
        <v>175.51028600000001</v>
      </c>
      <c r="H222">
        <v>6.3538509999999997</v>
      </c>
      <c r="K222">
        <f>(14/200)</f>
        <v>7.0000000000000007E-2</v>
      </c>
      <c r="L222">
        <f>(13/200)</f>
        <v>6.5000000000000002E-2</v>
      </c>
      <c r="M222">
        <f>(13/200)</f>
        <v>6.5000000000000002E-2</v>
      </c>
      <c r="N222">
        <f>(14/200)</f>
        <v>7.0000000000000007E-2</v>
      </c>
      <c r="P222">
        <f>(11/200)</f>
        <v>5.5E-2</v>
      </c>
      <c r="Q222">
        <f>(11/200)</f>
        <v>5.5E-2</v>
      </c>
      <c r="R222">
        <f>(12/200)</f>
        <v>0.06</v>
      </c>
      <c r="S222">
        <f>(12/200)</f>
        <v>0.06</v>
      </c>
      <c r="U222">
        <f>0.07+0.055</f>
        <v>0.125</v>
      </c>
      <c r="V222">
        <f>0.065+0.055</f>
        <v>0.12</v>
      </c>
      <c r="W222">
        <f>0.065+0.06</f>
        <v>0.125</v>
      </c>
      <c r="X222">
        <f>0.07+0.06</f>
        <v>0.13</v>
      </c>
      <c r="Z222">
        <f>SQRT((ABS($A$223-$A$222)^2+(ABS($B$223-$B$222)^2)))</f>
        <v>21.995640665783302</v>
      </c>
      <c r="AA222">
        <f>SQRT((ABS($C$223-$C$222)^2+(ABS($D$223-$D$222)^2)))</f>
        <v>20.028710347173373</v>
      </c>
      <c r="AB222">
        <f>SQRT((ABS($E$223-$E$222)^2+(ABS($F$223-$F$222)^2)))</f>
        <v>21.774747873669803</v>
      </c>
      <c r="AC222">
        <f>SQRT((ABS($G$223-$G$222)^2+(ABS($H$223-$H$222)^2)))</f>
        <v>20.228734078881939</v>
      </c>
      <c r="AJ222">
        <f>1/0.125</f>
        <v>8</v>
      </c>
      <c r="AK222">
        <f>1/0.12</f>
        <v>8.3333333333333339</v>
      </c>
      <c r="AL222">
        <f>1/0.125</f>
        <v>8</v>
      </c>
      <c r="AM222">
        <f>1/0.13</f>
        <v>7.6923076923076916</v>
      </c>
      <c r="AO222">
        <f>$Z222/$U222</f>
        <v>175.96512532626642</v>
      </c>
      <c r="AP222">
        <f>$AA222/$V222</f>
        <v>166.90591955977811</v>
      </c>
      <c r="AQ222">
        <f>$AB222/$W222</f>
        <v>174.19798298935842</v>
      </c>
      <c r="AR222">
        <f>$AC222/$X222</f>
        <v>155.60564676063029</v>
      </c>
      <c r="AV222">
        <f>((0.07/0.125)*100)</f>
        <v>56.000000000000007</v>
      </c>
      <c r="AW222">
        <f>((0.065/0.12)*100)</f>
        <v>54.166666666666671</v>
      </c>
      <c r="AX222">
        <f>((0.065/0.125)*100)</f>
        <v>52</v>
      </c>
      <c r="AY222">
        <f>((0.07/0.13)*100)</f>
        <v>53.846153846153854</v>
      </c>
      <c r="BA222">
        <f>((0.055/0.125)*100)</f>
        <v>44</v>
      </c>
      <c r="BB222">
        <f>((0.055/0.12)*100)</f>
        <v>45.833333333333336</v>
      </c>
      <c r="BC222">
        <f>((0.06/0.125)*100)</f>
        <v>48</v>
      </c>
      <c r="BD222">
        <f>((0.06/0.13)*100)</f>
        <v>46.153846153846153</v>
      </c>
      <c r="BF222">
        <f>ABS($B$222-$D$222)</f>
        <v>2.1758519999999999</v>
      </c>
      <c r="BG222">
        <f>ABS($F$222-$H$222)</f>
        <v>4.3300480000000006</v>
      </c>
      <c r="BL222">
        <f>SQRT((ABS($A$222-$E$222)^2+(ABS($B$222-$F$222)^2)))</f>
        <v>2.5053023225129749</v>
      </c>
      <c r="BM222">
        <f>SQRT((ABS($C$222-$G$223)^2+(ABS($D$222-$H$223)^2)))</f>
        <v>2.7581271538188763</v>
      </c>
      <c r="BO222">
        <f>SQRT((ABS($A$222-$G$222)^2+(ABS($B$222-$H$222)^2)))</f>
        <v>5.0392273885876415</v>
      </c>
      <c r="BP222">
        <f>SQRT((ABS($C$222-$E$223)^2+(ABS($D$222-$F$223)^2)))</f>
        <v>5.4982100086614407</v>
      </c>
      <c r="BU222">
        <v>14</v>
      </c>
      <c r="BV222">
        <v>7</v>
      </c>
      <c r="BW222">
        <v>5</v>
      </c>
      <c r="BX222">
        <v>7</v>
      </c>
      <c r="BY222">
        <v>13</v>
      </c>
      <c r="BZ222">
        <v>6</v>
      </c>
      <c r="CA222">
        <v>4</v>
      </c>
      <c r="CB222">
        <v>3</v>
      </c>
      <c r="CC222">
        <v>13</v>
      </c>
      <c r="CD222">
        <v>5</v>
      </c>
      <c r="CE222">
        <v>4</v>
      </c>
      <c r="CF222">
        <v>12</v>
      </c>
      <c r="CG222">
        <v>14</v>
      </c>
      <c r="CH222">
        <v>7</v>
      </c>
      <c r="CI222">
        <v>3</v>
      </c>
      <c r="CJ222">
        <v>12</v>
      </c>
      <c r="CL222">
        <v>11</v>
      </c>
      <c r="CM222">
        <v>4</v>
      </c>
      <c r="CN222">
        <v>3</v>
      </c>
      <c r="CO222">
        <v>5</v>
      </c>
      <c r="CP222">
        <v>11</v>
      </c>
      <c r="CQ222">
        <v>4</v>
      </c>
      <c r="CR222">
        <v>2</v>
      </c>
      <c r="CS222">
        <v>0</v>
      </c>
      <c r="CT222">
        <v>12</v>
      </c>
      <c r="CU222">
        <v>3</v>
      </c>
      <c r="CV222">
        <v>2</v>
      </c>
      <c r="CW222">
        <v>10</v>
      </c>
      <c r="CX222">
        <v>12</v>
      </c>
      <c r="CY222">
        <v>5</v>
      </c>
      <c r="CZ222">
        <v>0</v>
      </c>
      <c r="DA222">
        <v>10</v>
      </c>
      <c r="DC222">
        <f>((7/14)*100)</f>
        <v>50</v>
      </c>
      <c r="DD222">
        <f>((5/14)*100)</f>
        <v>35.714285714285715</v>
      </c>
      <c r="DE222">
        <f>((7/14)*100)</f>
        <v>50</v>
      </c>
      <c r="DF222">
        <f>((6/13)*100)</f>
        <v>46.153846153846153</v>
      </c>
      <c r="DG222">
        <f>((4/13)*100)</f>
        <v>30.76923076923077</v>
      </c>
      <c r="DH222">
        <f>((3/13)*100)</f>
        <v>23.076923076923077</v>
      </c>
      <c r="DI222">
        <f>((5/13)*100)</f>
        <v>38.461538461538467</v>
      </c>
      <c r="DJ222">
        <f>((4/13)*100)</f>
        <v>30.76923076923077</v>
      </c>
      <c r="DK222">
        <f>((12/13)*100)</f>
        <v>92.307692307692307</v>
      </c>
      <c r="DL222">
        <f>((7/14)*100)</f>
        <v>50</v>
      </c>
      <c r="DM222">
        <f>((3/14)*100)</f>
        <v>21.428571428571427</v>
      </c>
      <c r="DN222">
        <f>((12/14)*100)</f>
        <v>85.714285714285708</v>
      </c>
      <c r="DP222">
        <f>((4/11)*100)</f>
        <v>36.363636363636367</v>
      </c>
      <c r="DQ222">
        <f>((3/11)*100)</f>
        <v>27.27272727272727</v>
      </c>
      <c r="DR222">
        <f>((5/11)*100)</f>
        <v>45.454545454545453</v>
      </c>
      <c r="DS222">
        <f>((4/11)*100)</f>
        <v>36.363636363636367</v>
      </c>
      <c r="DT222">
        <f>((2/11)*100)</f>
        <v>18.181818181818183</v>
      </c>
      <c r="DU222">
        <f>((0/11)*100)</f>
        <v>0</v>
      </c>
      <c r="DV222">
        <f>((3/12)*100)</f>
        <v>25</v>
      </c>
      <c r="DW222">
        <f>((2/12)*100)</f>
        <v>16.666666666666664</v>
      </c>
      <c r="DX222">
        <f>((10/12)*100)</f>
        <v>83.333333333333343</v>
      </c>
      <c r="DY222">
        <f>((5/12)*100)</f>
        <v>41.666666666666671</v>
      </c>
      <c r="DZ222">
        <f>((0/12)*100)</f>
        <v>0</v>
      </c>
      <c r="EA222">
        <f>((10/12)*100)</f>
        <v>83.333333333333343</v>
      </c>
    </row>
    <row r="223" spans="1:131" x14ac:dyDescent="0.25">
      <c r="A223">
        <v>201.47820999999999</v>
      </c>
      <c r="B223">
        <v>8.4162429999999997</v>
      </c>
      <c r="C223">
        <v>214.02079900000001</v>
      </c>
      <c r="D223">
        <v>7.923692</v>
      </c>
      <c r="E223">
        <v>199.07502699999998</v>
      </c>
      <c r="F223">
        <v>9.3724659999999993</v>
      </c>
      <c r="G223">
        <v>195.698432</v>
      </c>
      <c r="H223">
        <v>5.0730529999999998</v>
      </c>
      <c r="K223">
        <f>(15/200)</f>
        <v>7.4999999999999997E-2</v>
      </c>
      <c r="L223">
        <f>(12/200)</f>
        <v>0.06</v>
      </c>
      <c r="M223">
        <f>(13/200)</f>
        <v>6.5000000000000002E-2</v>
      </c>
      <c r="N223">
        <f>(12/200)</f>
        <v>0.06</v>
      </c>
      <c r="P223">
        <f>(11/200)</f>
        <v>5.5E-2</v>
      </c>
      <c r="Q223">
        <f>(13/200)</f>
        <v>6.5000000000000002E-2</v>
      </c>
      <c r="R223">
        <f>(13/200)</f>
        <v>6.5000000000000002E-2</v>
      </c>
      <c r="S223">
        <f>(12/200)</f>
        <v>0.06</v>
      </c>
      <c r="U223">
        <f>0.075+0.055</f>
        <v>0.13</v>
      </c>
      <c r="V223">
        <f>0.06+0.065</f>
        <v>0.125</v>
      </c>
      <c r="W223">
        <f>0.065+0.065</f>
        <v>0.13</v>
      </c>
      <c r="X223">
        <f>0.06+0.06</f>
        <v>0.12</v>
      </c>
      <c r="Z223">
        <f>SQRT((ABS($A$224-$A$223)^2+(ABS($B$224-$B$223)^2)))</f>
        <v>18.692892157127801</v>
      </c>
      <c r="AA223">
        <f>SQRT((ABS($C$224-$C$223)^2+(ABS($D$224-$D$223)^2)))</f>
        <v>18.084844889605254</v>
      </c>
      <c r="AB223">
        <f>SQRT((ABS($E$224-$E$223)^2+(ABS($F$224-$F$223)^2)))</f>
        <v>19.591561356138353</v>
      </c>
      <c r="AC223">
        <f>SQRT((ABS($G$224-$G$223)^2+(ABS($H$224-$H$223)^2)))</f>
        <v>20.468547838431075</v>
      </c>
      <c r="AJ223">
        <f>1/0.13</f>
        <v>7.6923076923076916</v>
      </c>
      <c r="AK223">
        <f>1/0.125</f>
        <v>8</v>
      </c>
      <c r="AL223">
        <f>1/0.13</f>
        <v>7.6923076923076916</v>
      </c>
      <c r="AM223">
        <f>1/0.12</f>
        <v>8.3333333333333339</v>
      </c>
      <c r="AO223">
        <f>$Z223/$U223</f>
        <v>143.79147813175231</v>
      </c>
      <c r="AP223">
        <f>$AA223/$V223</f>
        <v>144.67875911684203</v>
      </c>
      <c r="AQ223">
        <f>$AB223/$W223</f>
        <v>150.70431812414117</v>
      </c>
      <c r="AR223">
        <f>$AC223/$X223</f>
        <v>170.57123198692562</v>
      </c>
      <c r="AV223">
        <f>((0.075/0.13)*100)</f>
        <v>57.692307692307686</v>
      </c>
      <c r="AW223">
        <f>((0.06/0.125)*100)</f>
        <v>48</v>
      </c>
      <c r="AX223">
        <f>((0.065/0.13)*100)</f>
        <v>50</v>
      </c>
      <c r="AY223">
        <f>((0.06/0.12)*100)</f>
        <v>50</v>
      </c>
      <c r="BA223">
        <f>((0.055/0.13)*100)</f>
        <v>42.307692307692307</v>
      </c>
      <c r="BB223">
        <f>((0.065/0.125)*100)</f>
        <v>52</v>
      </c>
      <c r="BC223">
        <f>((0.065/0.13)*100)</f>
        <v>50</v>
      </c>
      <c r="BD223">
        <f>((0.06/0.12)*100)</f>
        <v>50</v>
      </c>
      <c r="BF223">
        <f>ABS($B$223-$D$223)</f>
        <v>0.49255099999999974</v>
      </c>
      <c r="BG223">
        <f>ABS($F$223-$H$223)</f>
        <v>4.2994129999999995</v>
      </c>
      <c r="BL223">
        <f>SQRT((ABS($A$223-$E$223)^2+(ABS($B$223-$F$223)^2)))</f>
        <v>2.5864359565274491</v>
      </c>
      <c r="BM223">
        <f>SQRT((ABS($C$223-$G$224)^2+(ABS($D$223-$H$224)^2)))</f>
        <v>2.9504432460898125</v>
      </c>
      <c r="BO223">
        <f>SQRT((ABS($A$223-$G$223)^2+(ABS($B$223-$H$223)^2)))</f>
        <v>6.6770317586023147</v>
      </c>
      <c r="BP223">
        <f>SQRT((ABS($C$223-$E$224)^2+(ABS($D$223-$F$224)^2)))</f>
        <v>5.0326207849410691</v>
      </c>
      <c r="BU223">
        <v>15</v>
      </c>
      <c r="BV223">
        <v>6</v>
      </c>
      <c r="BW223">
        <v>5</v>
      </c>
      <c r="BX223">
        <v>7</v>
      </c>
      <c r="BY223">
        <v>12</v>
      </c>
      <c r="BZ223">
        <v>5</v>
      </c>
      <c r="CA223">
        <v>4</v>
      </c>
      <c r="CB223">
        <v>1</v>
      </c>
      <c r="CC223">
        <v>13</v>
      </c>
      <c r="CD223">
        <v>5</v>
      </c>
      <c r="CE223">
        <v>4</v>
      </c>
      <c r="CF223">
        <v>10</v>
      </c>
      <c r="CG223">
        <v>12</v>
      </c>
      <c r="CH223">
        <v>7</v>
      </c>
      <c r="CI223">
        <v>1</v>
      </c>
      <c r="CJ223">
        <v>10</v>
      </c>
      <c r="CL223">
        <v>11</v>
      </c>
      <c r="CM223">
        <v>4</v>
      </c>
      <c r="CN223">
        <v>3</v>
      </c>
      <c r="CO223">
        <v>4</v>
      </c>
      <c r="CP223">
        <v>13</v>
      </c>
      <c r="CQ223">
        <v>4</v>
      </c>
      <c r="CR223">
        <v>4</v>
      </c>
      <c r="CS223">
        <v>2</v>
      </c>
      <c r="CT223">
        <v>13</v>
      </c>
      <c r="CU223">
        <v>3</v>
      </c>
      <c r="CV223">
        <v>4</v>
      </c>
      <c r="CW223">
        <v>11</v>
      </c>
      <c r="CX223">
        <v>12</v>
      </c>
      <c r="CY223">
        <v>4</v>
      </c>
      <c r="CZ223">
        <v>2</v>
      </c>
      <c r="DA223">
        <v>11</v>
      </c>
      <c r="DC223">
        <f>((6/15)*100)</f>
        <v>40</v>
      </c>
      <c r="DD223">
        <f>((5/15)*100)</f>
        <v>33.333333333333329</v>
      </c>
      <c r="DE223">
        <f>((7/15)*100)</f>
        <v>46.666666666666664</v>
      </c>
      <c r="DF223">
        <f>((5/12)*100)</f>
        <v>41.666666666666671</v>
      </c>
      <c r="DG223">
        <f>((4/12)*100)</f>
        <v>33.333333333333329</v>
      </c>
      <c r="DH223">
        <f>((1/12)*100)</f>
        <v>8.3333333333333321</v>
      </c>
      <c r="DI223">
        <f>((5/13)*100)</f>
        <v>38.461538461538467</v>
      </c>
      <c r="DJ223">
        <f>((4/13)*100)</f>
        <v>30.76923076923077</v>
      </c>
      <c r="DK223">
        <f>((10/13)*100)</f>
        <v>76.923076923076934</v>
      </c>
      <c r="DL223">
        <f>((7/12)*100)</f>
        <v>58.333333333333336</v>
      </c>
      <c r="DM223">
        <f>((1/12)*100)</f>
        <v>8.3333333333333321</v>
      </c>
      <c r="DN223">
        <f>((10/12)*100)</f>
        <v>83.333333333333343</v>
      </c>
      <c r="DP223">
        <f>((4/11)*100)</f>
        <v>36.363636363636367</v>
      </c>
      <c r="DQ223">
        <f>((3/11)*100)</f>
        <v>27.27272727272727</v>
      </c>
      <c r="DR223">
        <f>((4/11)*100)</f>
        <v>36.363636363636367</v>
      </c>
      <c r="DS223">
        <f>((4/13)*100)</f>
        <v>30.76923076923077</v>
      </c>
      <c r="DT223">
        <f>((4/13)*100)</f>
        <v>30.76923076923077</v>
      </c>
      <c r="DU223">
        <f>((2/13)*100)</f>
        <v>15.384615384615385</v>
      </c>
      <c r="DV223">
        <f>((3/13)*100)</f>
        <v>23.076923076923077</v>
      </c>
      <c r="DW223">
        <f>((4/13)*100)</f>
        <v>30.76923076923077</v>
      </c>
      <c r="DX223">
        <f>((11/13)*100)</f>
        <v>84.615384615384613</v>
      </c>
      <c r="DY223">
        <f>((4/12)*100)</f>
        <v>33.333333333333329</v>
      </c>
      <c r="DZ223">
        <f>((2/12)*100)</f>
        <v>16.666666666666664</v>
      </c>
      <c r="EA223">
        <f>((11/12)*100)</f>
        <v>91.666666666666657</v>
      </c>
    </row>
    <row r="224" spans="1:131" x14ac:dyDescent="0.25">
      <c r="A224">
        <v>220.15905699999999</v>
      </c>
      <c r="B224">
        <v>9.0871919999999999</v>
      </c>
      <c r="C224">
        <v>232.10069999999999</v>
      </c>
      <c r="D224">
        <v>7.5008509999999999</v>
      </c>
      <c r="E224">
        <v>218.660169</v>
      </c>
      <c r="F224">
        <v>9.8739530000000002</v>
      </c>
      <c r="G224">
        <v>216.15097800000001</v>
      </c>
      <c r="H224">
        <v>5.8822580000000002</v>
      </c>
      <c r="K224">
        <f>(15/200)</f>
        <v>7.4999999999999997E-2</v>
      </c>
      <c r="L224">
        <f>(13/200)</f>
        <v>6.5000000000000002E-2</v>
      </c>
      <c r="M224">
        <f>(14/200)</f>
        <v>7.0000000000000007E-2</v>
      </c>
      <c r="N224">
        <f>(14/200)</f>
        <v>7.0000000000000007E-2</v>
      </c>
      <c r="P224">
        <f>(11/200)</f>
        <v>5.5E-2</v>
      </c>
      <c r="Q224">
        <f>(13/200)</f>
        <v>6.5000000000000002E-2</v>
      </c>
      <c r="R224">
        <f>(14/200)</f>
        <v>7.0000000000000007E-2</v>
      </c>
      <c r="S224">
        <f>(12/200)</f>
        <v>0.06</v>
      </c>
      <c r="U224">
        <f>0.075+0.055</f>
        <v>0.13</v>
      </c>
      <c r="V224">
        <f>0.065+0.065</f>
        <v>0.13</v>
      </c>
      <c r="W224">
        <f>0.07+0.07</f>
        <v>0.14000000000000001</v>
      </c>
      <c r="X224">
        <f>0.07+0.06</f>
        <v>0.13</v>
      </c>
      <c r="Z224">
        <f>SQRT((ABS($A$225-$A$224)^2+(ABS($B$225-$B$224)^2)))</f>
        <v>20.543187134266056</v>
      </c>
      <c r="AA224">
        <f>SQRT((ABS($C$225-$C$224)^2+(ABS($D$225-$D$224)^2)))</f>
        <v>20.850049173918244</v>
      </c>
      <c r="AB224">
        <f>SQRT((ABS($E$225-$E$224)^2+(ABS($F$225-$F$224)^2)))</f>
        <v>19.212023127683189</v>
      </c>
      <c r="AC224">
        <f>SQRT((ABS($G$225-$G$224)^2+(ABS($H$225-$H$224)^2)))</f>
        <v>17.366759458019601</v>
      </c>
      <c r="AJ224">
        <f>1/0.13</f>
        <v>7.6923076923076916</v>
      </c>
      <c r="AK224">
        <f>1/0.13</f>
        <v>7.6923076923076916</v>
      </c>
      <c r="AL224">
        <f>1/0.14</f>
        <v>7.1428571428571423</v>
      </c>
      <c r="AM224">
        <f>1/0.13</f>
        <v>7.6923076923076916</v>
      </c>
      <c r="AO224">
        <f>$Z224/$U224</f>
        <v>158.02451641743119</v>
      </c>
      <c r="AP224">
        <f>$AA224/$V224</f>
        <v>160.38499364552496</v>
      </c>
      <c r="AQ224">
        <f>$AB224/$W224</f>
        <v>137.22873662630849</v>
      </c>
      <c r="AR224">
        <f>$AC224/$X224</f>
        <v>133.59045736938154</v>
      </c>
      <c r="AV224">
        <f>((0.075/0.13)*100)</f>
        <v>57.692307692307686</v>
      </c>
      <c r="AW224">
        <f>((0.065/0.13)*100)</f>
        <v>50</v>
      </c>
      <c r="AX224">
        <f>((0.07/0.14)*100)</f>
        <v>50</v>
      </c>
      <c r="AY224">
        <f>((0.07/0.13)*100)</f>
        <v>53.846153846153854</v>
      </c>
      <c r="BA224">
        <f>((0.055/0.13)*100)</f>
        <v>42.307692307692307</v>
      </c>
      <c r="BB224">
        <f>((0.065/0.13)*100)</f>
        <v>50</v>
      </c>
      <c r="BC224">
        <f>((0.07/0.14)*100)</f>
        <v>50</v>
      </c>
      <c r="BD224">
        <f>((0.06/0.13)*100)</f>
        <v>46.153846153846153</v>
      </c>
      <c r="BF224">
        <f>ABS($B$224-$D$224)</f>
        <v>1.586341</v>
      </c>
      <c r="BG224">
        <f>ABS($F$224-$H$224)</f>
        <v>3.991695</v>
      </c>
      <c r="BL224">
        <f>SQRT((ABS($A$224-$E$224)^2+(ABS($B$224-$F$224)^2)))</f>
        <v>1.6928254805693888</v>
      </c>
      <c r="BM224">
        <f>SQRT((ABS($C$224-$G$225)^2+(ABS($D$224-$H$225)^2)))</f>
        <v>2.3455138678517762</v>
      </c>
      <c r="BO224">
        <f>SQRT((ABS($A$224-$G$224)^2+(ABS($B$224-$H$224)^2)))</f>
        <v>5.1318904133464152</v>
      </c>
      <c r="BP224">
        <f>SQRT((ABS($C$224-$E$225)^2+(ABS($D$224-$F$225)^2)))</f>
        <v>6.2567666742624368</v>
      </c>
      <c r="BU224">
        <v>15</v>
      </c>
      <c r="BV224">
        <v>5</v>
      </c>
      <c r="BW224">
        <v>4</v>
      </c>
      <c r="BX224">
        <v>9</v>
      </c>
      <c r="BY224">
        <v>13</v>
      </c>
      <c r="BZ224">
        <v>4</v>
      </c>
      <c r="CA224">
        <v>7</v>
      </c>
      <c r="CB224">
        <v>2</v>
      </c>
      <c r="CC224">
        <v>14</v>
      </c>
      <c r="CD224">
        <v>4</v>
      </c>
      <c r="CE224">
        <v>7</v>
      </c>
      <c r="CF224">
        <v>9</v>
      </c>
      <c r="CG224">
        <v>14</v>
      </c>
      <c r="CH224">
        <v>9</v>
      </c>
      <c r="CI224">
        <v>2</v>
      </c>
      <c r="CJ224">
        <v>9</v>
      </c>
      <c r="CL224">
        <v>11</v>
      </c>
      <c r="CM224">
        <v>4</v>
      </c>
      <c r="CN224">
        <v>3</v>
      </c>
      <c r="CO224">
        <v>6</v>
      </c>
      <c r="CP224">
        <v>13</v>
      </c>
      <c r="CQ224">
        <v>3</v>
      </c>
      <c r="CR224">
        <v>6</v>
      </c>
      <c r="CS224">
        <v>1</v>
      </c>
      <c r="CT224">
        <v>14</v>
      </c>
      <c r="CU224">
        <v>3</v>
      </c>
      <c r="CV224">
        <v>6</v>
      </c>
      <c r="CW224">
        <v>9</v>
      </c>
      <c r="CX224">
        <v>12</v>
      </c>
      <c r="CY224">
        <v>6</v>
      </c>
      <c r="CZ224">
        <v>1</v>
      </c>
      <c r="DA224">
        <v>9</v>
      </c>
      <c r="DC224">
        <f>((5/15)*100)</f>
        <v>33.333333333333329</v>
      </c>
      <c r="DD224">
        <f>((4/15)*100)</f>
        <v>26.666666666666668</v>
      </c>
      <c r="DE224">
        <f>((9/15)*100)</f>
        <v>60</v>
      </c>
      <c r="DF224">
        <f>((4/13)*100)</f>
        <v>30.76923076923077</v>
      </c>
      <c r="DG224">
        <f>((7/13)*100)</f>
        <v>53.846153846153847</v>
      </c>
      <c r="DH224">
        <f>((2/13)*100)</f>
        <v>15.384615384615385</v>
      </c>
      <c r="DI224">
        <f>((4/14)*100)</f>
        <v>28.571428571428569</v>
      </c>
      <c r="DJ224">
        <f>((7/14)*100)</f>
        <v>50</v>
      </c>
      <c r="DK224">
        <f>((9/14)*100)</f>
        <v>64.285714285714292</v>
      </c>
      <c r="DL224">
        <f>((9/14)*100)</f>
        <v>64.285714285714292</v>
      </c>
      <c r="DM224">
        <f>((2/14)*100)</f>
        <v>14.285714285714285</v>
      </c>
      <c r="DN224">
        <f>((9/14)*100)</f>
        <v>64.285714285714292</v>
      </c>
      <c r="DP224">
        <f>((4/11)*100)</f>
        <v>36.363636363636367</v>
      </c>
      <c r="DQ224">
        <f>((3/11)*100)</f>
        <v>27.27272727272727</v>
      </c>
      <c r="DR224">
        <f>((6/11)*100)</f>
        <v>54.54545454545454</v>
      </c>
      <c r="DS224">
        <f>((3/13)*100)</f>
        <v>23.076923076923077</v>
      </c>
      <c r="DT224">
        <f>((6/13)*100)</f>
        <v>46.153846153846153</v>
      </c>
      <c r="DU224">
        <f>((1/13)*100)</f>
        <v>7.6923076923076925</v>
      </c>
      <c r="DV224">
        <f>((3/14)*100)</f>
        <v>21.428571428571427</v>
      </c>
      <c r="DW224">
        <f>((6/14)*100)</f>
        <v>42.857142857142854</v>
      </c>
      <c r="DX224">
        <f>((9/14)*100)</f>
        <v>64.285714285714292</v>
      </c>
      <c r="DY224">
        <f>((6/12)*100)</f>
        <v>50</v>
      </c>
      <c r="DZ224">
        <f>((1/12)*100)</f>
        <v>8.3333333333333321</v>
      </c>
      <c r="EA224">
        <f>((9/12)*100)</f>
        <v>75</v>
      </c>
    </row>
    <row r="225" spans="1:131" x14ac:dyDescent="0.25">
      <c r="A225">
        <v>240.702202</v>
      </c>
      <c r="B225">
        <v>9.0455850000000009</v>
      </c>
      <c r="C225">
        <v>252.94698499999998</v>
      </c>
      <c r="D225">
        <v>7.8970229999999999</v>
      </c>
      <c r="E225">
        <v>237.87214399999999</v>
      </c>
      <c r="F225">
        <v>9.9169560000000008</v>
      </c>
      <c r="G225">
        <v>233.51591099999999</v>
      </c>
      <c r="H225">
        <v>5.6303929999999998</v>
      </c>
      <c r="K225">
        <f>(16/200)</f>
        <v>0.08</v>
      </c>
      <c r="L225">
        <f>(12/200)</f>
        <v>0.06</v>
      </c>
      <c r="M225">
        <f>(14/200)</f>
        <v>7.0000000000000007E-2</v>
      </c>
      <c r="N225">
        <f>(14/200)</f>
        <v>7.0000000000000007E-2</v>
      </c>
      <c r="P225">
        <f>(12/200)</f>
        <v>0.06</v>
      </c>
      <c r="Q225">
        <f>(15/200)</f>
        <v>7.4999999999999997E-2</v>
      </c>
      <c r="R225">
        <f>(13/200)</f>
        <v>6.5000000000000002E-2</v>
      </c>
      <c r="S225">
        <f>(13/200)</f>
        <v>6.5000000000000002E-2</v>
      </c>
      <c r="U225">
        <f>0.08+0.06</f>
        <v>0.14000000000000001</v>
      </c>
      <c r="V225">
        <f>0.06+0.075</f>
        <v>0.13500000000000001</v>
      </c>
      <c r="W225">
        <f>0.07+0.065</f>
        <v>0.13500000000000001</v>
      </c>
      <c r="X225">
        <f>0.07+0.065</f>
        <v>0.13500000000000001</v>
      </c>
      <c r="Z225">
        <f>SQRT((ABS($A$226-$A$225)^2+(ABS($B$226-$B$225)^2)))</f>
        <v>22.059252153445712</v>
      </c>
      <c r="AA225">
        <f>SQRT((ABS($C$226-$C$225)^2+(ABS($D$226-$D$225)^2)))</f>
        <v>18.900288841563139</v>
      </c>
      <c r="AB225">
        <f>SQRT((ABS($E$226-$E$225)^2+(ABS($F$226-$F$225)^2)))</f>
        <v>22.085540936034025</v>
      </c>
      <c r="AC225">
        <f>SQRT((ABS($G$226-$G$225)^2+(ABS($H$226-$H$225)^2)))</f>
        <v>20.089828248803563</v>
      </c>
      <c r="AJ225">
        <f>1/0.14</f>
        <v>7.1428571428571423</v>
      </c>
      <c r="AK225">
        <f>1/0.135</f>
        <v>7.4074074074074066</v>
      </c>
      <c r="AL225">
        <f>1/0.135</f>
        <v>7.4074074074074066</v>
      </c>
      <c r="AM225">
        <f>1/0.135</f>
        <v>7.4074074074074066</v>
      </c>
      <c r="AO225">
        <f>$Z225/$U225</f>
        <v>157.56608681032651</v>
      </c>
      <c r="AP225">
        <f>$AA225/$V225</f>
        <v>140.00213956713435</v>
      </c>
      <c r="AQ225">
        <f>$AB225/$W225</f>
        <v>163.59659952617795</v>
      </c>
      <c r="AR225">
        <f>$AC225/$X225</f>
        <v>148.81354258373008</v>
      </c>
      <c r="AV225">
        <f>((0.08/0.14)*100)</f>
        <v>57.142857142857139</v>
      </c>
      <c r="AW225">
        <f>((0.06/0.135)*100)</f>
        <v>44.444444444444443</v>
      </c>
      <c r="AX225">
        <f>((0.07/0.135)*100)</f>
        <v>51.851851851851848</v>
      </c>
      <c r="AY225">
        <f>((0.07/0.135)*100)</f>
        <v>51.851851851851848</v>
      </c>
      <c r="BA225">
        <f>((0.06/0.14)*100)</f>
        <v>42.857142857142847</v>
      </c>
      <c r="BB225">
        <f>((0.075/0.135)*100)</f>
        <v>55.55555555555555</v>
      </c>
      <c r="BC225">
        <f>((0.065/0.135)*100)</f>
        <v>48.148148148148145</v>
      </c>
      <c r="BD225">
        <f>((0.065/0.135)*100)</f>
        <v>48.148148148148145</v>
      </c>
      <c r="BF225">
        <f>ABS($B$225-$D$225)</f>
        <v>1.148562000000001</v>
      </c>
      <c r="BG225">
        <f>ABS($F$225-$H$225)</f>
        <v>4.286563000000001</v>
      </c>
      <c r="BL225">
        <f>SQRT((ABS($A$225-$E$225)^2+(ABS($B$225-$F$225)^2)))</f>
        <v>2.9611679626466727</v>
      </c>
      <c r="BM225">
        <f>SQRT((ABS($C$225-$G$226)^2+(ABS($D$225-$H$226)^2)))</f>
        <v>2.115879891123555</v>
      </c>
      <c r="BO225">
        <f>SQRT((ABS($A$225-$G$225)^2+(ABS($B$225-$H$225)^2)))</f>
        <v>7.9565265495406452</v>
      </c>
      <c r="BP225">
        <f>SQRT((ABS($C$225-$E$226)^2+(ABS($D$225-$F$226)^2)))</f>
        <v>7.3072948887853393</v>
      </c>
      <c r="BU225">
        <v>16</v>
      </c>
      <c r="BV225">
        <v>4</v>
      </c>
      <c r="BW225">
        <v>5</v>
      </c>
      <c r="BX225">
        <v>10</v>
      </c>
      <c r="BY225">
        <v>12</v>
      </c>
      <c r="BZ225">
        <v>2</v>
      </c>
      <c r="CA225">
        <v>6</v>
      </c>
      <c r="CB225">
        <v>1</v>
      </c>
      <c r="CC225">
        <v>14</v>
      </c>
      <c r="CD225">
        <v>5</v>
      </c>
      <c r="CE225">
        <v>6</v>
      </c>
      <c r="CF225">
        <v>9</v>
      </c>
      <c r="CG225">
        <v>14</v>
      </c>
      <c r="CH225">
        <v>10</v>
      </c>
      <c r="CI225">
        <v>1</v>
      </c>
      <c r="CJ225">
        <v>9</v>
      </c>
      <c r="CL225">
        <v>12</v>
      </c>
      <c r="CM225">
        <v>3</v>
      </c>
      <c r="CN225">
        <v>2</v>
      </c>
      <c r="CO225">
        <v>7</v>
      </c>
      <c r="CP225">
        <v>15</v>
      </c>
      <c r="CQ225">
        <v>3</v>
      </c>
      <c r="CR225">
        <v>7</v>
      </c>
      <c r="CS225">
        <v>2</v>
      </c>
      <c r="CT225">
        <v>13</v>
      </c>
      <c r="CU225">
        <v>2</v>
      </c>
      <c r="CV225">
        <v>7</v>
      </c>
      <c r="CW225">
        <v>8</v>
      </c>
      <c r="CX225">
        <v>13</v>
      </c>
      <c r="CY225">
        <v>7</v>
      </c>
      <c r="CZ225">
        <v>2</v>
      </c>
      <c r="DA225">
        <v>8</v>
      </c>
      <c r="DC225">
        <f>((4/16)*100)</f>
        <v>25</v>
      </c>
      <c r="DD225">
        <f>((5/16)*100)</f>
        <v>31.25</v>
      </c>
      <c r="DE225">
        <f>((10/16)*100)</f>
        <v>62.5</v>
      </c>
      <c r="DF225">
        <f>((2/12)*100)</f>
        <v>16.666666666666664</v>
      </c>
      <c r="DG225">
        <f>((6/12)*100)</f>
        <v>50</v>
      </c>
      <c r="DH225">
        <f>((1/12)*100)</f>
        <v>8.3333333333333321</v>
      </c>
      <c r="DI225">
        <f>((5/14)*100)</f>
        <v>35.714285714285715</v>
      </c>
      <c r="DJ225">
        <f>((6/14)*100)</f>
        <v>42.857142857142854</v>
      </c>
      <c r="DK225">
        <f>((9/14)*100)</f>
        <v>64.285714285714292</v>
      </c>
      <c r="DL225">
        <f>((10/14)*100)</f>
        <v>71.428571428571431</v>
      </c>
      <c r="DM225">
        <f>((1/14)*100)</f>
        <v>7.1428571428571423</v>
      </c>
      <c r="DN225">
        <f>((9/14)*100)</f>
        <v>64.285714285714292</v>
      </c>
      <c r="DP225">
        <f>((3/12)*100)</f>
        <v>25</v>
      </c>
      <c r="DQ225">
        <f>((2/12)*100)</f>
        <v>16.666666666666664</v>
      </c>
      <c r="DR225">
        <f>((7/12)*100)</f>
        <v>58.333333333333336</v>
      </c>
      <c r="DS225">
        <f>((3/15)*100)</f>
        <v>20</v>
      </c>
      <c r="DT225">
        <f>((7/15)*100)</f>
        <v>46.666666666666664</v>
      </c>
      <c r="DU225">
        <f>((2/15)*100)</f>
        <v>13.333333333333334</v>
      </c>
      <c r="DV225">
        <f>((2/13)*100)</f>
        <v>15.384615384615385</v>
      </c>
      <c r="DW225">
        <f>((7/13)*100)</f>
        <v>53.846153846153847</v>
      </c>
      <c r="DX225">
        <f>((8/13)*100)</f>
        <v>61.53846153846154</v>
      </c>
      <c r="DY225">
        <f>((7/13)*100)</f>
        <v>53.846153846153847</v>
      </c>
      <c r="DZ225">
        <f>((2/13)*100)</f>
        <v>15.384615384615385</v>
      </c>
      <c r="EA225">
        <f>((8/13)*100)</f>
        <v>61.53846153846154</v>
      </c>
    </row>
    <row r="226" spans="1:131" x14ac:dyDescent="0.25">
      <c r="A226">
        <v>262.75234799999998</v>
      </c>
      <c r="B226">
        <v>8.4118130000000004</v>
      </c>
      <c r="C226">
        <v>271.81318099999999</v>
      </c>
      <c r="D226">
        <v>6.7623129999999998</v>
      </c>
      <c r="E226">
        <v>259.95764700000001</v>
      </c>
      <c r="F226">
        <v>9.957891</v>
      </c>
      <c r="G226">
        <v>253.604116</v>
      </c>
      <c r="H226">
        <v>5.8857730000000004</v>
      </c>
      <c r="K226">
        <f>(17/200)</f>
        <v>8.5000000000000006E-2</v>
      </c>
      <c r="L226">
        <f>(13/200)</f>
        <v>6.5000000000000002E-2</v>
      </c>
      <c r="M226">
        <f>(16/200)</f>
        <v>0.08</v>
      </c>
      <c r="N226">
        <f>(14/200)</f>
        <v>7.0000000000000007E-2</v>
      </c>
      <c r="P226">
        <f>(13/200)</f>
        <v>6.5000000000000002E-2</v>
      </c>
      <c r="Q226">
        <f>(17/200)</f>
        <v>8.5000000000000006E-2</v>
      </c>
      <c r="R226">
        <f>(16/200)</f>
        <v>0.08</v>
      </c>
      <c r="S226">
        <f>(14/200)</f>
        <v>7.0000000000000007E-2</v>
      </c>
      <c r="U226">
        <f>0.085+0.065</f>
        <v>0.15000000000000002</v>
      </c>
      <c r="V226">
        <f>0.065+0.085</f>
        <v>0.15000000000000002</v>
      </c>
      <c r="W226">
        <f>0.08+0.08</f>
        <v>0.16</v>
      </c>
      <c r="X226">
        <f>0.07+0.07</f>
        <v>0.14000000000000001</v>
      </c>
      <c r="AJ226">
        <f>1/0.15</f>
        <v>6.666666666666667</v>
      </c>
      <c r="AK226">
        <f>1/0.15</f>
        <v>6.666666666666667</v>
      </c>
      <c r="AL226">
        <f>1/0.16</f>
        <v>6.25</v>
      </c>
      <c r="AM226">
        <f>1/0.14</f>
        <v>7.1428571428571423</v>
      </c>
      <c r="AV226">
        <f>((0.085/0.15)*100)</f>
        <v>56.666666666666679</v>
      </c>
      <c r="AW226">
        <f>((0.065/0.15)*100)</f>
        <v>43.333333333333336</v>
      </c>
      <c r="AX226">
        <f>((0.08/0.16)*100)</f>
        <v>50</v>
      </c>
      <c r="AY226">
        <f>((0.07/0.14)*100)</f>
        <v>50</v>
      </c>
      <c r="BA226">
        <f>((0.065/0.15)*100)</f>
        <v>43.333333333333336</v>
      </c>
      <c r="BB226">
        <f>((0.085/0.15)*100)</f>
        <v>56.666666666666679</v>
      </c>
      <c r="BC226">
        <f>((0.08/0.16)*100)</f>
        <v>50</v>
      </c>
      <c r="BD226">
        <f>((0.07/0.14)*100)</f>
        <v>50</v>
      </c>
      <c r="BF226">
        <f>ABS($B$226-$D$226)</f>
        <v>1.6495000000000006</v>
      </c>
      <c r="BG226">
        <f>ABS($F$226-$H$226)</f>
        <v>4.0721179999999997</v>
      </c>
      <c r="BI226">
        <v>2.2523705000000001</v>
      </c>
      <c r="BJ226">
        <v>2.5113135</v>
      </c>
      <c r="BO226">
        <f>SQRT((ABS($A$226-$G$226)^2+(ABS($B$226-$H$226)^2)))</f>
        <v>9.4905756836676467</v>
      </c>
      <c r="BU226">
        <v>17</v>
      </c>
      <c r="BV226">
        <v>2</v>
      </c>
      <c r="BW226">
        <v>5</v>
      </c>
      <c r="BX226">
        <v>12</v>
      </c>
      <c r="BY226">
        <v>13</v>
      </c>
      <c r="BZ226">
        <v>1</v>
      </c>
      <c r="CA226">
        <v>9</v>
      </c>
      <c r="CB226">
        <v>0</v>
      </c>
      <c r="CC226">
        <v>16</v>
      </c>
      <c r="CD226">
        <v>5</v>
      </c>
      <c r="CE226">
        <v>9</v>
      </c>
      <c r="CF226">
        <v>7</v>
      </c>
      <c r="CG226">
        <v>14</v>
      </c>
      <c r="CH226">
        <v>12</v>
      </c>
      <c r="CI226">
        <v>0</v>
      </c>
      <c r="CJ226">
        <v>7</v>
      </c>
      <c r="CL226">
        <v>13</v>
      </c>
      <c r="CM226">
        <v>3</v>
      </c>
      <c r="CN226">
        <v>4</v>
      </c>
      <c r="CO226">
        <v>9</v>
      </c>
      <c r="CP226">
        <v>17</v>
      </c>
      <c r="CQ226">
        <v>2</v>
      </c>
      <c r="CR226">
        <v>10</v>
      </c>
      <c r="CS226">
        <v>3</v>
      </c>
      <c r="CT226">
        <v>16</v>
      </c>
      <c r="CU226">
        <v>4</v>
      </c>
      <c r="CV226">
        <v>10</v>
      </c>
      <c r="CW226">
        <v>9</v>
      </c>
      <c r="CX226">
        <v>14</v>
      </c>
      <c r="CY226">
        <v>9</v>
      </c>
      <c r="CZ226">
        <v>3</v>
      </c>
      <c r="DA226">
        <v>9</v>
      </c>
      <c r="DC226">
        <f>((2/17)*100)</f>
        <v>11.76470588235294</v>
      </c>
      <c r="DD226">
        <f>((5/17)*100)</f>
        <v>29.411764705882355</v>
      </c>
      <c r="DE226">
        <f>((12/17)*100)</f>
        <v>70.588235294117652</v>
      </c>
      <c r="DF226">
        <f>((1/13)*100)</f>
        <v>7.6923076923076925</v>
      </c>
      <c r="DG226">
        <f>((9/13)*100)</f>
        <v>69.230769230769226</v>
      </c>
      <c r="DH226">
        <f>((0/13)*100)</f>
        <v>0</v>
      </c>
      <c r="DI226">
        <f>((5/16)*100)</f>
        <v>31.25</v>
      </c>
      <c r="DJ226">
        <f>((9/16)*100)</f>
        <v>56.25</v>
      </c>
      <c r="DK226">
        <f>((7/16)*100)</f>
        <v>43.75</v>
      </c>
      <c r="DL226">
        <f>((12/14)*100)</f>
        <v>85.714285714285708</v>
      </c>
      <c r="DM226">
        <f>((0/14)*100)</f>
        <v>0</v>
      </c>
      <c r="DN226">
        <f>((7/14)*100)</f>
        <v>50</v>
      </c>
      <c r="DP226">
        <f>((3/13)*100)</f>
        <v>23.076923076923077</v>
      </c>
      <c r="DQ226">
        <f>((4/13)*100)</f>
        <v>30.76923076923077</v>
      </c>
      <c r="DR226">
        <f>((9/13)*100)</f>
        <v>69.230769230769226</v>
      </c>
      <c r="DS226">
        <f>((2/17)*100)</f>
        <v>11.76470588235294</v>
      </c>
      <c r="DT226">
        <f>((10/17)*100)</f>
        <v>58.82352941176471</v>
      </c>
      <c r="DU226">
        <f>((3/17)*100)</f>
        <v>17.647058823529413</v>
      </c>
      <c r="DV226">
        <f>((4/16)*100)</f>
        <v>25</v>
      </c>
      <c r="DW226">
        <f>((10/16)*100)</f>
        <v>62.5</v>
      </c>
      <c r="DX226">
        <f>((9/16)*100)</f>
        <v>56.25</v>
      </c>
      <c r="DY226">
        <f>((9/14)*100)</f>
        <v>64.285714285714292</v>
      </c>
      <c r="DZ226">
        <f>((3/14)*100)</f>
        <v>21.428571428571427</v>
      </c>
      <c r="EA226">
        <f>((9/14)*100)</f>
        <v>64.285714285714292</v>
      </c>
    </row>
    <row r="227" spans="1:131" x14ac:dyDescent="0.25">
      <c r="A227" t="s">
        <v>22</v>
      </c>
      <c r="B227" t="s">
        <v>22</v>
      </c>
      <c r="C227" t="s">
        <v>22</v>
      </c>
      <c r="D227" t="s">
        <v>22</v>
      </c>
      <c r="E227" t="s">
        <v>22</v>
      </c>
      <c r="F227" t="s">
        <v>22</v>
      </c>
      <c r="G227" t="s">
        <v>22</v>
      </c>
      <c r="H227" t="s">
        <v>22</v>
      </c>
      <c r="P227">
        <f>(14/200)</f>
        <v>7.0000000000000007E-2</v>
      </c>
      <c r="S227">
        <f>(16/200)</f>
        <v>0.08</v>
      </c>
      <c r="CL227">
        <v>14</v>
      </c>
      <c r="CM227">
        <v>2</v>
      </c>
      <c r="CN227">
        <v>3</v>
      </c>
      <c r="CO227">
        <v>12</v>
      </c>
      <c r="CX227">
        <v>16</v>
      </c>
      <c r="CY227">
        <v>12</v>
      </c>
      <c r="CZ227">
        <v>3</v>
      </c>
      <c r="DA227">
        <v>7</v>
      </c>
      <c r="DP227">
        <f>((2/14)*100)</f>
        <v>14.285714285714285</v>
      </c>
      <c r="DQ227">
        <f>((3/14)*100)</f>
        <v>21.428571428571427</v>
      </c>
      <c r="DR227">
        <f>((12/14)*100)</f>
        <v>85.714285714285708</v>
      </c>
      <c r="DY227">
        <f>((12/16)*100)</f>
        <v>75</v>
      </c>
      <c r="DZ227">
        <f>((3/16)*100)</f>
        <v>18.75</v>
      </c>
      <c r="EA227">
        <f>((7/16)*100)</f>
        <v>43.75</v>
      </c>
    </row>
    <row r="228" spans="1:131" x14ac:dyDescent="0.25">
      <c r="A228">
        <v>70.459902000000014</v>
      </c>
      <c r="B228">
        <v>9.3786810000000003</v>
      </c>
      <c r="C228">
        <v>71.357152000000013</v>
      </c>
      <c r="D228">
        <v>7.9818210000000001</v>
      </c>
      <c r="E228">
        <v>72.483447000000012</v>
      </c>
      <c r="F228">
        <v>10.606483000000001</v>
      </c>
      <c r="G228">
        <v>73.088422000000008</v>
      </c>
      <c r="H228">
        <v>6.6986610000000004</v>
      </c>
      <c r="Z228">
        <f>SQRT((ABS($A$229-$A$228)^2+(ABS($B$229-$B$228)^2)))</f>
        <v>19.003567074918323</v>
      </c>
      <c r="AA228">
        <f>SQRT((ABS($C$229-$C$228)^2+(ABS($D$229-$D$228)^2)))</f>
        <v>22.770994761437734</v>
      </c>
      <c r="AB228">
        <f>SQRT((ABS($E$229-$E$228)^2+(ABS($F$229-$F$228)^2)))</f>
        <v>21.272819330112242</v>
      </c>
      <c r="AC228">
        <f>SQRT((ABS($G$229-$G$228)^2+(ABS($H$229-$H$228)^2)))</f>
        <v>21.912111711881945</v>
      </c>
      <c r="BF228">
        <f>ABS($B$228-$D$228)</f>
        <v>1.3968600000000002</v>
      </c>
      <c r="BG228">
        <f>ABS($F$228-$H$228)</f>
        <v>3.9078220000000004</v>
      </c>
      <c r="BL228">
        <f>SQRT((ABS($A$228-$E$228)^2+(ABS($B$228-$F$228)^2)))</f>
        <v>2.3669034873076247</v>
      </c>
      <c r="BM228">
        <f>SQRT((ABS($C$228-$G$228)^2+(ABS($D$228-$H$228)^2)))</f>
        <v>2.1549467275317928</v>
      </c>
      <c r="BO228">
        <f>SQRT((ABS($A$228-$G$228)^2+(ABS($B$228-$H$228)^2)))</f>
        <v>3.7538812702055417</v>
      </c>
      <c r="BP228">
        <f>SQRT((ABS($C$228-$E$228)^2+(ABS($D$228-$F$228)^2)))</f>
        <v>2.8561146757910478</v>
      </c>
    </row>
    <row r="229" spans="1:131" x14ac:dyDescent="0.25">
      <c r="A229">
        <v>89.462568000000005</v>
      </c>
      <c r="B229">
        <v>9.563739</v>
      </c>
      <c r="C229">
        <v>94.118440000000007</v>
      </c>
      <c r="D229">
        <v>7.3170120000000001</v>
      </c>
      <c r="E229">
        <v>93.749973000000011</v>
      </c>
      <c r="F229">
        <v>11.123894</v>
      </c>
      <c r="G229">
        <v>94.997735000000006</v>
      </c>
      <c r="H229">
        <v>6.3484559999999997</v>
      </c>
      <c r="K229">
        <f>(12/200)</f>
        <v>0.06</v>
      </c>
      <c r="L229">
        <f>(15/200)</f>
        <v>7.4999999999999997E-2</v>
      </c>
      <c r="M229">
        <f>(13/200)</f>
        <v>6.5000000000000002E-2</v>
      </c>
      <c r="N229">
        <f>(13/200)</f>
        <v>6.5000000000000002E-2</v>
      </c>
      <c r="P229">
        <f>(8/200)</f>
        <v>0.04</v>
      </c>
      <c r="Q229">
        <f>(9/200)</f>
        <v>4.4999999999999998E-2</v>
      </c>
      <c r="R229">
        <f>(10/200)</f>
        <v>0.05</v>
      </c>
      <c r="S229">
        <f>(11/200)</f>
        <v>5.5E-2</v>
      </c>
      <c r="U229">
        <f>0.06+0.04</f>
        <v>0.1</v>
      </c>
      <c r="V229">
        <f>0.075+0.045</f>
        <v>0.12</v>
      </c>
      <c r="W229">
        <f>0.065+0.05</f>
        <v>0.115</v>
      </c>
      <c r="X229">
        <f>0.065+0.055</f>
        <v>0.12</v>
      </c>
      <c r="Z229">
        <f>SQRT((ABS($A$230-$A$229)^2+(ABS($B$230-$B$229)^2)))</f>
        <v>27.903496873385112</v>
      </c>
      <c r="AA229">
        <f>SQRT((ABS($C$230-$C$229)^2+(ABS($D$230-$D$229)^2)))</f>
        <v>28.603326955072991</v>
      </c>
      <c r="AB229">
        <f>SQRT((ABS($E$230-$E$229)^2+(ABS($F$230-$F$229)^2)))</f>
        <v>28.901789794279615</v>
      </c>
      <c r="AC229">
        <f>SQRT((ABS($G$230-$G$229)^2+(ABS($H$230-$H$229)^2)))</f>
        <v>28.891430600235537</v>
      </c>
      <c r="AJ229">
        <f>1/0.1</f>
        <v>10</v>
      </c>
      <c r="AK229">
        <f>1/0.12</f>
        <v>8.3333333333333339</v>
      </c>
      <c r="AL229">
        <f>1/0.115</f>
        <v>8.695652173913043</v>
      </c>
      <c r="AM229">
        <f>1/0.12</f>
        <v>8.3333333333333339</v>
      </c>
      <c r="AO229">
        <f>$Z229/$U229</f>
        <v>279.03496873385109</v>
      </c>
      <c r="AP229">
        <f>$AA229/$V229</f>
        <v>238.36105795894159</v>
      </c>
      <c r="AQ229">
        <f>$AB229/$W229</f>
        <v>251.31991125460533</v>
      </c>
      <c r="AR229">
        <f>$AC229/$X229</f>
        <v>240.7619216686295</v>
      </c>
      <c r="AV229">
        <f>((0.06/0.1)*100)</f>
        <v>60</v>
      </c>
      <c r="AW229">
        <f>((0.075/0.12)*100)</f>
        <v>62.5</v>
      </c>
      <c r="AX229">
        <f>((0.065/0.115)*100)</f>
        <v>56.521739130434781</v>
      </c>
      <c r="AY229">
        <f>((0.065/0.12)*100)</f>
        <v>54.166666666666671</v>
      </c>
      <c r="BA229">
        <f>((0.04/0.1)*100)</f>
        <v>40</v>
      </c>
      <c r="BB229">
        <f>((0.045/0.12)*100)</f>
        <v>37.5</v>
      </c>
      <c r="BC229">
        <f>((0.05/0.115)*100)</f>
        <v>43.478260869565219</v>
      </c>
      <c r="BD229">
        <f>((0.055/0.12)*100)</f>
        <v>45.833333333333336</v>
      </c>
      <c r="BF229">
        <f>ABS($B$229-$D$229)</f>
        <v>2.2467269999999999</v>
      </c>
      <c r="BG229">
        <f>ABS($F$229-$H$229)</f>
        <v>4.7754380000000003</v>
      </c>
      <c r="BL229">
        <f>SQRT((ABS($A$229-$E$229)^2+(ABS($B$229-$F$229)^2)))</f>
        <v>4.5624472882489346</v>
      </c>
      <c r="BM229">
        <f>SQRT((ABS($C$229-$G$229)^2+(ABS($D$229-$H$229)^2)))</f>
        <v>1.308151528746192</v>
      </c>
      <c r="BO229">
        <f>SQRT((ABS($A$229-$G$229)^2+(ABS($B$229-$H$229)^2)))</f>
        <v>6.4012591330126618</v>
      </c>
      <c r="BP229">
        <f>SQRT((ABS($C$229-$E$229)^2+(ABS($D$229-$F$229)^2)))</f>
        <v>3.8246723378628129</v>
      </c>
      <c r="BU229">
        <v>12</v>
      </c>
      <c r="BV229">
        <v>10</v>
      </c>
      <c r="BW229">
        <v>2</v>
      </c>
      <c r="BX229">
        <v>2</v>
      </c>
      <c r="BY229">
        <v>15</v>
      </c>
      <c r="BZ229">
        <v>10</v>
      </c>
      <c r="CA229">
        <v>5</v>
      </c>
      <c r="CB229">
        <v>4</v>
      </c>
      <c r="CC229">
        <v>13</v>
      </c>
      <c r="CD229">
        <v>3</v>
      </c>
      <c r="CE229">
        <v>5</v>
      </c>
      <c r="CF229">
        <v>12</v>
      </c>
      <c r="CG229">
        <v>13</v>
      </c>
      <c r="CH229">
        <v>4</v>
      </c>
      <c r="CI229">
        <v>4</v>
      </c>
      <c r="CJ229">
        <v>12</v>
      </c>
      <c r="CL229">
        <v>8</v>
      </c>
      <c r="CM229">
        <v>7</v>
      </c>
      <c r="CN229">
        <v>0</v>
      </c>
      <c r="CO229">
        <v>0</v>
      </c>
      <c r="CP229">
        <v>9</v>
      </c>
      <c r="CQ229">
        <v>7</v>
      </c>
      <c r="CR229">
        <v>0</v>
      </c>
      <c r="CS229">
        <v>0</v>
      </c>
      <c r="CT229">
        <v>10</v>
      </c>
      <c r="CU229">
        <v>0</v>
      </c>
      <c r="CV229">
        <v>0</v>
      </c>
      <c r="CW229">
        <v>10</v>
      </c>
      <c r="CX229">
        <v>11</v>
      </c>
      <c r="CY229">
        <v>1</v>
      </c>
      <c r="CZ229">
        <v>0</v>
      </c>
      <c r="DA229">
        <v>10</v>
      </c>
      <c r="DC229">
        <f>((10/12)*100)</f>
        <v>83.333333333333343</v>
      </c>
      <c r="DD229">
        <f>((2/12)*100)</f>
        <v>16.666666666666664</v>
      </c>
      <c r="DE229">
        <f>((2/12)*100)</f>
        <v>16.666666666666664</v>
      </c>
      <c r="DF229">
        <f>((10/15)*100)</f>
        <v>66.666666666666657</v>
      </c>
      <c r="DG229">
        <f>((5/15)*100)</f>
        <v>33.333333333333329</v>
      </c>
      <c r="DH229">
        <f>((4/15)*100)</f>
        <v>26.666666666666668</v>
      </c>
      <c r="DI229">
        <f>((3/13)*100)</f>
        <v>23.076923076923077</v>
      </c>
      <c r="DJ229">
        <f>((5/13)*100)</f>
        <v>38.461538461538467</v>
      </c>
      <c r="DK229">
        <f>((12/13)*100)</f>
        <v>92.307692307692307</v>
      </c>
      <c r="DL229">
        <f>((4/13)*100)</f>
        <v>30.76923076923077</v>
      </c>
      <c r="DM229">
        <f>((4/13)*100)</f>
        <v>30.76923076923077</v>
      </c>
      <c r="DN229">
        <f>((12/13)*100)</f>
        <v>92.307692307692307</v>
      </c>
      <c r="DP229">
        <f>((7/8)*100)</f>
        <v>87.5</v>
      </c>
      <c r="DQ229">
        <f>((0/8)*100)</f>
        <v>0</v>
      </c>
      <c r="DR229">
        <f>((0/8)*100)</f>
        <v>0</v>
      </c>
      <c r="DS229">
        <f>((7/9)*100)</f>
        <v>77.777777777777786</v>
      </c>
      <c r="DT229">
        <f>((0/9)*100)</f>
        <v>0</v>
      </c>
      <c r="DU229">
        <f>((0/9)*100)</f>
        <v>0</v>
      </c>
      <c r="DV229">
        <f>((0/10)*100)</f>
        <v>0</v>
      </c>
      <c r="DW229">
        <f>((0/10)*100)</f>
        <v>0</v>
      </c>
      <c r="DX229">
        <f>((10/10)*100)</f>
        <v>100</v>
      </c>
      <c r="DY229">
        <f>((1/11)*100)</f>
        <v>9.0909090909090917</v>
      </c>
      <c r="DZ229">
        <f>((0/11)*100)</f>
        <v>0</v>
      </c>
      <c r="EA229">
        <f>((10/11)*100)</f>
        <v>90.909090909090907</v>
      </c>
    </row>
    <row r="230" spans="1:131" x14ac:dyDescent="0.25">
      <c r="A230">
        <v>117.351506</v>
      </c>
      <c r="B230">
        <v>8.6624759999999998</v>
      </c>
      <c r="C230">
        <v>122.71977700000001</v>
      </c>
      <c r="D230">
        <v>6.9796180000000003</v>
      </c>
      <c r="E230">
        <v>122.64975900000002</v>
      </c>
      <c r="F230">
        <v>10.783567</v>
      </c>
      <c r="G230">
        <v>123.88775000000001</v>
      </c>
      <c r="H230">
        <v>6.0624570000000002</v>
      </c>
      <c r="K230">
        <f>(14/200)</f>
        <v>7.0000000000000007E-2</v>
      </c>
      <c r="L230">
        <f>(14/200)</f>
        <v>7.0000000000000007E-2</v>
      </c>
      <c r="M230">
        <f>(14/200)</f>
        <v>7.0000000000000007E-2</v>
      </c>
      <c r="N230">
        <f>(15/200)</f>
        <v>7.4999999999999997E-2</v>
      </c>
      <c r="P230">
        <f>(10/200)</f>
        <v>0.05</v>
      </c>
      <c r="Q230">
        <f>(10/200)</f>
        <v>0.05</v>
      </c>
      <c r="R230">
        <f>(10/200)</f>
        <v>0.05</v>
      </c>
      <c r="S230">
        <f>(10/200)</f>
        <v>0.05</v>
      </c>
      <c r="U230">
        <f>0.07+0.05</f>
        <v>0.12000000000000001</v>
      </c>
      <c r="V230">
        <f>0.07+0.05</f>
        <v>0.12000000000000001</v>
      </c>
      <c r="W230">
        <f>0.07+0.05</f>
        <v>0.12000000000000001</v>
      </c>
      <c r="X230">
        <f>0.075+0.05</f>
        <v>0.125</v>
      </c>
      <c r="Z230">
        <f>SQRT((ABS($A$231-$A$230)^2+(ABS($B$231-$B$230)^2)))</f>
        <v>33.063398359096851</v>
      </c>
      <c r="AA230">
        <f>SQRT((ABS($C$231-$C$230)^2+(ABS($D$231-$D$230)^2)))</f>
        <v>31.582626462948525</v>
      </c>
      <c r="AB230">
        <f>SQRT((ABS($E$231-$E$230)^2+(ABS($F$231-$F$230)^2)))</f>
        <v>30.9760590518157</v>
      </c>
      <c r="AC230">
        <f>SQRT((ABS($G$231-$G$230)^2+(ABS($H$231-$H$230)^2)))</f>
        <v>30.737686239358226</v>
      </c>
      <c r="AJ230">
        <f>1/0.12</f>
        <v>8.3333333333333339</v>
      </c>
      <c r="AK230">
        <f>1/0.12</f>
        <v>8.3333333333333339</v>
      </c>
      <c r="AL230">
        <f>1/0.12</f>
        <v>8.3333333333333339</v>
      </c>
      <c r="AM230">
        <f>1/0.125</f>
        <v>8</v>
      </c>
      <c r="AO230">
        <f>$Z230/$U230</f>
        <v>275.52831965914038</v>
      </c>
      <c r="AP230">
        <f>$AA230/$V230</f>
        <v>263.18855385790437</v>
      </c>
      <c r="AQ230">
        <f>$AB230/$W230</f>
        <v>258.13382543179745</v>
      </c>
      <c r="AR230">
        <f>$AC230/$X230</f>
        <v>245.90148991486581</v>
      </c>
      <c r="AV230">
        <f>((0.07/0.12)*100)</f>
        <v>58.333333333333336</v>
      </c>
      <c r="AW230">
        <f>((0.07/0.12)*100)</f>
        <v>58.333333333333336</v>
      </c>
      <c r="AX230">
        <f>((0.07/0.12)*100)</f>
        <v>58.333333333333336</v>
      </c>
      <c r="AY230">
        <f>((0.075/0.125)*100)</f>
        <v>60</v>
      </c>
      <c r="BA230">
        <f>((0.05/0.12)*100)</f>
        <v>41.666666666666671</v>
      </c>
      <c r="BB230">
        <f>((0.05/0.12)*100)</f>
        <v>41.666666666666671</v>
      </c>
      <c r="BC230">
        <f>((0.05/0.12)*100)</f>
        <v>41.666666666666671</v>
      </c>
      <c r="BD230">
        <f>((0.05/0.125)*100)</f>
        <v>40</v>
      </c>
      <c r="BF230">
        <f>ABS($B$230-$D$230)</f>
        <v>1.6828579999999995</v>
      </c>
      <c r="BG230">
        <f>ABS($F$230-$H$230)</f>
        <v>4.7211099999999995</v>
      </c>
      <c r="BL230">
        <f>SQRT((ABS($A$230-$E$230)^2+(ABS($B$230-$F$230)^2)))</f>
        <v>5.7070580759521077</v>
      </c>
      <c r="BM230">
        <f>SQRT((ABS($C$230-$G$230)^2+(ABS($D$230-$H$230)^2)))</f>
        <v>1.4850404804751987</v>
      </c>
      <c r="BO230">
        <f>SQRT((ABS($A$230-$G$230)^2+(ABS($B$230-$H$230)^2)))</f>
        <v>7.0343858600376148</v>
      </c>
      <c r="BP230">
        <f>SQRT((ABS($C$230-$E$230)^2+(ABS($D$230-$F$230)^2)))</f>
        <v>3.8045933442255024</v>
      </c>
      <c r="BU230">
        <v>14</v>
      </c>
      <c r="BV230">
        <v>9</v>
      </c>
      <c r="BW230">
        <v>4</v>
      </c>
      <c r="BX230">
        <v>4</v>
      </c>
      <c r="BY230">
        <v>14</v>
      </c>
      <c r="BZ230">
        <v>9</v>
      </c>
      <c r="CA230">
        <v>6</v>
      </c>
      <c r="CB230">
        <v>5</v>
      </c>
      <c r="CC230">
        <v>14</v>
      </c>
      <c r="CD230">
        <v>4</v>
      </c>
      <c r="CE230">
        <v>6</v>
      </c>
      <c r="CF230">
        <v>13</v>
      </c>
      <c r="CG230">
        <v>15</v>
      </c>
      <c r="CH230">
        <v>5</v>
      </c>
      <c r="CI230">
        <v>6</v>
      </c>
      <c r="CJ230">
        <v>13</v>
      </c>
      <c r="CL230">
        <v>10</v>
      </c>
      <c r="CM230">
        <v>5</v>
      </c>
      <c r="CN230">
        <v>0</v>
      </c>
      <c r="CO230">
        <v>1</v>
      </c>
      <c r="CP230">
        <v>10</v>
      </c>
      <c r="CQ230">
        <v>5</v>
      </c>
      <c r="CR230">
        <v>2</v>
      </c>
      <c r="CS230">
        <v>1</v>
      </c>
      <c r="CT230">
        <v>10</v>
      </c>
      <c r="CU230">
        <v>0</v>
      </c>
      <c r="CV230">
        <v>2</v>
      </c>
      <c r="CW230">
        <v>9</v>
      </c>
      <c r="CX230">
        <v>10</v>
      </c>
      <c r="CY230">
        <v>0</v>
      </c>
      <c r="CZ230">
        <v>1</v>
      </c>
      <c r="DA230">
        <v>9</v>
      </c>
      <c r="DC230">
        <f>((9/14)*100)</f>
        <v>64.285714285714292</v>
      </c>
      <c r="DD230">
        <f>((4/14)*100)</f>
        <v>28.571428571428569</v>
      </c>
      <c r="DE230">
        <f>((4/14)*100)</f>
        <v>28.571428571428569</v>
      </c>
      <c r="DF230">
        <f>((9/14)*100)</f>
        <v>64.285714285714292</v>
      </c>
      <c r="DG230">
        <f>((6/14)*100)</f>
        <v>42.857142857142854</v>
      </c>
      <c r="DH230">
        <f>((5/14)*100)</f>
        <v>35.714285714285715</v>
      </c>
      <c r="DI230">
        <f>((4/14)*100)</f>
        <v>28.571428571428569</v>
      </c>
      <c r="DJ230">
        <f>((6/14)*100)</f>
        <v>42.857142857142854</v>
      </c>
      <c r="DK230">
        <f>((13/14)*100)</f>
        <v>92.857142857142861</v>
      </c>
      <c r="DL230">
        <f>((5/15)*100)</f>
        <v>33.333333333333329</v>
      </c>
      <c r="DM230">
        <f>((6/15)*100)</f>
        <v>40</v>
      </c>
      <c r="DN230">
        <f>((13/15)*100)</f>
        <v>86.666666666666671</v>
      </c>
      <c r="DP230">
        <f>((5/10)*100)</f>
        <v>50</v>
      </c>
      <c r="DQ230">
        <f>((0/10)*100)</f>
        <v>0</v>
      </c>
      <c r="DR230">
        <f>((1/10)*100)</f>
        <v>10</v>
      </c>
      <c r="DS230">
        <f>((5/10)*100)</f>
        <v>50</v>
      </c>
      <c r="DT230">
        <f>((2/10)*100)</f>
        <v>20</v>
      </c>
      <c r="DU230">
        <f>((1/10)*100)</f>
        <v>10</v>
      </c>
      <c r="DV230">
        <f>((0/10)*100)</f>
        <v>0</v>
      </c>
      <c r="DW230">
        <f>((2/10)*100)</f>
        <v>20</v>
      </c>
      <c r="DX230">
        <f>((9/10)*100)</f>
        <v>90</v>
      </c>
      <c r="DY230">
        <f>((0/10)*100)</f>
        <v>0</v>
      </c>
      <c r="DZ230">
        <f>((1/10)*100)</f>
        <v>10</v>
      </c>
      <c r="EA230">
        <f>((9/10)*100)</f>
        <v>90</v>
      </c>
    </row>
    <row r="231" spans="1:131" x14ac:dyDescent="0.25">
      <c r="A231">
        <v>150.41165799999999</v>
      </c>
      <c r="B231">
        <v>9.1257909999999995</v>
      </c>
      <c r="C231">
        <v>154.30043999999998</v>
      </c>
      <c r="D231">
        <v>7.3317810000000003</v>
      </c>
      <c r="E231">
        <v>153.62568499999998</v>
      </c>
      <c r="F231">
        <v>10.692777</v>
      </c>
      <c r="G231">
        <v>154.62460299999998</v>
      </c>
      <c r="H231">
        <v>6.2887820000000003</v>
      </c>
      <c r="K231">
        <f>(12/200)</f>
        <v>0.06</v>
      </c>
      <c r="L231">
        <f>(15/200)</f>
        <v>7.4999999999999997E-2</v>
      </c>
      <c r="M231">
        <f>(14/200)</f>
        <v>7.0000000000000007E-2</v>
      </c>
      <c r="N231">
        <f>(13/200)</f>
        <v>6.5000000000000002E-2</v>
      </c>
      <c r="P231">
        <f>(10/200)</f>
        <v>0.05</v>
      </c>
      <c r="Q231">
        <f>(9/200)</f>
        <v>4.4999999999999998E-2</v>
      </c>
      <c r="R231">
        <f>(10/200)</f>
        <v>0.05</v>
      </c>
      <c r="S231">
        <f>(9/200)</f>
        <v>4.4999999999999998E-2</v>
      </c>
      <c r="U231">
        <f>0.06+0.05</f>
        <v>0.11</v>
      </c>
      <c r="V231">
        <f>0.075+0.045</f>
        <v>0.12</v>
      </c>
      <c r="W231">
        <f>0.07+0.05</f>
        <v>0.12000000000000001</v>
      </c>
      <c r="X231">
        <f>0.065+0.045</f>
        <v>0.11</v>
      </c>
      <c r="Z231">
        <f>SQRT((ABS($A$232-$A$231)^2+(ABS($B$232-$B$231)^2)))</f>
        <v>20.672913314490049</v>
      </c>
      <c r="AA231">
        <f>SQRT((ABS($C$232-$C$231)^2+(ABS($D$232-$D$231)^2)))</f>
        <v>21.58356768800008</v>
      </c>
      <c r="AB231">
        <f>SQRT((ABS($E$232-$E$231)^2+(ABS($F$232-$F$231)^2)))</f>
        <v>22.827279932931127</v>
      </c>
      <c r="AC231">
        <f>SQRT((ABS($G$232-$G$231)^2+(ABS($H$232-$H$231)^2)))</f>
        <v>21.949928637557662</v>
      </c>
      <c r="AJ231">
        <f>1/0.11</f>
        <v>9.0909090909090917</v>
      </c>
      <c r="AK231">
        <f>1/0.12</f>
        <v>8.3333333333333339</v>
      </c>
      <c r="AL231">
        <f>1/0.12</f>
        <v>8.3333333333333339</v>
      </c>
      <c r="AM231">
        <f>1/0.11</f>
        <v>9.0909090909090917</v>
      </c>
      <c r="AO231">
        <f>$Z231/$U231</f>
        <v>187.93557558627319</v>
      </c>
      <c r="AP231">
        <f>$AA231/$V231</f>
        <v>179.86306406666733</v>
      </c>
      <c r="AQ231">
        <f>$AB231/$W231</f>
        <v>190.22733277442603</v>
      </c>
      <c r="AR231">
        <f>$AC231/$X231</f>
        <v>199.54480579597873</v>
      </c>
      <c r="AV231">
        <f>((0.06/0.11)*100)</f>
        <v>54.54545454545454</v>
      </c>
      <c r="AW231">
        <f>((0.075/0.12)*100)</f>
        <v>62.5</v>
      </c>
      <c r="AX231">
        <f>((0.07/0.12)*100)</f>
        <v>58.333333333333336</v>
      </c>
      <c r="AY231">
        <f>((0.065/0.11)*100)</f>
        <v>59.090909090909093</v>
      </c>
      <c r="BA231">
        <f>((0.05/0.11)*100)</f>
        <v>45.45454545454546</v>
      </c>
      <c r="BB231">
        <f>((0.045/0.12)*100)</f>
        <v>37.5</v>
      </c>
      <c r="BC231">
        <f>((0.05/0.12)*100)</f>
        <v>41.666666666666671</v>
      </c>
      <c r="BD231">
        <f>((0.045/0.11)*100)</f>
        <v>40.909090909090907</v>
      </c>
      <c r="BF231">
        <f>ABS($B$231-$D$231)</f>
        <v>1.7940099999999992</v>
      </c>
      <c r="BG231">
        <f>ABS($F$231-$H$231)</f>
        <v>4.4039949999999992</v>
      </c>
      <c r="BL231">
        <f>SQRT((ABS($A$231-$E$231)^2+(ABS($B$231-$F$231)^2)))</f>
        <v>3.5756698226940529</v>
      </c>
      <c r="BM231">
        <f>SQRT((ABS($C$231-$G$231)^2+(ABS($D$231-$H$231)^2)))</f>
        <v>1.0922126920018826</v>
      </c>
      <c r="BO231">
        <f>SQRT((ABS($A$231-$G$231)^2+(ABS($B$231-$H$231)^2)))</f>
        <v>5.0791264641772722</v>
      </c>
      <c r="BP231">
        <f>SQRT((ABS($C$231-$E$231)^2+(ABS($D$231-$F$231)^2)))</f>
        <v>3.4280589875381375</v>
      </c>
      <c r="BU231">
        <v>12</v>
      </c>
      <c r="BV231">
        <v>8</v>
      </c>
      <c r="BW231">
        <v>3</v>
      </c>
      <c r="BX231">
        <v>5</v>
      </c>
      <c r="BY231">
        <v>15</v>
      </c>
      <c r="BZ231">
        <v>8</v>
      </c>
      <c r="CA231">
        <v>6</v>
      </c>
      <c r="CB231">
        <v>6</v>
      </c>
      <c r="CC231">
        <v>14</v>
      </c>
      <c r="CD231">
        <v>5</v>
      </c>
      <c r="CE231">
        <v>6</v>
      </c>
      <c r="CF231">
        <v>13</v>
      </c>
      <c r="CG231">
        <v>13</v>
      </c>
      <c r="CH231">
        <v>5</v>
      </c>
      <c r="CI231">
        <v>5</v>
      </c>
      <c r="CJ231">
        <v>13</v>
      </c>
      <c r="CL231">
        <v>10</v>
      </c>
      <c r="CM231">
        <v>5</v>
      </c>
      <c r="CN231">
        <v>0</v>
      </c>
      <c r="CO231">
        <v>0</v>
      </c>
      <c r="CP231">
        <v>9</v>
      </c>
      <c r="CQ231">
        <v>5</v>
      </c>
      <c r="CR231">
        <v>1</v>
      </c>
      <c r="CS231">
        <v>0</v>
      </c>
      <c r="CT231">
        <v>10</v>
      </c>
      <c r="CU231">
        <v>1</v>
      </c>
      <c r="CV231">
        <v>1</v>
      </c>
      <c r="CW231">
        <v>8</v>
      </c>
      <c r="CX231">
        <v>9</v>
      </c>
      <c r="CY231">
        <v>2</v>
      </c>
      <c r="CZ231">
        <v>0</v>
      </c>
      <c r="DA231">
        <v>8</v>
      </c>
      <c r="DC231">
        <f>((8/12)*100)</f>
        <v>66.666666666666657</v>
      </c>
      <c r="DD231">
        <f>((3/12)*100)</f>
        <v>25</v>
      </c>
      <c r="DE231">
        <f>((5/12)*100)</f>
        <v>41.666666666666671</v>
      </c>
      <c r="DF231">
        <f>((8/15)*100)</f>
        <v>53.333333333333336</v>
      </c>
      <c r="DG231">
        <f>((6/15)*100)</f>
        <v>40</v>
      </c>
      <c r="DH231">
        <f>((6/15)*100)</f>
        <v>40</v>
      </c>
      <c r="DI231">
        <f>((5/14)*100)</f>
        <v>35.714285714285715</v>
      </c>
      <c r="DJ231">
        <f>((6/14)*100)</f>
        <v>42.857142857142854</v>
      </c>
      <c r="DK231">
        <f>((13/14)*100)</f>
        <v>92.857142857142861</v>
      </c>
      <c r="DL231">
        <f>((5/13)*100)</f>
        <v>38.461538461538467</v>
      </c>
      <c r="DM231">
        <f>((5/13)*100)</f>
        <v>38.461538461538467</v>
      </c>
      <c r="DN231">
        <f>((13/13)*100)</f>
        <v>100</v>
      </c>
      <c r="DP231">
        <f>((5/10)*100)</f>
        <v>50</v>
      </c>
      <c r="DQ231">
        <f>((0/10)*100)</f>
        <v>0</v>
      </c>
      <c r="DR231">
        <f>((0/10)*100)</f>
        <v>0</v>
      </c>
      <c r="DS231">
        <f>((5/9)*100)</f>
        <v>55.555555555555557</v>
      </c>
      <c r="DT231">
        <f>((1/9)*100)</f>
        <v>11.111111111111111</v>
      </c>
      <c r="DU231">
        <f>((0/9)*100)</f>
        <v>0</v>
      </c>
      <c r="DV231">
        <f>((1/10)*100)</f>
        <v>10</v>
      </c>
      <c r="DW231">
        <f>((1/10)*100)</f>
        <v>10</v>
      </c>
      <c r="DX231">
        <f>((8/10)*100)</f>
        <v>80</v>
      </c>
      <c r="DY231">
        <f>((2/9)*100)</f>
        <v>22.222222222222221</v>
      </c>
      <c r="DZ231">
        <f>((0/9)*100)</f>
        <v>0</v>
      </c>
      <c r="EA231">
        <f>((8/9)*100)</f>
        <v>88.888888888888886</v>
      </c>
    </row>
    <row r="232" spans="1:131" x14ac:dyDescent="0.25">
      <c r="A232">
        <v>171.05045999999999</v>
      </c>
      <c r="B232">
        <v>7.9386950000000001</v>
      </c>
      <c r="C232">
        <v>175.84912800000001</v>
      </c>
      <c r="D232">
        <v>6.1052249999999999</v>
      </c>
      <c r="E232">
        <v>176.42478899999998</v>
      </c>
      <c r="F232">
        <v>9.5589490000000001</v>
      </c>
      <c r="G232">
        <v>176.53045</v>
      </c>
      <c r="H232">
        <v>4.8983739999999996</v>
      </c>
      <c r="K232">
        <f>(15/200)</f>
        <v>7.4999999999999997E-2</v>
      </c>
      <c r="L232">
        <f>(15/200)</f>
        <v>7.4999999999999997E-2</v>
      </c>
      <c r="M232">
        <f>(15/200)</f>
        <v>7.4999999999999997E-2</v>
      </c>
      <c r="N232">
        <f>(13/200)</f>
        <v>6.5000000000000002E-2</v>
      </c>
      <c r="P232">
        <f>(10/200)</f>
        <v>0.05</v>
      </c>
      <c r="Q232">
        <f>(8/200)</f>
        <v>0.04</v>
      </c>
      <c r="R232">
        <f>(9/200)</f>
        <v>4.4999999999999998E-2</v>
      </c>
      <c r="S232">
        <f>(11/200)</f>
        <v>5.5E-2</v>
      </c>
      <c r="U232">
        <f>0.075+0.05</f>
        <v>0.125</v>
      </c>
      <c r="V232">
        <f>0.075+0.04</f>
        <v>0.11499999999999999</v>
      </c>
      <c r="W232">
        <f>0.075+0.045</f>
        <v>0.12</v>
      </c>
      <c r="X232">
        <f>0.065+0.055</f>
        <v>0.12</v>
      </c>
      <c r="Z232">
        <f>SQRT((ABS($A$233-$A$232)^2+(ABS($B$233-$B$232)^2)))</f>
        <v>31.333443894374838</v>
      </c>
      <c r="AA232">
        <f>SQRT((ABS($C$233-$C$232)^2+(ABS($D$233-$D$232)^2)))</f>
        <v>21.457820151936211</v>
      </c>
      <c r="AB232">
        <f>SQRT((ABS($E$233-$E$232)^2+(ABS($F$233-$F$232)^2)))</f>
        <v>25.820357755402856</v>
      </c>
      <c r="AC232">
        <f>SQRT((ABS($G$233-$G$232)^2+(ABS($H$233-$H$232)^2)))</f>
        <v>25.65625713735767</v>
      </c>
      <c r="AJ232">
        <f>1/0.125</f>
        <v>8</v>
      </c>
      <c r="AK232">
        <f>1/0.115</f>
        <v>8.695652173913043</v>
      </c>
      <c r="AL232">
        <f>1/0.12</f>
        <v>8.3333333333333339</v>
      </c>
      <c r="AM232">
        <f>1/0.12</f>
        <v>8.3333333333333339</v>
      </c>
      <c r="AO232">
        <f>$Z232/$U232</f>
        <v>250.6675511549987</v>
      </c>
      <c r="AP232">
        <f>$AA232/$V232</f>
        <v>186.58974045161924</v>
      </c>
      <c r="AQ232">
        <f>$AB232/$W232</f>
        <v>215.16964796169049</v>
      </c>
      <c r="AR232">
        <f>$AC232/$X232</f>
        <v>213.80214281131393</v>
      </c>
      <c r="AV232">
        <f>((0.075/0.125)*100)</f>
        <v>60</v>
      </c>
      <c r="AW232">
        <f>((0.075/0.115)*100)</f>
        <v>65.217391304347814</v>
      </c>
      <c r="AX232">
        <f>((0.075/0.12)*100)</f>
        <v>62.5</v>
      </c>
      <c r="AY232">
        <f>((0.065/0.12)*100)</f>
        <v>54.166666666666671</v>
      </c>
      <c r="BA232">
        <f>((0.05/0.125)*100)</f>
        <v>40</v>
      </c>
      <c r="BB232">
        <f>((0.04/0.115)*100)</f>
        <v>34.782608695652172</v>
      </c>
      <c r="BC232">
        <f>((0.045/0.12)*100)</f>
        <v>37.5</v>
      </c>
      <c r="BD232">
        <f>((0.055/0.12)*100)</f>
        <v>45.833333333333336</v>
      </c>
      <c r="BF232">
        <f>ABS($B$232-$D$232)</f>
        <v>1.8334700000000002</v>
      </c>
      <c r="BG232">
        <f>ABS($F$232-$H$232)</f>
        <v>4.6605750000000006</v>
      </c>
      <c r="BL232">
        <f>SQRT((ABS($A$232-$E$232)^2+(ABS($B$232-$F$232)^2)))</f>
        <v>5.6132553144104254</v>
      </c>
      <c r="BM232">
        <f>SQRT((ABS($C$232-$G$232)^2+(ABS($D$232-$H$232)^2)))</f>
        <v>1.3858892466156858</v>
      </c>
      <c r="BO232">
        <f>SQRT((ABS($A$232-$G$232)^2+(ABS($B$232-$H$232)^2)))</f>
        <v>6.2668845675615543</v>
      </c>
      <c r="BP232">
        <f>SQRT((ABS($C$232-$E$232)^2+(ABS($D$232-$F$232)^2)))</f>
        <v>3.5013704538504586</v>
      </c>
      <c r="BU232">
        <v>15</v>
      </c>
      <c r="BV232">
        <v>10</v>
      </c>
      <c r="BW232">
        <v>6</v>
      </c>
      <c r="BX232">
        <v>5</v>
      </c>
      <c r="BY232">
        <v>15</v>
      </c>
      <c r="BZ232">
        <v>10</v>
      </c>
      <c r="CA232">
        <v>6</v>
      </c>
      <c r="CB232">
        <v>4</v>
      </c>
      <c r="CC232">
        <v>15</v>
      </c>
      <c r="CD232">
        <v>5</v>
      </c>
      <c r="CE232">
        <v>6</v>
      </c>
      <c r="CF232">
        <v>13</v>
      </c>
      <c r="CG232">
        <v>13</v>
      </c>
      <c r="CH232">
        <v>4</v>
      </c>
      <c r="CI232">
        <v>4</v>
      </c>
      <c r="CJ232">
        <v>13</v>
      </c>
      <c r="CL232">
        <v>10</v>
      </c>
      <c r="CM232">
        <v>3</v>
      </c>
      <c r="CN232">
        <v>1</v>
      </c>
      <c r="CO232">
        <v>2</v>
      </c>
      <c r="CP232">
        <v>8</v>
      </c>
      <c r="CQ232">
        <v>3</v>
      </c>
      <c r="CR232">
        <v>0</v>
      </c>
      <c r="CS232">
        <v>0</v>
      </c>
      <c r="CT232">
        <v>9</v>
      </c>
      <c r="CU232">
        <v>0</v>
      </c>
      <c r="CV232">
        <v>0</v>
      </c>
      <c r="CW232">
        <v>9</v>
      </c>
      <c r="CX232">
        <v>11</v>
      </c>
      <c r="CY232">
        <v>1</v>
      </c>
      <c r="CZ232">
        <v>0</v>
      </c>
      <c r="DA232">
        <v>9</v>
      </c>
      <c r="DC232">
        <f>((10/15)*100)</f>
        <v>66.666666666666657</v>
      </c>
      <c r="DD232">
        <f>((6/15)*100)</f>
        <v>40</v>
      </c>
      <c r="DE232">
        <f>((5/15)*100)</f>
        <v>33.333333333333329</v>
      </c>
      <c r="DF232">
        <f>((10/15)*100)</f>
        <v>66.666666666666657</v>
      </c>
      <c r="DG232">
        <f>((6/15)*100)</f>
        <v>40</v>
      </c>
      <c r="DH232">
        <f>((4/15)*100)</f>
        <v>26.666666666666668</v>
      </c>
      <c r="DI232">
        <f>((5/15)*100)</f>
        <v>33.333333333333329</v>
      </c>
      <c r="DJ232">
        <f>((6/15)*100)</f>
        <v>40</v>
      </c>
      <c r="DK232">
        <f>((13/15)*100)</f>
        <v>86.666666666666671</v>
      </c>
      <c r="DL232">
        <f>((4/13)*100)</f>
        <v>30.76923076923077</v>
      </c>
      <c r="DM232">
        <f>((4/13)*100)</f>
        <v>30.76923076923077</v>
      </c>
      <c r="DN232">
        <f>((13/13)*100)</f>
        <v>100</v>
      </c>
      <c r="DP232">
        <f>((3/10)*100)</f>
        <v>30</v>
      </c>
      <c r="DQ232">
        <f>((1/10)*100)</f>
        <v>10</v>
      </c>
      <c r="DR232">
        <f>((2/10)*100)</f>
        <v>20</v>
      </c>
      <c r="DS232">
        <f>((3/8)*100)</f>
        <v>37.5</v>
      </c>
      <c r="DT232">
        <f>((0/8)*100)</f>
        <v>0</v>
      </c>
      <c r="DU232">
        <f>((0/8)*100)</f>
        <v>0</v>
      </c>
      <c r="DV232">
        <f>((0/9)*100)</f>
        <v>0</v>
      </c>
      <c r="DW232">
        <f>((0/9)*100)</f>
        <v>0</v>
      </c>
      <c r="DX232">
        <f>((9/9)*100)</f>
        <v>100</v>
      </c>
      <c r="DY232">
        <f>((1/11)*100)</f>
        <v>9.0909090909090917</v>
      </c>
      <c r="DZ232">
        <f>((0/11)*100)</f>
        <v>0</v>
      </c>
      <c r="EA232">
        <f>((9/11)*100)</f>
        <v>81.818181818181827</v>
      </c>
    </row>
    <row r="233" spans="1:131" x14ac:dyDescent="0.25">
      <c r="A233">
        <v>202.38049999999998</v>
      </c>
      <c r="B233">
        <v>7.4768509999999999</v>
      </c>
      <c r="C233">
        <v>197.30595699999998</v>
      </c>
      <c r="D233">
        <v>5.8989849999999997</v>
      </c>
      <c r="E233">
        <v>202.20879299999999</v>
      </c>
      <c r="F233">
        <v>8.189273</v>
      </c>
      <c r="G233">
        <v>202.16825399999999</v>
      </c>
      <c r="H233">
        <v>3.9254730000000002</v>
      </c>
      <c r="K233">
        <f>(19/200)</f>
        <v>9.5000000000000001E-2</v>
      </c>
      <c r="L233">
        <f>(10/200)</f>
        <v>0.05</v>
      </c>
      <c r="M233">
        <f>(15/200)</f>
        <v>7.4999999999999997E-2</v>
      </c>
      <c r="N233">
        <f>(13/200)</f>
        <v>6.5000000000000002E-2</v>
      </c>
      <c r="P233">
        <f>(10/200)</f>
        <v>0.05</v>
      </c>
      <c r="Q233">
        <f>(10/200)</f>
        <v>0.05</v>
      </c>
      <c r="R233">
        <f>(10/200)</f>
        <v>0.05</v>
      </c>
      <c r="S233">
        <f>(11/200)</f>
        <v>5.5E-2</v>
      </c>
      <c r="U233">
        <f>0.095+0.05</f>
        <v>0.14500000000000002</v>
      </c>
      <c r="V233">
        <f>0.05+0.05</f>
        <v>0.1</v>
      </c>
      <c r="W233">
        <f>0.075+0.05</f>
        <v>0.125</v>
      </c>
      <c r="X233">
        <f>0.065+0.055</f>
        <v>0.12</v>
      </c>
      <c r="Z233">
        <f>SQRT((ABS($A$234-$A$233)^2+(ABS($B$234-$B$233)^2)))</f>
        <v>23.980459089731923</v>
      </c>
      <c r="AA233">
        <f>SQRT((ABS($C$234-$C$233)^2+(ABS($D$234-$D$233)^2)))</f>
        <v>21.707901467348382</v>
      </c>
      <c r="AB233">
        <f>SQRT((ABS($E$234-$E$233)^2+(ABS($F$234-$F$233)^2)))</f>
        <v>23.70228650359828</v>
      </c>
      <c r="AC233">
        <f>SQRT((ABS($G$234-$G$233)^2+(ABS($H$234-$H$233)^2)))</f>
        <v>21.704505649967711</v>
      </c>
      <c r="AJ233">
        <f>1/0.145</f>
        <v>6.8965517241379315</v>
      </c>
      <c r="AK233">
        <f>1/0.1</f>
        <v>10</v>
      </c>
      <c r="AL233">
        <f>1/0.125</f>
        <v>8</v>
      </c>
      <c r="AM233">
        <f>1/0.12</f>
        <v>8.3333333333333339</v>
      </c>
      <c r="AO233">
        <f>$Z233/$U233</f>
        <v>165.38247648090979</v>
      </c>
      <c r="AP233">
        <f>$AA233/$V233</f>
        <v>217.07901467348381</v>
      </c>
      <c r="AQ233">
        <f>$AB233/$W233</f>
        <v>189.61829202878624</v>
      </c>
      <c r="AR233">
        <f>$AC233/$X233</f>
        <v>180.8708804163976</v>
      </c>
      <c r="AV233">
        <f>((0.095/0.145)*100)</f>
        <v>65.517241379310349</v>
      </c>
      <c r="AW233">
        <f>((0.05/0.1)*100)</f>
        <v>50</v>
      </c>
      <c r="AX233">
        <f>((0.075/0.125)*100)</f>
        <v>60</v>
      </c>
      <c r="AY233">
        <f>((0.065/0.12)*100)</f>
        <v>54.166666666666671</v>
      </c>
      <c r="BA233">
        <f>((0.05/0.145)*100)</f>
        <v>34.482758620689658</v>
      </c>
      <c r="BB233">
        <f>((0.05/0.1)*100)</f>
        <v>50</v>
      </c>
      <c r="BC233">
        <f>((0.05/0.125)*100)</f>
        <v>40</v>
      </c>
      <c r="BD233">
        <f>((0.055/0.12)*100)</f>
        <v>45.833333333333336</v>
      </c>
      <c r="BF233">
        <f>ABS($B$233-$D$233)</f>
        <v>1.5778660000000002</v>
      </c>
      <c r="BG233">
        <f>ABS($F$233-$H$233)</f>
        <v>4.2637999999999998</v>
      </c>
      <c r="BL233">
        <f>SQRT((ABS($A$233-$E$233)^2+(ABS($B$233-$F$233)^2)))</f>
        <v>0.73282221577473994</v>
      </c>
      <c r="BM233">
        <f>SQRT((ABS($C$233-$G$233)^2+(ABS($D$233-$H$233)^2)))</f>
        <v>5.2475405410871403</v>
      </c>
      <c r="BO233">
        <f>SQRT((ABS($A$233-$G$233)^2+(ABS($B$233-$H$233)^2)))</f>
        <v>3.5577147248479597</v>
      </c>
      <c r="BP233">
        <f>SQRT((ABS($C$233-$E$233)^2+(ABS($D$233-$F$233)^2)))</f>
        <v>5.411397228612965</v>
      </c>
      <c r="BU233">
        <v>19</v>
      </c>
      <c r="BV233">
        <v>10</v>
      </c>
      <c r="BW233">
        <v>9</v>
      </c>
      <c r="BX233">
        <v>8</v>
      </c>
      <c r="BY233">
        <v>10</v>
      </c>
      <c r="BZ233">
        <v>10</v>
      </c>
      <c r="CA233">
        <v>1</v>
      </c>
      <c r="CB233">
        <v>0</v>
      </c>
      <c r="CC233">
        <v>15</v>
      </c>
      <c r="CD233">
        <v>5</v>
      </c>
      <c r="CE233">
        <v>5</v>
      </c>
      <c r="CF233">
        <v>13</v>
      </c>
      <c r="CG233">
        <v>13</v>
      </c>
      <c r="CH233">
        <v>4</v>
      </c>
      <c r="CI233">
        <v>3</v>
      </c>
      <c r="CJ233">
        <v>13</v>
      </c>
      <c r="CL233">
        <v>10</v>
      </c>
      <c r="CM233">
        <v>5</v>
      </c>
      <c r="CN233">
        <v>0</v>
      </c>
      <c r="CO233">
        <v>1</v>
      </c>
      <c r="CP233">
        <v>10</v>
      </c>
      <c r="CQ233">
        <v>5</v>
      </c>
      <c r="CR233">
        <v>1</v>
      </c>
      <c r="CS233">
        <v>1</v>
      </c>
      <c r="CT233">
        <v>10</v>
      </c>
      <c r="CU233">
        <v>0</v>
      </c>
      <c r="CV233">
        <v>1</v>
      </c>
      <c r="CW233">
        <v>10</v>
      </c>
      <c r="CX233">
        <v>11</v>
      </c>
      <c r="CY233">
        <v>0</v>
      </c>
      <c r="CZ233">
        <v>1</v>
      </c>
      <c r="DA233">
        <v>10</v>
      </c>
      <c r="DC233">
        <f>((10/19)*100)</f>
        <v>52.631578947368418</v>
      </c>
      <c r="DD233">
        <f>((9/19)*100)</f>
        <v>47.368421052631575</v>
      </c>
      <c r="DE233">
        <f>((8/19)*100)</f>
        <v>42.105263157894733</v>
      </c>
      <c r="DF233">
        <f>((10/10)*100)</f>
        <v>100</v>
      </c>
      <c r="DG233">
        <f>((1/10)*100)</f>
        <v>10</v>
      </c>
      <c r="DH233">
        <f>((0/10)*100)</f>
        <v>0</v>
      </c>
      <c r="DI233">
        <f>((5/15)*100)</f>
        <v>33.333333333333329</v>
      </c>
      <c r="DJ233">
        <f>((5/15)*100)</f>
        <v>33.333333333333329</v>
      </c>
      <c r="DK233">
        <f>((13/15)*100)</f>
        <v>86.666666666666671</v>
      </c>
      <c r="DL233">
        <f>((4/13)*100)</f>
        <v>30.76923076923077</v>
      </c>
      <c r="DM233">
        <f>((3/13)*100)</f>
        <v>23.076923076923077</v>
      </c>
      <c r="DN233">
        <f>((13/13)*100)</f>
        <v>100</v>
      </c>
      <c r="DP233">
        <f>((5/10)*100)</f>
        <v>50</v>
      </c>
      <c r="DQ233">
        <f>((0/10)*100)</f>
        <v>0</v>
      </c>
      <c r="DR233">
        <f>((1/10)*100)</f>
        <v>10</v>
      </c>
      <c r="DS233">
        <f>((5/10)*100)</f>
        <v>50</v>
      </c>
      <c r="DT233">
        <f>((1/10)*100)</f>
        <v>10</v>
      </c>
      <c r="DU233">
        <f>((1/10)*100)</f>
        <v>10</v>
      </c>
      <c r="DV233">
        <f>((0/10)*100)</f>
        <v>0</v>
      </c>
      <c r="DW233">
        <f>((1/10)*100)</f>
        <v>10</v>
      </c>
      <c r="DX233">
        <f>((10/10)*100)</f>
        <v>100</v>
      </c>
      <c r="DY233">
        <f>((0/11)*100)</f>
        <v>0</v>
      </c>
      <c r="DZ233">
        <f>((1/11)*100)</f>
        <v>9.0909090909090917</v>
      </c>
      <c r="EA233">
        <f>((10/11)*100)</f>
        <v>90.909090909090907</v>
      </c>
    </row>
    <row r="234" spans="1:131" x14ac:dyDescent="0.25">
      <c r="A234">
        <v>226.33659700000001</v>
      </c>
      <c r="B234">
        <v>8.5575150000000004</v>
      </c>
      <c r="C234">
        <v>218.982585</v>
      </c>
      <c r="D234">
        <v>7.063796</v>
      </c>
      <c r="E234">
        <v>225.85545300000001</v>
      </c>
      <c r="F234">
        <v>9.812189</v>
      </c>
      <c r="G234">
        <v>223.823736</v>
      </c>
      <c r="H234">
        <v>5.3834390000000001</v>
      </c>
      <c r="K234">
        <f>(17/200)</f>
        <v>8.5000000000000006E-2</v>
      </c>
      <c r="L234">
        <f>(12/200)</f>
        <v>0.06</v>
      </c>
      <c r="M234">
        <f>(16/200)</f>
        <v>0.08</v>
      </c>
      <c r="N234">
        <f>(13/200)</f>
        <v>6.5000000000000002E-2</v>
      </c>
      <c r="P234">
        <f>(10/200)</f>
        <v>0.05</v>
      </c>
      <c r="Q234">
        <f>(10/200)</f>
        <v>0.05</v>
      </c>
      <c r="R234">
        <f>(10/200)</f>
        <v>0.05</v>
      </c>
      <c r="S234">
        <f>(11/200)</f>
        <v>5.5E-2</v>
      </c>
      <c r="U234">
        <f>0.085+0.05</f>
        <v>0.13500000000000001</v>
      </c>
      <c r="V234">
        <f>0.06+0.05</f>
        <v>0.11</v>
      </c>
      <c r="W234">
        <f>0.08+0.05</f>
        <v>0.13</v>
      </c>
      <c r="X234">
        <f>0.065+0.055</f>
        <v>0.12</v>
      </c>
      <c r="Z234">
        <f>SQRT((ABS($A$235-$A$234)^2+(ABS($B$235-$B$234)^2)))</f>
        <v>24.189926305123674</v>
      </c>
      <c r="AA234">
        <f>SQRT((ABS($C$235-$C$234)^2+(ABS($D$235-$D$234)^2)))</f>
        <v>22.93755264839772</v>
      </c>
      <c r="AB234">
        <f>SQRT((ABS($E$235-$E$234)^2+(ABS($F$235-$F$234)^2)))</f>
        <v>23.344556923967566</v>
      </c>
      <c r="AC234">
        <f>SQRT((ABS($G$235-$G$234)^2+(ABS($H$235-$H$234)^2)))</f>
        <v>21.317245781596078</v>
      </c>
      <c r="AJ234">
        <f>1/0.135</f>
        <v>7.4074074074074066</v>
      </c>
      <c r="AK234">
        <f>1/0.11</f>
        <v>9.0909090909090917</v>
      </c>
      <c r="AL234">
        <f>1/0.13</f>
        <v>7.6923076923076916</v>
      </c>
      <c r="AM234">
        <f>1/0.12</f>
        <v>8.3333333333333339</v>
      </c>
      <c r="AO234">
        <f>$Z234/$U234</f>
        <v>179.18463929721239</v>
      </c>
      <c r="AP234">
        <f>$AA234/$V234</f>
        <v>208.52320589452472</v>
      </c>
      <c r="AQ234">
        <f>$AB234/$W234</f>
        <v>179.57351479975051</v>
      </c>
      <c r="AR234">
        <f>$AC234/$X234</f>
        <v>177.643714846634</v>
      </c>
      <c r="AV234">
        <f>((0.085/0.135)*100)</f>
        <v>62.962962962962962</v>
      </c>
      <c r="AW234">
        <f>((0.06/0.11)*100)</f>
        <v>54.54545454545454</v>
      </c>
      <c r="AX234">
        <f>((0.08/0.13)*100)</f>
        <v>61.53846153846154</v>
      </c>
      <c r="AY234">
        <f>((0.065/0.12)*100)</f>
        <v>54.166666666666671</v>
      </c>
      <c r="BA234">
        <f>((0.05/0.135)*100)</f>
        <v>37.037037037037038</v>
      </c>
      <c r="BB234">
        <f>((0.05/0.11)*100)</f>
        <v>45.45454545454546</v>
      </c>
      <c r="BC234">
        <f>((0.05/0.13)*100)</f>
        <v>38.461538461538467</v>
      </c>
      <c r="BD234">
        <f>((0.055/0.12)*100)</f>
        <v>45.833333333333336</v>
      </c>
      <c r="BF234">
        <f>ABS($B$234-$D$234)</f>
        <v>1.4937190000000005</v>
      </c>
      <c r="BG234">
        <f>ABS($F$234-$H$234)</f>
        <v>4.42875</v>
      </c>
      <c r="BL234">
        <f>SQRT((ABS($A$234-$E$234)^2+(ABS($B$234-$F$234)^2)))</f>
        <v>1.3437657515400516</v>
      </c>
      <c r="BM234">
        <f>SQRT((ABS($C$234-$G$234)^2+(ABS($D$234-$H$234)^2)))</f>
        <v>5.1244846230864978</v>
      </c>
      <c r="BO234">
        <f>SQRT((ABS($A$234-$G$234)^2+(ABS($B$234-$H$234)^2)))</f>
        <v>4.0483612560018756</v>
      </c>
      <c r="BP234">
        <f>SQRT((ABS($C$234-$E$234)^2+(ABS($D$234-$F$234)^2)))</f>
        <v>7.4020253058114545</v>
      </c>
      <c r="BU234">
        <v>17</v>
      </c>
      <c r="BV234">
        <v>8</v>
      </c>
      <c r="BW234">
        <v>7</v>
      </c>
      <c r="BX234">
        <v>7</v>
      </c>
      <c r="BY234">
        <v>12</v>
      </c>
      <c r="BZ234">
        <v>8</v>
      </c>
      <c r="CA234">
        <v>4</v>
      </c>
      <c r="CB234">
        <v>3</v>
      </c>
      <c r="CC234">
        <v>16</v>
      </c>
      <c r="CD234">
        <v>7</v>
      </c>
      <c r="CE234">
        <v>7</v>
      </c>
      <c r="CF234">
        <v>13</v>
      </c>
      <c r="CG234">
        <v>13</v>
      </c>
      <c r="CH234">
        <v>7</v>
      </c>
      <c r="CI234">
        <v>4</v>
      </c>
      <c r="CJ234">
        <v>13</v>
      </c>
      <c r="CL234">
        <v>10</v>
      </c>
      <c r="CM234">
        <v>6</v>
      </c>
      <c r="CN234">
        <v>0</v>
      </c>
      <c r="CO234">
        <v>1</v>
      </c>
      <c r="CP234">
        <v>10</v>
      </c>
      <c r="CQ234">
        <v>6</v>
      </c>
      <c r="CR234">
        <v>0</v>
      </c>
      <c r="CS234">
        <v>0</v>
      </c>
      <c r="CT234">
        <v>10</v>
      </c>
      <c r="CU234">
        <v>0</v>
      </c>
      <c r="CV234">
        <v>2</v>
      </c>
      <c r="CW234">
        <v>10</v>
      </c>
      <c r="CX234">
        <v>11</v>
      </c>
      <c r="CY234">
        <v>1</v>
      </c>
      <c r="CZ234">
        <v>2</v>
      </c>
      <c r="DA234">
        <v>10</v>
      </c>
      <c r="DC234">
        <f>((8/17)*100)</f>
        <v>47.058823529411761</v>
      </c>
      <c r="DD234">
        <f>((7/17)*100)</f>
        <v>41.17647058823529</v>
      </c>
      <c r="DE234">
        <f>((7/17)*100)</f>
        <v>41.17647058823529</v>
      </c>
      <c r="DF234">
        <f>((8/12)*100)</f>
        <v>66.666666666666657</v>
      </c>
      <c r="DG234">
        <f>((4/12)*100)</f>
        <v>33.333333333333329</v>
      </c>
      <c r="DH234">
        <f>((3/12)*100)</f>
        <v>25</v>
      </c>
      <c r="DI234">
        <f>((7/16)*100)</f>
        <v>43.75</v>
      </c>
      <c r="DJ234">
        <f>((7/16)*100)</f>
        <v>43.75</v>
      </c>
      <c r="DK234">
        <f>((13/16)*100)</f>
        <v>81.25</v>
      </c>
      <c r="DL234">
        <f>((7/13)*100)</f>
        <v>53.846153846153847</v>
      </c>
      <c r="DM234">
        <f>((4/13)*100)</f>
        <v>30.76923076923077</v>
      </c>
      <c r="DN234">
        <f>((13/13)*100)</f>
        <v>100</v>
      </c>
      <c r="DP234">
        <f>((6/10)*100)</f>
        <v>60</v>
      </c>
      <c r="DQ234">
        <f>((0/10)*100)</f>
        <v>0</v>
      </c>
      <c r="DR234">
        <f>((1/10)*100)</f>
        <v>10</v>
      </c>
      <c r="DS234">
        <f>((6/10)*100)</f>
        <v>60</v>
      </c>
      <c r="DT234">
        <f>((0/10)*100)</f>
        <v>0</v>
      </c>
      <c r="DU234">
        <f>((0/10)*100)</f>
        <v>0</v>
      </c>
      <c r="DV234">
        <f>((0/10)*100)</f>
        <v>0</v>
      </c>
      <c r="DW234">
        <f>((2/10)*100)</f>
        <v>20</v>
      </c>
      <c r="DX234">
        <f>((10/10)*100)</f>
        <v>100</v>
      </c>
      <c r="DY234">
        <f>((1/11)*100)</f>
        <v>9.0909090909090917</v>
      </c>
      <c r="DZ234">
        <f>((2/11)*100)</f>
        <v>18.181818181818183</v>
      </c>
      <c r="EA234">
        <f>((10/11)*100)</f>
        <v>90.909090909090907</v>
      </c>
    </row>
    <row r="235" spans="1:131" x14ac:dyDescent="0.25">
      <c r="A235">
        <v>250.52638000000002</v>
      </c>
      <c r="B235">
        <v>8.4742499999999996</v>
      </c>
      <c r="C235">
        <v>241.91960900000001</v>
      </c>
      <c r="D235">
        <v>7.219525</v>
      </c>
      <c r="E235">
        <v>249.19857200000001</v>
      </c>
      <c r="F235">
        <v>9.5530880000000007</v>
      </c>
      <c r="G235">
        <v>245.13885999999999</v>
      </c>
      <c r="H235">
        <v>5.0826789999999997</v>
      </c>
      <c r="K235">
        <f>(14/200)</f>
        <v>7.0000000000000007E-2</v>
      </c>
      <c r="L235">
        <f>(13/200)</f>
        <v>6.5000000000000002E-2</v>
      </c>
      <c r="M235">
        <f>(14/200)</f>
        <v>7.0000000000000007E-2</v>
      </c>
      <c r="N235">
        <f>(12/200)</f>
        <v>0.06</v>
      </c>
      <c r="P235">
        <f>(10/200)</f>
        <v>0.05</v>
      </c>
      <c r="Q235">
        <f>(11/200)</f>
        <v>5.5E-2</v>
      </c>
      <c r="R235">
        <f>(11/200)</f>
        <v>5.5E-2</v>
      </c>
      <c r="S235">
        <f>(12/200)</f>
        <v>0.06</v>
      </c>
      <c r="U235">
        <f>0.07+0.05</f>
        <v>0.12000000000000001</v>
      </c>
      <c r="V235">
        <f>0.065+0.055</f>
        <v>0.12</v>
      </c>
      <c r="W235">
        <f>0.07+0.055</f>
        <v>0.125</v>
      </c>
      <c r="X235">
        <f>0.06+0.06</f>
        <v>0.12</v>
      </c>
      <c r="Z235">
        <f>SQRT((ABS($A$236-$A$235)^2+(ABS($B$236-$B$235)^2)))</f>
        <v>21.754696860874528</v>
      </c>
      <c r="AA235">
        <f>SQRT((ABS($C$236-$C$235)^2+(ABS($D$236-$D$235)^2)))</f>
        <v>22.372223278466077</v>
      </c>
      <c r="AC235">
        <f>SQRT((ABS($G$236-$G$235)^2+(ABS($H$236-$H$235)^2)))</f>
        <v>20.481974392868125</v>
      </c>
      <c r="AJ235">
        <f>1/0.12</f>
        <v>8.3333333333333339</v>
      </c>
      <c r="AK235">
        <f>1/0.12</f>
        <v>8.3333333333333339</v>
      </c>
      <c r="AL235">
        <f>1/0.125</f>
        <v>8</v>
      </c>
      <c r="AM235">
        <f>1/0.12</f>
        <v>8.3333333333333339</v>
      </c>
      <c r="AO235">
        <f>$Z235/$U235</f>
        <v>181.28914050728773</v>
      </c>
      <c r="AP235">
        <f>$AA235/$V235</f>
        <v>186.4351939872173</v>
      </c>
      <c r="AR235">
        <f>$AC235/$X235</f>
        <v>170.68311994056771</v>
      </c>
      <c r="AV235">
        <f>((0.07/0.12)*100)</f>
        <v>58.333333333333336</v>
      </c>
      <c r="AW235">
        <f>((0.065/0.12)*100)</f>
        <v>54.166666666666671</v>
      </c>
      <c r="AX235">
        <f>((0.07/0.125)*100)</f>
        <v>56.000000000000007</v>
      </c>
      <c r="AY235">
        <f>((0.06/0.12)*100)</f>
        <v>50</v>
      </c>
      <c r="BA235">
        <f>((0.05/0.12)*100)</f>
        <v>41.666666666666671</v>
      </c>
      <c r="BB235">
        <f>((0.055/0.12)*100)</f>
        <v>45.833333333333336</v>
      </c>
      <c r="BC235">
        <f>((0.055/0.125)*100)</f>
        <v>44</v>
      </c>
      <c r="BD235">
        <f>((0.06/0.12)*100)</f>
        <v>50</v>
      </c>
      <c r="BF235">
        <f>ABS($B$235-$D$235)</f>
        <v>1.2547249999999996</v>
      </c>
      <c r="BG235">
        <f>ABS($F$235-$H$235)</f>
        <v>4.470409000000001</v>
      </c>
      <c r="BL235">
        <f>SQRT((ABS($A$235-$E$235)^2+(ABS($B$235-$F$235)^2)))</f>
        <v>1.710837664744383</v>
      </c>
      <c r="BM235">
        <f>SQRT((ABS($C$235-$G$235)^2+(ABS($D$235-$H$235)^2)))</f>
        <v>3.8638954215554162</v>
      </c>
      <c r="BO235">
        <f>SQRT((ABS($A$235-$G$235)^2+(ABS($B$235-$H$235)^2)))</f>
        <v>6.3661704028749693</v>
      </c>
      <c r="BP235">
        <f>SQRT((ABS($C$235-$E$235)^2+(ABS($D$235-$F$235)^2)))</f>
        <v>7.6438745823265615</v>
      </c>
      <c r="BU235">
        <v>14</v>
      </c>
      <c r="BV235">
        <v>5</v>
      </c>
      <c r="BW235">
        <v>4</v>
      </c>
      <c r="BX235">
        <v>6</v>
      </c>
      <c r="BY235">
        <v>13</v>
      </c>
      <c r="BZ235">
        <v>5</v>
      </c>
      <c r="CA235">
        <v>7</v>
      </c>
      <c r="CB235">
        <v>4</v>
      </c>
      <c r="CC235">
        <v>14</v>
      </c>
      <c r="CD235">
        <v>4</v>
      </c>
      <c r="CE235">
        <v>6</v>
      </c>
      <c r="CF235">
        <v>10</v>
      </c>
      <c r="CG235">
        <v>12</v>
      </c>
      <c r="CH235">
        <v>6</v>
      </c>
      <c r="CI235">
        <v>2</v>
      </c>
      <c r="CJ235">
        <v>10</v>
      </c>
      <c r="CL235">
        <v>10</v>
      </c>
      <c r="CM235">
        <v>2</v>
      </c>
      <c r="CN235">
        <v>1</v>
      </c>
      <c r="CO235">
        <v>4</v>
      </c>
      <c r="CP235">
        <v>11</v>
      </c>
      <c r="CQ235">
        <v>2</v>
      </c>
      <c r="CR235">
        <v>2</v>
      </c>
      <c r="CS235">
        <v>2</v>
      </c>
      <c r="CT235">
        <v>11</v>
      </c>
      <c r="CU235">
        <v>1</v>
      </c>
      <c r="CV235">
        <v>5</v>
      </c>
      <c r="CW235">
        <v>9</v>
      </c>
      <c r="CX235">
        <v>12</v>
      </c>
      <c r="CY235">
        <v>4</v>
      </c>
      <c r="CZ235">
        <v>3</v>
      </c>
      <c r="DA235">
        <v>9</v>
      </c>
      <c r="DC235">
        <f>((5/14)*100)</f>
        <v>35.714285714285715</v>
      </c>
      <c r="DD235">
        <f>((4/14)*100)</f>
        <v>28.571428571428569</v>
      </c>
      <c r="DE235">
        <f>((6/14)*100)</f>
        <v>42.857142857142854</v>
      </c>
      <c r="DF235">
        <f>((5/13)*100)</f>
        <v>38.461538461538467</v>
      </c>
      <c r="DG235">
        <f>((7/13)*100)</f>
        <v>53.846153846153847</v>
      </c>
      <c r="DH235">
        <f>((4/13)*100)</f>
        <v>30.76923076923077</v>
      </c>
      <c r="DI235">
        <f>((4/14)*100)</f>
        <v>28.571428571428569</v>
      </c>
      <c r="DJ235">
        <f>((6/14)*100)</f>
        <v>42.857142857142854</v>
      </c>
      <c r="DK235">
        <f>((10/14)*100)</f>
        <v>71.428571428571431</v>
      </c>
      <c r="DL235">
        <f>((6/12)*100)</f>
        <v>50</v>
      </c>
      <c r="DM235">
        <f>((2/12)*100)</f>
        <v>16.666666666666664</v>
      </c>
      <c r="DN235">
        <f>((10/12)*100)</f>
        <v>83.333333333333343</v>
      </c>
      <c r="DP235">
        <f>((2/10)*100)</f>
        <v>20</v>
      </c>
      <c r="DQ235">
        <f>((1/10)*100)</f>
        <v>10</v>
      </c>
      <c r="DR235">
        <f>((4/10)*100)</f>
        <v>40</v>
      </c>
      <c r="DS235">
        <f>((2/11)*100)</f>
        <v>18.181818181818183</v>
      </c>
      <c r="DT235">
        <f>((2/11)*100)</f>
        <v>18.181818181818183</v>
      </c>
      <c r="DU235">
        <f>((2/11)*100)</f>
        <v>18.181818181818183</v>
      </c>
      <c r="DV235">
        <f>((1/11)*100)</f>
        <v>9.0909090909090917</v>
      </c>
      <c r="DW235">
        <f>((5/11)*100)</f>
        <v>45.454545454545453</v>
      </c>
      <c r="DX235">
        <f>((9/11)*100)</f>
        <v>81.818181818181827</v>
      </c>
      <c r="DY235">
        <f>((4/12)*100)</f>
        <v>33.333333333333329</v>
      </c>
      <c r="DZ235">
        <f>((3/12)*100)</f>
        <v>25</v>
      </c>
      <c r="EA235">
        <f>((9/12)*100)</f>
        <v>75</v>
      </c>
    </row>
    <row r="236" spans="1:131" x14ac:dyDescent="0.25">
      <c r="A236">
        <v>272.27096299999999</v>
      </c>
      <c r="B236">
        <v>7.8109659999999996</v>
      </c>
      <c r="C236">
        <v>264.291811</v>
      </c>
      <c r="D236">
        <v>7.188669</v>
      </c>
      <c r="G236">
        <v>265.62080900000001</v>
      </c>
      <c r="H236">
        <v>5.050427</v>
      </c>
      <c r="K236">
        <f>(16/200)</f>
        <v>0.08</v>
      </c>
      <c r="L236">
        <f>(11/200)</f>
        <v>5.5E-2</v>
      </c>
      <c r="N236">
        <f>(13/200)</f>
        <v>6.5000000000000002E-2</v>
      </c>
      <c r="P236">
        <f>(12/200)</f>
        <v>0.06</v>
      </c>
      <c r="Q236">
        <f>(13/200)</f>
        <v>6.5000000000000002E-2</v>
      </c>
      <c r="R236">
        <f>(15/200)</f>
        <v>7.4999999999999997E-2</v>
      </c>
      <c r="S236">
        <f>(13/200)</f>
        <v>6.5000000000000002E-2</v>
      </c>
      <c r="U236">
        <f>0.08+0.06</f>
        <v>0.14000000000000001</v>
      </c>
      <c r="V236">
        <f>0.055+0.065</f>
        <v>0.12</v>
      </c>
      <c r="X236">
        <f>0.065+0.065</f>
        <v>0.13</v>
      </c>
      <c r="AJ236">
        <f>1/0.14</f>
        <v>7.1428571428571423</v>
      </c>
      <c r="AK236">
        <f>1/0.12</f>
        <v>8.3333333333333339</v>
      </c>
      <c r="AM236">
        <f>1/0.13</f>
        <v>7.6923076923076916</v>
      </c>
      <c r="AV236">
        <f>((0.08/0.14)*100)</f>
        <v>57.142857142857139</v>
      </c>
      <c r="AW236">
        <f>((0.055/0.12)*100)</f>
        <v>45.833333333333336</v>
      </c>
      <c r="AY236">
        <f>((0.065/0.13)*100)</f>
        <v>50</v>
      </c>
      <c r="BA236">
        <f>((0.06/0.14)*100)</f>
        <v>42.857142857142847</v>
      </c>
      <c r="BB236">
        <f>((0.065/0.12)*100)</f>
        <v>54.166666666666671</v>
      </c>
      <c r="BD236">
        <f>((0.065/0.13)*100)</f>
        <v>50</v>
      </c>
      <c r="BF236">
        <f>ABS($B$236-$D$236)</f>
        <v>0.62229699999999966</v>
      </c>
      <c r="BI236">
        <v>2.1654674999999997</v>
      </c>
      <c r="BJ236">
        <v>2.9472794999999996</v>
      </c>
      <c r="BO236">
        <f>SQRT((ABS($A$236-$G$236)^2+(ABS($B$236-$H$236)^2)))</f>
        <v>7.2003558102524918</v>
      </c>
      <c r="BU236">
        <v>16</v>
      </c>
      <c r="BV236">
        <v>3</v>
      </c>
      <c r="BW236">
        <v>3</v>
      </c>
      <c r="BX236">
        <v>9</v>
      </c>
      <c r="BY236">
        <v>11</v>
      </c>
      <c r="BZ236">
        <v>3</v>
      </c>
      <c r="CA236">
        <v>6</v>
      </c>
      <c r="CB236">
        <v>2</v>
      </c>
      <c r="CG236">
        <v>13</v>
      </c>
      <c r="CH236">
        <v>9</v>
      </c>
      <c r="CI236">
        <v>1</v>
      </c>
      <c r="CJ236">
        <v>7</v>
      </c>
      <c r="CL236">
        <v>12</v>
      </c>
      <c r="CM236">
        <v>4</v>
      </c>
      <c r="CN236">
        <v>2</v>
      </c>
      <c r="CO236">
        <v>6</v>
      </c>
      <c r="CP236">
        <v>13</v>
      </c>
      <c r="CQ236">
        <v>4</v>
      </c>
      <c r="CR236">
        <v>5</v>
      </c>
      <c r="CS236">
        <v>3</v>
      </c>
      <c r="CT236">
        <v>15</v>
      </c>
      <c r="CU236">
        <v>2</v>
      </c>
      <c r="CV236">
        <v>10</v>
      </c>
      <c r="CW236">
        <v>9</v>
      </c>
      <c r="CX236">
        <v>13</v>
      </c>
      <c r="CY236">
        <v>6</v>
      </c>
      <c r="CZ236">
        <v>4</v>
      </c>
      <c r="DA236">
        <v>9</v>
      </c>
      <c r="DC236">
        <f>((3/16)*100)</f>
        <v>18.75</v>
      </c>
      <c r="DD236">
        <f>((3/16)*100)</f>
        <v>18.75</v>
      </c>
      <c r="DE236">
        <f>((9/16)*100)</f>
        <v>56.25</v>
      </c>
      <c r="DF236">
        <f>((3/11)*100)</f>
        <v>27.27272727272727</v>
      </c>
      <c r="DG236">
        <f>((6/11)*100)</f>
        <v>54.54545454545454</v>
      </c>
      <c r="DH236">
        <f>((2/11)*100)</f>
        <v>18.181818181818183</v>
      </c>
      <c r="DL236">
        <f>((9/13)*100)</f>
        <v>69.230769230769226</v>
      </c>
      <c r="DM236">
        <f>((1/13)*100)</f>
        <v>7.6923076923076925</v>
      </c>
      <c r="DN236">
        <f>((7/13)*100)</f>
        <v>53.846153846153847</v>
      </c>
      <c r="DP236">
        <f>((4/12)*100)</f>
        <v>33.333333333333329</v>
      </c>
      <c r="DQ236">
        <f>((2/12)*100)</f>
        <v>16.666666666666664</v>
      </c>
      <c r="DR236">
        <f>((6/12)*100)</f>
        <v>50</v>
      </c>
      <c r="DS236">
        <f>((4/13)*100)</f>
        <v>30.76923076923077</v>
      </c>
      <c r="DT236">
        <f>((5/13)*100)</f>
        <v>38.461538461538467</v>
      </c>
      <c r="DU236">
        <f>((3/13)*100)</f>
        <v>23.076923076923077</v>
      </c>
      <c r="DV236">
        <f>((2/15)*100)</f>
        <v>13.333333333333334</v>
      </c>
      <c r="DW236">
        <f>((10/15)*100)</f>
        <v>66.666666666666657</v>
      </c>
      <c r="DX236">
        <f>((9/15)*100)</f>
        <v>60</v>
      </c>
      <c r="DY236">
        <f>((6/13)*100)</f>
        <v>46.153846153846153</v>
      </c>
      <c r="DZ236">
        <f>((4/13)*100)</f>
        <v>30.76923076923077</v>
      </c>
      <c r="EA236">
        <f>((9/13)*100)</f>
        <v>69.230769230769226</v>
      </c>
    </row>
    <row r="237" spans="1:131" x14ac:dyDescent="0.25">
      <c r="A237" t="s">
        <v>22</v>
      </c>
      <c r="B237" t="s">
        <v>22</v>
      </c>
      <c r="C237" t="s">
        <v>22</v>
      </c>
      <c r="D237" t="s">
        <v>22</v>
      </c>
      <c r="E237" t="s">
        <v>22</v>
      </c>
      <c r="F237" t="s">
        <v>22</v>
      </c>
      <c r="G237" t="s">
        <v>22</v>
      </c>
      <c r="H237" t="s">
        <v>22</v>
      </c>
      <c r="Q237">
        <f>(16/200)</f>
        <v>0.08</v>
      </c>
      <c r="CP237">
        <v>16</v>
      </c>
      <c r="CQ237">
        <v>3</v>
      </c>
      <c r="CR237">
        <v>10</v>
      </c>
      <c r="CS237">
        <v>4</v>
      </c>
      <c r="DS237">
        <f>((3/16)*100)</f>
        <v>18.75</v>
      </c>
      <c r="DT237">
        <f>((10/16)*100)</f>
        <v>62.5</v>
      </c>
      <c r="DU237">
        <f>((4/16)*100)</f>
        <v>25</v>
      </c>
    </row>
    <row r="238" spans="1:131" x14ac:dyDescent="0.25">
      <c r="A238">
        <v>243.72364999999999</v>
      </c>
      <c r="B238">
        <v>5.3834390000000001</v>
      </c>
      <c r="C238">
        <v>230.87993399999999</v>
      </c>
      <c r="D238">
        <v>6.9690560000000001</v>
      </c>
      <c r="E238">
        <v>249.01028200000002</v>
      </c>
      <c r="F238">
        <v>4.2529149999999998</v>
      </c>
      <c r="G238">
        <v>248.22884099999999</v>
      </c>
      <c r="H238">
        <v>8.5273299999999992</v>
      </c>
      <c r="Z238">
        <f>SQRT((ABS($A$239-$A$238)^2+(ABS($B$239-$B$238)^2)))</f>
        <v>18.730988066440275</v>
      </c>
      <c r="AA238">
        <f>SQRT((ABS($C$239-$C$238)^2+(ABS($D$239-$D$238)^2)))</f>
        <v>18.22246271432866</v>
      </c>
      <c r="AB238">
        <f>SQRT((ABS($E$239-$E$238)^2+(ABS($F$239-$F$238)^2)))</f>
        <v>19.706475606632925</v>
      </c>
      <c r="AC238">
        <f>SQRT((ABS($G$239-$G$238)^2+(ABS($H$239-$H$238)^2)))</f>
        <v>19.824936010973271</v>
      </c>
      <c r="BF238">
        <f>ABS($B$238-$D$238)</f>
        <v>1.5856170000000001</v>
      </c>
      <c r="BG238">
        <f>ABS($F$238-$H$238)</f>
        <v>4.2744149999999994</v>
      </c>
      <c r="BL238">
        <f>SQRT((ABS($A$238-$E$238)^2+(ABS($B$238-$F$238)^2)))</f>
        <v>5.406159673742561</v>
      </c>
      <c r="BM238">
        <f>SQRT((ABS($C$238-$G$239)^2+(ABS($D$238-$H$239)^2)))</f>
        <v>2.8972034955860422</v>
      </c>
      <c r="BO238">
        <f>SQRT((ABS($A$238-$G$238)^2+(ABS($B$238-$H$238)^2)))</f>
        <v>5.4937051765053759</v>
      </c>
      <c r="BP238">
        <f>SQRT((ABS($C$238-$E$239)^2+(ABS($D$238-$F$239)^2)))</f>
        <v>3.3132764284618563</v>
      </c>
    </row>
    <row r="239" spans="1:131" x14ac:dyDescent="0.25">
      <c r="A239">
        <v>224.99896799999999</v>
      </c>
      <c r="B239">
        <v>4.897437</v>
      </c>
      <c r="C239">
        <v>212.65975699999998</v>
      </c>
      <c r="D239">
        <v>6.6804430000000004</v>
      </c>
      <c r="E239">
        <v>229.30480900000001</v>
      </c>
      <c r="F239">
        <v>4.0541320000000001</v>
      </c>
      <c r="G239">
        <v>228.403978</v>
      </c>
      <c r="H239">
        <v>8.4735259999999997</v>
      </c>
      <c r="K239">
        <f>(13/200)</f>
        <v>6.5000000000000002E-2</v>
      </c>
      <c r="L239">
        <f>(13/200)</f>
        <v>6.5000000000000002E-2</v>
      </c>
      <c r="M239">
        <f>(11/200)</f>
        <v>5.5E-2</v>
      </c>
      <c r="N239">
        <f>(12/200)</f>
        <v>0.06</v>
      </c>
      <c r="P239">
        <f>(15/200)</f>
        <v>7.4999999999999997E-2</v>
      </c>
      <c r="Q239">
        <f>(13/200)</f>
        <v>6.5000000000000002E-2</v>
      </c>
      <c r="R239">
        <f>(15/200)</f>
        <v>7.4999999999999997E-2</v>
      </c>
      <c r="S239">
        <f>(13/200)</f>
        <v>6.5000000000000002E-2</v>
      </c>
      <c r="U239">
        <f>0.065+0.075</f>
        <v>0.14000000000000001</v>
      </c>
      <c r="V239">
        <f>0.065+0.065</f>
        <v>0.13</v>
      </c>
      <c r="W239">
        <f>0.055+0.075</f>
        <v>0.13</v>
      </c>
      <c r="X239">
        <f>0.06+0.065</f>
        <v>0.125</v>
      </c>
      <c r="Z239">
        <f>SQRT((ABS($A$240-$A$239)^2+(ABS($B$240-$B$239)^2)))</f>
        <v>18.539783327737162</v>
      </c>
      <c r="AA239">
        <f>SQRT((ABS($C$240-$C$239)^2+(ABS($D$240-$D$239)^2)))</f>
        <v>23.914738287559185</v>
      </c>
      <c r="AB239">
        <f>SQRT((ABS($E$240-$E$239)^2+(ABS($F$240-$F$239)^2)))</f>
        <v>19.864865799663143</v>
      </c>
      <c r="AC239">
        <f>SQRT((ABS($G$240-$G$239)^2+(ABS($H$240-$H$239)^2)))</f>
        <v>19.935819780625234</v>
      </c>
      <c r="AJ239">
        <f>1/0.14</f>
        <v>7.1428571428571423</v>
      </c>
      <c r="AK239">
        <f>1/0.13</f>
        <v>7.6923076923076916</v>
      </c>
      <c r="AL239">
        <f>1/0.13</f>
        <v>7.6923076923076916</v>
      </c>
      <c r="AM239">
        <f>1/0.125</f>
        <v>8</v>
      </c>
      <c r="AO239">
        <f>$Z239/$U239</f>
        <v>132.42702376955114</v>
      </c>
      <c r="AP239">
        <f>$AA239/$V239</f>
        <v>183.95952528891681</v>
      </c>
      <c r="AQ239">
        <f>$AB239/$W239</f>
        <v>152.80665999740879</v>
      </c>
      <c r="AR239">
        <f>$AC239/$X239</f>
        <v>159.48655824500187</v>
      </c>
      <c r="AV239">
        <f>((0.065/0.14)*100)</f>
        <v>46.428571428571423</v>
      </c>
      <c r="AW239">
        <f>((0.065/0.13)*100)</f>
        <v>50</v>
      </c>
      <c r="AX239">
        <f>((0.055/0.13)*100)</f>
        <v>42.307692307692307</v>
      </c>
      <c r="AY239">
        <f>((0.06/0.125)*100)</f>
        <v>48</v>
      </c>
      <c r="BA239">
        <f>((0.075/0.14)*100)</f>
        <v>53.571428571428569</v>
      </c>
      <c r="BB239">
        <f>((0.065/0.13)*100)</f>
        <v>50</v>
      </c>
      <c r="BC239">
        <f>((0.075/0.13)*100)</f>
        <v>57.692307692307686</v>
      </c>
      <c r="BD239">
        <f>((0.065/0.125)*100)</f>
        <v>52</v>
      </c>
      <c r="BF239">
        <f>ABS($B$239-$D$239)</f>
        <v>1.7830060000000003</v>
      </c>
      <c r="BG239">
        <f>ABS($F$239-$H$239)</f>
        <v>4.4193939999999996</v>
      </c>
      <c r="BL239">
        <f>SQRT((ABS($A$239-$E$239)^2+(ABS($B$239-$F$239)^2)))</f>
        <v>4.3876451588871825</v>
      </c>
      <c r="BM239">
        <f>SQRT((ABS($C$239-$G$240)^2+(ABS($D$239-$H$240)^2)))</f>
        <v>4.2520575848641551</v>
      </c>
      <c r="BO239">
        <f>SQRT((ABS($A$239-$G$239)^2+(ABS($B$239-$H$239)^2)))</f>
        <v>4.937864481334115</v>
      </c>
      <c r="BP239">
        <f>SQRT((ABS($C$239-$E$240)^2+(ABS($D$239-$F$240)^2)))</f>
        <v>4.4824781520838384</v>
      </c>
      <c r="BU239">
        <v>13</v>
      </c>
      <c r="BV239">
        <v>5</v>
      </c>
      <c r="BW239">
        <v>5</v>
      </c>
      <c r="BX239">
        <v>5</v>
      </c>
      <c r="BY239">
        <v>13</v>
      </c>
      <c r="BZ239">
        <v>7</v>
      </c>
      <c r="CA239">
        <v>1</v>
      </c>
      <c r="CB239">
        <v>2</v>
      </c>
      <c r="CC239">
        <v>11</v>
      </c>
      <c r="CD239">
        <v>5</v>
      </c>
      <c r="CE239">
        <v>1</v>
      </c>
      <c r="CF239">
        <v>11</v>
      </c>
      <c r="CG239">
        <v>12</v>
      </c>
      <c r="CH239">
        <v>5</v>
      </c>
      <c r="CI239">
        <v>2</v>
      </c>
      <c r="CJ239">
        <v>11</v>
      </c>
      <c r="CL239">
        <v>15</v>
      </c>
      <c r="CM239">
        <v>0</v>
      </c>
      <c r="CN239">
        <v>7</v>
      </c>
      <c r="CO239">
        <v>5</v>
      </c>
      <c r="CP239">
        <v>13</v>
      </c>
      <c r="CQ239">
        <v>5</v>
      </c>
      <c r="CR239">
        <v>3</v>
      </c>
      <c r="CS239">
        <v>3</v>
      </c>
      <c r="CT239">
        <v>15</v>
      </c>
      <c r="CU239">
        <v>7</v>
      </c>
      <c r="CV239">
        <v>3</v>
      </c>
      <c r="CW239">
        <v>13</v>
      </c>
      <c r="CX239">
        <v>13</v>
      </c>
      <c r="CY239">
        <v>5</v>
      </c>
      <c r="CZ239">
        <v>3</v>
      </c>
      <c r="DA239">
        <v>13</v>
      </c>
      <c r="DC239">
        <f>((5/13)*100)</f>
        <v>38.461538461538467</v>
      </c>
      <c r="DD239">
        <f>((5/13)*100)</f>
        <v>38.461538461538467</v>
      </c>
      <c r="DE239">
        <f>((5/13)*100)</f>
        <v>38.461538461538467</v>
      </c>
      <c r="DF239">
        <f>((7/13)*100)</f>
        <v>53.846153846153847</v>
      </c>
      <c r="DG239">
        <f>((1/13)*100)</f>
        <v>7.6923076923076925</v>
      </c>
      <c r="DH239">
        <f>((2/13)*100)</f>
        <v>15.384615384615385</v>
      </c>
      <c r="DI239">
        <f>((5/11)*100)</f>
        <v>45.454545454545453</v>
      </c>
      <c r="DJ239">
        <f>((1/11)*100)</f>
        <v>9.0909090909090917</v>
      </c>
      <c r="DK239">
        <f>((11/11)*100)</f>
        <v>100</v>
      </c>
      <c r="DL239">
        <f>((5/12)*100)</f>
        <v>41.666666666666671</v>
      </c>
      <c r="DM239">
        <f>((2/12)*100)</f>
        <v>16.666666666666664</v>
      </c>
      <c r="DN239">
        <f>((11/12)*100)</f>
        <v>91.666666666666657</v>
      </c>
      <c r="DP239">
        <f>((0/15)*100)</f>
        <v>0</v>
      </c>
      <c r="DQ239">
        <f>((7/15)*100)</f>
        <v>46.666666666666664</v>
      </c>
      <c r="DR239">
        <f>((5/15)*100)</f>
        <v>33.333333333333329</v>
      </c>
      <c r="DS239">
        <f>((5/13)*100)</f>
        <v>38.461538461538467</v>
      </c>
      <c r="DT239">
        <f>((3/13)*100)</f>
        <v>23.076923076923077</v>
      </c>
      <c r="DU239">
        <f>((3/13)*100)</f>
        <v>23.076923076923077</v>
      </c>
      <c r="DV239">
        <f>((7/15)*100)</f>
        <v>46.666666666666664</v>
      </c>
      <c r="DW239">
        <f>((3/15)*100)</f>
        <v>20</v>
      </c>
      <c r="DX239">
        <f>((13/15)*100)</f>
        <v>86.666666666666671</v>
      </c>
      <c r="DY239">
        <f>((5/13)*100)</f>
        <v>38.461538461538467</v>
      </c>
      <c r="DZ239">
        <f>((3/13)*100)</f>
        <v>23.076923076923077</v>
      </c>
      <c r="EA239">
        <f>((13/13)*100)</f>
        <v>100</v>
      </c>
    </row>
    <row r="240" spans="1:131" x14ac:dyDescent="0.25">
      <c r="A240">
        <v>206.48572799999999</v>
      </c>
      <c r="B240">
        <v>3.905716</v>
      </c>
      <c r="C240">
        <v>188.755572</v>
      </c>
      <c r="D240">
        <v>5.9700579999999999</v>
      </c>
      <c r="E240">
        <v>209.44620399999999</v>
      </c>
      <c r="F240">
        <v>3.5554329999999998</v>
      </c>
      <c r="G240">
        <v>208.49105800000001</v>
      </c>
      <c r="H240">
        <v>7.5182630000000001</v>
      </c>
      <c r="K240">
        <f>(12/200)</f>
        <v>0.06</v>
      </c>
      <c r="L240">
        <f>(14/200)</f>
        <v>7.0000000000000007E-2</v>
      </c>
      <c r="M240">
        <f>(13/200)</f>
        <v>6.5000000000000002E-2</v>
      </c>
      <c r="N240">
        <f>(13/200)</f>
        <v>6.5000000000000002E-2</v>
      </c>
      <c r="P240">
        <f>(11/200)</f>
        <v>5.5E-2</v>
      </c>
      <c r="Q240">
        <f>(11/200)</f>
        <v>5.5E-2</v>
      </c>
      <c r="R240">
        <f>(12/200)</f>
        <v>0.06</v>
      </c>
      <c r="S240">
        <f>(11/200)</f>
        <v>5.5E-2</v>
      </c>
      <c r="U240">
        <f>0.06+0.055</f>
        <v>0.11499999999999999</v>
      </c>
      <c r="V240">
        <f>0.07+0.055</f>
        <v>0.125</v>
      </c>
      <c r="W240">
        <f>0.065+0.06</f>
        <v>0.125</v>
      </c>
      <c r="X240">
        <f>0.065+0.055</f>
        <v>0.12</v>
      </c>
      <c r="Z240">
        <f>SQRT((ABS($A$241-$A$240)^2+(ABS($B$241-$B$240)^2)))</f>
        <v>23.3377824441183</v>
      </c>
      <c r="AA240">
        <f>SQRT((ABS($C$241-$C$240)^2+(ABS($D$241-$D$240)^2)))</f>
        <v>23.804843920390205</v>
      </c>
      <c r="AB240">
        <f>SQRT((ABS($E$241-$E$240)^2+(ABS($F$241-$F$240)^2)))</f>
        <v>23.972639251551175</v>
      </c>
      <c r="AC240">
        <f>SQRT((ABS($G$241-$G$240)^2+(ABS($H$241-$H$240)^2)))</f>
        <v>24.235791082946395</v>
      </c>
      <c r="AJ240">
        <f>1/0.115</f>
        <v>8.695652173913043</v>
      </c>
      <c r="AK240">
        <f>1/0.125</f>
        <v>8</v>
      </c>
      <c r="AL240">
        <f>1/0.125</f>
        <v>8</v>
      </c>
      <c r="AM240">
        <f>1/0.12</f>
        <v>8.3333333333333339</v>
      </c>
      <c r="AO240">
        <f>$Z240/$U240</f>
        <v>202.93723864450698</v>
      </c>
      <c r="AP240">
        <f>$AA240/$V240</f>
        <v>190.43875136312164</v>
      </c>
      <c r="AQ240">
        <f>$AB240/$W240</f>
        <v>191.7811140124094</v>
      </c>
      <c r="AR240">
        <f>$AC240/$X240</f>
        <v>201.96492569121997</v>
      </c>
      <c r="AV240">
        <f>((0.06/0.115)*100)</f>
        <v>52.173913043478258</v>
      </c>
      <c r="AW240">
        <f>((0.07/0.125)*100)</f>
        <v>56.000000000000007</v>
      </c>
      <c r="AX240">
        <f>((0.065/0.125)*100)</f>
        <v>52</v>
      </c>
      <c r="AY240">
        <f>((0.065/0.12)*100)</f>
        <v>54.166666666666671</v>
      </c>
      <c r="BA240">
        <f>((0.055/0.115)*100)</f>
        <v>47.826086956521735</v>
      </c>
      <c r="BB240">
        <f>((0.055/0.125)*100)</f>
        <v>44</v>
      </c>
      <c r="BC240">
        <f>((0.06/0.125)*100)</f>
        <v>48</v>
      </c>
      <c r="BD240">
        <f>((0.055/0.12)*100)</f>
        <v>45.833333333333336</v>
      </c>
      <c r="BF240">
        <f>ABS($B$240-$D$240)</f>
        <v>2.0643419999999999</v>
      </c>
      <c r="BG240">
        <f>ABS($F$240-$H$240)</f>
        <v>3.9628300000000003</v>
      </c>
      <c r="BL240">
        <f>SQRT((ABS($A$240-$E$240)^2+(ABS($B$240-$F$240)^2)))</f>
        <v>2.9811266874564386</v>
      </c>
      <c r="BM240">
        <f>SQRT((ABS($C$240-$G$241)^2+(ABS($D$240-$H$241)^2)))</f>
        <v>4.9635745424785265</v>
      </c>
      <c r="BO240">
        <f>SQRT((ABS($A$240-$G$240)^2+(ABS($B$240-$H$240)^2)))</f>
        <v>4.1318088334419665</v>
      </c>
      <c r="BP240">
        <f>SQRT((ABS($C$240-$E$241)^2+(ABS($D$240-$F$241)^2)))</f>
        <v>3.9241023092632359</v>
      </c>
      <c r="BU240">
        <v>12</v>
      </c>
      <c r="BV240">
        <v>7</v>
      </c>
      <c r="BW240">
        <v>5</v>
      </c>
      <c r="BX240">
        <v>5</v>
      </c>
      <c r="BY240">
        <v>14</v>
      </c>
      <c r="BZ240">
        <v>9</v>
      </c>
      <c r="CA240">
        <v>4</v>
      </c>
      <c r="CB240">
        <v>4</v>
      </c>
      <c r="CC240">
        <v>13</v>
      </c>
      <c r="CD240">
        <v>5</v>
      </c>
      <c r="CE240">
        <v>2</v>
      </c>
      <c r="CF240">
        <v>13</v>
      </c>
      <c r="CG240">
        <v>13</v>
      </c>
      <c r="CH240">
        <v>5</v>
      </c>
      <c r="CI240">
        <v>2</v>
      </c>
      <c r="CJ240">
        <v>13</v>
      </c>
      <c r="CL240">
        <v>11</v>
      </c>
      <c r="CM240">
        <v>5</v>
      </c>
      <c r="CN240">
        <v>5</v>
      </c>
      <c r="CO240">
        <v>4</v>
      </c>
      <c r="CP240">
        <v>11</v>
      </c>
      <c r="CQ240">
        <v>6</v>
      </c>
      <c r="CR240">
        <v>0</v>
      </c>
      <c r="CS240">
        <v>0</v>
      </c>
      <c r="CT240">
        <v>12</v>
      </c>
      <c r="CU240">
        <v>5</v>
      </c>
      <c r="CV240">
        <v>0</v>
      </c>
      <c r="CW240">
        <v>11</v>
      </c>
      <c r="CX240">
        <v>11</v>
      </c>
      <c r="CY240">
        <v>4</v>
      </c>
      <c r="CZ240">
        <v>0</v>
      </c>
      <c r="DA240">
        <v>11</v>
      </c>
      <c r="DC240">
        <f>((7/12)*100)</f>
        <v>58.333333333333336</v>
      </c>
      <c r="DD240">
        <f>((5/12)*100)</f>
        <v>41.666666666666671</v>
      </c>
      <c r="DE240">
        <f>((5/12)*100)</f>
        <v>41.666666666666671</v>
      </c>
      <c r="DF240">
        <f>((9/14)*100)</f>
        <v>64.285714285714292</v>
      </c>
      <c r="DG240">
        <f>((4/14)*100)</f>
        <v>28.571428571428569</v>
      </c>
      <c r="DH240">
        <f>((4/14)*100)</f>
        <v>28.571428571428569</v>
      </c>
      <c r="DI240">
        <f>((5/13)*100)</f>
        <v>38.461538461538467</v>
      </c>
      <c r="DJ240">
        <f>((2/13)*100)</f>
        <v>15.384615384615385</v>
      </c>
      <c r="DK240">
        <f>((13/13)*100)</f>
        <v>100</v>
      </c>
      <c r="DL240">
        <f>((5/13)*100)</f>
        <v>38.461538461538467</v>
      </c>
      <c r="DM240">
        <f>((2/13)*100)</f>
        <v>15.384615384615385</v>
      </c>
      <c r="DN240">
        <f>((13/13)*100)</f>
        <v>100</v>
      </c>
      <c r="DP240">
        <f>((5/11)*100)</f>
        <v>45.454545454545453</v>
      </c>
      <c r="DQ240">
        <f>((5/11)*100)</f>
        <v>45.454545454545453</v>
      </c>
      <c r="DR240">
        <f>((4/11)*100)</f>
        <v>36.363636363636367</v>
      </c>
      <c r="DS240">
        <f>((6/11)*100)</f>
        <v>54.54545454545454</v>
      </c>
      <c r="DT240">
        <f>((0/11)*100)</f>
        <v>0</v>
      </c>
      <c r="DU240">
        <f>((0/11)*100)</f>
        <v>0</v>
      </c>
      <c r="DV240">
        <f>((5/12)*100)</f>
        <v>41.666666666666671</v>
      </c>
      <c r="DW240">
        <f>((0/12)*100)</f>
        <v>0</v>
      </c>
      <c r="DX240">
        <f>((11/12)*100)</f>
        <v>91.666666666666657</v>
      </c>
      <c r="DY240">
        <f>((4/11)*100)</f>
        <v>36.363636363636367</v>
      </c>
      <c r="DZ240">
        <f>((0/11)*100)</f>
        <v>0</v>
      </c>
      <c r="EA240">
        <f>((11/11)*100)</f>
        <v>100</v>
      </c>
    </row>
    <row r="241" spans="1:131" x14ac:dyDescent="0.25">
      <c r="A241">
        <v>183.15565799999999</v>
      </c>
      <c r="B241">
        <v>4.5056520000000004</v>
      </c>
      <c r="C241">
        <v>164.97694899999999</v>
      </c>
      <c r="D241">
        <v>7.0870550000000003</v>
      </c>
      <c r="E241">
        <v>185.47498999999999</v>
      </c>
      <c r="F241">
        <v>3.816837</v>
      </c>
      <c r="G241">
        <v>184.26172600000001</v>
      </c>
      <c r="H241">
        <v>8.0777629999999991</v>
      </c>
      <c r="K241">
        <f>(14/200)</f>
        <v>7.0000000000000007E-2</v>
      </c>
      <c r="L241">
        <f>(13/200)</f>
        <v>6.5000000000000002E-2</v>
      </c>
      <c r="M241">
        <f>(14/200)</f>
        <v>7.0000000000000007E-2</v>
      </c>
      <c r="N241">
        <f>(14/200)</f>
        <v>7.0000000000000007E-2</v>
      </c>
      <c r="P241">
        <f>(11/200)</f>
        <v>5.5E-2</v>
      </c>
      <c r="Q241">
        <f>(10/200)</f>
        <v>0.05</v>
      </c>
      <c r="R241">
        <f>(10/200)</f>
        <v>0.05</v>
      </c>
      <c r="S241">
        <f>(10/200)</f>
        <v>0.05</v>
      </c>
      <c r="U241">
        <f>0.07+0.055</f>
        <v>0.125</v>
      </c>
      <c r="V241">
        <f>0.065+0.05</f>
        <v>0.115</v>
      </c>
      <c r="W241">
        <f>0.07+0.05</f>
        <v>0.12000000000000001</v>
      </c>
      <c r="X241">
        <f>0.07+0.05</f>
        <v>0.12000000000000001</v>
      </c>
      <c r="Z241">
        <f>SQRT((ABS($A$242-$A$241)^2+(ABS($B$242-$B$241)^2)))</f>
        <v>23.328743834670796</v>
      </c>
      <c r="AA241">
        <f>SQRT((ABS($C$242-$C$241)^2+(ABS($D$242-$D$241)^2)))</f>
        <v>27.65613586979244</v>
      </c>
      <c r="AB241">
        <f>SQRT((ABS($E$242-$E$241)^2+(ABS($F$242-$F$241)^2)))</f>
        <v>24.748665806302242</v>
      </c>
      <c r="AC241">
        <f>SQRT((ABS($G$242-$G$241)^2+(ABS($H$242-$H$241)^2)))</f>
        <v>23.526313847607035</v>
      </c>
      <c r="AJ241">
        <f>1/0.125</f>
        <v>8</v>
      </c>
      <c r="AK241">
        <f>1/0.115</f>
        <v>8.695652173913043</v>
      </c>
      <c r="AL241">
        <f>1/0.12</f>
        <v>8.3333333333333339</v>
      </c>
      <c r="AM241">
        <f>1/0.12</f>
        <v>8.3333333333333339</v>
      </c>
      <c r="AO241">
        <f>$Z241/$U241</f>
        <v>186.62995067736637</v>
      </c>
      <c r="AP241">
        <f>$AA241/$V241</f>
        <v>240.48813799819513</v>
      </c>
      <c r="AQ241">
        <f>$AB241/$W241</f>
        <v>206.23888171918534</v>
      </c>
      <c r="AR241">
        <f>$AC241/$X241</f>
        <v>196.05261539672529</v>
      </c>
      <c r="AV241">
        <f>((0.07/0.125)*100)</f>
        <v>56.000000000000007</v>
      </c>
      <c r="AW241">
        <f>((0.065/0.115)*100)</f>
        <v>56.521739130434781</v>
      </c>
      <c r="AX241">
        <f>((0.07/0.12)*100)</f>
        <v>58.333333333333336</v>
      </c>
      <c r="AY241">
        <f>((0.07/0.12)*100)</f>
        <v>58.333333333333336</v>
      </c>
      <c r="BA241">
        <f>((0.055/0.125)*100)</f>
        <v>44</v>
      </c>
      <c r="BB241">
        <f>((0.05/0.115)*100)</f>
        <v>43.478260869565219</v>
      </c>
      <c r="BC241">
        <f>((0.05/0.12)*100)</f>
        <v>41.666666666666671</v>
      </c>
      <c r="BD241">
        <f>((0.05/0.12)*100)</f>
        <v>41.666666666666671</v>
      </c>
      <c r="BF241">
        <f>ABS($B$241-$D$241)</f>
        <v>2.5814029999999999</v>
      </c>
      <c r="BG241">
        <f>ABS($F$241-$H$241)</f>
        <v>4.2609259999999995</v>
      </c>
      <c r="BL241">
        <f>SQRT((ABS($A$241-$E$241)^2+(ABS($B$241-$F$241)^2)))</f>
        <v>2.4194559368686619</v>
      </c>
      <c r="BM241">
        <f>SQRT((ABS($C$241-$G$242)^2+(ABS($D$241-$H$242)^2)))</f>
        <v>4.6105974399260798</v>
      </c>
      <c r="BO241">
        <f>SQRT((ABS($A$241-$G$241)^2+(ABS($B$241-$H$241)^2)))</f>
        <v>3.7394335689974545</v>
      </c>
      <c r="BP241">
        <f>SQRT((ABS($C$241-$E$242)^2+(ABS($D$241-$F$242)^2)))</f>
        <v>4.7336235261225594</v>
      </c>
      <c r="BU241">
        <v>14</v>
      </c>
      <c r="BV241">
        <v>9</v>
      </c>
      <c r="BW241">
        <v>7</v>
      </c>
      <c r="BX241">
        <v>7</v>
      </c>
      <c r="BY241">
        <v>13</v>
      </c>
      <c r="BZ241">
        <v>8</v>
      </c>
      <c r="CA241">
        <v>4</v>
      </c>
      <c r="CB241">
        <v>2</v>
      </c>
      <c r="CC241">
        <v>14</v>
      </c>
      <c r="CD241">
        <v>7</v>
      </c>
      <c r="CE241">
        <v>4</v>
      </c>
      <c r="CF241">
        <v>14</v>
      </c>
      <c r="CG241">
        <v>14</v>
      </c>
      <c r="CH241">
        <v>7</v>
      </c>
      <c r="CI241">
        <v>4</v>
      </c>
      <c r="CJ241">
        <v>14</v>
      </c>
      <c r="CL241">
        <v>11</v>
      </c>
      <c r="CM241">
        <v>6</v>
      </c>
      <c r="CN241">
        <v>3</v>
      </c>
      <c r="CO241">
        <v>3</v>
      </c>
      <c r="CP241">
        <v>10</v>
      </c>
      <c r="CQ241">
        <v>5</v>
      </c>
      <c r="CR241">
        <v>0</v>
      </c>
      <c r="CS241">
        <v>0</v>
      </c>
      <c r="CT241">
        <v>10</v>
      </c>
      <c r="CU241">
        <v>3</v>
      </c>
      <c r="CV241">
        <v>0</v>
      </c>
      <c r="CW241">
        <v>10</v>
      </c>
      <c r="CX241">
        <v>10</v>
      </c>
      <c r="CY241">
        <v>3</v>
      </c>
      <c r="CZ241">
        <v>0</v>
      </c>
      <c r="DA241">
        <v>10</v>
      </c>
      <c r="DC241">
        <f>((9/14)*100)</f>
        <v>64.285714285714292</v>
      </c>
      <c r="DD241">
        <f>((7/14)*100)</f>
        <v>50</v>
      </c>
      <c r="DE241">
        <f>((7/14)*100)</f>
        <v>50</v>
      </c>
      <c r="DF241">
        <f>((8/13)*100)</f>
        <v>61.53846153846154</v>
      </c>
      <c r="DG241">
        <f>((4/13)*100)</f>
        <v>30.76923076923077</v>
      </c>
      <c r="DH241">
        <f>((2/13)*100)</f>
        <v>15.384615384615385</v>
      </c>
      <c r="DI241">
        <f>((7/14)*100)</f>
        <v>50</v>
      </c>
      <c r="DJ241">
        <f>((4/14)*100)</f>
        <v>28.571428571428569</v>
      </c>
      <c r="DK241">
        <f>((14/14)*100)</f>
        <v>100</v>
      </c>
      <c r="DL241">
        <f>((7/14)*100)</f>
        <v>50</v>
      </c>
      <c r="DM241">
        <f>((4/14)*100)</f>
        <v>28.571428571428569</v>
      </c>
      <c r="DN241">
        <f>((14/14)*100)</f>
        <v>100</v>
      </c>
      <c r="DP241">
        <f>((6/11)*100)</f>
        <v>54.54545454545454</v>
      </c>
      <c r="DQ241">
        <f>((3/11)*100)</f>
        <v>27.27272727272727</v>
      </c>
      <c r="DR241">
        <f>((3/11)*100)</f>
        <v>27.27272727272727</v>
      </c>
      <c r="DS241">
        <f>((5/10)*100)</f>
        <v>50</v>
      </c>
      <c r="DT241">
        <f>((0/10)*100)</f>
        <v>0</v>
      </c>
      <c r="DU241">
        <f>((0/10)*100)</f>
        <v>0</v>
      </c>
      <c r="DV241">
        <f>((3/10)*100)</f>
        <v>30</v>
      </c>
      <c r="DW241">
        <f>((0/10)*100)</f>
        <v>0</v>
      </c>
      <c r="DX241">
        <f>((10/10)*100)</f>
        <v>100</v>
      </c>
      <c r="DY241">
        <f>((3/10)*100)</f>
        <v>30</v>
      </c>
      <c r="DZ241">
        <f>((0/10)*100)</f>
        <v>0</v>
      </c>
      <c r="EA241">
        <f>((10/10)*100)</f>
        <v>100</v>
      </c>
    </row>
    <row r="242" spans="1:131" x14ac:dyDescent="0.25">
      <c r="A242">
        <v>159.84950099999998</v>
      </c>
      <c r="B242">
        <v>5.5319729999999998</v>
      </c>
      <c r="C242">
        <v>137.32653500000001</v>
      </c>
      <c r="D242">
        <v>6.5245100000000003</v>
      </c>
      <c r="E242">
        <v>160.75235499999999</v>
      </c>
      <c r="F242">
        <v>4.9516400000000003</v>
      </c>
      <c r="G242">
        <v>160.750867</v>
      </c>
      <c r="H242">
        <v>8.9303779999999993</v>
      </c>
      <c r="K242">
        <f>(14/200)</f>
        <v>7.0000000000000007E-2</v>
      </c>
      <c r="L242">
        <f>(12/200)</f>
        <v>0.06</v>
      </c>
      <c r="M242">
        <f>(15/200)</f>
        <v>7.4999999999999997E-2</v>
      </c>
      <c r="N242">
        <f>(13/200)</f>
        <v>6.5000000000000002E-2</v>
      </c>
      <c r="P242">
        <f>(10/200)</f>
        <v>0.05</v>
      </c>
      <c r="Q242">
        <f>(10/200)</f>
        <v>0.05</v>
      </c>
      <c r="R242">
        <f>(9/200)</f>
        <v>4.4999999999999998E-2</v>
      </c>
      <c r="S242">
        <f>(11/200)</f>
        <v>5.5E-2</v>
      </c>
      <c r="U242">
        <f>0.07+0.05</f>
        <v>0.12000000000000001</v>
      </c>
      <c r="V242">
        <f>0.06+0.05</f>
        <v>0.11</v>
      </c>
      <c r="W242">
        <f>0.075+0.045</f>
        <v>0.12</v>
      </c>
      <c r="X242">
        <f>0.065+0.055</f>
        <v>0.12</v>
      </c>
      <c r="Z242">
        <f>SQRT((ABS($A$243-$A$242)^2+(ABS($B$243-$B$242)^2)))</f>
        <v>27.98210765490861</v>
      </c>
      <c r="AA242">
        <f>SQRT((ABS($C$243-$C$242)^2+(ABS($D$243-$D$242)^2)))</f>
        <v>23.335604807678973</v>
      </c>
      <c r="AB242">
        <f>SQRT((ABS($E$243-$E$242)^2+(ABS($F$243-$F$242)^2)))</f>
        <v>27.487143304721787</v>
      </c>
      <c r="AC242">
        <f>SQRT((ABS($G$243-$G$242)^2+(ABS($H$243-$H$242)^2)))</f>
        <v>27.604777087020654</v>
      </c>
      <c r="AJ242">
        <f>1/0.12</f>
        <v>8.3333333333333339</v>
      </c>
      <c r="AK242">
        <f>1/0.11</f>
        <v>9.0909090909090917</v>
      </c>
      <c r="AL242">
        <f>1/0.12</f>
        <v>8.3333333333333339</v>
      </c>
      <c r="AM242">
        <f>1/0.12</f>
        <v>8.3333333333333339</v>
      </c>
      <c r="AO242">
        <f>$Z242/$U242</f>
        <v>233.18423045757174</v>
      </c>
      <c r="AP242">
        <f>$AA242/$V242</f>
        <v>212.14186188799067</v>
      </c>
      <c r="AQ242">
        <f>$AB242/$W242</f>
        <v>229.05952753934824</v>
      </c>
      <c r="AR242">
        <f>$AC242/$X242</f>
        <v>230.03980905850545</v>
      </c>
      <c r="AV242">
        <f>((0.07/0.12)*100)</f>
        <v>58.333333333333336</v>
      </c>
      <c r="AW242">
        <f>((0.06/0.11)*100)</f>
        <v>54.54545454545454</v>
      </c>
      <c r="AX242">
        <f>((0.075/0.12)*100)</f>
        <v>62.5</v>
      </c>
      <c r="AY242">
        <f>((0.065/0.12)*100)</f>
        <v>54.166666666666671</v>
      </c>
      <c r="BA242">
        <f>((0.05/0.12)*100)</f>
        <v>41.666666666666671</v>
      </c>
      <c r="BB242">
        <f>((0.05/0.11)*100)</f>
        <v>45.45454545454546</v>
      </c>
      <c r="BC242">
        <f>((0.045/0.12)*100)</f>
        <v>37.5</v>
      </c>
      <c r="BD242">
        <f>((0.055/0.12)*100)</f>
        <v>45.833333333333336</v>
      </c>
      <c r="BF242">
        <f>ABS($B$242-$D$242)</f>
        <v>0.99253700000000045</v>
      </c>
      <c r="BG242">
        <f>ABS($F$242-$H$242)</f>
        <v>3.978737999999999</v>
      </c>
      <c r="BL242">
        <f>SQRT((ABS($A$242-$E$242)^2+(ABS($B$242-$F$242)^2)))</f>
        <v>1.0732808282108808</v>
      </c>
      <c r="BM242">
        <f>SQRT((ABS($C$242-$G$243)^2+(ABS($D$242-$H$243)^2)))</f>
        <v>4.8298326881262668</v>
      </c>
      <c r="BO242">
        <f>SQRT((ABS($A$242-$G$242)^2+(ABS($B$242-$H$242)^2)))</f>
        <v>3.5159091583800968</v>
      </c>
      <c r="BP242">
        <f>SQRT((ABS($C$242-$E$243)^2+(ABS($D$242-$F$243)^2)))</f>
        <v>4.3929541062264787</v>
      </c>
      <c r="BU242">
        <v>14</v>
      </c>
      <c r="BV242">
        <v>8</v>
      </c>
      <c r="BW242">
        <v>8</v>
      </c>
      <c r="BX242">
        <v>6</v>
      </c>
      <c r="BY242">
        <v>12</v>
      </c>
      <c r="BZ242">
        <v>7</v>
      </c>
      <c r="CA242">
        <v>3</v>
      </c>
      <c r="CB242">
        <v>3</v>
      </c>
      <c r="CC242">
        <v>15</v>
      </c>
      <c r="CD242">
        <v>8</v>
      </c>
      <c r="CE242">
        <v>5</v>
      </c>
      <c r="CF242">
        <v>13</v>
      </c>
      <c r="CG242">
        <v>13</v>
      </c>
      <c r="CH242">
        <v>6</v>
      </c>
      <c r="CI242">
        <v>3</v>
      </c>
      <c r="CJ242">
        <v>13</v>
      </c>
      <c r="CL242">
        <v>10</v>
      </c>
      <c r="CM242">
        <v>5</v>
      </c>
      <c r="CN242">
        <v>3</v>
      </c>
      <c r="CO242">
        <v>3</v>
      </c>
      <c r="CP242">
        <v>10</v>
      </c>
      <c r="CQ242">
        <v>4</v>
      </c>
      <c r="CR242">
        <v>0</v>
      </c>
      <c r="CS242">
        <v>0</v>
      </c>
      <c r="CT242">
        <v>9</v>
      </c>
      <c r="CU242">
        <v>3</v>
      </c>
      <c r="CV242">
        <v>0</v>
      </c>
      <c r="CW242">
        <v>9</v>
      </c>
      <c r="CX242">
        <v>11</v>
      </c>
      <c r="CY242">
        <v>3</v>
      </c>
      <c r="CZ242">
        <v>0</v>
      </c>
      <c r="DA242">
        <v>9</v>
      </c>
      <c r="DC242">
        <f>((8/14)*100)</f>
        <v>57.142857142857139</v>
      </c>
      <c r="DD242">
        <f>((8/14)*100)</f>
        <v>57.142857142857139</v>
      </c>
      <c r="DE242">
        <f>((6/14)*100)</f>
        <v>42.857142857142854</v>
      </c>
      <c r="DF242">
        <f>((7/12)*100)</f>
        <v>58.333333333333336</v>
      </c>
      <c r="DG242">
        <f>((3/12)*100)</f>
        <v>25</v>
      </c>
      <c r="DH242">
        <f>((3/12)*100)</f>
        <v>25</v>
      </c>
      <c r="DI242">
        <f>((8/15)*100)</f>
        <v>53.333333333333336</v>
      </c>
      <c r="DJ242">
        <f>((5/15)*100)</f>
        <v>33.333333333333329</v>
      </c>
      <c r="DK242">
        <f>((13/15)*100)</f>
        <v>86.666666666666671</v>
      </c>
      <c r="DL242">
        <f>((6/13)*100)</f>
        <v>46.153846153846153</v>
      </c>
      <c r="DM242">
        <f>((3/13)*100)</f>
        <v>23.076923076923077</v>
      </c>
      <c r="DN242">
        <f>((13/13)*100)</f>
        <v>100</v>
      </c>
      <c r="DP242">
        <f>((5/10)*100)</f>
        <v>50</v>
      </c>
      <c r="DQ242">
        <f>((3/10)*100)</f>
        <v>30</v>
      </c>
      <c r="DR242">
        <f>((3/10)*100)</f>
        <v>30</v>
      </c>
      <c r="DS242">
        <f>((4/10)*100)</f>
        <v>40</v>
      </c>
      <c r="DT242">
        <f>((0/10)*100)</f>
        <v>0</v>
      </c>
      <c r="DU242">
        <f>((0/10)*100)</f>
        <v>0</v>
      </c>
      <c r="DV242">
        <f>((3/9)*100)</f>
        <v>33.333333333333329</v>
      </c>
      <c r="DW242">
        <f>((0/9)*100)</f>
        <v>0</v>
      </c>
      <c r="DX242">
        <f>((9/9)*100)</f>
        <v>100</v>
      </c>
      <c r="DY242">
        <f>((3/11)*100)</f>
        <v>27.27272727272727</v>
      </c>
      <c r="DZ242">
        <f>((0/11)*100)</f>
        <v>0</v>
      </c>
      <c r="EA242">
        <f>((9/11)*100)</f>
        <v>81.818181818181827</v>
      </c>
    </row>
    <row r="243" spans="1:131" x14ac:dyDescent="0.25">
      <c r="A243">
        <v>131.86823000000001</v>
      </c>
      <c r="B243">
        <v>5.3155890000000001</v>
      </c>
      <c r="C243">
        <v>114.00040200000001</v>
      </c>
      <c r="D243">
        <v>7.1893190000000002</v>
      </c>
      <c r="E243">
        <v>133.265401</v>
      </c>
      <c r="F243">
        <v>4.8496259999999998</v>
      </c>
      <c r="G243">
        <v>133.14609300000001</v>
      </c>
      <c r="H243">
        <v>8.9434330000000006</v>
      </c>
      <c r="K243">
        <f>(13/200)</f>
        <v>6.5000000000000002E-2</v>
      </c>
      <c r="L243">
        <f>(15/200)</f>
        <v>7.4999999999999997E-2</v>
      </c>
      <c r="M243">
        <f>(13/200)</f>
        <v>6.5000000000000002E-2</v>
      </c>
      <c r="N243">
        <f>(13/200)</f>
        <v>6.5000000000000002E-2</v>
      </c>
      <c r="P243">
        <f>(9/200)</f>
        <v>4.4999999999999998E-2</v>
      </c>
      <c r="Q243">
        <f>(11/200)</f>
        <v>5.5E-2</v>
      </c>
      <c r="R243">
        <f>(11/200)</f>
        <v>5.5E-2</v>
      </c>
      <c r="S243">
        <f>(10/200)</f>
        <v>0.05</v>
      </c>
      <c r="U243">
        <f>0.065+0.045</f>
        <v>0.11</v>
      </c>
      <c r="V243">
        <f>0.075+0.055</f>
        <v>0.13</v>
      </c>
      <c r="W243">
        <f>0.065+0.055</f>
        <v>0.12</v>
      </c>
      <c r="X243">
        <f>0.065+0.05</f>
        <v>0.115</v>
      </c>
      <c r="Z243">
        <f>SQRT((ABS($A$244-$A$243)^2+(ABS($B$244-$B$243)^2)))</f>
        <v>24.666749912250264</v>
      </c>
      <c r="AA243">
        <f>SQRT((ABS($C$244-$C$243)^2+(ABS($D$244-$D$243)^2)))</f>
        <v>24.952126048432547</v>
      </c>
      <c r="AB243">
        <f>SQRT((ABS($E$244-$E$243)^2+(ABS($F$244-$F$243)^2)))</f>
        <v>24.566680451279726</v>
      </c>
      <c r="AC243">
        <f>SQRT((ABS($G$244-$G$243)^2+(ABS($H$244-$H$243)^2)))</f>
        <v>24.543049385896811</v>
      </c>
      <c r="AJ243">
        <f>1/0.11</f>
        <v>9.0909090909090917</v>
      </c>
      <c r="AK243">
        <f>1/0.13</f>
        <v>7.6923076923076916</v>
      </c>
      <c r="AL243">
        <f>1/0.12</f>
        <v>8.3333333333333339</v>
      </c>
      <c r="AM243">
        <f>1/0.115</f>
        <v>8.695652173913043</v>
      </c>
      <c r="AO243">
        <f>$Z243/$U243</f>
        <v>224.24318102045694</v>
      </c>
      <c r="AP243">
        <f>$AA243/$V243</f>
        <v>191.93943114178882</v>
      </c>
      <c r="AQ243">
        <f>$AB243/$W243</f>
        <v>204.72233709399774</v>
      </c>
      <c r="AR243">
        <f>$AC243/$X243</f>
        <v>213.41782074692878</v>
      </c>
      <c r="AV243">
        <f>((0.065/0.11)*100)</f>
        <v>59.090909090909093</v>
      </c>
      <c r="AW243">
        <f>((0.075/0.13)*100)</f>
        <v>57.692307692307686</v>
      </c>
      <c r="AX243">
        <f>((0.065/0.12)*100)</f>
        <v>54.166666666666671</v>
      </c>
      <c r="AY243">
        <f>((0.065/0.115)*100)</f>
        <v>56.521739130434781</v>
      </c>
      <c r="BA243">
        <f>((0.045/0.11)*100)</f>
        <v>40.909090909090907</v>
      </c>
      <c r="BB243">
        <f>((0.055/0.13)*100)</f>
        <v>42.307692307692307</v>
      </c>
      <c r="BC243">
        <f>((0.055/0.12)*100)</f>
        <v>45.833333333333336</v>
      </c>
      <c r="BD243">
        <f>((0.05/0.115)*100)</f>
        <v>43.478260869565219</v>
      </c>
      <c r="BF243">
        <f>ABS($B$243-$D$243)</f>
        <v>1.8737300000000001</v>
      </c>
      <c r="BG243">
        <f>ABS($F$243-$H$243)</f>
        <v>4.0938070000000009</v>
      </c>
      <c r="BL243">
        <f>SQRT((ABS($A$243-$E$243)^2+(ABS($B$243-$F$243)^2)))</f>
        <v>1.4728232482582426</v>
      </c>
      <c r="BM243">
        <f>SQRT((ABS($C$243-$G$244)^2+(ABS($D$243-$H$244)^2)))</f>
        <v>5.7590183237736801</v>
      </c>
      <c r="BO243">
        <f>SQRT((ABS($A$243-$G$243)^2+(ABS($B$243-$H$243)^2)))</f>
        <v>3.8463210910043633</v>
      </c>
      <c r="BP243">
        <f>SQRT((ABS($C$243-$E$244)^2+(ABS($D$243-$F$244)^2)))</f>
        <v>5.7787171097924501</v>
      </c>
      <c r="BU243">
        <v>13</v>
      </c>
      <c r="BV243">
        <v>7</v>
      </c>
      <c r="BW243">
        <v>4</v>
      </c>
      <c r="BX243">
        <v>5</v>
      </c>
      <c r="BY243">
        <v>15</v>
      </c>
      <c r="BZ243">
        <v>9</v>
      </c>
      <c r="CA243">
        <v>4</v>
      </c>
      <c r="CB243">
        <v>3</v>
      </c>
      <c r="CC243">
        <v>13</v>
      </c>
      <c r="CD243">
        <v>4</v>
      </c>
      <c r="CE243">
        <v>4</v>
      </c>
      <c r="CF243">
        <v>12</v>
      </c>
      <c r="CG243">
        <v>13</v>
      </c>
      <c r="CH243">
        <v>5</v>
      </c>
      <c r="CI243">
        <v>3</v>
      </c>
      <c r="CJ243">
        <v>12</v>
      </c>
      <c r="CL243">
        <v>9</v>
      </c>
      <c r="CM243">
        <v>4</v>
      </c>
      <c r="CN243">
        <v>2</v>
      </c>
      <c r="CO243">
        <v>2</v>
      </c>
      <c r="CP243">
        <v>11</v>
      </c>
      <c r="CQ243">
        <v>5</v>
      </c>
      <c r="CR243">
        <v>2</v>
      </c>
      <c r="CS243">
        <v>1</v>
      </c>
      <c r="CT243">
        <v>11</v>
      </c>
      <c r="CU243">
        <v>2</v>
      </c>
      <c r="CV243">
        <v>2</v>
      </c>
      <c r="CW243">
        <v>10</v>
      </c>
      <c r="CX243">
        <v>10</v>
      </c>
      <c r="CY243">
        <v>2</v>
      </c>
      <c r="CZ243">
        <v>1</v>
      </c>
      <c r="DA243">
        <v>10</v>
      </c>
      <c r="DC243">
        <f>((7/13)*100)</f>
        <v>53.846153846153847</v>
      </c>
      <c r="DD243">
        <f>((4/13)*100)</f>
        <v>30.76923076923077</v>
      </c>
      <c r="DE243">
        <f>((5/13)*100)</f>
        <v>38.461538461538467</v>
      </c>
      <c r="DF243">
        <f>((9/15)*100)</f>
        <v>60</v>
      </c>
      <c r="DG243">
        <f>((4/15)*100)</f>
        <v>26.666666666666668</v>
      </c>
      <c r="DH243">
        <f>((3/15)*100)</f>
        <v>20</v>
      </c>
      <c r="DI243">
        <f>((4/13)*100)</f>
        <v>30.76923076923077</v>
      </c>
      <c r="DJ243">
        <f>((4/13)*100)</f>
        <v>30.76923076923077</v>
      </c>
      <c r="DK243">
        <f>((12/13)*100)</f>
        <v>92.307692307692307</v>
      </c>
      <c r="DL243">
        <f>((5/13)*100)</f>
        <v>38.461538461538467</v>
      </c>
      <c r="DM243">
        <f>((3/13)*100)</f>
        <v>23.076923076923077</v>
      </c>
      <c r="DN243">
        <f>((12/13)*100)</f>
        <v>92.307692307692307</v>
      </c>
      <c r="DP243">
        <f>((4/9)*100)</f>
        <v>44.444444444444443</v>
      </c>
      <c r="DQ243">
        <f>((2/9)*100)</f>
        <v>22.222222222222221</v>
      </c>
      <c r="DR243">
        <f>((2/9)*100)</f>
        <v>22.222222222222221</v>
      </c>
      <c r="DS243">
        <f>((5/11)*100)</f>
        <v>45.454545454545453</v>
      </c>
      <c r="DT243">
        <f>((2/11)*100)</f>
        <v>18.181818181818183</v>
      </c>
      <c r="DU243">
        <f>((1/11)*100)</f>
        <v>9.0909090909090917</v>
      </c>
      <c r="DV243">
        <f>((2/11)*100)</f>
        <v>18.181818181818183</v>
      </c>
      <c r="DW243">
        <f>((2/11)*100)</f>
        <v>18.181818181818183</v>
      </c>
      <c r="DX243">
        <f>((10/11)*100)</f>
        <v>90.909090909090907</v>
      </c>
      <c r="DY243">
        <f>((2/10)*100)</f>
        <v>20</v>
      </c>
      <c r="DZ243">
        <f>((1/10)*100)</f>
        <v>10</v>
      </c>
      <c r="EA243">
        <f>((10/10)*100)</f>
        <v>100</v>
      </c>
    </row>
    <row r="244" spans="1:131" x14ac:dyDescent="0.25">
      <c r="A244">
        <v>107.205533</v>
      </c>
      <c r="B244">
        <v>5.7627220000000001</v>
      </c>
      <c r="C244">
        <v>89.049287000000007</v>
      </c>
      <c r="D244">
        <v>7.4139400000000002</v>
      </c>
      <c r="E244">
        <v>108.69875400000001</v>
      </c>
      <c r="F244">
        <v>4.8901669999999999</v>
      </c>
      <c r="G244">
        <v>108.60440200000001</v>
      </c>
      <c r="H244">
        <v>9.2016500000000008</v>
      </c>
      <c r="K244">
        <f>(16/200)</f>
        <v>0.08</v>
      </c>
      <c r="L244">
        <f>(14/200)</f>
        <v>7.0000000000000007E-2</v>
      </c>
      <c r="M244">
        <f>(15/200)</f>
        <v>7.4999999999999997E-2</v>
      </c>
      <c r="N244">
        <f>(14/200)</f>
        <v>7.0000000000000007E-2</v>
      </c>
      <c r="P244">
        <f>(11/200)</f>
        <v>5.5E-2</v>
      </c>
      <c r="Q244">
        <f>(11/200)</f>
        <v>5.5E-2</v>
      </c>
      <c r="R244">
        <f>(11/200)</f>
        <v>5.5E-2</v>
      </c>
      <c r="S244">
        <f>(12/200)</f>
        <v>0.06</v>
      </c>
      <c r="U244">
        <f>0.08+0.055</f>
        <v>0.13500000000000001</v>
      </c>
      <c r="V244">
        <f>0.07+0.055</f>
        <v>0.125</v>
      </c>
      <c r="W244">
        <f>0.075+0.055</f>
        <v>0.13</v>
      </c>
      <c r="X244">
        <f>0.07+0.06</f>
        <v>0.13</v>
      </c>
      <c r="Z244">
        <f>SQRT((ABS($A$245-$A$244)^2+(ABS($B$245-$B$244)^2)))</f>
        <v>23.593443934876085</v>
      </c>
      <c r="AA244">
        <f>SQRT((ABS($C$245-$C$244)^2+(ABS($D$245-$D$244)^2)))</f>
        <v>18.652778822723029</v>
      </c>
      <c r="AB244">
        <f>SQRT((ABS($E$245-$E$244)^2+(ABS($F$245-$F$244)^2)))</f>
        <v>23.61485302120461</v>
      </c>
      <c r="AC244">
        <f>SQRT((ABS($G$245-$G$244)^2+(ABS($H$245-$H$244)^2)))</f>
        <v>23.51386798590196</v>
      </c>
      <c r="AJ244">
        <f>1/0.135</f>
        <v>7.4074074074074066</v>
      </c>
      <c r="AK244">
        <f>1/0.125</f>
        <v>8</v>
      </c>
      <c r="AL244">
        <f>1/0.13</f>
        <v>7.6923076923076916</v>
      </c>
      <c r="AM244">
        <f>1/0.13</f>
        <v>7.6923076923076916</v>
      </c>
      <c r="AO244">
        <f>$Z244/$U244</f>
        <v>174.76625136945248</v>
      </c>
      <c r="AP244">
        <f>$AA244/$V244</f>
        <v>149.22223058178423</v>
      </c>
      <c r="AQ244">
        <f>$AB244/$W244</f>
        <v>181.65271554772775</v>
      </c>
      <c r="AR244">
        <f>$AC244/$X244</f>
        <v>180.87590758386122</v>
      </c>
      <c r="AV244">
        <f>((0.08/0.135)*100)</f>
        <v>59.259259259259252</v>
      </c>
      <c r="AW244">
        <f>((0.07/0.125)*100)</f>
        <v>56.000000000000007</v>
      </c>
      <c r="AX244">
        <f>((0.075/0.13)*100)</f>
        <v>57.692307692307686</v>
      </c>
      <c r="AY244">
        <f>((0.07/0.13)*100)</f>
        <v>53.846153846153854</v>
      </c>
      <c r="BA244">
        <f>((0.055/0.135)*100)</f>
        <v>40.74074074074074</v>
      </c>
      <c r="BB244">
        <f>((0.055/0.125)*100)</f>
        <v>44</v>
      </c>
      <c r="BC244">
        <f>((0.055/0.13)*100)</f>
        <v>42.307692307692307</v>
      </c>
      <c r="BD244">
        <f>((0.06/0.13)*100)</f>
        <v>46.153846153846153</v>
      </c>
      <c r="BF244">
        <f>ABS($B$244-$D$244)</f>
        <v>1.6512180000000001</v>
      </c>
      <c r="BG244">
        <f>ABS($F$244-$H$244)</f>
        <v>4.3114830000000008</v>
      </c>
      <c r="BL244">
        <f>SQRT((ABS($A$244-$E$244)^2+(ABS($B$244-$F$244)^2)))</f>
        <v>1.7294684683063801</v>
      </c>
      <c r="BM244">
        <f>SQRT((ABS($C$244-$G$245)^2+(ABS($D$244-$H$245)^2)))</f>
        <v>4.4094250734647966</v>
      </c>
      <c r="BO244">
        <f>SQRT((ABS($A$244-$G$244)^2+(ABS($B$244-$H$244)^2)))</f>
        <v>3.712554412846365</v>
      </c>
      <c r="BP244">
        <f>SQRT((ABS($C$244-$E$245)^2+(ABS($D$244-$F$245)^2)))</f>
        <v>4.469126722952713</v>
      </c>
      <c r="BU244">
        <v>16</v>
      </c>
      <c r="BV244">
        <v>9</v>
      </c>
      <c r="BW244">
        <v>7</v>
      </c>
      <c r="BX244">
        <v>7</v>
      </c>
      <c r="BY244">
        <v>14</v>
      </c>
      <c r="BZ244">
        <v>8</v>
      </c>
      <c r="CA244">
        <v>4</v>
      </c>
      <c r="CB244">
        <v>3</v>
      </c>
      <c r="CC244">
        <v>15</v>
      </c>
      <c r="CD244">
        <v>7</v>
      </c>
      <c r="CE244">
        <v>4</v>
      </c>
      <c r="CF244">
        <v>14</v>
      </c>
      <c r="CG244">
        <v>14</v>
      </c>
      <c r="CH244">
        <v>7</v>
      </c>
      <c r="CI244">
        <v>3</v>
      </c>
      <c r="CJ244">
        <v>14</v>
      </c>
      <c r="CL244">
        <v>11</v>
      </c>
      <c r="CM244">
        <v>5</v>
      </c>
      <c r="CN244">
        <v>2</v>
      </c>
      <c r="CO244">
        <v>3</v>
      </c>
      <c r="CP244">
        <v>11</v>
      </c>
      <c r="CQ244">
        <v>4</v>
      </c>
      <c r="CR244">
        <v>0</v>
      </c>
      <c r="CS244">
        <v>0</v>
      </c>
      <c r="CT244">
        <v>11</v>
      </c>
      <c r="CU244">
        <v>2</v>
      </c>
      <c r="CV244">
        <v>0</v>
      </c>
      <c r="CW244">
        <v>11</v>
      </c>
      <c r="CX244">
        <v>12</v>
      </c>
      <c r="CY244">
        <v>3</v>
      </c>
      <c r="CZ244">
        <v>0</v>
      </c>
      <c r="DA244">
        <v>11</v>
      </c>
      <c r="DC244">
        <f>((9/16)*100)</f>
        <v>56.25</v>
      </c>
      <c r="DD244">
        <f>((7/16)*100)</f>
        <v>43.75</v>
      </c>
      <c r="DE244">
        <f>((7/16)*100)</f>
        <v>43.75</v>
      </c>
      <c r="DF244">
        <f>((8/14)*100)</f>
        <v>57.142857142857139</v>
      </c>
      <c r="DG244">
        <f>((4/14)*100)</f>
        <v>28.571428571428569</v>
      </c>
      <c r="DH244">
        <f>((3/14)*100)</f>
        <v>21.428571428571427</v>
      </c>
      <c r="DI244">
        <f>((7/15)*100)</f>
        <v>46.666666666666664</v>
      </c>
      <c r="DJ244">
        <f>((4/15)*100)</f>
        <v>26.666666666666668</v>
      </c>
      <c r="DK244">
        <f>((14/15)*100)</f>
        <v>93.333333333333329</v>
      </c>
      <c r="DL244">
        <f>((7/14)*100)</f>
        <v>50</v>
      </c>
      <c r="DM244">
        <f>((3/14)*100)</f>
        <v>21.428571428571427</v>
      </c>
      <c r="DN244">
        <f>((14/14)*100)</f>
        <v>100</v>
      </c>
      <c r="DP244">
        <f>((5/11)*100)</f>
        <v>45.454545454545453</v>
      </c>
      <c r="DQ244">
        <f>((2/11)*100)</f>
        <v>18.181818181818183</v>
      </c>
      <c r="DR244">
        <f>((3/11)*100)</f>
        <v>27.27272727272727</v>
      </c>
      <c r="DS244">
        <f>((4/11)*100)</f>
        <v>36.363636363636367</v>
      </c>
      <c r="DT244">
        <f>((0/11)*100)</f>
        <v>0</v>
      </c>
      <c r="DU244">
        <f>((0/11)*100)</f>
        <v>0</v>
      </c>
      <c r="DV244">
        <f>((2/11)*100)</f>
        <v>18.181818181818183</v>
      </c>
      <c r="DW244">
        <f>((0/11)*100)</f>
        <v>0</v>
      </c>
      <c r="DX244">
        <f>((11/11)*100)</f>
        <v>100</v>
      </c>
      <c r="DY244">
        <f>((3/12)*100)</f>
        <v>25</v>
      </c>
      <c r="DZ244">
        <f>((0/12)*100)</f>
        <v>0</v>
      </c>
      <c r="EA244">
        <f>((11/12)*100)</f>
        <v>91.666666666666657</v>
      </c>
    </row>
    <row r="245" spans="1:131" x14ac:dyDescent="0.25">
      <c r="A245">
        <v>83.612538000000001</v>
      </c>
      <c r="B245">
        <v>5.9082679999999996</v>
      </c>
      <c r="C245">
        <v>70.400582000000014</v>
      </c>
      <c r="D245">
        <v>7.8037599999999996</v>
      </c>
      <c r="E245">
        <v>85.088267999999999</v>
      </c>
      <c r="F245">
        <v>5.3442970000000001</v>
      </c>
      <c r="G245">
        <v>85.091047000000003</v>
      </c>
      <c r="H245">
        <v>9.3569700000000005</v>
      </c>
      <c r="K245">
        <f>(14/200)</f>
        <v>7.0000000000000007E-2</v>
      </c>
      <c r="L245">
        <f>(14/200)</f>
        <v>7.0000000000000007E-2</v>
      </c>
      <c r="M245">
        <f>(14/200)</f>
        <v>7.0000000000000007E-2</v>
      </c>
      <c r="N245">
        <f>(14/200)</f>
        <v>7.0000000000000007E-2</v>
      </c>
      <c r="P245">
        <f>(10/200)</f>
        <v>0.05</v>
      </c>
      <c r="Q245">
        <f>(11/200)</f>
        <v>5.5E-2</v>
      </c>
      <c r="R245">
        <f>(11/200)</f>
        <v>5.5E-2</v>
      </c>
      <c r="S245">
        <f>(11/200)</f>
        <v>5.5E-2</v>
      </c>
      <c r="U245">
        <f>0.07+0.05</f>
        <v>0.12000000000000001</v>
      </c>
      <c r="V245">
        <f>0.07+0.055</f>
        <v>0.125</v>
      </c>
      <c r="W245">
        <f>0.07+0.055</f>
        <v>0.125</v>
      </c>
      <c r="X245">
        <f>0.07+0.055</f>
        <v>0.125</v>
      </c>
      <c r="Z245">
        <f>SQRT((ABS($A$246-$A$245)^2+(ABS($B$246-$B$245)^2)))</f>
        <v>20.362488288452809</v>
      </c>
      <c r="AA245">
        <f>SQRT((ABS($C$246-$C$245)^2+(ABS($D$246-$D$245)^2)))</f>
        <v>22.654702570960687</v>
      </c>
      <c r="AB245">
        <f>SQRT((ABS($E$246-$E$245)^2+(ABS($F$246-$F$245)^2)))</f>
        <v>20.325258812341851</v>
      </c>
      <c r="AC245">
        <f>SQRT((ABS($G$246-$G$245)^2+(ABS($H$246-$H$245)^2)))</f>
        <v>19.561383957093017</v>
      </c>
      <c r="AJ245">
        <f>1/0.12</f>
        <v>8.3333333333333339</v>
      </c>
      <c r="AK245">
        <f>1/0.125</f>
        <v>8</v>
      </c>
      <c r="AL245">
        <f>1/0.125</f>
        <v>8</v>
      </c>
      <c r="AM245">
        <f>1/0.125</f>
        <v>8</v>
      </c>
      <c r="AO245">
        <f>$Z245/$U245</f>
        <v>169.6874024037734</v>
      </c>
      <c r="AP245">
        <f>$AA245/$V245</f>
        <v>181.2376205676855</v>
      </c>
      <c r="AQ245">
        <f>$AB245/$W245</f>
        <v>162.6020704987348</v>
      </c>
      <c r="AR245">
        <f>$AC245/$X245</f>
        <v>156.49107165674414</v>
      </c>
      <c r="AV245">
        <f>((0.07/0.12)*100)</f>
        <v>58.333333333333336</v>
      </c>
      <c r="AW245">
        <f>((0.07/0.125)*100)</f>
        <v>56.000000000000007</v>
      </c>
      <c r="AX245">
        <f>((0.07/0.125)*100)</f>
        <v>56.000000000000007</v>
      </c>
      <c r="AY245">
        <f>((0.07/0.125)*100)</f>
        <v>56.000000000000007</v>
      </c>
      <c r="BA245">
        <f>((0.05/0.12)*100)</f>
        <v>41.666666666666671</v>
      </c>
      <c r="BB245">
        <f>((0.055/0.125)*100)</f>
        <v>44</v>
      </c>
      <c r="BC245">
        <f>((0.055/0.125)*100)</f>
        <v>44</v>
      </c>
      <c r="BD245">
        <f>((0.055/0.125)*100)</f>
        <v>44</v>
      </c>
      <c r="BF245">
        <f>ABS($B$245-$D$245)</f>
        <v>1.895492</v>
      </c>
      <c r="BG245">
        <f>ABS($F$245-$H$245)</f>
        <v>4.0126730000000004</v>
      </c>
      <c r="BL245">
        <f>SQRT((ABS($A$245-$E$245)^2+(ABS($B$245-$F$245)^2)))</f>
        <v>1.5798235096810642</v>
      </c>
      <c r="BM245">
        <f>SQRT((ABS($C$245-$G$246)^2+(ABS($D$245-$H$246)^2)))</f>
        <v>4.9057939420506766</v>
      </c>
      <c r="BO245">
        <f>SQRT((ABS($A$245-$G$245)^2+(ABS($B$245-$H$245)^2)))</f>
        <v>3.7522705589929166</v>
      </c>
      <c r="BP245">
        <f>SQRT((ABS($C$245-$E$246)^2+(ABS($D$245-$F$246)^2)))</f>
        <v>6.6058479276793216</v>
      </c>
      <c r="BU245">
        <v>14</v>
      </c>
      <c r="BV245">
        <v>8</v>
      </c>
      <c r="BW245">
        <v>5</v>
      </c>
      <c r="BX245">
        <v>6</v>
      </c>
      <c r="BY245">
        <v>14</v>
      </c>
      <c r="BZ245">
        <v>9</v>
      </c>
      <c r="CA245">
        <v>4</v>
      </c>
      <c r="CB245">
        <v>3</v>
      </c>
      <c r="CC245">
        <v>14</v>
      </c>
      <c r="CD245">
        <v>5</v>
      </c>
      <c r="CE245">
        <v>4</v>
      </c>
      <c r="CF245">
        <v>13</v>
      </c>
      <c r="CG245">
        <v>14</v>
      </c>
      <c r="CH245">
        <v>6</v>
      </c>
      <c r="CI245">
        <v>3</v>
      </c>
      <c r="CJ245">
        <v>13</v>
      </c>
      <c r="CL245">
        <v>10</v>
      </c>
      <c r="CM245">
        <v>4</v>
      </c>
      <c r="CN245">
        <v>2</v>
      </c>
      <c r="CO245">
        <v>3</v>
      </c>
      <c r="CP245">
        <v>11</v>
      </c>
      <c r="CQ245">
        <v>5</v>
      </c>
      <c r="CR245">
        <v>1</v>
      </c>
      <c r="CS245">
        <v>0</v>
      </c>
      <c r="CT245">
        <v>11</v>
      </c>
      <c r="CU245">
        <v>2</v>
      </c>
      <c r="CV245">
        <v>1</v>
      </c>
      <c r="CW245">
        <v>10</v>
      </c>
      <c r="CX245">
        <v>11</v>
      </c>
      <c r="CY245">
        <v>3</v>
      </c>
      <c r="CZ245">
        <v>0</v>
      </c>
      <c r="DA245">
        <v>10</v>
      </c>
      <c r="DC245">
        <f>((8/14)*100)</f>
        <v>57.142857142857139</v>
      </c>
      <c r="DD245">
        <f>((5/14)*100)</f>
        <v>35.714285714285715</v>
      </c>
      <c r="DE245">
        <f>((6/14)*100)</f>
        <v>42.857142857142854</v>
      </c>
      <c r="DF245">
        <f>((9/14)*100)</f>
        <v>64.285714285714292</v>
      </c>
      <c r="DG245">
        <f>((4/14)*100)</f>
        <v>28.571428571428569</v>
      </c>
      <c r="DH245">
        <f>((3/14)*100)</f>
        <v>21.428571428571427</v>
      </c>
      <c r="DI245">
        <f>((5/14)*100)</f>
        <v>35.714285714285715</v>
      </c>
      <c r="DJ245">
        <f>((4/14)*100)</f>
        <v>28.571428571428569</v>
      </c>
      <c r="DK245">
        <f>((13/14)*100)</f>
        <v>92.857142857142861</v>
      </c>
      <c r="DL245">
        <f>((6/14)*100)</f>
        <v>42.857142857142854</v>
      </c>
      <c r="DM245">
        <f>((3/14)*100)</f>
        <v>21.428571428571427</v>
      </c>
      <c r="DN245">
        <f>((13/14)*100)</f>
        <v>92.857142857142861</v>
      </c>
      <c r="DP245">
        <f>((4/10)*100)</f>
        <v>40</v>
      </c>
      <c r="DQ245">
        <f>((2/10)*100)</f>
        <v>20</v>
      </c>
      <c r="DR245">
        <f>((3/10)*100)</f>
        <v>30</v>
      </c>
      <c r="DS245">
        <f>((5/11)*100)</f>
        <v>45.454545454545453</v>
      </c>
      <c r="DT245">
        <f>((1/11)*100)</f>
        <v>9.0909090909090917</v>
      </c>
      <c r="DU245">
        <f>((0/11)*100)</f>
        <v>0</v>
      </c>
      <c r="DV245">
        <f>((2/11)*100)</f>
        <v>18.181818181818183</v>
      </c>
      <c r="DW245">
        <f>((1/11)*100)</f>
        <v>9.0909090909090917</v>
      </c>
      <c r="DX245">
        <f>((10/11)*100)</f>
        <v>90.909090909090907</v>
      </c>
      <c r="DY245">
        <f>((3/11)*100)</f>
        <v>27.27272727272727</v>
      </c>
      <c r="DZ245">
        <f>((0/11)*100)</f>
        <v>0</v>
      </c>
      <c r="EA245">
        <f>((10/11)*100)</f>
        <v>90.909090909090907</v>
      </c>
    </row>
    <row r="246" spans="1:131" x14ac:dyDescent="0.25">
      <c r="A246">
        <v>63.261661000000004</v>
      </c>
      <c r="B246">
        <v>5.2207109999999997</v>
      </c>
      <c r="C246">
        <v>47.765357999999999</v>
      </c>
      <c r="D246">
        <v>6.8645139999999998</v>
      </c>
      <c r="E246">
        <v>64.788905999999997</v>
      </c>
      <c r="F246">
        <v>4.3186030000000004</v>
      </c>
      <c r="G246">
        <v>65.547527000000002</v>
      </c>
      <c r="H246">
        <v>8.5211659999999991</v>
      </c>
      <c r="K246">
        <f>(17/200)</f>
        <v>8.5000000000000006E-2</v>
      </c>
      <c r="L246">
        <f>(12/200)</f>
        <v>0.06</v>
      </c>
      <c r="M246">
        <f>(14/200)</f>
        <v>7.0000000000000007E-2</v>
      </c>
      <c r="N246">
        <f>(13/200)</f>
        <v>6.5000000000000002E-2</v>
      </c>
      <c r="P246">
        <f>(10/200)</f>
        <v>0.05</v>
      </c>
      <c r="Q246">
        <f>(12/200)</f>
        <v>0.06</v>
      </c>
      <c r="R246">
        <f>(11/200)</f>
        <v>5.5E-2</v>
      </c>
      <c r="S246">
        <f>(12/200)</f>
        <v>0.06</v>
      </c>
      <c r="U246">
        <f>0.085+0.05</f>
        <v>0.13500000000000001</v>
      </c>
      <c r="V246">
        <f>0.06+0.06</f>
        <v>0.12</v>
      </c>
      <c r="W246">
        <f>0.07+0.055</f>
        <v>0.125</v>
      </c>
      <c r="X246">
        <f>0.065+0.06</f>
        <v>0.125</v>
      </c>
      <c r="Z246">
        <f>SQRT((ABS($A$247-$A$246)^2+(ABS($B$247-$B$246)^2)))</f>
        <v>23.034056280208617</v>
      </c>
      <c r="AA246">
        <f>SQRT((ABS($C$247-$C$246)^2+(ABS($D$247-$D$246)^2)))</f>
        <v>20.828545248986092</v>
      </c>
      <c r="AB246">
        <f>SQRT((ABS($E$247-$E$246)^2+(ABS($F$247-$F$246)^2)))</f>
        <v>22.556135320045627</v>
      </c>
      <c r="AC246">
        <f>SQRT((ABS($G$247-$G$246)^2+(ABS($H$247-$H$246)^2)))</f>
        <v>21.619580635731353</v>
      </c>
      <c r="AJ246">
        <f>1/0.135</f>
        <v>7.4074074074074066</v>
      </c>
      <c r="AK246">
        <f>1/0.12</f>
        <v>8.3333333333333339</v>
      </c>
      <c r="AL246">
        <f>1/0.125</f>
        <v>8</v>
      </c>
      <c r="AM246">
        <f>1/0.125</f>
        <v>8</v>
      </c>
      <c r="AO246">
        <f>$Z246/$U246</f>
        <v>170.6226391126564</v>
      </c>
      <c r="AP246">
        <f>$AA246/$V246</f>
        <v>173.57121040821744</v>
      </c>
      <c r="AQ246">
        <f>$AB246/$W246</f>
        <v>180.44908256036501</v>
      </c>
      <c r="AR246">
        <f>$AC246/$X246</f>
        <v>172.95664508585082</v>
      </c>
      <c r="AV246">
        <f>((0.085/0.135)*100)</f>
        <v>62.962962962962962</v>
      </c>
      <c r="AW246">
        <f>((0.06/0.12)*100)</f>
        <v>50</v>
      </c>
      <c r="AX246">
        <f>((0.07/0.125)*100)</f>
        <v>56.000000000000007</v>
      </c>
      <c r="AY246">
        <f>((0.065/0.125)*100)</f>
        <v>52</v>
      </c>
      <c r="BA246">
        <f>((0.05/0.135)*100)</f>
        <v>37.037037037037038</v>
      </c>
      <c r="BB246">
        <f>((0.06/0.12)*100)</f>
        <v>50</v>
      </c>
      <c r="BC246">
        <f>((0.055/0.125)*100)</f>
        <v>44</v>
      </c>
      <c r="BD246">
        <f>((0.06/0.125)*100)</f>
        <v>48</v>
      </c>
      <c r="BF246">
        <f>ABS($B$246-$D$246)</f>
        <v>1.6438030000000001</v>
      </c>
      <c r="BG246">
        <f>ABS($F$246-$H$246)</f>
        <v>4.2025629999999987</v>
      </c>
      <c r="BL246">
        <f>SQRT((ABS($A$246-$E$246)^2+(ABS($B$246-$F$246)^2)))</f>
        <v>1.7737745442104471</v>
      </c>
      <c r="BM246">
        <f>SQRT((ABS($C$246-$G$247)^2+(ABS($D$246-$H$247)^2)))</f>
        <v>4.38150122803874</v>
      </c>
      <c r="BO246">
        <f>SQRT((ABS($A$246-$G$246)^2+(ABS($B$246-$H$246)^2)))</f>
        <v>4.0147461410381835</v>
      </c>
      <c r="BP246">
        <f>SQRT((ABS($C$246-$E$247)^2+(ABS($D$246-$F$247)^2)))</f>
        <v>6.043525579392627</v>
      </c>
      <c r="BU246">
        <v>17</v>
      </c>
      <c r="BV246">
        <v>9</v>
      </c>
      <c r="BW246">
        <v>7</v>
      </c>
      <c r="BX246">
        <v>7</v>
      </c>
      <c r="BY246">
        <v>12</v>
      </c>
      <c r="BZ246">
        <v>6</v>
      </c>
      <c r="CA246">
        <v>3</v>
      </c>
      <c r="CB246">
        <v>2</v>
      </c>
      <c r="CC246">
        <v>14</v>
      </c>
      <c r="CD246">
        <v>7</v>
      </c>
      <c r="CE246">
        <v>3</v>
      </c>
      <c r="CF246">
        <v>13</v>
      </c>
      <c r="CG246">
        <v>13</v>
      </c>
      <c r="CH246">
        <v>7</v>
      </c>
      <c r="CI246">
        <v>2</v>
      </c>
      <c r="CJ246">
        <v>13</v>
      </c>
      <c r="CL246">
        <v>10</v>
      </c>
      <c r="CM246">
        <v>5</v>
      </c>
      <c r="CN246">
        <v>1</v>
      </c>
      <c r="CO246">
        <v>2</v>
      </c>
      <c r="CP246">
        <v>12</v>
      </c>
      <c r="CQ246">
        <v>4</v>
      </c>
      <c r="CR246">
        <v>1</v>
      </c>
      <c r="CS246">
        <v>1</v>
      </c>
      <c r="CT246">
        <v>11</v>
      </c>
      <c r="CU246">
        <v>1</v>
      </c>
      <c r="CV246">
        <v>1</v>
      </c>
      <c r="CW246">
        <v>11</v>
      </c>
      <c r="CX246">
        <v>12</v>
      </c>
      <c r="CY246">
        <v>2</v>
      </c>
      <c r="CZ246">
        <v>1</v>
      </c>
      <c r="DA246">
        <v>11</v>
      </c>
      <c r="DC246">
        <f>((9/17)*100)</f>
        <v>52.941176470588239</v>
      </c>
      <c r="DD246">
        <f>((7/17)*100)</f>
        <v>41.17647058823529</v>
      </c>
      <c r="DE246">
        <f>((7/17)*100)</f>
        <v>41.17647058823529</v>
      </c>
      <c r="DF246">
        <f>((6/12)*100)</f>
        <v>50</v>
      </c>
      <c r="DG246">
        <f>((3/12)*100)</f>
        <v>25</v>
      </c>
      <c r="DH246">
        <f>((2/12)*100)</f>
        <v>16.666666666666664</v>
      </c>
      <c r="DI246">
        <f>((7/14)*100)</f>
        <v>50</v>
      </c>
      <c r="DJ246">
        <f>((3/14)*100)</f>
        <v>21.428571428571427</v>
      </c>
      <c r="DK246">
        <f>((13/14)*100)</f>
        <v>92.857142857142861</v>
      </c>
      <c r="DL246">
        <f>((7/13)*100)</f>
        <v>53.846153846153847</v>
      </c>
      <c r="DM246">
        <f>((2/13)*100)</f>
        <v>15.384615384615385</v>
      </c>
      <c r="DN246">
        <f>((13/13)*100)</f>
        <v>100</v>
      </c>
      <c r="DP246">
        <f>((5/10)*100)</f>
        <v>50</v>
      </c>
      <c r="DQ246">
        <f>((1/10)*100)</f>
        <v>10</v>
      </c>
      <c r="DR246">
        <f>((2/10)*100)</f>
        <v>20</v>
      </c>
      <c r="DS246">
        <f>((4/12)*100)</f>
        <v>33.333333333333329</v>
      </c>
      <c r="DT246">
        <f>((1/12)*100)</f>
        <v>8.3333333333333321</v>
      </c>
      <c r="DU246">
        <f>((1/12)*100)</f>
        <v>8.3333333333333321</v>
      </c>
      <c r="DV246">
        <f>((1/11)*100)</f>
        <v>9.0909090909090917</v>
      </c>
      <c r="DW246">
        <f>((1/11)*100)</f>
        <v>9.0909090909090917</v>
      </c>
      <c r="DX246">
        <f>((11/11)*100)</f>
        <v>100</v>
      </c>
      <c r="DY246">
        <f>((2/12)*100)</f>
        <v>16.666666666666664</v>
      </c>
      <c r="DZ246">
        <f>((1/12)*100)</f>
        <v>8.3333333333333321</v>
      </c>
      <c r="EA246">
        <f>((11/12)*100)</f>
        <v>91.666666666666657</v>
      </c>
    </row>
    <row r="247" spans="1:131" x14ac:dyDescent="0.25">
      <c r="A247">
        <v>40.228954000000002</v>
      </c>
      <c r="B247">
        <v>5.4700240000000004</v>
      </c>
      <c r="C247">
        <v>26.954127999999997</v>
      </c>
      <c r="D247">
        <v>7.7136329999999997</v>
      </c>
      <c r="E247">
        <v>42.233055</v>
      </c>
      <c r="F247">
        <v>4.4318559999999998</v>
      </c>
      <c r="G247">
        <v>43.932994000000001</v>
      </c>
      <c r="H247">
        <v>8.9883170000000003</v>
      </c>
      <c r="K247">
        <f>(14/200)</f>
        <v>7.0000000000000007E-2</v>
      </c>
      <c r="L247">
        <f>(13/200)</f>
        <v>6.5000000000000002E-2</v>
      </c>
      <c r="M247">
        <f>(14/200)</f>
        <v>7.0000000000000007E-2</v>
      </c>
      <c r="N247">
        <f>(14/200)</f>
        <v>7.0000000000000007E-2</v>
      </c>
      <c r="P247">
        <f>(10/200)</f>
        <v>0.05</v>
      </c>
      <c r="Q247">
        <f>(11/200)</f>
        <v>5.5E-2</v>
      </c>
      <c r="R247">
        <f>(12/200)</f>
        <v>0.06</v>
      </c>
      <c r="S247">
        <f>(11/200)</f>
        <v>5.5E-2</v>
      </c>
      <c r="U247">
        <f>0.07+0.05</f>
        <v>0.12000000000000001</v>
      </c>
      <c r="V247">
        <f>0.065+0.055</f>
        <v>0.12</v>
      </c>
      <c r="W247">
        <f>0.07+0.06</f>
        <v>0.13</v>
      </c>
      <c r="X247">
        <f>0.07+0.055</f>
        <v>0.125</v>
      </c>
      <c r="Z247">
        <f>SQRT((ABS($A$248-$A$247)^2+(ABS($B$248-$B$247)^2)))</f>
        <v>19.628617513772816</v>
      </c>
      <c r="AC247">
        <f>SQRT((ABS($G$248-$G$247)^2+(ABS($H$248-$H$247)^2)))</f>
        <v>18.969044671758983</v>
      </c>
      <c r="AJ247">
        <f>1/0.12</f>
        <v>8.3333333333333339</v>
      </c>
      <c r="AK247">
        <f>1/0.12</f>
        <v>8.3333333333333339</v>
      </c>
      <c r="AL247">
        <f>1/0.13</f>
        <v>7.6923076923076916</v>
      </c>
      <c r="AM247">
        <f>1/0.125</f>
        <v>8</v>
      </c>
      <c r="AO247">
        <f>$Z247/$U247</f>
        <v>163.57181261477345</v>
      </c>
      <c r="AR247">
        <f>$AC247/$X247</f>
        <v>151.75235737407186</v>
      </c>
      <c r="AV247">
        <f>((0.07/0.12)*100)</f>
        <v>58.333333333333336</v>
      </c>
      <c r="AW247">
        <f>((0.065/0.12)*100)</f>
        <v>54.166666666666671</v>
      </c>
      <c r="AX247">
        <f>((0.07/0.13)*100)</f>
        <v>53.846153846153854</v>
      </c>
      <c r="AY247">
        <f>((0.07/0.125)*100)</f>
        <v>56.000000000000007</v>
      </c>
      <c r="BA247">
        <f>((0.05/0.12)*100)</f>
        <v>41.666666666666671</v>
      </c>
      <c r="BB247">
        <f>((0.055/0.12)*100)</f>
        <v>45.833333333333336</v>
      </c>
      <c r="BC247">
        <f>((0.06/0.13)*100)</f>
        <v>46.153846153846153</v>
      </c>
      <c r="BD247">
        <f>((0.055/0.125)*100)</f>
        <v>44</v>
      </c>
      <c r="BF247">
        <f>ABS($B$247-$D$247)</f>
        <v>2.2436089999999993</v>
      </c>
      <c r="BG247">
        <f>ABS($F$247-$H$247)</f>
        <v>4.5564610000000005</v>
      </c>
      <c r="BL247">
        <f>SQRT((ABS($A$247-$E$247)^2+(ABS($B$247-$F$247)^2)))</f>
        <v>2.2570364672341907</v>
      </c>
      <c r="BO247">
        <f>SQRT((ABS($A$247-$G$247)^2+(ABS($B$247-$H$247)^2)))</f>
        <v>5.1086493278995961</v>
      </c>
      <c r="BU247">
        <v>14</v>
      </c>
      <c r="BV247">
        <v>6</v>
      </c>
      <c r="BW247">
        <v>5</v>
      </c>
      <c r="BX247">
        <v>7</v>
      </c>
      <c r="BY247">
        <v>13</v>
      </c>
      <c r="BZ247">
        <v>5</v>
      </c>
      <c r="CA247">
        <v>6</v>
      </c>
      <c r="CB247">
        <v>4</v>
      </c>
      <c r="CC247">
        <v>14</v>
      </c>
      <c r="CD247">
        <v>5</v>
      </c>
      <c r="CE247">
        <v>6</v>
      </c>
      <c r="CF247">
        <v>12</v>
      </c>
      <c r="CG247">
        <v>14</v>
      </c>
      <c r="CH247">
        <v>7</v>
      </c>
      <c r="CI247">
        <v>4</v>
      </c>
      <c r="CJ247">
        <v>12</v>
      </c>
      <c r="CL247">
        <v>10</v>
      </c>
      <c r="CM247">
        <v>4</v>
      </c>
      <c r="CN247">
        <v>3</v>
      </c>
      <c r="CO247">
        <v>4</v>
      </c>
      <c r="CP247">
        <v>11</v>
      </c>
      <c r="CQ247">
        <v>3</v>
      </c>
      <c r="CR247">
        <v>3</v>
      </c>
      <c r="CS247">
        <v>1</v>
      </c>
      <c r="CT247">
        <v>12</v>
      </c>
      <c r="CU247">
        <v>3</v>
      </c>
      <c r="CV247">
        <v>3</v>
      </c>
      <c r="CW247">
        <v>10</v>
      </c>
      <c r="CX247">
        <v>11</v>
      </c>
      <c r="CY247">
        <v>4</v>
      </c>
      <c r="CZ247">
        <v>1</v>
      </c>
      <c r="DA247">
        <v>10</v>
      </c>
      <c r="DC247">
        <f>((6/14)*100)</f>
        <v>42.857142857142854</v>
      </c>
      <c r="DD247">
        <f>((5/14)*100)</f>
        <v>35.714285714285715</v>
      </c>
      <c r="DE247">
        <f>((7/14)*100)</f>
        <v>50</v>
      </c>
      <c r="DF247">
        <f>((5/13)*100)</f>
        <v>38.461538461538467</v>
      </c>
      <c r="DG247">
        <f>((6/13)*100)</f>
        <v>46.153846153846153</v>
      </c>
      <c r="DH247">
        <f>((4/13)*100)</f>
        <v>30.76923076923077</v>
      </c>
      <c r="DI247">
        <f>((5/14)*100)</f>
        <v>35.714285714285715</v>
      </c>
      <c r="DJ247">
        <f>((6/14)*100)</f>
        <v>42.857142857142854</v>
      </c>
      <c r="DK247">
        <f>((12/14)*100)</f>
        <v>85.714285714285708</v>
      </c>
      <c r="DL247">
        <f>((7/14)*100)</f>
        <v>50</v>
      </c>
      <c r="DM247">
        <f>((4/14)*100)</f>
        <v>28.571428571428569</v>
      </c>
      <c r="DN247">
        <f>((12/14)*100)</f>
        <v>85.714285714285708</v>
      </c>
      <c r="DP247">
        <f>((4/10)*100)</f>
        <v>40</v>
      </c>
      <c r="DQ247">
        <f>((3/10)*100)</f>
        <v>30</v>
      </c>
      <c r="DR247">
        <f>((4/10)*100)</f>
        <v>40</v>
      </c>
      <c r="DS247">
        <f>((3/11)*100)</f>
        <v>27.27272727272727</v>
      </c>
      <c r="DT247">
        <f>((3/11)*100)</f>
        <v>27.27272727272727</v>
      </c>
      <c r="DU247">
        <f>((1/11)*100)</f>
        <v>9.0909090909090917</v>
      </c>
      <c r="DV247">
        <f>((3/12)*100)</f>
        <v>25</v>
      </c>
      <c r="DW247">
        <f>((3/12)*100)</f>
        <v>25</v>
      </c>
      <c r="DX247">
        <f>((10/12)*100)</f>
        <v>83.333333333333343</v>
      </c>
      <c r="DY247">
        <f>((4/11)*100)</f>
        <v>36.363636363636367</v>
      </c>
      <c r="DZ247">
        <f>((1/11)*100)</f>
        <v>9.0909090909090917</v>
      </c>
      <c r="EA247">
        <f>((10/11)*100)</f>
        <v>90.909090909090907</v>
      </c>
    </row>
    <row r="248" spans="1:131" x14ac:dyDescent="0.25">
      <c r="A248">
        <v>20.620744000000002</v>
      </c>
      <c r="B248">
        <v>6.3648569999999998</v>
      </c>
      <c r="G248">
        <v>24.969686000000003</v>
      </c>
      <c r="H248">
        <v>9.4547989999999995</v>
      </c>
      <c r="K248">
        <f>(14/200)</f>
        <v>7.0000000000000007E-2</v>
      </c>
      <c r="N248">
        <f>(14/200)</f>
        <v>7.0000000000000007E-2</v>
      </c>
      <c r="P248">
        <f>(11/200)</f>
        <v>5.5E-2</v>
      </c>
      <c r="Q248">
        <f>(13/200)</f>
        <v>6.5000000000000002E-2</v>
      </c>
      <c r="R248">
        <f>(13/200)</f>
        <v>6.5000000000000002E-2</v>
      </c>
      <c r="S248">
        <f>(11/200)</f>
        <v>5.5E-2</v>
      </c>
      <c r="U248">
        <f>0.07+0.055</f>
        <v>0.125</v>
      </c>
      <c r="X248">
        <f>0.07+0.055</f>
        <v>0.125</v>
      </c>
      <c r="AJ248">
        <f>1/0.125</f>
        <v>8</v>
      </c>
      <c r="AM248">
        <f>1/0.125</f>
        <v>8</v>
      </c>
      <c r="AV248">
        <f>((0.07/0.125)*100)</f>
        <v>56.000000000000007</v>
      </c>
      <c r="AY248">
        <f>((0.07/0.125)*100)</f>
        <v>56.000000000000007</v>
      </c>
      <c r="BA248">
        <f>((0.055/0.125)*100)</f>
        <v>44</v>
      </c>
      <c r="BD248">
        <f>((0.055/0.125)*100)</f>
        <v>44</v>
      </c>
      <c r="BI248">
        <v>2.2536659999999999</v>
      </c>
      <c r="BJ248">
        <v>1.9087354999999997</v>
      </c>
      <c r="BO248">
        <f>SQRT((ABS($A$248-$G$248)^2+(ABS($B$248-$H$248)^2)))</f>
        <v>5.3348887601081252</v>
      </c>
      <c r="BU248">
        <v>14</v>
      </c>
      <c r="BV248">
        <v>5</v>
      </c>
      <c r="BW248">
        <v>3</v>
      </c>
      <c r="BX248">
        <v>7</v>
      </c>
      <c r="CG248">
        <v>14</v>
      </c>
      <c r="CH248">
        <v>7</v>
      </c>
      <c r="CI248">
        <v>3</v>
      </c>
      <c r="CJ248">
        <v>10</v>
      </c>
      <c r="CL248">
        <v>11</v>
      </c>
      <c r="CM248">
        <v>3</v>
      </c>
      <c r="CN248">
        <v>2</v>
      </c>
      <c r="CO248">
        <v>4</v>
      </c>
      <c r="CP248">
        <v>13</v>
      </c>
      <c r="CQ248">
        <v>4</v>
      </c>
      <c r="CR248">
        <v>6</v>
      </c>
      <c r="CS248">
        <v>2</v>
      </c>
      <c r="CT248">
        <v>13</v>
      </c>
      <c r="CU248">
        <v>2</v>
      </c>
      <c r="CV248">
        <v>6</v>
      </c>
      <c r="CW248">
        <v>9</v>
      </c>
      <c r="CX248">
        <v>11</v>
      </c>
      <c r="CY248">
        <v>4</v>
      </c>
      <c r="CZ248">
        <v>2</v>
      </c>
      <c r="DA248">
        <v>9</v>
      </c>
      <c r="DC248">
        <f>((5/14)*100)</f>
        <v>35.714285714285715</v>
      </c>
      <c r="DD248">
        <f>((3/14)*100)</f>
        <v>21.428571428571427</v>
      </c>
      <c r="DE248">
        <f>((7/14)*100)</f>
        <v>50</v>
      </c>
      <c r="DL248">
        <f>((7/14)*100)</f>
        <v>50</v>
      </c>
      <c r="DM248">
        <f>((3/14)*100)</f>
        <v>21.428571428571427</v>
      </c>
      <c r="DN248">
        <f>((10/14)*100)</f>
        <v>71.428571428571431</v>
      </c>
      <c r="DP248">
        <f>((3/11)*100)</f>
        <v>27.27272727272727</v>
      </c>
      <c r="DQ248">
        <f>((2/11)*100)</f>
        <v>18.181818181818183</v>
      </c>
      <c r="DR248">
        <f>((4/11)*100)</f>
        <v>36.363636363636367</v>
      </c>
      <c r="DS248">
        <f>((4/13)*100)</f>
        <v>30.76923076923077</v>
      </c>
      <c r="DT248">
        <f>((6/13)*100)</f>
        <v>46.153846153846153</v>
      </c>
      <c r="DU248">
        <f>((2/13)*100)</f>
        <v>15.384615384615385</v>
      </c>
      <c r="DV248">
        <f>((2/13)*100)</f>
        <v>15.384615384615385</v>
      </c>
      <c r="DW248">
        <f>((6/13)*100)</f>
        <v>46.153846153846153</v>
      </c>
      <c r="DX248">
        <f>((9/13)*100)</f>
        <v>69.230769230769226</v>
      </c>
      <c r="DY248">
        <f>((4/11)*100)</f>
        <v>36.363636363636367</v>
      </c>
      <c r="DZ248">
        <f>((2/11)*100)</f>
        <v>18.181818181818183</v>
      </c>
      <c r="EA248">
        <f>((9/11)*100)</f>
        <v>81.818181818181827</v>
      </c>
    </row>
    <row r="249" spans="1:131" x14ac:dyDescent="0.25">
      <c r="A249" t="s">
        <v>22</v>
      </c>
      <c r="B249" t="s">
        <v>22</v>
      </c>
      <c r="C249" t="s">
        <v>22</v>
      </c>
      <c r="D249" t="s">
        <v>22</v>
      </c>
      <c r="E249" t="s">
        <v>22</v>
      </c>
      <c r="F249" t="s">
        <v>22</v>
      </c>
      <c r="G249" t="s">
        <v>22</v>
      </c>
      <c r="H249" t="s">
        <v>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4DB10-5F82-4785-A055-011AD5D65DD5}">
  <dimension ref="A1:CB5539"/>
  <sheetViews>
    <sheetView tabSelected="1" workbookViewId="0">
      <selection activeCell="AA1" sqref="AA1:AF1048576"/>
    </sheetView>
  </sheetViews>
  <sheetFormatPr defaultRowHeight="15" x14ac:dyDescent="0.25"/>
  <cols>
    <col min="1" max="1" width="5" bestFit="1" customWidth="1"/>
    <col min="2" max="2" width="11" bestFit="1" customWidth="1"/>
    <col min="3" max="3" width="2" bestFit="1" customWidth="1"/>
    <col min="4" max="4" width="11" bestFit="1" customWidth="1"/>
    <col min="5" max="5" width="2" bestFit="1" customWidth="1"/>
    <col min="6" max="6" width="11" bestFit="1" customWidth="1"/>
    <col min="7" max="7" width="2" bestFit="1" customWidth="1"/>
    <col min="8" max="8" width="11" bestFit="1" customWidth="1"/>
    <col min="9" max="9" width="2" bestFit="1" customWidth="1"/>
    <col min="10" max="10" width="11.28515625" bestFit="1" customWidth="1"/>
    <col min="11" max="11" width="11.140625" bestFit="1" customWidth="1"/>
    <col min="12" max="12" width="5.28515625" bestFit="1" customWidth="1"/>
    <col min="13" max="14" width="5.140625" bestFit="1" customWidth="1"/>
    <col min="15" max="15" width="5" bestFit="1" customWidth="1"/>
    <col min="16" max="16" width="11.42578125" bestFit="1" customWidth="1"/>
    <col min="17" max="17" width="10.5703125" bestFit="1" customWidth="1"/>
    <col min="20" max="20" width="18.140625" bestFit="1" customWidth="1"/>
    <col min="21" max="21" width="8.140625" bestFit="1" customWidth="1"/>
    <col min="22" max="22" width="12" bestFit="1" customWidth="1"/>
    <col min="24" max="24" width="14" bestFit="1" customWidth="1"/>
    <col min="25" max="25" width="5" bestFit="1" customWidth="1"/>
    <col min="26" max="26" width="12" bestFit="1" customWidth="1"/>
    <col min="28" max="28" width="14" bestFit="1" customWidth="1"/>
    <col min="29" max="29" width="5" bestFit="1" customWidth="1"/>
    <col min="30" max="30" width="12" bestFit="1" customWidth="1"/>
    <col min="32" max="32" width="13.42578125" bestFit="1" customWidth="1"/>
    <col min="33" max="33" width="11.85546875" bestFit="1" customWidth="1"/>
    <col min="35" max="35" width="12.42578125" bestFit="1" customWidth="1"/>
    <col min="36" max="36" width="8" bestFit="1" customWidth="1"/>
    <col min="37" max="37" width="12" bestFit="1" customWidth="1"/>
    <col min="38" max="38" width="7" bestFit="1" customWidth="1"/>
    <col min="40" max="44" width="5" bestFit="1" customWidth="1"/>
    <col min="45" max="45" width="8.85546875" bestFit="1" customWidth="1"/>
    <col min="46" max="57" width="12" bestFit="1" customWidth="1"/>
    <col min="59" max="59" width="5.5703125" bestFit="1" customWidth="1"/>
    <col min="60" max="60" width="9.85546875" bestFit="1" customWidth="1"/>
    <col min="61" max="61" width="16.7109375" bestFit="1" customWidth="1"/>
    <col min="62" max="62" width="7.28515625" bestFit="1" customWidth="1"/>
    <col min="63" max="63" width="12.42578125" bestFit="1" customWidth="1"/>
    <col min="64" max="64" width="4.5703125" bestFit="1" customWidth="1"/>
    <col min="65" max="65" width="16.7109375" bestFit="1" customWidth="1"/>
    <col min="66" max="66" width="17.5703125" bestFit="1" customWidth="1"/>
    <col min="68" max="68" width="12.5703125" bestFit="1" customWidth="1"/>
    <col min="69" max="80" width="12" bestFit="1" customWidth="1"/>
  </cols>
  <sheetData>
    <row r="1" spans="1:80" x14ac:dyDescent="0.25">
      <c r="A1">
        <v>200</v>
      </c>
      <c r="B1" t="s">
        <v>0</v>
      </c>
      <c r="D1" t="s">
        <v>2</v>
      </c>
      <c r="F1" t="s">
        <v>4</v>
      </c>
      <c r="H1" t="s">
        <v>6</v>
      </c>
      <c r="J1" t="s">
        <v>8</v>
      </c>
      <c r="K1" t="s">
        <v>9</v>
      </c>
      <c r="L1" t="s">
        <v>10</v>
      </c>
      <c r="N1" t="s">
        <v>12</v>
      </c>
      <c r="P1" t="s">
        <v>204</v>
      </c>
      <c r="Q1" t="s">
        <v>205</v>
      </c>
      <c r="R1" t="s">
        <v>233</v>
      </c>
      <c r="T1" t="s">
        <v>240</v>
      </c>
      <c r="U1" t="s">
        <v>241</v>
      </c>
      <c r="V1" t="s">
        <v>242</v>
      </c>
      <c r="X1" t="s">
        <v>243</v>
      </c>
      <c r="Y1" t="s">
        <v>244</v>
      </c>
      <c r="Z1" t="s">
        <v>244</v>
      </c>
      <c r="AB1" t="s">
        <v>243</v>
      </c>
      <c r="AC1" t="s">
        <v>245</v>
      </c>
      <c r="AD1" t="s">
        <v>245</v>
      </c>
      <c r="AF1" t="s">
        <v>246</v>
      </c>
      <c r="AI1" t="s">
        <v>212</v>
      </c>
      <c r="AJ1" t="s">
        <v>213</v>
      </c>
      <c r="AK1" t="s">
        <v>214</v>
      </c>
      <c r="AL1" t="e">
        <v>#N/A</v>
      </c>
      <c r="AN1" t="s">
        <v>215</v>
      </c>
      <c r="AO1" t="s">
        <v>216</v>
      </c>
      <c r="AP1" t="s">
        <v>217</v>
      </c>
      <c r="AQ1" t="s">
        <v>218</v>
      </c>
      <c r="AR1" t="s">
        <v>219</v>
      </c>
      <c r="AS1" t="s">
        <v>220</v>
      </c>
      <c r="AT1" t="s">
        <v>221</v>
      </c>
      <c r="AU1" t="s">
        <v>222</v>
      </c>
      <c r="AV1" t="s">
        <v>223</v>
      </c>
      <c r="AW1" t="s">
        <v>224</v>
      </c>
      <c r="AX1" t="s">
        <v>225</v>
      </c>
      <c r="AY1" t="s">
        <v>226</v>
      </c>
      <c r="AZ1" t="s">
        <v>227</v>
      </c>
      <c r="BA1" t="s">
        <v>228</v>
      </c>
      <c r="BB1" t="s">
        <v>229</v>
      </c>
      <c r="BC1" t="s">
        <v>230</v>
      </c>
      <c r="BD1" t="s">
        <v>231</v>
      </c>
      <c r="BE1" t="s">
        <v>232</v>
      </c>
      <c r="BG1" t="s">
        <v>234</v>
      </c>
      <c r="BH1" t="s">
        <v>235</v>
      </c>
      <c r="BI1" t="s">
        <v>236</v>
      </c>
      <c r="BJ1" t="s">
        <v>237</v>
      </c>
      <c r="BK1" t="s">
        <v>238</v>
      </c>
      <c r="BM1" t="s">
        <v>236</v>
      </c>
      <c r="BN1" t="s">
        <v>239</v>
      </c>
      <c r="BP1" t="s">
        <v>300</v>
      </c>
      <c r="BQ1" t="s">
        <v>301</v>
      </c>
      <c r="BR1" t="s">
        <v>302</v>
      </c>
      <c r="BS1" t="s">
        <v>303</v>
      </c>
      <c r="BT1" t="s">
        <v>304</v>
      </c>
      <c r="BU1" t="s">
        <v>305</v>
      </c>
      <c r="BV1" t="s">
        <v>306</v>
      </c>
      <c r="BW1" t="s">
        <v>307</v>
      </c>
      <c r="BX1" t="s">
        <v>308</v>
      </c>
      <c r="BY1" t="s">
        <v>309</v>
      </c>
      <c r="BZ1" t="s">
        <v>310</v>
      </c>
      <c r="CA1" t="s">
        <v>311</v>
      </c>
      <c r="CB1" t="s">
        <v>312</v>
      </c>
    </row>
    <row r="2" spans="1:80" x14ac:dyDescent="0.25">
      <c r="A2">
        <v>1</v>
      </c>
      <c r="Q2" t="str">
        <f>CONCATENATE(C2,E2,G2,I2)</f>
        <v/>
      </c>
      <c r="R2" t="s">
        <v>22</v>
      </c>
      <c r="T2" t="s">
        <v>284</v>
      </c>
      <c r="U2">
        <v>815</v>
      </c>
      <c r="X2" t="s">
        <v>274</v>
      </c>
      <c r="Y2" t="s">
        <v>259</v>
      </c>
      <c r="Z2">
        <f>(Z$6/Z$4)*100</f>
        <v>94.355828220858896</v>
      </c>
      <c r="AD2">
        <f>(AD$6/AD$4)*100</f>
        <v>97.162315550510783</v>
      </c>
      <c r="AF2">
        <f>(AF$8/AF$6)*100</f>
        <v>99.321266968325801</v>
      </c>
      <c r="AI2" t="s">
        <v>206</v>
      </c>
      <c r="AJ2">
        <f>COUNTIF($P:$P,0)</f>
        <v>91</v>
      </c>
      <c r="AK2">
        <f>(AJ2/AJ7)*100</f>
        <v>1.6740250183958794</v>
      </c>
      <c r="AL2">
        <f>(91/200)</f>
        <v>0.45500000000000002</v>
      </c>
      <c r="AN2">
        <v>4</v>
      </c>
      <c r="AO2">
        <v>22</v>
      </c>
      <c r="AP2">
        <v>20</v>
      </c>
      <c r="AQ2">
        <v>7</v>
      </c>
      <c r="AR2">
        <v>3</v>
      </c>
      <c r="AT2">
        <f>(($AO$2-$AN$2)/($AN$3-$AN$2))</f>
        <v>0.58064516129032262</v>
      </c>
      <c r="AU2">
        <f>(($AP$2-$AN$2)/($AN$3-$AN$2))</f>
        <v>0.5161290322580645</v>
      </c>
      <c r="AV2">
        <f>(($AQ$2-$AN$2)/($AN$3-$AN$2))</f>
        <v>9.6774193548387094E-2</v>
      </c>
      <c r="AW2">
        <f>(($AN$3-$AO$2)/($AO$3-$AO$2))</f>
        <v>0.4642857142857143</v>
      </c>
      <c r="AX2">
        <f>(($AP$3-$AO$2)/($AO$3-$AO$2))</f>
        <v>0.8928571428571429</v>
      </c>
      <c r="AY2">
        <f>(($AQ$3-$AO$2)/($AO$3-$AO$2))</f>
        <v>0.5</v>
      </c>
      <c r="AZ2">
        <f>(($AN$3-$AP$2)/($AP$3-$AP$2))</f>
        <v>0.55555555555555558</v>
      </c>
      <c r="BA2">
        <f>(($AO$2-$AP$2)/($AP$3-$AP$2))</f>
        <v>7.407407407407407E-2</v>
      </c>
      <c r="BB2">
        <f>(($AQ$3-$AP$2)/($AP$3-$AP$2))</f>
        <v>0.59259259259259256</v>
      </c>
      <c r="BC2">
        <f>(($AN$3-$AQ$2)/($AQ$3-$AQ$2))</f>
        <v>0.96551724137931039</v>
      </c>
      <c r="BD2">
        <f>(($AO$2-$AQ$2)/($AQ$3-$AQ$2))</f>
        <v>0.51724137931034486</v>
      </c>
      <c r="BE2">
        <f>(($AP$2-$AQ$2)/($AQ$3-$AQ$2))</f>
        <v>0.44827586206896552</v>
      </c>
      <c r="BG2" t="s">
        <v>22</v>
      </c>
      <c r="BH2">
        <v>3</v>
      </c>
      <c r="BI2">
        <f>($BH$6-$BH$3)/200</f>
        <v>0.09</v>
      </c>
      <c r="BJ2">
        <f>($BH$47-$BH$2)/200</f>
        <v>1.41</v>
      </c>
      <c r="BK2">
        <f>SUM($BJ:$BJ)</f>
        <v>27.360000000000007</v>
      </c>
      <c r="BL2" t="s">
        <v>30</v>
      </c>
      <c r="BM2">
        <f>AVERAGE($BI:$BI)</f>
        <v>9.4466257668711556E-2</v>
      </c>
      <c r="BN2">
        <f>BK4/BK2</f>
        <v>29.788011695906427</v>
      </c>
      <c r="BQ2">
        <f>1-(($AO$2-$AN$2)/($AN$3-$AN$2))</f>
        <v>0.41935483870967738</v>
      </c>
      <c r="BR2">
        <f>1-(($AP$2-$AN$2)/($AN$3-$AN$2))</f>
        <v>0.4838709677419355</v>
      </c>
      <c r="BS2">
        <f>(($AQ$2-$AN$2)/($AN$3-$AN$2))</f>
        <v>9.6774193548387094E-2</v>
      </c>
      <c r="BT2">
        <f>(($AN$3-$AO$2)/($AO$3-$AO$2))</f>
        <v>0.4642857142857143</v>
      </c>
      <c r="BU2">
        <f>1-(($AP$3-$AO$2)/($AO$3-$AO$2))</f>
        <v>0.1071428571428571</v>
      </c>
      <c r="BV2">
        <f>(($AQ$3-$AO$2)/($AO$3-$AO$2))</f>
        <v>0.5</v>
      </c>
      <c r="BW2">
        <f>1-(($AN$3-$AP$2)/($AP$3-$AP$2))</f>
        <v>0.44444444444444442</v>
      </c>
      <c r="BX2">
        <f>(($AO$2-$AP$2)/($AP$3-$AP$2))</f>
        <v>7.407407407407407E-2</v>
      </c>
      <c r="BY2">
        <f>1-(($AQ$3-$AP$2)/($AP$3-$AP$2))</f>
        <v>0.40740740740740744</v>
      </c>
      <c r="BZ2">
        <f>1-(($AN$3-$AQ$2)/($AQ$3-$AQ$2))</f>
        <v>3.4482758620689613E-2</v>
      </c>
      <c r="CA2">
        <f>1-(($AO$2-$AQ$2)/($AQ$3-$AQ$2))</f>
        <v>0.48275862068965514</v>
      </c>
      <c r="CB2">
        <f>(($AP$2-$AQ$2)/($AQ$3-$AQ$2))</f>
        <v>0.44827586206896552</v>
      </c>
    </row>
    <row r="3" spans="1:80" x14ac:dyDescent="0.25">
      <c r="A3">
        <v>2</v>
      </c>
      <c r="Q3" t="str">
        <f>CONCATENATE(C3,E3,G3,I3)</f>
        <v/>
      </c>
      <c r="R3">
        <v>1</v>
      </c>
      <c r="T3" t="s">
        <v>278</v>
      </c>
      <c r="U3">
        <v>252</v>
      </c>
      <c r="V3">
        <f xml:space="preserve"> (U3/U$2)*100</f>
        <v>30.920245398773005</v>
      </c>
      <c r="X3" t="s">
        <v>274</v>
      </c>
      <c r="Y3" t="s">
        <v>260</v>
      </c>
      <c r="Z3" t="s">
        <v>247</v>
      </c>
      <c r="AB3" t="s">
        <v>274</v>
      </c>
      <c r="AC3" t="str">
        <f>CONCATENATE($R3,$R4,$R5,$R6)</f>
        <v>1432</v>
      </c>
      <c r="AD3" t="s">
        <v>247</v>
      </c>
      <c r="AF3" t="s">
        <v>249</v>
      </c>
      <c r="AI3" t="s">
        <v>207</v>
      </c>
      <c r="AJ3">
        <f>COUNTIF($P:$P,1)</f>
        <v>1600</v>
      </c>
      <c r="AK3">
        <f>(AJ3/AJ7)*100</f>
        <v>29.433406916850625</v>
      </c>
      <c r="AL3">
        <f>(1600/200)</f>
        <v>8</v>
      </c>
      <c r="AN3">
        <v>35</v>
      </c>
      <c r="AO3">
        <v>50</v>
      </c>
      <c r="AP3">
        <v>47</v>
      </c>
      <c r="AQ3">
        <v>36</v>
      </c>
      <c r="AR3">
        <v>285</v>
      </c>
      <c r="AT3">
        <f>(($AO$3-$AN$3)/($AN$4-$AN$3))</f>
        <v>0.51724137931034486</v>
      </c>
      <c r="AU3">
        <f>(($AP$3-$AN$3)/($AN$4-$AN$3))</f>
        <v>0.41379310344827586</v>
      </c>
      <c r="AV3">
        <f>(($AQ$3-$AN$3)/($AN$4-$AN$3))</f>
        <v>3.4482758620689655E-2</v>
      </c>
      <c r="AW3">
        <f>(($AN$4-$AO$3)/($AO$4-$AO$3))</f>
        <v>0.5</v>
      </c>
      <c r="AX3">
        <f>(($AP$4-$AO$3)/($AO$4-$AO$3))</f>
        <v>0.8571428571428571</v>
      </c>
      <c r="AY3">
        <f>(($AQ$4-$AO$3)/($AO$4-$AO$3))</f>
        <v>0.5357142857142857</v>
      </c>
      <c r="AZ3">
        <f>(($AN$4-$AP$3)/($AP$4-$AP$3))</f>
        <v>0.62962962962962965</v>
      </c>
      <c r="BA3">
        <f>(($AO$3-$AP$3)/($AP$4-$AP$3))</f>
        <v>0.1111111111111111</v>
      </c>
      <c r="BB3">
        <f>(($AQ$4-$AP$3)/($AP$4-$AP$3))</f>
        <v>0.66666666666666663</v>
      </c>
      <c r="BC3">
        <f>(($AN$4-$AQ$3)/($AQ$4-$AQ$3))</f>
        <v>0.96551724137931039</v>
      </c>
      <c r="BD3">
        <f>(($AO$3-$AQ$3)/($AQ$4-$AQ$3))</f>
        <v>0.48275862068965519</v>
      </c>
      <c r="BE3">
        <f>(($AP$3-$AQ$3)/($AQ$4-$AQ$3))</f>
        <v>0.37931034482758619</v>
      </c>
      <c r="BG3">
        <v>1</v>
      </c>
      <c r="BH3">
        <v>4</v>
      </c>
      <c r="BI3">
        <f>($BH$7-$BH$4)/200</f>
        <v>0.14000000000000001</v>
      </c>
      <c r="BJ3">
        <f>($BH$90-$BH$48)/200</f>
        <v>1.21</v>
      </c>
      <c r="BK3" t="s">
        <v>247</v>
      </c>
      <c r="BL3" t="s">
        <v>31</v>
      </c>
      <c r="BM3">
        <f>STDEV($BI:$BI)</f>
        <v>2.0762279812314526E-2</v>
      </c>
      <c r="BQ3">
        <f>1-(($AO$3-$AN$3)/($AN$4-$AN$3))</f>
        <v>0.48275862068965514</v>
      </c>
      <c r="BR3">
        <f>(($AP$3-$AN$3)/($AN$4-$AN$3))</f>
        <v>0.41379310344827586</v>
      </c>
      <c r="BS3">
        <f>(($AQ$3-$AN$3)/($AN$4-$AN$3))</f>
        <v>3.4482758620689655E-2</v>
      </c>
      <c r="BT3">
        <f>(($AN$4-$AO$3)/($AO$4-$AO$3))</f>
        <v>0.5</v>
      </c>
      <c r="BU3">
        <f>1-(($AP$4-$AO$3)/($AO$4-$AO$3))</f>
        <v>0.1428571428571429</v>
      </c>
      <c r="BV3">
        <f>1-(($AQ$4-$AO$3)/($AO$4-$AO$3))</f>
        <v>0.4642857142857143</v>
      </c>
      <c r="BW3">
        <f>1-(($AN$4-$AP$3)/($AP$4-$AP$3))</f>
        <v>0.37037037037037035</v>
      </c>
      <c r="BX3">
        <f>(($AO$3-$AP$3)/($AP$4-$AP$3))</f>
        <v>0.1111111111111111</v>
      </c>
      <c r="BY3">
        <f>1-(($AQ$4-$AP$3)/($AP$4-$AP$3))</f>
        <v>0.33333333333333337</v>
      </c>
      <c r="BZ3">
        <f>1-(($AN$4-$AQ$3)/($AQ$4-$AQ$3))</f>
        <v>3.4482758620689613E-2</v>
      </c>
      <c r="CA3">
        <f>(($AO$3-$AQ$3)/($AQ$4-$AQ$3))</f>
        <v>0.48275862068965519</v>
      </c>
      <c r="CB3">
        <f>(($AP$3-$AQ$3)/($AQ$4-$AQ$3))</f>
        <v>0.37931034482758619</v>
      </c>
    </row>
    <row r="4" spans="1:80" x14ac:dyDescent="0.25">
      <c r="A4">
        <v>3</v>
      </c>
      <c r="J4">
        <v>39.563229</v>
      </c>
      <c r="K4" t="s">
        <v>22</v>
      </c>
      <c r="Q4" t="str">
        <f>CONCATENATE(C4,E4,G4,I4)</f>
        <v/>
      </c>
      <c r="R4">
        <v>4</v>
      </c>
      <c r="T4" t="s">
        <v>279</v>
      </c>
      <c r="U4">
        <v>8</v>
      </c>
      <c r="V4">
        <f xml:space="preserve"> (U4/U$2)*100</f>
        <v>0.98159509202453998</v>
      </c>
      <c r="X4" t="s">
        <v>274</v>
      </c>
      <c r="Y4" t="s">
        <v>261</v>
      </c>
      <c r="Z4">
        <v>815</v>
      </c>
      <c r="AD4">
        <f>COUNTIF($R:$R,"1")+COUNTIF($R:$R,"2")+COUNTIF($R:$R,"3")+COUNTIF($R:$R,"4")+COUNTIF($R:$R,"3D")+COUNTIF($R:$R,"4D")</f>
        <v>881</v>
      </c>
      <c r="AF4">
        <f>(AF$10/(AF$8+AF$10))*100</f>
        <v>0</v>
      </c>
      <c r="AI4" t="s">
        <v>208</v>
      </c>
      <c r="AJ4">
        <f>COUNTIF($P:$P,2)</f>
        <v>3359</v>
      </c>
      <c r="AK4">
        <f>(AJ4/AJ7)*100</f>
        <v>61.791758646063279</v>
      </c>
      <c r="AL4">
        <f>(3359/200)</f>
        <v>16.795000000000002</v>
      </c>
      <c r="AN4">
        <v>64</v>
      </c>
      <c r="AO4">
        <v>78</v>
      </c>
      <c r="AP4">
        <v>74</v>
      </c>
      <c r="AQ4">
        <v>65</v>
      </c>
      <c r="AR4">
        <v>320</v>
      </c>
      <c r="AT4">
        <f>(($AO$4-$AN$4)/($AN$5-$AN$4))</f>
        <v>0.53846153846153844</v>
      </c>
      <c r="AU4">
        <f>(($AP$4-$AN$4)/($AN$5-$AN$4))</f>
        <v>0.38461538461538464</v>
      </c>
      <c r="AV4">
        <f>(($AQ$4-$AN$4)/($AN$5-$AN$4))</f>
        <v>3.8461538461538464E-2</v>
      </c>
      <c r="AW4">
        <f>(($AN$5-$AO$4)/($AO$5-$AO$4))</f>
        <v>0.48</v>
      </c>
      <c r="AX4">
        <f>(($AP$5-$AO$4)/($AO$5-$AO$4))</f>
        <v>0.88</v>
      </c>
      <c r="AY4">
        <f>(($AQ$5-$AO$4)/($AO$5-$AO$4))</f>
        <v>0.52</v>
      </c>
      <c r="AZ4">
        <f>(($AN$5-$AP$4)/($AP$5-$AP$4))</f>
        <v>0.61538461538461542</v>
      </c>
      <c r="BA4">
        <f>(($AO$4-$AP$4)/($AP$5-$AP$4))</f>
        <v>0.15384615384615385</v>
      </c>
      <c r="BB4">
        <f>(($AQ$5-$AP$4)/($AP$5-$AP$4))</f>
        <v>0.65384615384615385</v>
      </c>
      <c r="BC4">
        <f>(($AN$5-$AQ$4)/($AQ$5-$AQ$4))</f>
        <v>0.96153846153846156</v>
      </c>
      <c r="BD4">
        <f>(($AO$4-$AQ$4)/($AQ$5-$AQ$4))</f>
        <v>0.5</v>
      </c>
      <c r="BE4">
        <f>(($AP$4-$AQ$4)/($AQ$5-$AQ$4))</f>
        <v>0.34615384615384615</v>
      </c>
      <c r="BG4">
        <v>4</v>
      </c>
      <c r="BH4">
        <v>7</v>
      </c>
      <c r="BI4">
        <f>($BH$8-$BH$5)/200</f>
        <v>0.08</v>
      </c>
      <c r="BJ4">
        <f>($BH$128-$BH$91)/200</f>
        <v>1.0149999999999999</v>
      </c>
      <c r="BK4">
        <f>COUNTA($Y:$Y)-1</f>
        <v>815</v>
      </c>
      <c r="BQ4">
        <f>1-(($AO$4-$AN$4)/($AN$5-$AN$4))</f>
        <v>0.46153846153846156</v>
      </c>
      <c r="BR4">
        <f>(($AP$4-$AN$4)/($AN$5-$AN$4))</f>
        <v>0.38461538461538464</v>
      </c>
      <c r="BS4">
        <f>(($AQ$4-$AN$4)/($AN$5-$AN$4))</f>
        <v>3.8461538461538464E-2</v>
      </c>
      <c r="BT4">
        <f>(($AN$5-$AO$4)/($AO$5-$AO$4))</f>
        <v>0.48</v>
      </c>
      <c r="BU4">
        <f>1-(($AP$5-$AO$4)/($AO$5-$AO$4))</f>
        <v>0.12</v>
      </c>
      <c r="BV4">
        <f>1-(($AQ$5-$AO$4)/($AO$5-$AO$4))</f>
        <v>0.48</v>
      </c>
      <c r="BW4">
        <f>1-(($AN$5-$AP$4)/($AP$5-$AP$4))</f>
        <v>0.38461538461538458</v>
      </c>
      <c r="BX4">
        <f>(($AO$4-$AP$4)/($AP$5-$AP$4))</f>
        <v>0.15384615384615385</v>
      </c>
      <c r="BY4">
        <f>1-(($AQ$5-$AP$4)/($AP$5-$AP$4))</f>
        <v>0.34615384615384615</v>
      </c>
      <c r="BZ4">
        <f>1-(($AN$5-$AQ$4)/($AQ$5-$AQ$4))</f>
        <v>3.8461538461538436E-2</v>
      </c>
      <c r="CA4">
        <f>(($AO$4-$AQ$4)/($AQ$5-$AQ$4))</f>
        <v>0.5</v>
      </c>
      <c r="CB4">
        <f>(($AP$4-$AQ$4)/($AQ$5-$AQ$4))</f>
        <v>0.34615384615384615</v>
      </c>
    </row>
    <row r="5" spans="1:80" x14ac:dyDescent="0.25">
      <c r="A5">
        <v>4</v>
      </c>
      <c r="B5">
        <v>31.401012000000001</v>
      </c>
      <c r="C5" s="2">
        <v>1</v>
      </c>
      <c r="P5">
        <v>1</v>
      </c>
      <c r="Q5" t="str">
        <f>CONCATENATE(C5,E5,G5,I5)</f>
        <v>1</v>
      </c>
      <c r="R5">
        <v>3</v>
      </c>
      <c r="T5" t="s">
        <v>280</v>
      </c>
      <c r="U5">
        <v>0</v>
      </c>
      <c r="V5">
        <f xml:space="preserve"> (U5/U$2)*100</f>
        <v>0</v>
      </c>
      <c r="X5" t="s">
        <v>274</v>
      </c>
      <c r="Y5" t="s">
        <v>262</v>
      </c>
      <c r="Z5" t="s">
        <v>248</v>
      </c>
      <c r="AD5" t="s">
        <v>248</v>
      </c>
      <c r="AF5" t="s">
        <v>250</v>
      </c>
      <c r="AI5" t="s">
        <v>209</v>
      </c>
      <c r="AJ5">
        <f>COUNTIF($P:$P,3)</f>
        <v>385</v>
      </c>
      <c r="AK5">
        <f>(AJ5/AJ7)*100</f>
        <v>7.082413539367181</v>
      </c>
      <c r="AL5">
        <f>(385/200)</f>
        <v>1.925</v>
      </c>
      <c r="AN5">
        <v>90</v>
      </c>
      <c r="AO5">
        <v>103</v>
      </c>
      <c r="AP5">
        <v>100</v>
      </c>
      <c r="AQ5">
        <v>91</v>
      </c>
      <c r="AR5">
        <v>562</v>
      </c>
      <c r="AT5">
        <f>(($AO$5-$AN$5)/($AN$6-$AN$5))</f>
        <v>0.52</v>
      </c>
      <c r="AU5">
        <f>(($AP$5-$AN$5)/($AN$6-$AN$5))</f>
        <v>0.4</v>
      </c>
      <c r="AV5">
        <f>(($AQ$5-$AN$5)/($AN$6-$AN$5))</f>
        <v>0.04</v>
      </c>
      <c r="AW5">
        <f>(($AN$6-$AO$5)/($AO$6-$AO$5))</f>
        <v>0.44444444444444442</v>
      </c>
      <c r="AX5">
        <f>(($AP$6-$AO$5)/($AO$6-$AO$5))</f>
        <v>0.77777777777777779</v>
      </c>
      <c r="AY5">
        <f>(($AQ$6-$AO$5)/($AO$6-$AO$5))</f>
        <v>0.59259259259259256</v>
      </c>
      <c r="AZ5">
        <f>(($AN$6-$AP$5)/($AP$6-$AP$5))</f>
        <v>0.625</v>
      </c>
      <c r="BA5">
        <f>(($AO$5-$AP$5)/($AP$6-$AP$5))</f>
        <v>0.125</v>
      </c>
      <c r="BB5">
        <f>(($AQ$6-$AP$5)/($AP$6-$AP$5))</f>
        <v>0.79166666666666663</v>
      </c>
      <c r="BC5">
        <f>(($AN$6-$AQ$5)/($AQ$6-$AQ$5))</f>
        <v>0.8571428571428571</v>
      </c>
      <c r="BD5">
        <f>(($AO$5-$AQ$5)/($AQ$6-$AQ$5))</f>
        <v>0.42857142857142855</v>
      </c>
      <c r="BE5">
        <f>(($AP$5-$AQ$5)/($AQ$6-$AQ$5))</f>
        <v>0.32142857142857145</v>
      </c>
      <c r="BG5">
        <v>3</v>
      </c>
      <c r="BH5">
        <v>20</v>
      </c>
      <c r="BI5">
        <f>($BH$9-$BH$6)/200</f>
        <v>0.125</v>
      </c>
      <c r="BJ5">
        <f>($BH$163-$BH$129)/200</f>
        <v>0.85499999999999998</v>
      </c>
      <c r="BQ5">
        <f>1-(($AO$5-$AN$5)/($AN$6-$AN$5))</f>
        <v>0.48</v>
      </c>
      <c r="BR5">
        <f>(($AP$5-$AN$5)/($AN$6-$AN$5))</f>
        <v>0.4</v>
      </c>
      <c r="BS5">
        <f>(($AQ$5-$AN$5)/($AN$6-$AN$5))</f>
        <v>0.04</v>
      </c>
      <c r="BT5">
        <f>(($AN$6-$AO$5)/($AO$6-$AO$5))</f>
        <v>0.44444444444444442</v>
      </c>
      <c r="BU5">
        <f>1-(($AP$6-$AO$5)/($AO$6-$AO$5))</f>
        <v>0.22222222222222221</v>
      </c>
      <c r="BV5">
        <f>1-(($AQ$6-$AO$5)/($AO$6-$AO$5))</f>
        <v>0.40740740740740744</v>
      </c>
      <c r="BW5">
        <f>1-(($AN$6-$AP$5)/($AP$6-$AP$5))</f>
        <v>0.375</v>
      </c>
      <c r="BX5">
        <f>(($AO$5-$AP$5)/($AP$6-$AP$5))</f>
        <v>0.125</v>
      </c>
      <c r="BY5">
        <f>1-(($AQ$6-$AP$5)/($AP$6-$AP$5))</f>
        <v>0.20833333333333337</v>
      </c>
      <c r="BZ5">
        <f>1-(($AN$6-$AQ$5)/($AQ$6-$AQ$5))</f>
        <v>0.1428571428571429</v>
      </c>
      <c r="CA5">
        <f>(($AO$5-$AQ$5)/($AQ$6-$AQ$5))</f>
        <v>0.42857142857142855</v>
      </c>
      <c r="CB5">
        <f>(($AP$5-$AQ$5)/($AQ$6-$AQ$5))</f>
        <v>0.32142857142857145</v>
      </c>
    </row>
    <row r="6" spans="1:80" x14ac:dyDescent="0.25">
      <c r="A6">
        <v>5</v>
      </c>
      <c r="B6">
        <v>31.409241000000002</v>
      </c>
      <c r="C6" s="2">
        <v>1</v>
      </c>
      <c r="P6">
        <v>1</v>
      </c>
      <c r="Q6" t="str">
        <f>CONCATENATE(C6,E6,G6,I6)</f>
        <v>1</v>
      </c>
      <c r="R6">
        <v>2</v>
      </c>
      <c r="T6" t="s">
        <v>281</v>
      </c>
      <c r="U6">
        <v>354</v>
      </c>
      <c r="V6">
        <f xml:space="preserve"> (U6/U$2)*100</f>
        <v>43.435582822085891</v>
      </c>
      <c r="X6" t="s">
        <v>274</v>
      </c>
      <c r="Y6" t="s">
        <v>259</v>
      </c>
      <c r="Z6">
        <v>769</v>
      </c>
      <c r="AD6">
        <v>856</v>
      </c>
      <c r="AF6">
        <f>COUNTIF($R:$R,1)+COUNTIF($R:$R,2)</f>
        <v>442</v>
      </c>
      <c r="AI6" t="s">
        <v>210</v>
      </c>
      <c r="AJ6">
        <f>COUNTIF($P:$P,4)</f>
        <v>1</v>
      </c>
      <c r="AK6">
        <f>(AJ6/AJ7)*100</f>
        <v>1.839587932303164E-2</v>
      </c>
      <c r="AL6">
        <f>(1/200)</f>
        <v>5.0000000000000001E-3</v>
      </c>
      <c r="AN6">
        <v>115</v>
      </c>
      <c r="AO6">
        <v>130</v>
      </c>
      <c r="AP6">
        <v>124</v>
      </c>
      <c r="AQ6">
        <v>119</v>
      </c>
      <c r="AR6">
        <v>601</v>
      </c>
      <c r="AT6">
        <f>(($AO$6-$AN$6)/($AN$7-$AN$6))</f>
        <v>0.625</v>
      </c>
      <c r="AU6">
        <f>(($AP$6-$AN$6)/($AN$7-$AN$6))</f>
        <v>0.375</v>
      </c>
      <c r="AV6">
        <f>(($AQ$6-$AN$6)/($AN$7-$AN$6))</f>
        <v>0.16666666666666666</v>
      </c>
      <c r="AW6">
        <f>(($AN$7-$AO$6)/($AO$7-$AO$6))</f>
        <v>0.36</v>
      </c>
      <c r="AX6">
        <f>(($AP$7-$AO$6)/($AO$7-$AO$6))</f>
        <v>0.76</v>
      </c>
      <c r="AY6">
        <f>(($AQ$7-$AO$6)/($AO$7-$AO$6))</f>
        <v>0.56000000000000005</v>
      </c>
      <c r="AZ6">
        <f>(($AN$7-$AP$6)/($AP$7-$AP$6))</f>
        <v>0.6</v>
      </c>
      <c r="BA6">
        <f>(($AO$6-$AP$6)/($AP$7-$AP$6))</f>
        <v>0.24</v>
      </c>
      <c r="BB6">
        <f>(($AQ$7-$AP$6)/($AP$7-$AP$6))</f>
        <v>0.8</v>
      </c>
      <c r="BC6">
        <f>(($AN$7-$AQ$6)/($AQ$7-$AQ$6))</f>
        <v>0.8</v>
      </c>
      <c r="BD6">
        <f>(($AO$6-$AQ$6)/($AQ$7-$AQ$6))</f>
        <v>0.44</v>
      </c>
      <c r="BE6">
        <f>(($AP$6-$AQ$6)/($AQ$7-$AQ$6))</f>
        <v>0.2</v>
      </c>
      <c r="BG6">
        <v>2</v>
      </c>
      <c r="BH6">
        <v>22</v>
      </c>
      <c r="BI6">
        <f>($BH$10-$BH$7)/200</f>
        <v>7.4999999999999997E-2</v>
      </c>
      <c r="BJ6">
        <f>($BH$197-$BH$164)/200</f>
        <v>0.9</v>
      </c>
      <c r="BQ6">
        <f>1-(($AO$6-$AN$6)/($AN$7-$AN$6))</f>
        <v>0.375</v>
      </c>
      <c r="BR6">
        <f>(($AP$6-$AN$6)/($AN$7-$AN$6))</f>
        <v>0.375</v>
      </c>
      <c r="BS6">
        <f>(($AQ$6-$AN$6)/($AN$7-$AN$6))</f>
        <v>0.16666666666666666</v>
      </c>
      <c r="BT6">
        <f>(($AN$7-$AO$6)/($AO$7-$AO$6))</f>
        <v>0.36</v>
      </c>
      <c r="BU6">
        <f>1-(($AP$7-$AO$6)/($AO$7-$AO$6))</f>
        <v>0.24</v>
      </c>
      <c r="BV6">
        <f>1-(($AQ$7-$AO$6)/($AO$7-$AO$6))</f>
        <v>0.43999999999999995</v>
      </c>
      <c r="BW6">
        <f>1-(($AN$7-$AP$6)/($AP$7-$AP$6))</f>
        <v>0.4</v>
      </c>
      <c r="BX6">
        <f>(($AO$6-$AP$6)/($AP$7-$AP$6))</f>
        <v>0.24</v>
      </c>
      <c r="BY6">
        <f>1-(($AQ$7-$AP$6)/($AP$7-$AP$6))</f>
        <v>0.19999999999999996</v>
      </c>
      <c r="BZ6">
        <f>1-(($AN$7-$AQ$6)/($AQ$7-$AQ$6))</f>
        <v>0.19999999999999996</v>
      </c>
      <c r="CA6">
        <f>(($AO$6-$AQ$6)/($AQ$7-$AQ$6))</f>
        <v>0.44</v>
      </c>
      <c r="CB6">
        <f>(($AP$6-$AQ$6)/($AQ$7-$AQ$6))</f>
        <v>0.2</v>
      </c>
    </row>
    <row r="7" spans="1:80" x14ac:dyDescent="0.25">
      <c r="A7">
        <v>6</v>
      </c>
      <c r="B7">
        <v>31.393563999999998</v>
      </c>
      <c r="C7" s="2">
        <v>1</v>
      </c>
      <c r="P7">
        <v>1</v>
      </c>
      <c r="Q7" t="str">
        <f>CONCATENATE(C7,E7,G7,I7)</f>
        <v>1</v>
      </c>
      <c r="R7">
        <v>1</v>
      </c>
      <c r="T7" t="s">
        <v>282</v>
      </c>
      <c r="U7">
        <v>12</v>
      </c>
      <c r="V7">
        <f xml:space="preserve"> (U7/U$2)*100</f>
        <v>1.4723926380368098</v>
      </c>
      <c r="X7" t="s">
        <v>274</v>
      </c>
      <c r="Y7" t="s">
        <v>260</v>
      </c>
      <c r="AB7" t="s">
        <v>274</v>
      </c>
      <c r="AC7" t="str">
        <f>CONCATENATE($R7,$R8,$R9,$R10)</f>
        <v>1432</v>
      </c>
      <c r="AF7" t="s">
        <v>251</v>
      </c>
      <c r="AI7" t="s">
        <v>211</v>
      </c>
      <c r="AJ7">
        <f>COUNT($P:$P)</f>
        <v>5436</v>
      </c>
      <c r="AN7">
        <v>139</v>
      </c>
      <c r="AO7">
        <v>155</v>
      </c>
      <c r="AP7">
        <v>149</v>
      </c>
      <c r="AQ7">
        <v>144</v>
      </c>
      <c r="AR7">
        <v>804</v>
      </c>
      <c r="AT7">
        <f>(($AO$7-$AN$7)/($AN$8-$AN$7))</f>
        <v>0.59259259259259256</v>
      </c>
      <c r="AU7">
        <f>(($AP$7-$AN$7)/($AN$8-$AN$7))</f>
        <v>0.37037037037037035</v>
      </c>
      <c r="AV7">
        <f>(($AQ$7-$AN$7)/($AN$8-$AN$7))</f>
        <v>0.18518518518518517</v>
      </c>
      <c r="AW7">
        <f>(($AN$8-$AO$7)/($AO$8-$AO$7))</f>
        <v>0.40740740740740738</v>
      </c>
      <c r="AX7">
        <f>(($AP$8-$AO$7)/($AO$8-$AO$7))</f>
        <v>0.81481481481481477</v>
      </c>
      <c r="AY7">
        <f>(($AQ$8-$AO$7)/($AO$8-$AO$7))</f>
        <v>0.51851851851851849</v>
      </c>
      <c r="AZ7">
        <f>(($AN$8-$AP$7)/($AP$8-$AP$7))</f>
        <v>0.6071428571428571</v>
      </c>
      <c r="BA7">
        <f>(($AO$7-$AP$7)/($AP$8-$AP$7))</f>
        <v>0.21428571428571427</v>
      </c>
      <c r="BB7">
        <f>(($AQ$8-$AP$7)/($AP$8-$AP$7))</f>
        <v>0.7142857142857143</v>
      </c>
      <c r="BC7">
        <f>(($AN$8-$AQ$7)/($AQ$8-$AQ$7))</f>
        <v>0.88</v>
      </c>
      <c r="BD7">
        <f>(($AO$7-$AQ$7)/($AQ$8-$AQ$7))</f>
        <v>0.44</v>
      </c>
      <c r="BE7">
        <f>(($AP$7-$AQ$7)/($AQ$8-$AQ$7))</f>
        <v>0.2</v>
      </c>
      <c r="BG7">
        <v>1</v>
      </c>
      <c r="BH7">
        <v>35</v>
      </c>
      <c r="BI7">
        <f>($BH$11-$BH$8)/200</f>
        <v>0.14000000000000001</v>
      </c>
      <c r="BJ7">
        <f>($BH$238-$BH$198)/200</f>
        <v>1.1499999999999999</v>
      </c>
      <c r="BQ7">
        <f>1-(($AO$7-$AN$7)/($AN$8-$AN$7))</f>
        <v>0.40740740740740744</v>
      </c>
      <c r="BR7">
        <f>(($AP$7-$AN$7)/($AN$8-$AN$7))</f>
        <v>0.37037037037037035</v>
      </c>
      <c r="BS7">
        <f>(($AQ$7-$AN$7)/($AN$8-$AN$7))</f>
        <v>0.18518518518518517</v>
      </c>
      <c r="BT7">
        <f>(($AN$8-$AO$7)/($AO$8-$AO$7))</f>
        <v>0.40740740740740738</v>
      </c>
      <c r="BU7">
        <f>1-(($AP$8-$AO$7)/($AO$8-$AO$7))</f>
        <v>0.18518518518518523</v>
      </c>
      <c r="BV7">
        <f>1-(($AQ$8-$AO$7)/($AO$8-$AO$7))</f>
        <v>0.48148148148148151</v>
      </c>
      <c r="BW7">
        <f>1-(($AN$8-$AP$7)/($AP$8-$AP$7))</f>
        <v>0.3928571428571429</v>
      </c>
      <c r="BX7">
        <f>(($AO$7-$AP$7)/($AP$8-$AP$7))</f>
        <v>0.21428571428571427</v>
      </c>
      <c r="BY7">
        <f>1-(($AQ$8-$AP$7)/($AP$8-$AP$7))</f>
        <v>0.2857142857142857</v>
      </c>
      <c r="BZ7">
        <f>1-(($AN$8-$AQ$7)/($AQ$8-$AQ$7))</f>
        <v>0.12</v>
      </c>
      <c r="CA7">
        <f>(($AO$7-$AQ$7)/($AQ$8-$AQ$7))</f>
        <v>0.44</v>
      </c>
      <c r="CB7">
        <f>(($AP$7-$AQ$7)/($AQ$8-$AQ$7))</f>
        <v>0.2</v>
      </c>
    </row>
    <row r="8" spans="1:80" x14ac:dyDescent="0.25">
      <c r="A8">
        <v>7</v>
      </c>
      <c r="B8">
        <v>31.407730000000001</v>
      </c>
      <c r="C8" s="2">
        <v>1</v>
      </c>
      <c r="H8">
        <v>21.314267999999998</v>
      </c>
      <c r="I8" s="3">
        <v>4</v>
      </c>
      <c r="P8">
        <v>2</v>
      </c>
      <c r="Q8" t="str">
        <f>CONCATENATE(C8,E8,G8,I8)</f>
        <v>14</v>
      </c>
      <c r="R8">
        <v>4</v>
      </c>
      <c r="T8" t="s">
        <v>283</v>
      </c>
      <c r="U8">
        <v>143</v>
      </c>
      <c r="V8">
        <f xml:space="preserve"> (U8/U$2)*100</f>
        <v>17.54601226993865</v>
      </c>
      <c r="X8" t="s">
        <v>274</v>
      </c>
      <c r="Y8" t="s">
        <v>261</v>
      </c>
      <c r="AF8">
        <f>COUNTIF($R:$R,3)+COUNTIF($R:$R,4)</f>
        <v>439</v>
      </c>
      <c r="AN8">
        <v>166</v>
      </c>
      <c r="AO8">
        <v>182</v>
      </c>
      <c r="AP8">
        <v>177</v>
      </c>
      <c r="AQ8">
        <v>169</v>
      </c>
      <c r="AR8">
        <v>842</v>
      </c>
      <c r="AT8">
        <f>(($AO$8-$AN$8)/($AN$9-$AN$8))</f>
        <v>0.61538461538461542</v>
      </c>
      <c r="AU8">
        <f>(($AP$8-$AN$8)/($AN$9-$AN$8))</f>
        <v>0.42307692307692307</v>
      </c>
      <c r="AV8">
        <f>(($AQ$8-$AN$8)/($AN$9-$AN$8))</f>
        <v>0.11538461538461539</v>
      </c>
      <c r="AW8">
        <f>(($AN$9-$AO$8)/($AO$9-$AO$8))</f>
        <v>0.4</v>
      </c>
      <c r="AX8">
        <f>(($AP$9-$AO$8)/($AO$9-$AO$8))</f>
        <v>0.8</v>
      </c>
      <c r="AY8">
        <f>(($AQ$9-$AO$8)/($AO$9-$AO$8))</f>
        <v>0.6</v>
      </c>
      <c r="AZ8">
        <f>(($AN$9-$AP$8)/($AP$9-$AP$8))</f>
        <v>0.6</v>
      </c>
      <c r="BA8">
        <f>(($AO$8-$AP$8)/($AP$9-$AP$8))</f>
        <v>0.2</v>
      </c>
      <c r="BB8">
        <f>(($AQ$9-$AP$8)/($AP$9-$AP$8))</f>
        <v>0.8</v>
      </c>
      <c r="BC8">
        <f>(($AN$9-$AQ$8)/($AQ$9-$AQ$8))</f>
        <v>0.8214285714285714</v>
      </c>
      <c r="BD8">
        <f>(($AO$8-$AQ$8)/($AQ$9-$AQ$8))</f>
        <v>0.4642857142857143</v>
      </c>
      <c r="BE8">
        <f>(($AP$8-$AQ$8)/($AQ$9-$AQ$8))</f>
        <v>0.2857142857142857</v>
      </c>
      <c r="BG8">
        <v>4</v>
      </c>
      <c r="BH8">
        <v>36</v>
      </c>
      <c r="BI8">
        <f>($BH$12-$BH$9)/200</f>
        <v>0.09</v>
      </c>
      <c r="BJ8">
        <f>($BH$275-$BH$239)/200</f>
        <v>1</v>
      </c>
      <c r="BQ8">
        <f>1-(($AO$8-$AN$8)/($AN$9-$AN$8))</f>
        <v>0.38461538461538458</v>
      </c>
      <c r="BR8">
        <f>(($AP$8-$AN$8)/($AN$9-$AN$8))</f>
        <v>0.42307692307692307</v>
      </c>
      <c r="BS8">
        <f>(($AQ$8-$AN$8)/($AN$9-$AN$8))</f>
        <v>0.11538461538461539</v>
      </c>
      <c r="BT8">
        <f>(($AN$9-$AO$8)/($AO$9-$AO$8))</f>
        <v>0.4</v>
      </c>
      <c r="BU8">
        <f>1-(($AP$9-$AO$8)/($AO$9-$AO$8))</f>
        <v>0.19999999999999996</v>
      </c>
      <c r="BV8">
        <f>1-(($AQ$9-$AO$8)/($AO$9-$AO$8))</f>
        <v>0.4</v>
      </c>
      <c r="BW8">
        <f>1-(($AN$9-$AP$8)/($AP$9-$AP$8))</f>
        <v>0.4</v>
      </c>
      <c r="BX8">
        <f>(($AO$8-$AP$8)/($AP$9-$AP$8))</f>
        <v>0.2</v>
      </c>
      <c r="BY8">
        <f>1-(($AQ$9-$AP$8)/($AP$9-$AP$8))</f>
        <v>0.19999999999999996</v>
      </c>
      <c r="BZ8">
        <f>1-(($AN$9-$AQ$8)/($AQ$9-$AQ$8))</f>
        <v>0.1785714285714286</v>
      </c>
      <c r="CA8">
        <f>(($AO$8-$AQ$8)/($AQ$9-$AQ$8))</f>
        <v>0.4642857142857143</v>
      </c>
      <c r="CB8">
        <f>(($AP$8-$AQ$8)/($AQ$9-$AQ$8))</f>
        <v>0.2857142857142857</v>
      </c>
    </row>
    <row r="9" spans="1:80" x14ac:dyDescent="0.25">
      <c r="A9">
        <v>8</v>
      </c>
      <c r="B9">
        <v>31.398981000000006</v>
      </c>
      <c r="C9" s="2">
        <v>1</v>
      </c>
      <c r="H9">
        <v>21.369315999999998</v>
      </c>
      <c r="I9" s="3">
        <v>4</v>
      </c>
      <c r="P9">
        <v>2</v>
      </c>
      <c r="Q9" t="str">
        <f>CONCATENATE(C9,E9,G9,I9)</f>
        <v>14</v>
      </c>
      <c r="R9">
        <v>3</v>
      </c>
      <c r="T9" t="s">
        <v>276</v>
      </c>
      <c r="U9">
        <v>46</v>
      </c>
      <c r="V9">
        <f xml:space="preserve"> (U9/U$2)*100</f>
        <v>5.6441717791411046</v>
      </c>
      <c r="X9" t="s">
        <v>274</v>
      </c>
      <c r="Y9" t="s">
        <v>262</v>
      </c>
      <c r="AF9" t="s">
        <v>252</v>
      </c>
      <c r="AN9">
        <v>192</v>
      </c>
      <c r="AO9">
        <v>207</v>
      </c>
      <c r="AP9">
        <v>202</v>
      </c>
      <c r="AQ9">
        <v>197</v>
      </c>
      <c r="AR9">
        <v>1013</v>
      </c>
      <c r="AT9">
        <f>(($AO$9-$AN$9)/($AN$10-$AN$9))</f>
        <v>0.57692307692307687</v>
      </c>
      <c r="AU9">
        <f>(($AP$9-$AN$9)/($AN$10-$AN$9))</f>
        <v>0.38461538461538464</v>
      </c>
      <c r="AV9">
        <f>(($AQ$9-$AN$9)/($AN$10-$AN$9))</f>
        <v>0.19230769230769232</v>
      </c>
      <c r="AW9">
        <f>(($AN$10-$AO$9)/($AO$10-$AO$9))</f>
        <v>0.44</v>
      </c>
      <c r="AX9">
        <f>(($AP$10-$AO$9)/($AO$10-$AO$9))</f>
        <v>0.8</v>
      </c>
      <c r="AY9">
        <f>(($AQ$10-$AO$9)/($AO$10-$AO$9))</f>
        <v>0.64</v>
      </c>
      <c r="AZ9">
        <f>(($AN$10-$AP$9)/($AP$10-$AP$9))</f>
        <v>0.64</v>
      </c>
      <c r="BA9">
        <f>(($AO$9-$AP$9)/($AP$10-$AP$9))</f>
        <v>0.2</v>
      </c>
      <c r="BB9">
        <f>(($AQ$10-$AP$9)/($AP$10-$AP$9))</f>
        <v>0.84</v>
      </c>
      <c r="BC9">
        <f>(($AN$10-$AQ$9)/($AQ$10-$AQ$9))</f>
        <v>0.80769230769230771</v>
      </c>
      <c r="BD9">
        <f>(($AO$9-$AQ$9)/($AQ$10-$AQ$9))</f>
        <v>0.38461538461538464</v>
      </c>
      <c r="BE9">
        <f>(($AP$9-$AQ$9)/($AQ$10-$AQ$9))</f>
        <v>0.19230769230769232</v>
      </c>
      <c r="BG9">
        <v>3</v>
      </c>
      <c r="BH9">
        <v>47</v>
      </c>
      <c r="BI9">
        <f>($BH$13-$BH$10)/200</f>
        <v>0.12</v>
      </c>
      <c r="BJ9">
        <f>($BH$317-$BH$276)/200</f>
        <v>1.19</v>
      </c>
      <c r="BQ9">
        <f>1-(($AO$9-$AN$9)/($AN$10-$AN$9))</f>
        <v>0.42307692307692313</v>
      </c>
      <c r="BR9">
        <f>(($AP$9-$AN$9)/($AN$10-$AN$9))</f>
        <v>0.38461538461538464</v>
      </c>
      <c r="BS9">
        <f>(($AQ$9-$AN$9)/($AN$10-$AN$9))</f>
        <v>0.19230769230769232</v>
      </c>
      <c r="BT9">
        <f>(($AN$10-$AO$9)/($AO$10-$AO$9))</f>
        <v>0.44</v>
      </c>
      <c r="BU9">
        <f>1-(($AP$10-$AO$9)/($AO$10-$AO$9))</f>
        <v>0.19999999999999996</v>
      </c>
      <c r="BV9">
        <f>1-(($AQ$10-$AO$9)/($AO$10-$AO$9))</f>
        <v>0.36</v>
      </c>
      <c r="BW9">
        <f>1-(($AN$10-$AP$9)/($AP$10-$AP$9))</f>
        <v>0.36</v>
      </c>
      <c r="BX9">
        <f>(($AO$9-$AP$9)/($AP$10-$AP$9))</f>
        <v>0.2</v>
      </c>
      <c r="BY9">
        <f>1-(($AQ$10-$AP$9)/($AP$10-$AP$9))</f>
        <v>0.16000000000000003</v>
      </c>
      <c r="BZ9">
        <f>1-(($AN$10-$AQ$9)/($AQ$10-$AQ$9))</f>
        <v>0.19230769230769229</v>
      </c>
      <c r="CA9">
        <f>(($AO$9-$AQ$9)/($AQ$10-$AQ$9))</f>
        <v>0.38461538461538464</v>
      </c>
      <c r="CB9">
        <f>(($AP$9-$AQ$9)/($AQ$10-$AQ$9))</f>
        <v>0.19230769230769232</v>
      </c>
    </row>
    <row r="10" spans="1:80" x14ac:dyDescent="0.25">
      <c r="A10">
        <v>9</v>
      </c>
      <c r="B10">
        <v>31.422001000000002</v>
      </c>
      <c r="C10" s="2">
        <v>1</v>
      </c>
      <c r="H10">
        <v>21.371713999999997</v>
      </c>
      <c r="I10" s="3">
        <v>4</v>
      </c>
      <c r="P10">
        <v>2</v>
      </c>
      <c r="Q10" t="str">
        <f>CONCATENATE(C10,E10,G10,I10)</f>
        <v>14</v>
      </c>
      <c r="R10">
        <v>2</v>
      </c>
      <c r="X10" t="s">
        <v>274</v>
      </c>
      <c r="Y10" t="s">
        <v>259</v>
      </c>
      <c r="AF10">
        <v>0</v>
      </c>
      <c r="AN10">
        <v>218</v>
      </c>
      <c r="AO10">
        <v>232</v>
      </c>
      <c r="AP10">
        <v>227</v>
      </c>
      <c r="AQ10">
        <v>223</v>
      </c>
      <c r="AR10">
        <v>1051</v>
      </c>
      <c r="AT10">
        <f>(($AO$10-$AN$10)/($AN$11-$AN$10))</f>
        <v>0.58333333333333337</v>
      </c>
      <c r="AU10">
        <f>(($AP$10-$AN$10)/($AN$11-$AN$10))</f>
        <v>0.375</v>
      </c>
      <c r="AV10">
        <f>(($AQ$10-$AN$10)/($AN$11-$AN$10))</f>
        <v>0.20833333333333334</v>
      </c>
      <c r="AW10">
        <f>(($AN$11-$AO$10)/($AO$11-$AO$10))</f>
        <v>0.38461538461538464</v>
      </c>
      <c r="AX10">
        <f>(($AP$11-$AO$10)/($AO$11-$AO$10))</f>
        <v>0.80769230769230771</v>
      </c>
      <c r="AY10">
        <f>(($AQ$11-$AO$10)/($AO$11-$AO$10))</f>
        <v>0.57692307692307687</v>
      </c>
      <c r="AZ10">
        <f>(($AN$11-$AP$10)/($AP$11-$AP$10))</f>
        <v>0.57692307692307687</v>
      </c>
      <c r="BA10">
        <f>(($AO$10-$AP$10)/($AP$11-$AP$10))</f>
        <v>0.19230769230769232</v>
      </c>
      <c r="BB10">
        <f>(($AQ$11-$AP$10)/($AP$11-$AP$10))</f>
        <v>0.76923076923076927</v>
      </c>
      <c r="BC10">
        <f>(($AN$11-$AQ$10)/($AQ$11-$AQ$10))</f>
        <v>0.79166666666666663</v>
      </c>
      <c r="BD10">
        <f>(($AO$10-$AQ$10)/($AQ$11-$AQ$10))</f>
        <v>0.375</v>
      </c>
      <c r="BE10">
        <f>(($AP$10-$AQ$10)/($AQ$11-$AQ$10))</f>
        <v>0.16666666666666666</v>
      </c>
      <c r="BG10">
        <v>2</v>
      </c>
      <c r="BH10">
        <v>50</v>
      </c>
      <c r="BI10">
        <f>($BH$14-$BH$11)/200</f>
        <v>7.0000000000000007E-2</v>
      </c>
      <c r="BJ10">
        <f>($BH$351-$BH$318)/200</f>
        <v>0.86</v>
      </c>
      <c r="BQ10">
        <f>1-(($AO$10-$AN$10)/($AN$11-$AN$10))</f>
        <v>0.41666666666666663</v>
      </c>
      <c r="BR10">
        <f>(($AP$10-$AN$10)/($AN$11-$AN$10))</f>
        <v>0.375</v>
      </c>
      <c r="BS10">
        <f>(($AQ$10-$AN$10)/($AN$11-$AN$10))</f>
        <v>0.20833333333333334</v>
      </c>
      <c r="BT10">
        <f>(($AN$11-$AO$10)/($AO$11-$AO$10))</f>
        <v>0.38461538461538464</v>
      </c>
      <c r="BU10">
        <f>1-(($AP$11-$AO$10)/($AO$11-$AO$10))</f>
        <v>0.19230769230769229</v>
      </c>
      <c r="BV10">
        <f>1-(($AQ$11-$AO$10)/($AO$11-$AO$10))</f>
        <v>0.42307692307692313</v>
      </c>
      <c r="BW10">
        <f>1-(($AN$11-$AP$10)/($AP$11-$AP$10))</f>
        <v>0.42307692307692313</v>
      </c>
      <c r="BX10">
        <f>(($AO$10-$AP$10)/($AP$11-$AP$10))</f>
        <v>0.19230769230769232</v>
      </c>
      <c r="BY10">
        <f>1-(($AQ$11-$AP$10)/($AP$11-$AP$10))</f>
        <v>0.23076923076923073</v>
      </c>
      <c r="BZ10">
        <f>1-(($AN$11-$AQ$10)/($AQ$11-$AQ$10))</f>
        <v>0.20833333333333337</v>
      </c>
      <c r="CA10">
        <f>(($AO$10-$AQ$10)/($AQ$11-$AQ$10))</f>
        <v>0.375</v>
      </c>
      <c r="CB10">
        <f>(($AP$10-$AQ$10)/($AQ$11-$AQ$10))</f>
        <v>0.16666666666666666</v>
      </c>
    </row>
    <row r="11" spans="1:80" x14ac:dyDescent="0.25">
      <c r="A11">
        <v>10</v>
      </c>
      <c r="B11">
        <v>31.418928000000001</v>
      </c>
      <c r="C11" s="2">
        <v>1</v>
      </c>
      <c r="H11">
        <v>21.363849999999999</v>
      </c>
      <c r="I11" s="3">
        <v>4</v>
      </c>
      <c r="P11">
        <v>2</v>
      </c>
      <c r="Q11" t="str">
        <f>CONCATENATE(C11,E11,G11,I11)</f>
        <v>14</v>
      </c>
      <c r="R11">
        <v>1</v>
      </c>
      <c r="X11" t="s">
        <v>274</v>
      </c>
      <c r="Y11" t="s">
        <v>260</v>
      </c>
      <c r="AB11" t="s">
        <v>274</v>
      </c>
      <c r="AC11" t="str">
        <f>CONCATENATE($R11,$R12,$R13,$R14)</f>
        <v>1432</v>
      </c>
      <c r="AF11" t="s">
        <v>253</v>
      </c>
      <c r="AN11">
        <v>242</v>
      </c>
      <c r="AO11">
        <v>258</v>
      </c>
      <c r="AP11">
        <v>253</v>
      </c>
      <c r="AQ11">
        <v>247</v>
      </c>
      <c r="AR11">
        <v>1231</v>
      </c>
      <c r="AT11">
        <f>(($AO$11-$AN$11)/($AN$12-$AN$11))</f>
        <v>0.5714285714285714</v>
      </c>
      <c r="AU11">
        <f>(($AP$11-$AN$11)/($AN$12-$AN$11))</f>
        <v>0.39285714285714285</v>
      </c>
      <c r="AV11">
        <f>(($AQ$11-$AN$11)/($AN$12-$AN$11))</f>
        <v>0.17857142857142858</v>
      </c>
      <c r="AW11">
        <f>(($AN$12-$AO$11)/($AO$12-$AO$11))</f>
        <v>0.44444444444444442</v>
      </c>
      <c r="AX11">
        <f>(($AP$12-$AO$11)/($AO$12-$AO$11))</f>
        <v>0.88888888888888884</v>
      </c>
      <c r="AY11">
        <f>(($AQ$12-$AO$11)/($AO$12-$AO$11))</f>
        <v>0.55555555555555558</v>
      </c>
      <c r="AZ11">
        <f>(($AN$12-$AP$11)/($AP$12-$AP$11))</f>
        <v>0.58620689655172409</v>
      </c>
      <c r="BA11">
        <f>(($AO$11-$AP$11)/($AP$12-$AP$11))</f>
        <v>0.17241379310344829</v>
      </c>
      <c r="BB11">
        <f>(($AQ$12-$AP$11)/($AP$12-$AP$11))</f>
        <v>0.68965517241379315</v>
      </c>
      <c r="BC11">
        <f>(($AN$12-$AQ$11)/($AQ$12-$AQ$11))</f>
        <v>0.88461538461538458</v>
      </c>
      <c r="BD11">
        <f>(($AO$11-$AQ$11)/($AQ$12-$AQ$11))</f>
        <v>0.42307692307692307</v>
      </c>
      <c r="BE11">
        <f>(($AP$11-$AQ$11)/($AQ$12-$AQ$11))</f>
        <v>0.23076923076923078</v>
      </c>
      <c r="BG11">
        <v>1</v>
      </c>
      <c r="BH11">
        <v>64</v>
      </c>
      <c r="BI11">
        <f>($BH$15-$BH$12)/200</f>
        <v>0.125</v>
      </c>
      <c r="BJ11">
        <f>($BH$391-$BH$352)/200</f>
        <v>1.1200000000000001</v>
      </c>
      <c r="BQ11">
        <f>1-(($AO$11-$AN$11)/($AN$12-$AN$11))</f>
        <v>0.4285714285714286</v>
      </c>
      <c r="BR11">
        <f>(($AP$11-$AN$11)/($AN$12-$AN$11))</f>
        <v>0.39285714285714285</v>
      </c>
      <c r="BS11">
        <f>(($AQ$11-$AN$11)/($AN$12-$AN$11))</f>
        <v>0.17857142857142858</v>
      </c>
      <c r="BT11">
        <f>(($AN$12-$AO$11)/($AO$12-$AO$11))</f>
        <v>0.44444444444444442</v>
      </c>
      <c r="BU11">
        <f>1-(($AP$12-$AO$11)/($AO$12-$AO$11))</f>
        <v>0.11111111111111116</v>
      </c>
      <c r="BV11">
        <f>1-(($AQ$12-$AO$11)/($AO$12-$AO$11))</f>
        <v>0.44444444444444442</v>
      </c>
      <c r="BW11">
        <f>1-(($AN$12-$AP$11)/($AP$12-$AP$11))</f>
        <v>0.41379310344827591</v>
      </c>
      <c r="BX11">
        <f>(($AO$11-$AP$11)/($AP$12-$AP$11))</f>
        <v>0.17241379310344829</v>
      </c>
      <c r="BY11">
        <f>1-(($AQ$12-$AP$11)/($AP$12-$AP$11))</f>
        <v>0.31034482758620685</v>
      </c>
      <c r="BZ11">
        <f>1-(($AN$12-$AQ$11)/($AQ$12-$AQ$11))</f>
        <v>0.11538461538461542</v>
      </c>
      <c r="CA11">
        <f>(($AO$11-$AQ$11)/($AQ$12-$AQ$11))</f>
        <v>0.42307692307692307</v>
      </c>
      <c r="CB11">
        <f>(($AP$11-$AQ$11)/($AQ$12-$AQ$11))</f>
        <v>0.23076923076923078</v>
      </c>
    </row>
    <row r="12" spans="1:80" x14ac:dyDescent="0.25">
      <c r="A12">
        <v>11</v>
      </c>
      <c r="B12">
        <v>31.399712000000001</v>
      </c>
      <c r="C12" s="2">
        <v>1</v>
      </c>
      <c r="H12">
        <v>21.340309000000005</v>
      </c>
      <c r="I12" s="3">
        <v>4</v>
      </c>
      <c r="P12">
        <v>2</v>
      </c>
      <c r="Q12" t="str">
        <f>CONCATENATE(C12,E12,G12,I12)</f>
        <v>14</v>
      </c>
      <c r="R12">
        <v>4</v>
      </c>
      <c r="X12" t="s">
        <v>274</v>
      </c>
      <c r="Y12" t="s">
        <v>261</v>
      </c>
      <c r="AF12">
        <v>0</v>
      </c>
      <c r="AN12">
        <v>270</v>
      </c>
      <c r="AO12">
        <v>285</v>
      </c>
      <c r="AP12">
        <v>282</v>
      </c>
      <c r="AQ12">
        <v>273</v>
      </c>
      <c r="AR12">
        <v>1265</v>
      </c>
      <c r="BG12">
        <v>4</v>
      </c>
      <c r="BH12">
        <v>65</v>
      </c>
      <c r="BI12">
        <f>($BH$16-$BH$13)/200</f>
        <v>8.5000000000000006E-2</v>
      </c>
      <c r="BJ12">
        <f>($BH$437-$BH$392)/200</f>
        <v>1.6850000000000001</v>
      </c>
    </row>
    <row r="13" spans="1:80" x14ac:dyDescent="0.25">
      <c r="A13">
        <v>12</v>
      </c>
      <c r="B13">
        <v>31.391428000000005</v>
      </c>
      <c r="C13" s="2">
        <v>1</v>
      </c>
      <c r="H13">
        <v>21.377962000000004</v>
      </c>
      <c r="I13" s="3">
        <v>4</v>
      </c>
      <c r="P13">
        <v>2</v>
      </c>
      <c r="Q13" t="str">
        <f>CONCATENATE(C13,E13,G13,I13)</f>
        <v>14</v>
      </c>
      <c r="R13">
        <v>3</v>
      </c>
      <c r="X13" t="s">
        <v>274</v>
      </c>
      <c r="Y13" t="s">
        <v>262</v>
      </c>
      <c r="AF13" t="s">
        <v>254</v>
      </c>
      <c r="AN13">
        <v>321</v>
      </c>
      <c r="AO13">
        <v>330</v>
      </c>
      <c r="AP13">
        <v>336</v>
      </c>
      <c r="AQ13">
        <v>339</v>
      </c>
      <c r="AR13">
        <v>1495</v>
      </c>
      <c r="BG13">
        <v>3</v>
      </c>
      <c r="BH13">
        <v>74</v>
      </c>
      <c r="BI13">
        <f>($BH$17-$BH$14)/200</f>
        <v>0.11</v>
      </c>
      <c r="BJ13">
        <f>($BH$485-$BH$438)/200</f>
        <v>1.48</v>
      </c>
    </row>
    <row r="14" spans="1:80" x14ac:dyDescent="0.25">
      <c r="A14">
        <v>13</v>
      </c>
      <c r="B14">
        <v>31.369658999999999</v>
      </c>
      <c r="C14" s="2">
        <v>1</v>
      </c>
      <c r="H14">
        <v>21.366816999999998</v>
      </c>
      <c r="I14" s="3">
        <v>4</v>
      </c>
      <c r="P14">
        <v>2</v>
      </c>
      <c r="Q14" t="str">
        <f>CONCATENATE(C14,E14,G14,I14)</f>
        <v>14</v>
      </c>
      <c r="R14">
        <v>2</v>
      </c>
      <c r="X14" t="s">
        <v>274</v>
      </c>
      <c r="Y14" t="s">
        <v>259</v>
      </c>
      <c r="AF14">
        <v>0</v>
      </c>
      <c r="AN14">
        <v>348</v>
      </c>
      <c r="AO14">
        <v>354</v>
      </c>
      <c r="AP14">
        <v>361</v>
      </c>
      <c r="AQ14">
        <v>363</v>
      </c>
      <c r="AR14">
        <v>1529</v>
      </c>
      <c r="AT14">
        <f>(($AO$13-$AN$13)/($AN$14-$AN$13))</f>
        <v>0.33333333333333331</v>
      </c>
      <c r="AU14">
        <f>(($AP$13-$AN$13)/($AN$14-$AN$13))</f>
        <v>0.55555555555555558</v>
      </c>
      <c r="AV14">
        <f>(($AQ$13-$AN$13)/($AN$14-$AN$13))</f>
        <v>0.66666666666666663</v>
      </c>
      <c r="AW14">
        <f>(($AN$14-$AO$13)/($AO$14-$AO$13))</f>
        <v>0.75</v>
      </c>
      <c r="AX14">
        <f>(($AP$13-$AO$13)/($AO$14-$AO$13))</f>
        <v>0.25</v>
      </c>
      <c r="AY14">
        <f>(($AQ$13-$AO$13)/($AO$14-$AO$13))</f>
        <v>0.375</v>
      </c>
      <c r="AZ14">
        <f>(($AN$14-$AP$13)/($AP$14-$AP$13))</f>
        <v>0.48</v>
      </c>
      <c r="BA14">
        <f>(($AO$14-$AP$13)/($AP$14-$AP$13))</f>
        <v>0.72</v>
      </c>
      <c r="BB14">
        <f>(($AQ$13-$AP$13)/($AP$14-$AP$13))</f>
        <v>0.12</v>
      </c>
      <c r="BC14">
        <f>(($AN$14-$AQ$13)/($AQ$14-$AQ$13))</f>
        <v>0.375</v>
      </c>
      <c r="BD14">
        <f>(($AO$14-$AQ$13)/($AQ$14-$AQ$13))</f>
        <v>0.625</v>
      </c>
      <c r="BE14">
        <f>(($AP$14-$AQ$13)/($AQ$14-$AQ$13))</f>
        <v>0.91666666666666663</v>
      </c>
      <c r="BG14">
        <v>2</v>
      </c>
      <c r="BH14">
        <v>78</v>
      </c>
      <c r="BI14">
        <f>($BH$18-$BH$15)/200</f>
        <v>6.5000000000000002E-2</v>
      </c>
      <c r="BJ14">
        <f>($BH$531-$BH$486)/200</f>
        <v>1.4550000000000001</v>
      </c>
      <c r="BQ14">
        <f>(($AO$13-$AN$13)/($AN$14-$AN$13))</f>
        <v>0.33333333333333331</v>
      </c>
      <c r="BR14">
        <f>1-(($AP$13-$AN$13)/($AN$14-$AN$13))</f>
        <v>0.44444444444444442</v>
      </c>
      <c r="BS14">
        <f>1-(($AQ$13-$AN$13)/($AN$14-$AN$13))</f>
        <v>0.33333333333333337</v>
      </c>
      <c r="BT14">
        <f>1-(($AN$14-$AO$13)/($AO$14-$AO$13))</f>
        <v>0.25</v>
      </c>
      <c r="BU14">
        <f>(($AP$13-$AO$13)/($AO$14-$AO$13))</f>
        <v>0.25</v>
      </c>
      <c r="BV14">
        <f>(($AQ$13-$AO$13)/($AO$14-$AO$13))</f>
        <v>0.375</v>
      </c>
      <c r="BW14">
        <f>(($AN$14-$AP$13)/($AP$14-$AP$13))</f>
        <v>0.48</v>
      </c>
      <c r="BX14">
        <f>1-(($AO$14-$AP$13)/($AP$14-$AP$13))</f>
        <v>0.28000000000000003</v>
      </c>
      <c r="BY14">
        <f>(($AQ$13-$AP$13)/($AP$14-$AP$13))</f>
        <v>0.12</v>
      </c>
      <c r="BZ14">
        <f>(($AN$14-$AQ$13)/($AQ$14-$AQ$13))</f>
        <v>0.375</v>
      </c>
      <c r="CA14">
        <f>1-(($AO$14-$AQ$13)/($AQ$14-$AQ$13))</f>
        <v>0.375</v>
      </c>
      <c r="CB14">
        <f>1-(($AP$14-$AQ$13)/($AQ$14-$AQ$13))</f>
        <v>8.333333333333337E-2</v>
      </c>
    </row>
    <row r="15" spans="1:80" x14ac:dyDescent="0.25">
      <c r="A15">
        <v>14</v>
      </c>
      <c r="B15">
        <v>31.381014000000008</v>
      </c>
      <c r="C15" s="2">
        <v>1</v>
      </c>
      <c r="H15">
        <v>21.392908000000006</v>
      </c>
      <c r="I15" s="3">
        <v>4</v>
      </c>
      <c r="P15">
        <v>2</v>
      </c>
      <c r="Q15" t="str">
        <f>CONCATENATE(C15,E15,G15,I15)</f>
        <v>14</v>
      </c>
      <c r="R15">
        <v>1</v>
      </c>
      <c r="X15" t="s">
        <v>274</v>
      </c>
      <c r="Y15" t="s">
        <v>260</v>
      </c>
      <c r="AB15" t="s">
        <v>274</v>
      </c>
      <c r="AC15" t="str">
        <f>CONCATENATE($R15,$R16,$R17,$R18)</f>
        <v>1432</v>
      </c>
      <c r="AF15" t="s">
        <v>255</v>
      </c>
      <c r="AN15">
        <v>371</v>
      </c>
      <c r="AO15">
        <v>377</v>
      </c>
      <c r="AP15">
        <v>384</v>
      </c>
      <c r="AQ15">
        <v>385</v>
      </c>
      <c r="AR15">
        <v>1729</v>
      </c>
      <c r="AT15">
        <f>(($AO$14-$AN$14)/($AN$15-$AN$14))</f>
        <v>0.2608695652173913</v>
      </c>
      <c r="AU15">
        <f>(($AP$14-$AN$14)/($AN$15-$AN$14))</f>
        <v>0.56521739130434778</v>
      </c>
      <c r="AV15">
        <f>(($AQ$14-$AN$14)/($AN$15-$AN$14))</f>
        <v>0.65217391304347827</v>
      </c>
      <c r="AW15">
        <f>(($AN$15-$AO$14)/($AO$15-$AO$14))</f>
        <v>0.73913043478260865</v>
      </c>
      <c r="AX15">
        <f>(($AP$14-$AO$14)/($AO$15-$AO$14))</f>
        <v>0.30434782608695654</v>
      </c>
      <c r="AY15">
        <f>(($AQ$14-$AO$14)/($AO$15-$AO$14))</f>
        <v>0.39130434782608697</v>
      </c>
      <c r="AZ15">
        <f>(($AN$15-$AP$14)/($AP$15-$AP$14))</f>
        <v>0.43478260869565216</v>
      </c>
      <c r="BA15">
        <f>(($AO$15-$AP$14)/($AP$15-$AP$14))</f>
        <v>0.69565217391304346</v>
      </c>
      <c r="BB15">
        <f>(($AQ$14-$AP$14)/($AP$15-$AP$14))</f>
        <v>8.6956521739130432E-2</v>
      </c>
      <c r="BC15">
        <f>(($AN$15-$AQ$14)/($AQ$15-$AQ$14))</f>
        <v>0.36363636363636365</v>
      </c>
      <c r="BD15">
        <f>(($AO$15-$AQ$14)/($AQ$15-$AQ$14))</f>
        <v>0.63636363636363635</v>
      </c>
      <c r="BE15">
        <f>(($AP$15-$AQ$14)/($AQ$15-$AQ$14))</f>
        <v>0.95454545454545459</v>
      </c>
      <c r="BG15">
        <v>1</v>
      </c>
      <c r="BH15">
        <v>90</v>
      </c>
      <c r="BI15">
        <f>($BH$19-$BH$16)/200</f>
        <v>0.12</v>
      </c>
      <c r="BJ15">
        <f>($BH$571-$BH$532)/200</f>
        <v>1.18</v>
      </c>
      <c r="BQ15">
        <f>(($AO$14-$AN$14)/($AN$15-$AN$14))</f>
        <v>0.2608695652173913</v>
      </c>
      <c r="BR15">
        <f>1-(($AP$14-$AN$14)/($AN$15-$AN$14))</f>
        <v>0.43478260869565222</v>
      </c>
      <c r="BS15">
        <f>1-(($AQ$14-$AN$14)/($AN$15-$AN$14))</f>
        <v>0.34782608695652173</v>
      </c>
      <c r="BT15">
        <f>1-(($AN$15-$AO$14)/($AO$15-$AO$14))</f>
        <v>0.26086956521739135</v>
      </c>
      <c r="BU15">
        <f>(($AP$14-$AO$14)/($AO$15-$AO$14))</f>
        <v>0.30434782608695654</v>
      </c>
      <c r="BV15">
        <f>(($AQ$14-$AO$14)/($AO$15-$AO$14))</f>
        <v>0.39130434782608697</v>
      </c>
      <c r="BW15">
        <f>(($AN$15-$AP$14)/($AP$15-$AP$14))</f>
        <v>0.43478260869565216</v>
      </c>
      <c r="BX15">
        <f>1-(($AO$15-$AP$14)/($AP$15-$AP$14))</f>
        <v>0.30434782608695654</v>
      </c>
      <c r="BY15">
        <f>(($AQ$14-$AP$14)/($AP$15-$AP$14))</f>
        <v>8.6956521739130432E-2</v>
      </c>
      <c r="BZ15">
        <f>(($AN$15-$AQ$14)/($AQ$15-$AQ$14))</f>
        <v>0.36363636363636365</v>
      </c>
      <c r="CA15">
        <f>1-(($AO$15-$AQ$14)/($AQ$15-$AQ$14))</f>
        <v>0.36363636363636365</v>
      </c>
      <c r="CB15">
        <f>1-(($AP$15-$AQ$14)/($AQ$15-$AQ$14))</f>
        <v>4.5454545454545414E-2</v>
      </c>
    </row>
    <row r="16" spans="1:80" x14ac:dyDescent="0.25">
      <c r="A16">
        <v>15</v>
      </c>
      <c r="B16">
        <v>31.359296999999998</v>
      </c>
      <c r="C16" s="2">
        <v>1</v>
      </c>
      <c r="H16">
        <v>21.416240999999999</v>
      </c>
      <c r="I16" s="3">
        <v>4</v>
      </c>
      <c r="P16">
        <v>2</v>
      </c>
      <c r="Q16" t="str">
        <f>CONCATENATE(C16,E16,G16,I16)</f>
        <v>14</v>
      </c>
      <c r="R16">
        <v>4</v>
      </c>
      <c r="X16" t="s">
        <v>274</v>
      </c>
      <c r="Y16" t="s">
        <v>261</v>
      </c>
      <c r="AF16">
        <v>0</v>
      </c>
      <c r="AN16">
        <v>394</v>
      </c>
      <c r="AO16">
        <v>400</v>
      </c>
      <c r="AP16">
        <v>407</v>
      </c>
      <c r="AQ16">
        <v>409</v>
      </c>
      <c r="AR16">
        <v>1762</v>
      </c>
      <c r="AT16">
        <f>(($AO$15-$AN$15)/($AN$16-$AN$15))</f>
        <v>0.2608695652173913</v>
      </c>
      <c r="AU16">
        <f>(($AP$15-$AN$15)/($AN$16-$AN$15))</f>
        <v>0.56521739130434778</v>
      </c>
      <c r="AV16">
        <f>(($AQ$15-$AN$15)/($AN$16-$AN$15))</f>
        <v>0.60869565217391308</v>
      </c>
      <c r="AW16">
        <f>(($AN$16-$AO$15)/($AO$16-$AO$15))</f>
        <v>0.73913043478260865</v>
      </c>
      <c r="AX16">
        <f>(($AP$15-$AO$15)/($AO$16-$AO$15))</f>
        <v>0.30434782608695654</v>
      </c>
      <c r="AY16">
        <f>(($AQ$15-$AO$15)/($AO$16-$AO$15))</f>
        <v>0.34782608695652173</v>
      </c>
      <c r="AZ16">
        <f>(($AN$16-$AP$15)/($AP$16-$AP$15))</f>
        <v>0.43478260869565216</v>
      </c>
      <c r="BA16">
        <f>(($AO$16-$AP$15)/($AP$16-$AP$15))</f>
        <v>0.69565217391304346</v>
      </c>
      <c r="BB16">
        <f>(($AQ$15-$AP$15)/($AP$16-$AP$15))</f>
        <v>4.3478260869565216E-2</v>
      </c>
      <c r="BC16">
        <f>(($AN$16-$AQ$15)/($AQ$16-$AQ$15))</f>
        <v>0.375</v>
      </c>
      <c r="BD16">
        <f>(($AO$16-$AQ$15)/($AQ$16-$AQ$15))</f>
        <v>0.625</v>
      </c>
      <c r="BE16">
        <f>(($AP$16-$AQ$15)/($AQ$16-$AQ$15))</f>
        <v>0.91666666666666663</v>
      </c>
      <c r="BG16">
        <v>4</v>
      </c>
      <c r="BH16">
        <v>91</v>
      </c>
      <c r="BI16">
        <f>($BH$20-$BH$17)/200</f>
        <v>9.5000000000000001E-2</v>
      </c>
      <c r="BJ16">
        <f>($BH$617-$BH$572)/200</f>
        <v>1.49</v>
      </c>
      <c r="BQ16">
        <f>(($AO$15-$AN$15)/($AN$16-$AN$15))</f>
        <v>0.2608695652173913</v>
      </c>
      <c r="BR16">
        <f>1-(($AP$15-$AN$15)/($AN$16-$AN$15))</f>
        <v>0.43478260869565222</v>
      </c>
      <c r="BS16">
        <f>1-(($AQ$15-$AN$15)/($AN$16-$AN$15))</f>
        <v>0.39130434782608692</v>
      </c>
      <c r="BT16">
        <f>1-(($AN$16-$AO$15)/($AO$16-$AO$15))</f>
        <v>0.26086956521739135</v>
      </c>
      <c r="BU16">
        <f>(($AP$15-$AO$15)/($AO$16-$AO$15))</f>
        <v>0.30434782608695654</v>
      </c>
      <c r="BV16">
        <f>(($AQ$15-$AO$15)/($AO$16-$AO$15))</f>
        <v>0.34782608695652173</v>
      </c>
      <c r="BW16">
        <f>(($AN$16-$AP$15)/($AP$16-$AP$15))</f>
        <v>0.43478260869565216</v>
      </c>
      <c r="BX16">
        <f>1-(($AO$16-$AP$15)/($AP$16-$AP$15))</f>
        <v>0.30434782608695654</v>
      </c>
      <c r="BY16">
        <f>(($AQ$15-$AP$15)/($AP$16-$AP$15))</f>
        <v>4.3478260869565216E-2</v>
      </c>
      <c r="BZ16">
        <f>(($AN$16-$AQ$15)/($AQ$16-$AQ$15))</f>
        <v>0.375</v>
      </c>
      <c r="CA16">
        <f>1-(($AO$16-$AQ$15)/($AQ$16-$AQ$15))</f>
        <v>0.375</v>
      </c>
      <c r="CB16">
        <f>1-(($AP$16-$AQ$15)/($AQ$16-$AQ$15))</f>
        <v>8.333333333333337E-2</v>
      </c>
    </row>
    <row r="17" spans="1:80" x14ac:dyDescent="0.25">
      <c r="A17">
        <v>16</v>
      </c>
      <c r="B17">
        <v>31.350964000000005</v>
      </c>
      <c r="C17" s="2">
        <v>1</v>
      </c>
      <c r="H17">
        <v>21.354994000000005</v>
      </c>
      <c r="I17" s="3">
        <v>4</v>
      </c>
      <c r="P17">
        <v>2</v>
      </c>
      <c r="Q17" t="str">
        <f>CONCATENATE(C17,E17,G17,I17)</f>
        <v>14</v>
      </c>
      <c r="R17">
        <v>3</v>
      </c>
      <c r="X17" t="s">
        <v>274</v>
      </c>
      <c r="Y17" t="s">
        <v>262</v>
      </c>
      <c r="AF17" t="s">
        <v>256</v>
      </c>
      <c r="AN17">
        <v>417</v>
      </c>
      <c r="AO17">
        <v>423</v>
      </c>
      <c r="AP17">
        <v>431</v>
      </c>
      <c r="AQ17">
        <v>434</v>
      </c>
      <c r="AR17">
        <v>2000</v>
      </c>
      <c r="AT17">
        <f>(($AO$16-$AN$16)/($AN$17-$AN$16))</f>
        <v>0.2608695652173913</v>
      </c>
      <c r="AU17">
        <f>(($AP$16-$AN$16)/($AN$17-$AN$16))</f>
        <v>0.56521739130434778</v>
      </c>
      <c r="AV17">
        <f>(($AQ$16-$AN$16)/($AN$17-$AN$16))</f>
        <v>0.65217391304347827</v>
      </c>
      <c r="AW17">
        <f>(($AN$17-$AO$16)/($AO$17-$AO$16))</f>
        <v>0.73913043478260865</v>
      </c>
      <c r="AX17">
        <f>(($AP$16-$AO$16)/($AO$17-$AO$16))</f>
        <v>0.30434782608695654</v>
      </c>
      <c r="AY17">
        <f>(($AQ$16-$AO$16)/($AO$17-$AO$16))</f>
        <v>0.39130434782608697</v>
      </c>
      <c r="AZ17">
        <f>(($AN$17-$AP$16)/($AP$17-$AP$16))</f>
        <v>0.41666666666666669</v>
      </c>
      <c r="BA17">
        <f>(($AO$17-$AP$16)/($AP$17-$AP$16))</f>
        <v>0.66666666666666663</v>
      </c>
      <c r="BB17">
        <f>(($AQ$16-$AP$16)/($AP$17-$AP$16))</f>
        <v>8.3333333333333329E-2</v>
      </c>
      <c r="BC17">
        <f>(($AN$17-$AQ$16)/($AQ$17-$AQ$16))</f>
        <v>0.32</v>
      </c>
      <c r="BD17">
        <f>(($AO$17-$AQ$16)/($AQ$17-$AQ$16))</f>
        <v>0.56000000000000005</v>
      </c>
      <c r="BE17">
        <f>(($AP$17-$AQ$16)/($AQ$17-$AQ$16))</f>
        <v>0.88</v>
      </c>
      <c r="BG17">
        <v>3</v>
      </c>
      <c r="BH17">
        <v>100</v>
      </c>
      <c r="BI17">
        <f>($BH$21-$BH$18)/200</f>
        <v>0.105</v>
      </c>
      <c r="BJ17">
        <f>($BH$661-$BH$618)/200</f>
        <v>1.4450000000000001</v>
      </c>
      <c r="BQ17">
        <f>(($AO$16-$AN$16)/($AN$17-$AN$16))</f>
        <v>0.2608695652173913</v>
      </c>
      <c r="BR17">
        <f>1-(($AP$16-$AN$16)/($AN$17-$AN$16))</f>
        <v>0.43478260869565222</v>
      </c>
      <c r="BS17">
        <f>1-(($AQ$16-$AN$16)/($AN$17-$AN$16))</f>
        <v>0.34782608695652173</v>
      </c>
      <c r="BT17">
        <f>1-(($AN$17-$AO$16)/($AO$17-$AO$16))</f>
        <v>0.26086956521739135</v>
      </c>
      <c r="BU17">
        <f>(($AP$16-$AO$16)/($AO$17-$AO$16))</f>
        <v>0.30434782608695654</v>
      </c>
      <c r="BV17">
        <f>(($AQ$16-$AO$16)/($AO$17-$AO$16))</f>
        <v>0.39130434782608697</v>
      </c>
      <c r="BW17">
        <f>(($AN$17-$AP$16)/($AP$17-$AP$16))</f>
        <v>0.41666666666666669</v>
      </c>
      <c r="BX17">
        <f>1-(($AO$17-$AP$16)/($AP$17-$AP$16))</f>
        <v>0.33333333333333337</v>
      </c>
      <c r="BY17">
        <f>(($AQ$16-$AP$16)/($AP$17-$AP$16))</f>
        <v>8.3333333333333329E-2</v>
      </c>
      <c r="BZ17">
        <f>(($AN$17-$AQ$16)/($AQ$17-$AQ$16))</f>
        <v>0.32</v>
      </c>
      <c r="CA17">
        <f>1-(($AO$17-$AQ$16)/($AQ$17-$AQ$16))</f>
        <v>0.43999999999999995</v>
      </c>
      <c r="CB17">
        <f>1-(($AP$17-$AQ$16)/($AQ$17-$AQ$16))</f>
        <v>0.12</v>
      </c>
    </row>
    <row r="18" spans="1:80" x14ac:dyDescent="0.25">
      <c r="A18">
        <v>17</v>
      </c>
      <c r="B18">
        <v>31.343826000000007</v>
      </c>
      <c r="C18" s="2">
        <v>1</v>
      </c>
      <c r="H18">
        <v>21.366089000000002</v>
      </c>
      <c r="I18" s="3">
        <v>4</v>
      </c>
      <c r="P18">
        <v>2</v>
      </c>
      <c r="Q18" t="str">
        <f>CONCATENATE(C18,E18,G18,I18)</f>
        <v>14</v>
      </c>
      <c r="R18">
        <v>2</v>
      </c>
      <c r="X18" t="s">
        <v>274</v>
      </c>
      <c r="Y18" t="s">
        <v>259</v>
      </c>
      <c r="AF18">
        <v>0</v>
      </c>
      <c r="AN18">
        <v>439</v>
      </c>
      <c r="AO18">
        <v>447</v>
      </c>
      <c r="AP18">
        <v>455</v>
      </c>
      <c r="AQ18">
        <v>457</v>
      </c>
      <c r="AR18">
        <v>2033</v>
      </c>
      <c r="AT18">
        <f>(($AO$17-$AN$17)/($AN$18-$AN$17))</f>
        <v>0.27272727272727271</v>
      </c>
      <c r="AU18">
        <f>(($AP$17-$AN$17)/($AN$18-$AN$17))</f>
        <v>0.63636363636363635</v>
      </c>
      <c r="AV18">
        <f>(($AQ$17-$AN$17)/($AN$18-$AN$17))</f>
        <v>0.77272727272727271</v>
      </c>
      <c r="AW18">
        <f>(($AN$18-$AO$17)/($AO$18-$AO$17))</f>
        <v>0.66666666666666663</v>
      </c>
      <c r="AX18">
        <f>(($AP$17-$AO$17)/($AO$18-$AO$17))</f>
        <v>0.33333333333333331</v>
      </c>
      <c r="AY18">
        <f>(($AQ$17-$AO$17)/($AO$18-$AO$17))</f>
        <v>0.45833333333333331</v>
      </c>
      <c r="AZ18">
        <f>(($AN$18-$AP$17)/($AP$18-$AP$17))</f>
        <v>0.33333333333333331</v>
      </c>
      <c r="BA18">
        <f>(($AO$18-$AP$17)/($AP$18-$AP$17))</f>
        <v>0.66666666666666663</v>
      </c>
      <c r="BB18">
        <f>(($AQ$17-$AP$17)/($AP$18-$AP$17))</f>
        <v>0.125</v>
      </c>
      <c r="BC18">
        <f>(($AN$18-$AQ$17)/($AQ$18-$AQ$17))</f>
        <v>0.21739130434782608</v>
      </c>
      <c r="BD18">
        <f>(($AO$18-$AQ$17)/($AQ$18-$AQ$17))</f>
        <v>0.56521739130434778</v>
      </c>
      <c r="BE18">
        <f>(($AP$18-$AQ$17)/($AQ$18-$AQ$17))</f>
        <v>0.91304347826086951</v>
      </c>
      <c r="BG18">
        <v>2</v>
      </c>
      <c r="BH18">
        <v>103</v>
      </c>
      <c r="BI18">
        <f>($BH$22-$BH$19)/200</f>
        <v>7.4999999999999997E-2</v>
      </c>
      <c r="BJ18">
        <f>($BH$708-$BH$662)/200</f>
        <v>1.4450000000000001</v>
      </c>
      <c r="BQ18">
        <f>(($AO$17-$AN$17)/($AN$18-$AN$17))</f>
        <v>0.27272727272727271</v>
      </c>
      <c r="BR18">
        <f>1-(($AP$17-$AN$17)/($AN$18-$AN$17))</f>
        <v>0.36363636363636365</v>
      </c>
      <c r="BS18">
        <f>1-(($AQ$17-$AN$17)/($AN$18-$AN$17))</f>
        <v>0.22727272727272729</v>
      </c>
      <c r="BT18">
        <f>1-(($AN$18-$AO$17)/($AO$18-$AO$17))</f>
        <v>0.33333333333333337</v>
      </c>
      <c r="BU18">
        <f>(($AP$17-$AO$17)/($AO$18-$AO$17))</f>
        <v>0.33333333333333331</v>
      </c>
      <c r="BV18">
        <f>(($AQ$17-$AO$17)/($AO$18-$AO$17))</f>
        <v>0.45833333333333331</v>
      </c>
      <c r="BW18">
        <f>(($AN$18-$AP$17)/($AP$18-$AP$17))</f>
        <v>0.33333333333333331</v>
      </c>
      <c r="BX18">
        <f>1-(($AO$18-$AP$17)/($AP$18-$AP$17))</f>
        <v>0.33333333333333337</v>
      </c>
      <c r="BY18">
        <f>(($AQ$17-$AP$17)/($AP$18-$AP$17))</f>
        <v>0.125</v>
      </c>
      <c r="BZ18">
        <f>(($AN$18-$AQ$17)/($AQ$18-$AQ$17))</f>
        <v>0.21739130434782608</v>
      </c>
      <c r="CA18">
        <f>1-(($AO$18-$AQ$17)/($AQ$18-$AQ$17))</f>
        <v>0.43478260869565222</v>
      </c>
      <c r="CB18">
        <f>1-(($AP$18-$AQ$17)/($AQ$18-$AQ$17))</f>
        <v>8.6956521739130488E-2</v>
      </c>
    </row>
    <row r="19" spans="1:80" x14ac:dyDescent="0.25">
      <c r="A19">
        <v>18</v>
      </c>
      <c r="B19">
        <v>31.401012000000001</v>
      </c>
      <c r="C19" s="2">
        <v>1</v>
      </c>
      <c r="H19">
        <v>21.320778000000004</v>
      </c>
      <c r="I19" s="3">
        <v>4</v>
      </c>
      <c r="P19">
        <v>2</v>
      </c>
      <c r="Q19" t="str">
        <f>CONCATENATE(C19,E19,G19,I19)</f>
        <v>14</v>
      </c>
      <c r="R19">
        <v>1</v>
      </c>
      <c r="X19" t="s">
        <v>274</v>
      </c>
      <c r="Y19" t="s">
        <v>260</v>
      </c>
      <c r="AB19" t="s">
        <v>274</v>
      </c>
      <c r="AC19" t="str">
        <f>CONCATENATE($R19,$R20,$R21,$R22)</f>
        <v>1432</v>
      </c>
      <c r="AF19" t="s">
        <v>257</v>
      </c>
      <c r="AG19" t="s">
        <v>258</v>
      </c>
      <c r="AN19">
        <v>464</v>
      </c>
      <c r="AO19">
        <v>472</v>
      </c>
      <c r="AP19">
        <v>479</v>
      </c>
      <c r="AQ19">
        <v>483</v>
      </c>
      <c r="AR19">
        <v>2205</v>
      </c>
      <c r="AT19">
        <f>(($AO$18-$AN$18)/($AN$19-$AN$18))</f>
        <v>0.32</v>
      </c>
      <c r="AU19">
        <f>(($AP$18-$AN$18)/($AN$19-$AN$18))</f>
        <v>0.64</v>
      </c>
      <c r="AV19">
        <f>(($AQ$18-$AN$18)/($AN$19-$AN$18))</f>
        <v>0.72</v>
      </c>
      <c r="AW19">
        <f>(($AN$19-$AO$18)/($AO$19-$AO$18))</f>
        <v>0.68</v>
      </c>
      <c r="AX19">
        <f>(($AP$18-$AO$18)/($AO$19-$AO$18))</f>
        <v>0.32</v>
      </c>
      <c r="AY19">
        <f>(($AQ$18-$AO$18)/($AO$19-$AO$18))</f>
        <v>0.4</v>
      </c>
      <c r="AZ19">
        <f>(($AN$19-$AP$18)/($AP$19-$AP$18))</f>
        <v>0.375</v>
      </c>
      <c r="BA19">
        <f>(($AO$19-$AP$18)/($AP$19-$AP$18))</f>
        <v>0.70833333333333337</v>
      </c>
      <c r="BB19">
        <f>(($AQ$18-$AP$18)/($AP$19-$AP$18))</f>
        <v>8.3333333333333329E-2</v>
      </c>
      <c r="BC19">
        <f>(($AN$19-$AQ$18)/($AQ$19-$AQ$18))</f>
        <v>0.26923076923076922</v>
      </c>
      <c r="BD19">
        <f>(($AO$19-$AQ$18)/($AQ$19-$AQ$18))</f>
        <v>0.57692307692307687</v>
      </c>
      <c r="BE19">
        <f>(($AP$19-$AQ$18)/($AQ$19-$AQ$18))</f>
        <v>0.84615384615384615</v>
      </c>
      <c r="BG19">
        <v>1</v>
      </c>
      <c r="BH19">
        <v>115</v>
      </c>
      <c r="BI19">
        <f>($BH$23-$BH$20)/200</f>
        <v>0.1</v>
      </c>
      <c r="BJ19">
        <f>($BH$756-$BH$709)/200</f>
        <v>1.4750000000000001</v>
      </c>
      <c r="BQ19">
        <f>(($AO$18-$AN$18)/($AN$19-$AN$18))</f>
        <v>0.32</v>
      </c>
      <c r="BR19">
        <f>1-(($AP$18-$AN$18)/($AN$19-$AN$18))</f>
        <v>0.36</v>
      </c>
      <c r="BS19">
        <f>1-(($AQ$18-$AN$18)/($AN$19-$AN$18))</f>
        <v>0.28000000000000003</v>
      </c>
      <c r="BT19">
        <f>1-(($AN$19-$AO$18)/($AO$19-$AO$18))</f>
        <v>0.31999999999999995</v>
      </c>
      <c r="BU19">
        <f>(($AP$18-$AO$18)/($AO$19-$AO$18))</f>
        <v>0.32</v>
      </c>
      <c r="BV19">
        <f>(($AQ$18-$AO$18)/($AO$19-$AO$18))</f>
        <v>0.4</v>
      </c>
      <c r="BW19">
        <f>(($AN$19-$AP$18)/($AP$19-$AP$18))</f>
        <v>0.375</v>
      </c>
      <c r="BX19">
        <f>1-(($AO$19-$AP$18)/($AP$19-$AP$18))</f>
        <v>0.29166666666666663</v>
      </c>
      <c r="BY19">
        <f>(($AQ$18-$AP$18)/($AP$19-$AP$18))</f>
        <v>8.3333333333333329E-2</v>
      </c>
      <c r="BZ19">
        <f>(($AN$19-$AQ$18)/($AQ$19-$AQ$18))</f>
        <v>0.26923076923076922</v>
      </c>
      <c r="CA19">
        <f>1-(($AO$19-$AQ$18)/($AQ$19-$AQ$18))</f>
        <v>0.42307692307692313</v>
      </c>
      <c r="CB19">
        <f>1-(($AP$19-$AQ$18)/($AQ$19-$AQ$18))</f>
        <v>0.15384615384615385</v>
      </c>
    </row>
    <row r="20" spans="1:80" x14ac:dyDescent="0.25">
      <c r="A20">
        <v>19</v>
      </c>
      <c r="H20">
        <v>21.314267999999998</v>
      </c>
      <c r="I20" s="3">
        <v>4</v>
      </c>
      <c r="P20">
        <v>1</v>
      </c>
      <c r="Q20" t="str">
        <f>CONCATENATE(C20,E20,G20,I20)</f>
        <v>4</v>
      </c>
      <c r="R20">
        <v>4</v>
      </c>
      <c r="X20" t="s">
        <v>274</v>
      </c>
      <c r="Y20" t="s">
        <v>261</v>
      </c>
      <c r="AF20">
        <v>0</v>
      </c>
      <c r="AG20">
        <v>0</v>
      </c>
      <c r="AN20">
        <v>490</v>
      </c>
      <c r="AO20">
        <v>497</v>
      </c>
      <c r="AP20">
        <v>504</v>
      </c>
      <c r="AQ20">
        <v>508</v>
      </c>
      <c r="AR20">
        <v>2237</v>
      </c>
      <c r="AT20">
        <f>(($AO$19-$AN$19)/($AN$20-$AN$19))</f>
        <v>0.30769230769230771</v>
      </c>
      <c r="AU20">
        <f>(($AP$19-$AN$19)/($AN$20-$AN$19))</f>
        <v>0.57692307692307687</v>
      </c>
      <c r="AV20">
        <f>(($AQ$19-$AN$19)/($AN$20-$AN$19))</f>
        <v>0.73076923076923073</v>
      </c>
      <c r="AW20">
        <f>(($AN$20-$AO$19)/($AO$20-$AO$19))</f>
        <v>0.72</v>
      </c>
      <c r="AX20">
        <f>(($AP$19-$AO$19)/($AO$20-$AO$19))</f>
        <v>0.28000000000000003</v>
      </c>
      <c r="AY20">
        <f>(($AQ$19-$AO$19)/($AO$20-$AO$19))</f>
        <v>0.44</v>
      </c>
      <c r="AZ20">
        <f>(($AN$20-$AP$19)/($AP$20-$AP$19))</f>
        <v>0.44</v>
      </c>
      <c r="BA20">
        <f>(($AO$20-$AP$19)/($AP$20-$AP$19))</f>
        <v>0.72</v>
      </c>
      <c r="BB20">
        <f>(($AQ$19-$AP$19)/($AP$20-$AP$19))</f>
        <v>0.16</v>
      </c>
      <c r="BC20">
        <f>(($AN$20-$AQ$19)/($AQ$20-$AQ$19))</f>
        <v>0.28000000000000003</v>
      </c>
      <c r="BD20">
        <f>(($AO$20-$AQ$19)/($AQ$20-$AQ$19))</f>
        <v>0.56000000000000005</v>
      </c>
      <c r="BE20">
        <f>(($AP$20-$AQ$19)/($AQ$20-$AQ$19))</f>
        <v>0.84</v>
      </c>
      <c r="BG20">
        <v>4</v>
      </c>
      <c r="BH20">
        <v>119</v>
      </c>
      <c r="BI20">
        <f>($BH$24-$BH$21)/200</f>
        <v>0.1</v>
      </c>
      <c r="BJ20">
        <f>($BH$799-$BH$757)/200</f>
        <v>1.23</v>
      </c>
      <c r="BQ20">
        <f>(($AO$19-$AN$19)/($AN$20-$AN$19))</f>
        <v>0.30769230769230771</v>
      </c>
      <c r="BR20">
        <f>1-(($AP$19-$AN$19)/($AN$20-$AN$19))</f>
        <v>0.42307692307692313</v>
      </c>
      <c r="BS20">
        <f>1-(($AQ$19-$AN$19)/($AN$20-$AN$19))</f>
        <v>0.26923076923076927</v>
      </c>
      <c r="BT20">
        <f>1-(($AN$20-$AO$19)/($AO$20-$AO$19))</f>
        <v>0.28000000000000003</v>
      </c>
      <c r="BU20">
        <f>(($AP$19-$AO$19)/($AO$20-$AO$19))</f>
        <v>0.28000000000000003</v>
      </c>
      <c r="BV20">
        <f>(($AQ$19-$AO$19)/($AO$20-$AO$19))</f>
        <v>0.44</v>
      </c>
      <c r="BW20">
        <f>(($AN$20-$AP$19)/($AP$20-$AP$19))</f>
        <v>0.44</v>
      </c>
      <c r="BX20">
        <f>1-(($AO$20-$AP$19)/($AP$20-$AP$19))</f>
        <v>0.28000000000000003</v>
      </c>
      <c r="BY20">
        <f>(($AQ$19-$AP$19)/($AP$20-$AP$19))</f>
        <v>0.16</v>
      </c>
      <c r="BZ20">
        <f>(($AN$20-$AQ$19)/($AQ$20-$AQ$19))</f>
        <v>0.28000000000000003</v>
      </c>
      <c r="CA20">
        <f>1-(($AO$20-$AQ$19)/($AQ$20-$AQ$19))</f>
        <v>0.43999999999999995</v>
      </c>
      <c r="CB20">
        <f>1-(($AP$20-$AQ$19)/($AQ$20-$AQ$19))</f>
        <v>0.16000000000000003</v>
      </c>
    </row>
    <row r="21" spans="1:80" x14ac:dyDescent="0.25">
      <c r="A21">
        <v>20</v>
      </c>
      <c r="F21">
        <v>30.054315000000003</v>
      </c>
      <c r="G21" s="4">
        <v>3</v>
      </c>
      <c r="H21">
        <v>21.314267999999998</v>
      </c>
      <c r="I21" s="3">
        <v>4</v>
      </c>
      <c r="P21">
        <v>2</v>
      </c>
      <c r="Q21" t="str">
        <f>CONCATENATE(C21,E21,G21,I21)</f>
        <v>34</v>
      </c>
      <c r="R21">
        <v>3</v>
      </c>
      <c r="X21" t="s">
        <v>274</v>
      </c>
      <c r="Y21" t="s">
        <v>262</v>
      </c>
      <c r="AF21">
        <v>0</v>
      </c>
      <c r="AG21">
        <v>0</v>
      </c>
      <c r="AN21">
        <v>513</v>
      </c>
      <c r="AO21">
        <v>521</v>
      </c>
      <c r="AP21">
        <v>528</v>
      </c>
      <c r="AQ21">
        <v>532</v>
      </c>
      <c r="AR21">
        <v>2461</v>
      </c>
      <c r="AT21">
        <f>(($AO$20-$AN$20)/($AN$21-$AN$20))</f>
        <v>0.30434782608695654</v>
      </c>
      <c r="AU21">
        <f>(($AP$20-$AN$20)/($AN$21-$AN$20))</f>
        <v>0.60869565217391308</v>
      </c>
      <c r="AV21">
        <f>(($AQ$20-$AN$20)/($AN$21-$AN$20))</f>
        <v>0.78260869565217395</v>
      </c>
      <c r="AW21">
        <f>(($AN$21-$AO$20)/($AO$21-$AO$20))</f>
        <v>0.66666666666666663</v>
      </c>
      <c r="AX21">
        <f>(($AP$20-$AO$20)/($AO$21-$AO$20))</f>
        <v>0.29166666666666669</v>
      </c>
      <c r="AY21">
        <f>(($AQ$20-$AO$20)/($AO$21-$AO$20))</f>
        <v>0.45833333333333331</v>
      </c>
      <c r="AZ21">
        <f>(($AN$21-$AP$20)/($AP$21-$AP$20))</f>
        <v>0.375</v>
      </c>
      <c r="BA21">
        <f>(($AO$21-$AP$20)/($AP$21-$AP$20))</f>
        <v>0.70833333333333337</v>
      </c>
      <c r="BB21">
        <f>(($AQ$20-$AP$20)/($AP$21-$AP$20))</f>
        <v>0.16666666666666666</v>
      </c>
      <c r="BC21">
        <f>(($AN$21-$AQ$20)/($AQ$21-$AQ$20))</f>
        <v>0.20833333333333334</v>
      </c>
      <c r="BD21">
        <f>(($AO$21-$AQ$20)/($AQ$21-$AQ$20))</f>
        <v>0.54166666666666663</v>
      </c>
      <c r="BE21">
        <f>(($AP$21-$AQ$20)/($AQ$21-$AQ$20))</f>
        <v>0.83333333333333337</v>
      </c>
      <c r="BG21">
        <v>3</v>
      </c>
      <c r="BH21">
        <v>124</v>
      </c>
      <c r="BI21">
        <f>($BH$25-$BH$22)/200</f>
        <v>9.5000000000000001E-2</v>
      </c>
      <c r="BJ21">
        <f>($BH$845-$BH$800)/200</f>
        <v>1.44</v>
      </c>
      <c r="BQ21">
        <f>(($AO$20-$AN$20)/($AN$21-$AN$20))</f>
        <v>0.30434782608695654</v>
      </c>
      <c r="BR21">
        <f>1-(($AP$20-$AN$20)/($AN$21-$AN$20))</f>
        <v>0.39130434782608692</v>
      </c>
      <c r="BS21">
        <f>1-(($AQ$20-$AN$20)/($AN$21-$AN$20))</f>
        <v>0.21739130434782605</v>
      </c>
      <c r="BT21">
        <f>1-(($AN$21-$AO$20)/($AO$21-$AO$20))</f>
        <v>0.33333333333333337</v>
      </c>
      <c r="BU21">
        <f>(($AP$20-$AO$20)/($AO$21-$AO$20))</f>
        <v>0.29166666666666669</v>
      </c>
      <c r="BV21">
        <f>(($AQ$20-$AO$20)/($AO$21-$AO$20))</f>
        <v>0.45833333333333331</v>
      </c>
      <c r="BW21">
        <f>(($AN$21-$AP$20)/($AP$21-$AP$20))</f>
        <v>0.375</v>
      </c>
      <c r="BX21">
        <f>1-(($AO$21-$AP$20)/($AP$21-$AP$20))</f>
        <v>0.29166666666666663</v>
      </c>
      <c r="BY21">
        <f>(($AQ$20-$AP$20)/($AP$21-$AP$20))</f>
        <v>0.16666666666666666</v>
      </c>
      <c r="BZ21">
        <f>(($AN$21-$AQ$20)/($AQ$21-$AQ$20))</f>
        <v>0.20833333333333334</v>
      </c>
      <c r="CA21">
        <f>1-(($AO$21-$AQ$20)/($AQ$21-$AQ$20))</f>
        <v>0.45833333333333337</v>
      </c>
      <c r="CB21">
        <f>1-(($AP$21-$AQ$20)/($AQ$21-$AQ$20))</f>
        <v>0.16666666666666663</v>
      </c>
    </row>
    <row r="22" spans="1:80" x14ac:dyDescent="0.25">
      <c r="A22">
        <v>21</v>
      </c>
      <c r="F22">
        <v>30.052908000000002</v>
      </c>
      <c r="G22" s="4">
        <v>3</v>
      </c>
      <c r="P22">
        <v>1</v>
      </c>
      <c r="Q22" t="str">
        <f>CONCATENATE(C22,E22,G22,I22)</f>
        <v>3</v>
      </c>
      <c r="R22">
        <v>2</v>
      </c>
      <c r="X22" t="s">
        <v>274</v>
      </c>
      <c r="Y22" t="s">
        <v>259</v>
      </c>
      <c r="AF22">
        <v>0</v>
      </c>
      <c r="AG22">
        <v>0</v>
      </c>
      <c r="AN22">
        <v>537</v>
      </c>
      <c r="AO22">
        <v>546</v>
      </c>
      <c r="AP22">
        <v>554</v>
      </c>
      <c r="AQ22">
        <v>559</v>
      </c>
      <c r="AR22">
        <v>2492</v>
      </c>
      <c r="AT22">
        <f>(($AO$21-$AN$21)/($AN$22-$AN$21))</f>
        <v>0.33333333333333331</v>
      </c>
      <c r="AU22">
        <f>(($AP$21-$AN$21)/($AN$22-$AN$21))</f>
        <v>0.625</v>
      </c>
      <c r="AV22">
        <f>(($AQ$21-$AN$21)/($AN$22-$AN$21))</f>
        <v>0.79166666666666663</v>
      </c>
      <c r="AW22">
        <f>(($AN$22-$AO$21)/($AO$22-$AO$21))</f>
        <v>0.64</v>
      </c>
      <c r="AX22">
        <f>(($AP$21-$AO$21)/($AO$22-$AO$21))</f>
        <v>0.28000000000000003</v>
      </c>
      <c r="AY22">
        <f>(($AQ$21-$AO$21)/($AO$22-$AO$21))</f>
        <v>0.44</v>
      </c>
      <c r="AZ22">
        <f>(($AN$22-$AP$21)/($AP$22-$AP$21))</f>
        <v>0.34615384615384615</v>
      </c>
      <c r="BA22">
        <f>(($AO$22-$AP$21)/($AP$22-$AP$21))</f>
        <v>0.69230769230769229</v>
      </c>
      <c r="BB22">
        <f>(($AQ$21-$AP$21)/($AP$22-$AP$21))</f>
        <v>0.15384615384615385</v>
      </c>
      <c r="BC22">
        <f>(($AN$22-$AQ$21)/($AQ$22-$AQ$21))</f>
        <v>0.18518518518518517</v>
      </c>
      <c r="BD22">
        <f>(($AO$22-$AQ$21)/($AQ$22-$AQ$21))</f>
        <v>0.51851851851851849</v>
      </c>
      <c r="BE22">
        <f>(($AP$22-$AQ$21)/($AQ$22-$AQ$21))</f>
        <v>0.81481481481481477</v>
      </c>
      <c r="BG22">
        <v>2</v>
      </c>
      <c r="BH22">
        <v>130</v>
      </c>
      <c r="BI22">
        <f>($BH$26-$BH$23)/200</f>
        <v>0.08</v>
      </c>
      <c r="BJ22">
        <f>($BH$882-$BH$846)/200</f>
        <v>1.03</v>
      </c>
      <c r="BQ22">
        <f>(($AO$21-$AN$21)/($AN$22-$AN$21))</f>
        <v>0.33333333333333331</v>
      </c>
      <c r="BR22">
        <f>1-(($AP$21-$AN$21)/($AN$22-$AN$21))</f>
        <v>0.375</v>
      </c>
      <c r="BS22">
        <f>1-(($AQ$21-$AN$21)/($AN$22-$AN$21))</f>
        <v>0.20833333333333337</v>
      </c>
      <c r="BT22">
        <f>1-(($AN$22-$AO$21)/($AO$22-$AO$21))</f>
        <v>0.36</v>
      </c>
      <c r="BU22">
        <f>(($AP$21-$AO$21)/($AO$22-$AO$21))</f>
        <v>0.28000000000000003</v>
      </c>
      <c r="BV22">
        <f>(($AQ$21-$AO$21)/($AO$22-$AO$21))</f>
        <v>0.44</v>
      </c>
      <c r="BW22">
        <f>(($AN$22-$AP$21)/($AP$22-$AP$21))</f>
        <v>0.34615384615384615</v>
      </c>
      <c r="BX22">
        <f>1-(($AO$22-$AP$21)/($AP$22-$AP$21))</f>
        <v>0.30769230769230771</v>
      </c>
      <c r="BY22">
        <f>(($AQ$21-$AP$21)/($AP$22-$AP$21))</f>
        <v>0.15384615384615385</v>
      </c>
      <c r="BZ22">
        <f>(($AN$22-$AQ$21)/($AQ$22-$AQ$21))</f>
        <v>0.18518518518518517</v>
      </c>
      <c r="CA22">
        <f>1-(($AO$22-$AQ$21)/($AQ$22-$AQ$21))</f>
        <v>0.48148148148148151</v>
      </c>
      <c r="CB22">
        <f>1-(($AP$22-$AQ$21)/($AQ$22-$AQ$21))</f>
        <v>0.18518518518518523</v>
      </c>
    </row>
    <row r="23" spans="1:80" x14ac:dyDescent="0.25">
      <c r="A23">
        <v>22</v>
      </c>
      <c r="D23">
        <v>43.391197000000005</v>
      </c>
      <c r="E23" s="5">
        <v>2</v>
      </c>
      <c r="F23">
        <v>30.051084000000003</v>
      </c>
      <c r="G23" s="4">
        <v>3</v>
      </c>
      <c r="P23">
        <v>2</v>
      </c>
      <c r="Q23" t="str">
        <f>CONCATENATE(C23,E23,G23,I23)</f>
        <v>23</v>
      </c>
      <c r="R23">
        <v>1</v>
      </c>
      <c r="X23" t="s">
        <v>274</v>
      </c>
      <c r="Y23" t="s">
        <v>260</v>
      </c>
      <c r="AB23" t="s">
        <v>274</v>
      </c>
      <c r="AC23" t="str">
        <f>CONCATENATE($R23,$R24,$R25,$R26)</f>
        <v>1432</v>
      </c>
      <c r="AF23">
        <v>0</v>
      </c>
      <c r="AG23">
        <v>0</v>
      </c>
      <c r="AN23">
        <v>561</v>
      </c>
      <c r="AO23">
        <v>617</v>
      </c>
      <c r="AP23">
        <v>612</v>
      </c>
      <c r="AQ23">
        <v>603</v>
      </c>
      <c r="AR23">
        <v>2829</v>
      </c>
      <c r="AT23">
        <f>(($AO$22-$AN$22)/($AN$23-$AN$22))</f>
        <v>0.375</v>
      </c>
      <c r="AU23">
        <f>(($AP$22-$AN$22)/($AN$23-$AN$22))</f>
        <v>0.70833333333333337</v>
      </c>
      <c r="AV23">
        <f>(($AQ$22-$AN$22)/($AN$23-$AN$22))</f>
        <v>0.91666666666666663</v>
      </c>
      <c r="BG23">
        <v>1</v>
      </c>
      <c r="BH23">
        <v>139</v>
      </c>
      <c r="BI23">
        <f>($BH$27-$BH$24)/200</f>
        <v>0.11</v>
      </c>
      <c r="BJ23">
        <f>($BH$926-$BH$883)/200</f>
        <v>1.2949999999999999</v>
      </c>
      <c r="BQ23">
        <f>(($AO$22-$AN$22)/($AN$23-$AN$22))</f>
        <v>0.375</v>
      </c>
      <c r="BR23">
        <f>1-(($AP$22-$AN$22)/($AN$23-$AN$22))</f>
        <v>0.29166666666666663</v>
      </c>
      <c r="BS23">
        <f>1-(($AQ$22-$AN$22)/($AN$23-$AN$22))</f>
        <v>8.333333333333337E-2</v>
      </c>
    </row>
    <row r="24" spans="1:80" x14ac:dyDescent="0.25">
      <c r="A24">
        <v>23</v>
      </c>
      <c r="D24">
        <v>43.441921000000001</v>
      </c>
      <c r="E24" s="5">
        <v>2</v>
      </c>
      <c r="F24">
        <v>30.061241000000003</v>
      </c>
      <c r="G24" s="4">
        <v>3</v>
      </c>
      <c r="P24">
        <v>2</v>
      </c>
      <c r="Q24" t="str">
        <f>CONCATENATE(C24,E24,G24,I24)</f>
        <v>23</v>
      </c>
      <c r="R24">
        <v>4</v>
      </c>
      <c r="X24" t="s">
        <v>274</v>
      </c>
      <c r="Y24" t="s">
        <v>261</v>
      </c>
      <c r="AF24">
        <v>0</v>
      </c>
      <c r="AG24">
        <v>0</v>
      </c>
      <c r="AN24">
        <v>602</v>
      </c>
      <c r="AO24">
        <v>644</v>
      </c>
      <c r="AP24">
        <v>633</v>
      </c>
      <c r="AQ24">
        <v>629</v>
      </c>
      <c r="AR24">
        <v>2862</v>
      </c>
      <c r="BG24">
        <v>4</v>
      </c>
      <c r="BH24">
        <v>144</v>
      </c>
      <c r="BI24">
        <f>($BH$28-$BH$25)/200</f>
        <v>0.1</v>
      </c>
    </row>
    <row r="25" spans="1:80" x14ac:dyDescent="0.25">
      <c r="A25">
        <v>24</v>
      </c>
      <c r="D25">
        <v>43.417759000000004</v>
      </c>
      <c r="E25" s="5">
        <v>2</v>
      </c>
      <c r="F25">
        <v>30.056814000000003</v>
      </c>
      <c r="G25" s="4">
        <v>3</v>
      </c>
      <c r="P25">
        <v>2</v>
      </c>
      <c r="Q25" t="str">
        <f>CONCATENATE(C25,E25,G25,I25)</f>
        <v>23</v>
      </c>
      <c r="R25">
        <v>3</v>
      </c>
      <c r="X25" t="s">
        <v>274</v>
      </c>
      <c r="Y25" t="s">
        <v>262</v>
      </c>
      <c r="AF25">
        <v>0</v>
      </c>
      <c r="AG25">
        <v>0</v>
      </c>
      <c r="AN25">
        <v>627</v>
      </c>
      <c r="AO25">
        <v>666</v>
      </c>
      <c r="AP25">
        <v>655</v>
      </c>
      <c r="AQ25">
        <v>655</v>
      </c>
      <c r="AR25">
        <v>3158</v>
      </c>
      <c r="BG25">
        <v>3</v>
      </c>
      <c r="BH25">
        <v>149</v>
      </c>
      <c r="BI25">
        <f>($BH$29-$BH$26)/200</f>
        <v>0.11</v>
      </c>
    </row>
    <row r="26" spans="1:80" x14ac:dyDescent="0.25">
      <c r="A26">
        <v>25</v>
      </c>
      <c r="D26">
        <v>43.390362000000003</v>
      </c>
      <c r="E26" s="5">
        <v>2</v>
      </c>
      <c r="F26">
        <v>30.061294000000004</v>
      </c>
      <c r="G26" s="4">
        <v>3</v>
      </c>
      <c r="P26">
        <v>2</v>
      </c>
      <c r="Q26" t="str">
        <f>CONCATENATE(C26,E26,G26,I26)</f>
        <v>23</v>
      </c>
      <c r="R26">
        <v>2</v>
      </c>
      <c r="X26" t="s">
        <v>274</v>
      </c>
      <c r="Y26" t="s">
        <v>259</v>
      </c>
      <c r="AF26">
        <v>0</v>
      </c>
      <c r="AG26">
        <v>0</v>
      </c>
      <c r="AN26">
        <v>649</v>
      </c>
      <c r="AO26">
        <v>688</v>
      </c>
      <c r="AP26">
        <v>678</v>
      </c>
      <c r="AQ26">
        <v>678</v>
      </c>
      <c r="AR26">
        <v>3191</v>
      </c>
      <c r="AT26">
        <f>(($AO$23-$AN$24)/($AN$25-$AN$24))</f>
        <v>0.6</v>
      </c>
      <c r="AU26">
        <f>(($AP$23-$AN$24)/($AN$25-$AN$24))</f>
        <v>0.4</v>
      </c>
      <c r="AV26">
        <f>(($AQ$23-$AN$24)/($AN$25-$AN$24))</f>
        <v>0.04</v>
      </c>
      <c r="AW26">
        <f>(($AN$25-$AO$23)/($AO$24-$AO$23))</f>
        <v>0.37037037037037035</v>
      </c>
      <c r="AX26">
        <f>(($AP$24-$AO$23)/($AO$24-$AO$23))</f>
        <v>0.59259259259259256</v>
      </c>
      <c r="AY26">
        <f>(($AQ$24-$AO$23)/($AO$24-$AO$23))</f>
        <v>0.44444444444444442</v>
      </c>
      <c r="AZ26">
        <f>(($AN$25-$AP$23)/($AP$24-$AP$23))</f>
        <v>0.7142857142857143</v>
      </c>
      <c r="BA26">
        <f>(($AO$23-$AP$23)/($AP$24-$AP$23))</f>
        <v>0.23809523809523808</v>
      </c>
      <c r="BB26">
        <f>(($AQ$24-$AP$23)/($AP$24-$AP$23))</f>
        <v>0.80952380952380953</v>
      </c>
      <c r="BC26">
        <f>(($AN$25-$AQ$23)/($AQ$24-$AQ$23))</f>
        <v>0.92307692307692313</v>
      </c>
      <c r="BD26">
        <f>(($AO$23-$AQ$23)/($AQ$24-$AQ$23))</f>
        <v>0.53846153846153844</v>
      </c>
      <c r="BE26">
        <f>(($AP$23-$AQ$23)/($AQ$24-$AQ$23))</f>
        <v>0.34615384615384615</v>
      </c>
      <c r="BG26">
        <v>2</v>
      </c>
      <c r="BH26">
        <v>155</v>
      </c>
      <c r="BI26">
        <f>($BH$30-$BH$27)/200</f>
        <v>0.08</v>
      </c>
      <c r="BQ26">
        <f>1-(($AO$23-$AN$24)/($AN$25-$AN$24))</f>
        <v>0.4</v>
      </c>
      <c r="BR26">
        <f>(($AP$23-$AN$24)/($AN$25-$AN$24))</f>
        <v>0.4</v>
      </c>
      <c r="BS26">
        <f>(($AQ$23-$AN$24)/($AN$25-$AN$24))</f>
        <v>0.04</v>
      </c>
      <c r="BT26">
        <f>(($AN$25-$AO$23)/($AO$24-$AO$23))</f>
        <v>0.37037037037037035</v>
      </c>
      <c r="BU26">
        <f>1-(($AP$24-$AO$23)/($AO$24-$AO$23))</f>
        <v>0.40740740740740744</v>
      </c>
      <c r="BV26">
        <f>(($AQ$24-$AO$23)/($AO$24-$AO$23))</f>
        <v>0.44444444444444442</v>
      </c>
      <c r="BW26">
        <f>1-(($AN$25-$AP$23)/($AP$24-$AP$23))</f>
        <v>0.2857142857142857</v>
      </c>
      <c r="BX26">
        <f>(($AO$23-$AP$23)/($AP$24-$AP$23))</f>
        <v>0.23809523809523808</v>
      </c>
      <c r="BY26">
        <f>1-(($AQ$24-$AP$23)/($AP$24-$AP$23))</f>
        <v>0.19047619047619047</v>
      </c>
      <c r="BZ26">
        <f>1-(($AN$25-$AQ$23)/($AQ$24-$AQ$23))</f>
        <v>7.6923076923076872E-2</v>
      </c>
      <c r="CA26">
        <f>1-(($AO$23-$AQ$23)/($AQ$24-$AQ$23))</f>
        <v>0.46153846153846156</v>
      </c>
      <c r="CB26">
        <f>(($AP$23-$AQ$23)/($AQ$24-$AQ$23))</f>
        <v>0.34615384615384615</v>
      </c>
    </row>
    <row r="27" spans="1:80" x14ac:dyDescent="0.25">
      <c r="A27">
        <v>26</v>
      </c>
      <c r="D27">
        <v>43.444786000000001</v>
      </c>
      <c r="E27" s="5">
        <v>2</v>
      </c>
      <c r="F27">
        <v>30.025722000000002</v>
      </c>
      <c r="G27" s="4">
        <v>3</v>
      </c>
      <c r="P27">
        <v>2</v>
      </c>
      <c r="Q27" t="str">
        <f>CONCATENATE(C27,E27,G27,I27)</f>
        <v>23</v>
      </c>
      <c r="R27">
        <v>1</v>
      </c>
      <c r="X27" t="s">
        <v>274</v>
      </c>
      <c r="Y27" t="s">
        <v>260</v>
      </c>
      <c r="AB27" t="s">
        <v>274</v>
      </c>
      <c r="AC27" t="str">
        <f>CONCATENATE($R27,$R28,$R29,$R30)</f>
        <v>1432</v>
      </c>
      <c r="AF27">
        <v>0</v>
      </c>
      <c r="AG27">
        <v>0</v>
      </c>
      <c r="AN27">
        <v>672</v>
      </c>
      <c r="AO27">
        <v>710</v>
      </c>
      <c r="AP27">
        <v>703</v>
      </c>
      <c r="AQ27">
        <v>701</v>
      </c>
      <c r="AR27">
        <v>3482</v>
      </c>
      <c r="AT27">
        <f>(($AO$24-$AN$25)/($AN$26-$AN$25))</f>
        <v>0.77272727272727271</v>
      </c>
      <c r="AU27">
        <f>(($AP$24-$AN$25)/($AN$26-$AN$25))</f>
        <v>0.27272727272727271</v>
      </c>
      <c r="AV27">
        <f>(($AQ$24-$AN$25)/($AN$26-$AN$25))</f>
        <v>9.0909090909090912E-2</v>
      </c>
      <c r="AW27">
        <f>(($AN$26-$AO$24)/($AO$25-$AO$24))</f>
        <v>0.22727272727272727</v>
      </c>
      <c r="AX27">
        <f>(($AP$25-$AO$24)/($AO$25-$AO$24))</f>
        <v>0.5</v>
      </c>
      <c r="AY27">
        <f>(($AQ$25-$AO$24)/($AO$25-$AO$24))</f>
        <v>0.5</v>
      </c>
      <c r="AZ27">
        <f>(($AN$26-$AP$24)/($AP$25-$AP$24))</f>
        <v>0.72727272727272729</v>
      </c>
      <c r="BA27">
        <f>(($AO$24-$AP$24)/($AP$25-$AP$24))</f>
        <v>0.5</v>
      </c>
      <c r="BB27">
        <f>(($AQ$25-$AP$25)/($AP$26-$AP$25))</f>
        <v>0</v>
      </c>
      <c r="BC27">
        <f>(($AN$26-$AQ$24)/($AQ$25-$AQ$24))</f>
        <v>0.76923076923076927</v>
      </c>
      <c r="BD27">
        <f>(($AO$24-$AQ$24)/($AQ$25-$AQ$24))</f>
        <v>0.57692307692307687</v>
      </c>
      <c r="BE27">
        <f>(($AP$24-$AQ$24)/($AQ$25-$AQ$24))</f>
        <v>0.15384615384615385</v>
      </c>
      <c r="BG27">
        <v>1</v>
      </c>
      <c r="BH27">
        <v>166</v>
      </c>
      <c r="BI27">
        <f>($BH$31-$BH$28)/200</f>
        <v>0.115</v>
      </c>
      <c r="BQ27">
        <f>1-(($AO$24-$AN$25)/($AN$26-$AN$25))</f>
        <v>0.22727272727272729</v>
      </c>
      <c r="BR27">
        <f>(($AP$24-$AN$25)/($AN$26-$AN$25))</f>
        <v>0.27272727272727271</v>
      </c>
      <c r="BS27">
        <f>(($AQ$24-$AN$25)/($AN$26-$AN$25))</f>
        <v>9.0909090909090912E-2</v>
      </c>
      <c r="BT27">
        <f>(($AN$26-$AO$24)/($AO$25-$AO$24))</f>
        <v>0.22727272727272727</v>
      </c>
      <c r="BU27">
        <f>(($AP$25-$AO$24)/($AO$25-$AO$24))</f>
        <v>0.5</v>
      </c>
      <c r="BV27">
        <f>(($AQ$25-$AO$24)/($AO$25-$AO$24))</f>
        <v>0.5</v>
      </c>
      <c r="BW27">
        <f>1-(($AN$26-$AP$24)/($AP$25-$AP$24))</f>
        <v>0.27272727272727271</v>
      </c>
      <c r="BX27">
        <f>(($AO$24-$AP$24)/($AP$25-$AP$24))</f>
        <v>0.5</v>
      </c>
      <c r="BY27">
        <f>(($AQ$25-$AP$25)/($AP$26-$AP$25))</f>
        <v>0</v>
      </c>
      <c r="BZ27">
        <f>1-(($AN$26-$AQ$24)/($AQ$25-$AQ$24))</f>
        <v>0.23076923076923073</v>
      </c>
      <c r="CA27">
        <f>1-(($AO$24-$AQ$24)/($AQ$25-$AQ$24))</f>
        <v>0.42307692307692313</v>
      </c>
      <c r="CB27">
        <f>(($AP$24-$AQ$24)/($AQ$25-$AQ$24))</f>
        <v>0.15384615384615385</v>
      </c>
    </row>
    <row r="28" spans="1:80" x14ac:dyDescent="0.25">
      <c r="A28">
        <v>27</v>
      </c>
      <c r="D28">
        <v>43.398384</v>
      </c>
      <c r="E28" s="5">
        <v>2</v>
      </c>
      <c r="F28">
        <v>30.013846999999998</v>
      </c>
      <c r="G28" s="4">
        <v>3</v>
      </c>
      <c r="P28">
        <v>2</v>
      </c>
      <c r="Q28" t="str">
        <f>CONCATENATE(C28,E28,G28,I28)</f>
        <v>23</v>
      </c>
      <c r="R28">
        <v>4</v>
      </c>
      <c r="X28" t="s">
        <v>274</v>
      </c>
      <c r="Y28" t="s">
        <v>261</v>
      </c>
      <c r="AF28">
        <v>0</v>
      </c>
      <c r="AG28">
        <v>0</v>
      </c>
      <c r="AN28">
        <v>694</v>
      </c>
      <c r="AO28">
        <v>735</v>
      </c>
      <c r="AP28">
        <v>724</v>
      </c>
      <c r="AQ28">
        <v>723</v>
      </c>
      <c r="AR28">
        <v>3515</v>
      </c>
      <c r="AT28">
        <f>(($AO$25-$AN$26)/($AN$27-$AN$26))</f>
        <v>0.73913043478260865</v>
      </c>
      <c r="AU28">
        <f>(($AP$25-$AN$26)/($AN$27-$AN$26))</f>
        <v>0.2608695652173913</v>
      </c>
      <c r="AV28">
        <f>(($AQ$25-$AN$26)/($AN$27-$AN$26))</f>
        <v>0.2608695652173913</v>
      </c>
      <c r="AW28">
        <f>(($AN$27-$AO$25)/($AO$26-$AO$25))</f>
        <v>0.27272727272727271</v>
      </c>
      <c r="AX28">
        <f>(($AP$26-$AO$25)/($AO$26-$AO$25))</f>
        <v>0.54545454545454541</v>
      </c>
      <c r="AY28">
        <f>(($AQ$26-$AO$25)/($AO$26-$AO$25))</f>
        <v>0.54545454545454541</v>
      </c>
      <c r="AZ28">
        <f>(($AN$27-$AP$25)/($AP$26-$AP$25))</f>
        <v>0.73913043478260865</v>
      </c>
      <c r="BA28">
        <f>(($AO$25-$AP$25)/($AP$26-$AP$25))</f>
        <v>0.47826086956521741</v>
      </c>
      <c r="BB28">
        <f>(($AQ$26-$AP$26)/($AP$27-$AP$26))</f>
        <v>0</v>
      </c>
      <c r="BC28">
        <f>(($AN$27-$AQ$25)/($AQ$26-$AQ$25))</f>
        <v>0.73913043478260865</v>
      </c>
      <c r="BD28">
        <f>(($AO$25-$AQ$25)/($AQ$26-$AQ$25))</f>
        <v>0.47826086956521741</v>
      </c>
      <c r="BE28">
        <f>(($AP$25-$AQ$25)/($AQ$26-$AQ$25))</f>
        <v>0</v>
      </c>
      <c r="BG28">
        <v>4</v>
      </c>
      <c r="BH28">
        <v>169</v>
      </c>
      <c r="BI28">
        <f>($BH$32-$BH$29)/200</f>
        <v>0.1</v>
      </c>
      <c r="BQ28">
        <f>1-(($AO$25-$AN$26)/($AN$27-$AN$26))</f>
        <v>0.26086956521739135</v>
      </c>
      <c r="BR28">
        <f>(($AP$25-$AN$26)/($AN$27-$AN$26))</f>
        <v>0.2608695652173913</v>
      </c>
      <c r="BS28">
        <f>(($AQ$25-$AN$26)/($AN$27-$AN$26))</f>
        <v>0.2608695652173913</v>
      </c>
      <c r="BT28">
        <f>(($AN$27-$AO$25)/($AO$26-$AO$25))</f>
        <v>0.27272727272727271</v>
      </c>
      <c r="BU28">
        <f>1-(($AP$26-$AO$25)/($AO$26-$AO$25))</f>
        <v>0.45454545454545459</v>
      </c>
      <c r="BV28">
        <f>1-(($AQ$26-$AO$25)/($AO$26-$AO$25))</f>
        <v>0.45454545454545459</v>
      </c>
      <c r="BW28">
        <f>1-(($AN$27-$AP$25)/($AP$26-$AP$25))</f>
        <v>0.26086956521739135</v>
      </c>
      <c r="BX28">
        <f>(($AO$25-$AP$25)/($AP$26-$AP$25))</f>
        <v>0.47826086956521741</v>
      </c>
      <c r="BY28">
        <f>(($AQ$26-$AP$26)/($AP$27-$AP$26))</f>
        <v>0</v>
      </c>
      <c r="BZ28">
        <f>1-(($AN$27-$AQ$25)/($AQ$26-$AQ$25))</f>
        <v>0.26086956521739135</v>
      </c>
      <c r="CA28">
        <f>(($AO$25-$AQ$25)/($AQ$26-$AQ$25))</f>
        <v>0.47826086956521741</v>
      </c>
      <c r="CB28">
        <f>(($AP$25-$AQ$25)/($AQ$26-$AQ$25))</f>
        <v>0</v>
      </c>
    </row>
    <row r="29" spans="1:80" x14ac:dyDescent="0.25">
      <c r="A29">
        <v>28</v>
      </c>
      <c r="D29">
        <v>43.408954999999999</v>
      </c>
      <c r="E29" s="5">
        <v>2</v>
      </c>
      <c r="F29">
        <v>30.028118000000006</v>
      </c>
      <c r="G29" s="4">
        <v>3</v>
      </c>
      <c r="P29">
        <v>2</v>
      </c>
      <c r="Q29" t="str">
        <f>CONCATENATE(C29,E29,G29,I29)</f>
        <v>23</v>
      </c>
      <c r="R29">
        <v>3</v>
      </c>
      <c r="X29" t="s">
        <v>274</v>
      </c>
      <c r="Y29" t="s">
        <v>262</v>
      </c>
      <c r="AF29">
        <v>0</v>
      </c>
      <c r="AG29">
        <v>0</v>
      </c>
      <c r="AN29">
        <v>717</v>
      </c>
      <c r="AO29">
        <v>758</v>
      </c>
      <c r="AP29">
        <v>749</v>
      </c>
      <c r="AQ29">
        <v>749</v>
      </c>
      <c r="AR29">
        <v>3751</v>
      </c>
      <c r="AT29">
        <f>(($AO$26-$AN$27)/($AN$28-$AN$27))</f>
        <v>0.72727272727272729</v>
      </c>
      <c r="AU29">
        <f>(($AP$26-$AN$27)/($AN$28-$AN$27))</f>
        <v>0.27272727272727271</v>
      </c>
      <c r="AV29">
        <f>(($AQ$26-$AN$27)/($AN$28-$AN$27))</f>
        <v>0.27272727272727271</v>
      </c>
      <c r="AW29">
        <f>(($AN$28-$AO$26)/($AO$27-$AO$26))</f>
        <v>0.27272727272727271</v>
      </c>
      <c r="AX29">
        <f>(($AP$27-$AO$26)/($AO$27-$AO$26))</f>
        <v>0.68181818181818177</v>
      </c>
      <c r="AY29">
        <f>(($AQ$27-$AO$26)/($AO$27-$AO$26))</f>
        <v>0.59090909090909094</v>
      </c>
      <c r="AZ29">
        <f>(($AN$28-$AP$26)/($AP$27-$AP$26))</f>
        <v>0.64</v>
      </c>
      <c r="BA29">
        <f>(($AO$26-$AP$26)/($AP$27-$AP$26))</f>
        <v>0.4</v>
      </c>
      <c r="BB29">
        <f>(($AQ$27-$AP$26)/($AP$27-$AP$26))</f>
        <v>0.92</v>
      </c>
      <c r="BC29">
        <f>(($AN$28-$AQ$26)/($AQ$27-$AQ$26))</f>
        <v>0.69565217391304346</v>
      </c>
      <c r="BD29">
        <f>(($AO$26-$AQ$26)/($AQ$27-$AQ$26))</f>
        <v>0.43478260869565216</v>
      </c>
      <c r="BE29">
        <f>(($AP$26-$AQ$26)/($AQ$27-$AQ$26))</f>
        <v>0</v>
      </c>
      <c r="BG29">
        <v>3</v>
      </c>
      <c r="BH29">
        <v>177</v>
      </c>
      <c r="BI29">
        <f>($BH$33-$BH$30)/200</f>
        <v>0.1</v>
      </c>
      <c r="BQ29">
        <f>1-(($AO$26-$AN$27)/($AN$28-$AN$27))</f>
        <v>0.27272727272727271</v>
      </c>
      <c r="BR29">
        <f>(($AP$26-$AN$27)/($AN$28-$AN$27))</f>
        <v>0.27272727272727271</v>
      </c>
      <c r="BS29">
        <f>(($AQ$26-$AN$27)/($AN$28-$AN$27))</f>
        <v>0.27272727272727271</v>
      </c>
      <c r="BT29">
        <f>(($AN$28-$AO$26)/($AO$27-$AO$26))</f>
        <v>0.27272727272727271</v>
      </c>
      <c r="BU29">
        <f>1-(($AP$27-$AO$26)/($AO$27-$AO$26))</f>
        <v>0.31818181818181823</v>
      </c>
      <c r="BV29">
        <f>1-(($AQ$27-$AO$26)/($AO$27-$AO$26))</f>
        <v>0.40909090909090906</v>
      </c>
      <c r="BW29">
        <f>1-(($AN$28-$AP$26)/($AP$27-$AP$26))</f>
        <v>0.36</v>
      </c>
      <c r="BX29">
        <f>(($AO$26-$AP$26)/($AP$27-$AP$26))</f>
        <v>0.4</v>
      </c>
      <c r="BY29">
        <f>1-(($AQ$27-$AP$26)/($AP$27-$AP$26))</f>
        <v>7.999999999999996E-2</v>
      </c>
      <c r="BZ29">
        <f>1-(($AN$28-$AQ$26)/($AQ$27-$AQ$26))</f>
        <v>0.30434782608695654</v>
      </c>
      <c r="CA29">
        <f>(($AO$26-$AQ$26)/($AQ$27-$AQ$26))</f>
        <v>0.43478260869565216</v>
      </c>
      <c r="CB29">
        <f>(($AP$26-$AQ$26)/($AQ$27-$AQ$26))</f>
        <v>0</v>
      </c>
    </row>
    <row r="30" spans="1:80" x14ac:dyDescent="0.25">
      <c r="A30">
        <v>29</v>
      </c>
      <c r="D30">
        <v>43.431766000000003</v>
      </c>
      <c r="E30" s="5">
        <v>2</v>
      </c>
      <c r="F30">
        <v>30.069260999999997</v>
      </c>
      <c r="G30" s="4">
        <v>3</v>
      </c>
      <c r="P30">
        <v>2</v>
      </c>
      <c r="Q30" t="str">
        <f>CONCATENATE(C30,E30,G30,I30)</f>
        <v>23</v>
      </c>
      <c r="R30">
        <v>2</v>
      </c>
      <c r="X30" t="s">
        <v>274</v>
      </c>
      <c r="Y30" t="s">
        <v>259</v>
      </c>
      <c r="AF30">
        <v>0</v>
      </c>
      <c r="AG30">
        <v>0</v>
      </c>
      <c r="AN30">
        <v>741</v>
      </c>
      <c r="AO30">
        <v>782</v>
      </c>
      <c r="AP30">
        <v>772</v>
      </c>
      <c r="AQ30">
        <v>771</v>
      </c>
      <c r="AR30">
        <v>3785</v>
      </c>
      <c r="AT30">
        <f>(($AO$27-$AN$28)/($AN$29-$AN$28))</f>
        <v>0.69565217391304346</v>
      </c>
      <c r="AU30">
        <f>(($AP$27-$AN$28)/($AN$29-$AN$28))</f>
        <v>0.39130434782608697</v>
      </c>
      <c r="AV30">
        <f>(($AQ$27-$AN$28)/($AN$29-$AN$28))</f>
        <v>0.30434782608695654</v>
      </c>
      <c r="AW30">
        <f>(($AN$29-$AO$27)/($AO$28-$AO$27))</f>
        <v>0.28000000000000003</v>
      </c>
      <c r="AX30">
        <f>(($AP$28-$AO$27)/($AO$28-$AO$27))</f>
        <v>0.56000000000000005</v>
      </c>
      <c r="AY30">
        <f>(($AQ$28-$AO$27)/($AO$28-$AO$27))</f>
        <v>0.52</v>
      </c>
      <c r="AZ30">
        <f>(($AN$29-$AP$27)/($AP$28-$AP$27))</f>
        <v>0.66666666666666663</v>
      </c>
      <c r="BA30">
        <f>(($AO$27-$AP$27)/($AP$28-$AP$27))</f>
        <v>0.33333333333333331</v>
      </c>
      <c r="BB30">
        <f>(($AQ$28-$AP$27)/($AP$28-$AP$27))</f>
        <v>0.95238095238095233</v>
      </c>
      <c r="BC30">
        <f>(($AN$29-$AQ$27)/($AQ$28-$AQ$27))</f>
        <v>0.72727272727272729</v>
      </c>
      <c r="BD30">
        <f>(($AO$27-$AQ$27)/($AQ$28-$AQ$27))</f>
        <v>0.40909090909090912</v>
      </c>
      <c r="BE30">
        <f>(($AP$27-$AQ$27)/($AQ$28-$AQ$27))</f>
        <v>9.0909090909090912E-2</v>
      </c>
      <c r="BG30">
        <v>2</v>
      </c>
      <c r="BH30">
        <v>182</v>
      </c>
      <c r="BI30">
        <f>($BH$34-$BH$31)/200</f>
        <v>7.4999999999999997E-2</v>
      </c>
      <c r="BQ30">
        <f>1-(($AO$27-$AN$28)/($AN$29-$AN$28))</f>
        <v>0.30434782608695654</v>
      </c>
      <c r="BR30">
        <f>(($AP$27-$AN$28)/($AN$29-$AN$28))</f>
        <v>0.39130434782608697</v>
      </c>
      <c r="BS30">
        <f>(($AQ$27-$AN$28)/($AN$29-$AN$28))</f>
        <v>0.30434782608695654</v>
      </c>
      <c r="BT30">
        <f>(($AN$29-$AO$27)/($AO$28-$AO$27))</f>
        <v>0.28000000000000003</v>
      </c>
      <c r="BU30">
        <f>1-(($AP$28-$AO$27)/($AO$28-$AO$27))</f>
        <v>0.43999999999999995</v>
      </c>
      <c r="BV30">
        <f>1-(($AQ$28-$AO$27)/($AO$28-$AO$27))</f>
        <v>0.48</v>
      </c>
      <c r="BW30">
        <f>1-(($AN$29-$AP$27)/($AP$28-$AP$27))</f>
        <v>0.33333333333333337</v>
      </c>
      <c r="BX30">
        <f>(($AO$27-$AP$27)/($AP$28-$AP$27))</f>
        <v>0.33333333333333331</v>
      </c>
      <c r="BY30">
        <f>1-(($AQ$28-$AP$27)/($AP$28-$AP$27))</f>
        <v>4.7619047619047672E-2</v>
      </c>
      <c r="BZ30">
        <f>1-(($AN$29-$AQ$27)/($AQ$28-$AQ$27))</f>
        <v>0.27272727272727271</v>
      </c>
      <c r="CA30">
        <f>(($AO$27-$AQ$27)/($AQ$28-$AQ$27))</f>
        <v>0.40909090909090912</v>
      </c>
      <c r="CB30">
        <f>(($AP$27-$AQ$27)/($AQ$28-$AQ$27))</f>
        <v>9.0909090909090912E-2</v>
      </c>
    </row>
    <row r="31" spans="1:80" x14ac:dyDescent="0.25">
      <c r="A31">
        <v>30</v>
      </c>
      <c r="D31">
        <v>43.428070000000005</v>
      </c>
      <c r="E31" s="5">
        <v>2</v>
      </c>
      <c r="F31">
        <v>30.054315000000003</v>
      </c>
      <c r="G31" s="4">
        <v>3</v>
      </c>
      <c r="P31">
        <v>2</v>
      </c>
      <c r="Q31" t="str">
        <f>CONCATENATE(C31,E31,G31,I31)</f>
        <v>23</v>
      </c>
      <c r="R31">
        <v>1</v>
      </c>
      <c r="X31" t="s">
        <v>274</v>
      </c>
      <c r="Y31" t="s">
        <v>260</v>
      </c>
      <c r="AB31" t="s">
        <v>274</v>
      </c>
      <c r="AC31" t="str">
        <f>CONCATENATE($R31,$R32,$R33,$R34)</f>
        <v>1432</v>
      </c>
      <c r="AF31">
        <v>0</v>
      </c>
      <c r="AG31">
        <v>0</v>
      </c>
      <c r="AN31">
        <v>765</v>
      </c>
      <c r="AO31">
        <v>804</v>
      </c>
      <c r="AP31">
        <v>797</v>
      </c>
      <c r="AQ31">
        <v>795</v>
      </c>
      <c r="AR31">
        <v>4083</v>
      </c>
      <c r="AT31">
        <f>(($AO$28-$AN$29)/($AN$30-$AN$29))</f>
        <v>0.75</v>
      </c>
      <c r="AU31">
        <f>(($AP$28-$AN$29)/($AN$30-$AN$29))</f>
        <v>0.29166666666666669</v>
      </c>
      <c r="AV31">
        <f>(($AQ$28-$AN$29)/($AN$30-$AN$29))</f>
        <v>0.25</v>
      </c>
      <c r="AW31">
        <f>(($AN$30-$AO$28)/($AO$29-$AO$28))</f>
        <v>0.2608695652173913</v>
      </c>
      <c r="AX31">
        <f>(($AP$29-$AO$28)/($AO$29-$AO$28))</f>
        <v>0.60869565217391308</v>
      </c>
      <c r="AY31">
        <f>(($AQ$29-$AO$28)/($AO$29-$AO$28))</f>
        <v>0.60869565217391308</v>
      </c>
      <c r="AZ31">
        <f>(($AN$30-$AP$28)/($AP$29-$AP$28))</f>
        <v>0.68</v>
      </c>
      <c r="BA31">
        <f>(($AO$28-$AP$28)/($AP$29-$AP$28))</f>
        <v>0.44</v>
      </c>
      <c r="BB31">
        <f>(($AQ$29-$AP$29)/($AP$30-$AP$29))</f>
        <v>0</v>
      </c>
      <c r="BC31">
        <f>(($AN$30-$AQ$28)/($AQ$29-$AQ$28))</f>
        <v>0.69230769230769229</v>
      </c>
      <c r="BD31">
        <f>(($AO$28-$AQ$28)/($AQ$29-$AQ$28))</f>
        <v>0.46153846153846156</v>
      </c>
      <c r="BE31">
        <f>(($AP$28-$AQ$28)/($AQ$29-$AQ$28))</f>
        <v>3.8461538461538464E-2</v>
      </c>
      <c r="BG31">
        <v>1</v>
      </c>
      <c r="BH31">
        <v>192</v>
      </c>
      <c r="BI31">
        <f>($BH$35-$BH$32)/200</f>
        <v>0.105</v>
      </c>
      <c r="BQ31">
        <f>1-(($AO$28-$AN$29)/($AN$30-$AN$29))</f>
        <v>0.25</v>
      </c>
      <c r="BR31">
        <f>(($AP$28-$AN$29)/($AN$30-$AN$29))</f>
        <v>0.29166666666666669</v>
      </c>
      <c r="BS31">
        <f>(($AQ$28-$AN$29)/($AN$30-$AN$29))</f>
        <v>0.25</v>
      </c>
      <c r="BT31">
        <f>(($AN$30-$AO$28)/($AO$29-$AO$28))</f>
        <v>0.2608695652173913</v>
      </c>
      <c r="BU31">
        <f>1-(($AP$29-$AO$28)/($AO$29-$AO$28))</f>
        <v>0.39130434782608692</v>
      </c>
      <c r="BV31">
        <f>1-(($AQ$29-$AO$28)/($AO$29-$AO$28))</f>
        <v>0.39130434782608692</v>
      </c>
      <c r="BW31">
        <f>1-(($AN$30-$AP$28)/($AP$29-$AP$28))</f>
        <v>0.31999999999999995</v>
      </c>
      <c r="BX31">
        <f>(($AO$28-$AP$28)/($AP$29-$AP$28))</f>
        <v>0.44</v>
      </c>
      <c r="BY31">
        <f>(($AQ$29-$AP$29)/($AP$30-$AP$29))</f>
        <v>0</v>
      </c>
      <c r="BZ31">
        <f>1-(($AN$30-$AQ$28)/($AQ$29-$AQ$28))</f>
        <v>0.30769230769230771</v>
      </c>
      <c r="CA31">
        <f>(($AO$28-$AQ$28)/($AQ$29-$AQ$28))</f>
        <v>0.46153846153846156</v>
      </c>
      <c r="CB31">
        <f>(($AP$28-$AQ$28)/($AQ$29-$AQ$28))</f>
        <v>3.8461538461538464E-2</v>
      </c>
    </row>
    <row r="32" spans="1:80" x14ac:dyDescent="0.25">
      <c r="A32">
        <v>31</v>
      </c>
      <c r="D32">
        <v>43.454159000000004</v>
      </c>
      <c r="E32" s="5">
        <v>2</v>
      </c>
      <c r="F32">
        <v>30.054315000000003</v>
      </c>
      <c r="G32" s="4">
        <v>3</v>
      </c>
      <c r="P32">
        <v>2</v>
      </c>
      <c r="Q32" t="str">
        <f>CONCATENATE(C32,E32,G32,I32)</f>
        <v>23</v>
      </c>
      <c r="R32">
        <v>4</v>
      </c>
      <c r="X32" t="s">
        <v>274</v>
      </c>
      <c r="Y32" t="s">
        <v>261</v>
      </c>
      <c r="AF32">
        <v>0</v>
      </c>
      <c r="AG32">
        <v>0</v>
      </c>
      <c r="AN32">
        <v>789</v>
      </c>
      <c r="AO32">
        <v>843</v>
      </c>
      <c r="AP32">
        <v>852</v>
      </c>
      <c r="AQ32">
        <v>853</v>
      </c>
      <c r="AR32">
        <v>4116</v>
      </c>
      <c r="AT32">
        <f>(($AO$29-$AN$30)/($AN$31-$AN$30))</f>
        <v>0.70833333333333337</v>
      </c>
      <c r="AU32">
        <f>(($AP$29-$AN$30)/($AN$31-$AN$30))</f>
        <v>0.33333333333333331</v>
      </c>
      <c r="AV32">
        <f>(($AQ$29-$AN$30)/($AN$31-$AN$30))</f>
        <v>0.33333333333333331</v>
      </c>
      <c r="AW32">
        <f>(($AN$31-$AO$29)/($AO$30-$AO$29))</f>
        <v>0.29166666666666669</v>
      </c>
      <c r="AX32">
        <f>(($AP$30-$AO$29)/($AO$30-$AO$29))</f>
        <v>0.58333333333333337</v>
      </c>
      <c r="AY32">
        <f>(($AQ$30-$AO$29)/($AO$30-$AO$29))</f>
        <v>0.54166666666666663</v>
      </c>
      <c r="AZ32">
        <f>(($AN$31-$AP$29)/($AP$30-$AP$29))</f>
        <v>0.69565217391304346</v>
      </c>
      <c r="BA32">
        <f>(($AO$29-$AP$29)/($AP$30-$AP$29))</f>
        <v>0.39130434782608697</v>
      </c>
      <c r="BB32">
        <f>(($AQ$30-$AP$29)/($AP$30-$AP$29))</f>
        <v>0.95652173913043481</v>
      </c>
      <c r="BC32">
        <f>(($AN$31-$AQ$29)/($AQ$30-$AQ$29))</f>
        <v>0.72727272727272729</v>
      </c>
      <c r="BD32">
        <f>(($AO$29-$AQ$29)/($AQ$30-$AQ$29))</f>
        <v>0.40909090909090912</v>
      </c>
      <c r="BE32">
        <f>(($AP$29-$AQ$29)/($AQ$30-$AQ$29))</f>
        <v>0</v>
      </c>
      <c r="BG32">
        <v>4</v>
      </c>
      <c r="BH32">
        <v>197</v>
      </c>
      <c r="BI32">
        <f>($BH$36-$BH$33)/200</f>
        <v>0.105</v>
      </c>
      <c r="BQ32">
        <f>1-(($AO$29-$AN$30)/($AN$31-$AN$30))</f>
        <v>0.29166666666666663</v>
      </c>
      <c r="BR32">
        <f>(($AP$29-$AN$30)/($AN$31-$AN$30))</f>
        <v>0.33333333333333331</v>
      </c>
      <c r="BS32">
        <f>(($AQ$29-$AN$30)/($AN$31-$AN$30))</f>
        <v>0.33333333333333331</v>
      </c>
      <c r="BT32">
        <f>(($AN$31-$AO$29)/($AO$30-$AO$29))</f>
        <v>0.29166666666666669</v>
      </c>
      <c r="BU32">
        <f>1-(($AP$30-$AO$29)/($AO$30-$AO$29))</f>
        <v>0.41666666666666663</v>
      </c>
      <c r="BV32">
        <f>1-(($AQ$30-$AO$29)/($AO$30-$AO$29))</f>
        <v>0.45833333333333337</v>
      </c>
      <c r="BW32">
        <f>1-(($AN$31-$AP$29)/($AP$30-$AP$29))</f>
        <v>0.30434782608695654</v>
      </c>
      <c r="BX32">
        <f>(($AO$29-$AP$29)/($AP$30-$AP$29))</f>
        <v>0.39130434782608697</v>
      </c>
      <c r="BY32">
        <f>1-(($AQ$30-$AP$29)/($AP$30-$AP$29))</f>
        <v>4.3478260869565188E-2</v>
      </c>
      <c r="BZ32">
        <f>1-(($AN$31-$AQ$29)/($AQ$30-$AQ$29))</f>
        <v>0.27272727272727271</v>
      </c>
      <c r="CA32">
        <f>(($AO$29-$AQ$29)/($AQ$30-$AQ$29))</f>
        <v>0.40909090909090912</v>
      </c>
      <c r="CB32">
        <f>(($AP$29-$AQ$29)/($AQ$30-$AQ$29))</f>
        <v>0</v>
      </c>
    </row>
    <row r="33" spans="1:80" x14ac:dyDescent="0.25">
      <c r="A33">
        <v>32</v>
      </c>
      <c r="D33">
        <v>43.469162000000004</v>
      </c>
      <c r="E33" s="5">
        <v>2</v>
      </c>
      <c r="P33">
        <v>1</v>
      </c>
      <c r="Q33" t="str">
        <f>CONCATENATE(C33,E33,G33,I33)</f>
        <v>2</v>
      </c>
      <c r="R33">
        <v>3</v>
      </c>
      <c r="X33" t="s">
        <v>274</v>
      </c>
      <c r="Y33" t="s">
        <v>262</v>
      </c>
      <c r="AF33">
        <v>0</v>
      </c>
      <c r="AG33">
        <v>0</v>
      </c>
      <c r="AN33">
        <v>847</v>
      </c>
      <c r="AO33">
        <v>865</v>
      </c>
      <c r="AP33">
        <v>875</v>
      </c>
      <c r="AQ33">
        <v>874</v>
      </c>
      <c r="AR33">
        <v>4405</v>
      </c>
      <c r="AT33">
        <f>(($AO$30-$AN$31)/($AN$32-$AN$31))</f>
        <v>0.70833333333333337</v>
      </c>
      <c r="AU33">
        <f>(($AP$30-$AN$31)/($AN$32-$AN$31))</f>
        <v>0.29166666666666669</v>
      </c>
      <c r="AV33">
        <f>(($AQ$30-$AN$31)/($AN$32-$AN$31))</f>
        <v>0.25</v>
      </c>
      <c r="AW33">
        <f>(($AN$32-$AO$30)/($AO$31-$AO$30))</f>
        <v>0.31818181818181818</v>
      </c>
      <c r="AX33">
        <f>(($AP$31-$AO$30)/($AO$31-$AO$30))</f>
        <v>0.68181818181818177</v>
      </c>
      <c r="AY33">
        <f>(($AQ$31-$AO$30)/($AO$31-$AO$30))</f>
        <v>0.59090909090909094</v>
      </c>
      <c r="AZ33">
        <f>(($AN$32-$AP$30)/($AP$31-$AP$30))</f>
        <v>0.68</v>
      </c>
      <c r="BA33">
        <f>(($AO$30-$AP$30)/($AP$31-$AP$30))</f>
        <v>0.4</v>
      </c>
      <c r="BB33">
        <f>(($AQ$31-$AP$30)/($AP$31-$AP$30))</f>
        <v>0.92</v>
      </c>
      <c r="BC33">
        <f>(($AN$32-$AQ$30)/($AQ$31-$AQ$30))</f>
        <v>0.75</v>
      </c>
      <c r="BD33">
        <f>(($AO$30-$AQ$30)/($AQ$31-$AQ$30))</f>
        <v>0.45833333333333331</v>
      </c>
      <c r="BE33">
        <f>(($AP$30-$AQ$30)/($AQ$31-$AQ$30))</f>
        <v>4.1666666666666664E-2</v>
      </c>
      <c r="BG33">
        <v>3</v>
      </c>
      <c r="BH33">
        <v>202</v>
      </c>
      <c r="BI33">
        <f>($BH$37-$BH$34)/200</f>
        <v>0.1</v>
      </c>
      <c r="BQ33">
        <f>1-(($AO$30-$AN$31)/($AN$32-$AN$31))</f>
        <v>0.29166666666666663</v>
      </c>
      <c r="BR33">
        <f>(($AP$30-$AN$31)/($AN$32-$AN$31))</f>
        <v>0.29166666666666669</v>
      </c>
      <c r="BS33">
        <f>(($AQ$30-$AN$31)/($AN$32-$AN$31))</f>
        <v>0.25</v>
      </c>
      <c r="BT33">
        <f>(($AN$32-$AO$30)/($AO$31-$AO$30))</f>
        <v>0.31818181818181818</v>
      </c>
      <c r="BU33">
        <f>1-(($AP$31-$AO$30)/($AO$31-$AO$30))</f>
        <v>0.31818181818181823</v>
      </c>
      <c r="BV33">
        <f>1-(($AQ$31-$AO$30)/($AO$31-$AO$30))</f>
        <v>0.40909090909090906</v>
      </c>
      <c r="BW33">
        <f>1-(($AN$32-$AP$30)/($AP$31-$AP$30))</f>
        <v>0.31999999999999995</v>
      </c>
      <c r="BX33">
        <f>(($AO$30-$AP$30)/($AP$31-$AP$30))</f>
        <v>0.4</v>
      </c>
      <c r="BY33">
        <f>1-(($AQ$31-$AP$30)/($AP$31-$AP$30))</f>
        <v>7.999999999999996E-2</v>
      </c>
      <c r="BZ33">
        <f>1-(($AN$32-$AQ$30)/($AQ$31-$AQ$30))</f>
        <v>0.25</v>
      </c>
      <c r="CA33">
        <f>(($AO$30-$AQ$30)/($AQ$31-$AQ$30))</f>
        <v>0.45833333333333331</v>
      </c>
      <c r="CB33">
        <f>(($AP$30-$AQ$30)/($AQ$31-$AQ$30))</f>
        <v>4.1666666666666664E-2</v>
      </c>
    </row>
    <row r="34" spans="1:80" x14ac:dyDescent="0.25">
      <c r="A34">
        <v>33</v>
      </c>
      <c r="D34">
        <v>43.526813000000004</v>
      </c>
      <c r="E34" s="5">
        <v>2</v>
      </c>
      <c r="P34">
        <v>1</v>
      </c>
      <c r="Q34" t="str">
        <f>CONCATENATE(C34,E34,G34,I34)</f>
        <v>2</v>
      </c>
      <c r="R34">
        <v>2</v>
      </c>
      <c r="X34" t="s">
        <v>274</v>
      </c>
      <c r="Y34" t="s">
        <v>259</v>
      </c>
      <c r="AF34">
        <v>0</v>
      </c>
      <c r="AG34">
        <v>0</v>
      </c>
      <c r="AN34">
        <v>870</v>
      </c>
      <c r="AO34">
        <v>885</v>
      </c>
      <c r="AP34">
        <v>898</v>
      </c>
      <c r="AQ34">
        <v>896</v>
      </c>
      <c r="AR34">
        <v>4437</v>
      </c>
      <c r="BG34">
        <v>2</v>
      </c>
      <c r="BH34">
        <v>207</v>
      </c>
      <c r="BI34">
        <f>($BH$38-$BH$35)/200</f>
        <v>7.0000000000000007E-2</v>
      </c>
    </row>
    <row r="35" spans="1:80" x14ac:dyDescent="0.25">
      <c r="A35">
        <v>34</v>
      </c>
      <c r="D35">
        <v>43.391197000000005</v>
      </c>
      <c r="E35" s="5">
        <v>2</v>
      </c>
      <c r="P35">
        <v>1</v>
      </c>
      <c r="Q35" t="str">
        <f>CONCATENATE(C35,E35,G35,I35)</f>
        <v>2</v>
      </c>
      <c r="R35">
        <v>1</v>
      </c>
      <c r="X35" t="s">
        <v>274</v>
      </c>
      <c r="Y35" t="s">
        <v>260</v>
      </c>
      <c r="AB35" t="s">
        <v>274</v>
      </c>
      <c r="AC35" t="str">
        <f>CONCATENATE($R35,$R36,$R37,$R38)</f>
        <v>1432</v>
      </c>
      <c r="AF35">
        <v>0</v>
      </c>
      <c r="AG35">
        <v>0</v>
      </c>
      <c r="AN35">
        <v>890</v>
      </c>
      <c r="AO35">
        <v>905</v>
      </c>
      <c r="AP35">
        <v>918</v>
      </c>
      <c r="AQ35">
        <v>918</v>
      </c>
      <c r="AR35">
        <v>4726</v>
      </c>
      <c r="BG35">
        <v>1</v>
      </c>
      <c r="BH35">
        <v>218</v>
      </c>
      <c r="BI35">
        <f>($BH$39-$BH$36)/200</f>
        <v>9.5000000000000001E-2</v>
      </c>
    </row>
    <row r="36" spans="1:80" x14ac:dyDescent="0.25">
      <c r="A36">
        <v>35</v>
      </c>
      <c r="B36">
        <v>54.855522000000001</v>
      </c>
      <c r="C36" s="2">
        <v>1</v>
      </c>
      <c r="P36">
        <v>1</v>
      </c>
      <c r="Q36" t="str">
        <f>CONCATENATE(C36,E36,G36,I36)</f>
        <v>1</v>
      </c>
      <c r="R36">
        <v>4</v>
      </c>
      <c r="X36" t="s">
        <v>274</v>
      </c>
      <c r="Y36" t="s">
        <v>261</v>
      </c>
      <c r="AF36">
        <v>0</v>
      </c>
      <c r="AG36">
        <v>0</v>
      </c>
      <c r="AN36">
        <v>911</v>
      </c>
      <c r="AO36">
        <v>929</v>
      </c>
      <c r="AP36">
        <v>940</v>
      </c>
      <c r="AQ36">
        <v>940</v>
      </c>
      <c r="AR36">
        <v>4759</v>
      </c>
      <c r="AT36">
        <f>(($AO$33-$AN$33)/($AN$34-$AN$33))</f>
        <v>0.78260869565217395</v>
      </c>
      <c r="AU36">
        <f>(($AP$32-$AN$33)/($AN$34-$AN$33))</f>
        <v>0.21739130434782608</v>
      </c>
      <c r="AV36">
        <f>(($AQ$32-$AN$33)/($AN$34-$AN$33))</f>
        <v>0.2608695652173913</v>
      </c>
      <c r="AW36">
        <f>(($AN$33-$AO$32)/($AO$33-$AO$32))</f>
        <v>0.18181818181818182</v>
      </c>
      <c r="AX36">
        <f>(($AP$32-$AO$32)/($AO$33-$AO$32))</f>
        <v>0.40909090909090912</v>
      </c>
      <c r="AY36">
        <f>(($AQ$32-$AO$32)/($AO$33-$AO$32))</f>
        <v>0.45454545454545453</v>
      </c>
      <c r="AZ36">
        <f>(($AN$34-$AP$32)/($AP$33-$AP$32))</f>
        <v>0.78260869565217395</v>
      </c>
      <c r="BA36">
        <f>(($AO$33-$AP$32)/($AP$33-$AP$32))</f>
        <v>0.56521739130434778</v>
      </c>
      <c r="BB36">
        <f>(($AQ$32-$AP$32)/($AP$33-$AP$32))</f>
        <v>4.3478260869565216E-2</v>
      </c>
      <c r="BC36">
        <f>(($AN$34-$AQ$32)/($AQ$33-$AQ$32))</f>
        <v>0.80952380952380953</v>
      </c>
      <c r="BD36">
        <f>(($AO$33-$AQ$32)/($AQ$33-$AQ$32))</f>
        <v>0.5714285714285714</v>
      </c>
      <c r="BE36">
        <f>(($AP$33-$AQ$33)/($AQ$34-$AQ$33))</f>
        <v>4.5454545454545456E-2</v>
      </c>
      <c r="BG36">
        <v>4</v>
      </c>
      <c r="BH36">
        <v>223</v>
      </c>
      <c r="BI36">
        <f>($BH$40-$BH$37)/200</f>
        <v>0.1</v>
      </c>
      <c r="BQ36">
        <f>1-(($AO$33-$AN$33)/($AN$34-$AN$33))</f>
        <v>0.21739130434782605</v>
      </c>
      <c r="BR36">
        <f>(($AP$32-$AN$33)/($AN$34-$AN$33))</f>
        <v>0.21739130434782608</v>
      </c>
      <c r="BS36">
        <f>(($AQ$32-$AN$33)/($AN$34-$AN$33))</f>
        <v>0.2608695652173913</v>
      </c>
      <c r="BT36">
        <f>(($AN$33-$AO$32)/($AO$33-$AO$32))</f>
        <v>0.18181818181818182</v>
      </c>
      <c r="BU36">
        <f>(($AP$32-$AO$32)/($AO$33-$AO$32))</f>
        <v>0.40909090909090912</v>
      </c>
      <c r="BV36">
        <f>(($AQ$32-$AO$32)/($AO$33-$AO$32))</f>
        <v>0.45454545454545453</v>
      </c>
      <c r="BW36">
        <f>1-(($AN$34-$AP$32)/($AP$33-$AP$32))</f>
        <v>0.21739130434782605</v>
      </c>
      <c r="BX36">
        <f>1-(($AO$33-$AP$32)/($AP$33-$AP$32))</f>
        <v>0.43478260869565222</v>
      </c>
      <c r="BY36">
        <f>(($AQ$32-$AP$32)/($AP$33-$AP$32))</f>
        <v>4.3478260869565216E-2</v>
      </c>
      <c r="BZ36">
        <f>1-(($AN$34-$AQ$32)/($AQ$33-$AQ$32))</f>
        <v>0.19047619047619047</v>
      </c>
      <c r="CA36">
        <f>1-(($AO$33-$AQ$32)/($AQ$33-$AQ$32))</f>
        <v>0.4285714285714286</v>
      </c>
      <c r="CB36">
        <f>(($AP$33-$AQ$33)/($AQ$34-$AQ$33))</f>
        <v>4.5454545454545456E-2</v>
      </c>
    </row>
    <row r="37" spans="1:80" x14ac:dyDescent="0.25">
      <c r="A37">
        <v>36</v>
      </c>
      <c r="B37">
        <v>54.873176000000001</v>
      </c>
      <c r="C37" s="2">
        <v>1</v>
      </c>
      <c r="H37">
        <v>43.524521</v>
      </c>
      <c r="I37" s="3">
        <v>4</v>
      </c>
      <c r="P37">
        <v>2</v>
      </c>
      <c r="Q37" t="str">
        <f>CONCATENATE(C37,E37,G37,I37)</f>
        <v>14</v>
      </c>
      <c r="R37">
        <v>3</v>
      </c>
      <c r="X37" t="s">
        <v>274</v>
      </c>
      <c r="Y37" t="s">
        <v>262</v>
      </c>
      <c r="AF37">
        <v>0</v>
      </c>
      <c r="AG37">
        <v>0</v>
      </c>
      <c r="AN37">
        <v>933</v>
      </c>
      <c r="AO37">
        <v>951</v>
      </c>
      <c r="AP37">
        <v>963</v>
      </c>
      <c r="AQ37">
        <v>963</v>
      </c>
      <c r="AR37">
        <v>5054</v>
      </c>
      <c r="AT37">
        <f>(($AO$34-$AN$34)/($AN$35-$AN$34))</f>
        <v>0.75</v>
      </c>
      <c r="AU37">
        <f>(($AP$33-$AN$34)/($AN$35-$AN$34))</f>
        <v>0.25</v>
      </c>
      <c r="AV37">
        <f>(($AQ$33-$AN$34)/($AN$35-$AN$34))</f>
        <v>0.2</v>
      </c>
      <c r="AW37">
        <f>(($AN$34-$AO$33)/($AO$34-$AO$33))</f>
        <v>0.25</v>
      </c>
      <c r="AX37">
        <f>(($AP$33-$AO$33)/($AO$34-$AO$33))</f>
        <v>0.5</v>
      </c>
      <c r="AY37">
        <f>(($AQ$33-$AO$33)/($AO$34-$AO$33))</f>
        <v>0.45</v>
      </c>
      <c r="AZ37">
        <f>(($AN$35-$AP$33)/($AP$34-$AP$33))</f>
        <v>0.65217391304347827</v>
      </c>
      <c r="BA37">
        <f>(($AO$34-$AP$33)/($AP$34-$AP$33))</f>
        <v>0.43478260869565216</v>
      </c>
      <c r="BB37">
        <f>(($AQ$33-$AP$32)/($AP$33-$AP$32))</f>
        <v>0.95652173913043481</v>
      </c>
      <c r="BC37">
        <f>(($AN$35-$AQ$33)/($AQ$34-$AQ$33))</f>
        <v>0.72727272727272729</v>
      </c>
      <c r="BD37">
        <f>(($AO$34-$AQ$33)/($AQ$34-$AQ$33))</f>
        <v>0.5</v>
      </c>
      <c r="BE37">
        <f>(($AP$34-$AQ$34)/($AQ$35-$AQ$34))</f>
        <v>9.0909090909090912E-2</v>
      </c>
      <c r="BG37">
        <v>3</v>
      </c>
      <c r="BH37">
        <v>227</v>
      </c>
      <c r="BI37">
        <f>($BH$41-$BH$38)/200</f>
        <v>0.105</v>
      </c>
      <c r="BQ37">
        <f>1-(($AO$34-$AN$34)/($AN$35-$AN$34))</f>
        <v>0.25</v>
      </c>
      <c r="BR37">
        <f>(($AP$33-$AN$34)/($AN$35-$AN$34))</f>
        <v>0.25</v>
      </c>
      <c r="BS37">
        <f>(($AQ$33-$AN$34)/($AN$35-$AN$34))</f>
        <v>0.2</v>
      </c>
      <c r="BT37">
        <f>(($AN$34-$AO$33)/($AO$34-$AO$33))</f>
        <v>0.25</v>
      </c>
      <c r="BU37">
        <f>(($AP$33-$AO$33)/($AO$34-$AO$33))</f>
        <v>0.5</v>
      </c>
      <c r="BV37">
        <f>(($AQ$33-$AO$33)/($AO$34-$AO$33))</f>
        <v>0.45</v>
      </c>
      <c r="BW37">
        <f>1-(($AN$35-$AP$33)/($AP$34-$AP$33))</f>
        <v>0.34782608695652173</v>
      </c>
      <c r="BX37">
        <f>(($AO$34-$AP$33)/($AP$34-$AP$33))</f>
        <v>0.43478260869565216</v>
      </c>
      <c r="BY37">
        <f>1-(($AQ$33-$AP$32)/($AP$33-$AP$32))</f>
        <v>4.3478260869565188E-2</v>
      </c>
      <c r="BZ37">
        <f>1-(($AN$35-$AQ$33)/($AQ$34-$AQ$33))</f>
        <v>0.27272727272727271</v>
      </c>
      <c r="CA37">
        <f>(($AO$34-$AQ$33)/($AQ$34-$AQ$33))</f>
        <v>0.5</v>
      </c>
      <c r="CB37">
        <f>(($AP$34-$AQ$34)/($AQ$35-$AQ$34))</f>
        <v>9.0909090909090912E-2</v>
      </c>
    </row>
    <row r="38" spans="1:80" x14ac:dyDescent="0.25">
      <c r="A38">
        <v>37</v>
      </c>
      <c r="B38">
        <v>54.857502000000004</v>
      </c>
      <c r="C38" s="2">
        <v>1</v>
      </c>
      <c r="H38">
        <v>43.481140000000003</v>
      </c>
      <c r="I38" s="3">
        <v>4</v>
      </c>
      <c r="P38">
        <v>2</v>
      </c>
      <c r="Q38" t="str">
        <f>CONCATENATE(C38,E38,G38,I38)</f>
        <v>14</v>
      </c>
      <c r="R38">
        <v>2</v>
      </c>
      <c r="X38" t="s">
        <v>274</v>
      </c>
      <c r="Y38" t="s">
        <v>259</v>
      </c>
      <c r="AF38">
        <v>0</v>
      </c>
      <c r="AG38">
        <v>0</v>
      </c>
      <c r="AN38">
        <v>955</v>
      </c>
      <c r="AO38">
        <v>971</v>
      </c>
      <c r="AP38">
        <v>986</v>
      </c>
      <c r="AQ38">
        <v>984</v>
      </c>
      <c r="AR38">
        <v>5088</v>
      </c>
      <c r="AT38">
        <f>(($AO$35-$AN$35)/($AN$36-$AN$35))</f>
        <v>0.7142857142857143</v>
      </c>
      <c r="AU38">
        <f>(($AP$34-$AN$35)/($AN$36-$AN$35))</f>
        <v>0.38095238095238093</v>
      </c>
      <c r="AV38">
        <f>(($AQ$34-$AN$35)/($AN$36-$AN$35))</f>
        <v>0.2857142857142857</v>
      </c>
      <c r="AW38">
        <f>(($AN$35-$AO$34)/($AO$35-$AO$34))</f>
        <v>0.25</v>
      </c>
      <c r="AX38">
        <f>(($AP$34-$AO$34)/($AO$35-$AO$34))</f>
        <v>0.65</v>
      </c>
      <c r="AY38">
        <f>(($AQ$34-$AO$34)/($AO$35-$AO$34))</f>
        <v>0.55000000000000004</v>
      </c>
      <c r="AZ38">
        <f>(($AN$36-$AP$34)/($AP$35-$AP$34))</f>
        <v>0.65</v>
      </c>
      <c r="BA38">
        <f>(($AO$35-$AP$34)/($AP$35-$AP$34))</f>
        <v>0.35</v>
      </c>
      <c r="BB38">
        <f>(($AQ$34-$AP$33)/($AP$34-$AP$33))</f>
        <v>0.91304347826086951</v>
      </c>
      <c r="BC38">
        <f>(($AN$36-$AQ$34)/($AQ$35-$AQ$34))</f>
        <v>0.68181818181818177</v>
      </c>
      <c r="BD38">
        <f>(($AO$35-$AQ$34)/($AQ$35-$AQ$34))</f>
        <v>0.40909090909090912</v>
      </c>
      <c r="BE38">
        <f>(($AP$35-$AQ$35)/($AQ$36-$AQ$35))</f>
        <v>0</v>
      </c>
      <c r="BG38">
        <v>2</v>
      </c>
      <c r="BH38">
        <v>232</v>
      </c>
      <c r="BI38">
        <f>($BH$42-$BH$39)/200</f>
        <v>0.08</v>
      </c>
      <c r="BQ38">
        <f>1-(($AO$35-$AN$35)/($AN$36-$AN$35))</f>
        <v>0.2857142857142857</v>
      </c>
      <c r="BR38">
        <f>(($AP$34-$AN$35)/($AN$36-$AN$35))</f>
        <v>0.38095238095238093</v>
      </c>
      <c r="BS38">
        <f>(($AQ$34-$AN$35)/($AN$36-$AN$35))</f>
        <v>0.2857142857142857</v>
      </c>
      <c r="BT38">
        <f>(($AN$35-$AO$34)/($AO$35-$AO$34))</f>
        <v>0.25</v>
      </c>
      <c r="BU38">
        <f>1-(($AP$34-$AO$34)/($AO$35-$AO$34))</f>
        <v>0.35</v>
      </c>
      <c r="BV38">
        <f>1-(($AQ$34-$AO$34)/($AO$35-$AO$34))</f>
        <v>0.44999999999999996</v>
      </c>
      <c r="BW38">
        <f>1-(($AN$36-$AP$34)/($AP$35-$AP$34))</f>
        <v>0.35</v>
      </c>
      <c r="BX38">
        <f>(($AO$35-$AP$34)/($AP$35-$AP$34))</f>
        <v>0.35</v>
      </c>
      <c r="BY38">
        <f>1-(($AQ$34-$AP$33)/($AP$34-$AP$33))</f>
        <v>8.6956521739130488E-2</v>
      </c>
      <c r="BZ38">
        <f>1-(($AN$36-$AQ$34)/($AQ$35-$AQ$34))</f>
        <v>0.31818181818181823</v>
      </c>
      <c r="CA38">
        <f>(($AO$35-$AQ$34)/($AQ$35-$AQ$34))</f>
        <v>0.40909090909090912</v>
      </c>
      <c r="CB38">
        <f>(($AP$35-$AQ$35)/($AQ$36-$AQ$35))</f>
        <v>0</v>
      </c>
    </row>
    <row r="39" spans="1:80" x14ac:dyDescent="0.25">
      <c r="A39">
        <v>38</v>
      </c>
      <c r="B39">
        <v>54.835419000000002</v>
      </c>
      <c r="C39" s="2">
        <v>1</v>
      </c>
      <c r="H39">
        <v>43.453171000000005</v>
      </c>
      <c r="I39" s="3">
        <v>4</v>
      </c>
      <c r="P39">
        <v>2</v>
      </c>
      <c r="Q39" t="str">
        <f>CONCATENATE(C39,E39,G39,I39)</f>
        <v>14</v>
      </c>
      <c r="R39">
        <v>1</v>
      </c>
      <c r="X39" t="s">
        <v>274</v>
      </c>
      <c r="Y39" t="s">
        <v>260</v>
      </c>
      <c r="AB39" t="s">
        <v>274</v>
      </c>
      <c r="AC39" t="str">
        <f>CONCATENATE($R39,$R40,$R41,$R42)</f>
        <v>1432</v>
      </c>
      <c r="AF39">
        <v>0</v>
      </c>
      <c r="AG39">
        <v>0</v>
      </c>
      <c r="AN39">
        <v>978</v>
      </c>
      <c r="AO39">
        <v>992</v>
      </c>
      <c r="AP39">
        <v>1011</v>
      </c>
      <c r="AQ39">
        <v>1006</v>
      </c>
      <c r="AR39">
        <v>5334</v>
      </c>
      <c r="AT39">
        <f>(($AO$36-$AN$36)/($AN$37-$AN$36))</f>
        <v>0.81818181818181823</v>
      </c>
      <c r="AU39">
        <f>(($AP$35-$AN$36)/($AN$37-$AN$36))</f>
        <v>0.31818181818181818</v>
      </c>
      <c r="AV39">
        <f>(($AQ$35-$AN$36)/($AN$37-$AN$36))</f>
        <v>0.31818181818181818</v>
      </c>
      <c r="AW39">
        <f>(($AN$36-$AO$35)/($AO$36-$AO$35))</f>
        <v>0.25</v>
      </c>
      <c r="AX39">
        <f>(($AP$35-$AO$35)/($AO$36-$AO$35))</f>
        <v>0.54166666666666663</v>
      </c>
      <c r="AY39">
        <f>(($AQ$35-$AO$35)/($AO$36-$AO$35))</f>
        <v>0.54166666666666663</v>
      </c>
      <c r="AZ39">
        <f>(($AN$37-$AP$35)/($AP$36-$AP$35))</f>
        <v>0.68181818181818177</v>
      </c>
      <c r="BA39">
        <f>(($AO$36-$AP$35)/($AP$36-$AP$35))</f>
        <v>0.5</v>
      </c>
      <c r="BB39">
        <f>(($AQ$35-$AP$35)/($AP$36-$AP$35))</f>
        <v>0</v>
      </c>
      <c r="BC39">
        <f>(($AN$37-$AQ$35)/($AQ$36-$AQ$35))</f>
        <v>0.68181818181818177</v>
      </c>
      <c r="BD39">
        <f>(($AO$36-$AQ$35)/($AQ$36-$AQ$35))</f>
        <v>0.5</v>
      </c>
      <c r="BE39">
        <f>(($AP$36-$AQ$36)/($AQ$37-$AQ$36))</f>
        <v>0</v>
      </c>
      <c r="BG39">
        <v>1</v>
      </c>
      <c r="BH39">
        <v>242</v>
      </c>
      <c r="BI39">
        <f>($BH$43-$BH$40)/200</f>
        <v>0.115</v>
      </c>
      <c r="BQ39">
        <f>1-(($AO$36-$AN$36)/($AN$37-$AN$36))</f>
        <v>0.18181818181818177</v>
      </c>
      <c r="BR39">
        <f>(($AP$35-$AN$36)/($AN$37-$AN$36))</f>
        <v>0.31818181818181818</v>
      </c>
      <c r="BS39">
        <f>(($AQ$35-$AN$36)/($AN$37-$AN$36))</f>
        <v>0.31818181818181818</v>
      </c>
      <c r="BT39">
        <f>(($AN$36-$AO$35)/($AO$36-$AO$35))</f>
        <v>0.25</v>
      </c>
      <c r="BU39">
        <f>1-(($AP$35-$AO$35)/($AO$36-$AO$35))</f>
        <v>0.45833333333333337</v>
      </c>
      <c r="BV39">
        <f>1-(($AQ$35-$AO$35)/($AO$36-$AO$35))</f>
        <v>0.45833333333333337</v>
      </c>
      <c r="BW39">
        <f>1-(($AN$37-$AP$35)/($AP$36-$AP$35))</f>
        <v>0.31818181818181823</v>
      </c>
      <c r="BX39">
        <f>(($AO$36-$AP$35)/($AP$36-$AP$35))</f>
        <v>0.5</v>
      </c>
      <c r="BY39">
        <f>(($AQ$35-$AP$35)/($AP$36-$AP$35))</f>
        <v>0</v>
      </c>
      <c r="BZ39">
        <f>1-(($AN$37-$AQ$35)/($AQ$36-$AQ$35))</f>
        <v>0.31818181818181823</v>
      </c>
      <c r="CA39">
        <f>(($AO$36-$AQ$35)/($AQ$36-$AQ$35))</f>
        <v>0.5</v>
      </c>
      <c r="CB39">
        <f>(($AP$36-$AQ$36)/($AQ$37-$AQ$36))</f>
        <v>0</v>
      </c>
    </row>
    <row r="40" spans="1:80" x14ac:dyDescent="0.25">
      <c r="A40">
        <v>39</v>
      </c>
      <c r="B40">
        <v>54.817139000000005</v>
      </c>
      <c r="C40" s="2">
        <v>1</v>
      </c>
      <c r="H40">
        <v>43.487022000000003</v>
      </c>
      <c r="I40" s="3">
        <v>4</v>
      </c>
      <c r="P40">
        <v>2</v>
      </c>
      <c r="Q40" t="str">
        <f>CONCATENATE(C40,E40,G40,I40)</f>
        <v>14</v>
      </c>
      <c r="R40">
        <v>4</v>
      </c>
      <c r="X40" t="s">
        <v>274</v>
      </c>
      <c r="Y40" t="s">
        <v>261</v>
      </c>
      <c r="AF40">
        <v>0</v>
      </c>
      <c r="AG40">
        <v>0</v>
      </c>
      <c r="AN40">
        <v>1000</v>
      </c>
      <c r="AO40">
        <v>1013</v>
      </c>
      <c r="AP40">
        <v>1065</v>
      </c>
      <c r="AQ40">
        <v>1064</v>
      </c>
      <c r="AR40">
        <v>5365</v>
      </c>
      <c r="AT40">
        <f>(($AO$37-$AN$37)/($AN$38-$AN$37))</f>
        <v>0.81818181818181823</v>
      </c>
      <c r="AU40">
        <f>(($AP$36-$AN$37)/($AN$38-$AN$37))</f>
        <v>0.31818181818181818</v>
      </c>
      <c r="AV40">
        <f>(($AQ$36-$AN$37)/($AN$38-$AN$37))</f>
        <v>0.31818181818181818</v>
      </c>
      <c r="AW40">
        <f>(($AN$37-$AO$36)/($AO$37-$AO$36))</f>
        <v>0.18181818181818182</v>
      </c>
      <c r="AX40">
        <f>(($AP$36-$AO$36)/($AO$37-$AO$36))</f>
        <v>0.5</v>
      </c>
      <c r="AY40">
        <f>(($AQ$36-$AO$36)/($AO$37-$AO$36))</f>
        <v>0.5</v>
      </c>
      <c r="AZ40">
        <f>(($AN$38-$AP$36)/($AP$37-$AP$36))</f>
        <v>0.65217391304347827</v>
      </c>
      <c r="BA40">
        <f>(($AO$37-$AP$36)/($AP$37-$AP$36))</f>
        <v>0.47826086956521741</v>
      </c>
      <c r="BB40">
        <f>(($AQ$36-$AP$36)/($AP$37-$AP$36))</f>
        <v>0</v>
      </c>
      <c r="BC40">
        <f>(($AN$38-$AQ$36)/($AQ$37-$AQ$36))</f>
        <v>0.65217391304347827</v>
      </c>
      <c r="BD40">
        <f>(($AO$37-$AQ$36)/($AQ$37-$AQ$36))</f>
        <v>0.47826086956521741</v>
      </c>
      <c r="BE40">
        <f>(($AP$37-$AQ$37)/($AQ$38-$AQ$37))</f>
        <v>0</v>
      </c>
      <c r="BG40">
        <v>4</v>
      </c>
      <c r="BH40">
        <v>247</v>
      </c>
      <c r="BI40">
        <f>($BH$44-$BH$41)/200</f>
        <v>0.1</v>
      </c>
      <c r="BQ40">
        <f>1-(($AO$37-$AN$37)/($AN$38-$AN$37))</f>
        <v>0.18181818181818177</v>
      </c>
      <c r="BR40">
        <f>(($AP$36-$AN$37)/($AN$38-$AN$37))</f>
        <v>0.31818181818181818</v>
      </c>
      <c r="BS40">
        <f>(($AQ$36-$AN$37)/($AN$38-$AN$37))</f>
        <v>0.31818181818181818</v>
      </c>
      <c r="BT40">
        <f>(($AN$37-$AO$36)/($AO$37-$AO$36))</f>
        <v>0.18181818181818182</v>
      </c>
      <c r="BU40">
        <f>(($AP$36-$AO$36)/($AO$37-$AO$36))</f>
        <v>0.5</v>
      </c>
      <c r="BV40">
        <f>(($AQ$36-$AO$36)/($AO$37-$AO$36))</f>
        <v>0.5</v>
      </c>
      <c r="BW40">
        <f>1-(($AN$38-$AP$36)/($AP$37-$AP$36))</f>
        <v>0.34782608695652173</v>
      </c>
      <c r="BX40">
        <f>(($AO$37-$AP$36)/($AP$37-$AP$36))</f>
        <v>0.47826086956521741</v>
      </c>
      <c r="BY40">
        <f>(($AQ$36-$AP$36)/($AP$37-$AP$36))</f>
        <v>0</v>
      </c>
      <c r="BZ40">
        <f>1-(($AN$38-$AQ$36)/($AQ$37-$AQ$36))</f>
        <v>0.34782608695652173</v>
      </c>
      <c r="CA40">
        <f>(($AO$37-$AQ$36)/($AQ$37-$AQ$36))</f>
        <v>0.47826086956521741</v>
      </c>
      <c r="CB40">
        <f>(($AP$37-$AQ$37)/($AQ$38-$AQ$37))</f>
        <v>0</v>
      </c>
    </row>
    <row r="41" spans="1:80" x14ac:dyDescent="0.25">
      <c r="A41">
        <v>40</v>
      </c>
      <c r="B41">
        <v>54.830627</v>
      </c>
      <c r="C41" s="2">
        <v>1</v>
      </c>
      <c r="H41">
        <v>43.513221999999999</v>
      </c>
      <c r="I41" s="3">
        <v>4</v>
      </c>
      <c r="P41">
        <v>2</v>
      </c>
      <c r="Q41" t="str">
        <f>CONCATENATE(C41,E41,G41,I41)</f>
        <v>14</v>
      </c>
      <c r="R41">
        <v>3</v>
      </c>
      <c r="X41" t="s">
        <v>274</v>
      </c>
      <c r="Y41" t="s">
        <v>262</v>
      </c>
      <c r="AF41">
        <v>0</v>
      </c>
      <c r="AG41">
        <v>0</v>
      </c>
      <c r="AN41">
        <v>1059</v>
      </c>
      <c r="AO41">
        <v>1052</v>
      </c>
      <c r="AP41">
        <v>1087</v>
      </c>
      <c r="AQ41">
        <v>1087</v>
      </c>
      <c r="AR41">
        <v>5653</v>
      </c>
      <c r="AT41">
        <f>(($AO$38-$AN$38)/($AN$39-$AN$38))</f>
        <v>0.69565217391304346</v>
      </c>
      <c r="AU41">
        <f>(($AP$37-$AN$38)/($AN$39-$AN$38))</f>
        <v>0.34782608695652173</v>
      </c>
      <c r="AV41">
        <f>(($AQ$37-$AN$38)/($AN$39-$AN$38))</f>
        <v>0.34782608695652173</v>
      </c>
      <c r="AW41">
        <f>(($AN$38-$AO$37)/($AO$38-$AO$37))</f>
        <v>0.2</v>
      </c>
      <c r="AX41">
        <f>(($AP$37-$AO$37)/($AO$38-$AO$37))</f>
        <v>0.6</v>
      </c>
      <c r="AY41">
        <f>(($AQ$37-$AO$37)/($AO$38-$AO$37))</f>
        <v>0.6</v>
      </c>
      <c r="AZ41">
        <f>(($AN$39-$AP$37)/($AP$38-$AP$37))</f>
        <v>0.65217391304347827</v>
      </c>
      <c r="BA41">
        <f>(($AO$38-$AP$37)/($AP$38-$AP$37))</f>
        <v>0.34782608695652173</v>
      </c>
      <c r="BB41">
        <f>(($AQ$37-$AP$37)/($AP$38-$AP$37))</f>
        <v>0</v>
      </c>
      <c r="BC41">
        <f>(($AN$39-$AQ$37)/($AQ$38-$AQ$37))</f>
        <v>0.7142857142857143</v>
      </c>
      <c r="BD41">
        <f>(($AO$38-$AQ$37)/($AQ$38-$AQ$37))</f>
        <v>0.38095238095238093</v>
      </c>
      <c r="BE41">
        <f>(($AP$38-$AQ$38)/($AQ$39-$AQ$38))</f>
        <v>9.0909090909090912E-2</v>
      </c>
      <c r="BG41">
        <v>3</v>
      </c>
      <c r="BH41">
        <v>253</v>
      </c>
      <c r="BI41">
        <f>($BH$45-$BH$42)/200</f>
        <v>0.12</v>
      </c>
      <c r="BQ41">
        <f>1-(($AO$38-$AN$38)/($AN$39-$AN$38))</f>
        <v>0.30434782608695654</v>
      </c>
      <c r="BR41">
        <f>(($AP$37-$AN$38)/($AN$39-$AN$38))</f>
        <v>0.34782608695652173</v>
      </c>
      <c r="BS41">
        <f>(($AQ$37-$AN$38)/($AN$39-$AN$38))</f>
        <v>0.34782608695652173</v>
      </c>
      <c r="BT41">
        <f>(($AN$38-$AO$37)/($AO$38-$AO$37))</f>
        <v>0.2</v>
      </c>
      <c r="BU41">
        <f>1-(($AP$37-$AO$37)/($AO$38-$AO$37))</f>
        <v>0.4</v>
      </c>
      <c r="BV41">
        <f>1-(($AQ$37-$AO$37)/($AO$38-$AO$37))</f>
        <v>0.4</v>
      </c>
      <c r="BW41">
        <f>1-(($AN$39-$AP$37)/($AP$38-$AP$37))</f>
        <v>0.34782608695652173</v>
      </c>
      <c r="BX41">
        <f>(($AO$38-$AP$37)/($AP$38-$AP$37))</f>
        <v>0.34782608695652173</v>
      </c>
      <c r="BY41">
        <f>(($AQ$37-$AP$37)/($AP$38-$AP$37))</f>
        <v>0</v>
      </c>
      <c r="BZ41">
        <f>1-(($AN$39-$AQ$37)/($AQ$38-$AQ$37))</f>
        <v>0.2857142857142857</v>
      </c>
      <c r="CA41">
        <f>(($AO$38-$AQ$37)/($AQ$38-$AQ$37))</f>
        <v>0.38095238095238093</v>
      </c>
      <c r="CB41">
        <f>(($AP$38-$AQ$38)/($AQ$39-$AQ$38))</f>
        <v>9.0909090909090912E-2</v>
      </c>
    </row>
    <row r="42" spans="1:80" x14ac:dyDescent="0.25">
      <c r="A42">
        <v>41</v>
      </c>
      <c r="B42">
        <v>54.834949000000002</v>
      </c>
      <c r="C42" s="2">
        <v>1</v>
      </c>
      <c r="H42">
        <v>43.502749999999999</v>
      </c>
      <c r="I42" s="3">
        <v>4</v>
      </c>
      <c r="P42">
        <v>2</v>
      </c>
      <c r="Q42" t="str">
        <f>CONCATENATE(C42,E42,G42,I42)</f>
        <v>14</v>
      </c>
      <c r="R42">
        <v>2</v>
      </c>
      <c r="X42" t="s">
        <v>274</v>
      </c>
      <c r="Y42" t="s">
        <v>259</v>
      </c>
      <c r="AN42">
        <v>1082</v>
      </c>
      <c r="AO42">
        <v>1077</v>
      </c>
      <c r="AP42">
        <v>1110</v>
      </c>
      <c r="AQ42">
        <v>1110</v>
      </c>
      <c r="AR42">
        <v>5689</v>
      </c>
      <c r="AT42">
        <f>(($AO$39-$AN$39)/($AN$40-$AN$39))</f>
        <v>0.63636363636363635</v>
      </c>
      <c r="AU42">
        <f>(($AP$38-$AN$39)/($AN$40-$AN$39))</f>
        <v>0.36363636363636365</v>
      </c>
      <c r="AV42">
        <f>(($AQ$38-$AN$39)/($AN$40-$AN$39))</f>
        <v>0.27272727272727271</v>
      </c>
      <c r="AW42">
        <f>(($AN$39-$AO$38)/($AO$39-$AO$38))</f>
        <v>0.33333333333333331</v>
      </c>
      <c r="AX42">
        <f>(($AP$38-$AO$38)/($AO$39-$AO$38))</f>
        <v>0.7142857142857143</v>
      </c>
      <c r="AY42">
        <f>(($AQ$38-$AO$38)/($AO$39-$AO$38))</f>
        <v>0.61904761904761907</v>
      </c>
      <c r="AZ42">
        <f>(($AN$40-$AP$38)/($AP$39-$AP$38))</f>
        <v>0.56000000000000005</v>
      </c>
      <c r="BA42">
        <f>(($AO$39-$AP$38)/($AP$39-$AP$38))</f>
        <v>0.24</v>
      </c>
      <c r="BB42">
        <f>(($AQ$38-$AP$37)/($AP$38-$AP$37))</f>
        <v>0.91304347826086951</v>
      </c>
      <c r="BC42">
        <f>(($AN$40-$AQ$38)/($AQ$39-$AQ$38))</f>
        <v>0.72727272727272729</v>
      </c>
      <c r="BD42">
        <f>(($AO$39-$AQ$38)/($AQ$39-$AQ$38))</f>
        <v>0.36363636363636365</v>
      </c>
      <c r="BG42">
        <v>2</v>
      </c>
      <c r="BH42">
        <v>258</v>
      </c>
      <c r="BI42">
        <f>($BH$46-$BH$43)/200</f>
        <v>7.4999999999999997E-2</v>
      </c>
      <c r="BQ42">
        <f>1-(($AO$39-$AN$39)/($AN$40-$AN$39))</f>
        <v>0.36363636363636365</v>
      </c>
      <c r="BR42">
        <f>(($AP$38-$AN$39)/($AN$40-$AN$39))</f>
        <v>0.36363636363636365</v>
      </c>
      <c r="BS42">
        <f>(($AQ$38-$AN$39)/($AN$40-$AN$39))</f>
        <v>0.27272727272727271</v>
      </c>
      <c r="BT42">
        <f>(($AN$39-$AO$38)/($AO$39-$AO$38))</f>
        <v>0.33333333333333331</v>
      </c>
      <c r="BU42">
        <f>1-(($AP$38-$AO$38)/($AO$39-$AO$38))</f>
        <v>0.2857142857142857</v>
      </c>
      <c r="BV42">
        <f>1-(($AQ$38-$AO$38)/($AO$39-$AO$38))</f>
        <v>0.38095238095238093</v>
      </c>
      <c r="BW42">
        <f>1-(($AN$40-$AP$38)/($AP$39-$AP$38))</f>
        <v>0.43999999999999995</v>
      </c>
      <c r="BX42">
        <f>(($AO$39-$AP$38)/($AP$39-$AP$38))</f>
        <v>0.24</v>
      </c>
      <c r="BY42">
        <f>1-(($AQ$38-$AP$37)/($AP$38-$AP$37))</f>
        <v>8.6956521739130488E-2</v>
      </c>
      <c r="BZ42">
        <f>1-(($AN$40-$AQ$38)/($AQ$39-$AQ$38))</f>
        <v>0.27272727272727271</v>
      </c>
      <c r="CA42">
        <f>(($AO$39-$AQ$38)/($AQ$39-$AQ$38))</f>
        <v>0.36363636363636365</v>
      </c>
    </row>
    <row r="43" spans="1:80" x14ac:dyDescent="0.25">
      <c r="A43">
        <v>42</v>
      </c>
      <c r="B43">
        <v>54.834793000000005</v>
      </c>
      <c r="C43" s="2">
        <v>1</v>
      </c>
      <c r="H43">
        <v>43.514576000000005</v>
      </c>
      <c r="I43" s="3">
        <v>4</v>
      </c>
      <c r="P43">
        <v>2</v>
      </c>
      <c r="Q43" t="str">
        <f>CONCATENATE(C43,E43,G43,I43)</f>
        <v>14</v>
      </c>
      <c r="R43">
        <v>1</v>
      </c>
      <c r="X43" t="s">
        <v>275</v>
      </c>
      <c r="Y43" t="s">
        <v>263</v>
      </c>
      <c r="AB43" t="s">
        <v>274</v>
      </c>
      <c r="AC43" t="str">
        <f>CONCATENATE($R43,$R44,$R45,$R46)</f>
        <v>1432</v>
      </c>
      <c r="AN43">
        <v>1103</v>
      </c>
      <c r="AO43">
        <v>1100</v>
      </c>
      <c r="AP43">
        <v>1133</v>
      </c>
      <c r="AQ43">
        <v>1133</v>
      </c>
      <c r="AR43">
        <v>5895</v>
      </c>
      <c r="AW43">
        <f>(($AN$40-$AO$39)/($AO$40-$AO$39))</f>
        <v>0.38095238095238093</v>
      </c>
      <c r="AX43">
        <f>(($AP$39-$AO$39)/($AO$40-$AO$39))</f>
        <v>0.90476190476190477</v>
      </c>
      <c r="AY43">
        <f>(($AQ$39-$AO$39)/($AO$40-$AO$39))</f>
        <v>0.66666666666666663</v>
      </c>
      <c r="BB43">
        <f>(($AQ$39-$AP$38)/($AP$39-$AP$38))</f>
        <v>0.8</v>
      </c>
      <c r="BG43">
        <v>1</v>
      </c>
      <c r="BH43">
        <v>270</v>
      </c>
      <c r="BI43">
        <f>($BH$52-$BH$49)/200</f>
        <v>0.09</v>
      </c>
      <c r="BT43">
        <f>(($AN$40-$AO$39)/($AO$40-$AO$39))</f>
        <v>0.38095238095238093</v>
      </c>
      <c r="BU43">
        <f>1-(($AP$39-$AO$39)/($AO$40-$AO$39))</f>
        <v>9.5238095238095233E-2</v>
      </c>
      <c r="BV43">
        <f>1-(($AQ$39-$AO$39)/($AO$40-$AO$39))</f>
        <v>0.33333333333333337</v>
      </c>
      <c r="BY43">
        <f>1-(($AQ$39-$AP$38)/($AP$39-$AP$38))</f>
        <v>0.19999999999999996</v>
      </c>
    </row>
    <row r="44" spans="1:80" x14ac:dyDescent="0.25">
      <c r="A44">
        <v>43</v>
      </c>
      <c r="B44">
        <v>54.867241</v>
      </c>
      <c r="C44" s="2">
        <v>1</v>
      </c>
      <c r="H44">
        <v>43.500252000000003</v>
      </c>
      <c r="I44" s="3">
        <v>4</v>
      </c>
      <c r="P44">
        <v>2</v>
      </c>
      <c r="Q44" t="str">
        <f>CONCATENATE(C44,E44,G44,I44)</f>
        <v>14</v>
      </c>
      <c r="R44">
        <v>4</v>
      </c>
      <c r="X44" t="s">
        <v>275</v>
      </c>
      <c r="Y44" t="s">
        <v>264</v>
      </c>
      <c r="AN44">
        <v>1127</v>
      </c>
      <c r="AO44">
        <v>1121</v>
      </c>
      <c r="AP44">
        <v>1156</v>
      </c>
      <c r="AQ44">
        <v>1156</v>
      </c>
      <c r="AR44">
        <v>5927</v>
      </c>
      <c r="BG44">
        <v>4</v>
      </c>
      <c r="BH44">
        <v>273</v>
      </c>
      <c r="BI44">
        <f>($BH$53-$BH$50)/200</f>
        <v>0.09</v>
      </c>
    </row>
    <row r="45" spans="1:80" x14ac:dyDescent="0.25">
      <c r="A45">
        <v>44</v>
      </c>
      <c r="B45">
        <v>54.888489</v>
      </c>
      <c r="C45" s="2">
        <v>1</v>
      </c>
      <c r="H45">
        <v>43.470722000000002</v>
      </c>
      <c r="I45" s="3">
        <v>4</v>
      </c>
      <c r="P45">
        <v>2</v>
      </c>
      <c r="Q45" t="str">
        <f>CONCATENATE(C45,E45,G45,I45)</f>
        <v>14</v>
      </c>
      <c r="R45">
        <v>3</v>
      </c>
      <c r="X45" t="s">
        <v>275</v>
      </c>
      <c r="Y45" t="s">
        <v>265</v>
      </c>
      <c r="AN45">
        <v>1149</v>
      </c>
      <c r="AO45">
        <v>1143</v>
      </c>
      <c r="AP45">
        <v>1180</v>
      </c>
      <c r="AQ45">
        <v>1179</v>
      </c>
      <c r="AR45">
        <v>6186</v>
      </c>
      <c r="BG45">
        <v>3</v>
      </c>
      <c r="BH45">
        <v>282</v>
      </c>
      <c r="BI45">
        <f>($BH$54-$BH$51)/200</f>
        <v>0.09</v>
      </c>
    </row>
    <row r="46" spans="1:80" x14ac:dyDescent="0.25">
      <c r="A46">
        <v>45</v>
      </c>
      <c r="B46">
        <v>54.895465999999999</v>
      </c>
      <c r="C46" s="2">
        <v>1</v>
      </c>
      <c r="H46">
        <v>43.505669000000005</v>
      </c>
      <c r="I46" s="3">
        <v>4</v>
      </c>
      <c r="P46">
        <v>2</v>
      </c>
      <c r="Q46" t="str">
        <f>CONCATENATE(C46,E46,G46,I46)</f>
        <v>14</v>
      </c>
      <c r="R46">
        <v>2</v>
      </c>
      <c r="X46" t="s">
        <v>275</v>
      </c>
      <c r="Y46" t="s">
        <v>266</v>
      </c>
      <c r="AN46">
        <v>1172</v>
      </c>
      <c r="AO46">
        <v>1167</v>
      </c>
      <c r="AP46">
        <v>1204</v>
      </c>
      <c r="AQ46">
        <v>1203</v>
      </c>
      <c r="AT46">
        <f>(($AO$42-$AN$41)/($AN$42-$AN$41))</f>
        <v>0.78260869565217395</v>
      </c>
      <c r="AU46">
        <f>(($AP$40-$AN$41)/($AN$42-$AN$41))</f>
        <v>0.2608695652173913</v>
      </c>
      <c r="AV46">
        <f>(($AQ$40-$AN$41)/($AN$42-$AN$41))</f>
        <v>0.21739130434782608</v>
      </c>
      <c r="AW46">
        <f>(($AN$41-$AO$41)/($AO$42-$AO$41))</f>
        <v>0.28000000000000003</v>
      </c>
      <c r="AX46">
        <f>(($AP$40-$AO$41)/($AO$42-$AO$41))</f>
        <v>0.52</v>
      </c>
      <c r="AY46">
        <f>(($AQ$40-$AO$41)/($AO$42-$AO$41))</f>
        <v>0.48</v>
      </c>
      <c r="AZ46">
        <f>(($AN$42-$AP$40)/($AP$41-$AP$40))</f>
        <v>0.77272727272727271</v>
      </c>
      <c r="BA46">
        <f>(($AO$42-$AP$40)/($AP$41-$AP$40))</f>
        <v>0.54545454545454541</v>
      </c>
      <c r="BB46">
        <f>(($AQ$41-$AP$41)/($AP$42-$AP$41))</f>
        <v>0</v>
      </c>
      <c r="BC46">
        <f>(($AN$42-$AQ$40)/($AQ$41-$AQ$40))</f>
        <v>0.78260869565217395</v>
      </c>
      <c r="BD46">
        <f>(($AO$42-$AQ$40)/($AQ$41-$AQ$40))</f>
        <v>0.56521739130434778</v>
      </c>
      <c r="BE46">
        <f>(($AP$40-$AQ$40)/($AQ$41-$AQ$40))</f>
        <v>4.3478260869565216E-2</v>
      </c>
      <c r="BG46">
        <v>2</v>
      </c>
      <c r="BH46">
        <v>285</v>
      </c>
      <c r="BI46">
        <f>($BH$55-$BH$52)/200</f>
        <v>0.11</v>
      </c>
      <c r="BQ46">
        <f>1-(($AO$42-$AN$41)/($AN$42-$AN$41))</f>
        <v>0.21739130434782605</v>
      </c>
      <c r="BR46">
        <f>(($AP$40-$AN$41)/($AN$42-$AN$41))</f>
        <v>0.2608695652173913</v>
      </c>
      <c r="BS46">
        <f>(($AQ$40-$AN$41)/($AN$42-$AN$41))</f>
        <v>0.21739130434782608</v>
      </c>
      <c r="BT46">
        <f>(($AN$41-$AO$41)/($AO$42-$AO$41))</f>
        <v>0.28000000000000003</v>
      </c>
      <c r="BU46">
        <f>1-(($AP$40-$AO$41)/($AO$42-$AO$41))</f>
        <v>0.48</v>
      </c>
      <c r="BV46">
        <f>(($AQ$40-$AO$41)/($AO$42-$AO$41))</f>
        <v>0.48</v>
      </c>
      <c r="BW46">
        <f>1-(($AN$42-$AP$40)/($AP$41-$AP$40))</f>
        <v>0.22727272727272729</v>
      </c>
      <c r="BX46">
        <f>1-(($AO$42-$AP$40)/($AP$41-$AP$40))</f>
        <v>0.45454545454545459</v>
      </c>
      <c r="BY46">
        <f>(($AQ$41-$AP$41)/($AP$42-$AP$41))</f>
        <v>0</v>
      </c>
      <c r="BZ46">
        <f>1-(($AN$42-$AQ$40)/($AQ$41-$AQ$40))</f>
        <v>0.21739130434782605</v>
      </c>
      <c r="CA46">
        <f>1-(($AO$42-$AQ$40)/($AQ$41-$AQ$40))</f>
        <v>0.43478260869565222</v>
      </c>
      <c r="CB46">
        <f>(($AP$40-$AQ$40)/($AQ$41-$AQ$40))</f>
        <v>4.3478260869565216E-2</v>
      </c>
    </row>
    <row r="47" spans="1:80" x14ac:dyDescent="0.25">
      <c r="A47">
        <v>46</v>
      </c>
      <c r="B47">
        <v>54.855522000000001</v>
      </c>
      <c r="C47" s="2">
        <v>1</v>
      </c>
      <c r="H47">
        <v>43.528010999999999</v>
      </c>
      <c r="I47" s="3">
        <v>4</v>
      </c>
      <c r="P47">
        <v>2</v>
      </c>
      <c r="Q47" t="str">
        <f>CONCATENATE(C47,E47,G47,I47)</f>
        <v>14</v>
      </c>
      <c r="R47" t="s">
        <v>22</v>
      </c>
      <c r="X47" t="s">
        <v>275</v>
      </c>
      <c r="Y47" t="s">
        <v>263</v>
      </c>
      <c r="AN47">
        <v>1196</v>
      </c>
      <c r="AO47">
        <v>1189</v>
      </c>
      <c r="AP47">
        <v>1229</v>
      </c>
      <c r="AQ47">
        <v>1225</v>
      </c>
      <c r="AT47">
        <f>(($AO$43-$AN$42)/($AN$43-$AN$42))</f>
        <v>0.8571428571428571</v>
      </c>
      <c r="AU47">
        <f>(($AP$41-$AN$42)/($AN$43-$AN$42))</f>
        <v>0.23809523809523808</v>
      </c>
      <c r="AV47">
        <f>(($AQ$41-$AN$42)/($AN$43-$AN$42))</f>
        <v>0.23809523809523808</v>
      </c>
      <c r="AW47">
        <f>(($AN$42-$AO$42)/($AO$43-$AO$42))</f>
        <v>0.21739130434782608</v>
      </c>
      <c r="AX47">
        <f>(($AP$41-$AO$42)/($AO$43-$AO$42))</f>
        <v>0.43478260869565216</v>
      </c>
      <c r="AY47">
        <f>(($AQ$41-$AO$42)/($AO$43-$AO$42))</f>
        <v>0.43478260869565216</v>
      </c>
      <c r="AZ47">
        <f>(($AN$43-$AP$41)/($AP$42-$AP$41))</f>
        <v>0.69565217391304346</v>
      </c>
      <c r="BA47">
        <f>(($AO$43-$AP$41)/($AP$42-$AP$41))</f>
        <v>0.56521739130434778</v>
      </c>
      <c r="BB47">
        <f>(($AQ$42-$AP$42)/($AP$43-$AP$42))</f>
        <v>0</v>
      </c>
      <c r="BC47">
        <f>(($AN$43-$AQ$41)/($AQ$42-$AQ$41))</f>
        <v>0.69565217391304346</v>
      </c>
      <c r="BD47">
        <f>(($AO$43-$AQ$41)/($AQ$42-$AQ$41))</f>
        <v>0.56521739130434778</v>
      </c>
      <c r="BE47">
        <f>(($AP$41-$AQ$41)/($AQ$42-$AQ$41))</f>
        <v>0</v>
      </c>
      <c r="BG47" t="s">
        <v>22</v>
      </c>
      <c r="BH47">
        <v>285</v>
      </c>
      <c r="BI47">
        <f>($BH$56-$BH$53)/200</f>
        <v>7.4999999999999997E-2</v>
      </c>
      <c r="BQ47">
        <f>1-(($AO$43-$AN$42)/($AN$43-$AN$42))</f>
        <v>0.1428571428571429</v>
      </c>
      <c r="BR47">
        <f>(($AP$41-$AN$42)/($AN$43-$AN$42))</f>
        <v>0.23809523809523808</v>
      </c>
      <c r="BS47">
        <f>(($AQ$41-$AN$42)/($AN$43-$AN$42))</f>
        <v>0.23809523809523808</v>
      </c>
      <c r="BT47">
        <f>(($AN$42-$AO$42)/($AO$43-$AO$42))</f>
        <v>0.21739130434782608</v>
      </c>
      <c r="BU47">
        <f>(($AP$41-$AO$42)/($AO$43-$AO$42))</f>
        <v>0.43478260869565216</v>
      </c>
      <c r="BV47">
        <f>(($AQ$41-$AO$42)/($AO$43-$AO$42))</f>
        <v>0.43478260869565216</v>
      </c>
      <c r="BW47">
        <f>1-(($AN$43-$AP$41)/($AP$42-$AP$41))</f>
        <v>0.30434782608695654</v>
      </c>
      <c r="BX47">
        <f>1-(($AO$43-$AP$41)/($AP$42-$AP$41))</f>
        <v>0.43478260869565222</v>
      </c>
      <c r="BY47">
        <f>(($AQ$42-$AP$42)/($AP$43-$AP$42))</f>
        <v>0</v>
      </c>
      <c r="BZ47">
        <f>1-(($AN$43-$AQ$41)/($AQ$42-$AQ$41))</f>
        <v>0.30434782608695654</v>
      </c>
      <c r="CA47">
        <f>1-(($AO$43-$AQ$41)/($AQ$42-$AQ$41))</f>
        <v>0.43478260869565222</v>
      </c>
      <c r="CB47">
        <f>(($AP$41-$AQ$41)/($AQ$42-$AQ$41))</f>
        <v>0</v>
      </c>
    </row>
    <row r="48" spans="1:80" x14ac:dyDescent="0.25">
      <c r="A48">
        <v>47</v>
      </c>
      <c r="F48">
        <v>53.302009000000005</v>
      </c>
      <c r="G48" s="4">
        <v>3</v>
      </c>
      <c r="H48">
        <v>43.590248000000003</v>
      </c>
      <c r="I48" s="3">
        <v>4</v>
      </c>
      <c r="P48">
        <v>2</v>
      </c>
      <c r="Q48" t="str">
        <f>CONCATENATE(C48,E48,G48,I48)</f>
        <v>34</v>
      </c>
      <c r="R48" t="s">
        <v>22</v>
      </c>
      <c r="X48" t="s">
        <v>275</v>
      </c>
      <c r="Y48" t="s">
        <v>264</v>
      </c>
      <c r="AN48">
        <v>1220</v>
      </c>
      <c r="AO48">
        <v>1212</v>
      </c>
      <c r="AP48">
        <v>1271</v>
      </c>
      <c r="AQ48">
        <v>1281</v>
      </c>
      <c r="AT48">
        <f>(($AO$44-$AN$43)/($AN$44-$AN$43))</f>
        <v>0.75</v>
      </c>
      <c r="AU48">
        <f>(($AP$42-$AN$43)/($AN$44-$AN$43))</f>
        <v>0.29166666666666669</v>
      </c>
      <c r="AV48">
        <f>(($AQ$42-$AN$43)/($AN$44-$AN$43))</f>
        <v>0.29166666666666669</v>
      </c>
      <c r="AW48">
        <f>(($AN$43-$AO$43)/($AO$44-$AO$43))</f>
        <v>0.14285714285714285</v>
      </c>
      <c r="AX48">
        <f>(($AP$42-$AO$43)/($AO$44-$AO$43))</f>
        <v>0.47619047619047616</v>
      </c>
      <c r="AY48">
        <f>(($AQ$42-$AO$43)/($AO$44-$AO$43))</f>
        <v>0.47619047619047616</v>
      </c>
      <c r="AZ48">
        <f>(($AN$44-$AP$42)/($AP$43-$AP$42))</f>
        <v>0.73913043478260865</v>
      </c>
      <c r="BA48">
        <f>(($AO$44-$AP$42)/($AP$43-$AP$42))</f>
        <v>0.47826086956521741</v>
      </c>
      <c r="BB48">
        <f>(($AQ$43-$AP$43)/($AP$44-$AP$43))</f>
        <v>0</v>
      </c>
      <c r="BC48">
        <f>(($AN$44-$AQ$42)/($AQ$43-$AQ$42))</f>
        <v>0.73913043478260865</v>
      </c>
      <c r="BD48">
        <f>(($AO$44-$AQ$42)/($AQ$43-$AQ$42))</f>
        <v>0.47826086956521741</v>
      </c>
      <c r="BE48">
        <f>(($AP$42-$AQ$42)/($AQ$43-$AQ$42))</f>
        <v>0</v>
      </c>
      <c r="BG48" t="s">
        <v>22</v>
      </c>
      <c r="BH48">
        <v>320</v>
      </c>
      <c r="BI48">
        <f>($BH$57-$BH$54)/200</f>
        <v>8.5000000000000006E-2</v>
      </c>
      <c r="BQ48">
        <f>1-(($AO$44-$AN$43)/($AN$44-$AN$43))</f>
        <v>0.25</v>
      </c>
      <c r="BR48">
        <f>(($AP$42-$AN$43)/($AN$44-$AN$43))</f>
        <v>0.29166666666666669</v>
      </c>
      <c r="BS48">
        <f>(($AQ$42-$AN$43)/($AN$44-$AN$43))</f>
        <v>0.29166666666666669</v>
      </c>
      <c r="BT48">
        <f>(($AN$43-$AO$43)/($AO$44-$AO$43))</f>
        <v>0.14285714285714285</v>
      </c>
      <c r="BU48">
        <f>(($AP$42-$AO$43)/($AO$44-$AO$43))</f>
        <v>0.47619047619047616</v>
      </c>
      <c r="BV48">
        <f>(($AQ$42-$AO$43)/($AO$44-$AO$43))</f>
        <v>0.47619047619047616</v>
      </c>
      <c r="BW48">
        <f>1-(($AN$44-$AP$42)/($AP$43-$AP$42))</f>
        <v>0.26086956521739135</v>
      </c>
      <c r="BX48">
        <f>(($AO$44-$AP$42)/($AP$43-$AP$42))</f>
        <v>0.47826086956521741</v>
      </c>
      <c r="BY48">
        <f>(($AQ$43-$AP$43)/($AP$44-$AP$43))</f>
        <v>0</v>
      </c>
      <c r="BZ48">
        <f>1-(($AN$44-$AQ$42)/($AQ$43-$AQ$42))</f>
        <v>0.26086956521739135</v>
      </c>
      <c r="CA48">
        <f>(($AO$44-$AQ$42)/($AQ$43-$AQ$42))</f>
        <v>0.47826086956521741</v>
      </c>
      <c r="CB48">
        <f>(($AP$42-$AQ$42)/($AQ$43-$AQ$42))</f>
        <v>0</v>
      </c>
    </row>
    <row r="49" spans="1:80" x14ac:dyDescent="0.25">
      <c r="A49">
        <v>48</v>
      </c>
      <c r="F49">
        <v>53.308520999999999</v>
      </c>
      <c r="G49" s="4">
        <v>3</v>
      </c>
      <c r="H49">
        <v>43.524521</v>
      </c>
      <c r="I49" s="3">
        <v>4</v>
      </c>
      <c r="P49">
        <v>2</v>
      </c>
      <c r="Q49" t="str">
        <f>CONCATENATE(C49,E49,G49,I49)</f>
        <v>34</v>
      </c>
      <c r="R49">
        <v>1</v>
      </c>
      <c r="X49" t="s">
        <v>275</v>
      </c>
      <c r="Y49" t="s">
        <v>265</v>
      </c>
      <c r="AB49" t="s">
        <v>275</v>
      </c>
      <c r="AC49" t="str">
        <f>CONCATENATE($R49,$R50,$R51,$R52)</f>
        <v>1234</v>
      </c>
      <c r="AN49">
        <v>1285</v>
      </c>
      <c r="AO49">
        <v>1266</v>
      </c>
      <c r="AP49">
        <v>1299</v>
      </c>
      <c r="AQ49">
        <v>1302</v>
      </c>
      <c r="AT49">
        <f>(($AO$45-$AN$44)/($AN$45-$AN$44))</f>
        <v>0.72727272727272729</v>
      </c>
      <c r="AU49">
        <f>(($AP$43-$AN$44)/($AN$45-$AN$44))</f>
        <v>0.27272727272727271</v>
      </c>
      <c r="AV49">
        <f>(($AQ$43-$AN$44)/($AN$45-$AN$44))</f>
        <v>0.27272727272727271</v>
      </c>
      <c r="AW49">
        <f>(($AN$44-$AO$44)/($AO$45-$AO$44))</f>
        <v>0.27272727272727271</v>
      </c>
      <c r="AX49">
        <f>(($AP$43-$AO$44)/($AO$45-$AO$44))</f>
        <v>0.54545454545454541</v>
      </c>
      <c r="AY49">
        <f>(($AQ$43-$AO$44)/($AO$45-$AO$44))</f>
        <v>0.54545454545454541</v>
      </c>
      <c r="AZ49">
        <f>(($AN$45-$AP$43)/($AP$44-$AP$43))</f>
        <v>0.69565217391304346</v>
      </c>
      <c r="BA49">
        <f>(($AO$45-$AP$43)/($AP$44-$AP$43))</f>
        <v>0.43478260869565216</v>
      </c>
      <c r="BB49">
        <f>(($AQ$44-$AP$44)/($AP$45-$AP$44))</f>
        <v>0</v>
      </c>
      <c r="BC49">
        <f>(($AN$45-$AQ$43)/($AQ$44-$AQ$43))</f>
        <v>0.69565217391304346</v>
      </c>
      <c r="BD49">
        <f>(($AO$45-$AQ$43)/($AQ$44-$AQ$43))</f>
        <v>0.43478260869565216</v>
      </c>
      <c r="BE49">
        <f>(($AP$43-$AQ$43)/($AQ$44-$AQ$43))</f>
        <v>0</v>
      </c>
      <c r="BG49">
        <v>1</v>
      </c>
      <c r="BH49">
        <v>321</v>
      </c>
      <c r="BI49">
        <f>($BH$58-$BH$55)/200</f>
        <v>0.08</v>
      </c>
      <c r="BQ49">
        <f>1-(($AO$45-$AN$44)/($AN$45-$AN$44))</f>
        <v>0.27272727272727271</v>
      </c>
      <c r="BR49">
        <f>(($AP$43-$AN$44)/($AN$45-$AN$44))</f>
        <v>0.27272727272727271</v>
      </c>
      <c r="BS49">
        <f>(($AQ$43-$AN$44)/($AN$45-$AN$44))</f>
        <v>0.27272727272727271</v>
      </c>
      <c r="BT49">
        <f>(($AN$44-$AO$44)/($AO$45-$AO$44))</f>
        <v>0.27272727272727271</v>
      </c>
      <c r="BU49">
        <f>1-(($AP$43-$AO$44)/($AO$45-$AO$44))</f>
        <v>0.45454545454545459</v>
      </c>
      <c r="BV49">
        <f>1-(($AQ$43-$AO$44)/($AO$45-$AO$44))</f>
        <v>0.45454545454545459</v>
      </c>
      <c r="BW49">
        <f>1-(($AN$45-$AP$43)/($AP$44-$AP$43))</f>
        <v>0.30434782608695654</v>
      </c>
      <c r="BX49">
        <f>(($AO$45-$AP$43)/($AP$44-$AP$43))</f>
        <v>0.43478260869565216</v>
      </c>
      <c r="BY49">
        <f>(($AQ$44-$AP$44)/($AP$45-$AP$44))</f>
        <v>0</v>
      </c>
      <c r="BZ49">
        <f>1-(($AN$45-$AQ$43)/($AQ$44-$AQ$43))</f>
        <v>0.30434782608695654</v>
      </c>
      <c r="CA49">
        <f>(($AO$45-$AQ$43)/($AQ$44-$AQ$43))</f>
        <v>0.43478260869565216</v>
      </c>
      <c r="CB49">
        <f>(($AP$43-$AQ$43)/($AQ$44-$AQ$43))</f>
        <v>0</v>
      </c>
    </row>
    <row r="50" spans="1:80" x14ac:dyDescent="0.25">
      <c r="A50">
        <v>49</v>
      </c>
      <c r="F50">
        <v>53.319721000000001</v>
      </c>
      <c r="G50" s="4">
        <v>3</v>
      </c>
      <c r="P50">
        <v>1</v>
      </c>
      <c r="Q50" t="str">
        <f>CONCATENATE(C50,E50,G50,I50)</f>
        <v>3</v>
      </c>
      <c r="R50">
        <v>2</v>
      </c>
      <c r="X50" t="s">
        <v>275</v>
      </c>
      <c r="Y50" t="s">
        <v>266</v>
      </c>
      <c r="AN50">
        <v>1316</v>
      </c>
      <c r="AO50">
        <v>1295</v>
      </c>
      <c r="AP50">
        <v>1324</v>
      </c>
      <c r="AQ50">
        <v>1325</v>
      </c>
      <c r="AT50">
        <f>(($AO$46-$AN$45)/($AN$46-$AN$45))</f>
        <v>0.78260869565217395</v>
      </c>
      <c r="AU50">
        <f>(($AP$44-$AN$45)/($AN$46-$AN$45))</f>
        <v>0.30434782608695654</v>
      </c>
      <c r="AV50">
        <f>(($AQ$44-$AN$45)/($AN$46-$AN$45))</f>
        <v>0.30434782608695654</v>
      </c>
      <c r="AW50">
        <f>(($AN$45-$AO$45)/($AO$46-$AO$45))</f>
        <v>0.25</v>
      </c>
      <c r="AX50">
        <f>(($AP$44-$AO$45)/($AO$46-$AO$45))</f>
        <v>0.54166666666666663</v>
      </c>
      <c r="AY50">
        <f>(($AQ$44-$AO$45)/($AO$46-$AO$45))</f>
        <v>0.54166666666666663</v>
      </c>
      <c r="AZ50">
        <f>(($AN$46-$AP$44)/($AP$45-$AP$44))</f>
        <v>0.66666666666666663</v>
      </c>
      <c r="BA50">
        <f>(($AO$46-$AP$44)/($AP$45-$AP$44))</f>
        <v>0.45833333333333331</v>
      </c>
      <c r="BB50">
        <f>(($AQ$45-$AP$44)/($AP$45-$AP$44))</f>
        <v>0.95833333333333337</v>
      </c>
      <c r="BC50">
        <f>(($AN$46-$AQ$44)/($AQ$45-$AQ$44))</f>
        <v>0.69565217391304346</v>
      </c>
      <c r="BD50">
        <f>(($AO$46-$AQ$44)/($AQ$45-$AQ$44))</f>
        <v>0.47826086956521741</v>
      </c>
      <c r="BE50">
        <f>(($AP$44-$AQ$44)/($AQ$45-$AQ$44))</f>
        <v>0</v>
      </c>
      <c r="BG50">
        <v>2</v>
      </c>
      <c r="BH50">
        <v>330</v>
      </c>
      <c r="BI50">
        <f>($BH$59-$BH$56)/200</f>
        <v>0.105</v>
      </c>
      <c r="BQ50">
        <f>1-(($AO$46-$AN$45)/($AN$46-$AN$45))</f>
        <v>0.21739130434782605</v>
      </c>
      <c r="BR50">
        <f>(($AP$44-$AN$45)/($AN$46-$AN$45))</f>
        <v>0.30434782608695654</v>
      </c>
      <c r="BS50">
        <f>(($AQ$44-$AN$45)/($AN$46-$AN$45))</f>
        <v>0.30434782608695654</v>
      </c>
      <c r="BT50">
        <f>(($AN$45-$AO$45)/($AO$46-$AO$45))</f>
        <v>0.25</v>
      </c>
      <c r="BU50">
        <f>1-(($AP$44-$AO$45)/($AO$46-$AO$45))</f>
        <v>0.45833333333333337</v>
      </c>
      <c r="BV50">
        <f>1-(($AQ$44-$AO$45)/($AO$46-$AO$45))</f>
        <v>0.45833333333333337</v>
      </c>
      <c r="BW50">
        <f>1-(($AN$46-$AP$44)/($AP$45-$AP$44))</f>
        <v>0.33333333333333337</v>
      </c>
      <c r="BX50">
        <f>(($AO$46-$AP$44)/($AP$45-$AP$44))</f>
        <v>0.45833333333333331</v>
      </c>
      <c r="BY50">
        <f>1-(($AQ$45-$AP$44)/($AP$45-$AP$44))</f>
        <v>4.166666666666663E-2</v>
      </c>
      <c r="BZ50">
        <f>1-(($AN$46-$AQ$44)/($AQ$45-$AQ$44))</f>
        <v>0.30434782608695654</v>
      </c>
      <c r="CA50">
        <f>(($AO$46-$AQ$44)/($AQ$45-$AQ$44))</f>
        <v>0.47826086956521741</v>
      </c>
      <c r="CB50">
        <f>(($AP$44-$AQ$44)/($AQ$45-$AQ$44))</f>
        <v>0</v>
      </c>
    </row>
    <row r="51" spans="1:80" x14ac:dyDescent="0.25">
      <c r="A51">
        <v>50</v>
      </c>
      <c r="D51">
        <v>69.393174000000002</v>
      </c>
      <c r="E51" s="5">
        <v>2</v>
      </c>
      <c r="F51">
        <v>53.337112000000005</v>
      </c>
      <c r="G51" s="4">
        <v>3</v>
      </c>
      <c r="P51">
        <v>2</v>
      </c>
      <c r="Q51" t="str">
        <f>CONCATENATE(C51,E51,G51,I51)</f>
        <v>23</v>
      </c>
      <c r="R51">
        <v>3</v>
      </c>
      <c r="X51" t="s">
        <v>275</v>
      </c>
      <c r="Y51" t="s">
        <v>263</v>
      </c>
      <c r="AN51">
        <v>1341</v>
      </c>
      <c r="AO51">
        <v>1315</v>
      </c>
      <c r="AP51">
        <v>1348</v>
      </c>
      <c r="AQ51">
        <v>1348</v>
      </c>
      <c r="AT51">
        <f>(($AO$47-$AN$46)/($AN$47-$AN$46))</f>
        <v>0.70833333333333337</v>
      </c>
      <c r="AU51">
        <f>(($AP$45-$AN$46)/($AN$47-$AN$46))</f>
        <v>0.33333333333333331</v>
      </c>
      <c r="AV51">
        <f>(($AQ$45-$AN$46)/($AN$47-$AN$46))</f>
        <v>0.29166666666666669</v>
      </c>
      <c r="AW51">
        <f>(($AN$46-$AO$46)/($AO$47-$AO$46))</f>
        <v>0.22727272727272727</v>
      </c>
      <c r="AX51">
        <f>(($AP$45-$AO$46)/($AO$47-$AO$46))</f>
        <v>0.59090909090909094</v>
      </c>
      <c r="AY51">
        <f>(($AQ$45-$AO$46)/($AO$47-$AO$46))</f>
        <v>0.54545454545454541</v>
      </c>
      <c r="AZ51">
        <f>(($AN$47-$AP$45)/($AP$46-$AP$45))</f>
        <v>0.66666666666666663</v>
      </c>
      <c r="BA51">
        <f>(($AO$47-$AP$45)/($AP$46-$AP$45))</f>
        <v>0.375</v>
      </c>
      <c r="BB51">
        <f>(($AQ$46-$AP$45)/($AP$46-$AP$45))</f>
        <v>0.95833333333333337</v>
      </c>
      <c r="BC51">
        <f>(($AN$47-$AQ$45)/($AQ$46-$AQ$45))</f>
        <v>0.70833333333333337</v>
      </c>
      <c r="BD51">
        <f>(($AO$47-$AQ$45)/($AQ$46-$AQ$45))</f>
        <v>0.41666666666666669</v>
      </c>
      <c r="BE51">
        <f>(($AP$45-$AQ$45)/($AQ$46-$AQ$45))</f>
        <v>4.1666666666666664E-2</v>
      </c>
      <c r="BG51">
        <v>3</v>
      </c>
      <c r="BH51">
        <v>336</v>
      </c>
      <c r="BI51">
        <f>($BH$60-$BH$57)/200</f>
        <v>7.0000000000000007E-2</v>
      </c>
      <c r="BQ51">
        <f>1-(($AO$47-$AN$46)/($AN$47-$AN$46))</f>
        <v>0.29166666666666663</v>
      </c>
      <c r="BR51">
        <f>(($AP$45-$AN$46)/($AN$47-$AN$46))</f>
        <v>0.33333333333333331</v>
      </c>
      <c r="BS51">
        <f>(($AQ$45-$AN$46)/($AN$47-$AN$46))</f>
        <v>0.29166666666666669</v>
      </c>
      <c r="BT51">
        <f>(($AN$46-$AO$46)/($AO$47-$AO$46))</f>
        <v>0.22727272727272727</v>
      </c>
      <c r="BU51">
        <f>1-(($AP$45-$AO$46)/($AO$47-$AO$46))</f>
        <v>0.40909090909090906</v>
      </c>
      <c r="BV51">
        <f>1-(($AQ$45-$AO$46)/($AO$47-$AO$46))</f>
        <v>0.45454545454545459</v>
      </c>
      <c r="BW51">
        <f>1-(($AN$47-$AP$45)/($AP$46-$AP$45))</f>
        <v>0.33333333333333337</v>
      </c>
      <c r="BX51">
        <f>(($AO$47-$AP$45)/($AP$46-$AP$45))</f>
        <v>0.375</v>
      </c>
      <c r="BY51">
        <f>1-(($AQ$46-$AP$45)/($AP$46-$AP$45))</f>
        <v>4.166666666666663E-2</v>
      </c>
      <c r="BZ51">
        <f>1-(($AN$47-$AQ$45)/($AQ$46-$AQ$45))</f>
        <v>0.29166666666666663</v>
      </c>
      <c r="CA51">
        <f>(($AO$47-$AQ$45)/($AQ$46-$AQ$45))</f>
        <v>0.41666666666666669</v>
      </c>
      <c r="CB51">
        <f>(($AP$45-$AQ$45)/($AQ$46-$AQ$45))</f>
        <v>4.1666666666666664E-2</v>
      </c>
    </row>
    <row r="52" spans="1:80" x14ac:dyDescent="0.25">
      <c r="A52">
        <v>51</v>
      </c>
      <c r="D52">
        <v>69.084452000000013</v>
      </c>
      <c r="E52" s="5">
        <v>2</v>
      </c>
      <c r="F52">
        <v>53.374821000000004</v>
      </c>
      <c r="G52" s="4">
        <v>3</v>
      </c>
      <c r="P52">
        <v>2</v>
      </c>
      <c r="Q52" t="str">
        <f>CONCATENATE(C52,E52,G52,I52)</f>
        <v>23</v>
      </c>
      <c r="R52">
        <v>4</v>
      </c>
      <c r="X52" t="s">
        <v>275</v>
      </c>
      <c r="Y52" t="s">
        <v>264</v>
      </c>
      <c r="AN52">
        <v>1365</v>
      </c>
      <c r="AO52">
        <v>1335</v>
      </c>
      <c r="AP52">
        <v>1372</v>
      </c>
      <c r="AQ52">
        <v>1371</v>
      </c>
      <c r="AT52">
        <f>(($AO$48-$AN$47)/($AN$48-$AN$47))</f>
        <v>0.66666666666666663</v>
      </c>
      <c r="AU52">
        <f>(($AP$46-$AN$47)/($AN$48-$AN$47))</f>
        <v>0.33333333333333331</v>
      </c>
      <c r="AV52">
        <f>(($AQ$46-$AN$47)/($AN$48-$AN$47))</f>
        <v>0.29166666666666669</v>
      </c>
      <c r="AW52">
        <f>(($AN$47-$AO$47)/($AO$48-$AO$47))</f>
        <v>0.30434782608695654</v>
      </c>
      <c r="AX52">
        <f>(($AP$46-$AO$47)/($AO$48-$AO$47))</f>
        <v>0.65217391304347827</v>
      </c>
      <c r="AY52">
        <f>(($AQ$46-$AO$47)/($AO$48-$AO$47))</f>
        <v>0.60869565217391308</v>
      </c>
      <c r="AZ52">
        <f>(($AN$48-$AP$46)/($AP$47-$AP$46))</f>
        <v>0.64</v>
      </c>
      <c r="BA52">
        <f>(($AO$48-$AP$46)/($AP$47-$AP$46))</f>
        <v>0.32</v>
      </c>
      <c r="BB52">
        <f>(($AQ$47-$AP$46)/($AP$47-$AP$46))</f>
        <v>0.84</v>
      </c>
      <c r="BC52">
        <f>(($AN$48-$AQ$46)/($AQ$47-$AQ$46))</f>
        <v>0.77272727272727271</v>
      </c>
      <c r="BD52">
        <f>(($AO$48-$AQ$46)/($AQ$47-$AQ$46))</f>
        <v>0.40909090909090912</v>
      </c>
      <c r="BE52">
        <f>(($AP$46-$AQ$46)/($AQ$47-$AQ$46))</f>
        <v>4.5454545454545456E-2</v>
      </c>
      <c r="BG52">
        <v>4</v>
      </c>
      <c r="BH52">
        <v>339</v>
      </c>
      <c r="BI52">
        <f>($BH$61-$BH$58)/200</f>
        <v>8.5000000000000006E-2</v>
      </c>
      <c r="BQ52">
        <f>1-(($AO$48-$AN$47)/($AN$48-$AN$47))</f>
        <v>0.33333333333333337</v>
      </c>
      <c r="BR52">
        <f>(($AP$46-$AN$47)/($AN$48-$AN$47))</f>
        <v>0.33333333333333331</v>
      </c>
      <c r="BS52">
        <f>(($AQ$46-$AN$47)/($AN$48-$AN$47))</f>
        <v>0.29166666666666669</v>
      </c>
      <c r="BT52">
        <f>(($AN$47-$AO$47)/($AO$48-$AO$47))</f>
        <v>0.30434782608695654</v>
      </c>
      <c r="BU52">
        <f>1-(($AP$46-$AO$47)/($AO$48-$AO$47))</f>
        <v>0.34782608695652173</v>
      </c>
      <c r="BV52">
        <f>1-(($AQ$46-$AO$47)/($AO$48-$AO$47))</f>
        <v>0.39130434782608692</v>
      </c>
      <c r="BW52">
        <f>1-(($AN$48-$AP$46)/($AP$47-$AP$46))</f>
        <v>0.36</v>
      </c>
      <c r="BX52">
        <f>(($AO$48-$AP$46)/($AP$47-$AP$46))</f>
        <v>0.32</v>
      </c>
      <c r="BY52">
        <f>1-(($AQ$47-$AP$46)/($AP$47-$AP$46))</f>
        <v>0.16000000000000003</v>
      </c>
      <c r="BZ52">
        <f>1-(($AN$48-$AQ$46)/($AQ$47-$AQ$46))</f>
        <v>0.22727272727272729</v>
      </c>
      <c r="CA52">
        <f>(($AO$48-$AQ$46)/($AQ$47-$AQ$46))</f>
        <v>0.40909090909090912</v>
      </c>
      <c r="CB52">
        <f>(($AP$46-$AQ$46)/($AQ$47-$AQ$46))</f>
        <v>4.5454545454545456E-2</v>
      </c>
    </row>
    <row r="53" spans="1:80" x14ac:dyDescent="0.25">
      <c r="A53">
        <v>52</v>
      </c>
      <c r="D53">
        <v>69.110511000000002</v>
      </c>
      <c r="E53" s="5">
        <v>2</v>
      </c>
      <c r="F53">
        <v>53.388309</v>
      </c>
      <c r="G53" s="4">
        <v>3</v>
      </c>
      <c r="P53">
        <v>2</v>
      </c>
      <c r="Q53" t="str">
        <f>CONCATENATE(C53,E53,G53,I53)</f>
        <v>23</v>
      </c>
      <c r="R53">
        <v>1</v>
      </c>
      <c r="X53" t="s">
        <v>275</v>
      </c>
      <c r="Y53" t="s">
        <v>265</v>
      </c>
      <c r="AB53" t="s">
        <v>275</v>
      </c>
      <c r="AC53" t="str">
        <f>CONCATENATE($R53,$R54,$R55,$R56)</f>
        <v>1234</v>
      </c>
      <c r="AN53">
        <v>1389</v>
      </c>
      <c r="AO53">
        <v>1359</v>
      </c>
      <c r="AP53">
        <v>1395</v>
      </c>
      <c r="AQ53">
        <v>1395</v>
      </c>
      <c r="BG53">
        <v>1</v>
      </c>
      <c r="BH53">
        <v>348</v>
      </c>
      <c r="BI53">
        <f>($BH$62-$BH$59)/200</f>
        <v>0.08</v>
      </c>
    </row>
    <row r="54" spans="1:80" x14ac:dyDescent="0.25">
      <c r="A54">
        <v>53</v>
      </c>
      <c r="D54">
        <v>69.124803000000014</v>
      </c>
      <c r="E54" s="5">
        <v>2</v>
      </c>
      <c r="F54">
        <v>53.352634000000002</v>
      </c>
      <c r="G54" s="4">
        <v>3</v>
      </c>
      <c r="P54">
        <v>2</v>
      </c>
      <c r="Q54" t="str">
        <f>CONCATENATE(C54,E54,G54,I54)</f>
        <v>23</v>
      </c>
      <c r="R54">
        <v>2</v>
      </c>
      <c r="X54" t="s">
        <v>275</v>
      </c>
      <c r="Y54" t="s">
        <v>266</v>
      </c>
      <c r="AN54">
        <v>1412</v>
      </c>
      <c r="AO54">
        <v>1383</v>
      </c>
      <c r="AP54">
        <v>1420</v>
      </c>
      <c r="AQ54">
        <v>1418</v>
      </c>
      <c r="BG54">
        <v>2</v>
      </c>
      <c r="BH54">
        <v>354</v>
      </c>
      <c r="BI54">
        <f>($BH$63-$BH$60)/200</f>
        <v>0.11</v>
      </c>
    </row>
    <row r="55" spans="1:80" x14ac:dyDescent="0.25">
      <c r="A55">
        <v>54</v>
      </c>
      <c r="D55">
        <v>69.135813000000013</v>
      </c>
      <c r="E55" s="5">
        <v>2</v>
      </c>
      <c r="F55">
        <v>53.327530000000003</v>
      </c>
      <c r="G55" s="4">
        <v>3</v>
      </c>
      <c r="P55">
        <v>2</v>
      </c>
      <c r="Q55" t="str">
        <f>CONCATENATE(C55,E55,G55,I55)</f>
        <v>23</v>
      </c>
      <c r="R55">
        <v>3</v>
      </c>
      <c r="X55" t="s">
        <v>275</v>
      </c>
      <c r="Y55" t="s">
        <v>263</v>
      </c>
      <c r="AN55">
        <v>1435</v>
      </c>
      <c r="AO55">
        <v>1406</v>
      </c>
      <c r="AP55">
        <v>1442</v>
      </c>
      <c r="AQ55">
        <v>1441</v>
      </c>
      <c r="AT55">
        <f>(($AO$50-$AN$49)/($AN$50-$AN$49))</f>
        <v>0.32258064516129031</v>
      </c>
      <c r="AU55">
        <f>(($AP$49-$AN$49)/($AN$50-$AN$49))</f>
        <v>0.45161290322580644</v>
      </c>
      <c r="AV55">
        <f>(($AQ$49-$AN$49)/($AN$50-$AN$49))</f>
        <v>0.54838709677419351</v>
      </c>
      <c r="AW55">
        <f>(($AN$49-$AO$49)/($AO$50-$AO$49))</f>
        <v>0.65517241379310343</v>
      </c>
      <c r="AX55">
        <f>(($AP$48-$AO$49)/($AO$50-$AO$49))</f>
        <v>0.17241379310344829</v>
      </c>
      <c r="AY55">
        <f>(($AQ$48-$AO$49)/($AO$50-$AO$49))</f>
        <v>0.51724137931034486</v>
      </c>
      <c r="AZ55">
        <f>(($AN$49-$AP$48)/($AP$49-$AP$48))</f>
        <v>0.5</v>
      </c>
      <c r="BA55">
        <f>(($AO$50-$AP$48)/($AP$49-$AP$48))</f>
        <v>0.8571428571428571</v>
      </c>
      <c r="BB55">
        <f>(($AQ$48-$AP$48)/($AP$49-$AP$48))</f>
        <v>0.35714285714285715</v>
      </c>
      <c r="BC55">
        <f>(($AN$49-$AQ$48)/($AQ$49-$AQ$48))</f>
        <v>0.19047619047619047</v>
      </c>
      <c r="BD55">
        <f>(($AO$50-$AQ$48)/($AQ$49-$AQ$48))</f>
        <v>0.66666666666666663</v>
      </c>
      <c r="BE55">
        <f>(($AP$49-$AQ$48)/($AQ$49-$AQ$48))</f>
        <v>0.8571428571428571</v>
      </c>
      <c r="BG55">
        <v>3</v>
      </c>
      <c r="BH55">
        <v>361</v>
      </c>
      <c r="BI55">
        <f>($BH$64-$BH$61)/200</f>
        <v>7.4999999999999997E-2</v>
      </c>
      <c r="BQ55">
        <f>(($AO$50-$AN$49)/($AN$50-$AN$49))</f>
        <v>0.32258064516129031</v>
      </c>
      <c r="BR55">
        <f>(($AP$49-$AN$49)/($AN$50-$AN$49))</f>
        <v>0.45161290322580644</v>
      </c>
      <c r="BS55">
        <f>1-(($AQ$49-$AN$49)/($AN$50-$AN$49))</f>
        <v>0.45161290322580649</v>
      </c>
      <c r="BT55">
        <f>1-(($AN$49-$AO$49)/($AO$50-$AO$49))</f>
        <v>0.34482758620689657</v>
      </c>
      <c r="BU55">
        <f>(($AP$48-$AO$49)/($AO$50-$AO$49))</f>
        <v>0.17241379310344829</v>
      </c>
      <c r="BV55">
        <f>1-(($AQ$48-$AO$49)/($AO$50-$AO$49))</f>
        <v>0.48275862068965514</v>
      </c>
      <c r="BW55">
        <f>(($AN$49-$AP$48)/($AP$49-$AP$48))</f>
        <v>0.5</v>
      </c>
      <c r="BX55">
        <f>1-(($AO$50-$AP$48)/($AP$49-$AP$48))</f>
        <v>0.1428571428571429</v>
      </c>
      <c r="BY55">
        <f>(($AQ$48-$AP$48)/($AP$49-$AP$48))</f>
        <v>0.35714285714285715</v>
      </c>
      <c r="BZ55">
        <f>(($AN$49-$AQ$48)/($AQ$49-$AQ$48))</f>
        <v>0.19047619047619047</v>
      </c>
      <c r="CA55">
        <f>1-(($AO$50-$AQ$48)/($AQ$49-$AQ$48))</f>
        <v>0.33333333333333337</v>
      </c>
      <c r="CB55">
        <f>1-(($AP$49-$AQ$48)/($AQ$49-$AQ$48))</f>
        <v>0.1428571428571429</v>
      </c>
    </row>
    <row r="56" spans="1:80" x14ac:dyDescent="0.25">
      <c r="A56">
        <v>55</v>
      </c>
      <c r="D56">
        <v>69.126066000000009</v>
      </c>
      <c r="E56" s="5">
        <v>2</v>
      </c>
      <c r="F56">
        <v>53.345188</v>
      </c>
      <c r="G56" s="4">
        <v>3</v>
      </c>
      <c r="P56">
        <v>2</v>
      </c>
      <c r="Q56" t="str">
        <f>CONCATENATE(C56,E56,G56,I56)</f>
        <v>23</v>
      </c>
      <c r="R56">
        <v>4</v>
      </c>
      <c r="X56" t="s">
        <v>275</v>
      </c>
      <c r="Y56" t="s">
        <v>264</v>
      </c>
      <c r="AN56">
        <v>1457</v>
      </c>
      <c r="AO56">
        <v>1427</v>
      </c>
      <c r="AP56">
        <v>1467</v>
      </c>
      <c r="AQ56">
        <v>1464</v>
      </c>
      <c r="AT56">
        <f>(($AO$51-$AN$49)/($AN$50-$AN$49))</f>
        <v>0.967741935483871</v>
      </c>
      <c r="AU56">
        <f>(($AP$50-$AN$50)/($AN$51-$AN$50))</f>
        <v>0.32</v>
      </c>
      <c r="AV56">
        <f>(($AQ$50-$AN$50)/($AN$51-$AN$50))</f>
        <v>0.36</v>
      </c>
      <c r="AW56">
        <f>(($AN$50-$AO$51)/($AO$52-$AO$51))</f>
        <v>0.05</v>
      </c>
      <c r="AX56">
        <f>(($AP$49-$AO$50)/($AO$51-$AO$50))</f>
        <v>0.2</v>
      </c>
      <c r="AY56">
        <f>(($AQ$49-$AO$50)/($AO$51-$AO$50))</f>
        <v>0.35</v>
      </c>
      <c r="AZ56">
        <f>(($AN$50-$AP$49)/($AP$50-$AP$49))</f>
        <v>0.68</v>
      </c>
      <c r="BA56">
        <f>(($AO$51-$AP$49)/($AP$50-$AP$49))</f>
        <v>0.64</v>
      </c>
      <c r="BB56">
        <f>(($AQ$49-$AP$49)/($AP$50-$AP$49))</f>
        <v>0.12</v>
      </c>
      <c r="BC56">
        <f>(($AN$50-$AQ$49)/($AQ$50-$AQ$49))</f>
        <v>0.60869565217391308</v>
      </c>
      <c r="BD56">
        <f>(($AO$51-$AQ$49)/($AQ$50-$AQ$49))</f>
        <v>0.56521739130434778</v>
      </c>
      <c r="BE56">
        <f>(($AP$50-$AQ$49)/($AQ$50-$AQ$49))</f>
        <v>0.95652173913043481</v>
      </c>
      <c r="BG56">
        <v>4</v>
      </c>
      <c r="BH56">
        <v>363</v>
      </c>
      <c r="BI56">
        <f>($BH$65-$BH$62)/200</f>
        <v>8.5000000000000006E-2</v>
      </c>
      <c r="BQ56">
        <f>1-(($AO$51-$AN$49)/($AN$50-$AN$49))</f>
        <v>3.2258064516129004E-2</v>
      </c>
      <c r="BR56">
        <f>(($AP$50-$AN$50)/($AN$51-$AN$50))</f>
        <v>0.32</v>
      </c>
      <c r="BS56">
        <f>(($AQ$50-$AN$50)/($AN$51-$AN$50))</f>
        <v>0.36</v>
      </c>
      <c r="BT56">
        <f>(($AN$50-$AO$51)/($AO$52-$AO$51))</f>
        <v>0.05</v>
      </c>
      <c r="BU56">
        <f>(($AP$49-$AO$50)/($AO$51-$AO$50))</f>
        <v>0.2</v>
      </c>
      <c r="BV56">
        <f>(($AQ$49-$AO$50)/($AO$51-$AO$50))</f>
        <v>0.35</v>
      </c>
      <c r="BW56">
        <f>1-(($AN$50-$AP$49)/($AP$50-$AP$49))</f>
        <v>0.31999999999999995</v>
      </c>
      <c r="BX56">
        <f>1-(($AO$51-$AP$49)/($AP$50-$AP$49))</f>
        <v>0.36</v>
      </c>
      <c r="BY56">
        <f>(($AQ$49-$AP$49)/($AP$50-$AP$49))</f>
        <v>0.12</v>
      </c>
      <c r="BZ56">
        <f>1-(($AN$50-$AQ$49)/($AQ$50-$AQ$49))</f>
        <v>0.39130434782608692</v>
      </c>
      <c r="CA56">
        <f>1-(($AO$51-$AQ$49)/($AQ$50-$AQ$49))</f>
        <v>0.43478260869565222</v>
      </c>
      <c r="CB56">
        <f>1-(($AP$50-$AQ$49)/($AQ$50-$AQ$49))</f>
        <v>4.3478260869565188E-2</v>
      </c>
    </row>
    <row r="57" spans="1:80" x14ac:dyDescent="0.25">
      <c r="A57">
        <v>56</v>
      </c>
      <c r="D57">
        <v>69.139550000000014</v>
      </c>
      <c r="E57" s="5">
        <v>2</v>
      </c>
      <c r="F57">
        <v>53.363047999999999</v>
      </c>
      <c r="G57" s="4">
        <v>3</v>
      </c>
      <c r="P57">
        <v>2</v>
      </c>
      <c r="Q57" t="str">
        <f>CONCATENATE(C57,E57,G57,I57)</f>
        <v>23</v>
      </c>
      <c r="R57">
        <v>1</v>
      </c>
      <c r="X57" t="s">
        <v>275</v>
      </c>
      <c r="Y57" t="s">
        <v>265</v>
      </c>
      <c r="AB57" t="s">
        <v>275</v>
      </c>
      <c r="AC57" t="str">
        <f>CONCATENATE($R57,$R58,$R59,$R60)</f>
        <v>1234</v>
      </c>
      <c r="AN57">
        <v>1482</v>
      </c>
      <c r="AO57">
        <v>1450</v>
      </c>
      <c r="AP57">
        <v>1493</v>
      </c>
      <c r="AQ57">
        <v>1489</v>
      </c>
      <c r="AT57">
        <f>(($AO$52-$AN$50)/($AN$51-$AN$50))</f>
        <v>0.76</v>
      </c>
      <c r="AU57">
        <f>(($AP$51-$AN$51)/($AN$52-$AN$51))</f>
        <v>0.29166666666666669</v>
      </c>
      <c r="AV57">
        <f>(($AQ$51-$AN$51)/($AN$52-$AN$51))</f>
        <v>0.29166666666666669</v>
      </c>
      <c r="AW57">
        <f>(($AN$51-$AO$52)/($AO$53-$AO$52))</f>
        <v>0.25</v>
      </c>
      <c r="AX57">
        <f>(($AP$50-$AO$51)/($AO$52-$AO$51))</f>
        <v>0.45</v>
      </c>
      <c r="AY57">
        <f>(($AQ$50-$AO$51)/($AO$52-$AO$51))</f>
        <v>0.5</v>
      </c>
      <c r="AZ57">
        <f>(($AN$51-$AP$50)/($AP$51-$AP$50))</f>
        <v>0.70833333333333337</v>
      </c>
      <c r="BA57">
        <f>(($AO$52-$AP$50)/($AP$51-$AP$50))</f>
        <v>0.45833333333333331</v>
      </c>
      <c r="BB57">
        <f>(($AQ$50-$AP$50)/($AP$51-$AP$50))</f>
        <v>4.1666666666666664E-2</v>
      </c>
      <c r="BC57">
        <f>(($AN$51-$AQ$50)/($AQ$51-$AQ$50))</f>
        <v>0.69565217391304346</v>
      </c>
      <c r="BD57">
        <f>(($AO$52-$AQ$50)/($AQ$51-$AQ$50))</f>
        <v>0.43478260869565216</v>
      </c>
      <c r="BE57">
        <f>(($AP$51-$AQ$51)/($AQ$52-$AQ$51))</f>
        <v>0</v>
      </c>
      <c r="BG57">
        <v>1</v>
      </c>
      <c r="BH57">
        <v>371</v>
      </c>
      <c r="BI57">
        <f>($BH$66-$BH$63)/200</f>
        <v>0.08</v>
      </c>
      <c r="BQ57">
        <f>1-(($AO$52-$AN$50)/($AN$51-$AN$50))</f>
        <v>0.24</v>
      </c>
      <c r="BR57">
        <f>(($AP$51-$AN$51)/($AN$52-$AN$51))</f>
        <v>0.29166666666666669</v>
      </c>
      <c r="BS57">
        <f>(($AQ$51-$AN$51)/($AN$52-$AN$51))</f>
        <v>0.29166666666666669</v>
      </c>
      <c r="BT57">
        <f>(($AN$51-$AO$52)/($AO$53-$AO$52))</f>
        <v>0.25</v>
      </c>
      <c r="BU57">
        <f>(($AP$50-$AO$51)/($AO$52-$AO$51))</f>
        <v>0.45</v>
      </c>
      <c r="BV57">
        <f>(($AQ$50-$AO$51)/($AO$52-$AO$51))</f>
        <v>0.5</v>
      </c>
      <c r="BW57">
        <f>1-(($AN$51-$AP$50)/($AP$51-$AP$50))</f>
        <v>0.29166666666666663</v>
      </c>
      <c r="BX57">
        <f>(($AO$52-$AP$50)/($AP$51-$AP$50))</f>
        <v>0.45833333333333331</v>
      </c>
      <c r="BY57">
        <f>(($AQ$50-$AP$50)/($AP$51-$AP$50))</f>
        <v>4.1666666666666664E-2</v>
      </c>
      <c r="BZ57">
        <f>1-(($AN$51-$AQ$50)/($AQ$51-$AQ$50))</f>
        <v>0.30434782608695654</v>
      </c>
      <c r="CA57">
        <f>(($AO$52-$AQ$50)/($AQ$51-$AQ$50))</f>
        <v>0.43478260869565216</v>
      </c>
      <c r="CB57">
        <f>(($AP$51-$AQ$51)/($AQ$52-$AQ$51))</f>
        <v>0</v>
      </c>
    </row>
    <row r="58" spans="1:80" x14ac:dyDescent="0.25">
      <c r="A58">
        <v>57</v>
      </c>
      <c r="D58">
        <v>69.07723</v>
      </c>
      <c r="E58" s="5">
        <v>2</v>
      </c>
      <c r="F58">
        <v>53.302009000000005</v>
      </c>
      <c r="G58" s="4">
        <v>3</v>
      </c>
      <c r="P58">
        <v>2</v>
      </c>
      <c r="Q58" t="str">
        <f>CONCATENATE(C58,E58,G58,I58)</f>
        <v>23</v>
      </c>
      <c r="R58">
        <v>2</v>
      </c>
      <c r="X58" t="s">
        <v>275</v>
      </c>
      <c r="Y58" t="s">
        <v>266</v>
      </c>
      <c r="AN58">
        <v>1555</v>
      </c>
      <c r="AO58">
        <v>1474</v>
      </c>
      <c r="AP58">
        <v>1535</v>
      </c>
      <c r="AQ58">
        <v>1538</v>
      </c>
      <c r="AT58">
        <f>(($AO$53-$AN$51)/($AN$52-$AN$51))</f>
        <v>0.75</v>
      </c>
      <c r="AU58">
        <f>(($AP$52-$AN$52)/($AN$53-$AN$52))</f>
        <v>0.29166666666666669</v>
      </c>
      <c r="AV58">
        <f>(($AQ$52-$AN$52)/($AN$53-$AN$52))</f>
        <v>0.25</v>
      </c>
      <c r="AW58">
        <f>(($AN$52-$AO$53)/($AO$54-$AO$53))</f>
        <v>0.25</v>
      </c>
      <c r="AX58">
        <f>(($AP$51-$AO$52)/($AO$53-$AO$52))</f>
        <v>0.54166666666666663</v>
      </c>
      <c r="AY58">
        <f>(($AQ$51-$AO$52)/($AO$53-$AO$52))</f>
        <v>0.54166666666666663</v>
      </c>
      <c r="AZ58">
        <f>(($AN$52-$AP$51)/($AP$52-$AP$51))</f>
        <v>0.70833333333333337</v>
      </c>
      <c r="BA58">
        <f>(($AO$53-$AP$51)/($AP$52-$AP$51))</f>
        <v>0.45833333333333331</v>
      </c>
      <c r="BB58">
        <f>(($AQ$51-$AP$51)/($AP$52-$AP$51))</f>
        <v>0</v>
      </c>
      <c r="BC58">
        <f>(($AN$52-$AQ$51)/($AQ$52-$AQ$51))</f>
        <v>0.73913043478260865</v>
      </c>
      <c r="BD58">
        <f>(($AO$53-$AQ$51)/($AQ$52-$AQ$51))</f>
        <v>0.47826086956521741</v>
      </c>
      <c r="BE58">
        <f>(($AP$52-$AQ$52)/($AQ$53-$AQ$52))</f>
        <v>4.1666666666666664E-2</v>
      </c>
      <c r="BG58">
        <v>2</v>
      </c>
      <c r="BH58">
        <v>377</v>
      </c>
      <c r="BI58">
        <f>($BH$67-$BH$64)/200</f>
        <v>0.11</v>
      </c>
      <c r="BQ58">
        <f>1-(($AO$53-$AN$51)/($AN$52-$AN$51))</f>
        <v>0.25</v>
      </c>
      <c r="BR58">
        <f>(($AP$52-$AN$52)/($AN$53-$AN$52))</f>
        <v>0.29166666666666669</v>
      </c>
      <c r="BS58">
        <f>(($AQ$52-$AN$52)/($AN$53-$AN$52))</f>
        <v>0.25</v>
      </c>
      <c r="BT58">
        <f>(($AN$52-$AO$53)/($AO$54-$AO$53))</f>
        <v>0.25</v>
      </c>
      <c r="BU58">
        <f>1-(($AP$51-$AO$52)/($AO$53-$AO$52))</f>
        <v>0.45833333333333337</v>
      </c>
      <c r="BV58">
        <f>1-(($AQ$51-$AO$52)/($AO$53-$AO$52))</f>
        <v>0.45833333333333337</v>
      </c>
      <c r="BW58">
        <f>1-(($AN$52-$AP$51)/($AP$52-$AP$51))</f>
        <v>0.29166666666666663</v>
      </c>
      <c r="BX58">
        <f>(($AO$53-$AP$51)/($AP$52-$AP$51))</f>
        <v>0.45833333333333331</v>
      </c>
      <c r="BY58">
        <f>(($AQ$51-$AP$51)/($AP$52-$AP$51))</f>
        <v>0</v>
      </c>
      <c r="BZ58">
        <f>1-(($AN$52-$AQ$51)/($AQ$52-$AQ$51))</f>
        <v>0.26086956521739135</v>
      </c>
      <c r="CA58">
        <f>(($AO$53-$AQ$51)/($AQ$52-$AQ$51))</f>
        <v>0.47826086956521741</v>
      </c>
      <c r="CB58">
        <f>(($AP$52-$AQ$52)/($AQ$53-$AQ$52))</f>
        <v>4.1666666666666664E-2</v>
      </c>
    </row>
    <row r="59" spans="1:80" x14ac:dyDescent="0.25">
      <c r="A59">
        <v>58</v>
      </c>
      <c r="D59">
        <v>69.088997000000006</v>
      </c>
      <c r="E59" s="5">
        <v>2</v>
      </c>
      <c r="F59">
        <v>53.302009000000005</v>
      </c>
      <c r="G59" s="4">
        <v>3</v>
      </c>
      <c r="P59">
        <v>2</v>
      </c>
      <c r="Q59" t="str">
        <f>CONCATENATE(C59,E59,G59,I59)</f>
        <v>23</v>
      </c>
      <c r="R59">
        <v>3</v>
      </c>
      <c r="X59" t="s">
        <v>275</v>
      </c>
      <c r="Y59" t="s">
        <v>263</v>
      </c>
      <c r="AN59">
        <v>1577</v>
      </c>
      <c r="AO59">
        <v>1530</v>
      </c>
      <c r="AP59">
        <v>1561</v>
      </c>
      <c r="AQ59">
        <v>1561</v>
      </c>
      <c r="AT59">
        <f>(($AO$54-$AN$52)/($AN$53-$AN$52))</f>
        <v>0.75</v>
      </c>
      <c r="AU59">
        <f>(($AP$53-$AN$53)/($AN$54-$AN$53))</f>
        <v>0.2608695652173913</v>
      </c>
      <c r="AV59">
        <f>(($AQ$53-$AN$53)/($AN$54-$AN$53))</f>
        <v>0.2608695652173913</v>
      </c>
      <c r="AW59">
        <f>(($AN$53-$AO$54)/($AO$55-$AO$54))</f>
        <v>0.2608695652173913</v>
      </c>
      <c r="AX59">
        <f>(($AP$52-$AO$53)/($AO$54-$AO$53))</f>
        <v>0.54166666666666663</v>
      </c>
      <c r="AY59">
        <f>(($AQ$52-$AO$53)/($AO$54-$AO$53))</f>
        <v>0.5</v>
      </c>
      <c r="AZ59">
        <f>(($AN$53-$AP$52)/($AP$53-$AP$52))</f>
        <v>0.73913043478260865</v>
      </c>
      <c r="BA59">
        <f>(($AO$54-$AP$52)/($AP$53-$AP$52))</f>
        <v>0.47826086956521741</v>
      </c>
      <c r="BB59">
        <f>(($AQ$52-$AP$51)/($AP$52-$AP$51))</f>
        <v>0.95833333333333337</v>
      </c>
      <c r="BC59">
        <f>(($AN$53-$AQ$52)/($AQ$53-$AQ$52))</f>
        <v>0.75</v>
      </c>
      <c r="BD59">
        <f>(($AO$54-$AQ$52)/($AQ$53-$AQ$52))</f>
        <v>0.5</v>
      </c>
      <c r="BE59">
        <f>(($AP$53-$AQ$53)/($AQ$54-$AQ$53))</f>
        <v>0</v>
      </c>
      <c r="BG59">
        <v>3</v>
      </c>
      <c r="BH59">
        <v>384</v>
      </c>
      <c r="BI59">
        <f>($BH$68-$BH$65)/200</f>
        <v>8.5000000000000006E-2</v>
      </c>
      <c r="BQ59">
        <f>1-(($AO$54-$AN$52)/($AN$53-$AN$52))</f>
        <v>0.25</v>
      </c>
      <c r="BR59">
        <f>(($AP$53-$AN$53)/($AN$54-$AN$53))</f>
        <v>0.2608695652173913</v>
      </c>
      <c r="BS59">
        <f>(($AQ$53-$AN$53)/($AN$54-$AN$53))</f>
        <v>0.2608695652173913</v>
      </c>
      <c r="BT59">
        <f>(($AN$53-$AO$54)/($AO$55-$AO$54))</f>
        <v>0.2608695652173913</v>
      </c>
      <c r="BU59">
        <f>1-(($AP$52-$AO$53)/($AO$54-$AO$53))</f>
        <v>0.45833333333333337</v>
      </c>
      <c r="BV59">
        <f>(($AQ$52-$AO$53)/($AO$54-$AO$53))</f>
        <v>0.5</v>
      </c>
      <c r="BW59">
        <f>1-(($AN$53-$AP$52)/($AP$53-$AP$52))</f>
        <v>0.26086956521739135</v>
      </c>
      <c r="BX59">
        <f>(($AO$54-$AP$52)/($AP$53-$AP$52))</f>
        <v>0.47826086956521741</v>
      </c>
      <c r="BY59">
        <f>1-(($AQ$52-$AP$51)/($AP$52-$AP$51))</f>
        <v>4.166666666666663E-2</v>
      </c>
      <c r="BZ59">
        <f>1-(($AN$53-$AQ$52)/($AQ$53-$AQ$52))</f>
        <v>0.25</v>
      </c>
      <c r="CA59">
        <f>(($AO$54-$AQ$52)/($AQ$53-$AQ$52))</f>
        <v>0.5</v>
      </c>
      <c r="CB59">
        <f>(($AP$53-$AQ$53)/($AQ$54-$AQ$53))</f>
        <v>0</v>
      </c>
    </row>
    <row r="60" spans="1:80" x14ac:dyDescent="0.25">
      <c r="A60">
        <v>59</v>
      </c>
      <c r="D60">
        <v>69.111370000000008</v>
      </c>
      <c r="E60" s="5">
        <v>2</v>
      </c>
      <c r="P60">
        <v>1</v>
      </c>
      <c r="Q60" t="str">
        <f>CONCATENATE(C60,E60,G60,I60)</f>
        <v>2</v>
      </c>
      <c r="R60">
        <v>4</v>
      </c>
      <c r="X60" t="s">
        <v>275</v>
      </c>
      <c r="Y60" t="s">
        <v>264</v>
      </c>
      <c r="AN60">
        <v>1599</v>
      </c>
      <c r="AO60">
        <v>1552</v>
      </c>
      <c r="AP60">
        <v>1584</v>
      </c>
      <c r="AQ60">
        <v>1584</v>
      </c>
      <c r="AT60">
        <f>(($AO$55-$AN$53)/($AN$54-$AN$53))</f>
        <v>0.73913043478260865</v>
      </c>
      <c r="AU60">
        <f>(($AP$54-$AN$54)/($AN$55-$AN$54))</f>
        <v>0.34782608695652173</v>
      </c>
      <c r="AV60">
        <f>(($AQ$54-$AN$54)/($AN$55-$AN$54))</f>
        <v>0.2608695652173913</v>
      </c>
      <c r="AW60">
        <f>(($AN$54-$AO$55)/($AO$56-$AO$55))</f>
        <v>0.2857142857142857</v>
      </c>
      <c r="AX60">
        <f>(($AP$53-$AO$54)/($AO$55-$AO$54))</f>
        <v>0.52173913043478259</v>
      </c>
      <c r="AY60">
        <f>(($AQ$53-$AO$54)/($AO$55-$AO$54))</f>
        <v>0.52173913043478259</v>
      </c>
      <c r="AZ60">
        <f>(($AN$54-$AP$53)/($AP$54-$AP$53))</f>
        <v>0.68</v>
      </c>
      <c r="BA60">
        <f>(($AO$55-$AP$53)/($AP$54-$AP$53))</f>
        <v>0.44</v>
      </c>
      <c r="BB60">
        <f>(($AQ$53-$AP$53)/($AP$54-$AP$53))</f>
        <v>0</v>
      </c>
      <c r="BC60">
        <f>(($AN$54-$AQ$53)/($AQ$54-$AQ$53))</f>
        <v>0.73913043478260865</v>
      </c>
      <c r="BD60">
        <f>(($AO$55-$AQ$53)/($AQ$54-$AQ$53))</f>
        <v>0.47826086956521741</v>
      </c>
      <c r="BE60">
        <f>(($AP$54-$AQ$54)/($AQ$55-$AQ$54))</f>
        <v>8.6956521739130432E-2</v>
      </c>
      <c r="BG60">
        <v>4</v>
      </c>
      <c r="BH60">
        <v>385</v>
      </c>
      <c r="BI60">
        <f>($BH$69-$BH$66)/200</f>
        <v>0.08</v>
      </c>
      <c r="BQ60">
        <f>1-(($AO$55-$AN$53)/($AN$54-$AN$53))</f>
        <v>0.26086956521739135</v>
      </c>
      <c r="BR60">
        <f>(($AP$54-$AN$54)/($AN$55-$AN$54))</f>
        <v>0.34782608695652173</v>
      </c>
      <c r="BS60">
        <f>(($AQ$54-$AN$54)/($AN$55-$AN$54))</f>
        <v>0.2608695652173913</v>
      </c>
      <c r="BT60">
        <f>(($AN$54-$AO$55)/($AO$56-$AO$55))</f>
        <v>0.2857142857142857</v>
      </c>
      <c r="BU60">
        <f>1-(($AP$53-$AO$54)/($AO$55-$AO$54))</f>
        <v>0.47826086956521741</v>
      </c>
      <c r="BV60">
        <f>1-(($AQ$53-$AO$54)/($AO$55-$AO$54))</f>
        <v>0.47826086956521741</v>
      </c>
      <c r="BW60">
        <f>1-(($AN$54-$AP$53)/($AP$54-$AP$53))</f>
        <v>0.31999999999999995</v>
      </c>
      <c r="BX60">
        <f>(($AO$55-$AP$53)/($AP$54-$AP$53))</f>
        <v>0.44</v>
      </c>
      <c r="BY60">
        <f>(($AQ$53-$AP$53)/($AP$54-$AP$53))</f>
        <v>0</v>
      </c>
      <c r="BZ60">
        <f>1-(($AN$54-$AQ$53)/($AQ$54-$AQ$53))</f>
        <v>0.26086956521739135</v>
      </c>
      <c r="CA60">
        <f>(($AO$55-$AQ$53)/($AQ$54-$AQ$53))</f>
        <v>0.47826086956521741</v>
      </c>
      <c r="CB60">
        <f>(($AP$54-$AQ$54)/($AQ$55-$AQ$54))</f>
        <v>8.6956521739130432E-2</v>
      </c>
    </row>
    <row r="61" spans="1:80" x14ac:dyDescent="0.25">
      <c r="A61">
        <v>60</v>
      </c>
      <c r="D61">
        <v>69.117279000000011</v>
      </c>
      <c r="E61" s="5">
        <v>2</v>
      </c>
      <c r="P61">
        <v>1</v>
      </c>
      <c r="Q61" t="str">
        <f>CONCATENATE(C61,E61,G61,I61)</f>
        <v>2</v>
      </c>
      <c r="R61">
        <v>1</v>
      </c>
      <c r="X61" t="s">
        <v>275</v>
      </c>
      <c r="Y61" t="s">
        <v>265</v>
      </c>
      <c r="AB61" t="s">
        <v>275</v>
      </c>
      <c r="AC61" t="str">
        <f>CONCATENATE($R61,$R62,$R63,$R64)</f>
        <v>1234</v>
      </c>
      <c r="AN61">
        <v>1620</v>
      </c>
      <c r="AO61">
        <v>1573</v>
      </c>
      <c r="AP61">
        <v>1607</v>
      </c>
      <c r="AQ61">
        <v>1606</v>
      </c>
      <c r="AT61">
        <f>(($AO$56-$AN$54)/($AN$55-$AN$54))</f>
        <v>0.65217391304347827</v>
      </c>
      <c r="AU61">
        <f>(($AP$55-$AN$55)/($AN$56-$AN$55))</f>
        <v>0.31818181818181818</v>
      </c>
      <c r="AV61">
        <f>(($AQ$55-$AN$55)/($AN$56-$AN$55))</f>
        <v>0.27272727272727271</v>
      </c>
      <c r="AW61">
        <f>(($AN$55-$AO$56)/($AO$57-$AO$56))</f>
        <v>0.34782608695652173</v>
      </c>
      <c r="AX61">
        <f>(($AP$54-$AO$55)/($AO$56-$AO$55))</f>
        <v>0.66666666666666663</v>
      </c>
      <c r="AY61">
        <f>(($AQ$54-$AO$55)/($AO$56-$AO$55))</f>
        <v>0.5714285714285714</v>
      </c>
      <c r="AZ61">
        <f>(($AN$55-$AP$54)/($AP$55-$AP$54))</f>
        <v>0.68181818181818177</v>
      </c>
      <c r="BA61">
        <f>(($AO$56-$AP$54)/($AP$55-$AP$54))</f>
        <v>0.31818181818181818</v>
      </c>
      <c r="BB61">
        <f>(($AQ$54-$AP$53)/($AP$54-$AP$53))</f>
        <v>0.92</v>
      </c>
      <c r="BC61">
        <f>(($AN$55-$AQ$54)/($AQ$55-$AQ$54))</f>
        <v>0.73913043478260865</v>
      </c>
      <c r="BD61">
        <f>(($AO$56-$AQ$54)/($AQ$55-$AQ$54))</f>
        <v>0.39130434782608697</v>
      </c>
      <c r="BE61">
        <f>(($AP$55-$AQ$55)/($AQ$56-$AQ$55))</f>
        <v>4.3478260869565216E-2</v>
      </c>
      <c r="BG61">
        <v>1</v>
      </c>
      <c r="BH61">
        <v>394</v>
      </c>
      <c r="BI61">
        <f>($BH$70-$BH$67)/200</f>
        <v>0.08</v>
      </c>
      <c r="BQ61">
        <f>1-(($AO$56-$AN$54)/($AN$55-$AN$54))</f>
        <v>0.34782608695652173</v>
      </c>
      <c r="BR61">
        <f>(($AP$55-$AN$55)/($AN$56-$AN$55))</f>
        <v>0.31818181818181818</v>
      </c>
      <c r="BS61">
        <f>(($AQ$55-$AN$55)/($AN$56-$AN$55))</f>
        <v>0.27272727272727271</v>
      </c>
      <c r="BT61">
        <f>(($AN$55-$AO$56)/($AO$57-$AO$56))</f>
        <v>0.34782608695652173</v>
      </c>
      <c r="BU61">
        <f>1-(($AP$54-$AO$55)/($AO$56-$AO$55))</f>
        <v>0.33333333333333337</v>
      </c>
      <c r="BV61">
        <f>1-(($AQ$54-$AO$55)/($AO$56-$AO$55))</f>
        <v>0.4285714285714286</v>
      </c>
      <c r="BW61">
        <f>1-(($AN$55-$AP$54)/($AP$55-$AP$54))</f>
        <v>0.31818181818181823</v>
      </c>
      <c r="BX61">
        <f>(($AO$56-$AP$54)/($AP$55-$AP$54))</f>
        <v>0.31818181818181818</v>
      </c>
      <c r="BY61">
        <f>1-(($AQ$54-$AP$53)/($AP$54-$AP$53))</f>
        <v>7.999999999999996E-2</v>
      </c>
      <c r="BZ61">
        <f>1-(($AN$55-$AQ$54)/($AQ$55-$AQ$54))</f>
        <v>0.26086956521739135</v>
      </c>
      <c r="CA61">
        <f>(($AO$56-$AQ$54)/($AQ$55-$AQ$54))</f>
        <v>0.39130434782608697</v>
      </c>
      <c r="CB61">
        <f>(($AP$55-$AQ$55)/($AQ$56-$AQ$55))</f>
        <v>4.3478260869565216E-2</v>
      </c>
    </row>
    <row r="62" spans="1:80" x14ac:dyDescent="0.25">
      <c r="A62">
        <v>61</v>
      </c>
      <c r="D62">
        <v>69.084452000000013</v>
      </c>
      <c r="E62" s="5">
        <v>2</v>
      </c>
      <c r="P62">
        <v>1</v>
      </c>
      <c r="Q62" t="str">
        <f>CONCATENATE(C62,E62,G62,I62)</f>
        <v>2</v>
      </c>
      <c r="R62">
        <v>2</v>
      </c>
      <c r="X62" t="s">
        <v>275</v>
      </c>
      <c r="Y62" t="s">
        <v>266</v>
      </c>
      <c r="AN62">
        <v>1644</v>
      </c>
      <c r="AO62">
        <v>1594</v>
      </c>
      <c r="AP62">
        <v>1629</v>
      </c>
      <c r="AQ62">
        <v>1628</v>
      </c>
      <c r="AT62">
        <f>(($AO$57-$AN$55)/($AN$56-$AN$55))</f>
        <v>0.68181818181818177</v>
      </c>
      <c r="AU62">
        <f>(($AP$56-$AN$56)/($AN$57-$AN$56))</f>
        <v>0.4</v>
      </c>
      <c r="AV62">
        <f>(($AQ$56-$AN$56)/($AN$57-$AN$56))</f>
        <v>0.28000000000000003</v>
      </c>
      <c r="AW62">
        <f>(($AN$56-$AO$57)/($AO$58-$AO$57))</f>
        <v>0.29166666666666669</v>
      </c>
      <c r="AX62">
        <f>(($AP$55-$AO$56)/($AO$57-$AO$56))</f>
        <v>0.65217391304347827</v>
      </c>
      <c r="AY62">
        <f>(($AQ$55-$AO$56)/($AO$57-$AO$56))</f>
        <v>0.60869565217391308</v>
      </c>
      <c r="AZ62">
        <f>(($AN$56-$AP$55)/($AP$56-$AP$55))</f>
        <v>0.6</v>
      </c>
      <c r="BA62">
        <f>(($AO$57-$AP$55)/($AP$56-$AP$55))</f>
        <v>0.32</v>
      </c>
      <c r="BB62">
        <f>(($AQ$55-$AP$54)/($AP$55-$AP$54))</f>
        <v>0.95454545454545459</v>
      </c>
      <c r="BC62">
        <f>(($AN$56-$AQ$55)/($AQ$56-$AQ$55))</f>
        <v>0.69565217391304346</v>
      </c>
      <c r="BD62">
        <f>(($AO$57-$AQ$55)/($AQ$56-$AQ$55))</f>
        <v>0.39130434782608697</v>
      </c>
      <c r="BE62">
        <f>(($AP$56-$AQ$56)/($AQ$57-$AQ$56))</f>
        <v>0.12</v>
      </c>
      <c r="BG62">
        <v>2</v>
      </c>
      <c r="BH62">
        <v>400</v>
      </c>
      <c r="BI62">
        <f>($BH$71-$BH$68)/200</f>
        <v>0.105</v>
      </c>
      <c r="BQ62">
        <f>1-(($AO$57-$AN$55)/($AN$56-$AN$55))</f>
        <v>0.31818181818181823</v>
      </c>
      <c r="BR62">
        <f>(($AP$56-$AN$56)/($AN$57-$AN$56))</f>
        <v>0.4</v>
      </c>
      <c r="BS62">
        <f>(($AQ$56-$AN$56)/($AN$57-$AN$56))</f>
        <v>0.28000000000000003</v>
      </c>
      <c r="BT62">
        <f>(($AN$56-$AO$57)/($AO$58-$AO$57))</f>
        <v>0.29166666666666669</v>
      </c>
      <c r="BU62">
        <f>1-(($AP$55-$AO$56)/($AO$57-$AO$56))</f>
        <v>0.34782608695652173</v>
      </c>
      <c r="BV62">
        <f>1-(($AQ$55-$AO$56)/($AO$57-$AO$56))</f>
        <v>0.39130434782608692</v>
      </c>
      <c r="BW62">
        <f>1-(($AN$56-$AP$55)/($AP$56-$AP$55))</f>
        <v>0.4</v>
      </c>
      <c r="BX62">
        <f>(($AO$57-$AP$55)/($AP$56-$AP$55))</f>
        <v>0.32</v>
      </c>
      <c r="BY62">
        <f>1-(($AQ$55-$AP$54)/($AP$55-$AP$54))</f>
        <v>4.5454545454545414E-2</v>
      </c>
      <c r="BZ62">
        <f>1-(($AN$56-$AQ$55)/($AQ$56-$AQ$55))</f>
        <v>0.30434782608695654</v>
      </c>
      <c r="CA62">
        <f>(($AO$57-$AQ$55)/($AQ$56-$AQ$55))</f>
        <v>0.39130434782608697</v>
      </c>
      <c r="CB62">
        <f>(($AP$56-$AQ$56)/($AQ$57-$AQ$56))</f>
        <v>0.12</v>
      </c>
    </row>
    <row r="63" spans="1:80" x14ac:dyDescent="0.25">
      <c r="A63">
        <v>62</v>
      </c>
      <c r="D63">
        <v>69.084452000000013</v>
      </c>
      <c r="E63" s="5">
        <v>2</v>
      </c>
      <c r="P63">
        <v>1</v>
      </c>
      <c r="Q63" t="str">
        <f>CONCATENATE(C63,E63,G63,I63)</f>
        <v>2</v>
      </c>
      <c r="R63">
        <v>3</v>
      </c>
      <c r="X63" t="s">
        <v>275</v>
      </c>
      <c r="Y63" t="s">
        <v>263</v>
      </c>
      <c r="AN63">
        <v>1667</v>
      </c>
      <c r="AO63">
        <v>1615</v>
      </c>
      <c r="AP63">
        <v>1652</v>
      </c>
      <c r="AQ63">
        <v>1652</v>
      </c>
      <c r="AT63">
        <f>(($AO$58-$AN$56)/($AN$57-$AN$56))</f>
        <v>0.68</v>
      </c>
      <c r="AX63">
        <f>(($AP$56-$AO$57)/($AO$58-$AO$57))</f>
        <v>0.70833333333333337</v>
      </c>
      <c r="AY63">
        <f>(($AQ$56-$AO$57)/($AO$58-$AO$57))</f>
        <v>0.58333333333333337</v>
      </c>
      <c r="AZ63">
        <f>(($AN$57-$AP$56)/($AP$57-$AP$56))</f>
        <v>0.57692307692307687</v>
      </c>
      <c r="BA63">
        <f>(($AO$58-$AP$56)/($AP$57-$AP$56))</f>
        <v>0.26923076923076922</v>
      </c>
      <c r="BB63">
        <f>(($AQ$56-$AP$55)/($AP$56-$AP$55))</f>
        <v>0.88</v>
      </c>
      <c r="BC63">
        <f>(($AN$57-$AQ$56)/($AQ$57-$AQ$56))</f>
        <v>0.72</v>
      </c>
      <c r="BD63">
        <f>(($AO$58-$AQ$56)/($AQ$57-$AQ$56))</f>
        <v>0.4</v>
      </c>
      <c r="BG63">
        <v>3</v>
      </c>
      <c r="BH63">
        <v>407</v>
      </c>
      <c r="BI63">
        <f>($BH$72-$BH$69)/200</f>
        <v>0.09</v>
      </c>
      <c r="BQ63">
        <f>1-(($AO$58-$AN$56)/($AN$57-$AN$56))</f>
        <v>0.31999999999999995</v>
      </c>
      <c r="BU63">
        <f>1-(($AP$56-$AO$57)/($AO$58-$AO$57))</f>
        <v>0.29166666666666663</v>
      </c>
      <c r="BV63">
        <f>1-(($AQ$56-$AO$57)/($AO$58-$AO$57))</f>
        <v>0.41666666666666663</v>
      </c>
      <c r="BW63">
        <f>1-(($AN$57-$AP$56)/($AP$57-$AP$56))</f>
        <v>0.42307692307692313</v>
      </c>
      <c r="BX63">
        <f>(($AO$58-$AP$56)/($AP$57-$AP$56))</f>
        <v>0.26923076923076922</v>
      </c>
      <c r="BY63">
        <f>1-(($AQ$56-$AP$55)/($AP$56-$AP$55))</f>
        <v>0.12</v>
      </c>
      <c r="BZ63">
        <f>1-(($AN$57-$AQ$56)/($AQ$57-$AQ$56))</f>
        <v>0.28000000000000003</v>
      </c>
      <c r="CA63">
        <f>(($AO$58-$AQ$56)/($AQ$57-$AQ$56))</f>
        <v>0.4</v>
      </c>
    </row>
    <row r="64" spans="1:80" x14ac:dyDescent="0.25">
      <c r="A64">
        <v>63</v>
      </c>
      <c r="P64">
        <v>0</v>
      </c>
      <c r="Q64" t="str">
        <f>CONCATENATE(C64,E64,G64,I64)</f>
        <v/>
      </c>
      <c r="R64">
        <v>4</v>
      </c>
      <c r="X64" t="s">
        <v>275</v>
      </c>
      <c r="Y64" t="s">
        <v>264</v>
      </c>
      <c r="AN64">
        <v>1691</v>
      </c>
      <c r="AO64">
        <v>1639</v>
      </c>
      <c r="AP64">
        <v>1675</v>
      </c>
      <c r="AQ64">
        <v>1674</v>
      </c>
      <c r="BB64">
        <f>(($AQ$57-$AP$56)/($AP$57-$AP$56))</f>
        <v>0.84615384615384615</v>
      </c>
      <c r="BG64">
        <v>4</v>
      </c>
      <c r="BH64">
        <v>409</v>
      </c>
      <c r="BI64">
        <f>($BH$73-$BH$70)/200</f>
        <v>8.5000000000000006E-2</v>
      </c>
      <c r="BY64">
        <f>1-(($AQ$57-$AP$56)/($AP$57-$AP$56))</f>
        <v>0.15384615384615385</v>
      </c>
    </row>
    <row r="65" spans="1:80" x14ac:dyDescent="0.25">
      <c r="A65">
        <v>64</v>
      </c>
      <c r="B65">
        <v>76.178332000000012</v>
      </c>
      <c r="C65" s="2">
        <v>1</v>
      </c>
      <c r="P65">
        <v>1</v>
      </c>
      <c r="Q65" t="str">
        <f>CONCATENATE(C65,E65,G65,I65)</f>
        <v>1</v>
      </c>
      <c r="R65">
        <v>1</v>
      </c>
      <c r="X65" t="s">
        <v>275</v>
      </c>
      <c r="Y65" t="s">
        <v>265</v>
      </c>
      <c r="AB65" t="s">
        <v>275</v>
      </c>
      <c r="AC65" t="str">
        <f>CONCATENATE($R65,$R66,$R67,$R68)</f>
        <v>1234</v>
      </c>
      <c r="AN65">
        <v>1716</v>
      </c>
      <c r="AO65">
        <v>1661</v>
      </c>
      <c r="AP65">
        <v>1700</v>
      </c>
      <c r="AQ65">
        <v>1697</v>
      </c>
      <c r="BG65">
        <v>1</v>
      </c>
      <c r="BH65">
        <v>417</v>
      </c>
      <c r="BI65">
        <f>($BH$74-$BH$71)/200</f>
        <v>8.5000000000000006E-2</v>
      </c>
    </row>
    <row r="66" spans="1:80" x14ac:dyDescent="0.25">
      <c r="A66">
        <v>65</v>
      </c>
      <c r="B66">
        <v>76.157172000000003</v>
      </c>
      <c r="C66" s="2">
        <v>1</v>
      </c>
      <c r="H66">
        <v>69.569326000000004</v>
      </c>
      <c r="I66" s="3">
        <v>4</v>
      </c>
      <c r="P66">
        <v>2</v>
      </c>
      <c r="Q66" t="str">
        <f>CONCATENATE(C66,E66,G66,I66)</f>
        <v>14</v>
      </c>
      <c r="R66">
        <v>2</v>
      </c>
      <c r="X66" t="s">
        <v>275</v>
      </c>
      <c r="Y66" t="s">
        <v>266</v>
      </c>
      <c r="AN66">
        <v>1773</v>
      </c>
      <c r="AO66">
        <v>1682</v>
      </c>
      <c r="AP66">
        <v>1726</v>
      </c>
      <c r="AQ66">
        <v>1723</v>
      </c>
      <c r="BG66">
        <v>2</v>
      </c>
      <c r="BH66">
        <v>423</v>
      </c>
      <c r="BI66">
        <f>($BH$75-$BH$72)/200</f>
        <v>0.11</v>
      </c>
    </row>
    <row r="67" spans="1:80" x14ac:dyDescent="0.25">
      <c r="A67">
        <v>66</v>
      </c>
      <c r="B67">
        <v>76.190908000000007</v>
      </c>
      <c r="C67" s="2">
        <v>1</v>
      </c>
      <c r="H67">
        <v>69.610082000000006</v>
      </c>
      <c r="I67" s="3">
        <v>4</v>
      </c>
      <c r="P67">
        <v>2</v>
      </c>
      <c r="Q67" t="str">
        <f>CONCATENATE(C67,E67,G67,I67)</f>
        <v>14</v>
      </c>
      <c r="R67">
        <v>3</v>
      </c>
      <c r="X67" t="s">
        <v>275</v>
      </c>
      <c r="Y67" t="s">
        <v>263</v>
      </c>
      <c r="AN67">
        <v>1795</v>
      </c>
      <c r="AO67">
        <v>1707</v>
      </c>
      <c r="AP67">
        <v>1778</v>
      </c>
      <c r="AQ67">
        <v>1774</v>
      </c>
      <c r="AT67">
        <f>(($AO$61-$AN$58)/($AN$59-$AN$58))</f>
        <v>0.81818181818181823</v>
      </c>
      <c r="AU67">
        <f>(($AP$59-$AN$58)/($AN$59-$AN$58))</f>
        <v>0.27272727272727271</v>
      </c>
      <c r="AV67">
        <f>(($AQ$59-$AN$58)/($AN$59-$AN$58))</f>
        <v>0.27272727272727271</v>
      </c>
      <c r="AW67">
        <f>(($AN$58-$AO$60)/($AO$61-$AO$60))</f>
        <v>0.14285714285714285</v>
      </c>
      <c r="AX67">
        <f>(($AP$58-$AO$59)/($AO$60-$AO$59))</f>
        <v>0.22727272727272727</v>
      </c>
      <c r="AY67">
        <f>(($AQ$58-$AO$59)/($AO$60-$AO$59))</f>
        <v>0.36363636363636365</v>
      </c>
      <c r="AZ67">
        <f>(($AN$58-$AP$58)/($AP$59-$AP$58))</f>
        <v>0.76923076923076927</v>
      </c>
      <c r="BA67">
        <f>(($AO$60-$AP$58)/($AP$59-$AP$58))</f>
        <v>0.65384615384615385</v>
      </c>
      <c r="BB67">
        <f>(($AQ$58-$AP$58)/($AP$59-$AP$58))</f>
        <v>0.11538461538461539</v>
      </c>
      <c r="BC67">
        <f>(($AN$58-$AQ$58)/($AQ$59-$AQ$58))</f>
        <v>0.73913043478260865</v>
      </c>
      <c r="BD67">
        <f>(($AO$60-$AQ$58)/($AQ$59-$AQ$58))</f>
        <v>0.60869565217391308</v>
      </c>
      <c r="BE67">
        <f>(($AP$59-$AQ$59)/($AQ$60-$AQ$59))</f>
        <v>0</v>
      </c>
      <c r="BG67">
        <v>3</v>
      </c>
      <c r="BH67">
        <v>431</v>
      </c>
      <c r="BI67">
        <f>($BH$76-$BH$73)/200</f>
        <v>9.5000000000000001E-2</v>
      </c>
      <c r="BQ67">
        <f>1-(($AO$61-$AN$58)/($AN$59-$AN$58))</f>
        <v>0.18181818181818177</v>
      </c>
      <c r="BR67">
        <f>(($AP$59-$AN$58)/($AN$59-$AN$58))</f>
        <v>0.27272727272727271</v>
      </c>
      <c r="BS67">
        <f>(($AQ$59-$AN$58)/($AN$59-$AN$58))</f>
        <v>0.27272727272727271</v>
      </c>
      <c r="BT67">
        <f>(($AN$58-$AO$60)/($AO$61-$AO$60))</f>
        <v>0.14285714285714285</v>
      </c>
      <c r="BU67">
        <f>(($AP$58-$AO$59)/($AO$60-$AO$59))</f>
        <v>0.22727272727272727</v>
      </c>
      <c r="BV67">
        <f>(($AQ$58-$AO$59)/($AO$60-$AO$59))</f>
        <v>0.36363636363636365</v>
      </c>
      <c r="BW67">
        <f>1-(($AN$58-$AP$58)/($AP$59-$AP$58))</f>
        <v>0.23076923076923073</v>
      </c>
      <c r="BX67">
        <f>1-(($AO$60-$AP$58)/($AP$59-$AP$58))</f>
        <v>0.34615384615384615</v>
      </c>
      <c r="BY67">
        <f>(($AQ$58-$AP$58)/($AP$59-$AP$58))</f>
        <v>0.11538461538461539</v>
      </c>
      <c r="BZ67">
        <f>1-(($AN$58-$AQ$58)/($AQ$59-$AQ$58))</f>
        <v>0.26086956521739135</v>
      </c>
      <c r="CA67">
        <f>1-(($AO$60-$AQ$58)/($AQ$59-$AQ$58))</f>
        <v>0.39130434782608692</v>
      </c>
      <c r="CB67">
        <f>(($AP$59-$AQ$59)/($AQ$60-$AQ$59))</f>
        <v>0</v>
      </c>
    </row>
    <row r="68" spans="1:80" x14ac:dyDescent="0.25">
      <c r="A68">
        <v>67</v>
      </c>
      <c r="B68">
        <v>76.169949000000003</v>
      </c>
      <c r="C68" s="2">
        <v>1</v>
      </c>
      <c r="H68">
        <v>69.566195000000008</v>
      </c>
      <c r="I68" s="3">
        <v>4</v>
      </c>
      <c r="P68">
        <v>2</v>
      </c>
      <c r="Q68" t="str">
        <f>CONCATENATE(C68,E68,G68,I68)</f>
        <v>14</v>
      </c>
      <c r="R68">
        <v>4</v>
      </c>
      <c r="X68" t="s">
        <v>275</v>
      </c>
      <c r="Y68" t="s">
        <v>264</v>
      </c>
      <c r="AN68">
        <v>1820</v>
      </c>
      <c r="AO68">
        <v>1763</v>
      </c>
      <c r="AP68">
        <v>1802</v>
      </c>
      <c r="AQ68">
        <v>1801</v>
      </c>
      <c r="AT68">
        <f>(($AO$62-$AN$59)/($AN$60-$AN$59))</f>
        <v>0.77272727272727271</v>
      </c>
      <c r="AU68">
        <f>(($AP$60-$AN$59)/($AN$60-$AN$59))</f>
        <v>0.31818181818181818</v>
      </c>
      <c r="AV68">
        <f>(($AQ$60-$AN$59)/($AN$60-$AN$59))</f>
        <v>0.31818181818181818</v>
      </c>
      <c r="AW68">
        <f>(($AN$59-$AO$61)/($AO$62-$AO$61))</f>
        <v>0.19047619047619047</v>
      </c>
      <c r="AX68">
        <f>(($AP$59-$AO$60)/($AO$61-$AO$60))</f>
        <v>0.42857142857142855</v>
      </c>
      <c r="AY68">
        <f>(($AQ$59-$AO$60)/($AO$61-$AO$60))</f>
        <v>0.42857142857142855</v>
      </c>
      <c r="AZ68">
        <f>(($AN$59-$AP$59)/($AP$60-$AP$59))</f>
        <v>0.69565217391304346</v>
      </c>
      <c r="BA68">
        <f>(($AO$61-$AP$59)/($AP$60-$AP$59))</f>
        <v>0.52173913043478259</v>
      </c>
      <c r="BB68">
        <f>(($AQ$59-$AP$59)/($AP$60-$AP$59))</f>
        <v>0</v>
      </c>
      <c r="BC68">
        <f>(($AN$59-$AQ$59)/($AQ$60-$AQ$59))</f>
        <v>0.69565217391304346</v>
      </c>
      <c r="BD68">
        <f>(($AO$61-$AQ$59)/($AQ$60-$AQ$59))</f>
        <v>0.52173913043478259</v>
      </c>
      <c r="BE68">
        <f>(($AP$60-$AQ$60)/($AQ$61-$AQ$60))</f>
        <v>0</v>
      </c>
      <c r="BG68">
        <v>4</v>
      </c>
      <c r="BH68">
        <v>434</v>
      </c>
      <c r="BI68">
        <f>($BH$77-$BH$74)/200</f>
        <v>0.09</v>
      </c>
      <c r="BQ68">
        <f>1-(($AO$62-$AN$59)/($AN$60-$AN$59))</f>
        <v>0.22727272727272729</v>
      </c>
      <c r="BR68">
        <f>(($AP$60-$AN$59)/($AN$60-$AN$59))</f>
        <v>0.31818181818181818</v>
      </c>
      <c r="BS68">
        <f>(($AQ$60-$AN$59)/($AN$60-$AN$59))</f>
        <v>0.31818181818181818</v>
      </c>
      <c r="BT68">
        <f>(($AN$59-$AO$61)/($AO$62-$AO$61))</f>
        <v>0.19047619047619047</v>
      </c>
      <c r="BU68">
        <f>(($AP$59-$AO$60)/($AO$61-$AO$60))</f>
        <v>0.42857142857142855</v>
      </c>
      <c r="BV68">
        <f>(($AQ$59-$AO$60)/($AO$61-$AO$60))</f>
        <v>0.42857142857142855</v>
      </c>
      <c r="BW68">
        <f>1-(($AN$59-$AP$59)/($AP$60-$AP$59))</f>
        <v>0.30434782608695654</v>
      </c>
      <c r="BX68">
        <f>1-(($AO$61-$AP$59)/($AP$60-$AP$59))</f>
        <v>0.47826086956521741</v>
      </c>
      <c r="BY68">
        <f>(($AQ$59-$AP$59)/($AP$60-$AP$59))</f>
        <v>0</v>
      </c>
      <c r="BZ68">
        <f>1-(($AN$59-$AQ$59)/($AQ$60-$AQ$59))</f>
        <v>0.30434782608695654</v>
      </c>
      <c r="CA68">
        <f>1-(($AO$61-$AQ$59)/($AQ$60-$AQ$59))</f>
        <v>0.47826086956521741</v>
      </c>
      <c r="CB68">
        <f>(($AP$60-$AQ$60)/($AQ$61-$AQ$60))</f>
        <v>0</v>
      </c>
    </row>
    <row r="69" spans="1:80" x14ac:dyDescent="0.25">
      <c r="A69">
        <v>68</v>
      </c>
      <c r="B69">
        <v>76.139597000000009</v>
      </c>
      <c r="C69" s="2">
        <v>1</v>
      </c>
      <c r="H69">
        <v>69.556953000000007</v>
      </c>
      <c r="I69" s="3">
        <v>4</v>
      </c>
      <c r="P69">
        <v>2</v>
      </c>
      <c r="Q69" t="str">
        <f>CONCATENATE(C69,E69,G69,I69)</f>
        <v>14</v>
      </c>
      <c r="R69">
        <v>1</v>
      </c>
      <c r="X69" t="s">
        <v>275</v>
      </c>
      <c r="Y69" t="s">
        <v>265</v>
      </c>
      <c r="AB69" t="s">
        <v>275</v>
      </c>
      <c r="AC69" t="str">
        <f>CONCATENATE($R69,$R70,$R71,$R72)</f>
        <v>1234</v>
      </c>
      <c r="AN69">
        <v>1844</v>
      </c>
      <c r="AO69">
        <v>1788</v>
      </c>
      <c r="AP69">
        <v>1827</v>
      </c>
      <c r="AQ69">
        <v>1825</v>
      </c>
      <c r="AT69">
        <f>(($AO$63-$AN$60)/($AN$61-$AN$60))</f>
        <v>0.76190476190476186</v>
      </c>
      <c r="AU69">
        <f>(($AP$61-$AN$60)/($AN$61-$AN$60))</f>
        <v>0.38095238095238093</v>
      </c>
      <c r="AV69">
        <f>(($AQ$61-$AN$60)/($AN$61-$AN$60))</f>
        <v>0.33333333333333331</v>
      </c>
      <c r="AW69">
        <f>(($AN$60-$AO$62)/($AO$63-$AO$62))</f>
        <v>0.23809523809523808</v>
      </c>
      <c r="AX69">
        <f>(($AP$60-$AO$61)/($AO$62-$AO$61))</f>
        <v>0.52380952380952384</v>
      </c>
      <c r="AY69">
        <f>(($AQ$60-$AO$61)/($AO$62-$AO$61))</f>
        <v>0.52380952380952384</v>
      </c>
      <c r="AZ69">
        <f>(($AN$60-$AP$60)/($AP$61-$AP$60))</f>
        <v>0.65217391304347827</v>
      </c>
      <c r="BA69">
        <f>(($AO$62-$AP$60)/($AP$61-$AP$60))</f>
        <v>0.43478260869565216</v>
      </c>
      <c r="BB69">
        <f>(($AQ$60-$AP$60)/($AP$61-$AP$60))</f>
        <v>0</v>
      </c>
      <c r="BC69">
        <f>(($AN$60-$AQ$60)/($AQ$61-$AQ$60))</f>
        <v>0.68181818181818177</v>
      </c>
      <c r="BD69">
        <f>(($AO$62-$AQ$60)/($AQ$61-$AQ$60))</f>
        <v>0.45454545454545453</v>
      </c>
      <c r="BE69">
        <f>(($AP$61-$AQ$61)/($AQ$62-$AQ$61))</f>
        <v>4.5454545454545456E-2</v>
      </c>
      <c r="BG69">
        <v>1</v>
      </c>
      <c r="BH69">
        <v>439</v>
      </c>
      <c r="BI69">
        <f>($BH$78-$BH$75)/200</f>
        <v>0.09</v>
      </c>
      <c r="BQ69">
        <f>1-(($AO$63-$AN$60)/($AN$61-$AN$60))</f>
        <v>0.23809523809523814</v>
      </c>
      <c r="BR69">
        <f>(($AP$61-$AN$60)/($AN$61-$AN$60))</f>
        <v>0.38095238095238093</v>
      </c>
      <c r="BS69">
        <f>(($AQ$61-$AN$60)/($AN$61-$AN$60))</f>
        <v>0.33333333333333331</v>
      </c>
      <c r="BT69">
        <f>(($AN$60-$AO$62)/($AO$63-$AO$62))</f>
        <v>0.23809523809523808</v>
      </c>
      <c r="BU69">
        <f>1-(($AP$60-$AO$61)/($AO$62-$AO$61))</f>
        <v>0.47619047619047616</v>
      </c>
      <c r="BV69">
        <f>1-(($AQ$60-$AO$61)/($AO$62-$AO$61))</f>
        <v>0.47619047619047616</v>
      </c>
      <c r="BW69">
        <f>1-(($AN$60-$AP$60)/($AP$61-$AP$60))</f>
        <v>0.34782608695652173</v>
      </c>
      <c r="BX69">
        <f>(($AO$62-$AP$60)/($AP$61-$AP$60))</f>
        <v>0.43478260869565216</v>
      </c>
      <c r="BY69">
        <f>(($AQ$60-$AP$60)/($AP$61-$AP$60))</f>
        <v>0</v>
      </c>
      <c r="BZ69">
        <f>1-(($AN$60-$AQ$60)/($AQ$61-$AQ$60))</f>
        <v>0.31818181818181823</v>
      </c>
      <c r="CA69">
        <f>(($AO$62-$AQ$60)/($AQ$61-$AQ$60))</f>
        <v>0.45454545454545453</v>
      </c>
      <c r="CB69">
        <f>(($AP$61-$AQ$61)/($AQ$62-$AQ$61))</f>
        <v>4.5454545454545456E-2</v>
      </c>
    </row>
    <row r="70" spans="1:80" x14ac:dyDescent="0.25">
      <c r="A70">
        <v>69</v>
      </c>
      <c r="B70">
        <v>76.115356000000006</v>
      </c>
      <c r="C70" s="2">
        <v>1</v>
      </c>
      <c r="H70">
        <v>69.527005000000003</v>
      </c>
      <c r="I70" s="3">
        <v>4</v>
      </c>
      <c r="P70">
        <v>2</v>
      </c>
      <c r="Q70" t="str">
        <f>CONCATENATE(C70,E70,G70,I70)</f>
        <v>14</v>
      </c>
      <c r="R70">
        <v>2</v>
      </c>
      <c r="X70" t="s">
        <v>275</v>
      </c>
      <c r="Y70" t="s">
        <v>266</v>
      </c>
      <c r="AN70">
        <v>1866</v>
      </c>
      <c r="AO70">
        <v>1812</v>
      </c>
      <c r="AP70">
        <v>1850</v>
      </c>
      <c r="AQ70">
        <v>1850</v>
      </c>
      <c r="AT70">
        <f>(($AO$64-$AN$61)/($AN$62-$AN$61))</f>
        <v>0.79166666666666663</v>
      </c>
      <c r="AU70">
        <f>(($AP$62-$AN$61)/($AN$62-$AN$61))</f>
        <v>0.375</v>
      </c>
      <c r="AV70">
        <f>(($AQ$62-$AN$61)/($AN$62-$AN$61))</f>
        <v>0.33333333333333331</v>
      </c>
      <c r="AW70">
        <f>(($AN$61-$AO$63)/($AO$64-$AO$63))</f>
        <v>0.20833333333333334</v>
      </c>
      <c r="AX70">
        <f>(($AP$61-$AO$62)/($AO$63-$AO$62))</f>
        <v>0.61904761904761907</v>
      </c>
      <c r="AY70">
        <f>(($AQ$61-$AO$62)/($AO$63-$AO$62))</f>
        <v>0.5714285714285714</v>
      </c>
      <c r="AZ70">
        <f>(($AN$61-$AP$61)/($AP$62-$AP$61))</f>
        <v>0.59090909090909094</v>
      </c>
      <c r="BA70">
        <f>(($AO$63-$AP$61)/($AP$62-$AP$61))</f>
        <v>0.36363636363636365</v>
      </c>
      <c r="BB70">
        <f>(($AQ$61-$AP$60)/($AP$61-$AP$60))</f>
        <v>0.95652173913043481</v>
      </c>
      <c r="BC70">
        <f>(($AN$61-$AQ$61)/($AQ$62-$AQ$61))</f>
        <v>0.63636363636363635</v>
      </c>
      <c r="BD70">
        <f>(($AO$63-$AQ$61)/($AQ$62-$AQ$61))</f>
        <v>0.40909090909090912</v>
      </c>
      <c r="BE70">
        <f>(($AP$62-$AQ$62)/($AQ$63-$AQ$62))</f>
        <v>4.1666666666666664E-2</v>
      </c>
      <c r="BG70">
        <v>2</v>
      </c>
      <c r="BH70">
        <v>447</v>
      </c>
      <c r="BI70">
        <f>($BH$79-$BH$76)/200</f>
        <v>0.105</v>
      </c>
      <c r="BQ70">
        <f>1-(($AO$64-$AN$61)/($AN$62-$AN$61))</f>
        <v>0.20833333333333337</v>
      </c>
      <c r="BR70">
        <f>(($AP$62-$AN$61)/($AN$62-$AN$61))</f>
        <v>0.375</v>
      </c>
      <c r="BS70">
        <f>(($AQ$62-$AN$61)/($AN$62-$AN$61))</f>
        <v>0.33333333333333331</v>
      </c>
      <c r="BT70">
        <f>(($AN$61-$AO$63)/($AO$64-$AO$63))</f>
        <v>0.20833333333333334</v>
      </c>
      <c r="BU70">
        <f>1-(($AP$61-$AO$62)/($AO$63-$AO$62))</f>
        <v>0.38095238095238093</v>
      </c>
      <c r="BV70">
        <f>1-(($AQ$61-$AO$62)/($AO$63-$AO$62))</f>
        <v>0.4285714285714286</v>
      </c>
      <c r="BW70">
        <f>1-(($AN$61-$AP$61)/($AP$62-$AP$61))</f>
        <v>0.40909090909090906</v>
      </c>
      <c r="BX70">
        <f>(($AO$63-$AP$61)/($AP$62-$AP$61))</f>
        <v>0.36363636363636365</v>
      </c>
      <c r="BY70">
        <f>1-(($AQ$61-$AP$60)/($AP$61-$AP$60))</f>
        <v>4.3478260869565188E-2</v>
      </c>
      <c r="BZ70">
        <f>1-(($AN$61-$AQ$61)/($AQ$62-$AQ$61))</f>
        <v>0.36363636363636365</v>
      </c>
      <c r="CA70">
        <f>(($AO$63-$AQ$61)/($AQ$62-$AQ$61))</f>
        <v>0.40909090909090912</v>
      </c>
      <c r="CB70">
        <f>(($AP$62-$AQ$62)/($AQ$63-$AQ$62))</f>
        <v>4.1666666666666664E-2</v>
      </c>
    </row>
    <row r="71" spans="1:80" x14ac:dyDescent="0.25">
      <c r="A71">
        <v>70</v>
      </c>
      <c r="B71">
        <v>76.061318</v>
      </c>
      <c r="C71" s="2">
        <v>1</v>
      </c>
      <c r="H71">
        <v>69.516198000000003</v>
      </c>
      <c r="I71" s="3">
        <v>4</v>
      </c>
      <c r="P71">
        <v>2</v>
      </c>
      <c r="Q71" t="str">
        <f>CONCATENATE(C71,E71,G71,I71)</f>
        <v>14</v>
      </c>
      <c r="R71">
        <v>3</v>
      </c>
      <c r="X71" t="s">
        <v>275</v>
      </c>
      <c r="Y71" t="s">
        <v>263</v>
      </c>
      <c r="AN71">
        <v>1890</v>
      </c>
      <c r="AO71">
        <v>1838</v>
      </c>
      <c r="AP71">
        <v>1873</v>
      </c>
      <c r="AQ71">
        <v>1873</v>
      </c>
      <c r="AT71">
        <f>(($AO$65-$AN$62)/($AN$63-$AN$62))</f>
        <v>0.73913043478260865</v>
      </c>
      <c r="AU71">
        <f>(($AP$63-$AN$62)/($AN$63-$AN$62))</f>
        <v>0.34782608695652173</v>
      </c>
      <c r="AV71">
        <f>(($AQ$63-$AN$62)/($AN$63-$AN$62))</f>
        <v>0.34782608695652173</v>
      </c>
      <c r="AW71">
        <f>(($AN$62-$AO$64)/($AO$65-$AO$64))</f>
        <v>0.22727272727272727</v>
      </c>
      <c r="AX71">
        <f>(($AP$62-$AO$63)/($AO$64-$AO$63))</f>
        <v>0.58333333333333337</v>
      </c>
      <c r="AY71">
        <f>(($AQ$62-$AO$63)/($AO$64-$AO$63))</f>
        <v>0.54166666666666663</v>
      </c>
      <c r="AZ71">
        <f>(($AN$62-$AP$62)/($AP$63-$AP$62))</f>
        <v>0.65217391304347827</v>
      </c>
      <c r="BA71">
        <f>(($AO$64-$AP$62)/($AP$63-$AP$62))</f>
        <v>0.43478260869565216</v>
      </c>
      <c r="BB71">
        <f>(($AQ$62-$AP$61)/($AP$62-$AP$61))</f>
        <v>0.95454545454545459</v>
      </c>
      <c r="BC71">
        <f>(($AN$62-$AQ$62)/($AQ$63-$AQ$62))</f>
        <v>0.66666666666666663</v>
      </c>
      <c r="BD71">
        <f>(($AO$64-$AQ$62)/($AQ$63-$AQ$62))</f>
        <v>0.45833333333333331</v>
      </c>
      <c r="BE71">
        <f>(($AP$63-$AQ$63)/($AQ$64-$AQ$63))</f>
        <v>0</v>
      </c>
      <c r="BG71">
        <v>3</v>
      </c>
      <c r="BH71">
        <v>455</v>
      </c>
      <c r="BI71">
        <f>($BH$80-$BH$77)/200</f>
        <v>0.09</v>
      </c>
      <c r="BQ71">
        <f>1-(($AO$65-$AN$62)/($AN$63-$AN$62))</f>
        <v>0.26086956521739135</v>
      </c>
      <c r="BR71">
        <f>(($AP$63-$AN$62)/($AN$63-$AN$62))</f>
        <v>0.34782608695652173</v>
      </c>
      <c r="BS71">
        <f>(($AQ$63-$AN$62)/($AN$63-$AN$62))</f>
        <v>0.34782608695652173</v>
      </c>
      <c r="BT71">
        <f>(($AN$62-$AO$64)/($AO$65-$AO$64))</f>
        <v>0.22727272727272727</v>
      </c>
      <c r="BU71">
        <f>1-(($AP$62-$AO$63)/($AO$64-$AO$63))</f>
        <v>0.41666666666666663</v>
      </c>
      <c r="BV71">
        <f>1-(($AQ$62-$AO$63)/($AO$64-$AO$63))</f>
        <v>0.45833333333333337</v>
      </c>
      <c r="BW71">
        <f>1-(($AN$62-$AP$62)/($AP$63-$AP$62))</f>
        <v>0.34782608695652173</v>
      </c>
      <c r="BX71">
        <f>(($AO$64-$AP$62)/($AP$63-$AP$62))</f>
        <v>0.43478260869565216</v>
      </c>
      <c r="BY71">
        <f>1-(($AQ$62-$AP$61)/($AP$62-$AP$61))</f>
        <v>4.5454545454545414E-2</v>
      </c>
      <c r="BZ71">
        <f>1-(($AN$62-$AQ$62)/($AQ$63-$AQ$62))</f>
        <v>0.33333333333333337</v>
      </c>
      <c r="CA71">
        <f>(($AO$64-$AQ$62)/($AQ$63-$AQ$62))</f>
        <v>0.45833333333333331</v>
      </c>
      <c r="CB71">
        <f>(($AP$63-$AQ$63)/($AQ$64-$AQ$63))</f>
        <v>0</v>
      </c>
    </row>
    <row r="72" spans="1:80" x14ac:dyDescent="0.25">
      <c r="A72">
        <v>71</v>
      </c>
      <c r="B72">
        <v>76.075156000000007</v>
      </c>
      <c r="C72" s="2">
        <v>1</v>
      </c>
      <c r="H72">
        <v>69.507915000000011</v>
      </c>
      <c r="I72" s="3">
        <v>4</v>
      </c>
      <c r="P72">
        <v>2</v>
      </c>
      <c r="Q72" t="str">
        <f>CONCATENATE(C72,E72,G72,I72)</f>
        <v>14</v>
      </c>
      <c r="R72">
        <v>4</v>
      </c>
      <c r="X72" t="s">
        <v>275</v>
      </c>
      <c r="Y72" t="s">
        <v>264</v>
      </c>
      <c r="AN72">
        <v>1914</v>
      </c>
      <c r="AO72">
        <v>1859</v>
      </c>
      <c r="AP72">
        <v>1897</v>
      </c>
      <c r="AQ72">
        <v>1896</v>
      </c>
      <c r="AT72">
        <f>(($AO$66-$AN$63)/($AN$64-$AN$63))</f>
        <v>0.625</v>
      </c>
      <c r="AU72">
        <f>(($AP$64-$AN$63)/($AN$64-$AN$63))</f>
        <v>0.33333333333333331</v>
      </c>
      <c r="AV72">
        <f>(($AQ$64-$AN$63)/($AN$64-$AN$63))</f>
        <v>0.29166666666666669</v>
      </c>
      <c r="AW72">
        <f>(($AN$63-$AO$65)/($AO$66-$AO$65))</f>
        <v>0.2857142857142857</v>
      </c>
      <c r="AX72">
        <f>(($AP$63-$AO$64)/($AO$65-$AO$64))</f>
        <v>0.59090909090909094</v>
      </c>
      <c r="AY72">
        <f>(($AQ$63-$AO$64)/($AO$65-$AO$64))</f>
        <v>0.59090909090909094</v>
      </c>
      <c r="AZ72">
        <f>(($AN$63-$AP$63)/($AP$64-$AP$63))</f>
        <v>0.65217391304347827</v>
      </c>
      <c r="BA72">
        <f>(($AO$65-$AP$63)/($AP$64-$AP$63))</f>
        <v>0.39130434782608697</v>
      </c>
      <c r="BB72">
        <f>(($AQ$63-$AP$63)/($AP$64-$AP$63))</f>
        <v>0</v>
      </c>
      <c r="BC72">
        <f>(($AN$63-$AQ$63)/($AQ$64-$AQ$63))</f>
        <v>0.68181818181818177</v>
      </c>
      <c r="BD72">
        <f>(($AO$65-$AQ$63)/($AQ$64-$AQ$63))</f>
        <v>0.40909090909090912</v>
      </c>
      <c r="BE72">
        <f>(($AP$64-$AQ$64)/($AQ$65-$AQ$64))</f>
        <v>4.3478260869565216E-2</v>
      </c>
      <c r="BG72">
        <v>4</v>
      </c>
      <c r="BH72">
        <v>457</v>
      </c>
      <c r="BI72">
        <f>($BH$81-$BH$78)/200</f>
        <v>0.08</v>
      </c>
      <c r="BQ72">
        <f>1-(($AO$66-$AN$63)/($AN$64-$AN$63))</f>
        <v>0.375</v>
      </c>
      <c r="BR72">
        <f>(($AP$64-$AN$63)/($AN$64-$AN$63))</f>
        <v>0.33333333333333331</v>
      </c>
      <c r="BS72">
        <f>(($AQ$64-$AN$63)/($AN$64-$AN$63))</f>
        <v>0.29166666666666669</v>
      </c>
      <c r="BT72">
        <f>(($AN$63-$AO$65)/($AO$66-$AO$65))</f>
        <v>0.2857142857142857</v>
      </c>
      <c r="BU72">
        <f>1-(($AP$63-$AO$64)/($AO$65-$AO$64))</f>
        <v>0.40909090909090906</v>
      </c>
      <c r="BV72">
        <f>1-(($AQ$63-$AO$64)/($AO$65-$AO$64))</f>
        <v>0.40909090909090906</v>
      </c>
      <c r="BW72">
        <f>1-(($AN$63-$AP$63)/($AP$64-$AP$63))</f>
        <v>0.34782608695652173</v>
      </c>
      <c r="BX72">
        <f>(($AO$65-$AP$63)/($AP$64-$AP$63))</f>
        <v>0.39130434782608697</v>
      </c>
      <c r="BY72">
        <f>(($AQ$63-$AP$63)/($AP$64-$AP$63))</f>
        <v>0</v>
      </c>
      <c r="BZ72">
        <f>1-(($AN$63-$AQ$63)/($AQ$64-$AQ$63))</f>
        <v>0.31818181818181823</v>
      </c>
      <c r="CA72">
        <f>(($AO$65-$AQ$63)/($AQ$64-$AQ$63))</f>
        <v>0.40909090909090912</v>
      </c>
      <c r="CB72">
        <f>(($AP$64-$AQ$64)/($AQ$65-$AQ$64))</f>
        <v>4.3478260869565216E-2</v>
      </c>
    </row>
    <row r="73" spans="1:80" x14ac:dyDescent="0.25">
      <c r="A73">
        <v>72</v>
      </c>
      <c r="B73">
        <v>76.157172000000003</v>
      </c>
      <c r="C73" s="2">
        <v>1</v>
      </c>
      <c r="H73">
        <v>69.534378000000004</v>
      </c>
      <c r="I73" s="3">
        <v>4</v>
      </c>
      <c r="P73">
        <v>2</v>
      </c>
      <c r="Q73" t="str">
        <f>CONCATENATE(C73,E73,G73,I73)</f>
        <v>14</v>
      </c>
      <c r="R73">
        <v>1</v>
      </c>
      <c r="X73" t="s">
        <v>275</v>
      </c>
      <c r="Y73" t="s">
        <v>265</v>
      </c>
      <c r="AB73" t="s">
        <v>275</v>
      </c>
      <c r="AC73" t="str">
        <f>CONCATENATE($R73,$R74,$R75,$R76)</f>
        <v>1234</v>
      </c>
      <c r="AN73">
        <v>1938</v>
      </c>
      <c r="AO73">
        <v>1881</v>
      </c>
      <c r="AP73">
        <v>1921</v>
      </c>
      <c r="AQ73">
        <v>1920</v>
      </c>
      <c r="AT73">
        <f>(($AO$67-$AN$64)/($AN$65-$AN$64))</f>
        <v>0.64</v>
      </c>
      <c r="AU73">
        <f>(($AP$65-$AN$64)/($AN$65-$AN$64))</f>
        <v>0.36</v>
      </c>
      <c r="AV73">
        <f>(($AQ$65-$AN$64)/($AN$65-$AN$64))</f>
        <v>0.24</v>
      </c>
      <c r="AW73">
        <f>(($AN$64-$AO$66)/($AO$67-$AO$66))</f>
        <v>0.36</v>
      </c>
      <c r="AX73">
        <f>(($AP$64-$AO$65)/($AO$66-$AO$65))</f>
        <v>0.66666666666666663</v>
      </c>
      <c r="AY73">
        <f>(($AQ$64-$AO$65)/($AO$66-$AO$65))</f>
        <v>0.61904761904761907</v>
      </c>
      <c r="AZ73">
        <f>(($AN$64-$AP$64)/($AP$65-$AP$64))</f>
        <v>0.64</v>
      </c>
      <c r="BA73">
        <f>(($AO$66-$AP$64)/($AP$65-$AP$64))</f>
        <v>0.28000000000000003</v>
      </c>
      <c r="BB73">
        <f>(($AQ$64-$AP$63)/($AP$64-$AP$63))</f>
        <v>0.95652173913043481</v>
      </c>
      <c r="BC73">
        <f>(($AN$64-$AQ$64)/($AQ$65-$AQ$64))</f>
        <v>0.73913043478260865</v>
      </c>
      <c r="BD73">
        <f>(($AO$66-$AQ$64)/($AQ$65-$AQ$64))</f>
        <v>0.34782608695652173</v>
      </c>
      <c r="BE73">
        <f>(($AP$65-$AQ$65)/($AQ$66-$AQ$65))</f>
        <v>0.11538461538461539</v>
      </c>
      <c r="BG73">
        <v>1</v>
      </c>
      <c r="BH73">
        <v>464</v>
      </c>
      <c r="BI73">
        <f>($BH$82-$BH$79)/200</f>
        <v>8.5000000000000006E-2</v>
      </c>
      <c r="BQ73">
        <f>1-(($AO$67-$AN$64)/($AN$65-$AN$64))</f>
        <v>0.36</v>
      </c>
      <c r="BR73">
        <f>(($AP$65-$AN$64)/($AN$65-$AN$64))</f>
        <v>0.36</v>
      </c>
      <c r="BS73">
        <f>(($AQ$65-$AN$64)/($AN$65-$AN$64))</f>
        <v>0.24</v>
      </c>
      <c r="BT73">
        <f>(($AN$64-$AO$66)/($AO$67-$AO$66))</f>
        <v>0.36</v>
      </c>
      <c r="BU73">
        <f>1-(($AP$64-$AO$65)/($AO$66-$AO$65))</f>
        <v>0.33333333333333337</v>
      </c>
      <c r="BV73">
        <f>1-(($AQ$64-$AO$65)/($AO$66-$AO$65))</f>
        <v>0.38095238095238093</v>
      </c>
      <c r="BW73">
        <f>1-(($AN$64-$AP$64)/($AP$65-$AP$64))</f>
        <v>0.36</v>
      </c>
      <c r="BX73">
        <f>(($AO$66-$AP$64)/($AP$65-$AP$64))</f>
        <v>0.28000000000000003</v>
      </c>
      <c r="BY73">
        <f>1-(($AQ$64-$AP$63)/($AP$64-$AP$63))</f>
        <v>4.3478260869565188E-2</v>
      </c>
      <c r="BZ73">
        <f>1-(($AN$64-$AQ$64)/($AQ$65-$AQ$64))</f>
        <v>0.26086956521739135</v>
      </c>
      <c r="CA73">
        <f>(($AO$66-$AQ$64)/($AQ$65-$AQ$64))</f>
        <v>0.34782608695652173</v>
      </c>
      <c r="CB73">
        <f>(($AP$65-$AQ$65)/($AQ$66-$AQ$65))</f>
        <v>0.11538461538461539</v>
      </c>
    </row>
    <row r="74" spans="1:80" x14ac:dyDescent="0.25">
      <c r="A74">
        <v>73</v>
      </c>
      <c r="B74">
        <v>76.157172000000003</v>
      </c>
      <c r="C74" s="2">
        <v>1</v>
      </c>
      <c r="H74">
        <v>69.538217000000003</v>
      </c>
      <c r="I74" s="3">
        <v>4</v>
      </c>
      <c r="P74">
        <v>2</v>
      </c>
      <c r="Q74" t="str">
        <f>CONCATENATE(C74,E74,G74,I74)</f>
        <v>14</v>
      </c>
      <c r="R74">
        <v>2</v>
      </c>
      <c r="X74" t="s">
        <v>275</v>
      </c>
      <c r="Y74" t="s">
        <v>266</v>
      </c>
      <c r="AN74">
        <v>1963</v>
      </c>
      <c r="AO74">
        <v>1906</v>
      </c>
      <c r="AP74">
        <v>1946</v>
      </c>
      <c r="AQ74">
        <v>1944</v>
      </c>
      <c r="AX74">
        <f>(($AP$65-$AO$66)/($AO$67-$AO$66))</f>
        <v>0.72</v>
      </c>
      <c r="AY74">
        <f>(($AQ$65-$AO$66)/($AO$67-$AO$66))</f>
        <v>0.6</v>
      </c>
      <c r="AZ74">
        <f>(($AN$65-$AP$65)/($AP$66-$AP$65))</f>
        <v>0.61538461538461542</v>
      </c>
      <c r="BA74">
        <f>(($AO$67-$AP$65)/($AP$66-$AP$65))</f>
        <v>0.26923076923076922</v>
      </c>
      <c r="BB74">
        <f>(($AQ$65-$AP$64)/($AP$65-$AP$64))</f>
        <v>0.88</v>
      </c>
      <c r="BC74">
        <f>(($AN$65-$AQ$65)/($AQ$66-$AQ$65))</f>
        <v>0.73076923076923073</v>
      </c>
      <c r="BD74">
        <f>(($AO$67-$AQ$65)/($AQ$66-$AQ$65))</f>
        <v>0.38461538461538464</v>
      </c>
      <c r="BG74">
        <v>2</v>
      </c>
      <c r="BH74">
        <v>472</v>
      </c>
      <c r="BI74">
        <f>($BH$83-$BH$80)/200</f>
        <v>0.1</v>
      </c>
      <c r="BU74">
        <f>1-(($AP$65-$AO$66)/($AO$67-$AO$66))</f>
        <v>0.28000000000000003</v>
      </c>
      <c r="BV74">
        <f>1-(($AQ$65-$AO$66)/($AO$67-$AO$66))</f>
        <v>0.4</v>
      </c>
      <c r="BW74">
        <f>1-(($AN$65-$AP$65)/($AP$66-$AP$65))</f>
        <v>0.38461538461538458</v>
      </c>
      <c r="BX74">
        <f>(($AO$67-$AP$65)/($AP$66-$AP$65))</f>
        <v>0.26923076923076922</v>
      </c>
      <c r="BY74">
        <f>1-(($AQ$65-$AP$64)/($AP$65-$AP$64))</f>
        <v>0.12</v>
      </c>
      <c r="BZ74">
        <f>1-(($AN$65-$AQ$65)/($AQ$66-$AQ$65))</f>
        <v>0.26923076923076927</v>
      </c>
      <c r="CA74">
        <f>(($AO$67-$AQ$65)/($AQ$66-$AQ$65))</f>
        <v>0.38461538461538464</v>
      </c>
    </row>
    <row r="75" spans="1:80" x14ac:dyDescent="0.25">
      <c r="A75">
        <v>74</v>
      </c>
      <c r="F75">
        <v>75.164647000000002</v>
      </c>
      <c r="G75" s="4">
        <v>3</v>
      </c>
      <c r="H75">
        <v>69.558418000000003</v>
      </c>
      <c r="I75" s="3">
        <v>4</v>
      </c>
      <c r="P75">
        <v>2</v>
      </c>
      <c r="Q75" t="str">
        <f>CONCATENATE(C75,E75,G75,I75)</f>
        <v>34</v>
      </c>
      <c r="R75">
        <v>3</v>
      </c>
      <c r="X75" t="s">
        <v>275</v>
      </c>
      <c r="Y75" t="s">
        <v>263</v>
      </c>
      <c r="AN75">
        <v>1988</v>
      </c>
      <c r="AO75">
        <v>1931</v>
      </c>
      <c r="AP75">
        <v>1971</v>
      </c>
      <c r="AQ75">
        <v>1968</v>
      </c>
      <c r="BB75">
        <f>(($AQ$66-$AP$65)/($AP$66-$AP$65))</f>
        <v>0.88461538461538458</v>
      </c>
      <c r="BG75">
        <v>3</v>
      </c>
      <c r="BH75">
        <v>479</v>
      </c>
      <c r="BI75">
        <f>($BH$84-$BH$81)/200</f>
        <v>9.5000000000000001E-2</v>
      </c>
      <c r="BY75">
        <f>1-(($AQ$66-$AP$65)/($AP$66-$AP$65))</f>
        <v>0.11538461538461542</v>
      </c>
    </row>
    <row r="76" spans="1:80" x14ac:dyDescent="0.25">
      <c r="A76">
        <v>75</v>
      </c>
      <c r="F76">
        <v>75.154395000000008</v>
      </c>
      <c r="G76" s="4">
        <v>3</v>
      </c>
      <c r="H76">
        <v>69.569326000000004</v>
      </c>
      <c r="I76" s="3">
        <v>4</v>
      </c>
      <c r="P76">
        <v>2</v>
      </c>
      <c r="Q76" t="str">
        <f>CONCATENATE(C76,E76,G76,I76)</f>
        <v>34</v>
      </c>
      <c r="R76">
        <v>4</v>
      </c>
      <c r="X76" t="s">
        <v>275</v>
      </c>
      <c r="Y76" t="s">
        <v>264</v>
      </c>
      <c r="AN76">
        <v>2035</v>
      </c>
      <c r="AO76">
        <v>1954</v>
      </c>
      <c r="AP76">
        <v>1998</v>
      </c>
      <c r="AQ76">
        <v>1993</v>
      </c>
      <c r="BG76">
        <v>4</v>
      </c>
      <c r="BH76">
        <v>483</v>
      </c>
      <c r="BI76">
        <f>($BH$85-$BH$82)/200</f>
        <v>0.08</v>
      </c>
    </row>
    <row r="77" spans="1:80" x14ac:dyDescent="0.25">
      <c r="A77">
        <v>76</v>
      </c>
      <c r="F77">
        <v>75.117882000000009</v>
      </c>
      <c r="G77" s="4">
        <v>3</v>
      </c>
      <c r="H77">
        <v>69.569326000000004</v>
      </c>
      <c r="I77" s="3">
        <v>4</v>
      </c>
      <c r="P77">
        <v>2</v>
      </c>
      <c r="Q77" t="str">
        <f>CONCATENATE(C77,E77,G77,I77)</f>
        <v>34</v>
      </c>
      <c r="R77">
        <v>1</v>
      </c>
      <c r="X77" t="s">
        <v>275</v>
      </c>
      <c r="Y77" t="s">
        <v>265</v>
      </c>
      <c r="AB77" t="s">
        <v>275</v>
      </c>
      <c r="AC77" t="str">
        <f>CONCATENATE($R77,$R78,$R79,$R80)</f>
        <v>1234</v>
      </c>
      <c r="AN77">
        <v>2057</v>
      </c>
      <c r="AO77">
        <v>1978</v>
      </c>
      <c r="AP77">
        <v>2042</v>
      </c>
      <c r="AQ77">
        <v>2043</v>
      </c>
      <c r="BG77">
        <v>1</v>
      </c>
      <c r="BH77">
        <v>490</v>
      </c>
      <c r="BI77">
        <f>($BH$86-$BH$83)/200</f>
        <v>0.09</v>
      </c>
    </row>
    <row r="78" spans="1:80" x14ac:dyDescent="0.25">
      <c r="A78">
        <v>77</v>
      </c>
      <c r="F78">
        <v>75.108892000000012</v>
      </c>
      <c r="G78" s="4">
        <v>3</v>
      </c>
      <c r="P78">
        <v>1</v>
      </c>
      <c r="Q78" t="str">
        <f>CONCATENATE(C78,E78,G78,I78)</f>
        <v>3</v>
      </c>
      <c r="R78">
        <v>2</v>
      </c>
      <c r="X78" t="s">
        <v>275</v>
      </c>
      <c r="Y78" t="s">
        <v>266</v>
      </c>
      <c r="AN78">
        <v>2079</v>
      </c>
      <c r="AO78">
        <v>2034</v>
      </c>
      <c r="AP78">
        <v>2063</v>
      </c>
      <c r="AQ78">
        <v>2063</v>
      </c>
      <c r="AT78">
        <f>(($AO$69-$AN$66)/($AN$67-$AN$66))</f>
        <v>0.68181818181818177</v>
      </c>
      <c r="AU78">
        <f>(($AP$67-$AN$66)/($AN$67-$AN$66))</f>
        <v>0.22727272727272727</v>
      </c>
      <c r="AV78">
        <f>(($AQ$67-$AN$66)/($AN$67-$AN$66))</f>
        <v>4.5454545454545456E-2</v>
      </c>
      <c r="AW78">
        <f>(($AN$66-$AO$68)/($AO$69-$AO$68))</f>
        <v>0.4</v>
      </c>
      <c r="AX78">
        <f>(($AP$67-$AO$68)/($AO$69-$AO$68))</f>
        <v>0.6</v>
      </c>
      <c r="AY78">
        <f>(($AQ$67-$AO$68)/($AO$69-$AO$68))</f>
        <v>0.44</v>
      </c>
      <c r="AZ78">
        <f>(($AN$67-$AP$67)/($AP$68-$AP$67))</f>
        <v>0.70833333333333337</v>
      </c>
      <c r="BA78">
        <f>(($AO$69-$AP$67)/($AP$68-$AP$67))</f>
        <v>0.41666666666666669</v>
      </c>
      <c r="BB78">
        <f>(($AQ$68-$AP$67)/($AP$68-$AP$67))</f>
        <v>0.95833333333333337</v>
      </c>
      <c r="BC78">
        <f>(($AN$67-$AQ$67)/($AQ$68-$AQ$67))</f>
        <v>0.77777777777777779</v>
      </c>
      <c r="BD78">
        <f>(($AO$69-$AQ$67)/($AQ$68-$AQ$67))</f>
        <v>0.51851851851851849</v>
      </c>
      <c r="BE78">
        <f>(($AP$67-$AQ$67)/($AQ$68-$AQ$67))</f>
        <v>0.14814814814814814</v>
      </c>
      <c r="BG78">
        <v>2</v>
      </c>
      <c r="BH78">
        <v>497</v>
      </c>
      <c r="BI78">
        <f>($BH$87-$BH$84)/200</f>
        <v>0.11</v>
      </c>
      <c r="BQ78">
        <f>1-(($AO$69-$AN$66)/($AN$67-$AN$66))</f>
        <v>0.31818181818181823</v>
      </c>
      <c r="BR78">
        <f>(($AP$67-$AN$66)/($AN$67-$AN$66))</f>
        <v>0.22727272727272727</v>
      </c>
      <c r="BS78">
        <f>(($AQ$67-$AN$66)/($AN$67-$AN$66))</f>
        <v>4.5454545454545456E-2</v>
      </c>
      <c r="BT78">
        <f>(($AN$66-$AO$68)/($AO$69-$AO$68))</f>
        <v>0.4</v>
      </c>
      <c r="BU78">
        <f>1-(($AP$67-$AO$68)/($AO$69-$AO$68))</f>
        <v>0.4</v>
      </c>
      <c r="BV78">
        <f>(($AQ$67-$AO$68)/($AO$69-$AO$68))</f>
        <v>0.44</v>
      </c>
      <c r="BW78">
        <f>1-(($AN$67-$AP$67)/($AP$68-$AP$67))</f>
        <v>0.29166666666666663</v>
      </c>
      <c r="BX78">
        <f>(($AO$69-$AP$67)/($AP$68-$AP$67))</f>
        <v>0.41666666666666669</v>
      </c>
      <c r="BY78">
        <f>1-(($AQ$68-$AP$67)/($AP$68-$AP$67))</f>
        <v>4.166666666666663E-2</v>
      </c>
      <c r="BZ78">
        <f>1-(($AN$67-$AQ$67)/($AQ$68-$AQ$67))</f>
        <v>0.22222222222222221</v>
      </c>
      <c r="CA78">
        <f>1-(($AO$69-$AQ$67)/($AQ$68-$AQ$67))</f>
        <v>0.48148148148148151</v>
      </c>
      <c r="CB78">
        <f>(($AP$67-$AQ$67)/($AQ$68-$AQ$67))</f>
        <v>0.14814814814814814</v>
      </c>
    </row>
    <row r="79" spans="1:80" x14ac:dyDescent="0.25">
      <c r="A79">
        <v>78</v>
      </c>
      <c r="D79">
        <v>87.064242000000007</v>
      </c>
      <c r="E79" s="5">
        <v>2</v>
      </c>
      <c r="F79">
        <v>75.115104000000002</v>
      </c>
      <c r="G79" s="4">
        <v>3</v>
      </c>
      <c r="P79">
        <v>2</v>
      </c>
      <c r="Q79" t="str">
        <f>CONCATENATE(C79,E79,G79,I79)</f>
        <v>23</v>
      </c>
      <c r="R79">
        <v>3</v>
      </c>
      <c r="X79" t="s">
        <v>275</v>
      </c>
      <c r="Y79" t="s">
        <v>263</v>
      </c>
      <c r="AN79">
        <v>2100</v>
      </c>
      <c r="AO79">
        <v>2052</v>
      </c>
      <c r="AP79">
        <v>2086</v>
      </c>
      <c r="AQ79">
        <v>2086</v>
      </c>
      <c r="AT79">
        <f>(($AO$70-$AN$67)/($AN$68-$AN$67))</f>
        <v>0.68</v>
      </c>
      <c r="AU79">
        <f>(($AP$68-$AN$67)/($AN$68-$AN$67))</f>
        <v>0.28000000000000003</v>
      </c>
      <c r="AV79">
        <f>(($AQ$68-$AN$67)/($AN$68-$AN$67))</f>
        <v>0.24</v>
      </c>
      <c r="AW79">
        <f>(($AN$67-$AO$69)/($AO$70-$AO$69))</f>
        <v>0.29166666666666669</v>
      </c>
      <c r="AX79">
        <f>(($AP$68-$AO$69)/($AO$70-$AO$69))</f>
        <v>0.58333333333333337</v>
      </c>
      <c r="AY79">
        <f>(($AQ$68-$AO$69)/($AO$70-$AO$69))</f>
        <v>0.54166666666666663</v>
      </c>
      <c r="AZ79">
        <f>(($AN$68-$AP$68)/($AP$69-$AP$68))</f>
        <v>0.72</v>
      </c>
      <c r="BA79">
        <f>(($AO$70-$AP$68)/($AP$69-$AP$68))</f>
        <v>0.4</v>
      </c>
      <c r="BB79">
        <f>(($AQ$69-$AP$68)/($AP$69-$AP$68))</f>
        <v>0.92</v>
      </c>
      <c r="BC79">
        <f>(($AN$68-$AQ$68)/($AQ$69-$AQ$68))</f>
        <v>0.79166666666666663</v>
      </c>
      <c r="BD79">
        <f>(($AO$70-$AQ$68)/($AQ$69-$AQ$68))</f>
        <v>0.45833333333333331</v>
      </c>
      <c r="BE79">
        <f>(($AP$68-$AQ$68)/($AQ$69-$AQ$68))</f>
        <v>4.1666666666666664E-2</v>
      </c>
      <c r="BG79">
        <v>3</v>
      </c>
      <c r="BH79">
        <v>504</v>
      </c>
      <c r="BI79">
        <f>($BH$88-$BH$85)/200</f>
        <v>0.11</v>
      </c>
      <c r="BQ79">
        <f>1-(($AO$70-$AN$67)/($AN$68-$AN$67))</f>
        <v>0.31999999999999995</v>
      </c>
      <c r="BR79">
        <f>(($AP$68-$AN$67)/($AN$68-$AN$67))</f>
        <v>0.28000000000000003</v>
      </c>
      <c r="BS79">
        <f>(($AQ$68-$AN$67)/($AN$68-$AN$67))</f>
        <v>0.24</v>
      </c>
      <c r="BT79">
        <f>(($AN$67-$AO$69)/($AO$70-$AO$69))</f>
        <v>0.29166666666666669</v>
      </c>
      <c r="BU79">
        <f>1-(($AP$68-$AO$69)/($AO$70-$AO$69))</f>
        <v>0.41666666666666663</v>
      </c>
      <c r="BV79">
        <f>1-(($AQ$68-$AO$69)/($AO$70-$AO$69))</f>
        <v>0.45833333333333337</v>
      </c>
      <c r="BW79">
        <f>1-(($AN$68-$AP$68)/($AP$69-$AP$68))</f>
        <v>0.28000000000000003</v>
      </c>
      <c r="BX79">
        <f>(($AO$70-$AP$68)/($AP$69-$AP$68))</f>
        <v>0.4</v>
      </c>
      <c r="BY79">
        <f>1-(($AQ$69-$AP$68)/($AP$69-$AP$68))</f>
        <v>7.999999999999996E-2</v>
      </c>
      <c r="BZ79">
        <f>1-(($AN$68-$AQ$68)/($AQ$69-$AQ$68))</f>
        <v>0.20833333333333337</v>
      </c>
      <c r="CA79">
        <f>(($AO$70-$AQ$68)/($AQ$69-$AQ$68))</f>
        <v>0.45833333333333331</v>
      </c>
      <c r="CB79">
        <f>(($AP$68-$AQ$68)/($AQ$69-$AQ$68))</f>
        <v>4.1666666666666664E-2</v>
      </c>
    </row>
    <row r="80" spans="1:80" x14ac:dyDescent="0.25">
      <c r="A80">
        <v>79</v>
      </c>
      <c r="D80">
        <v>87.00752700000001</v>
      </c>
      <c r="E80" s="5">
        <v>2</v>
      </c>
      <c r="F80">
        <v>75.126467000000005</v>
      </c>
      <c r="G80" s="4">
        <v>3</v>
      </c>
      <c r="P80">
        <v>2</v>
      </c>
      <c r="Q80" t="str">
        <f>CONCATENATE(C80,E80,G80,I80)</f>
        <v>23</v>
      </c>
      <c r="R80">
        <v>4</v>
      </c>
      <c r="X80" t="s">
        <v>275</v>
      </c>
      <c r="Y80" t="s">
        <v>264</v>
      </c>
      <c r="AN80">
        <v>2123</v>
      </c>
      <c r="AO80">
        <v>2075</v>
      </c>
      <c r="AP80">
        <v>2108</v>
      </c>
      <c r="AQ80">
        <v>2108</v>
      </c>
      <c r="AT80">
        <f>(($AO$71-$AN$68)/($AN$69-$AN$68))</f>
        <v>0.75</v>
      </c>
      <c r="AU80">
        <f>(($AP$69-$AN$68)/($AN$69-$AN$68))</f>
        <v>0.29166666666666669</v>
      </c>
      <c r="AV80">
        <f>(($AQ$69-$AN$68)/($AN$69-$AN$68))</f>
        <v>0.20833333333333334</v>
      </c>
      <c r="AW80">
        <f>(($AN$68-$AO$70)/($AO$71-$AO$70))</f>
        <v>0.30769230769230771</v>
      </c>
      <c r="AX80">
        <f>(($AP$69-$AO$70)/($AO$71-$AO$70))</f>
        <v>0.57692307692307687</v>
      </c>
      <c r="AY80">
        <f>(($AQ$69-$AO$70)/($AO$71-$AO$70))</f>
        <v>0.5</v>
      </c>
      <c r="AZ80">
        <f>(($AN$69-$AP$69)/($AP$70-$AP$69))</f>
        <v>0.73913043478260865</v>
      </c>
      <c r="BA80">
        <f>(($AO$71-$AP$69)/($AP$70-$AP$69))</f>
        <v>0.47826086956521741</v>
      </c>
      <c r="BB80">
        <f>(($AQ$70-$AP$70)/($AP$71-$AP$70))</f>
        <v>0</v>
      </c>
      <c r="BC80">
        <f>(($AN$69-$AQ$69)/($AQ$70-$AQ$69))</f>
        <v>0.76</v>
      </c>
      <c r="BD80">
        <f>(($AO$71-$AQ$69)/($AQ$70-$AQ$69))</f>
        <v>0.52</v>
      </c>
      <c r="BE80">
        <f>(($AP$69-$AQ$69)/($AQ$70-$AQ$69))</f>
        <v>0.08</v>
      </c>
      <c r="BG80">
        <v>4</v>
      </c>
      <c r="BH80">
        <v>508</v>
      </c>
      <c r="BI80">
        <f>($BH$89-$BH$86)/200</f>
        <v>7.4999999999999997E-2</v>
      </c>
      <c r="BQ80">
        <f>1-(($AO$71-$AN$68)/($AN$69-$AN$68))</f>
        <v>0.25</v>
      </c>
      <c r="BR80">
        <f>(($AP$69-$AN$68)/($AN$69-$AN$68))</f>
        <v>0.29166666666666669</v>
      </c>
      <c r="BS80">
        <f>(($AQ$69-$AN$68)/($AN$69-$AN$68))</f>
        <v>0.20833333333333334</v>
      </c>
      <c r="BT80">
        <f>(($AN$68-$AO$70)/($AO$71-$AO$70))</f>
        <v>0.30769230769230771</v>
      </c>
      <c r="BU80">
        <f>1-(($AP$69-$AO$70)/($AO$71-$AO$70))</f>
        <v>0.42307692307692313</v>
      </c>
      <c r="BV80">
        <f>(($AQ$69-$AO$70)/($AO$71-$AO$70))</f>
        <v>0.5</v>
      </c>
      <c r="BW80">
        <f>1-(($AN$69-$AP$69)/($AP$70-$AP$69))</f>
        <v>0.26086956521739135</v>
      </c>
      <c r="BX80">
        <f>(($AO$71-$AP$69)/($AP$70-$AP$69))</f>
        <v>0.47826086956521741</v>
      </c>
      <c r="BY80">
        <f>(($AQ$70-$AP$70)/($AP$71-$AP$70))</f>
        <v>0</v>
      </c>
      <c r="BZ80">
        <f>1-(($AN$69-$AQ$69)/($AQ$70-$AQ$69))</f>
        <v>0.24</v>
      </c>
      <c r="CA80">
        <f>1-(($AO$71-$AQ$69)/($AQ$70-$AQ$69))</f>
        <v>0.48</v>
      </c>
      <c r="CB80">
        <f>(($AP$69-$AQ$69)/($AQ$70-$AQ$69))</f>
        <v>0.08</v>
      </c>
    </row>
    <row r="81" spans="1:80" x14ac:dyDescent="0.25">
      <c r="A81">
        <v>80</v>
      </c>
      <c r="D81">
        <v>87.040153000000004</v>
      </c>
      <c r="E81" s="5">
        <v>2</v>
      </c>
      <c r="F81">
        <v>75.106569000000007</v>
      </c>
      <c r="G81" s="4">
        <v>3</v>
      </c>
      <c r="P81">
        <v>2</v>
      </c>
      <c r="Q81" t="str">
        <f>CONCATENATE(C81,E81,G81,I81)</f>
        <v>23</v>
      </c>
      <c r="R81">
        <v>1</v>
      </c>
      <c r="X81" t="s">
        <v>274</v>
      </c>
      <c r="Y81" t="s">
        <v>259</v>
      </c>
      <c r="AB81" t="s">
        <v>275</v>
      </c>
      <c r="AC81" t="str">
        <f>CONCATENATE($R81,$R82,$R83,$R84)</f>
        <v>1234</v>
      </c>
      <c r="AN81">
        <v>2146</v>
      </c>
      <c r="AO81">
        <v>2096</v>
      </c>
      <c r="AP81">
        <v>2132</v>
      </c>
      <c r="AQ81">
        <v>2132</v>
      </c>
      <c r="AT81">
        <f>(($AO$72-$AN$69)/($AN$70-$AN$69))</f>
        <v>0.68181818181818177</v>
      </c>
      <c r="AU81">
        <f>(($AP$70-$AN$69)/($AN$70-$AN$69))</f>
        <v>0.27272727272727271</v>
      </c>
      <c r="AV81">
        <f>(($AQ$70-$AN$69)/($AN$70-$AN$69))</f>
        <v>0.27272727272727271</v>
      </c>
      <c r="AW81">
        <f>(($AN$69-$AO$71)/($AO$72-$AO$71))</f>
        <v>0.2857142857142857</v>
      </c>
      <c r="AX81">
        <f>(($AP$70-$AO$71)/($AO$72-$AO$71))</f>
        <v>0.5714285714285714</v>
      </c>
      <c r="AY81">
        <f>(($AQ$70-$AO$71)/($AO$72-$AO$71))</f>
        <v>0.5714285714285714</v>
      </c>
      <c r="AZ81">
        <f>(($AN$70-$AP$70)/($AP$71-$AP$70))</f>
        <v>0.69565217391304346</v>
      </c>
      <c r="BA81">
        <f>(($AO$72-$AP$70)/($AP$71-$AP$70))</f>
        <v>0.39130434782608697</v>
      </c>
      <c r="BB81">
        <f>(($AQ$71-$AP$71)/($AP$72-$AP$71))</f>
        <v>0</v>
      </c>
      <c r="BC81">
        <f>(($AN$70-$AQ$70)/($AQ$71-$AQ$70))</f>
        <v>0.69565217391304346</v>
      </c>
      <c r="BD81">
        <f>(($AO$72-$AQ$70)/($AQ$71-$AQ$70))</f>
        <v>0.39130434782608697</v>
      </c>
      <c r="BE81">
        <f>(($AP$70-$AQ$70)/($AQ$71-$AQ$70))</f>
        <v>0</v>
      </c>
      <c r="BG81">
        <v>1</v>
      </c>
      <c r="BH81">
        <v>513</v>
      </c>
      <c r="BI81">
        <f>($BH$95-$BH$92)/200</f>
        <v>7.4999999999999997E-2</v>
      </c>
      <c r="BQ81">
        <f>1-(($AO$72-$AN$69)/($AN$70-$AN$69))</f>
        <v>0.31818181818181823</v>
      </c>
      <c r="BR81">
        <f>(($AP$70-$AN$69)/($AN$70-$AN$69))</f>
        <v>0.27272727272727271</v>
      </c>
      <c r="BS81">
        <f>(($AQ$70-$AN$69)/($AN$70-$AN$69))</f>
        <v>0.27272727272727271</v>
      </c>
      <c r="BT81">
        <f>(($AN$69-$AO$71)/($AO$72-$AO$71))</f>
        <v>0.2857142857142857</v>
      </c>
      <c r="BU81">
        <f>1-(($AP$70-$AO$71)/($AO$72-$AO$71))</f>
        <v>0.4285714285714286</v>
      </c>
      <c r="BV81">
        <f>1-(($AQ$70-$AO$71)/($AO$72-$AO$71))</f>
        <v>0.4285714285714286</v>
      </c>
      <c r="BW81">
        <f>1-(($AN$70-$AP$70)/($AP$71-$AP$70))</f>
        <v>0.30434782608695654</v>
      </c>
      <c r="BX81">
        <f>(($AO$72-$AP$70)/($AP$71-$AP$70))</f>
        <v>0.39130434782608697</v>
      </c>
      <c r="BY81">
        <f>(($AQ$71-$AP$71)/($AP$72-$AP$71))</f>
        <v>0</v>
      </c>
      <c r="BZ81">
        <f>1-(($AN$70-$AQ$70)/($AQ$71-$AQ$70))</f>
        <v>0.30434782608695654</v>
      </c>
      <c r="CA81">
        <f>(($AO$72-$AQ$70)/($AQ$71-$AQ$70))</f>
        <v>0.39130434782608697</v>
      </c>
      <c r="CB81">
        <f>(($AP$70-$AQ$70)/($AQ$71-$AQ$70))</f>
        <v>0</v>
      </c>
    </row>
    <row r="82" spans="1:80" x14ac:dyDescent="0.25">
      <c r="A82">
        <v>81</v>
      </c>
      <c r="D82">
        <v>87.047223000000002</v>
      </c>
      <c r="E82" s="5">
        <v>2</v>
      </c>
      <c r="F82">
        <v>75.102326000000005</v>
      </c>
      <c r="G82" s="4">
        <v>3</v>
      </c>
      <c r="P82">
        <v>2</v>
      </c>
      <c r="Q82" t="str">
        <f>CONCATENATE(C82,E82,G82,I82)</f>
        <v>23</v>
      </c>
      <c r="R82">
        <v>2</v>
      </c>
      <c r="X82" t="s">
        <v>274</v>
      </c>
      <c r="Y82" t="s">
        <v>260</v>
      </c>
      <c r="AN82">
        <v>2170</v>
      </c>
      <c r="AO82">
        <v>2119</v>
      </c>
      <c r="AP82">
        <v>2155</v>
      </c>
      <c r="AQ82">
        <v>2154</v>
      </c>
      <c r="AT82">
        <f>(($AO$73-$AN$70)/($AN$71-$AN$70))</f>
        <v>0.625</v>
      </c>
      <c r="AU82">
        <f>(($AP$71-$AN$70)/($AN$71-$AN$70))</f>
        <v>0.29166666666666669</v>
      </c>
      <c r="AV82">
        <f>(($AQ$71-$AN$70)/($AN$71-$AN$70))</f>
        <v>0.29166666666666669</v>
      </c>
      <c r="AW82">
        <f>(($AN$70-$AO$72)/($AO$73-$AO$72))</f>
        <v>0.31818181818181818</v>
      </c>
      <c r="AX82">
        <f>(($AP$71-$AO$72)/($AO$73-$AO$72))</f>
        <v>0.63636363636363635</v>
      </c>
      <c r="AY82">
        <f>(($AQ$71-$AO$72)/($AO$73-$AO$72))</f>
        <v>0.63636363636363635</v>
      </c>
      <c r="AZ82">
        <f>(($AN$71-$AP$71)/($AP$72-$AP$71))</f>
        <v>0.70833333333333337</v>
      </c>
      <c r="BA82">
        <f>(($AO$73-$AP$71)/($AP$72-$AP$71))</f>
        <v>0.33333333333333331</v>
      </c>
      <c r="BB82">
        <f>(($AQ$72-$AP$71)/($AP$72-$AP$71))</f>
        <v>0.95833333333333337</v>
      </c>
      <c r="BC82">
        <f>(($AN$71-$AQ$71)/($AQ$72-$AQ$71))</f>
        <v>0.73913043478260865</v>
      </c>
      <c r="BD82">
        <f>(($AO$73-$AQ$71)/($AQ$72-$AQ$71))</f>
        <v>0.34782608695652173</v>
      </c>
      <c r="BE82">
        <f>(($AP$71-$AQ$71)/($AQ$72-$AQ$71))</f>
        <v>0</v>
      </c>
      <c r="BG82">
        <v>2</v>
      </c>
      <c r="BH82">
        <v>521</v>
      </c>
      <c r="BI82">
        <f>($BH$96-$BH$93)/200</f>
        <v>0.12</v>
      </c>
      <c r="BQ82">
        <f>1-(($AO$73-$AN$70)/($AN$71-$AN$70))</f>
        <v>0.375</v>
      </c>
      <c r="BR82">
        <f>(($AP$71-$AN$70)/($AN$71-$AN$70))</f>
        <v>0.29166666666666669</v>
      </c>
      <c r="BS82">
        <f>(($AQ$71-$AN$70)/($AN$71-$AN$70))</f>
        <v>0.29166666666666669</v>
      </c>
      <c r="BT82">
        <f>(($AN$70-$AO$72)/($AO$73-$AO$72))</f>
        <v>0.31818181818181818</v>
      </c>
      <c r="BU82">
        <f>1-(($AP$71-$AO$72)/($AO$73-$AO$72))</f>
        <v>0.36363636363636365</v>
      </c>
      <c r="BV82">
        <f>1-(($AQ$71-$AO$72)/($AO$73-$AO$72))</f>
        <v>0.36363636363636365</v>
      </c>
      <c r="BW82">
        <f>1-(($AN$71-$AP$71)/($AP$72-$AP$71))</f>
        <v>0.29166666666666663</v>
      </c>
      <c r="BX82">
        <f>(($AO$73-$AP$71)/($AP$72-$AP$71))</f>
        <v>0.33333333333333331</v>
      </c>
      <c r="BY82">
        <f>1-(($AQ$72-$AP$71)/($AP$72-$AP$71))</f>
        <v>4.166666666666663E-2</v>
      </c>
      <c r="BZ82">
        <f>1-(($AN$71-$AQ$71)/($AQ$72-$AQ$71))</f>
        <v>0.26086956521739135</v>
      </c>
      <c r="CA82">
        <f>(($AO$73-$AQ$71)/($AQ$72-$AQ$71))</f>
        <v>0.34782608695652173</v>
      </c>
      <c r="CB82">
        <f>(($AP$71-$AQ$71)/($AQ$72-$AQ$71))</f>
        <v>0</v>
      </c>
    </row>
    <row r="83" spans="1:80" x14ac:dyDescent="0.25">
      <c r="A83">
        <v>82</v>
      </c>
      <c r="D83">
        <v>87.079340999999999</v>
      </c>
      <c r="E83" s="5">
        <v>2</v>
      </c>
      <c r="F83">
        <v>75.143183000000008</v>
      </c>
      <c r="G83" s="4">
        <v>3</v>
      </c>
      <c r="P83">
        <v>2</v>
      </c>
      <c r="Q83" t="str">
        <f>CONCATENATE(C83,E83,G83,I83)</f>
        <v>23</v>
      </c>
      <c r="R83">
        <v>3</v>
      </c>
      <c r="X83" t="s">
        <v>274</v>
      </c>
      <c r="Y83" t="s">
        <v>261</v>
      </c>
      <c r="AN83">
        <v>2193</v>
      </c>
      <c r="AO83">
        <v>2140</v>
      </c>
      <c r="AP83">
        <v>2178</v>
      </c>
      <c r="AQ83">
        <v>2177</v>
      </c>
      <c r="AT83">
        <f>(($AO$74-$AN$71)/($AN$72-$AN$71))</f>
        <v>0.66666666666666663</v>
      </c>
      <c r="AU83">
        <f>(($AP$72-$AN$71)/($AN$72-$AN$71))</f>
        <v>0.29166666666666669</v>
      </c>
      <c r="AV83">
        <f>(($AQ$72-$AN$71)/($AN$72-$AN$71))</f>
        <v>0.25</v>
      </c>
      <c r="AW83">
        <f>(($AN$71-$AO$73)/($AO$74-$AO$73))</f>
        <v>0.36</v>
      </c>
      <c r="AX83">
        <f>(($AP$72-$AO$73)/($AO$74-$AO$73))</f>
        <v>0.64</v>
      </c>
      <c r="AY83">
        <f>(($AQ$72-$AO$73)/($AO$74-$AO$73))</f>
        <v>0.6</v>
      </c>
      <c r="AZ83">
        <f>(($AN$72-$AP$72)/($AP$73-$AP$72))</f>
        <v>0.70833333333333337</v>
      </c>
      <c r="BA83">
        <f>(($AO$74-$AP$72)/($AP$73-$AP$72))</f>
        <v>0.375</v>
      </c>
      <c r="BB83">
        <f>(($AQ$73-$AP$72)/($AP$73-$AP$72))</f>
        <v>0.95833333333333337</v>
      </c>
      <c r="BC83">
        <f>(($AN$72-$AQ$72)/($AQ$73-$AQ$72))</f>
        <v>0.75</v>
      </c>
      <c r="BD83">
        <f>(($AO$74-$AQ$72)/($AQ$73-$AQ$72))</f>
        <v>0.41666666666666669</v>
      </c>
      <c r="BE83">
        <f>(($AP$72-$AQ$72)/($AQ$73-$AQ$72))</f>
        <v>4.1666666666666664E-2</v>
      </c>
      <c r="BG83">
        <v>3</v>
      </c>
      <c r="BH83">
        <v>528</v>
      </c>
      <c r="BI83">
        <f>($BH$97-$BH$94)/200</f>
        <v>8.5000000000000006E-2</v>
      </c>
      <c r="BQ83">
        <f>1-(($AO$74-$AN$71)/($AN$72-$AN$71))</f>
        <v>0.33333333333333337</v>
      </c>
      <c r="BR83">
        <f>(($AP$72-$AN$71)/($AN$72-$AN$71))</f>
        <v>0.29166666666666669</v>
      </c>
      <c r="BS83">
        <f>(($AQ$72-$AN$71)/($AN$72-$AN$71))</f>
        <v>0.25</v>
      </c>
      <c r="BT83">
        <f>(($AN$71-$AO$73)/($AO$74-$AO$73))</f>
        <v>0.36</v>
      </c>
      <c r="BU83">
        <f>1-(($AP$72-$AO$73)/($AO$74-$AO$73))</f>
        <v>0.36</v>
      </c>
      <c r="BV83">
        <f>1-(($AQ$72-$AO$73)/($AO$74-$AO$73))</f>
        <v>0.4</v>
      </c>
      <c r="BW83">
        <f>1-(($AN$72-$AP$72)/($AP$73-$AP$72))</f>
        <v>0.29166666666666663</v>
      </c>
      <c r="BX83">
        <f>(($AO$74-$AP$72)/($AP$73-$AP$72))</f>
        <v>0.375</v>
      </c>
      <c r="BY83">
        <f>1-(($AQ$73-$AP$72)/($AP$73-$AP$72))</f>
        <v>4.166666666666663E-2</v>
      </c>
      <c r="BZ83">
        <f>1-(($AN$72-$AQ$72)/($AQ$73-$AQ$72))</f>
        <v>0.25</v>
      </c>
      <c r="CA83">
        <f>(($AO$74-$AQ$72)/($AQ$73-$AQ$72))</f>
        <v>0.41666666666666669</v>
      </c>
      <c r="CB83">
        <f>(($AP$72-$AQ$72)/($AQ$73-$AQ$72))</f>
        <v>4.1666666666666664E-2</v>
      </c>
    </row>
    <row r="84" spans="1:80" x14ac:dyDescent="0.25">
      <c r="A84">
        <v>83</v>
      </c>
      <c r="D84">
        <v>87.062826999999999</v>
      </c>
      <c r="E84" s="5">
        <v>2</v>
      </c>
      <c r="F84">
        <v>75.164647000000002</v>
      </c>
      <c r="G84" s="4">
        <v>3</v>
      </c>
      <c r="P84">
        <v>2</v>
      </c>
      <c r="Q84" t="str">
        <f>CONCATENATE(C84,E84,G84,I84)</f>
        <v>23</v>
      </c>
      <c r="R84">
        <v>4</v>
      </c>
      <c r="X84" t="s">
        <v>274</v>
      </c>
      <c r="Y84" t="s">
        <v>262</v>
      </c>
      <c r="AN84">
        <v>2263</v>
      </c>
      <c r="AO84">
        <v>2163</v>
      </c>
      <c r="AP84">
        <v>2204</v>
      </c>
      <c r="AQ84">
        <v>2201</v>
      </c>
      <c r="AT84">
        <f>(($AO$75-$AN$72)/($AN$73-$AN$72))</f>
        <v>0.70833333333333337</v>
      </c>
      <c r="AU84">
        <f>(($AP$73-$AN$72)/($AN$73-$AN$72))</f>
        <v>0.29166666666666669</v>
      </c>
      <c r="AV84">
        <f>(($AQ$73-$AN$72)/($AN$73-$AN$72))</f>
        <v>0.25</v>
      </c>
      <c r="AW84">
        <f>(($AN$72-$AO$74)/($AO$75-$AO$74))</f>
        <v>0.32</v>
      </c>
      <c r="AX84">
        <f>(($AP$73-$AO$74)/($AO$75-$AO$74))</f>
        <v>0.6</v>
      </c>
      <c r="AY84">
        <f>(($AQ$73-$AO$74)/($AO$75-$AO$74))</f>
        <v>0.56000000000000005</v>
      </c>
      <c r="AZ84">
        <f>(($AN$73-$AP$73)/($AP$74-$AP$73))</f>
        <v>0.68</v>
      </c>
      <c r="BA84">
        <f>(($AO$75-$AP$73)/($AP$74-$AP$73))</f>
        <v>0.4</v>
      </c>
      <c r="BB84">
        <f>(($AQ$74-$AP$73)/($AP$74-$AP$73))</f>
        <v>0.92</v>
      </c>
      <c r="BC84">
        <f>(($AN$73-$AQ$73)/($AQ$74-$AQ$73))</f>
        <v>0.75</v>
      </c>
      <c r="BD84">
        <f>(($AO$75-$AQ$73)/($AQ$74-$AQ$73))</f>
        <v>0.45833333333333331</v>
      </c>
      <c r="BE84">
        <f>(($AP$73-$AQ$73)/($AQ$74-$AQ$73))</f>
        <v>4.1666666666666664E-2</v>
      </c>
      <c r="BG84">
        <v>4</v>
      </c>
      <c r="BH84">
        <v>532</v>
      </c>
      <c r="BI84">
        <f>($BH$98-$BH$95)/200</f>
        <v>0.08</v>
      </c>
      <c r="BQ84">
        <f>1-(($AO$75-$AN$72)/($AN$73-$AN$72))</f>
        <v>0.29166666666666663</v>
      </c>
      <c r="BR84">
        <f>(($AP$73-$AN$72)/($AN$73-$AN$72))</f>
        <v>0.29166666666666669</v>
      </c>
      <c r="BS84">
        <f>(($AQ$73-$AN$72)/($AN$73-$AN$72))</f>
        <v>0.25</v>
      </c>
      <c r="BT84">
        <f>(($AN$72-$AO$74)/($AO$75-$AO$74))</f>
        <v>0.32</v>
      </c>
      <c r="BU84">
        <f>1-(($AP$73-$AO$74)/($AO$75-$AO$74))</f>
        <v>0.4</v>
      </c>
      <c r="BV84">
        <f>1-(($AQ$73-$AO$74)/($AO$75-$AO$74))</f>
        <v>0.43999999999999995</v>
      </c>
      <c r="BW84">
        <f>1-(($AN$73-$AP$73)/($AP$74-$AP$73))</f>
        <v>0.31999999999999995</v>
      </c>
      <c r="BX84">
        <f>(($AO$75-$AP$73)/($AP$74-$AP$73))</f>
        <v>0.4</v>
      </c>
      <c r="BY84">
        <f>1-(($AQ$74-$AP$73)/($AP$74-$AP$73))</f>
        <v>7.999999999999996E-2</v>
      </c>
      <c r="BZ84">
        <f>1-(($AN$73-$AQ$73)/($AQ$74-$AQ$73))</f>
        <v>0.25</v>
      </c>
      <c r="CA84">
        <f>(($AO$75-$AQ$73)/($AQ$74-$AQ$73))</f>
        <v>0.45833333333333331</v>
      </c>
      <c r="CB84">
        <f>(($AP$73-$AQ$73)/($AQ$74-$AQ$73))</f>
        <v>4.1666666666666664E-2</v>
      </c>
    </row>
    <row r="85" spans="1:80" x14ac:dyDescent="0.25">
      <c r="A85">
        <v>84</v>
      </c>
      <c r="D85">
        <v>87.075907999999998</v>
      </c>
      <c r="E85" s="5">
        <v>2</v>
      </c>
      <c r="F85">
        <v>75.164647000000002</v>
      </c>
      <c r="G85" s="4">
        <v>3</v>
      </c>
      <c r="P85">
        <v>2</v>
      </c>
      <c r="Q85" t="str">
        <f>CONCATENATE(C85,E85,G85,I85)</f>
        <v>23</v>
      </c>
      <c r="R85">
        <v>1</v>
      </c>
      <c r="X85" t="s">
        <v>274</v>
      </c>
      <c r="Y85" t="s">
        <v>259</v>
      </c>
      <c r="AB85" t="s">
        <v>275</v>
      </c>
      <c r="AC85" t="str">
        <f>CONCATENATE($R85,$R86,$R87,$R88)</f>
        <v>1234</v>
      </c>
      <c r="AN85">
        <v>2286</v>
      </c>
      <c r="AO85">
        <v>2185</v>
      </c>
      <c r="AP85">
        <v>2245</v>
      </c>
      <c r="AQ85">
        <v>2248</v>
      </c>
      <c r="AT85">
        <f>(($AO$76-$AN$73)/($AN$74-$AN$73))</f>
        <v>0.64</v>
      </c>
      <c r="AU85">
        <f>(($AP$74-$AN$73)/($AN$74-$AN$73))</f>
        <v>0.32</v>
      </c>
      <c r="AV85">
        <f>(($AQ$74-$AN$73)/($AN$74-$AN$73))</f>
        <v>0.24</v>
      </c>
      <c r="AW85">
        <f>(($AN$73-$AO$75)/($AO$76-$AO$75))</f>
        <v>0.30434782608695654</v>
      </c>
      <c r="AX85">
        <f>(($AP$74-$AO$75)/($AO$76-$AO$75))</f>
        <v>0.65217391304347827</v>
      </c>
      <c r="AY85">
        <f>(($AQ$74-$AO$75)/($AO$76-$AO$75))</f>
        <v>0.56521739130434778</v>
      </c>
      <c r="AZ85">
        <f>(($AN$74-$AP$74)/($AP$75-$AP$74))</f>
        <v>0.68</v>
      </c>
      <c r="BA85">
        <f>(($AO$76-$AP$74)/($AP$75-$AP$74))</f>
        <v>0.32</v>
      </c>
      <c r="BB85">
        <f>(($AQ$75-$AP$74)/($AP$75-$AP$74))</f>
        <v>0.88</v>
      </c>
      <c r="BC85">
        <f>(($AN$74-$AQ$74)/($AQ$75-$AQ$74))</f>
        <v>0.79166666666666663</v>
      </c>
      <c r="BD85">
        <f>(($AO$76-$AQ$74)/($AQ$75-$AQ$74))</f>
        <v>0.41666666666666669</v>
      </c>
      <c r="BE85">
        <f>(($AP$74-$AQ$74)/($AQ$75-$AQ$74))</f>
        <v>8.3333333333333329E-2</v>
      </c>
      <c r="BG85">
        <v>1</v>
      </c>
      <c r="BH85">
        <v>537</v>
      </c>
      <c r="BI85">
        <f>($BH$99-$BH$96)/200</f>
        <v>8.5000000000000006E-2</v>
      </c>
      <c r="BQ85">
        <f>1-(($AO$76-$AN$73)/($AN$74-$AN$73))</f>
        <v>0.36</v>
      </c>
      <c r="BR85">
        <f>(($AP$74-$AN$73)/($AN$74-$AN$73))</f>
        <v>0.32</v>
      </c>
      <c r="BS85">
        <f>(($AQ$74-$AN$73)/($AN$74-$AN$73))</f>
        <v>0.24</v>
      </c>
      <c r="BT85">
        <f>(($AN$73-$AO$75)/($AO$76-$AO$75))</f>
        <v>0.30434782608695654</v>
      </c>
      <c r="BU85">
        <f>1-(($AP$74-$AO$75)/($AO$76-$AO$75))</f>
        <v>0.34782608695652173</v>
      </c>
      <c r="BV85">
        <f>1-(($AQ$74-$AO$75)/($AO$76-$AO$75))</f>
        <v>0.43478260869565222</v>
      </c>
      <c r="BW85">
        <f>1-(($AN$74-$AP$74)/($AP$75-$AP$74))</f>
        <v>0.31999999999999995</v>
      </c>
      <c r="BX85">
        <f>(($AO$76-$AP$74)/($AP$75-$AP$74))</f>
        <v>0.32</v>
      </c>
      <c r="BY85">
        <f>1-(($AQ$75-$AP$74)/($AP$75-$AP$74))</f>
        <v>0.12</v>
      </c>
      <c r="BZ85">
        <f>1-(($AN$74-$AQ$74)/($AQ$75-$AQ$74))</f>
        <v>0.20833333333333337</v>
      </c>
      <c r="CA85">
        <f>(($AO$76-$AQ$74)/($AQ$75-$AQ$74))</f>
        <v>0.41666666666666669</v>
      </c>
      <c r="CB85">
        <f>(($AP$74-$AQ$74)/($AQ$75-$AQ$74))</f>
        <v>8.3333333333333329E-2</v>
      </c>
    </row>
    <row r="86" spans="1:80" x14ac:dyDescent="0.25">
      <c r="A86">
        <v>85</v>
      </c>
      <c r="D86">
        <v>87.052627000000001</v>
      </c>
      <c r="E86" s="5">
        <v>2</v>
      </c>
      <c r="P86">
        <v>1</v>
      </c>
      <c r="Q86" t="str">
        <f>CONCATENATE(C86,E86,G86,I86)</f>
        <v>2</v>
      </c>
      <c r="R86">
        <v>2</v>
      </c>
      <c r="X86" t="s">
        <v>274</v>
      </c>
      <c r="Y86" t="s">
        <v>260</v>
      </c>
      <c r="AN86">
        <v>2311</v>
      </c>
      <c r="AO86">
        <v>2238</v>
      </c>
      <c r="AP86">
        <v>2271</v>
      </c>
      <c r="AQ86">
        <v>2271</v>
      </c>
      <c r="AT86">
        <f>(($AO$77-$AN$74)/($AN$75-$AN$74))</f>
        <v>0.6</v>
      </c>
      <c r="AU86">
        <f>(($AP$75-$AN$74)/($AN$75-$AN$74))</f>
        <v>0.32</v>
      </c>
      <c r="AV86">
        <f>(($AQ$75-$AN$74)/($AN$75-$AN$74))</f>
        <v>0.2</v>
      </c>
      <c r="AW86">
        <f>(($AN$74-$AO$76)/($AO$77-$AO$76))</f>
        <v>0.375</v>
      </c>
      <c r="AX86">
        <f>(($AP$75-$AO$76)/($AO$77-$AO$76))</f>
        <v>0.70833333333333337</v>
      </c>
      <c r="AY86">
        <f>(($AQ$75-$AO$76)/($AO$77-$AO$76))</f>
        <v>0.58333333333333337</v>
      </c>
      <c r="AZ86">
        <f>(($AN$75-$AP$75)/($AP$76-$AP$75))</f>
        <v>0.62962962962962965</v>
      </c>
      <c r="BA86">
        <f>(($AO$77-$AP$75)/($AP$76-$AP$75))</f>
        <v>0.25925925925925924</v>
      </c>
      <c r="BB86">
        <f>(($AQ$76-$AP$75)/($AP$76-$AP$75))</f>
        <v>0.81481481481481477</v>
      </c>
      <c r="BC86">
        <f>(($AN$75-$AQ$75)/($AQ$76-$AQ$75))</f>
        <v>0.8</v>
      </c>
      <c r="BD86">
        <f>(($AO$77-$AQ$75)/($AQ$76-$AQ$75))</f>
        <v>0.4</v>
      </c>
      <c r="BE86">
        <f>(($AP$75-$AQ$75)/($AQ$76-$AQ$75))</f>
        <v>0.12</v>
      </c>
      <c r="BG86">
        <v>2</v>
      </c>
      <c r="BH86">
        <v>546</v>
      </c>
      <c r="BI86">
        <f>($BH$100-$BH$97)/200</f>
        <v>0.1</v>
      </c>
      <c r="BQ86">
        <f>1-(($AO$77-$AN$74)/($AN$75-$AN$74))</f>
        <v>0.4</v>
      </c>
      <c r="BR86">
        <f>(($AP$75-$AN$74)/($AN$75-$AN$74))</f>
        <v>0.32</v>
      </c>
      <c r="BS86">
        <f>(($AQ$75-$AN$74)/($AN$75-$AN$74))</f>
        <v>0.2</v>
      </c>
      <c r="BT86">
        <f>(($AN$74-$AO$76)/($AO$77-$AO$76))</f>
        <v>0.375</v>
      </c>
      <c r="BU86">
        <f>1-(($AP$75-$AO$76)/($AO$77-$AO$76))</f>
        <v>0.29166666666666663</v>
      </c>
      <c r="BV86">
        <f>1-(($AQ$75-$AO$76)/($AO$77-$AO$76))</f>
        <v>0.41666666666666663</v>
      </c>
      <c r="BW86">
        <f>1-(($AN$75-$AP$75)/($AP$76-$AP$75))</f>
        <v>0.37037037037037035</v>
      </c>
      <c r="BX86">
        <f>(($AO$77-$AP$75)/($AP$76-$AP$75))</f>
        <v>0.25925925925925924</v>
      </c>
      <c r="BY86">
        <f>1-(($AQ$76-$AP$75)/($AP$76-$AP$75))</f>
        <v>0.18518518518518523</v>
      </c>
      <c r="BZ86">
        <f>1-(($AN$75-$AQ$75)/($AQ$76-$AQ$75))</f>
        <v>0.19999999999999996</v>
      </c>
      <c r="CA86">
        <f>(($AO$77-$AQ$75)/($AQ$76-$AQ$75))</f>
        <v>0.4</v>
      </c>
      <c r="CB86">
        <f>(($AP$75-$AQ$75)/($AQ$76-$AQ$75))</f>
        <v>0.12</v>
      </c>
    </row>
    <row r="87" spans="1:80" x14ac:dyDescent="0.25">
      <c r="A87">
        <v>86</v>
      </c>
      <c r="D87">
        <v>87.040860000000009</v>
      </c>
      <c r="E87" s="5">
        <v>2</v>
      </c>
      <c r="P87">
        <v>1</v>
      </c>
      <c r="Q87" t="str">
        <f>CONCATENATE(C87,E87,G87,I87)</f>
        <v>2</v>
      </c>
      <c r="R87">
        <v>3</v>
      </c>
      <c r="X87" t="s">
        <v>276</v>
      </c>
      <c r="Y87" t="s">
        <v>267</v>
      </c>
      <c r="AN87">
        <v>2333</v>
      </c>
      <c r="AO87">
        <v>2260</v>
      </c>
      <c r="AP87">
        <v>2293</v>
      </c>
      <c r="AQ87">
        <v>2294</v>
      </c>
      <c r="BG87">
        <v>3</v>
      </c>
      <c r="BH87">
        <v>554</v>
      </c>
      <c r="BI87">
        <f>($BH$101-$BH$98)/200</f>
        <v>0.11</v>
      </c>
    </row>
    <row r="88" spans="1:80" x14ac:dyDescent="0.25">
      <c r="A88">
        <v>87</v>
      </c>
      <c r="D88">
        <v>87.075151000000005</v>
      </c>
      <c r="E88" s="5">
        <v>2</v>
      </c>
      <c r="P88">
        <v>1</v>
      </c>
      <c r="Q88" t="str">
        <f>CONCATENATE(C88,E88,G88,I88)</f>
        <v>2</v>
      </c>
      <c r="R88">
        <v>4</v>
      </c>
      <c r="X88" t="s">
        <v>277</v>
      </c>
      <c r="Y88" t="s">
        <v>268</v>
      </c>
      <c r="AN88">
        <v>2356</v>
      </c>
      <c r="AO88">
        <v>2281</v>
      </c>
      <c r="AP88">
        <v>2318</v>
      </c>
      <c r="AQ88">
        <v>2318</v>
      </c>
      <c r="BG88">
        <v>4</v>
      </c>
      <c r="BH88">
        <v>559</v>
      </c>
      <c r="BI88">
        <f>($BH$102-$BH$99)/200</f>
        <v>5.5E-2</v>
      </c>
    </row>
    <row r="89" spans="1:80" x14ac:dyDescent="0.25">
      <c r="A89">
        <v>88</v>
      </c>
      <c r="D89">
        <v>87.099997999999999</v>
      </c>
      <c r="E89" s="5">
        <v>2</v>
      </c>
      <c r="P89">
        <v>1</v>
      </c>
      <c r="Q89" t="str">
        <f>CONCATENATE(C89,E89,G89,I89)</f>
        <v>2</v>
      </c>
      <c r="R89">
        <v>1</v>
      </c>
      <c r="X89" t="s">
        <v>277</v>
      </c>
      <c r="Y89" t="s">
        <v>269</v>
      </c>
      <c r="AN89">
        <v>2379</v>
      </c>
      <c r="AO89">
        <v>2305</v>
      </c>
      <c r="AP89">
        <v>2340</v>
      </c>
      <c r="AQ89">
        <v>2341</v>
      </c>
      <c r="AT89">
        <f>(($AO$79-$AN$76)/($AN$77-$AN$76))</f>
        <v>0.77272727272727271</v>
      </c>
      <c r="AU89">
        <f>(($AP$77-$AN$76)/($AN$77-$AN$76))</f>
        <v>0.31818181818181818</v>
      </c>
      <c r="AV89">
        <f>(($AQ$77-$AN$76)/($AN$77-$AN$76))</f>
        <v>0.36363636363636365</v>
      </c>
      <c r="AW89">
        <f>(($AN$76-$AO$78)/($AO$79-$AO$78))</f>
        <v>5.5555555555555552E-2</v>
      </c>
      <c r="AX89">
        <f>(($AP$77-$AO$78)/($AO$79-$AO$78))</f>
        <v>0.44444444444444442</v>
      </c>
      <c r="AY89">
        <f>(($AQ$77-$AO$78)/($AO$79-$AO$78))</f>
        <v>0.5</v>
      </c>
      <c r="AZ89">
        <f>(($AN$77-$AP$77)/($AP$78-$AP$77))</f>
        <v>0.7142857142857143</v>
      </c>
      <c r="BA89">
        <f>(($AO$79-$AP$77)/($AP$78-$AP$77))</f>
        <v>0.47619047619047616</v>
      </c>
      <c r="BB89">
        <f>(($AQ$77-$AP$77)/($AP$78-$AP$77))</f>
        <v>4.7619047619047616E-2</v>
      </c>
      <c r="BC89">
        <f>(($AN$77-$AQ$77)/($AQ$78-$AQ$77))</f>
        <v>0.7</v>
      </c>
      <c r="BD89">
        <f>(($AO$79-$AQ$77)/($AQ$78-$AQ$77))</f>
        <v>0.45</v>
      </c>
      <c r="BE89">
        <f>(($AP$78-$AQ$78)/($AQ$79-$AQ$78))</f>
        <v>0</v>
      </c>
      <c r="BG89">
        <v>1</v>
      </c>
      <c r="BH89">
        <v>561</v>
      </c>
      <c r="BI89">
        <f>($BH$103-$BH$100)/200</f>
        <v>8.5000000000000006E-2</v>
      </c>
      <c r="BQ89">
        <f>1-(($AO$79-$AN$76)/($AN$77-$AN$76))</f>
        <v>0.22727272727272729</v>
      </c>
      <c r="BR89">
        <f>(($AP$77-$AN$76)/($AN$77-$AN$76))</f>
        <v>0.31818181818181818</v>
      </c>
      <c r="BS89">
        <f>(($AQ$77-$AN$76)/($AN$77-$AN$76))</f>
        <v>0.36363636363636365</v>
      </c>
      <c r="BT89">
        <f>(($AN$76-$AO$78)/($AO$79-$AO$78))</f>
        <v>5.5555555555555552E-2</v>
      </c>
      <c r="BU89">
        <f>(($AP$77-$AO$78)/($AO$79-$AO$78))</f>
        <v>0.44444444444444442</v>
      </c>
      <c r="BV89">
        <f>(($AQ$77-$AO$78)/($AO$79-$AO$78))</f>
        <v>0.5</v>
      </c>
      <c r="BW89">
        <f>1-(($AN$77-$AP$77)/($AP$78-$AP$77))</f>
        <v>0.2857142857142857</v>
      </c>
      <c r="BX89">
        <f>(($AO$79-$AP$77)/($AP$78-$AP$77))</f>
        <v>0.47619047619047616</v>
      </c>
      <c r="BY89">
        <f>(($AQ$77-$AP$77)/($AP$78-$AP$77))</f>
        <v>4.7619047619047616E-2</v>
      </c>
      <c r="BZ89">
        <f>1-(($AN$77-$AQ$77)/($AQ$78-$AQ$77))</f>
        <v>0.30000000000000004</v>
      </c>
      <c r="CA89">
        <f>(($AO$79-$AQ$77)/($AQ$78-$AQ$77))</f>
        <v>0.45</v>
      </c>
      <c r="CB89">
        <f>(($AP$78-$AQ$78)/($AQ$79-$AQ$78))</f>
        <v>0</v>
      </c>
    </row>
    <row r="90" spans="1:80" x14ac:dyDescent="0.25">
      <c r="A90">
        <v>89</v>
      </c>
      <c r="D90">
        <v>87.064242000000007</v>
      </c>
      <c r="E90" s="5">
        <v>2</v>
      </c>
      <c r="P90">
        <v>1</v>
      </c>
      <c r="Q90" t="str">
        <f>CONCATENATE(C90,E90,G90,I90)</f>
        <v>2</v>
      </c>
      <c r="R90" t="s">
        <v>22</v>
      </c>
      <c r="X90" t="s">
        <v>277</v>
      </c>
      <c r="Y90" t="s">
        <v>270</v>
      </c>
      <c r="AN90">
        <v>2404</v>
      </c>
      <c r="AO90">
        <v>2327</v>
      </c>
      <c r="AP90">
        <v>2364</v>
      </c>
      <c r="AQ90">
        <v>2364</v>
      </c>
      <c r="AT90">
        <f>(($AO$80-$AN$77)/($AN$78-$AN$77))</f>
        <v>0.81818181818181823</v>
      </c>
      <c r="AU90">
        <f>(($AP$78-$AN$77)/($AN$78-$AN$77))</f>
        <v>0.27272727272727271</v>
      </c>
      <c r="AV90">
        <f>(($AQ$78-$AN$77)/($AN$78-$AN$77))</f>
        <v>0.27272727272727271</v>
      </c>
      <c r="AW90">
        <f>(($AN$77-$AO$79)/($AO$80-$AO$79))</f>
        <v>0.21739130434782608</v>
      </c>
      <c r="AX90">
        <f>(($AP$78-$AO$79)/($AO$80-$AO$79))</f>
        <v>0.47826086956521741</v>
      </c>
      <c r="AY90">
        <f>(($AQ$78-$AO$79)/($AO$80-$AO$79))</f>
        <v>0.47826086956521741</v>
      </c>
      <c r="AZ90">
        <f>(($AN$78-$AP$78)/($AP$79-$AP$78))</f>
        <v>0.69565217391304346</v>
      </c>
      <c r="BA90">
        <f>(($AO$80-$AP$78)/($AP$79-$AP$78))</f>
        <v>0.52173913043478259</v>
      </c>
      <c r="BB90">
        <f>(($AQ$78-$AP$78)/($AP$79-$AP$78))</f>
        <v>0</v>
      </c>
      <c r="BC90">
        <f>(($AN$78-$AQ$78)/($AQ$79-$AQ$78))</f>
        <v>0.69565217391304346</v>
      </c>
      <c r="BD90">
        <f>(($AO$80-$AQ$78)/($AQ$79-$AQ$78))</f>
        <v>0.52173913043478259</v>
      </c>
      <c r="BE90">
        <f>(($AP$79-$AQ$79)/($AQ$80-$AQ$79))</f>
        <v>0</v>
      </c>
      <c r="BG90" t="s">
        <v>22</v>
      </c>
      <c r="BH90">
        <v>562</v>
      </c>
      <c r="BI90">
        <f>($BH$104-$BH$101)/200</f>
        <v>8.5000000000000006E-2</v>
      </c>
      <c r="BQ90">
        <f>1-(($AO$80-$AN$77)/($AN$78-$AN$77))</f>
        <v>0.18181818181818177</v>
      </c>
      <c r="BR90">
        <f>(($AP$78-$AN$77)/($AN$78-$AN$77))</f>
        <v>0.27272727272727271</v>
      </c>
      <c r="BS90">
        <f>(($AQ$78-$AN$77)/($AN$78-$AN$77))</f>
        <v>0.27272727272727271</v>
      </c>
      <c r="BT90">
        <f>(($AN$77-$AO$79)/($AO$80-$AO$79))</f>
        <v>0.21739130434782608</v>
      </c>
      <c r="BU90">
        <f>(($AP$78-$AO$79)/($AO$80-$AO$79))</f>
        <v>0.47826086956521741</v>
      </c>
      <c r="BV90">
        <f>(($AQ$78-$AO$79)/($AO$80-$AO$79))</f>
        <v>0.47826086956521741</v>
      </c>
      <c r="BW90">
        <f>1-(($AN$78-$AP$78)/($AP$79-$AP$78))</f>
        <v>0.30434782608695654</v>
      </c>
      <c r="BX90">
        <f>1-(($AO$80-$AP$78)/($AP$79-$AP$78))</f>
        <v>0.47826086956521741</v>
      </c>
      <c r="BY90">
        <f>(($AQ$78-$AP$78)/($AP$79-$AP$78))</f>
        <v>0</v>
      </c>
      <c r="BZ90">
        <f>1-(($AN$78-$AQ$78)/($AQ$79-$AQ$78))</f>
        <v>0.30434782608695654</v>
      </c>
      <c r="CA90">
        <f>1-(($AO$80-$AQ$78)/($AQ$79-$AQ$78))</f>
        <v>0.47826086956521741</v>
      </c>
      <c r="CB90">
        <f>(($AP$79-$AQ$79)/($AQ$80-$AQ$79))</f>
        <v>0</v>
      </c>
    </row>
    <row r="91" spans="1:80" x14ac:dyDescent="0.25">
      <c r="A91">
        <v>90</v>
      </c>
      <c r="B91">
        <v>97.491942000000009</v>
      </c>
      <c r="C91" s="2">
        <v>1</v>
      </c>
      <c r="P91">
        <v>1</v>
      </c>
      <c r="Q91" t="str">
        <f>CONCATENATE(C91,E91,G91,I91)</f>
        <v>1</v>
      </c>
      <c r="R91" t="s">
        <v>22</v>
      </c>
      <c r="X91" t="s">
        <v>277</v>
      </c>
      <c r="Y91" t="s">
        <v>271</v>
      </c>
      <c r="AN91">
        <v>2429</v>
      </c>
      <c r="AO91">
        <v>2352</v>
      </c>
      <c r="AP91">
        <v>2388</v>
      </c>
      <c r="AQ91">
        <v>2387</v>
      </c>
      <c r="AT91">
        <f>(($AO$81-$AN$78)/($AN$79-$AN$78))</f>
        <v>0.80952380952380953</v>
      </c>
      <c r="AU91">
        <f>(($AP$79-$AN$78)/($AN$79-$AN$78))</f>
        <v>0.33333333333333331</v>
      </c>
      <c r="AV91">
        <f>(($AQ$79-$AN$78)/($AN$79-$AN$78))</f>
        <v>0.33333333333333331</v>
      </c>
      <c r="AW91">
        <f>(($AN$78-$AO$80)/($AO$81-$AO$80))</f>
        <v>0.19047619047619047</v>
      </c>
      <c r="AX91">
        <f>(($AP$79-$AO$80)/($AO$81-$AO$80))</f>
        <v>0.52380952380952384</v>
      </c>
      <c r="AY91">
        <f>(($AQ$79-$AO$80)/($AO$81-$AO$80))</f>
        <v>0.52380952380952384</v>
      </c>
      <c r="AZ91">
        <f>(($AN$79-$AP$79)/($AP$80-$AP$79))</f>
        <v>0.63636363636363635</v>
      </c>
      <c r="BA91">
        <f>(($AO$81-$AP$79)/($AP$80-$AP$79))</f>
        <v>0.45454545454545453</v>
      </c>
      <c r="BB91">
        <f>(($AQ$79-$AP$79)/($AP$80-$AP$79))</f>
        <v>0</v>
      </c>
      <c r="BC91">
        <f>(($AN$79-$AQ$79)/($AQ$80-$AQ$79))</f>
        <v>0.63636363636363635</v>
      </c>
      <c r="BD91">
        <f>(($AO$81-$AQ$79)/($AQ$80-$AQ$79))</f>
        <v>0.45454545454545453</v>
      </c>
      <c r="BE91">
        <f>(($AP$80-$AQ$80)/($AQ$81-$AQ$80))</f>
        <v>0</v>
      </c>
      <c r="BG91" t="s">
        <v>22</v>
      </c>
      <c r="BH91">
        <v>601</v>
      </c>
      <c r="BI91">
        <f>($BH$105-$BH$102)/200</f>
        <v>0.115</v>
      </c>
      <c r="BQ91">
        <f>1-(($AO$81-$AN$78)/($AN$79-$AN$78))</f>
        <v>0.19047619047619047</v>
      </c>
      <c r="BR91">
        <f>(($AP$79-$AN$78)/($AN$79-$AN$78))</f>
        <v>0.33333333333333331</v>
      </c>
      <c r="BS91">
        <f>(($AQ$79-$AN$78)/($AN$79-$AN$78))</f>
        <v>0.33333333333333331</v>
      </c>
      <c r="BT91">
        <f>(($AN$78-$AO$80)/($AO$81-$AO$80))</f>
        <v>0.19047619047619047</v>
      </c>
      <c r="BU91">
        <f>1-(($AP$79-$AO$80)/($AO$81-$AO$80))</f>
        <v>0.47619047619047616</v>
      </c>
      <c r="BV91">
        <f>1-(($AQ$79-$AO$80)/($AO$81-$AO$80))</f>
        <v>0.47619047619047616</v>
      </c>
      <c r="BW91">
        <f>1-(($AN$79-$AP$79)/($AP$80-$AP$79))</f>
        <v>0.36363636363636365</v>
      </c>
      <c r="BX91">
        <f>(($AO$81-$AP$79)/($AP$80-$AP$79))</f>
        <v>0.45454545454545453</v>
      </c>
      <c r="BY91">
        <f>(($AQ$79-$AP$79)/($AP$80-$AP$79))</f>
        <v>0</v>
      </c>
      <c r="BZ91">
        <f>1-(($AN$79-$AQ$79)/($AQ$80-$AQ$79))</f>
        <v>0.36363636363636365</v>
      </c>
      <c r="CA91">
        <f>(($AO$81-$AQ$79)/($AQ$80-$AQ$79))</f>
        <v>0.45454545454545453</v>
      </c>
      <c r="CB91">
        <f>(($AP$80-$AQ$80)/($AQ$81-$AQ$80))</f>
        <v>0</v>
      </c>
    </row>
    <row r="92" spans="1:80" x14ac:dyDescent="0.25">
      <c r="A92">
        <v>91</v>
      </c>
      <c r="B92">
        <v>97.466994</v>
      </c>
      <c r="C92" s="2">
        <v>1</v>
      </c>
      <c r="H92">
        <v>88.325845000000001</v>
      </c>
      <c r="I92" s="3">
        <v>4</v>
      </c>
      <c r="P92">
        <v>2</v>
      </c>
      <c r="Q92" t="str">
        <f>CONCATENATE(C92,E92,G92,I92)</f>
        <v>14</v>
      </c>
      <c r="R92">
        <v>1</v>
      </c>
      <c r="X92" t="s">
        <v>277</v>
      </c>
      <c r="Y92" t="s">
        <v>268</v>
      </c>
      <c r="AB92" t="s">
        <v>274</v>
      </c>
      <c r="AC92" t="str">
        <f>CONCATENATE($R92,$R93,$R94,$R95)</f>
        <v>1432</v>
      </c>
      <c r="AN92">
        <v>2455</v>
      </c>
      <c r="AO92">
        <v>2374</v>
      </c>
      <c r="AP92">
        <v>2413</v>
      </c>
      <c r="AQ92">
        <v>2411</v>
      </c>
      <c r="AT92">
        <f>(($AO$82-$AN$79)/($AN$80-$AN$79))</f>
        <v>0.82608695652173914</v>
      </c>
      <c r="AU92">
        <f>(($AP$80-$AN$79)/($AN$80-$AN$79))</f>
        <v>0.34782608695652173</v>
      </c>
      <c r="AV92">
        <f>(($AQ$80-$AN$79)/($AN$80-$AN$79))</f>
        <v>0.34782608695652173</v>
      </c>
      <c r="AW92">
        <f>(($AN$79-$AO$81)/($AO$82-$AO$81))</f>
        <v>0.17391304347826086</v>
      </c>
      <c r="AX92">
        <f>(($AP$80-$AO$81)/($AO$82-$AO$81))</f>
        <v>0.52173913043478259</v>
      </c>
      <c r="AY92">
        <f>(($AQ$80-$AO$81)/($AO$82-$AO$81))</f>
        <v>0.52173913043478259</v>
      </c>
      <c r="AZ92">
        <f>(($AN$80-$AP$80)/($AP$81-$AP$80))</f>
        <v>0.625</v>
      </c>
      <c r="BA92">
        <f>(($AO$82-$AP$80)/($AP$81-$AP$80))</f>
        <v>0.45833333333333331</v>
      </c>
      <c r="BB92">
        <f>(($AQ$80-$AP$80)/($AP$81-$AP$80))</f>
        <v>0</v>
      </c>
      <c r="BC92">
        <f>(($AN$80-$AQ$80)/($AQ$81-$AQ$80))</f>
        <v>0.625</v>
      </c>
      <c r="BD92">
        <f>(($AO$82-$AQ$80)/($AQ$81-$AQ$80))</f>
        <v>0.45833333333333331</v>
      </c>
      <c r="BE92">
        <f>(($AP$81-$AQ$81)/($AQ$82-$AQ$81))</f>
        <v>0</v>
      </c>
      <c r="BG92">
        <v>1</v>
      </c>
      <c r="BH92">
        <v>602</v>
      </c>
      <c r="BI92">
        <f>($BH$106-$BH$103)/200</f>
        <v>0.06</v>
      </c>
      <c r="BQ92">
        <f>1-(($AO$82-$AN$79)/($AN$80-$AN$79))</f>
        <v>0.17391304347826086</v>
      </c>
      <c r="BR92">
        <f>(($AP$80-$AN$79)/($AN$80-$AN$79))</f>
        <v>0.34782608695652173</v>
      </c>
      <c r="BS92">
        <f>(($AQ$80-$AN$79)/($AN$80-$AN$79))</f>
        <v>0.34782608695652173</v>
      </c>
      <c r="BT92">
        <f>(($AN$79-$AO$81)/($AO$82-$AO$81))</f>
        <v>0.17391304347826086</v>
      </c>
      <c r="BU92">
        <f>1-(($AP$80-$AO$81)/($AO$82-$AO$81))</f>
        <v>0.47826086956521741</v>
      </c>
      <c r="BV92">
        <f>1-(($AQ$80-$AO$81)/($AO$82-$AO$81))</f>
        <v>0.47826086956521741</v>
      </c>
      <c r="BW92">
        <f>1-(($AN$80-$AP$80)/($AP$81-$AP$80))</f>
        <v>0.375</v>
      </c>
      <c r="BX92">
        <f>(($AO$82-$AP$80)/($AP$81-$AP$80))</f>
        <v>0.45833333333333331</v>
      </c>
      <c r="BY92">
        <f>(($AQ$80-$AP$80)/($AP$81-$AP$80))</f>
        <v>0</v>
      </c>
      <c r="BZ92">
        <f>1-(($AN$80-$AQ$80)/($AQ$81-$AQ$80))</f>
        <v>0.375</v>
      </c>
      <c r="CA92">
        <f>(($AO$82-$AQ$80)/($AQ$81-$AQ$80))</f>
        <v>0.45833333333333331</v>
      </c>
      <c r="CB92">
        <f>(($AP$81-$AQ$81)/($AQ$82-$AQ$81))</f>
        <v>0</v>
      </c>
    </row>
    <row r="93" spans="1:80" x14ac:dyDescent="0.25">
      <c r="A93">
        <v>92</v>
      </c>
      <c r="B93">
        <v>97.472144000000014</v>
      </c>
      <c r="C93" s="2">
        <v>1</v>
      </c>
      <c r="H93">
        <v>88.33761100000001</v>
      </c>
      <c r="I93" s="3">
        <v>4</v>
      </c>
      <c r="P93">
        <v>2</v>
      </c>
      <c r="Q93" t="str">
        <f>CONCATENATE(C93,E93,G93,I93)</f>
        <v>14</v>
      </c>
      <c r="R93">
        <v>4</v>
      </c>
      <c r="X93" t="s">
        <v>277</v>
      </c>
      <c r="Y93" t="s">
        <v>269</v>
      </c>
      <c r="AN93">
        <v>2517</v>
      </c>
      <c r="AO93">
        <v>2397</v>
      </c>
      <c r="AP93">
        <v>2439</v>
      </c>
      <c r="AQ93">
        <v>2437</v>
      </c>
      <c r="AT93">
        <f>(($AO$83-$AN$80)/($AN$81-$AN$80))</f>
        <v>0.73913043478260865</v>
      </c>
      <c r="AU93">
        <f>(($AP$81-$AN$80)/($AN$81-$AN$80))</f>
        <v>0.39130434782608697</v>
      </c>
      <c r="AV93">
        <f>(($AQ$81-$AN$80)/($AN$81-$AN$80))</f>
        <v>0.39130434782608697</v>
      </c>
      <c r="AW93">
        <f>(($AN$80-$AO$82)/($AO$83-$AO$82))</f>
        <v>0.19047619047619047</v>
      </c>
      <c r="AX93">
        <f>(($AP$81-$AO$82)/($AO$83-$AO$82))</f>
        <v>0.61904761904761907</v>
      </c>
      <c r="AY93">
        <f>(($AQ$81-$AO$82)/($AO$83-$AO$82))</f>
        <v>0.61904761904761907</v>
      </c>
      <c r="AZ93">
        <f>(($AN$81-$AP$81)/($AP$82-$AP$81))</f>
        <v>0.60869565217391308</v>
      </c>
      <c r="BA93">
        <f>(($AO$83-$AP$81)/($AP$82-$AP$81))</f>
        <v>0.34782608695652173</v>
      </c>
      <c r="BB93">
        <f>(($AQ$81-$AP$81)/($AP$82-$AP$81))</f>
        <v>0</v>
      </c>
      <c r="BC93">
        <f>(($AN$81-$AQ$81)/($AQ$82-$AQ$81))</f>
        <v>0.63636363636363635</v>
      </c>
      <c r="BD93">
        <f>(($AO$83-$AQ$81)/($AQ$82-$AQ$81))</f>
        <v>0.36363636363636365</v>
      </c>
      <c r="BE93">
        <f>(($AP$82-$AQ$82)/($AQ$83-$AQ$82))</f>
        <v>4.3478260869565216E-2</v>
      </c>
      <c r="BG93">
        <v>4</v>
      </c>
      <c r="BH93">
        <v>603</v>
      </c>
      <c r="BI93">
        <f>($BH$107-$BH$104)/200</f>
        <v>0.08</v>
      </c>
      <c r="BQ93">
        <f>1-(($AO$83-$AN$80)/($AN$81-$AN$80))</f>
        <v>0.26086956521739135</v>
      </c>
      <c r="BR93">
        <f>(($AP$81-$AN$80)/($AN$81-$AN$80))</f>
        <v>0.39130434782608697</v>
      </c>
      <c r="BS93">
        <f>(($AQ$81-$AN$80)/($AN$81-$AN$80))</f>
        <v>0.39130434782608697</v>
      </c>
      <c r="BT93">
        <f>(($AN$80-$AO$82)/($AO$83-$AO$82))</f>
        <v>0.19047619047619047</v>
      </c>
      <c r="BU93">
        <f>1-(($AP$81-$AO$82)/($AO$83-$AO$82))</f>
        <v>0.38095238095238093</v>
      </c>
      <c r="BV93">
        <f>1-(($AQ$81-$AO$82)/($AO$83-$AO$82))</f>
        <v>0.38095238095238093</v>
      </c>
      <c r="BW93">
        <f>1-(($AN$81-$AP$81)/($AP$82-$AP$81))</f>
        <v>0.39130434782608692</v>
      </c>
      <c r="BX93">
        <f>(($AO$83-$AP$81)/($AP$82-$AP$81))</f>
        <v>0.34782608695652173</v>
      </c>
      <c r="BY93">
        <f>(($AQ$81-$AP$81)/($AP$82-$AP$81))</f>
        <v>0</v>
      </c>
      <c r="BZ93">
        <f>1-(($AN$81-$AQ$81)/($AQ$82-$AQ$81))</f>
        <v>0.36363636363636365</v>
      </c>
      <c r="CA93">
        <f>(($AO$83-$AQ$81)/($AQ$82-$AQ$81))</f>
        <v>0.36363636363636365</v>
      </c>
      <c r="CB93">
        <f>(($AP$82-$AQ$82)/($AQ$83-$AQ$82))</f>
        <v>4.3478260869565216E-2</v>
      </c>
    </row>
    <row r="94" spans="1:80" x14ac:dyDescent="0.25">
      <c r="A94">
        <v>93</v>
      </c>
      <c r="B94">
        <v>97.493457000000006</v>
      </c>
      <c r="C94" s="2">
        <v>1</v>
      </c>
      <c r="H94">
        <v>88.32104600000001</v>
      </c>
      <c r="I94" s="3">
        <v>4</v>
      </c>
      <c r="P94">
        <v>2</v>
      </c>
      <c r="Q94" t="str">
        <f>CONCATENATE(C94,E94,G94,I94)</f>
        <v>14</v>
      </c>
      <c r="R94">
        <v>3</v>
      </c>
      <c r="X94" t="s">
        <v>277</v>
      </c>
      <c r="Y94" t="s">
        <v>270</v>
      </c>
      <c r="AN94">
        <v>2550</v>
      </c>
      <c r="AO94">
        <v>2421</v>
      </c>
      <c r="AP94">
        <v>2493</v>
      </c>
      <c r="AQ94">
        <v>2460</v>
      </c>
      <c r="AT94">
        <f>(($AO$84-$AN$81)/($AN$82-$AN$81))</f>
        <v>0.70833333333333337</v>
      </c>
      <c r="AU94">
        <f>(($AP$82-$AN$81)/($AN$82-$AN$81))</f>
        <v>0.375</v>
      </c>
      <c r="AV94">
        <f>(($AQ$82-$AN$81)/($AN$82-$AN$81))</f>
        <v>0.33333333333333331</v>
      </c>
      <c r="AW94">
        <f>(($AN$81-$AO$83)/($AO$84-$AO$83))</f>
        <v>0.2608695652173913</v>
      </c>
      <c r="AX94">
        <f>(($AP$82-$AO$83)/($AO$84-$AO$83))</f>
        <v>0.65217391304347827</v>
      </c>
      <c r="AY94">
        <f>(($AQ$82-$AO$83)/($AO$84-$AO$83))</f>
        <v>0.60869565217391308</v>
      </c>
      <c r="AZ94">
        <f>(($AN$82-$AP$82)/($AP$83-$AP$82))</f>
        <v>0.65217391304347827</v>
      </c>
      <c r="BA94">
        <f>(($AO$84-$AP$82)/($AP$83-$AP$82))</f>
        <v>0.34782608695652173</v>
      </c>
      <c r="BB94">
        <f>(($AQ$82-$AP$81)/($AP$82-$AP$81))</f>
        <v>0.95652173913043481</v>
      </c>
      <c r="BC94">
        <f>(($AN$82-$AQ$82)/($AQ$83-$AQ$82))</f>
        <v>0.69565217391304346</v>
      </c>
      <c r="BD94">
        <f>(($AO$84-$AQ$82)/($AQ$83-$AQ$82))</f>
        <v>0.39130434782608697</v>
      </c>
      <c r="BE94">
        <f>(($AP$83-$AQ$83)/($AQ$84-$AQ$83))</f>
        <v>4.1666666666666664E-2</v>
      </c>
      <c r="BG94">
        <v>3</v>
      </c>
      <c r="BH94">
        <v>612</v>
      </c>
      <c r="BI94">
        <f>($BH$108-$BH$105)/200</f>
        <v>0.08</v>
      </c>
      <c r="BQ94">
        <f>1-(($AO$84-$AN$81)/($AN$82-$AN$81))</f>
        <v>0.29166666666666663</v>
      </c>
      <c r="BR94">
        <f>(($AP$82-$AN$81)/($AN$82-$AN$81))</f>
        <v>0.375</v>
      </c>
      <c r="BS94">
        <f>(($AQ$82-$AN$81)/($AN$82-$AN$81))</f>
        <v>0.33333333333333331</v>
      </c>
      <c r="BT94">
        <f>(($AN$81-$AO$83)/($AO$84-$AO$83))</f>
        <v>0.2608695652173913</v>
      </c>
      <c r="BU94">
        <f>1-(($AP$82-$AO$83)/($AO$84-$AO$83))</f>
        <v>0.34782608695652173</v>
      </c>
      <c r="BV94">
        <f>1-(($AQ$82-$AO$83)/($AO$84-$AO$83))</f>
        <v>0.39130434782608692</v>
      </c>
      <c r="BW94">
        <f>1-(($AN$82-$AP$82)/($AP$83-$AP$82))</f>
        <v>0.34782608695652173</v>
      </c>
      <c r="BX94">
        <f>(($AO$84-$AP$82)/($AP$83-$AP$82))</f>
        <v>0.34782608695652173</v>
      </c>
      <c r="BY94">
        <f>1-(($AQ$82-$AP$81)/($AP$82-$AP$81))</f>
        <v>4.3478260869565188E-2</v>
      </c>
      <c r="BZ94">
        <f>1-(($AN$82-$AQ$82)/($AQ$83-$AQ$82))</f>
        <v>0.30434782608695654</v>
      </c>
      <c r="CA94">
        <f>(($AO$84-$AQ$82)/($AQ$83-$AQ$82))</f>
        <v>0.39130434782608697</v>
      </c>
      <c r="CB94">
        <f>(($AP$83-$AQ$83)/($AQ$84-$AQ$83))</f>
        <v>4.1666666666666664E-2</v>
      </c>
    </row>
    <row r="95" spans="1:80" x14ac:dyDescent="0.25">
      <c r="A95">
        <v>94</v>
      </c>
      <c r="B95">
        <v>97.476792000000003</v>
      </c>
      <c r="C95" s="2">
        <v>1</v>
      </c>
      <c r="H95">
        <v>88.308370000000011</v>
      </c>
      <c r="I95" s="3">
        <v>4</v>
      </c>
      <c r="P95">
        <v>2</v>
      </c>
      <c r="Q95" t="str">
        <f>CONCATENATE(C95,E95,G95,I95)</f>
        <v>14</v>
      </c>
      <c r="R95">
        <v>2</v>
      </c>
      <c r="X95" t="s">
        <v>276</v>
      </c>
      <c r="Y95" t="s">
        <v>272</v>
      </c>
      <c r="AN95">
        <v>2581</v>
      </c>
      <c r="AO95">
        <v>2445</v>
      </c>
      <c r="AP95">
        <v>2534</v>
      </c>
      <c r="AQ95">
        <v>2516</v>
      </c>
      <c r="AT95">
        <f>(($AO$85-$AN$82)/($AN$83-$AN$82))</f>
        <v>0.65217391304347827</v>
      </c>
      <c r="AU95">
        <f>(($AP$83-$AN$82)/($AN$83-$AN$82))</f>
        <v>0.34782608695652173</v>
      </c>
      <c r="AV95">
        <f>(($AQ$83-$AN$82)/($AN$83-$AN$82))</f>
        <v>0.30434782608695654</v>
      </c>
      <c r="AW95">
        <f>(($AN$82-$AO$84)/($AO$85-$AO$84))</f>
        <v>0.31818181818181818</v>
      </c>
      <c r="AX95">
        <f>(($AP$83-$AO$84)/($AO$85-$AO$84))</f>
        <v>0.68181818181818177</v>
      </c>
      <c r="AY95">
        <f>(($AQ$83-$AO$84)/($AO$85-$AO$84))</f>
        <v>0.63636363636363635</v>
      </c>
      <c r="AZ95">
        <f>(($AN$83-$AP$83)/($AP$84-$AP$83))</f>
        <v>0.57692307692307687</v>
      </c>
      <c r="BA95">
        <f>(($AO$85-$AP$83)/($AP$84-$AP$83))</f>
        <v>0.26923076923076922</v>
      </c>
      <c r="BB95">
        <f>(($AQ$83-$AP$82)/($AP$83-$AP$82))</f>
        <v>0.95652173913043481</v>
      </c>
      <c r="BC95">
        <f>(($AN$83-$AQ$83)/($AQ$84-$AQ$83))</f>
        <v>0.66666666666666663</v>
      </c>
      <c r="BD95">
        <f>(($AO$85-$AQ$83)/($AQ$84-$AQ$83))</f>
        <v>0.33333333333333331</v>
      </c>
      <c r="BG95">
        <v>2</v>
      </c>
      <c r="BH95">
        <v>617</v>
      </c>
      <c r="BI95">
        <f>($BH$109-$BH$106)/200</f>
        <v>0.115</v>
      </c>
      <c r="BQ95">
        <f>1-(($AO$85-$AN$82)/($AN$83-$AN$82))</f>
        <v>0.34782608695652173</v>
      </c>
      <c r="BR95">
        <f>(($AP$83-$AN$82)/($AN$83-$AN$82))</f>
        <v>0.34782608695652173</v>
      </c>
      <c r="BS95">
        <f>(($AQ$83-$AN$82)/($AN$83-$AN$82))</f>
        <v>0.30434782608695654</v>
      </c>
      <c r="BT95">
        <f>(($AN$82-$AO$84)/($AO$85-$AO$84))</f>
        <v>0.31818181818181818</v>
      </c>
      <c r="BU95">
        <f>1-(($AP$83-$AO$84)/($AO$85-$AO$84))</f>
        <v>0.31818181818181823</v>
      </c>
      <c r="BV95">
        <f>1-(($AQ$83-$AO$84)/($AO$85-$AO$84))</f>
        <v>0.36363636363636365</v>
      </c>
      <c r="BW95">
        <f>1-(($AN$83-$AP$83)/($AP$84-$AP$83))</f>
        <v>0.42307692307692313</v>
      </c>
      <c r="BX95">
        <f>(($AO$85-$AP$83)/($AP$84-$AP$83))</f>
        <v>0.26923076923076922</v>
      </c>
      <c r="BY95">
        <f>1-(($AQ$83-$AP$82)/($AP$83-$AP$82))</f>
        <v>4.3478260869565188E-2</v>
      </c>
      <c r="BZ95">
        <f>1-(($AN$83-$AQ$83)/($AQ$84-$AQ$83))</f>
        <v>0.33333333333333337</v>
      </c>
      <c r="CA95">
        <f>(($AO$85-$AQ$83)/($AQ$84-$AQ$83))</f>
        <v>0.33333333333333331</v>
      </c>
    </row>
    <row r="96" spans="1:80" x14ac:dyDescent="0.25">
      <c r="A96">
        <v>95</v>
      </c>
      <c r="B96">
        <v>97.490780999999998</v>
      </c>
      <c r="C96" s="2">
        <v>1</v>
      </c>
      <c r="H96">
        <v>88.274787000000003</v>
      </c>
      <c r="I96" s="3">
        <v>4</v>
      </c>
      <c r="P96">
        <v>2</v>
      </c>
      <c r="Q96" t="str">
        <f>CONCATENATE(C96,E96,G96,I96)</f>
        <v>14</v>
      </c>
      <c r="R96">
        <v>1</v>
      </c>
      <c r="X96" t="s">
        <v>274</v>
      </c>
      <c r="Y96" t="s">
        <v>262</v>
      </c>
      <c r="AB96" t="s">
        <v>274</v>
      </c>
      <c r="AC96" t="str">
        <f>CONCATENATE($R96,$R97,$R98,$R99)</f>
        <v>1432</v>
      </c>
      <c r="AN96">
        <v>2612</v>
      </c>
      <c r="AO96">
        <v>2496</v>
      </c>
      <c r="AP96">
        <v>2564</v>
      </c>
      <c r="AQ96">
        <v>2549</v>
      </c>
      <c r="BB96">
        <f>(($AQ$84-$AP$83)/($AP$84-$AP$83))</f>
        <v>0.88461538461538458</v>
      </c>
      <c r="BG96">
        <v>1</v>
      </c>
      <c r="BH96">
        <v>627</v>
      </c>
      <c r="BI96">
        <f>($BH$110-$BH$107)/200</f>
        <v>7.4999999999999997E-2</v>
      </c>
      <c r="BY96">
        <f>1-(($AQ$84-$AP$83)/($AP$84-$AP$83))</f>
        <v>0.11538461538461542</v>
      </c>
    </row>
    <row r="97" spans="1:80" x14ac:dyDescent="0.25">
      <c r="A97">
        <v>96</v>
      </c>
      <c r="B97">
        <v>97.505174000000011</v>
      </c>
      <c r="C97" s="2">
        <v>1</v>
      </c>
      <c r="H97">
        <v>88.293069000000003</v>
      </c>
      <c r="I97" s="3">
        <v>4</v>
      </c>
      <c r="P97">
        <v>2</v>
      </c>
      <c r="Q97" t="str">
        <f>CONCATENATE(C97,E97,G97,I97)</f>
        <v>14</v>
      </c>
      <c r="R97">
        <v>4</v>
      </c>
      <c r="X97" t="s">
        <v>274</v>
      </c>
      <c r="Y97" t="s">
        <v>259</v>
      </c>
      <c r="AN97">
        <v>2643</v>
      </c>
      <c r="AO97">
        <v>2533</v>
      </c>
      <c r="AP97">
        <v>2595</v>
      </c>
      <c r="AQ97">
        <v>2581</v>
      </c>
      <c r="BG97">
        <v>4</v>
      </c>
      <c r="BH97">
        <v>629</v>
      </c>
      <c r="BI97">
        <f>($BH$111-$BH$108)/200</f>
        <v>0.08</v>
      </c>
    </row>
    <row r="98" spans="1:80" x14ac:dyDescent="0.25">
      <c r="A98">
        <v>97</v>
      </c>
      <c r="B98">
        <v>97.491487000000006</v>
      </c>
      <c r="C98" s="2">
        <v>1</v>
      </c>
      <c r="H98">
        <v>88.283069000000012</v>
      </c>
      <c r="I98" s="3">
        <v>4</v>
      </c>
      <c r="P98">
        <v>2</v>
      </c>
      <c r="Q98" t="str">
        <f>CONCATENATE(C98,E98,G98,I98)</f>
        <v>14</v>
      </c>
      <c r="R98">
        <v>3</v>
      </c>
      <c r="X98" t="s">
        <v>274</v>
      </c>
      <c r="Y98" t="s">
        <v>260</v>
      </c>
      <c r="AN98">
        <v>2673</v>
      </c>
      <c r="AO98">
        <v>2565</v>
      </c>
      <c r="AP98">
        <v>2627</v>
      </c>
      <c r="AQ98">
        <v>2612</v>
      </c>
      <c r="BG98">
        <v>3</v>
      </c>
      <c r="BH98">
        <v>633</v>
      </c>
      <c r="BI98">
        <f>($BH$112-$BH$109)/200</f>
        <v>0.08</v>
      </c>
    </row>
    <row r="99" spans="1:80" x14ac:dyDescent="0.25">
      <c r="A99">
        <v>98</v>
      </c>
      <c r="B99">
        <v>97.501739000000001</v>
      </c>
      <c r="C99" s="2">
        <v>1</v>
      </c>
      <c r="H99">
        <v>88.275394000000006</v>
      </c>
      <c r="I99" s="3">
        <v>4</v>
      </c>
      <c r="P99">
        <v>2</v>
      </c>
      <c r="Q99" t="str">
        <f>CONCATENATE(C99,E99,G99,I99)</f>
        <v>14</v>
      </c>
      <c r="R99">
        <v>2</v>
      </c>
      <c r="X99" t="s">
        <v>274</v>
      </c>
      <c r="Y99" t="s">
        <v>261</v>
      </c>
      <c r="AN99">
        <v>2705</v>
      </c>
      <c r="AO99">
        <v>2597</v>
      </c>
      <c r="AP99">
        <v>2657</v>
      </c>
      <c r="AQ99">
        <v>2643</v>
      </c>
      <c r="AT99">
        <f>(($AO$88-$AN$84)/($AN$85-$AN$84))</f>
        <v>0.78260869565217395</v>
      </c>
      <c r="AU99">
        <f>(($AP$86-$AN$84)/($AN$85-$AN$84))</f>
        <v>0.34782608695652173</v>
      </c>
      <c r="AV99">
        <f>(($AQ$86-$AN$84)/($AN$85-$AN$84))</f>
        <v>0.34782608695652173</v>
      </c>
      <c r="AW99">
        <f>(($AN$84-$AO$87)/($AO$88-$AO$87))</f>
        <v>0.14285714285714285</v>
      </c>
      <c r="AX99">
        <f>(($AP$85-$AO$86)/($AO$87-$AO$86))</f>
        <v>0.31818181818181818</v>
      </c>
      <c r="AY99">
        <f>(($AQ$85-$AO$86)/($AO$87-$AO$86))</f>
        <v>0.45454545454545453</v>
      </c>
      <c r="AZ99">
        <f>(($AN$84-$AP$85)/($AP$86-$AP$85))</f>
        <v>0.69230769230769229</v>
      </c>
      <c r="BA99">
        <f>(($AO$87-$AP$85)/($AP$86-$AP$85))</f>
        <v>0.57692307692307687</v>
      </c>
      <c r="BB99">
        <f>(($AQ$85-$AP$85)/($AP$86-$AP$85))</f>
        <v>0.11538461538461539</v>
      </c>
      <c r="BC99">
        <f>(($AN$84-$AQ$85)/($AQ$86-$AQ$85))</f>
        <v>0.65217391304347827</v>
      </c>
      <c r="BD99">
        <f>(($AO$87-$AQ$85)/($AQ$86-$AQ$85))</f>
        <v>0.52173913043478259</v>
      </c>
      <c r="BE99">
        <f>(($AP$86-$AQ$86)/($AQ$87-$AQ$86))</f>
        <v>0</v>
      </c>
      <c r="BG99">
        <v>2</v>
      </c>
      <c r="BH99">
        <v>644</v>
      </c>
      <c r="BI99">
        <f>($BH$113-$BH$110)/200</f>
        <v>0.1</v>
      </c>
      <c r="BQ99">
        <f>1-(($AO$88-$AN$84)/($AN$85-$AN$84))</f>
        <v>0.21739130434782605</v>
      </c>
      <c r="BR99">
        <f>(($AP$86-$AN$84)/($AN$85-$AN$84))</f>
        <v>0.34782608695652173</v>
      </c>
      <c r="BS99">
        <f>(($AQ$86-$AN$84)/($AN$85-$AN$84))</f>
        <v>0.34782608695652173</v>
      </c>
      <c r="BT99">
        <f>(($AN$84-$AO$87)/($AO$88-$AO$87))</f>
        <v>0.14285714285714285</v>
      </c>
      <c r="BU99">
        <f>(($AP$85-$AO$86)/($AO$87-$AO$86))</f>
        <v>0.31818181818181818</v>
      </c>
      <c r="BV99">
        <f>(($AQ$85-$AO$86)/($AO$87-$AO$86))</f>
        <v>0.45454545454545453</v>
      </c>
      <c r="BW99">
        <f>1-(($AN$84-$AP$85)/($AP$86-$AP$85))</f>
        <v>0.30769230769230771</v>
      </c>
      <c r="BX99">
        <f>1-(($AO$87-$AP$85)/($AP$86-$AP$85))</f>
        <v>0.42307692307692313</v>
      </c>
      <c r="BY99">
        <f>(($AQ$85-$AP$85)/($AP$86-$AP$85))</f>
        <v>0.11538461538461539</v>
      </c>
      <c r="BZ99">
        <f>1-(($AN$84-$AQ$85)/($AQ$86-$AQ$85))</f>
        <v>0.34782608695652173</v>
      </c>
      <c r="CA99">
        <f>1-(($AO$87-$AQ$85)/($AQ$86-$AQ$85))</f>
        <v>0.47826086956521741</v>
      </c>
      <c r="CB99">
        <f>(($AP$86-$AQ$86)/($AQ$87-$AQ$86))</f>
        <v>0</v>
      </c>
    </row>
    <row r="100" spans="1:80" x14ac:dyDescent="0.25">
      <c r="A100">
        <v>99</v>
      </c>
      <c r="B100">
        <v>97.491942000000009</v>
      </c>
      <c r="C100" s="2">
        <v>1</v>
      </c>
      <c r="H100">
        <v>88.284230000000008</v>
      </c>
      <c r="I100" s="3">
        <v>4</v>
      </c>
      <c r="P100">
        <v>2</v>
      </c>
      <c r="Q100" t="str">
        <f>CONCATENATE(C100,E100,G100,I100)</f>
        <v>14</v>
      </c>
      <c r="R100">
        <v>1</v>
      </c>
      <c r="X100" t="s">
        <v>274</v>
      </c>
      <c r="Y100" t="s">
        <v>262</v>
      </c>
      <c r="AB100" t="s">
        <v>277</v>
      </c>
      <c r="AC100" t="str">
        <f>CONCATENATE($R100,$R101,$R102,$R103)</f>
        <v>1342</v>
      </c>
      <c r="AN100">
        <v>2735</v>
      </c>
      <c r="AO100">
        <v>2627</v>
      </c>
      <c r="AP100">
        <v>2687</v>
      </c>
      <c r="AQ100">
        <v>2672</v>
      </c>
      <c r="AT100">
        <f>(($AO$89-$AN$85)/($AN$86-$AN$85))</f>
        <v>0.76</v>
      </c>
      <c r="AU100">
        <f>(($AP$87-$AN$85)/($AN$86-$AN$85))</f>
        <v>0.28000000000000003</v>
      </c>
      <c r="AV100">
        <f>(($AQ$87-$AN$85)/($AN$86-$AN$85))</f>
        <v>0.32</v>
      </c>
      <c r="AW100">
        <f>(($AN$85-$AO$88)/($AO$89-$AO$88))</f>
        <v>0.20833333333333334</v>
      </c>
      <c r="AX100">
        <f>(($AP$86-$AO$87)/($AO$88-$AO$87))</f>
        <v>0.52380952380952384</v>
      </c>
      <c r="AY100">
        <f>(($AQ$86-$AO$87)/($AO$88-$AO$87))</f>
        <v>0.52380952380952384</v>
      </c>
      <c r="AZ100">
        <f>(($AN$85-$AP$86)/($AP$87-$AP$86))</f>
        <v>0.68181818181818177</v>
      </c>
      <c r="BA100">
        <f>(($AO$88-$AP$86)/($AP$87-$AP$86))</f>
        <v>0.45454545454545453</v>
      </c>
      <c r="BB100">
        <f>(($AQ$86-$AP$86)/($AP$87-$AP$86))</f>
        <v>0</v>
      </c>
      <c r="BC100">
        <f>(($AN$85-$AQ$86)/($AQ$87-$AQ$86))</f>
        <v>0.65217391304347827</v>
      </c>
      <c r="BD100">
        <f>(($AO$88-$AQ$86)/($AQ$87-$AQ$86))</f>
        <v>0.43478260869565216</v>
      </c>
      <c r="BE100">
        <f>(($AP$87-$AQ$86)/($AQ$87-$AQ$86))</f>
        <v>0.95652173913043481</v>
      </c>
      <c r="BG100">
        <v>1</v>
      </c>
      <c r="BH100">
        <v>649</v>
      </c>
      <c r="BI100">
        <f>($BH$114-$BH$111)/200</f>
        <v>7.0000000000000007E-2</v>
      </c>
      <c r="BQ100">
        <f>1-(($AO$89-$AN$85)/($AN$86-$AN$85))</f>
        <v>0.24</v>
      </c>
      <c r="BR100">
        <f>(($AP$87-$AN$85)/($AN$86-$AN$85))</f>
        <v>0.28000000000000003</v>
      </c>
      <c r="BS100">
        <f>(($AQ$87-$AN$85)/($AN$86-$AN$85))</f>
        <v>0.32</v>
      </c>
      <c r="BT100">
        <f>(($AN$85-$AO$88)/($AO$89-$AO$88))</f>
        <v>0.20833333333333334</v>
      </c>
      <c r="BU100">
        <f>1-(($AP$86-$AO$87)/($AO$88-$AO$87))</f>
        <v>0.47619047619047616</v>
      </c>
      <c r="BV100">
        <f>1-(($AQ$86-$AO$87)/($AO$88-$AO$87))</f>
        <v>0.47619047619047616</v>
      </c>
      <c r="BW100">
        <f>1-(($AN$85-$AP$86)/($AP$87-$AP$86))</f>
        <v>0.31818181818181823</v>
      </c>
      <c r="BX100">
        <f>(($AO$88-$AP$86)/($AP$87-$AP$86))</f>
        <v>0.45454545454545453</v>
      </c>
      <c r="BY100">
        <f>(($AQ$86-$AP$86)/($AP$87-$AP$86))</f>
        <v>0</v>
      </c>
      <c r="BZ100">
        <f>1-(($AN$85-$AQ$86)/($AQ$87-$AQ$86))</f>
        <v>0.34782608695652173</v>
      </c>
      <c r="CA100">
        <f>(($AO$88-$AQ$86)/($AQ$87-$AQ$86))</f>
        <v>0.43478260869565216</v>
      </c>
      <c r="CB100">
        <f>1-(($AP$87-$AQ$86)/($AQ$87-$AQ$86))</f>
        <v>4.3478260869565188E-2</v>
      </c>
    </row>
    <row r="101" spans="1:80" x14ac:dyDescent="0.25">
      <c r="A101">
        <v>100</v>
      </c>
      <c r="B101">
        <v>97.491942000000009</v>
      </c>
      <c r="C101" s="2">
        <v>1</v>
      </c>
      <c r="F101">
        <v>95.421897000000001</v>
      </c>
      <c r="G101" s="4">
        <v>3</v>
      </c>
      <c r="H101">
        <v>88.324935000000011</v>
      </c>
      <c r="I101" s="3">
        <v>4</v>
      </c>
      <c r="P101">
        <v>3</v>
      </c>
      <c r="Q101" t="str">
        <f>CONCATENATE(C101,E101,G101,I101)</f>
        <v>134</v>
      </c>
      <c r="R101">
        <v>3</v>
      </c>
      <c r="X101" t="s">
        <v>274</v>
      </c>
      <c r="Y101" t="s">
        <v>259</v>
      </c>
      <c r="AN101">
        <v>2763</v>
      </c>
      <c r="AO101">
        <v>2657</v>
      </c>
      <c r="AP101">
        <v>2718</v>
      </c>
      <c r="AQ101">
        <v>2706</v>
      </c>
      <c r="AT101">
        <f>(($AO$90-$AN$86)/($AN$87-$AN$86))</f>
        <v>0.72727272727272729</v>
      </c>
      <c r="AU101">
        <f>(($AP$88-$AN$86)/($AN$87-$AN$86))</f>
        <v>0.31818181818181818</v>
      </c>
      <c r="AV101">
        <f>(($AQ$88-$AN$86)/($AN$87-$AN$86))</f>
        <v>0.31818181818181818</v>
      </c>
      <c r="AW101">
        <f>(($AN$86-$AO$89)/($AO$90-$AO$89))</f>
        <v>0.27272727272727271</v>
      </c>
      <c r="AX101">
        <f>(($AP$87-$AO$88)/($AO$89-$AO$88))</f>
        <v>0.5</v>
      </c>
      <c r="AY101">
        <f>(($AQ$87-$AO$88)/($AO$89-$AO$88))</f>
        <v>0.54166666666666663</v>
      </c>
      <c r="AZ101">
        <f>(($AN$86-$AP$87)/($AP$88-$AP$87))</f>
        <v>0.72</v>
      </c>
      <c r="BA101">
        <f>(($AO$89-$AP$87)/($AP$88-$AP$87))</f>
        <v>0.48</v>
      </c>
      <c r="BB101">
        <f>(($AQ$87-$AP$87)/($AP$88-$AP$87))</f>
        <v>0.04</v>
      </c>
      <c r="BC101">
        <f>(($AN$86-$AQ$87)/($AQ$88-$AQ$87))</f>
        <v>0.70833333333333337</v>
      </c>
      <c r="BD101">
        <f>(($AO$89-$AQ$87)/($AQ$88-$AQ$87))</f>
        <v>0.45833333333333331</v>
      </c>
      <c r="BE101">
        <f>(($AP$88-$AQ$88)/($AQ$89-$AQ$88))</f>
        <v>0</v>
      </c>
      <c r="BG101">
        <v>3</v>
      </c>
      <c r="BH101">
        <v>655</v>
      </c>
      <c r="BI101">
        <f>($BH$115-$BH$112)/200</f>
        <v>0.09</v>
      </c>
      <c r="BQ101">
        <f>1-(($AO$90-$AN$86)/($AN$87-$AN$86))</f>
        <v>0.27272727272727271</v>
      </c>
      <c r="BR101">
        <f>(($AP$88-$AN$86)/($AN$87-$AN$86))</f>
        <v>0.31818181818181818</v>
      </c>
      <c r="BS101">
        <f>(($AQ$88-$AN$86)/($AN$87-$AN$86))</f>
        <v>0.31818181818181818</v>
      </c>
      <c r="BT101">
        <f>(($AN$86-$AO$89)/($AO$90-$AO$89))</f>
        <v>0.27272727272727271</v>
      </c>
      <c r="BU101">
        <f>(($AP$87-$AO$88)/($AO$89-$AO$88))</f>
        <v>0.5</v>
      </c>
      <c r="BV101">
        <f>1-(($AQ$87-$AO$88)/($AO$89-$AO$88))</f>
        <v>0.45833333333333337</v>
      </c>
      <c r="BW101">
        <f>1-(($AN$86-$AP$87)/($AP$88-$AP$87))</f>
        <v>0.28000000000000003</v>
      </c>
      <c r="BX101">
        <f>(($AO$89-$AP$87)/($AP$88-$AP$87))</f>
        <v>0.48</v>
      </c>
      <c r="BY101">
        <f>(($AQ$87-$AP$87)/($AP$88-$AP$87))</f>
        <v>0.04</v>
      </c>
      <c r="BZ101">
        <f>1-(($AN$86-$AQ$87)/($AQ$88-$AQ$87))</f>
        <v>0.29166666666666663</v>
      </c>
      <c r="CA101">
        <f>(($AO$89-$AQ$87)/($AQ$88-$AQ$87))</f>
        <v>0.45833333333333331</v>
      </c>
      <c r="CB101">
        <f>(($AP$88-$AQ$88)/($AQ$89-$AQ$88))</f>
        <v>0</v>
      </c>
    </row>
    <row r="102" spans="1:80" x14ac:dyDescent="0.25">
      <c r="A102">
        <v>101</v>
      </c>
      <c r="F102">
        <v>95.493459000000001</v>
      </c>
      <c r="G102" s="4">
        <v>3</v>
      </c>
      <c r="H102">
        <v>88.325845000000001</v>
      </c>
      <c r="I102" s="3">
        <v>4</v>
      </c>
      <c r="P102">
        <v>2</v>
      </c>
      <c r="Q102" t="str">
        <f>CONCATENATE(C102,E102,G102,I102)</f>
        <v>34</v>
      </c>
      <c r="R102">
        <v>4</v>
      </c>
      <c r="X102" t="s">
        <v>274</v>
      </c>
      <c r="Y102" t="s">
        <v>260</v>
      </c>
      <c r="AN102">
        <v>2794</v>
      </c>
      <c r="AO102">
        <v>2690</v>
      </c>
      <c r="AP102">
        <v>2750</v>
      </c>
      <c r="AQ102">
        <v>2734</v>
      </c>
      <c r="AT102">
        <f>(($AO$91-$AN$87)/($AN$88-$AN$87))</f>
        <v>0.82608695652173914</v>
      </c>
      <c r="AU102">
        <f>(($AP$89-$AN$87)/($AN$88-$AN$87))</f>
        <v>0.30434782608695654</v>
      </c>
      <c r="AV102">
        <f>(($AQ$89-$AN$87)/($AN$88-$AN$87))</f>
        <v>0.34782608695652173</v>
      </c>
      <c r="AW102">
        <f>(($AN$87-$AO$90)/($AO$91-$AO$90))</f>
        <v>0.24</v>
      </c>
      <c r="AX102">
        <f>(($AP$88-$AO$89)/($AO$90-$AO$89))</f>
        <v>0.59090909090909094</v>
      </c>
      <c r="AY102">
        <f>(($AQ$88-$AO$89)/($AO$90-$AO$89))</f>
        <v>0.59090909090909094</v>
      </c>
      <c r="AZ102">
        <f>(($AN$87-$AP$88)/($AP$89-$AP$88))</f>
        <v>0.68181818181818177</v>
      </c>
      <c r="BA102">
        <f>(($AO$90-$AP$88)/($AP$89-$AP$88))</f>
        <v>0.40909090909090912</v>
      </c>
      <c r="BB102">
        <f>(($AQ$88-$AP$88)/($AP$89-$AP$88))</f>
        <v>0</v>
      </c>
      <c r="BC102">
        <f>(($AN$87-$AQ$88)/($AQ$89-$AQ$88))</f>
        <v>0.65217391304347827</v>
      </c>
      <c r="BD102">
        <f>(($AO$90-$AQ$88)/($AQ$89-$AQ$88))</f>
        <v>0.39130434782608697</v>
      </c>
      <c r="BE102">
        <f>(($AP$89-$AQ$88)/($AQ$89-$AQ$88))</f>
        <v>0.95652173913043481</v>
      </c>
      <c r="BG102">
        <v>4</v>
      </c>
      <c r="BH102">
        <v>655</v>
      </c>
      <c r="BI102">
        <f>($BH$116-$BH$113)/200</f>
        <v>0.09</v>
      </c>
      <c r="BQ102">
        <f>1-(($AO$91-$AN$87)/($AN$88-$AN$87))</f>
        <v>0.17391304347826086</v>
      </c>
      <c r="BR102">
        <f>(($AP$89-$AN$87)/($AN$88-$AN$87))</f>
        <v>0.30434782608695654</v>
      </c>
      <c r="BS102">
        <f>(($AQ$89-$AN$87)/($AN$88-$AN$87))</f>
        <v>0.34782608695652173</v>
      </c>
      <c r="BT102">
        <f>(($AN$87-$AO$90)/($AO$91-$AO$90))</f>
        <v>0.24</v>
      </c>
      <c r="BU102">
        <f>1-(($AP$88-$AO$89)/($AO$90-$AO$89))</f>
        <v>0.40909090909090906</v>
      </c>
      <c r="BV102">
        <f>1-(($AQ$88-$AO$89)/($AO$90-$AO$89))</f>
        <v>0.40909090909090906</v>
      </c>
      <c r="BW102">
        <f>1-(($AN$87-$AP$88)/($AP$89-$AP$88))</f>
        <v>0.31818181818181823</v>
      </c>
      <c r="BX102">
        <f>(($AO$90-$AP$88)/($AP$89-$AP$88))</f>
        <v>0.40909090909090912</v>
      </c>
      <c r="BY102">
        <f>(($AQ$88-$AP$88)/($AP$89-$AP$88))</f>
        <v>0</v>
      </c>
      <c r="BZ102">
        <f>1-(($AN$87-$AQ$88)/($AQ$89-$AQ$88))</f>
        <v>0.34782608695652173</v>
      </c>
      <c r="CA102">
        <f>(($AO$90-$AQ$88)/($AQ$89-$AQ$88))</f>
        <v>0.39130434782608697</v>
      </c>
      <c r="CB102">
        <f>1-(($AP$89-$AQ$88)/($AQ$89-$AQ$88))</f>
        <v>4.3478260869565188E-2</v>
      </c>
    </row>
    <row r="103" spans="1:80" x14ac:dyDescent="0.25">
      <c r="A103">
        <v>102</v>
      </c>
      <c r="F103">
        <v>95.504823000000002</v>
      </c>
      <c r="G103" s="4">
        <v>3</v>
      </c>
      <c r="H103">
        <v>88.325845000000001</v>
      </c>
      <c r="I103" s="3">
        <v>4</v>
      </c>
      <c r="P103">
        <v>2</v>
      </c>
      <c r="Q103" t="str">
        <f>CONCATENATE(C103,E103,G103,I103)</f>
        <v>34</v>
      </c>
      <c r="R103">
        <v>2</v>
      </c>
      <c r="X103" t="s">
        <v>276</v>
      </c>
      <c r="Y103" t="s">
        <v>267</v>
      </c>
      <c r="AN103">
        <v>2826</v>
      </c>
      <c r="AO103">
        <v>2719</v>
      </c>
      <c r="AP103">
        <v>2779</v>
      </c>
      <c r="AQ103">
        <v>2762</v>
      </c>
      <c r="AT103">
        <f>(($AO$92-$AN$88)/($AN$89-$AN$88))</f>
        <v>0.78260869565217395</v>
      </c>
      <c r="AU103">
        <f>(($AP$90-$AN$88)/($AN$89-$AN$88))</f>
        <v>0.34782608695652173</v>
      </c>
      <c r="AV103">
        <f>(($AQ$90-$AN$88)/($AN$89-$AN$88))</f>
        <v>0.34782608695652173</v>
      </c>
      <c r="AW103">
        <f>(($AN$88-$AO$91)/($AO$92-$AO$91))</f>
        <v>0.18181818181818182</v>
      </c>
      <c r="AX103">
        <f>(($AP$89-$AO$90)/($AO$91-$AO$90))</f>
        <v>0.52</v>
      </c>
      <c r="AY103">
        <f>(($AQ$89-$AO$90)/($AO$91-$AO$90))</f>
        <v>0.56000000000000005</v>
      </c>
      <c r="AZ103">
        <f>(($AN$88-$AP$89)/($AP$90-$AP$89))</f>
        <v>0.66666666666666663</v>
      </c>
      <c r="BA103">
        <f>(($AO$91-$AP$89)/($AP$90-$AP$89))</f>
        <v>0.5</v>
      </c>
      <c r="BB103">
        <f>(($AQ$89-$AP$89)/($AP$90-$AP$89))</f>
        <v>4.1666666666666664E-2</v>
      </c>
      <c r="BC103">
        <f>(($AN$88-$AQ$89)/($AQ$90-$AQ$89))</f>
        <v>0.65217391304347827</v>
      </c>
      <c r="BD103">
        <f>(($AO$91-$AQ$89)/($AQ$90-$AQ$89))</f>
        <v>0.47826086956521741</v>
      </c>
      <c r="BE103">
        <f>(($AP$90-$AQ$90)/($AQ$91-$AQ$90))</f>
        <v>0</v>
      </c>
      <c r="BG103">
        <v>2</v>
      </c>
      <c r="BH103">
        <v>666</v>
      </c>
      <c r="BI103">
        <f>($BH$117-$BH$114)/200</f>
        <v>0.125</v>
      </c>
      <c r="BQ103">
        <f>1-(($AO$92-$AN$88)/($AN$89-$AN$88))</f>
        <v>0.21739130434782605</v>
      </c>
      <c r="BR103">
        <f>(($AP$90-$AN$88)/($AN$89-$AN$88))</f>
        <v>0.34782608695652173</v>
      </c>
      <c r="BS103">
        <f>(($AQ$90-$AN$88)/($AN$89-$AN$88))</f>
        <v>0.34782608695652173</v>
      </c>
      <c r="BT103">
        <f>(($AN$88-$AO$91)/($AO$92-$AO$91))</f>
        <v>0.18181818181818182</v>
      </c>
      <c r="BU103">
        <f>1-(($AP$89-$AO$90)/($AO$91-$AO$90))</f>
        <v>0.48</v>
      </c>
      <c r="BV103">
        <f>1-(($AQ$89-$AO$90)/($AO$91-$AO$90))</f>
        <v>0.43999999999999995</v>
      </c>
      <c r="BW103">
        <f>1-(($AN$88-$AP$89)/($AP$90-$AP$89))</f>
        <v>0.33333333333333337</v>
      </c>
      <c r="BX103">
        <f>(($AO$91-$AP$89)/($AP$90-$AP$89))</f>
        <v>0.5</v>
      </c>
      <c r="BY103">
        <f>(($AQ$89-$AP$89)/($AP$90-$AP$89))</f>
        <v>4.1666666666666664E-2</v>
      </c>
      <c r="BZ103">
        <f>1-(($AN$88-$AQ$89)/($AQ$90-$AQ$89))</f>
        <v>0.34782608695652173</v>
      </c>
      <c r="CA103">
        <f>(($AO$91-$AQ$89)/($AQ$90-$AQ$89))</f>
        <v>0.47826086956521741</v>
      </c>
      <c r="CB103">
        <f>(($AP$90-$AQ$90)/($AQ$91-$AQ$90))</f>
        <v>0</v>
      </c>
    </row>
    <row r="104" spans="1:80" x14ac:dyDescent="0.25">
      <c r="A104">
        <v>103</v>
      </c>
      <c r="D104">
        <v>110.73015900000001</v>
      </c>
      <c r="E104" s="5">
        <v>2</v>
      </c>
      <c r="F104">
        <v>95.473863000000009</v>
      </c>
      <c r="G104" s="4">
        <v>3</v>
      </c>
      <c r="P104">
        <v>2</v>
      </c>
      <c r="Q104" t="str">
        <f>CONCATENATE(C104,E104,G104,I104)</f>
        <v>23</v>
      </c>
      <c r="R104">
        <v>1</v>
      </c>
      <c r="X104" t="s">
        <v>277</v>
      </c>
      <c r="Y104" t="s">
        <v>268</v>
      </c>
      <c r="AB104" t="s">
        <v>277</v>
      </c>
      <c r="AC104" t="str">
        <f>CONCATENATE($R104,$R105,$R106,$R107)</f>
        <v>1342</v>
      </c>
      <c r="AN104">
        <v>2866</v>
      </c>
      <c r="AO104">
        <v>2748</v>
      </c>
      <c r="AP104">
        <v>2809</v>
      </c>
      <c r="AQ104">
        <v>2797</v>
      </c>
      <c r="AT104">
        <f>(($AO$93-$AN$89)/($AN$90-$AN$89))</f>
        <v>0.72</v>
      </c>
      <c r="AU104">
        <f>(($AP$91-$AN$89)/($AN$90-$AN$89))</f>
        <v>0.36</v>
      </c>
      <c r="AV104">
        <f>(($AQ$91-$AN$89)/($AN$90-$AN$89))</f>
        <v>0.32</v>
      </c>
      <c r="AW104">
        <f>(($AN$89-$AO$92)/($AO$93-$AO$92))</f>
        <v>0.21739130434782608</v>
      </c>
      <c r="AX104">
        <f>(($AP$90-$AO$91)/($AO$92-$AO$91))</f>
        <v>0.54545454545454541</v>
      </c>
      <c r="AY104">
        <f>(($AQ$90-$AO$91)/($AO$92-$AO$91))</f>
        <v>0.54545454545454541</v>
      </c>
      <c r="AZ104">
        <f>(($AN$89-$AP$90)/($AP$91-$AP$90))</f>
        <v>0.625</v>
      </c>
      <c r="BA104">
        <f>(($AO$92-$AP$90)/($AP$91-$AP$90))</f>
        <v>0.41666666666666669</v>
      </c>
      <c r="BB104">
        <f>(($AQ$90-$AP$90)/($AP$91-$AP$90))</f>
        <v>0</v>
      </c>
      <c r="BC104">
        <f>(($AN$89-$AQ$90)/($AQ$91-$AQ$90))</f>
        <v>0.65217391304347827</v>
      </c>
      <c r="BD104">
        <f>(($AO$92-$AQ$90)/($AQ$91-$AQ$90))</f>
        <v>0.43478260869565216</v>
      </c>
      <c r="BE104">
        <f>(($AP$91-$AQ$91)/($AQ$92-$AQ$91))</f>
        <v>4.1666666666666664E-2</v>
      </c>
      <c r="BG104">
        <v>1</v>
      </c>
      <c r="BH104">
        <v>672</v>
      </c>
      <c r="BI104">
        <f>($BH$118-$BH$115)/200</f>
        <v>7.0000000000000007E-2</v>
      </c>
      <c r="BQ104">
        <f>1-(($AO$93-$AN$89)/($AN$90-$AN$89))</f>
        <v>0.28000000000000003</v>
      </c>
      <c r="BR104">
        <f>(($AP$91-$AN$89)/($AN$90-$AN$89))</f>
        <v>0.36</v>
      </c>
      <c r="BS104">
        <f>(($AQ$91-$AN$89)/($AN$90-$AN$89))</f>
        <v>0.32</v>
      </c>
      <c r="BT104">
        <f>(($AN$89-$AO$92)/($AO$93-$AO$92))</f>
        <v>0.21739130434782608</v>
      </c>
      <c r="BU104">
        <f>1-(($AP$90-$AO$91)/($AO$92-$AO$91))</f>
        <v>0.45454545454545459</v>
      </c>
      <c r="BV104">
        <f>1-(($AQ$90-$AO$91)/($AO$92-$AO$91))</f>
        <v>0.45454545454545459</v>
      </c>
      <c r="BW104">
        <f>1-(($AN$89-$AP$90)/($AP$91-$AP$90))</f>
        <v>0.375</v>
      </c>
      <c r="BX104">
        <f>(($AO$92-$AP$90)/($AP$91-$AP$90))</f>
        <v>0.41666666666666669</v>
      </c>
      <c r="BY104">
        <f>(($AQ$90-$AP$90)/($AP$91-$AP$90))</f>
        <v>0</v>
      </c>
      <c r="BZ104">
        <f>1-(($AN$89-$AQ$90)/($AQ$91-$AQ$90))</f>
        <v>0.34782608695652173</v>
      </c>
      <c r="CA104">
        <f>(($AO$92-$AQ$90)/($AQ$91-$AQ$90))</f>
        <v>0.43478260869565216</v>
      </c>
      <c r="CB104">
        <f>(($AP$91-$AQ$91)/($AQ$92-$AQ$91))</f>
        <v>4.1666666666666664E-2</v>
      </c>
    </row>
    <row r="105" spans="1:80" x14ac:dyDescent="0.25">
      <c r="A105">
        <v>104</v>
      </c>
      <c r="D105">
        <v>110.69657000000001</v>
      </c>
      <c r="E105" s="5">
        <v>2</v>
      </c>
      <c r="F105">
        <v>95.445533000000012</v>
      </c>
      <c r="G105" s="4">
        <v>3</v>
      </c>
      <c r="P105">
        <v>2</v>
      </c>
      <c r="Q105" t="str">
        <f>CONCATENATE(C105,E105,G105,I105)</f>
        <v>23</v>
      </c>
      <c r="R105">
        <v>3</v>
      </c>
      <c r="X105" t="s">
        <v>277</v>
      </c>
      <c r="Y105" t="s">
        <v>269</v>
      </c>
      <c r="AN105">
        <v>2896</v>
      </c>
      <c r="AO105">
        <v>2780</v>
      </c>
      <c r="AP105">
        <v>2882</v>
      </c>
      <c r="AQ105">
        <v>2827</v>
      </c>
      <c r="AT105">
        <f>(($AO$94-$AN$90)/($AN$91-$AN$90))</f>
        <v>0.68</v>
      </c>
      <c r="AU105">
        <f>(($AP$92-$AN$90)/($AN$91-$AN$90))</f>
        <v>0.36</v>
      </c>
      <c r="AV105">
        <f>(($AQ$92-$AN$90)/($AN$91-$AN$90))</f>
        <v>0.28000000000000003</v>
      </c>
      <c r="AW105">
        <f>(($AN$90-$AO$93)/($AO$94-$AO$93))</f>
        <v>0.29166666666666669</v>
      </c>
      <c r="AX105">
        <f>(($AP$91-$AO$92)/($AO$93-$AO$92))</f>
        <v>0.60869565217391308</v>
      </c>
      <c r="AY105">
        <f>(($AQ$91-$AO$92)/($AO$93-$AO$92))</f>
        <v>0.56521739130434778</v>
      </c>
      <c r="AZ105">
        <f>(($AN$90-$AP$91)/($AP$92-$AP$91))</f>
        <v>0.64</v>
      </c>
      <c r="BA105">
        <f>(($AO$93-$AP$91)/($AP$92-$AP$91))</f>
        <v>0.36</v>
      </c>
      <c r="BB105">
        <f>(($AQ$91-$AP$90)/($AP$91-$AP$90))</f>
        <v>0.95833333333333337</v>
      </c>
      <c r="BC105">
        <f>(($AN$90-$AQ$91)/($AQ$92-$AQ$91))</f>
        <v>0.70833333333333337</v>
      </c>
      <c r="BD105">
        <f>(($AO$93-$AQ$91)/($AQ$92-$AQ$91))</f>
        <v>0.41666666666666669</v>
      </c>
      <c r="BE105">
        <f>(($AP$92-$AQ$92)/($AQ$93-$AQ$92))</f>
        <v>7.6923076923076927E-2</v>
      </c>
      <c r="BG105">
        <v>3</v>
      </c>
      <c r="BH105">
        <v>678</v>
      </c>
      <c r="BI105">
        <f>($BH$119-$BH$116)/200</f>
        <v>8.5000000000000006E-2</v>
      </c>
      <c r="BQ105">
        <f>1-(($AO$94-$AN$90)/($AN$91-$AN$90))</f>
        <v>0.31999999999999995</v>
      </c>
      <c r="BR105">
        <f>(($AP$92-$AN$90)/($AN$91-$AN$90))</f>
        <v>0.36</v>
      </c>
      <c r="BS105">
        <f>(($AQ$92-$AN$90)/($AN$91-$AN$90))</f>
        <v>0.28000000000000003</v>
      </c>
      <c r="BT105">
        <f>(($AN$90-$AO$93)/($AO$94-$AO$93))</f>
        <v>0.29166666666666669</v>
      </c>
      <c r="BU105">
        <f>1-(($AP$91-$AO$92)/($AO$93-$AO$92))</f>
        <v>0.39130434782608692</v>
      </c>
      <c r="BV105">
        <f>1-(($AQ$91-$AO$92)/($AO$93-$AO$92))</f>
        <v>0.43478260869565222</v>
      </c>
      <c r="BW105">
        <f>1-(($AN$90-$AP$91)/($AP$92-$AP$91))</f>
        <v>0.36</v>
      </c>
      <c r="BX105">
        <f>(($AO$93-$AP$91)/($AP$92-$AP$91))</f>
        <v>0.36</v>
      </c>
      <c r="BY105">
        <f>1-(($AQ$91-$AP$90)/($AP$91-$AP$90))</f>
        <v>4.166666666666663E-2</v>
      </c>
      <c r="BZ105">
        <f>1-(($AN$90-$AQ$91)/($AQ$92-$AQ$91))</f>
        <v>0.29166666666666663</v>
      </c>
      <c r="CA105">
        <f>(($AO$93-$AQ$91)/($AQ$92-$AQ$91))</f>
        <v>0.41666666666666669</v>
      </c>
      <c r="CB105">
        <f>(($AP$92-$AQ$92)/($AQ$93-$AQ$92))</f>
        <v>7.6923076923076927E-2</v>
      </c>
    </row>
    <row r="106" spans="1:80" x14ac:dyDescent="0.25">
      <c r="A106">
        <v>105</v>
      </c>
      <c r="D106">
        <v>110.742831</v>
      </c>
      <c r="E106" s="5">
        <v>2</v>
      </c>
      <c r="F106">
        <v>95.46467100000001</v>
      </c>
      <c r="G106" s="4">
        <v>3</v>
      </c>
      <c r="P106">
        <v>2</v>
      </c>
      <c r="Q106" t="str">
        <f>CONCATENATE(C106,E106,G106,I106)</f>
        <v>23</v>
      </c>
      <c r="R106">
        <v>4</v>
      </c>
      <c r="X106" t="s">
        <v>277</v>
      </c>
      <c r="Y106" t="s">
        <v>270</v>
      </c>
      <c r="AN106">
        <v>2921</v>
      </c>
      <c r="AO106">
        <v>2809</v>
      </c>
      <c r="AP106">
        <v>2910</v>
      </c>
      <c r="AQ106">
        <v>2863</v>
      </c>
      <c r="AT106">
        <f>(($AO$95-$AN$91)/($AN$92-$AN$91))</f>
        <v>0.61538461538461542</v>
      </c>
      <c r="AU106">
        <f>(($AP$93-$AN$91)/($AN$92-$AN$91))</f>
        <v>0.38461538461538464</v>
      </c>
      <c r="AV106">
        <f>(($AQ$93-$AN$91)/($AN$92-$AN$91))</f>
        <v>0.30769230769230771</v>
      </c>
      <c r="AW106">
        <f>(($AN$91-$AO$94)/($AO$95-$AO$94))</f>
        <v>0.33333333333333331</v>
      </c>
      <c r="AX106">
        <f>(($AP$92-$AO$93)/($AO$94-$AO$93))</f>
        <v>0.66666666666666663</v>
      </c>
      <c r="AY106">
        <f>(($AQ$92-$AO$93)/($AO$94-$AO$93))</f>
        <v>0.58333333333333337</v>
      </c>
      <c r="AZ106">
        <f>(($AN$91-$AP$92)/($AP$93-$AP$92))</f>
        <v>0.61538461538461542</v>
      </c>
      <c r="BA106">
        <f>(($AO$94-$AP$92)/($AP$93-$AP$92))</f>
        <v>0.30769230769230771</v>
      </c>
      <c r="BB106">
        <f>(($AQ$92-$AP$91)/($AP$92-$AP$91))</f>
        <v>0.92</v>
      </c>
      <c r="BC106">
        <f>(($AN$91-$AQ$92)/($AQ$93-$AQ$92))</f>
        <v>0.69230769230769229</v>
      </c>
      <c r="BD106">
        <f>(($AO$94-$AQ$92)/($AQ$93-$AQ$92))</f>
        <v>0.38461538461538464</v>
      </c>
      <c r="BE106">
        <f>(($AP$93-$AQ$93)/($AQ$94-$AQ$93))</f>
        <v>8.6956521739130432E-2</v>
      </c>
      <c r="BG106">
        <v>4</v>
      </c>
      <c r="BH106">
        <v>678</v>
      </c>
      <c r="BI106">
        <f>($BH$120-$BH$117)/200</f>
        <v>0.08</v>
      </c>
      <c r="BQ106">
        <f>1-(($AO$95-$AN$91)/($AN$92-$AN$91))</f>
        <v>0.38461538461538458</v>
      </c>
      <c r="BR106">
        <f>(($AP$93-$AN$91)/($AN$92-$AN$91))</f>
        <v>0.38461538461538464</v>
      </c>
      <c r="BS106">
        <f>(($AQ$93-$AN$91)/($AN$92-$AN$91))</f>
        <v>0.30769230769230771</v>
      </c>
      <c r="BT106">
        <f>(($AN$91-$AO$94)/($AO$95-$AO$94))</f>
        <v>0.33333333333333331</v>
      </c>
      <c r="BU106">
        <f>1-(($AP$92-$AO$93)/($AO$94-$AO$93))</f>
        <v>0.33333333333333337</v>
      </c>
      <c r="BV106">
        <f>1-(($AQ$92-$AO$93)/($AO$94-$AO$93))</f>
        <v>0.41666666666666663</v>
      </c>
      <c r="BW106">
        <f>1-(($AN$91-$AP$92)/($AP$93-$AP$92))</f>
        <v>0.38461538461538458</v>
      </c>
      <c r="BX106">
        <f>(($AO$94-$AP$92)/($AP$93-$AP$92))</f>
        <v>0.30769230769230771</v>
      </c>
      <c r="BY106">
        <f>1-(($AQ$92-$AP$91)/($AP$92-$AP$91))</f>
        <v>7.999999999999996E-2</v>
      </c>
      <c r="BZ106">
        <f>1-(($AN$91-$AQ$92)/($AQ$93-$AQ$92))</f>
        <v>0.30769230769230771</v>
      </c>
      <c r="CA106">
        <f>(($AO$94-$AQ$92)/($AQ$93-$AQ$92))</f>
        <v>0.38461538461538464</v>
      </c>
      <c r="CB106">
        <f>(($AP$93-$AQ$93)/($AQ$94-$AQ$93))</f>
        <v>8.6956521739130432E-2</v>
      </c>
    </row>
    <row r="107" spans="1:80" x14ac:dyDescent="0.25">
      <c r="A107">
        <v>106</v>
      </c>
      <c r="D107">
        <v>110.69520900000001</v>
      </c>
      <c r="E107" s="5">
        <v>2</v>
      </c>
      <c r="F107">
        <v>95.434926000000004</v>
      </c>
      <c r="G107" s="4">
        <v>3</v>
      </c>
      <c r="P107">
        <v>2</v>
      </c>
      <c r="Q107" t="str">
        <f>CONCATENATE(C107,E107,G107,I107)</f>
        <v>23</v>
      </c>
      <c r="R107">
        <v>2</v>
      </c>
      <c r="X107" t="s">
        <v>276</v>
      </c>
      <c r="Y107" t="s">
        <v>272</v>
      </c>
      <c r="AN107">
        <v>2946</v>
      </c>
      <c r="AO107">
        <v>2881</v>
      </c>
      <c r="AP107">
        <v>2935</v>
      </c>
      <c r="AQ107">
        <v>2894</v>
      </c>
      <c r="AX107">
        <f>(($AP$93-$AO$94)/($AO$95-$AO$94))</f>
        <v>0.75</v>
      </c>
      <c r="AY107">
        <f>(($AQ$93-$AO$94)/($AO$95-$AO$94))</f>
        <v>0.66666666666666663</v>
      </c>
      <c r="BB107">
        <f>(($AQ$93-$AP$92)/($AP$93-$AP$92))</f>
        <v>0.92307692307692313</v>
      </c>
      <c r="BC107">
        <f>(($AN$92-$AQ$93)/($AQ$94-$AQ$93))</f>
        <v>0.78260869565217395</v>
      </c>
      <c r="BD107">
        <f>(($AO$95-$AQ$93)/($AQ$94-$AQ$93))</f>
        <v>0.34782608695652173</v>
      </c>
      <c r="BG107">
        <v>2</v>
      </c>
      <c r="BH107">
        <v>688</v>
      </c>
      <c r="BI107">
        <f>($BH$121-$BH$118)/200</f>
        <v>0.11</v>
      </c>
      <c r="BU107">
        <f>1-(($AP$93-$AO$94)/($AO$95-$AO$94))</f>
        <v>0.25</v>
      </c>
      <c r="BV107">
        <f>1-(($AQ$93-$AO$94)/($AO$95-$AO$94))</f>
        <v>0.33333333333333337</v>
      </c>
      <c r="BY107">
        <f>1-(($AQ$93-$AP$92)/($AP$93-$AP$92))</f>
        <v>7.6923076923076872E-2</v>
      </c>
      <c r="BZ107">
        <f>1-(($AN$92-$AQ$93)/($AQ$94-$AQ$93))</f>
        <v>0.21739130434782605</v>
      </c>
      <c r="CA107">
        <f>(($AO$95-$AQ$93)/($AQ$94-$AQ$93))</f>
        <v>0.34782608695652173</v>
      </c>
    </row>
    <row r="108" spans="1:80" x14ac:dyDescent="0.25">
      <c r="A108">
        <v>107</v>
      </c>
      <c r="D108">
        <v>110.726417</v>
      </c>
      <c r="E108" s="5">
        <v>2</v>
      </c>
      <c r="F108">
        <v>95.463965000000002</v>
      </c>
      <c r="G108" s="4">
        <v>3</v>
      </c>
      <c r="P108">
        <v>2</v>
      </c>
      <c r="Q108" t="str">
        <f>CONCATENATE(C108,E108,G108,I108)</f>
        <v>23</v>
      </c>
      <c r="R108">
        <v>1</v>
      </c>
      <c r="X108" t="s">
        <v>274</v>
      </c>
      <c r="Y108" t="s">
        <v>262</v>
      </c>
      <c r="AB108" t="s">
        <v>274</v>
      </c>
      <c r="AC108" t="str">
        <f>CONCATENATE($R108,$R109,$R110,$R111)</f>
        <v>1432</v>
      </c>
      <c r="AN108">
        <v>2972</v>
      </c>
      <c r="AO108">
        <v>2908</v>
      </c>
      <c r="AP108">
        <v>2961</v>
      </c>
      <c r="AQ108">
        <v>2917</v>
      </c>
      <c r="BG108">
        <v>1</v>
      </c>
      <c r="BH108">
        <v>694</v>
      </c>
      <c r="BI108">
        <f>($BH$122-$BH$119)/200</f>
        <v>7.0000000000000007E-2</v>
      </c>
    </row>
    <row r="109" spans="1:80" x14ac:dyDescent="0.25">
      <c r="A109">
        <v>108</v>
      </c>
      <c r="D109">
        <v>110.77727400000001</v>
      </c>
      <c r="E109" s="5">
        <v>2</v>
      </c>
      <c r="F109">
        <v>95.515981000000011</v>
      </c>
      <c r="G109" s="4">
        <v>3</v>
      </c>
      <c r="P109">
        <v>2</v>
      </c>
      <c r="Q109" t="str">
        <f>CONCATENATE(C109,E109,G109,I109)</f>
        <v>23</v>
      </c>
      <c r="R109">
        <v>4</v>
      </c>
      <c r="X109" t="s">
        <v>274</v>
      </c>
      <c r="Y109" t="s">
        <v>259</v>
      </c>
      <c r="AN109">
        <v>2997</v>
      </c>
      <c r="AO109">
        <v>2932</v>
      </c>
      <c r="AP109">
        <v>2987</v>
      </c>
      <c r="AQ109">
        <v>2942</v>
      </c>
      <c r="BG109">
        <v>4</v>
      </c>
      <c r="BH109">
        <v>701</v>
      </c>
      <c r="BI109">
        <f>($BH$123-$BH$120)/200</f>
        <v>8.5000000000000006E-2</v>
      </c>
    </row>
    <row r="110" spans="1:80" x14ac:dyDescent="0.25">
      <c r="A110">
        <v>109</v>
      </c>
      <c r="D110">
        <v>110.776065</v>
      </c>
      <c r="E110" s="5">
        <v>2</v>
      </c>
      <c r="F110">
        <v>95.421897000000001</v>
      </c>
      <c r="G110" s="4">
        <v>3</v>
      </c>
      <c r="P110">
        <v>2</v>
      </c>
      <c r="Q110" t="str">
        <f>CONCATENATE(C110,E110,G110,I110)</f>
        <v>23</v>
      </c>
      <c r="R110">
        <v>3</v>
      </c>
      <c r="X110" t="s">
        <v>274</v>
      </c>
      <c r="Y110" t="s">
        <v>260</v>
      </c>
      <c r="AN110">
        <v>3021</v>
      </c>
      <c r="AO110">
        <v>2956</v>
      </c>
      <c r="AP110">
        <v>3012</v>
      </c>
      <c r="AQ110">
        <v>2966</v>
      </c>
      <c r="AT110">
        <f>(($AO$97-$AN$93)/($AN$94-$AN$93))</f>
        <v>0.48484848484848486</v>
      </c>
      <c r="AU110">
        <f>(($AP$95-$AN$93)/($AN$94-$AN$93))</f>
        <v>0.51515151515151514</v>
      </c>
      <c r="AV110">
        <f>(($AQ$96-$AN$93)/($AN$94-$AN$93))</f>
        <v>0.96969696969696972</v>
      </c>
      <c r="AW110">
        <f>(($AN$93-$AO$96)/($AO$97-$AO$96))</f>
        <v>0.56756756756756754</v>
      </c>
      <c r="AX110">
        <f>(($AP$95-$AO$97)/($AO$98-$AO$97))</f>
        <v>3.125E-2</v>
      </c>
      <c r="AY110">
        <f>(($AQ$95-$AO$96)/($AO$97-$AO$96))</f>
        <v>0.54054054054054057</v>
      </c>
      <c r="AZ110">
        <f>(($AN$93-$AP$94)/($AP$95-$AP$94))</f>
        <v>0.58536585365853655</v>
      </c>
      <c r="BA110">
        <f>(($AO$96-$AP$94)/($AP$95-$AP$94))</f>
        <v>7.3170731707317069E-2</v>
      </c>
      <c r="BB110">
        <f>(($AQ$95-$AP$94)/($AP$95-$AP$94))</f>
        <v>0.56097560975609762</v>
      </c>
      <c r="BC110">
        <f>(($AN$93-$AQ$95)/($AQ$96-$AQ$95))</f>
        <v>3.0303030303030304E-2</v>
      </c>
      <c r="BD110">
        <f>(($AO$97-$AQ$95)/($AQ$96-$AQ$95))</f>
        <v>0.51515151515151514</v>
      </c>
      <c r="BE110">
        <f>(($AP$95-$AQ$95)/($AQ$96-$AQ$95))</f>
        <v>0.54545454545454541</v>
      </c>
      <c r="BG110">
        <v>3</v>
      </c>
      <c r="BH110">
        <v>703</v>
      </c>
      <c r="BI110">
        <f>($BH$124-$BH$121)/200</f>
        <v>0.09</v>
      </c>
      <c r="BQ110">
        <f>(($AO$97-$AN$93)/($AN$94-$AN$93))</f>
        <v>0.48484848484848486</v>
      </c>
      <c r="BR110">
        <f>1-(($AP$95-$AN$93)/($AN$94-$AN$93))</f>
        <v>0.48484848484848486</v>
      </c>
      <c r="BS110">
        <f>1-(($AQ$96-$AN$93)/($AN$94-$AN$93))</f>
        <v>3.0303030303030276E-2</v>
      </c>
      <c r="BT110">
        <f>1-(($AN$93-$AO$96)/($AO$97-$AO$96))</f>
        <v>0.43243243243243246</v>
      </c>
      <c r="BU110">
        <f>(($AP$95-$AO$97)/($AO$98-$AO$97))</f>
        <v>3.125E-2</v>
      </c>
      <c r="BV110">
        <f>1-(($AQ$95-$AO$96)/($AO$97-$AO$96))</f>
        <v>0.45945945945945943</v>
      </c>
      <c r="BW110">
        <f>1-(($AN$93-$AP$94)/($AP$95-$AP$94))</f>
        <v>0.41463414634146345</v>
      </c>
      <c r="BX110">
        <f>(($AO$96-$AP$94)/($AP$95-$AP$94))</f>
        <v>7.3170731707317069E-2</v>
      </c>
      <c r="BY110">
        <f>1-(($AQ$95-$AP$94)/($AP$95-$AP$94))</f>
        <v>0.43902439024390238</v>
      </c>
      <c r="BZ110">
        <f>(($AN$93-$AQ$95)/($AQ$96-$AQ$95))</f>
        <v>3.0303030303030304E-2</v>
      </c>
      <c r="CA110">
        <f>1-(($AO$97-$AQ$95)/($AQ$96-$AQ$95))</f>
        <v>0.48484848484848486</v>
      </c>
      <c r="CB110">
        <f>1-(($AP$95-$AQ$95)/($AQ$96-$AQ$95))</f>
        <v>0.45454545454545459</v>
      </c>
    </row>
    <row r="111" spans="1:80" x14ac:dyDescent="0.25">
      <c r="A111">
        <v>110</v>
      </c>
      <c r="D111">
        <v>110.755458</v>
      </c>
      <c r="E111" s="5">
        <v>2</v>
      </c>
      <c r="P111">
        <v>1</v>
      </c>
      <c r="Q111" t="str">
        <f>CONCATENATE(C111,E111,G111,I111)</f>
        <v>2</v>
      </c>
      <c r="R111">
        <v>2</v>
      </c>
      <c r="X111" t="s">
        <v>274</v>
      </c>
      <c r="Y111" t="s">
        <v>261</v>
      </c>
      <c r="AN111">
        <v>3048</v>
      </c>
      <c r="AO111">
        <v>2982</v>
      </c>
      <c r="AP111">
        <v>3037</v>
      </c>
      <c r="AQ111">
        <v>2992</v>
      </c>
      <c r="AT111">
        <f>(($AO$98-$AN$94)/($AN$95-$AN$94))</f>
        <v>0.4838709677419355</v>
      </c>
      <c r="AU111">
        <f>(($AP$96-$AN$94)/($AN$95-$AN$94))</f>
        <v>0.45161290322580644</v>
      </c>
      <c r="AV111">
        <f>(($AQ$97-$AN$95)/($AN$96-$AN$95))</f>
        <v>0</v>
      </c>
      <c r="AW111">
        <f>(($AN$94-$AO$97)/($AO$98-$AO$97))</f>
        <v>0.53125</v>
      </c>
      <c r="AX111">
        <f>(($AP$96-$AO$97)/($AO$98-$AO$97))</f>
        <v>0.96875</v>
      </c>
      <c r="AY111">
        <f>(($AQ$96-$AO$97)/($AO$98-$AO$97))</f>
        <v>0.5</v>
      </c>
      <c r="AZ111">
        <f>(($AN$94-$AP$95)/($AP$96-$AP$95))</f>
        <v>0.53333333333333333</v>
      </c>
      <c r="BA111">
        <f>(($AO$97-$AP$94)/($AP$95-$AP$94))</f>
        <v>0.97560975609756095</v>
      </c>
      <c r="BB111">
        <f>(($AQ$96-$AP$95)/($AP$96-$AP$95))</f>
        <v>0.5</v>
      </c>
      <c r="BC111">
        <f>(($AN$94-$AQ$96)/($AQ$97-$AQ$96))</f>
        <v>3.125E-2</v>
      </c>
      <c r="BD111">
        <f>(($AO$98-$AQ$96)/($AQ$97-$AQ$96))</f>
        <v>0.5</v>
      </c>
      <c r="BE111">
        <f>(($AP$96-$AQ$96)/($AQ$97-$AQ$96))</f>
        <v>0.46875</v>
      </c>
      <c r="BG111">
        <v>2</v>
      </c>
      <c r="BH111">
        <v>710</v>
      </c>
      <c r="BI111">
        <f>($BH$125-$BH$122)/200</f>
        <v>0.115</v>
      </c>
      <c r="BQ111">
        <f>(($AO$98-$AN$94)/($AN$95-$AN$94))</f>
        <v>0.4838709677419355</v>
      </c>
      <c r="BR111">
        <f>(($AP$96-$AN$94)/($AN$95-$AN$94))</f>
        <v>0.45161290322580644</v>
      </c>
      <c r="BS111">
        <f>(($AQ$97-$AN$95)/($AN$96-$AN$95))</f>
        <v>0</v>
      </c>
      <c r="BT111">
        <f>1-(($AN$94-$AO$97)/($AO$98-$AO$97))</f>
        <v>0.46875</v>
      </c>
      <c r="BU111">
        <f>1-(($AP$96-$AO$97)/($AO$98-$AO$97))</f>
        <v>3.125E-2</v>
      </c>
      <c r="BV111">
        <f>(($AQ$96-$AO$97)/($AO$98-$AO$97))</f>
        <v>0.5</v>
      </c>
      <c r="BW111">
        <f>1-(($AN$94-$AP$95)/($AP$96-$AP$95))</f>
        <v>0.46666666666666667</v>
      </c>
      <c r="BX111">
        <f>1-(($AO$97-$AP$94)/($AP$95-$AP$94))</f>
        <v>2.4390243902439046E-2</v>
      </c>
      <c r="BY111">
        <f>(($AQ$96-$AP$95)/($AP$96-$AP$95))</f>
        <v>0.5</v>
      </c>
      <c r="BZ111">
        <f>(($AN$94-$AQ$96)/($AQ$97-$AQ$96))</f>
        <v>3.125E-2</v>
      </c>
      <c r="CA111">
        <f>(($AO$98-$AQ$96)/($AQ$97-$AQ$96))</f>
        <v>0.5</v>
      </c>
      <c r="CB111">
        <f>(($AP$96-$AQ$96)/($AQ$97-$AQ$96))</f>
        <v>0.46875</v>
      </c>
    </row>
    <row r="112" spans="1:80" x14ac:dyDescent="0.25">
      <c r="A112">
        <v>111</v>
      </c>
      <c r="D112">
        <v>110.72576100000001</v>
      </c>
      <c r="E112" s="5">
        <v>2</v>
      </c>
      <c r="P112">
        <v>1</v>
      </c>
      <c r="Q112" t="str">
        <f>CONCATENATE(C112,E112,G112,I112)</f>
        <v>2</v>
      </c>
      <c r="R112">
        <v>1</v>
      </c>
      <c r="X112" t="s">
        <v>274</v>
      </c>
      <c r="Y112" t="s">
        <v>262</v>
      </c>
      <c r="AB112" t="s">
        <v>274</v>
      </c>
      <c r="AC112" t="str">
        <f>CONCATENATE($R112,$R113,$R114,$R115)</f>
        <v>1432</v>
      </c>
      <c r="AN112">
        <v>3074</v>
      </c>
      <c r="AO112">
        <v>3007</v>
      </c>
      <c r="AP112">
        <v>3064</v>
      </c>
      <c r="AQ112">
        <v>3017</v>
      </c>
      <c r="AT112">
        <f>(($AO$99-$AN$95)/($AN$96-$AN$95))</f>
        <v>0.5161290322580645</v>
      </c>
      <c r="AU112">
        <f>(($AP$97-$AN$95)/($AN$96-$AN$95))</f>
        <v>0.45161290322580644</v>
      </c>
      <c r="AV112">
        <f>(($AQ$98-$AN$96)/($AN$97-$AN$96))</f>
        <v>0</v>
      </c>
      <c r="AW112">
        <f>(($AN$95-$AO$98)/($AO$99-$AO$98))</f>
        <v>0.5</v>
      </c>
      <c r="AX112">
        <f>(($AP$97-$AO$98)/($AO$99-$AO$98))</f>
        <v>0.9375</v>
      </c>
      <c r="AY112">
        <f>(($AQ$97-$AO$98)/($AO$99-$AO$98))</f>
        <v>0.5</v>
      </c>
      <c r="AZ112">
        <f>(($AN$95-$AP$96)/($AP$97-$AP$96))</f>
        <v>0.54838709677419351</v>
      </c>
      <c r="BA112">
        <f>(($AO$98-$AP$96)/($AP$97-$AP$96))</f>
        <v>3.2258064516129031E-2</v>
      </c>
      <c r="BB112">
        <f>(($AQ$97-$AP$96)/($AP$97-$AP$96))</f>
        <v>0.54838709677419351</v>
      </c>
      <c r="BC112">
        <f>(($AN$95-$AQ$97)/($AQ$98-$AQ$97))</f>
        <v>0</v>
      </c>
      <c r="BD112">
        <f>(($AO$99-$AQ$97)/($AQ$98-$AQ$97))</f>
        <v>0.5161290322580645</v>
      </c>
      <c r="BE112">
        <f>(($AP$97-$AQ$97)/($AQ$98-$AQ$97))</f>
        <v>0.45161290322580644</v>
      </c>
      <c r="BG112">
        <v>1</v>
      </c>
      <c r="BH112">
        <v>717</v>
      </c>
      <c r="BI112">
        <f>($BH$126-$BH$123)/200</f>
        <v>7.4999999999999997E-2</v>
      </c>
      <c r="BQ112">
        <f>1-(($AO$99-$AN$95)/($AN$96-$AN$95))</f>
        <v>0.4838709677419355</v>
      </c>
      <c r="BR112">
        <f>(($AP$97-$AN$95)/($AN$96-$AN$95))</f>
        <v>0.45161290322580644</v>
      </c>
      <c r="BS112">
        <f>(($AQ$98-$AN$96)/($AN$97-$AN$96))</f>
        <v>0</v>
      </c>
      <c r="BT112">
        <f>(($AN$95-$AO$98)/($AO$99-$AO$98))</f>
        <v>0.5</v>
      </c>
      <c r="BU112">
        <f>1-(($AP$97-$AO$98)/($AO$99-$AO$98))</f>
        <v>6.25E-2</v>
      </c>
      <c r="BV112">
        <f>(($AQ$97-$AO$98)/($AO$99-$AO$98))</f>
        <v>0.5</v>
      </c>
      <c r="BW112">
        <f>1-(($AN$95-$AP$96)/($AP$97-$AP$96))</f>
        <v>0.45161290322580649</v>
      </c>
      <c r="BX112">
        <f>(($AO$98-$AP$96)/($AP$97-$AP$96))</f>
        <v>3.2258064516129031E-2</v>
      </c>
      <c r="BY112">
        <f>1-(($AQ$97-$AP$96)/($AP$97-$AP$96))</f>
        <v>0.45161290322580649</v>
      </c>
      <c r="BZ112">
        <f>(($AN$95-$AQ$97)/($AQ$98-$AQ$97))</f>
        <v>0</v>
      </c>
      <c r="CA112">
        <f>1-(($AO$99-$AQ$97)/($AQ$98-$AQ$97))</f>
        <v>0.4838709677419355</v>
      </c>
      <c r="CB112">
        <f>(($AP$97-$AQ$97)/($AQ$98-$AQ$97))</f>
        <v>0.45161290322580644</v>
      </c>
    </row>
    <row r="113" spans="1:80" x14ac:dyDescent="0.25">
      <c r="A113">
        <v>112</v>
      </c>
      <c r="D113">
        <v>110.733386</v>
      </c>
      <c r="E113" s="5">
        <v>2</v>
      </c>
      <c r="P113">
        <v>1</v>
      </c>
      <c r="Q113" t="str">
        <f>CONCATENATE(C113,E113,G113,I113)</f>
        <v>2</v>
      </c>
      <c r="R113">
        <v>4</v>
      </c>
      <c r="X113" t="s">
        <v>274</v>
      </c>
      <c r="Y113" t="s">
        <v>259</v>
      </c>
      <c r="AN113">
        <v>3097</v>
      </c>
      <c r="AO113">
        <v>3033</v>
      </c>
      <c r="AP113">
        <v>3089</v>
      </c>
      <c r="AQ113">
        <v>3043</v>
      </c>
      <c r="AT113">
        <f>(($AO$100-$AN$96)/($AN$97-$AN$96))</f>
        <v>0.4838709677419355</v>
      </c>
      <c r="AU113">
        <f>(($AP$98-$AN$96)/($AN$97-$AN$96))</f>
        <v>0.4838709677419355</v>
      </c>
      <c r="AV113">
        <f>(($AQ$99-$AN$97)/($AN$98-$AN$97))</f>
        <v>0</v>
      </c>
      <c r="AW113">
        <f>(($AN$96-$AO$99)/($AO$100-$AO$99))</f>
        <v>0.5</v>
      </c>
      <c r="AX113">
        <f>(($AP$98-$AO$100)/($AO$101-$AO$100))</f>
        <v>0</v>
      </c>
      <c r="AY113">
        <f>(($AQ$98-$AO$99)/($AO$100-$AO$99))</f>
        <v>0.5</v>
      </c>
      <c r="AZ113">
        <f>(($AN$96-$AP$97)/($AP$98-$AP$97))</f>
        <v>0.53125</v>
      </c>
      <c r="BA113">
        <f>(($AO$99-$AP$97)/($AP$98-$AP$97))</f>
        <v>6.25E-2</v>
      </c>
      <c r="BB113">
        <f>(($AQ$98-$AP$97)/($AP$98-$AP$97))</f>
        <v>0.53125</v>
      </c>
      <c r="BC113">
        <f>(($AN$96-$AQ$98)/($AQ$99-$AQ$98))</f>
        <v>0</v>
      </c>
      <c r="BD113">
        <f>(($AO$100-$AQ$98)/($AQ$99-$AQ$98))</f>
        <v>0.4838709677419355</v>
      </c>
      <c r="BE113">
        <f>(($AP$98-$AQ$98)/($AQ$99-$AQ$98))</f>
        <v>0.4838709677419355</v>
      </c>
      <c r="BG113">
        <v>4</v>
      </c>
      <c r="BH113">
        <v>723</v>
      </c>
      <c r="BI113">
        <f>($BH$127-$BH$124)/200</f>
        <v>7.4999999999999997E-2</v>
      </c>
      <c r="BQ113">
        <f>(($AO$100-$AN$96)/($AN$97-$AN$96))</f>
        <v>0.4838709677419355</v>
      </c>
      <c r="BR113">
        <f>(($AP$98-$AN$96)/($AN$97-$AN$96))</f>
        <v>0.4838709677419355</v>
      </c>
      <c r="BS113">
        <f>(($AQ$99-$AN$97)/($AN$98-$AN$97))</f>
        <v>0</v>
      </c>
      <c r="BT113">
        <f>(($AN$96-$AO$99)/($AO$100-$AO$99))</f>
        <v>0.5</v>
      </c>
      <c r="BU113">
        <f>(($AP$98-$AO$100)/($AO$101-$AO$100))</f>
        <v>0</v>
      </c>
      <c r="BV113">
        <f>(($AQ$98-$AO$99)/($AO$100-$AO$99))</f>
        <v>0.5</v>
      </c>
      <c r="BW113">
        <f>1-(($AN$96-$AP$97)/($AP$98-$AP$97))</f>
        <v>0.46875</v>
      </c>
      <c r="BX113">
        <f>(($AO$99-$AP$97)/($AP$98-$AP$97))</f>
        <v>6.25E-2</v>
      </c>
      <c r="BY113">
        <f>1-(($AQ$98-$AP$97)/($AP$98-$AP$97))</f>
        <v>0.46875</v>
      </c>
      <c r="BZ113">
        <f>(($AN$96-$AQ$98)/($AQ$99-$AQ$98))</f>
        <v>0</v>
      </c>
      <c r="CA113">
        <f>(($AO$100-$AQ$98)/($AQ$99-$AQ$98))</f>
        <v>0.4838709677419355</v>
      </c>
      <c r="CB113">
        <f>(($AP$98-$AQ$98)/($AQ$99-$AQ$98))</f>
        <v>0.4838709677419355</v>
      </c>
    </row>
    <row r="114" spans="1:80" x14ac:dyDescent="0.25">
      <c r="A114">
        <v>113</v>
      </c>
      <c r="D114">
        <v>110.867068</v>
      </c>
      <c r="E114" s="5">
        <v>2</v>
      </c>
      <c r="P114">
        <v>1</v>
      </c>
      <c r="Q114" t="str">
        <f>CONCATENATE(C114,E114,G114,I114)</f>
        <v>2</v>
      </c>
      <c r="R114">
        <v>3</v>
      </c>
      <c r="X114" t="s">
        <v>277</v>
      </c>
      <c r="Y114" t="s">
        <v>268</v>
      </c>
      <c r="AN114">
        <v>3124</v>
      </c>
      <c r="AO114">
        <v>3058</v>
      </c>
      <c r="AP114">
        <v>3114</v>
      </c>
      <c r="AQ114">
        <v>3068</v>
      </c>
      <c r="AT114">
        <f>(($AO$101-$AN$97)/($AN$98-$AN$97))</f>
        <v>0.46666666666666667</v>
      </c>
      <c r="AU114">
        <f>(($AP$99-$AN$97)/($AN$98-$AN$97))</f>
        <v>0.46666666666666667</v>
      </c>
      <c r="AV114">
        <f>(($AQ$100-$AN$97)/($AN$98-$AN$97))</f>
        <v>0.96666666666666667</v>
      </c>
      <c r="AW114">
        <f>(($AN$97-$AO$100)/($AO$101-$AO$100))</f>
        <v>0.53333333333333333</v>
      </c>
      <c r="AX114">
        <f>(($AP$99-$AO$101)/($AO$102-$AO$101))</f>
        <v>0</v>
      </c>
      <c r="AY114">
        <f>(($AQ$99-$AO$100)/($AO$101-$AO$100))</f>
        <v>0.53333333333333333</v>
      </c>
      <c r="AZ114">
        <f>(($AN$97-$AP$98)/($AP$99-$AP$98))</f>
        <v>0.53333333333333333</v>
      </c>
      <c r="BA114">
        <f>(($AO$100-$AP$98)/($AP$99-$AP$98))</f>
        <v>0</v>
      </c>
      <c r="BB114">
        <f>(($AQ$99-$AP$98)/($AP$99-$AP$98))</f>
        <v>0.53333333333333333</v>
      </c>
      <c r="BC114">
        <f>(($AN$97-$AQ$99)/($AQ$100-$AQ$99))</f>
        <v>0</v>
      </c>
      <c r="BD114">
        <f>(($AO$101-$AQ$99)/($AQ$100-$AQ$99))</f>
        <v>0.48275862068965519</v>
      </c>
      <c r="BE114">
        <f>(($AP$99-$AQ$99)/($AQ$100-$AQ$99))</f>
        <v>0.48275862068965519</v>
      </c>
      <c r="BG114">
        <v>3</v>
      </c>
      <c r="BH114">
        <v>724</v>
      </c>
      <c r="BI114">
        <f>($BH$133-$BH$130)/200</f>
        <v>0.05</v>
      </c>
      <c r="BQ114">
        <f>(($AO$101-$AN$97)/($AN$98-$AN$97))</f>
        <v>0.46666666666666667</v>
      </c>
      <c r="BR114">
        <f>(($AP$99-$AN$97)/($AN$98-$AN$97))</f>
        <v>0.46666666666666667</v>
      </c>
      <c r="BS114">
        <f>1-(($AQ$100-$AN$97)/($AN$98-$AN$97))</f>
        <v>3.3333333333333326E-2</v>
      </c>
      <c r="BT114">
        <f>1-(($AN$97-$AO$100)/($AO$101-$AO$100))</f>
        <v>0.46666666666666667</v>
      </c>
      <c r="BU114">
        <f>(($AP$99-$AO$101)/($AO$102-$AO$101))</f>
        <v>0</v>
      </c>
      <c r="BV114">
        <f>1-(($AQ$99-$AO$100)/($AO$101-$AO$100))</f>
        <v>0.46666666666666667</v>
      </c>
      <c r="BW114">
        <f>1-(($AN$97-$AP$98)/($AP$99-$AP$98))</f>
        <v>0.46666666666666667</v>
      </c>
      <c r="BX114">
        <f>(($AO$100-$AP$98)/($AP$99-$AP$98))</f>
        <v>0</v>
      </c>
      <c r="BY114">
        <f>1-(($AQ$99-$AP$98)/($AP$99-$AP$98))</f>
        <v>0.46666666666666667</v>
      </c>
      <c r="BZ114">
        <f>(($AN$97-$AQ$99)/($AQ$100-$AQ$99))</f>
        <v>0</v>
      </c>
      <c r="CA114">
        <f>(($AO$101-$AQ$99)/($AQ$100-$AQ$99))</f>
        <v>0.48275862068965519</v>
      </c>
      <c r="CB114">
        <f>(($AP$99-$AQ$99)/($AQ$100-$AQ$99))</f>
        <v>0.48275862068965519</v>
      </c>
    </row>
    <row r="115" spans="1:80" x14ac:dyDescent="0.25">
      <c r="A115">
        <v>114</v>
      </c>
      <c r="D115">
        <v>110.73015900000001</v>
      </c>
      <c r="E115" s="5">
        <v>2</v>
      </c>
      <c r="P115">
        <v>1</v>
      </c>
      <c r="Q115" t="str">
        <f>CONCATENATE(C115,E115,G115,I115)</f>
        <v>2</v>
      </c>
      <c r="R115">
        <v>2</v>
      </c>
      <c r="X115" t="s">
        <v>277</v>
      </c>
      <c r="Y115" t="s">
        <v>269</v>
      </c>
      <c r="AN115">
        <v>3150</v>
      </c>
      <c r="AO115">
        <v>3081</v>
      </c>
      <c r="AP115">
        <v>3142</v>
      </c>
      <c r="AQ115">
        <v>3093</v>
      </c>
      <c r="AT115">
        <f>(($AO$102-$AN$98)/($AN$99-$AN$98))</f>
        <v>0.53125</v>
      </c>
      <c r="AU115">
        <f>(($AP$100-$AN$98)/($AN$99-$AN$98))</f>
        <v>0.4375</v>
      </c>
      <c r="AV115">
        <f>(($AQ$101-$AN$99)/($AN$100-$AN$99))</f>
        <v>3.3333333333333333E-2</v>
      </c>
      <c r="AW115">
        <f>(($AN$98-$AO$101)/($AO$102-$AO$101))</f>
        <v>0.48484848484848486</v>
      </c>
      <c r="AX115">
        <f>(($AP$100-$AO$101)/($AO$102-$AO$101))</f>
        <v>0.90909090909090906</v>
      </c>
      <c r="AY115">
        <f>(($AQ$100-$AO$101)/($AO$102-$AO$101))</f>
        <v>0.45454545454545453</v>
      </c>
      <c r="AZ115">
        <f>(($AN$98-$AP$99)/($AP$100-$AP$99))</f>
        <v>0.53333333333333333</v>
      </c>
      <c r="BA115">
        <f>(($AO$101-$AP$99)/($AP$100-$AP$99))</f>
        <v>0</v>
      </c>
      <c r="BB115">
        <f>(($AQ$100-$AP$99)/($AP$100-$AP$99))</f>
        <v>0.5</v>
      </c>
      <c r="BC115">
        <f>(($AN$98-$AQ$100)/($AQ$101-$AQ$100))</f>
        <v>2.9411764705882353E-2</v>
      </c>
      <c r="BD115">
        <f>(($AO$102-$AQ$100)/($AQ$101-$AQ$100))</f>
        <v>0.52941176470588236</v>
      </c>
      <c r="BE115">
        <f>(($AP$100-$AQ$100)/($AQ$101-$AQ$100))</f>
        <v>0.44117647058823528</v>
      </c>
      <c r="BG115">
        <v>2</v>
      </c>
      <c r="BH115">
        <v>735</v>
      </c>
      <c r="BI115">
        <f>($BH$134-$BH$131)/200</f>
        <v>0.09</v>
      </c>
      <c r="BQ115">
        <f>1-(($AO$102-$AN$98)/($AN$99-$AN$98))</f>
        <v>0.46875</v>
      </c>
      <c r="BR115">
        <f>(($AP$100-$AN$98)/($AN$99-$AN$98))</f>
        <v>0.4375</v>
      </c>
      <c r="BS115">
        <f>(($AQ$101-$AN$99)/($AN$100-$AN$99))</f>
        <v>3.3333333333333333E-2</v>
      </c>
      <c r="BT115">
        <f>(($AN$98-$AO$101)/($AO$102-$AO$101))</f>
        <v>0.48484848484848486</v>
      </c>
      <c r="BU115">
        <f>1-(($AP$100-$AO$101)/($AO$102-$AO$101))</f>
        <v>9.0909090909090939E-2</v>
      </c>
      <c r="BV115">
        <f>(($AQ$100-$AO$101)/($AO$102-$AO$101))</f>
        <v>0.45454545454545453</v>
      </c>
      <c r="BW115">
        <f>1-(($AN$98-$AP$99)/($AP$100-$AP$99))</f>
        <v>0.46666666666666667</v>
      </c>
      <c r="BX115">
        <f>(($AO$101-$AP$99)/($AP$100-$AP$99))</f>
        <v>0</v>
      </c>
      <c r="BY115">
        <f>(($AQ$100-$AP$99)/($AP$100-$AP$99))</f>
        <v>0.5</v>
      </c>
      <c r="BZ115">
        <f>(($AN$98-$AQ$100)/($AQ$101-$AQ$100))</f>
        <v>2.9411764705882353E-2</v>
      </c>
      <c r="CA115">
        <f>1-(($AO$102-$AQ$100)/($AQ$101-$AQ$100))</f>
        <v>0.47058823529411764</v>
      </c>
      <c r="CB115">
        <f>(($AP$100-$AQ$100)/($AQ$101-$AQ$100))</f>
        <v>0.44117647058823528</v>
      </c>
    </row>
    <row r="116" spans="1:80" x14ac:dyDescent="0.25">
      <c r="A116">
        <v>115</v>
      </c>
      <c r="B116">
        <v>121.705657</v>
      </c>
      <c r="C116" s="2">
        <v>1</v>
      </c>
      <c r="P116">
        <v>1</v>
      </c>
      <c r="Q116" t="str">
        <f>CONCATENATE(C116,E116,G116,I116)</f>
        <v>1</v>
      </c>
      <c r="R116">
        <v>1</v>
      </c>
      <c r="X116" t="s">
        <v>277</v>
      </c>
      <c r="Y116" t="s">
        <v>270</v>
      </c>
      <c r="AB116" t="s">
        <v>277</v>
      </c>
      <c r="AC116" t="str">
        <f>CONCATENATE($R116,$R117,$R118,$R119)</f>
        <v>1342</v>
      </c>
      <c r="AN116">
        <v>3193</v>
      </c>
      <c r="AO116">
        <v>3107</v>
      </c>
      <c r="AP116">
        <v>3206</v>
      </c>
      <c r="AQ116">
        <v>3119</v>
      </c>
      <c r="AT116">
        <f>(($AO$103-$AN$99)/($AN$100-$AN$99))</f>
        <v>0.46666666666666667</v>
      </c>
      <c r="AU116">
        <f>(($AP$101-$AN$99)/($AN$100-$AN$99))</f>
        <v>0.43333333333333335</v>
      </c>
      <c r="AV116">
        <f>(($AQ$102-$AN$99)/($AN$100-$AN$99))</f>
        <v>0.96666666666666667</v>
      </c>
      <c r="AW116">
        <f>(($AN$99-$AO$102)/($AO$103-$AO$102))</f>
        <v>0.51724137931034486</v>
      </c>
      <c r="AX116">
        <f>(($AP$101-$AO$102)/($AO$103-$AO$102))</f>
        <v>0.96551724137931039</v>
      </c>
      <c r="AY116">
        <f>(($AQ$101-$AO$102)/($AO$103-$AO$102))</f>
        <v>0.55172413793103448</v>
      </c>
      <c r="AZ116">
        <f>(($AN$99-$AP$100)/($AP$101-$AP$100))</f>
        <v>0.58064516129032262</v>
      </c>
      <c r="BA116">
        <f>(($AO$102-$AP$100)/($AP$101-$AP$100))</f>
        <v>9.6774193548387094E-2</v>
      </c>
      <c r="BB116">
        <f>(($AQ$101-$AP$100)/($AP$101-$AP$100))</f>
        <v>0.61290322580645162</v>
      </c>
      <c r="BC116">
        <f>(($AN$99-$AQ$100)/($AQ$101-$AQ$100))</f>
        <v>0.97058823529411764</v>
      </c>
      <c r="BD116">
        <f>(($AO$103-$AQ$101)/($AQ$102-$AQ$101))</f>
        <v>0.4642857142857143</v>
      </c>
      <c r="BE116">
        <f>(($AP$101-$AQ$101)/($AQ$102-$AQ$101))</f>
        <v>0.42857142857142855</v>
      </c>
      <c r="BG116">
        <v>1</v>
      </c>
      <c r="BH116">
        <v>741</v>
      </c>
      <c r="BI116">
        <f>($BH$135-$BH$132)/200</f>
        <v>0.09</v>
      </c>
      <c r="BQ116">
        <f>(($AO$103-$AN$99)/($AN$100-$AN$99))</f>
        <v>0.46666666666666667</v>
      </c>
      <c r="BR116">
        <f>(($AP$101-$AN$99)/($AN$100-$AN$99))</f>
        <v>0.43333333333333335</v>
      </c>
      <c r="BS116">
        <f>1-(($AQ$102-$AN$99)/($AN$100-$AN$99))</f>
        <v>3.3333333333333326E-2</v>
      </c>
      <c r="BT116">
        <f>1-(($AN$99-$AO$102)/($AO$103-$AO$102))</f>
        <v>0.48275862068965514</v>
      </c>
      <c r="BU116">
        <f>1-(($AP$101-$AO$102)/($AO$103-$AO$102))</f>
        <v>3.4482758620689613E-2</v>
      </c>
      <c r="BV116">
        <f>1-(($AQ$101-$AO$102)/($AO$103-$AO$102))</f>
        <v>0.44827586206896552</v>
      </c>
      <c r="BW116">
        <f>1-(($AN$99-$AP$100)/($AP$101-$AP$100))</f>
        <v>0.41935483870967738</v>
      </c>
      <c r="BX116">
        <f>(($AO$102-$AP$100)/($AP$101-$AP$100))</f>
        <v>9.6774193548387094E-2</v>
      </c>
      <c r="BY116">
        <f>1-(($AQ$101-$AP$100)/($AP$101-$AP$100))</f>
        <v>0.38709677419354838</v>
      </c>
      <c r="BZ116">
        <f>1-(($AN$99-$AQ$100)/($AQ$101-$AQ$100))</f>
        <v>2.9411764705882359E-2</v>
      </c>
      <c r="CA116">
        <f>(($AO$103-$AQ$101)/($AQ$102-$AQ$101))</f>
        <v>0.4642857142857143</v>
      </c>
      <c r="CB116">
        <f>(($AP$101-$AQ$101)/($AQ$102-$AQ$101))</f>
        <v>0.42857142857142855</v>
      </c>
    </row>
    <row r="117" spans="1:80" x14ac:dyDescent="0.25">
      <c r="A117">
        <v>116</v>
      </c>
      <c r="B117">
        <v>121.69429700000001</v>
      </c>
      <c r="C117" s="2">
        <v>1</v>
      </c>
      <c r="P117">
        <v>1</v>
      </c>
      <c r="Q117" t="str">
        <f>CONCATENATE(C117,E117,G117,I117)</f>
        <v>1</v>
      </c>
      <c r="R117">
        <v>3</v>
      </c>
      <c r="X117" t="s">
        <v>276</v>
      </c>
      <c r="Y117" t="s">
        <v>272</v>
      </c>
      <c r="AN117">
        <v>3223</v>
      </c>
      <c r="AO117">
        <v>3134</v>
      </c>
      <c r="AP117">
        <v>3234</v>
      </c>
      <c r="AQ117">
        <v>3147</v>
      </c>
      <c r="AT117">
        <f>(($AO$104-$AN$100)/($AN$101-$AN$100))</f>
        <v>0.4642857142857143</v>
      </c>
      <c r="AU117">
        <f>(($AP$102-$AN$100)/($AN$101-$AN$100))</f>
        <v>0.5357142857142857</v>
      </c>
      <c r="AV117">
        <f>(($AQ$103-$AN$100)/($AN$101-$AN$100))</f>
        <v>0.9642857142857143</v>
      </c>
      <c r="AW117">
        <f>(($AN$100-$AO$103)/($AO$104-$AO$103))</f>
        <v>0.55172413793103448</v>
      </c>
      <c r="AX117">
        <f>(($AP$102-$AO$104)/($AO$105-$AO$104))</f>
        <v>6.25E-2</v>
      </c>
      <c r="AY117">
        <f>(($AQ$102-$AO$103)/($AO$104-$AO$103))</f>
        <v>0.51724137931034486</v>
      </c>
      <c r="AZ117">
        <f>(($AN$100-$AP$101)/($AP$102-$AP$101))</f>
        <v>0.53125</v>
      </c>
      <c r="BA117">
        <f>(($AO$103-$AP$101)/($AP$102-$AP$101))</f>
        <v>3.125E-2</v>
      </c>
      <c r="BB117">
        <f>(($AQ$102-$AP$101)/($AP$102-$AP$101))</f>
        <v>0.5</v>
      </c>
      <c r="BC117">
        <f>(($AN$100-$AQ$102)/($AQ$103-$AQ$102))</f>
        <v>3.5714285714285712E-2</v>
      </c>
      <c r="BD117">
        <f>(($AO$104-$AQ$102)/($AQ$103-$AQ$102))</f>
        <v>0.5</v>
      </c>
      <c r="BE117">
        <f>(($AP$102-$AQ$102)/($AQ$103-$AQ$102))</f>
        <v>0.5714285714285714</v>
      </c>
      <c r="BG117">
        <v>3</v>
      </c>
      <c r="BH117">
        <v>749</v>
      </c>
      <c r="BI117">
        <f>($BH$136-$BH$133)/200</f>
        <v>0.105</v>
      </c>
      <c r="BQ117">
        <f>(($AO$104-$AN$100)/($AN$101-$AN$100))</f>
        <v>0.4642857142857143</v>
      </c>
      <c r="BR117">
        <f>1-(($AP$102-$AN$100)/($AN$101-$AN$100))</f>
        <v>0.4642857142857143</v>
      </c>
      <c r="BS117">
        <f>1-(($AQ$103-$AN$100)/($AN$101-$AN$100))</f>
        <v>3.5714285714285698E-2</v>
      </c>
      <c r="BT117">
        <f>1-(($AN$100-$AO$103)/($AO$104-$AO$103))</f>
        <v>0.44827586206896552</v>
      </c>
      <c r="BU117">
        <f>(($AP$102-$AO$104)/($AO$105-$AO$104))</f>
        <v>6.25E-2</v>
      </c>
      <c r="BV117">
        <f>1-(($AQ$102-$AO$103)/($AO$104-$AO$103))</f>
        <v>0.48275862068965514</v>
      </c>
      <c r="BW117">
        <f>1-(($AN$100-$AP$101)/($AP$102-$AP$101))</f>
        <v>0.46875</v>
      </c>
      <c r="BX117">
        <f>(($AO$103-$AP$101)/($AP$102-$AP$101))</f>
        <v>3.125E-2</v>
      </c>
      <c r="BY117">
        <f>(($AQ$102-$AP$101)/($AP$102-$AP$101))</f>
        <v>0.5</v>
      </c>
      <c r="BZ117">
        <f>(($AN$100-$AQ$102)/($AQ$103-$AQ$102))</f>
        <v>3.5714285714285712E-2</v>
      </c>
      <c r="CA117">
        <f>(($AO$104-$AQ$102)/($AQ$103-$AQ$102))</f>
        <v>0.5</v>
      </c>
      <c r="CB117">
        <f>1-(($AP$102-$AQ$102)/($AQ$103-$AQ$102))</f>
        <v>0.4285714285714286</v>
      </c>
    </row>
    <row r="118" spans="1:80" x14ac:dyDescent="0.25">
      <c r="A118">
        <v>117</v>
      </c>
      <c r="B118">
        <v>121.67540700000001</v>
      </c>
      <c r="C118" s="2">
        <v>1</v>
      </c>
      <c r="P118">
        <v>1</v>
      </c>
      <c r="Q118" t="str">
        <f>CONCATENATE(C118,E118,G118,I118)</f>
        <v>1</v>
      </c>
      <c r="R118">
        <v>4</v>
      </c>
      <c r="X118" t="s">
        <v>274</v>
      </c>
      <c r="Y118" t="s">
        <v>262</v>
      </c>
      <c r="AN118">
        <v>3249</v>
      </c>
      <c r="AO118">
        <v>3208</v>
      </c>
      <c r="AP118">
        <v>3261</v>
      </c>
      <c r="AQ118">
        <v>3193</v>
      </c>
      <c r="AT118">
        <f>(($AO$105-$AN$101)/($AN$102-$AN$101))</f>
        <v>0.54838709677419351</v>
      </c>
      <c r="AU118">
        <f>(($AP$103-$AN$101)/($AN$102-$AN$101))</f>
        <v>0.5161290322580645</v>
      </c>
      <c r="AV118">
        <f>(($AQ$104-$AN$102)/($AN$103-$AN$102))</f>
        <v>9.375E-2</v>
      </c>
      <c r="AW118">
        <f>(($AN$101-$AO$104)/($AO$105-$AO$104))</f>
        <v>0.46875</v>
      </c>
      <c r="AX118">
        <f>(($AP$103-$AO$104)/($AO$105-$AO$104))</f>
        <v>0.96875</v>
      </c>
      <c r="AY118">
        <f>(($AQ$103-$AO$104)/($AO$105-$AO$104))</f>
        <v>0.4375</v>
      </c>
      <c r="AZ118">
        <f>(($AN$101-$AP$102)/($AP$103-$AP$102))</f>
        <v>0.44827586206896552</v>
      </c>
      <c r="BA118">
        <f>(($AO$104-$AP$101)/($AP$102-$AP$101))</f>
        <v>0.9375</v>
      </c>
      <c r="BB118">
        <f>(($AQ$103-$AP$102)/($AP$103-$AP$102))</f>
        <v>0.41379310344827586</v>
      </c>
      <c r="BC118">
        <f>(($AN$101-$AQ$103)/($AQ$104-$AQ$103))</f>
        <v>2.8571428571428571E-2</v>
      </c>
      <c r="BD118">
        <f>(($AO$105-$AQ$103)/($AQ$104-$AQ$103))</f>
        <v>0.51428571428571423</v>
      </c>
      <c r="BE118">
        <f>(($AP$103-$AQ$103)/($AQ$104-$AQ$103))</f>
        <v>0.48571428571428571</v>
      </c>
      <c r="BG118">
        <v>4</v>
      </c>
      <c r="BH118">
        <v>749</v>
      </c>
      <c r="BI118">
        <f>($BH$137-$BH$134)/200</f>
        <v>0.05</v>
      </c>
      <c r="BQ118">
        <f>1-(($AO$105-$AN$101)/($AN$102-$AN$101))</f>
        <v>0.45161290322580649</v>
      </c>
      <c r="BR118">
        <f>1-(($AP$103-$AN$101)/($AN$102-$AN$101))</f>
        <v>0.4838709677419355</v>
      </c>
      <c r="BS118">
        <f>(($AQ$104-$AN$102)/($AN$103-$AN$102))</f>
        <v>9.375E-2</v>
      </c>
      <c r="BT118">
        <f>(($AN$101-$AO$104)/($AO$105-$AO$104))</f>
        <v>0.46875</v>
      </c>
      <c r="BU118">
        <f>1-(($AP$103-$AO$104)/($AO$105-$AO$104))</f>
        <v>3.125E-2</v>
      </c>
      <c r="BV118">
        <f>(($AQ$103-$AO$104)/($AO$105-$AO$104))</f>
        <v>0.4375</v>
      </c>
      <c r="BW118">
        <f>(($AN$101-$AP$102)/($AP$103-$AP$102))</f>
        <v>0.44827586206896552</v>
      </c>
      <c r="BX118">
        <f>1-(($AO$104-$AP$101)/($AP$102-$AP$101))</f>
        <v>6.25E-2</v>
      </c>
      <c r="BY118">
        <f>(($AQ$103-$AP$102)/($AP$103-$AP$102))</f>
        <v>0.41379310344827586</v>
      </c>
      <c r="BZ118">
        <f>(($AN$101-$AQ$103)/($AQ$104-$AQ$103))</f>
        <v>2.8571428571428571E-2</v>
      </c>
      <c r="CA118">
        <f>1-(($AO$105-$AQ$103)/($AQ$104-$AQ$103))</f>
        <v>0.48571428571428577</v>
      </c>
      <c r="CB118">
        <f>(($AP$103-$AQ$103)/($AQ$104-$AQ$103))</f>
        <v>0.48571428571428571</v>
      </c>
    </row>
    <row r="119" spans="1:80" x14ac:dyDescent="0.25">
      <c r="A119">
        <v>118</v>
      </c>
      <c r="B119">
        <v>121.655002</v>
      </c>
      <c r="C119" s="2">
        <v>1</v>
      </c>
      <c r="P119">
        <v>1</v>
      </c>
      <c r="Q119" t="str">
        <f>CONCATENATE(C119,E119,G119,I119)</f>
        <v>1</v>
      </c>
      <c r="R119">
        <v>2</v>
      </c>
      <c r="X119" t="s">
        <v>274</v>
      </c>
      <c r="Y119" t="s">
        <v>259</v>
      </c>
      <c r="AN119">
        <v>3276</v>
      </c>
      <c r="AO119">
        <v>3236</v>
      </c>
      <c r="AP119">
        <v>3287</v>
      </c>
      <c r="AQ119">
        <v>3223</v>
      </c>
      <c r="AT119">
        <f>(($AO$106-$AN$102)/($AN$103-$AN$102))</f>
        <v>0.46875</v>
      </c>
      <c r="AU119">
        <f>(($AP$104-$AN$102)/($AN$103-$AN$102))</f>
        <v>0.46875</v>
      </c>
      <c r="AW119">
        <f>(($AN$102-$AO$105)/($AO$106-$AO$105))</f>
        <v>0.48275862068965519</v>
      </c>
      <c r="AY119">
        <f>(($AQ$104-$AO$105)/($AO$106-$AO$105))</f>
        <v>0.58620689655172409</v>
      </c>
      <c r="AZ119">
        <f>(($AN$102-$AP$103)/($AP$104-$AP$103))</f>
        <v>0.5</v>
      </c>
      <c r="BA119">
        <f>(($AO$105-$AP$103)/($AP$104-$AP$103))</f>
        <v>3.3333333333333333E-2</v>
      </c>
      <c r="BB119">
        <f>(($AQ$104-$AP$103)/($AP$104-$AP$103))</f>
        <v>0.6</v>
      </c>
      <c r="BC119">
        <f>(($AN$102-$AQ$103)/($AQ$104-$AQ$103))</f>
        <v>0.91428571428571426</v>
      </c>
      <c r="BD119">
        <f>(($AO$106-$AQ$104)/($AQ$105-$AQ$104))</f>
        <v>0.4</v>
      </c>
      <c r="BE119">
        <f>(($AP$104-$AQ$104)/($AQ$105-$AQ$104))</f>
        <v>0.4</v>
      </c>
      <c r="BG119">
        <v>2</v>
      </c>
      <c r="BH119">
        <v>758</v>
      </c>
      <c r="BI119">
        <f>($BH$138-$BH$135)/200</f>
        <v>7.4999999999999997E-2</v>
      </c>
      <c r="BQ119">
        <f>(($AO$106-$AN$102)/($AN$103-$AN$102))</f>
        <v>0.46875</v>
      </c>
      <c r="BR119">
        <f>(($AP$104-$AN$102)/($AN$103-$AN$102))</f>
        <v>0.46875</v>
      </c>
      <c r="BT119">
        <f>(($AN$102-$AO$105)/($AO$106-$AO$105))</f>
        <v>0.48275862068965519</v>
      </c>
      <c r="BV119">
        <f>1-(($AQ$104-$AO$105)/($AO$106-$AO$105))</f>
        <v>0.41379310344827591</v>
      </c>
      <c r="BW119">
        <f>(($AN$102-$AP$103)/($AP$104-$AP$103))</f>
        <v>0.5</v>
      </c>
      <c r="BX119">
        <f>(($AO$105-$AP$103)/($AP$104-$AP$103))</f>
        <v>3.3333333333333333E-2</v>
      </c>
      <c r="BY119">
        <f>1-(($AQ$104-$AP$103)/($AP$104-$AP$103))</f>
        <v>0.4</v>
      </c>
      <c r="BZ119">
        <f>1-(($AN$102-$AQ$103)/($AQ$104-$AQ$103))</f>
        <v>8.5714285714285743E-2</v>
      </c>
      <c r="CA119">
        <f>(($AO$106-$AQ$104)/($AQ$105-$AQ$104))</f>
        <v>0.4</v>
      </c>
      <c r="CB119">
        <f>(($AP$104-$AQ$104)/($AQ$105-$AQ$104))</f>
        <v>0.4</v>
      </c>
    </row>
    <row r="120" spans="1:80" x14ac:dyDescent="0.25">
      <c r="A120">
        <v>119</v>
      </c>
      <c r="B120">
        <v>121.66045700000001</v>
      </c>
      <c r="C120" s="2">
        <v>1</v>
      </c>
      <c r="H120">
        <v>113.22613800000001</v>
      </c>
      <c r="I120" s="3">
        <v>4</v>
      </c>
      <c r="P120">
        <v>2</v>
      </c>
      <c r="Q120" t="str">
        <f>CONCATENATE(C120,E120,G120,I120)</f>
        <v>14</v>
      </c>
      <c r="R120">
        <v>1</v>
      </c>
      <c r="X120" t="s">
        <v>274</v>
      </c>
      <c r="Y120" t="s">
        <v>260</v>
      </c>
      <c r="AB120" t="s">
        <v>274</v>
      </c>
      <c r="AC120" t="str">
        <f>CONCATENATE($R120,$R121,$R122,$R123)</f>
        <v>1432</v>
      </c>
      <c r="AN120">
        <v>3301</v>
      </c>
      <c r="AO120">
        <v>3263</v>
      </c>
      <c r="AP120">
        <v>3311</v>
      </c>
      <c r="AQ120">
        <v>3250</v>
      </c>
      <c r="BC120">
        <f>(($AN$103-$AQ$104)/($AQ$105-$AQ$104))</f>
        <v>0.96666666666666667</v>
      </c>
      <c r="BG120">
        <v>1</v>
      </c>
      <c r="BH120">
        <v>765</v>
      </c>
      <c r="BI120">
        <f>($BH$139-$BH$136)/200</f>
        <v>0.08</v>
      </c>
      <c r="BZ120">
        <f>1-(($AN$103-$AQ$104)/($AQ$105-$AQ$104))</f>
        <v>3.3333333333333326E-2</v>
      </c>
    </row>
    <row r="121" spans="1:80" x14ac:dyDescent="0.25">
      <c r="A121">
        <v>120</v>
      </c>
      <c r="B121">
        <v>121.65379200000001</v>
      </c>
      <c r="C121" s="2">
        <v>1</v>
      </c>
      <c r="H121">
        <v>113.25209700000001</v>
      </c>
      <c r="I121" s="3">
        <v>4</v>
      </c>
      <c r="P121">
        <v>2</v>
      </c>
      <c r="Q121" t="str">
        <f>CONCATENATE(C121,E121,G121,I121)</f>
        <v>14</v>
      </c>
      <c r="R121">
        <v>4</v>
      </c>
      <c r="X121" t="s">
        <v>274</v>
      </c>
      <c r="Y121" t="s">
        <v>261</v>
      </c>
      <c r="AN121">
        <v>3327</v>
      </c>
      <c r="AO121">
        <v>3290</v>
      </c>
      <c r="AP121">
        <v>3335</v>
      </c>
      <c r="AQ121">
        <v>3277</v>
      </c>
      <c r="BG121">
        <v>4</v>
      </c>
      <c r="BH121">
        <v>771</v>
      </c>
      <c r="BI121">
        <f>($BH$140-$BH$137)/200</f>
        <v>0.105</v>
      </c>
    </row>
    <row r="122" spans="1:80" x14ac:dyDescent="0.25">
      <c r="A122">
        <v>121</v>
      </c>
      <c r="B122">
        <v>121.66040700000001</v>
      </c>
      <c r="C122" s="2">
        <v>1</v>
      </c>
      <c r="H122">
        <v>113.246543</v>
      </c>
      <c r="I122" s="3">
        <v>4</v>
      </c>
      <c r="P122">
        <v>2</v>
      </c>
      <c r="Q122" t="str">
        <f>CONCATENATE(C122,E122,G122,I122)</f>
        <v>14</v>
      </c>
      <c r="R122">
        <v>3</v>
      </c>
      <c r="X122" t="s">
        <v>274</v>
      </c>
      <c r="Y122" t="s">
        <v>262</v>
      </c>
      <c r="AN122">
        <v>3353</v>
      </c>
      <c r="AO122">
        <v>3316</v>
      </c>
      <c r="AP122">
        <v>3362</v>
      </c>
      <c r="AQ122">
        <v>3305</v>
      </c>
      <c r="BG122">
        <v>3</v>
      </c>
      <c r="BH122">
        <v>772</v>
      </c>
      <c r="BI122">
        <f>($BH$141-$BH$138)/200</f>
        <v>6.5000000000000002E-2</v>
      </c>
    </row>
    <row r="123" spans="1:80" x14ac:dyDescent="0.25">
      <c r="A123">
        <v>122</v>
      </c>
      <c r="B123">
        <v>121.68692300000001</v>
      </c>
      <c r="C123" s="2">
        <v>1</v>
      </c>
      <c r="H123">
        <v>113.263362</v>
      </c>
      <c r="I123" s="3">
        <v>4</v>
      </c>
      <c r="P123">
        <v>2</v>
      </c>
      <c r="Q123" t="str">
        <f>CONCATENATE(C123,E123,G123,I123)</f>
        <v>14</v>
      </c>
      <c r="R123">
        <v>2</v>
      </c>
      <c r="X123" t="s">
        <v>274</v>
      </c>
      <c r="Y123" t="s">
        <v>259</v>
      </c>
      <c r="AN123">
        <v>3379</v>
      </c>
      <c r="AO123">
        <v>3342</v>
      </c>
      <c r="AP123">
        <v>3389</v>
      </c>
      <c r="AQ123">
        <v>3331</v>
      </c>
      <c r="AT123">
        <f>(($AO$107-$AN$104)/($AN$105-$AN$104))</f>
        <v>0.5</v>
      </c>
      <c r="AU123">
        <f>(($AP$105-$AN$104)/($AN$105-$AN$104))</f>
        <v>0.53333333333333333</v>
      </c>
      <c r="AV123">
        <f>(($AQ$107-$AN$104)/($AN$105-$AN$104))</f>
        <v>0.93333333333333335</v>
      </c>
      <c r="AW123">
        <f>(($AN$105-$AO$107)/($AO$108-$AO$107))</f>
        <v>0.55555555555555558</v>
      </c>
      <c r="AX123">
        <f>(($AP$105-$AO$107)/($AO$108-$AO$107))</f>
        <v>3.7037037037037035E-2</v>
      </c>
      <c r="AY123">
        <f>(($AQ$107-$AO$107)/($AO$108-$AO$107))</f>
        <v>0.48148148148148145</v>
      </c>
      <c r="AZ123">
        <f>(($AN$105-$AP$105)/($AP$106-$AP$105))</f>
        <v>0.5</v>
      </c>
      <c r="BA123">
        <f>(($AO$108-$AP$105)/($AP$106-$AP$105))</f>
        <v>0.9285714285714286</v>
      </c>
      <c r="BB123">
        <f>(($AQ$107-$AP$105)/($AP$106-$AP$105))</f>
        <v>0.42857142857142855</v>
      </c>
      <c r="BC123">
        <f>(($AN$104-$AQ$106)/($AQ$107-$AQ$106))</f>
        <v>9.6774193548387094E-2</v>
      </c>
      <c r="BD123">
        <f>(($AO$107-$AQ$106)/($AQ$107-$AQ$106))</f>
        <v>0.58064516129032262</v>
      </c>
      <c r="BE123">
        <f>(($AP$105-$AQ$106)/($AQ$107-$AQ$106))</f>
        <v>0.61290322580645162</v>
      </c>
      <c r="BG123">
        <v>2</v>
      </c>
      <c r="BH123">
        <v>782</v>
      </c>
      <c r="BI123">
        <f>($BH$142-$BH$139)/200</f>
        <v>7.4999999999999997E-2</v>
      </c>
      <c r="BQ123">
        <f>(($AO$107-$AN$104)/($AN$105-$AN$104))</f>
        <v>0.5</v>
      </c>
      <c r="BR123">
        <f>1-(($AP$105-$AN$104)/($AN$105-$AN$104))</f>
        <v>0.46666666666666667</v>
      </c>
      <c r="BS123">
        <f>1-(($AQ$107-$AN$104)/($AN$105-$AN$104))</f>
        <v>6.6666666666666652E-2</v>
      </c>
      <c r="BT123">
        <f>1-(($AN$105-$AO$107)/($AO$108-$AO$107))</f>
        <v>0.44444444444444442</v>
      </c>
      <c r="BU123">
        <f>(($AP$105-$AO$107)/($AO$108-$AO$107))</f>
        <v>3.7037037037037035E-2</v>
      </c>
      <c r="BV123">
        <f>(($AQ$107-$AO$107)/($AO$108-$AO$107))</f>
        <v>0.48148148148148145</v>
      </c>
      <c r="BW123">
        <f>(($AN$105-$AP$105)/($AP$106-$AP$105))</f>
        <v>0.5</v>
      </c>
      <c r="BX123">
        <f>1-(($AO$108-$AP$105)/($AP$106-$AP$105))</f>
        <v>7.1428571428571397E-2</v>
      </c>
      <c r="BY123">
        <f>(($AQ$107-$AP$105)/($AP$106-$AP$105))</f>
        <v>0.42857142857142855</v>
      </c>
      <c r="BZ123">
        <f>(($AN$104-$AQ$106)/($AQ$107-$AQ$106))</f>
        <v>9.6774193548387094E-2</v>
      </c>
      <c r="CA123">
        <f>1-(($AO$107-$AQ$106)/($AQ$107-$AQ$106))</f>
        <v>0.41935483870967738</v>
      </c>
      <c r="CB123">
        <f>1-(($AP$105-$AQ$106)/($AQ$107-$AQ$106))</f>
        <v>0.38709677419354838</v>
      </c>
    </row>
    <row r="124" spans="1:80" x14ac:dyDescent="0.25">
      <c r="A124">
        <v>123</v>
      </c>
      <c r="B124">
        <v>121.69287800000001</v>
      </c>
      <c r="C124" s="2">
        <v>1</v>
      </c>
      <c r="H124">
        <v>113.25179600000001</v>
      </c>
      <c r="I124" s="3">
        <v>4</v>
      </c>
      <c r="P124">
        <v>2</v>
      </c>
      <c r="Q124" t="str">
        <f>CONCATENATE(C124,E124,G124,I124)</f>
        <v>14</v>
      </c>
      <c r="R124">
        <v>1</v>
      </c>
      <c r="X124" t="s">
        <v>274</v>
      </c>
      <c r="Y124" t="s">
        <v>260</v>
      </c>
      <c r="AB124" t="s">
        <v>274</v>
      </c>
      <c r="AC124" t="str">
        <f>CONCATENATE($R124,$R125,$R126,$R127)</f>
        <v>1432</v>
      </c>
      <c r="AN124">
        <v>3406</v>
      </c>
      <c r="AO124">
        <v>3368</v>
      </c>
      <c r="AP124">
        <v>3415</v>
      </c>
      <c r="AQ124">
        <v>3358</v>
      </c>
      <c r="AT124">
        <f>(($AO$108-$AN$105)/($AN$106-$AN$105))</f>
        <v>0.48</v>
      </c>
      <c r="AU124">
        <f>(($AP$106-$AN$105)/($AN$106-$AN$105))</f>
        <v>0.56000000000000005</v>
      </c>
      <c r="AV124">
        <f>(($AQ$108-$AN$105)/($AN$106-$AN$105))</f>
        <v>0.84</v>
      </c>
      <c r="AW124">
        <f>(($AN$106-$AO$108)/($AO$109-$AO$108))</f>
        <v>0.54166666666666663</v>
      </c>
      <c r="AX124">
        <f>(($AP$106-$AO$108)/($AO$109-$AO$108))</f>
        <v>8.3333333333333329E-2</v>
      </c>
      <c r="AY124">
        <f>(($AQ$108-$AO$108)/($AO$109-$AO$108))</f>
        <v>0.375</v>
      </c>
      <c r="AZ124">
        <f>(($AN$106-$AP$106)/($AP$107-$AP$106))</f>
        <v>0.44</v>
      </c>
      <c r="BA124">
        <f>(($AO$109-$AP$106)/($AP$107-$AP$106))</f>
        <v>0.88</v>
      </c>
      <c r="BB124">
        <f>(($AQ$108-$AP$106)/($AP$107-$AP$106))</f>
        <v>0.28000000000000003</v>
      </c>
      <c r="BC124">
        <f>(($AN$105-$AQ$107)/($AQ$108-$AQ$107))</f>
        <v>8.6956521739130432E-2</v>
      </c>
      <c r="BD124">
        <f>(($AO$108-$AQ$107)/($AQ$108-$AQ$107))</f>
        <v>0.60869565217391308</v>
      </c>
      <c r="BE124">
        <f>(($AP$106-$AQ$107)/($AQ$108-$AQ$107))</f>
        <v>0.69565217391304346</v>
      </c>
      <c r="BG124">
        <v>1</v>
      </c>
      <c r="BH124">
        <v>789</v>
      </c>
      <c r="BI124">
        <f>($BH$143-$BH$140)/200</f>
        <v>7.4999999999999997E-2</v>
      </c>
      <c r="BQ124">
        <f>(($AO$108-$AN$105)/($AN$106-$AN$105))</f>
        <v>0.48</v>
      </c>
      <c r="BR124">
        <f>1-(($AP$106-$AN$105)/($AN$106-$AN$105))</f>
        <v>0.43999999999999995</v>
      </c>
      <c r="BS124">
        <f>1-(($AQ$108-$AN$105)/($AN$106-$AN$105))</f>
        <v>0.16000000000000003</v>
      </c>
      <c r="BT124">
        <f>1-(($AN$106-$AO$108)/($AO$109-$AO$108))</f>
        <v>0.45833333333333337</v>
      </c>
      <c r="BU124">
        <f>(($AP$106-$AO$108)/($AO$109-$AO$108))</f>
        <v>8.3333333333333329E-2</v>
      </c>
      <c r="BV124">
        <f>(($AQ$108-$AO$108)/($AO$109-$AO$108))</f>
        <v>0.375</v>
      </c>
      <c r="BW124">
        <f>(($AN$106-$AP$106)/($AP$107-$AP$106))</f>
        <v>0.44</v>
      </c>
      <c r="BX124">
        <f>1-(($AO$109-$AP$106)/($AP$107-$AP$106))</f>
        <v>0.12</v>
      </c>
      <c r="BY124">
        <f>(($AQ$108-$AP$106)/($AP$107-$AP$106))</f>
        <v>0.28000000000000003</v>
      </c>
      <c r="BZ124">
        <f>(($AN$105-$AQ$107)/($AQ$108-$AQ$107))</f>
        <v>8.6956521739130432E-2</v>
      </c>
      <c r="CA124">
        <f>1-(($AO$108-$AQ$107)/($AQ$108-$AQ$107))</f>
        <v>0.39130434782608692</v>
      </c>
      <c r="CB124">
        <f>1-(($AP$106-$AQ$107)/($AQ$108-$AQ$107))</f>
        <v>0.30434782608695654</v>
      </c>
    </row>
    <row r="125" spans="1:80" x14ac:dyDescent="0.25">
      <c r="A125">
        <v>124</v>
      </c>
      <c r="B125">
        <v>121.717624</v>
      </c>
      <c r="C125" s="2">
        <v>1</v>
      </c>
      <c r="F125">
        <v>118.86565300000001</v>
      </c>
      <c r="G125" s="4">
        <v>3</v>
      </c>
      <c r="H125">
        <v>113.23947100000001</v>
      </c>
      <c r="I125" s="3">
        <v>4</v>
      </c>
      <c r="P125">
        <v>3</v>
      </c>
      <c r="Q125" t="str">
        <f>CONCATENATE(C125,E125,G125,I125)</f>
        <v>134</v>
      </c>
      <c r="R125">
        <v>4</v>
      </c>
      <c r="X125" t="s">
        <v>276</v>
      </c>
      <c r="Y125" t="s">
        <v>267</v>
      </c>
      <c r="AN125">
        <v>3433</v>
      </c>
      <c r="AO125">
        <v>3395</v>
      </c>
      <c r="AP125">
        <v>3443</v>
      </c>
      <c r="AQ125">
        <v>3384</v>
      </c>
      <c r="AT125">
        <f>(($AO$109-$AN$106)/($AN$107-$AN$106))</f>
        <v>0.44</v>
      </c>
      <c r="AU125">
        <f>(($AP$107-$AN$106)/($AN$107-$AN$106))</f>
        <v>0.56000000000000005</v>
      </c>
      <c r="AV125">
        <f>(($AQ$109-$AN$106)/($AN$107-$AN$106))</f>
        <v>0.84</v>
      </c>
      <c r="AW125">
        <f>(($AN$107-$AO$109)/($AO$110-$AO$109))</f>
        <v>0.58333333333333337</v>
      </c>
      <c r="AX125">
        <f>(($AP$107-$AO$109)/($AO$110-$AO$109))</f>
        <v>0.125</v>
      </c>
      <c r="AY125">
        <f>(($AQ$109-$AO$109)/($AO$110-$AO$109))</f>
        <v>0.41666666666666669</v>
      </c>
      <c r="AZ125">
        <f>(($AN$107-$AP$107)/($AP$108-$AP$107))</f>
        <v>0.42307692307692307</v>
      </c>
      <c r="BA125">
        <f>(($AO$110-$AP$107)/($AP$108-$AP$107))</f>
        <v>0.80769230769230771</v>
      </c>
      <c r="BB125">
        <f>(($AQ$109-$AP$107)/($AP$108-$AP$107))</f>
        <v>0.26923076923076922</v>
      </c>
      <c r="BC125">
        <f>(($AN$106-$AQ$108)/($AQ$109-$AQ$108))</f>
        <v>0.16</v>
      </c>
      <c r="BD125">
        <f>(($AO$109-$AQ$108)/($AQ$109-$AQ$108))</f>
        <v>0.6</v>
      </c>
      <c r="BE125">
        <f>(($AP$107-$AQ$108)/($AQ$109-$AQ$108))</f>
        <v>0.72</v>
      </c>
      <c r="BG125">
        <v>4</v>
      </c>
      <c r="BH125">
        <v>795</v>
      </c>
      <c r="BI125">
        <f>($BH$144-$BH$141)/200</f>
        <v>0.1</v>
      </c>
      <c r="BQ125">
        <f>(($AO$109-$AN$106)/($AN$107-$AN$106))</f>
        <v>0.44</v>
      </c>
      <c r="BR125">
        <f>1-(($AP$107-$AN$106)/($AN$107-$AN$106))</f>
        <v>0.43999999999999995</v>
      </c>
      <c r="BS125">
        <f>1-(($AQ$109-$AN$106)/($AN$107-$AN$106))</f>
        <v>0.16000000000000003</v>
      </c>
      <c r="BT125">
        <f>1-(($AN$107-$AO$109)/($AO$110-$AO$109))</f>
        <v>0.41666666666666663</v>
      </c>
      <c r="BU125">
        <f>(($AP$107-$AO$109)/($AO$110-$AO$109))</f>
        <v>0.125</v>
      </c>
      <c r="BV125">
        <f>(($AQ$109-$AO$109)/($AO$110-$AO$109))</f>
        <v>0.41666666666666669</v>
      </c>
      <c r="BW125">
        <f>(($AN$107-$AP$107)/($AP$108-$AP$107))</f>
        <v>0.42307692307692307</v>
      </c>
      <c r="BX125">
        <f>1-(($AO$110-$AP$107)/($AP$108-$AP$107))</f>
        <v>0.19230769230769229</v>
      </c>
      <c r="BY125">
        <f>(($AQ$109-$AP$107)/($AP$108-$AP$107))</f>
        <v>0.26923076923076922</v>
      </c>
      <c r="BZ125">
        <f>(($AN$106-$AQ$108)/($AQ$109-$AQ$108))</f>
        <v>0.16</v>
      </c>
      <c r="CA125">
        <f>1-(($AO$109-$AQ$108)/($AQ$109-$AQ$108))</f>
        <v>0.4</v>
      </c>
      <c r="CB125">
        <f>1-(($AP$107-$AQ$108)/($AQ$109-$AQ$108))</f>
        <v>0.28000000000000003</v>
      </c>
    </row>
    <row r="126" spans="1:80" x14ac:dyDescent="0.25">
      <c r="A126">
        <v>125</v>
      </c>
      <c r="B126">
        <v>121.705657</v>
      </c>
      <c r="C126" s="2">
        <v>1</v>
      </c>
      <c r="F126">
        <v>118.84509600000001</v>
      </c>
      <c r="G126" s="4">
        <v>3</v>
      </c>
      <c r="H126">
        <v>113.234725</v>
      </c>
      <c r="I126" s="3">
        <v>4</v>
      </c>
      <c r="P126">
        <v>3</v>
      </c>
      <c r="Q126" t="str">
        <f>CONCATENATE(C126,E126,G126,I126)</f>
        <v>134</v>
      </c>
      <c r="R126">
        <v>3</v>
      </c>
      <c r="X126" t="s">
        <v>277</v>
      </c>
      <c r="Y126" t="s">
        <v>268</v>
      </c>
      <c r="AN126">
        <v>3461</v>
      </c>
      <c r="AO126">
        <v>3421</v>
      </c>
      <c r="AP126">
        <v>3474</v>
      </c>
      <c r="AQ126">
        <v>3410</v>
      </c>
      <c r="AT126">
        <f>(($AO$110-$AN$107)/($AN$108-$AN$107))</f>
        <v>0.38461538461538464</v>
      </c>
      <c r="AU126">
        <f>(($AP$108-$AN$107)/($AN$108-$AN$107))</f>
        <v>0.57692307692307687</v>
      </c>
      <c r="AV126">
        <f>(($AQ$110-$AN$107)/($AN$108-$AN$107))</f>
        <v>0.76923076923076927</v>
      </c>
      <c r="AW126">
        <f>(($AN$108-$AO$110)/($AO$111-$AO$110))</f>
        <v>0.61538461538461542</v>
      </c>
      <c r="AX126">
        <f>(($AP$108-$AO$110)/($AO$111-$AO$110))</f>
        <v>0.19230769230769232</v>
      </c>
      <c r="AY126">
        <f>(($AQ$110-$AO$110)/($AO$111-$AO$110))</f>
        <v>0.38461538461538464</v>
      </c>
      <c r="AZ126">
        <f>(($AN$108-$AP$108)/($AP$109-$AP$108))</f>
        <v>0.42307692307692307</v>
      </c>
      <c r="BA126">
        <f>(($AO$111-$AP$108)/($AP$109-$AP$108))</f>
        <v>0.80769230769230771</v>
      </c>
      <c r="BB126">
        <f>(($AQ$110-$AP$108)/($AP$109-$AP$108))</f>
        <v>0.19230769230769232</v>
      </c>
      <c r="BC126">
        <f>(($AN$107-$AQ$109)/($AQ$110-$AQ$109))</f>
        <v>0.16666666666666666</v>
      </c>
      <c r="BD126">
        <f>(($AO$110-$AQ$109)/($AQ$110-$AQ$109))</f>
        <v>0.58333333333333337</v>
      </c>
      <c r="BE126">
        <f>(($AP$108-$AQ$109)/($AQ$110-$AQ$109))</f>
        <v>0.79166666666666663</v>
      </c>
      <c r="BG126">
        <v>3</v>
      </c>
      <c r="BH126">
        <v>797</v>
      </c>
      <c r="BI126">
        <f>($BH$145-$BH$142)/200</f>
        <v>6.5000000000000002E-2</v>
      </c>
      <c r="BQ126">
        <f>(($AO$110-$AN$107)/($AN$108-$AN$107))</f>
        <v>0.38461538461538464</v>
      </c>
      <c r="BR126">
        <f>1-(($AP$108-$AN$107)/($AN$108-$AN$107))</f>
        <v>0.42307692307692313</v>
      </c>
      <c r="BS126">
        <f>1-(($AQ$110-$AN$107)/($AN$108-$AN$107))</f>
        <v>0.23076923076923073</v>
      </c>
      <c r="BT126">
        <f>1-(($AN$108-$AO$110)/($AO$111-$AO$110))</f>
        <v>0.38461538461538458</v>
      </c>
      <c r="BU126">
        <f>(($AP$108-$AO$110)/($AO$111-$AO$110))</f>
        <v>0.19230769230769232</v>
      </c>
      <c r="BV126">
        <f>(($AQ$110-$AO$110)/($AO$111-$AO$110))</f>
        <v>0.38461538461538464</v>
      </c>
      <c r="BW126">
        <f>(($AN$108-$AP$108)/($AP$109-$AP$108))</f>
        <v>0.42307692307692307</v>
      </c>
      <c r="BX126">
        <f>1-(($AO$111-$AP$108)/($AP$109-$AP$108))</f>
        <v>0.19230769230769229</v>
      </c>
      <c r="BY126">
        <f>(($AQ$110-$AP$108)/($AP$109-$AP$108))</f>
        <v>0.19230769230769232</v>
      </c>
      <c r="BZ126">
        <f>(($AN$107-$AQ$109)/($AQ$110-$AQ$109))</f>
        <v>0.16666666666666666</v>
      </c>
      <c r="CA126">
        <f>1-(($AO$110-$AQ$109)/($AQ$110-$AQ$109))</f>
        <v>0.41666666666666663</v>
      </c>
      <c r="CB126">
        <f>1-(($AP$108-$AQ$109)/($AQ$110-$AQ$109))</f>
        <v>0.20833333333333337</v>
      </c>
    </row>
    <row r="127" spans="1:80" x14ac:dyDescent="0.25">
      <c r="A127">
        <v>126</v>
      </c>
      <c r="F127">
        <v>118.86100300000001</v>
      </c>
      <c r="G127" s="4">
        <v>3</v>
      </c>
      <c r="H127">
        <v>113.22487900000002</v>
      </c>
      <c r="I127" s="3">
        <v>4</v>
      </c>
      <c r="P127">
        <v>2</v>
      </c>
      <c r="Q127" t="str">
        <f>CONCATENATE(C127,E127,G127,I127)</f>
        <v>34</v>
      </c>
      <c r="R127">
        <v>2</v>
      </c>
      <c r="X127" t="s">
        <v>277</v>
      </c>
      <c r="Y127" t="s">
        <v>269</v>
      </c>
      <c r="AN127">
        <v>3523</v>
      </c>
      <c r="AO127">
        <v>3448</v>
      </c>
      <c r="AP127">
        <v>3536</v>
      </c>
      <c r="AQ127">
        <v>3437</v>
      </c>
      <c r="AT127">
        <f>(($AO$111-$AN$108)/($AN$109-$AN$108))</f>
        <v>0.4</v>
      </c>
      <c r="AU127">
        <f>(($AP$109-$AN$108)/($AN$109-$AN$108))</f>
        <v>0.6</v>
      </c>
      <c r="AV127">
        <f>(($AQ$111-$AN$108)/($AN$109-$AN$108))</f>
        <v>0.8</v>
      </c>
      <c r="AW127">
        <f>(($AN$109-$AO$111)/($AO$112-$AO$111))</f>
        <v>0.6</v>
      </c>
      <c r="AX127">
        <f>(($AP$109-$AO$111)/($AO$112-$AO$111))</f>
        <v>0.2</v>
      </c>
      <c r="AY127">
        <f>(($AQ$111-$AO$111)/($AO$112-$AO$111))</f>
        <v>0.4</v>
      </c>
      <c r="AZ127">
        <f>(($AN$109-$AP$109)/($AP$110-$AP$109))</f>
        <v>0.4</v>
      </c>
      <c r="BA127">
        <f>(($AO$112-$AP$109)/($AP$110-$AP$109))</f>
        <v>0.8</v>
      </c>
      <c r="BB127">
        <f>(($AQ$111-$AP$109)/($AP$110-$AP$109))</f>
        <v>0.2</v>
      </c>
      <c r="BC127">
        <f>(($AN$108-$AQ$110)/($AQ$111-$AQ$110))</f>
        <v>0.23076923076923078</v>
      </c>
      <c r="BD127">
        <f>(($AO$111-$AQ$110)/($AQ$111-$AQ$110))</f>
        <v>0.61538461538461542</v>
      </c>
      <c r="BE127">
        <f>(($AP$109-$AQ$110)/($AQ$111-$AQ$110))</f>
        <v>0.80769230769230771</v>
      </c>
      <c r="BG127">
        <v>2</v>
      </c>
      <c r="BH127">
        <v>804</v>
      </c>
      <c r="BI127">
        <f>($BH$146-$BH$143)/200</f>
        <v>0.09</v>
      </c>
      <c r="BQ127">
        <f>(($AO$111-$AN$108)/($AN$109-$AN$108))</f>
        <v>0.4</v>
      </c>
      <c r="BR127">
        <f>1-(($AP$109-$AN$108)/($AN$109-$AN$108))</f>
        <v>0.4</v>
      </c>
      <c r="BS127">
        <f>1-(($AQ$111-$AN$108)/($AN$109-$AN$108))</f>
        <v>0.19999999999999996</v>
      </c>
      <c r="BT127">
        <f>1-(($AN$109-$AO$111)/($AO$112-$AO$111))</f>
        <v>0.4</v>
      </c>
      <c r="BU127">
        <f>(($AP$109-$AO$111)/($AO$112-$AO$111))</f>
        <v>0.2</v>
      </c>
      <c r="BV127">
        <f>(($AQ$111-$AO$111)/($AO$112-$AO$111))</f>
        <v>0.4</v>
      </c>
      <c r="BW127">
        <f>(($AN$109-$AP$109)/($AP$110-$AP$109))</f>
        <v>0.4</v>
      </c>
      <c r="BX127">
        <f>1-(($AO$112-$AP$109)/($AP$110-$AP$109))</f>
        <v>0.19999999999999996</v>
      </c>
      <c r="BY127">
        <f>(($AQ$111-$AP$109)/($AP$110-$AP$109))</f>
        <v>0.2</v>
      </c>
      <c r="BZ127">
        <f>(($AN$108-$AQ$110)/($AQ$111-$AQ$110))</f>
        <v>0.23076923076923078</v>
      </c>
      <c r="CA127">
        <f>1-(($AO$111-$AQ$110)/($AQ$111-$AQ$110))</f>
        <v>0.38461538461538458</v>
      </c>
      <c r="CB127">
        <f>1-(($AP$109-$AQ$110)/($AQ$111-$AQ$110))</f>
        <v>0.19230769230769229</v>
      </c>
    </row>
    <row r="128" spans="1:80" x14ac:dyDescent="0.25">
      <c r="A128">
        <v>127</v>
      </c>
      <c r="F128">
        <v>118.866153</v>
      </c>
      <c r="G128" s="4">
        <v>3</v>
      </c>
      <c r="H128">
        <v>113.21321400000001</v>
      </c>
      <c r="I128" s="3">
        <v>4</v>
      </c>
      <c r="P128">
        <v>2</v>
      </c>
      <c r="Q128" t="str">
        <f>CONCATENATE(C128,E128,G128,I128)</f>
        <v>34</v>
      </c>
      <c r="R128" t="s">
        <v>22</v>
      </c>
      <c r="X128" t="s">
        <v>277</v>
      </c>
      <c r="Y128" t="s">
        <v>270</v>
      </c>
      <c r="AN128">
        <v>3548</v>
      </c>
      <c r="AO128">
        <v>3477</v>
      </c>
      <c r="AP128">
        <v>3561</v>
      </c>
      <c r="AQ128">
        <v>3464</v>
      </c>
      <c r="AT128">
        <f>(($AO$112-$AN$109)/($AN$110-$AN$109))</f>
        <v>0.41666666666666669</v>
      </c>
      <c r="AU128">
        <f>(($AP$110-$AN$109)/($AN$110-$AN$109))</f>
        <v>0.625</v>
      </c>
      <c r="AV128">
        <f>(($AQ$112-$AN$109)/($AN$110-$AN$109))</f>
        <v>0.83333333333333337</v>
      </c>
      <c r="AW128">
        <f>(($AN$110-$AO$112)/($AO$113-$AO$112))</f>
        <v>0.53846153846153844</v>
      </c>
      <c r="AX128">
        <f>(($AP$110-$AO$112)/($AO$113-$AO$112))</f>
        <v>0.19230769230769232</v>
      </c>
      <c r="AY128">
        <f>(($AQ$112-$AO$112)/($AO$113-$AO$112))</f>
        <v>0.38461538461538464</v>
      </c>
      <c r="AZ128">
        <f>(($AN$110-$AP$110)/($AP$111-$AP$110))</f>
        <v>0.36</v>
      </c>
      <c r="BA128">
        <f>(($AO$113-$AP$110)/($AP$111-$AP$110))</f>
        <v>0.84</v>
      </c>
      <c r="BB128">
        <f>(($AQ$112-$AP$110)/($AP$111-$AP$110))</f>
        <v>0.2</v>
      </c>
      <c r="BC128">
        <f>(($AN$109-$AQ$111)/($AQ$112-$AQ$111))</f>
        <v>0.2</v>
      </c>
      <c r="BD128">
        <f>(($AO$112-$AQ$111)/($AQ$112-$AQ$111))</f>
        <v>0.6</v>
      </c>
      <c r="BE128">
        <f>(($AP$110-$AQ$111)/($AQ$112-$AQ$111))</f>
        <v>0.8</v>
      </c>
      <c r="BG128" t="s">
        <v>22</v>
      </c>
      <c r="BH128">
        <v>804</v>
      </c>
      <c r="BI128">
        <f>($BH$147-$BH$144)/200</f>
        <v>7.4999999999999997E-2</v>
      </c>
      <c r="BQ128">
        <f>(($AO$112-$AN$109)/($AN$110-$AN$109))</f>
        <v>0.41666666666666669</v>
      </c>
      <c r="BR128">
        <f>1-(($AP$110-$AN$109)/($AN$110-$AN$109))</f>
        <v>0.375</v>
      </c>
      <c r="BS128">
        <f>1-(($AQ$112-$AN$109)/($AN$110-$AN$109))</f>
        <v>0.16666666666666663</v>
      </c>
      <c r="BT128">
        <f>1-(($AN$110-$AO$112)/($AO$113-$AO$112))</f>
        <v>0.46153846153846156</v>
      </c>
      <c r="BU128">
        <f>(($AP$110-$AO$112)/($AO$113-$AO$112))</f>
        <v>0.19230769230769232</v>
      </c>
      <c r="BV128">
        <f>(($AQ$112-$AO$112)/($AO$113-$AO$112))</f>
        <v>0.38461538461538464</v>
      </c>
      <c r="BW128">
        <f>(($AN$110-$AP$110)/($AP$111-$AP$110))</f>
        <v>0.36</v>
      </c>
      <c r="BX128">
        <f>1-(($AO$113-$AP$110)/($AP$111-$AP$110))</f>
        <v>0.16000000000000003</v>
      </c>
      <c r="BY128">
        <f>(($AQ$112-$AP$110)/($AP$111-$AP$110))</f>
        <v>0.2</v>
      </c>
      <c r="BZ128">
        <f>(($AN$109-$AQ$111)/($AQ$112-$AQ$111))</f>
        <v>0.2</v>
      </c>
      <c r="CA128">
        <f>1-(($AO$112-$AQ$111)/($AQ$112-$AQ$111))</f>
        <v>0.4</v>
      </c>
      <c r="CB128">
        <f>1-(($AP$110-$AQ$111)/($AQ$112-$AQ$111))</f>
        <v>0.19999999999999996</v>
      </c>
    </row>
    <row r="129" spans="1:80" x14ac:dyDescent="0.25">
      <c r="A129">
        <v>128</v>
      </c>
      <c r="F129">
        <v>118.907264</v>
      </c>
      <c r="G129" s="4">
        <v>3</v>
      </c>
      <c r="H129">
        <v>113.22613800000001</v>
      </c>
      <c r="I129" s="3">
        <v>4</v>
      </c>
      <c r="P129">
        <v>2</v>
      </c>
      <c r="Q129" t="str">
        <f>CONCATENATE(C129,E129,G129,I129)</f>
        <v>34</v>
      </c>
      <c r="R129" t="s">
        <v>22</v>
      </c>
      <c r="X129" t="s">
        <v>277</v>
      </c>
      <c r="Y129" t="s">
        <v>271</v>
      </c>
      <c r="AN129">
        <v>3573</v>
      </c>
      <c r="AO129">
        <v>3532</v>
      </c>
      <c r="AP129">
        <v>3586</v>
      </c>
      <c r="AQ129">
        <v>3516</v>
      </c>
      <c r="AT129">
        <f>(($AO$113-$AN$110)/($AN$111-$AN$110))</f>
        <v>0.44444444444444442</v>
      </c>
      <c r="AU129">
        <f>(($AP$111-$AN$110)/($AN$111-$AN$110))</f>
        <v>0.59259259259259256</v>
      </c>
      <c r="AV129">
        <f>(($AQ$113-$AN$110)/($AN$111-$AN$110))</f>
        <v>0.81481481481481477</v>
      </c>
      <c r="AW129">
        <f>(($AN$111-$AO$113)/($AO$114-$AO$113))</f>
        <v>0.6</v>
      </c>
      <c r="AX129">
        <f>(($AP$111-$AO$113)/($AO$114-$AO$113))</f>
        <v>0.16</v>
      </c>
      <c r="AY129">
        <f>(($AQ$113-$AO$113)/($AO$114-$AO$113))</f>
        <v>0.4</v>
      </c>
      <c r="AZ129">
        <f>(($AN$111-$AP$111)/($AP$112-$AP$111))</f>
        <v>0.40740740740740738</v>
      </c>
      <c r="BA129">
        <f>(($AO$114-$AP$111)/($AP$112-$AP$111))</f>
        <v>0.77777777777777779</v>
      </c>
      <c r="BB129">
        <f>(($AQ$113-$AP$111)/($AP$112-$AP$111))</f>
        <v>0.22222222222222221</v>
      </c>
      <c r="BC129">
        <f>(($AN$110-$AQ$112)/($AQ$113-$AQ$112))</f>
        <v>0.15384615384615385</v>
      </c>
      <c r="BD129">
        <f>(($AO$113-$AQ$112)/($AQ$113-$AQ$112))</f>
        <v>0.61538461538461542</v>
      </c>
      <c r="BE129">
        <f>(($AP$111-$AQ$112)/($AQ$113-$AQ$112))</f>
        <v>0.76923076923076927</v>
      </c>
      <c r="BG129" t="s">
        <v>22</v>
      </c>
      <c r="BH129">
        <v>842</v>
      </c>
      <c r="BI129">
        <f>($BH$148-$BH$145)/200</f>
        <v>0.11</v>
      </c>
      <c r="BQ129">
        <f>(($AO$113-$AN$110)/($AN$111-$AN$110))</f>
        <v>0.44444444444444442</v>
      </c>
      <c r="BR129">
        <f>1-(($AP$111-$AN$110)/($AN$111-$AN$110))</f>
        <v>0.40740740740740744</v>
      </c>
      <c r="BS129">
        <f>1-(($AQ$113-$AN$110)/($AN$111-$AN$110))</f>
        <v>0.18518518518518523</v>
      </c>
      <c r="BT129">
        <f>1-(($AN$111-$AO$113)/($AO$114-$AO$113))</f>
        <v>0.4</v>
      </c>
      <c r="BU129">
        <f>(($AP$111-$AO$113)/($AO$114-$AO$113))</f>
        <v>0.16</v>
      </c>
      <c r="BV129">
        <f>(($AQ$113-$AO$113)/($AO$114-$AO$113))</f>
        <v>0.4</v>
      </c>
      <c r="BW129">
        <f>(($AN$111-$AP$111)/($AP$112-$AP$111))</f>
        <v>0.40740740740740738</v>
      </c>
      <c r="BX129">
        <f>1-(($AO$114-$AP$111)/($AP$112-$AP$111))</f>
        <v>0.22222222222222221</v>
      </c>
      <c r="BY129">
        <f>(($AQ$113-$AP$111)/($AP$112-$AP$111))</f>
        <v>0.22222222222222221</v>
      </c>
      <c r="BZ129">
        <f>(($AN$110-$AQ$112)/($AQ$113-$AQ$112))</f>
        <v>0.15384615384615385</v>
      </c>
      <c r="CA129">
        <f>1-(($AO$113-$AQ$112)/($AQ$113-$AQ$112))</f>
        <v>0.38461538461538458</v>
      </c>
      <c r="CB129">
        <f>1-(($AP$111-$AQ$112)/($AQ$113-$AQ$112))</f>
        <v>0.23076923076923073</v>
      </c>
    </row>
    <row r="130" spans="1:80" x14ac:dyDescent="0.25">
      <c r="A130">
        <v>129</v>
      </c>
      <c r="F130">
        <v>118.920749</v>
      </c>
      <c r="G130" s="4">
        <v>3</v>
      </c>
      <c r="P130">
        <v>1</v>
      </c>
      <c r="Q130" t="str">
        <f>CONCATENATE(C130,E130,G130,I130)</f>
        <v>3</v>
      </c>
      <c r="R130">
        <v>2</v>
      </c>
      <c r="X130" t="s">
        <v>277</v>
      </c>
      <c r="Y130" t="s">
        <v>268</v>
      </c>
      <c r="AB130" t="s">
        <v>277</v>
      </c>
      <c r="AC130" t="str">
        <f>CONCATENATE($R130,$R131,$R132,$R133)</f>
        <v>2134</v>
      </c>
      <c r="AN130">
        <v>3594</v>
      </c>
      <c r="AO130">
        <v>3554</v>
      </c>
      <c r="AP130">
        <v>3608</v>
      </c>
      <c r="AQ130">
        <v>3540</v>
      </c>
      <c r="AT130">
        <f>(($AO$114-$AN$111)/($AN$112-$AN$111))</f>
        <v>0.38461538461538464</v>
      </c>
      <c r="AU130">
        <f>(($AP$112-$AN$111)/($AN$112-$AN$111))</f>
        <v>0.61538461538461542</v>
      </c>
      <c r="AV130">
        <f>(($AQ$114-$AN$111)/($AN$112-$AN$111))</f>
        <v>0.76923076923076927</v>
      </c>
      <c r="AW130">
        <f>(($AN$112-$AO$114)/($AO$115-$AO$114))</f>
        <v>0.69565217391304346</v>
      </c>
      <c r="AX130">
        <f>(($AP$112-$AO$114)/($AO$115-$AO$114))</f>
        <v>0.2608695652173913</v>
      </c>
      <c r="AY130">
        <f>(($AQ$114-$AO$114)/($AO$115-$AO$114))</f>
        <v>0.43478260869565216</v>
      </c>
      <c r="AZ130">
        <f>(($AN$112-$AP$112)/($AP$113-$AP$112))</f>
        <v>0.4</v>
      </c>
      <c r="BA130">
        <f>(($AO$115-$AP$112)/($AP$113-$AP$112))</f>
        <v>0.68</v>
      </c>
      <c r="BB130">
        <f>(($AQ$114-$AP$112)/($AP$113-$AP$112))</f>
        <v>0.16</v>
      </c>
      <c r="BC130">
        <f>(($AN$111-$AQ$113)/($AQ$114-$AQ$113))</f>
        <v>0.2</v>
      </c>
      <c r="BD130">
        <f>(($AO$114-$AQ$113)/($AQ$114-$AQ$113))</f>
        <v>0.6</v>
      </c>
      <c r="BE130">
        <f>(($AP$112-$AQ$113)/($AQ$114-$AQ$113))</f>
        <v>0.84</v>
      </c>
      <c r="BG130">
        <v>2</v>
      </c>
      <c r="BH130">
        <v>843</v>
      </c>
      <c r="BI130">
        <f>($BH$149-$BH$146)/200</f>
        <v>5.5E-2</v>
      </c>
      <c r="BQ130">
        <f>(($AO$114-$AN$111)/($AN$112-$AN$111))</f>
        <v>0.38461538461538464</v>
      </c>
      <c r="BR130">
        <f>1-(($AP$112-$AN$111)/($AN$112-$AN$111))</f>
        <v>0.38461538461538458</v>
      </c>
      <c r="BS130">
        <f>1-(($AQ$114-$AN$111)/($AN$112-$AN$111))</f>
        <v>0.23076923076923073</v>
      </c>
      <c r="BT130">
        <f>1-(($AN$112-$AO$114)/($AO$115-$AO$114))</f>
        <v>0.30434782608695654</v>
      </c>
      <c r="BU130">
        <f>(($AP$112-$AO$114)/($AO$115-$AO$114))</f>
        <v>0.2608695652173913</v>
      </c>
      <c r="BV130">
        <f>(($AQ$114-$AO$114)/($AO$115-$AO$114))</f>
        <v>0.43478260869565216</v>
      </c>
      <c r="BW130">
        <f>(($AN$112-$AP$112)/($AP$113-$AP$112))</f>
        <v>0.4</v>
      </c>
      <c r="BX130">
        <f>1-(($AO$115-$AP$112)/($AP$113-$AP$112))</f>
        <v>0.31999999999999995</v>
      </c>
      <c r="BY130">
        <f>(($AQ$114-$AP$112)/($AP$113-$AP$112))</f>
        <v>0.16</v>
      </c>
      <c r="BZ130">
        <f>(($AN$111-$AQ$113)/($AQ$114-$AQ$113))</f>
        <v>0.2</v>
      </c>
      <c r="CA130">
        <f>1-(($AO$114-$AQ$113)/($AQ$114-$AQ$113))</f>
        <v>0.4</v>
      </c>
      <c r="CB130">
        <f>1-(($AP$112-$AQ$113)/($AQ$114-$AQ$113))</f>
        <v>0.16000000000000003</v>
      </c>
    </row>
    <row r="131" spans="1:80" x14ac:dyDescent="0.25">
      <c r="A131">
        <v>130</v>
      </c>
      <c r="D131">
        <v>133.243754</v>
      </c>
      <c r="E131" s="5">
        <v>2</v>
      </c>
      <c r="F131">
        <v>118.89751700000001</v>
      </c>
      <c r="G131" s="4">
        <v>3</v>
      </c>
      <c r="P131">
        <v>2</v>
      </c>
      <c r="Q131" t="str">
        <f>CONCATENATE(C131,E131,G131,I131)</f>
        <v>23</v>
      </c>
      <c r="R131">
        <v>1</v>
      </c>
      <c r="X131" t="s">
        <v>277</v>
      </c>
      <c r="Y131" t="s">
        <v>269</v>
      </c>
      <c r="AN131">
        <v>3619</v>
      </c>
      <c r="AO131">
        <v>3578</v>
      </c>
      <c r="AP131">
        <v>3633</v>
      </c>
      <c r="AQ131">
        <v>3563</v>
      </c>
      <c r="AT131">
        <f>(($AO$115-$AN$112)/($AN$113-$AN$112))</f>
        <v>0.30434782608695654</v>
      </c>
      <c r="AU131">
        <f>(($AP$113-$AN$112)/($AN$113-$AN$112))</f>
        <v>0.65217391304347827</v>
      </c>
      <c r="AV131">
        <f>(($AQ$115-$AN$112)/($AN$113-$AN$112))</f>
        <v>0.82608695652173914</v>
      </c>
      <c r="AW131">
        <f>(($AN$113-$AO$115)/($AO$116-$AO$115))</f>
        <v>0.61538461538461542</v>
      </c>
      <c r="AX131">
        <f>(($AP$113-$AO$115)/($AO$116-$AO$115))</f>
        <v>0.30769230769230771</v>
      </c>
      <c r="AY131">
        <f>(($AQ$115-$AO$115)/($AO$116-$AO$115))</f>
        <v>0.46153846153846156</v>
      </c>
      <c r="AZ131">
        <f>(($AN$113-$AP$113)/($AP$114-$AP$113))</f>
        <v>0.32</v>
      </c>
      <c r="BA131">
        <f>(($AO$116-$AP$113)/($AP$114-$AP$113))</f>
        <v>0.72</v>
      </c>
      <c r="BB131">
        <f>(($AQ$115-$AP$113)/($AP$114-$AP$113))</f>
        <v>0.16</v>
      </c>
      <c r="BC131">
        <f>(($AN$112-$AQ$114)/($AQ$115-$AQ$114))</f>
        <v>0.24</v>
      </c>
      <c r="BD131">
        <f>(($AO$115-$AQ$114)/($AQ$115-$AQ$114))</f>
        <v>0.52</v>
      </c>
      <c r="BE131">
        <f>(($AP$113-$AQ$114)/($AQ$115-$AQ$114))</f>
        <v>0.84</v>
      </c>
      <c r="BG131">
        <v>1</v>
      </c>
      <c r="BH131">
        <v>847</v>
      </c>
      <c r="BI131">
        <f>($BH$150-$BH$147)/200</f>
        <v>0.09</v>
      </c>
      <c r="BQ131">
        <f>(($AO$115-$AN$112)/($AN$113-$AN$112))</f>
        <v>0.30434782608695654</v>
      </c>
      <c r="BR131">
        <f>1-(($AP$113-$AN$112)/($AN$113-$AN$112))</f>
        <v>0.34782608695652173</v>
      </c>
      <c r="BS131">
        <f>1-(($AQ$115-$AN$112)/($AN$113-$AN$112))</f>
        <v>0.17391304347826086</v>
      </c>
      <c r="BT131">
        <f>1-(($AN$113-$AO$115)/($AO$116-$AO$115))</f>
        <v>0.38461538461538458</v>
      </c>
      <c r="BU131">
        <f>(($AP$113-$AO$115)/($AO$116-$AO$115))</f>
        <v>0.30769230769230771</v>
      </c>
      <c r="BV131">
        <f>(($AQ$115-$AO$115)/($AO$116-$AO$115))</f>
        <v>0.46153846153846156</v>
      </c>
      <c r="BW131">
        <f>(($AN$113-$AP$113)/($AP$114-$AP$113))</f>
        <v>0.32</v>
      </c>
      <c r="BX131">
        <f>1-(($AO$116-$AP$113)/($AP$114-$AP$113))</f>
        <v>0.28000000000000003</v>
      </c>
      <c r="BY131">
        <f>(($AQ$115-$AP$113)/($AP$114-$AP$113))</f>
        <v>0.16</v>
      </c>
      <c r="BZ131">
        <f>(($AN$112-$AQ$114)/($AQ$115-$AQ$114))</f>
        <v>0.24</v>
      </c>
      <c r="CA131">
        <f>1-(($AO$115-$AQ$114)/($AQ$115-$AQ$114))</f>
        <v>0.48</v>
      </c>
      <c r="CB131">
        <f>1-(($AP$113-$AQ$114)/($AQ$115-$AQ$114))</f>
        <v>0.16000000000000003</v>
      </c>
    </row>
    <row r="132" spans="1:80" x14ac:dyDescent="0.25">
      <c r="A132">
        <v>131</v>
      </c>
      <c r="D132">
        <v>133.30719300000001</v>
      </c>
      <c r="E132" s="5">
        <v>2</v>
      </c>
      <c r="F132">
        <v>118.879436</v>
      </c>
      <c r="G132" s="4">
        <v>3</v>
      </c>
      <c r="P132">
        <v>2</v>
      </c>
      <c r="Q132" t="str">
        <f>CONCATENATE(C132,E132,G132,I132)</f>
        <v>23</v>
      </c>
      <c r="R132">
        <v>3</v>
      </c>
      <c r="X132" t="s">
        <v>277</v>
      </c>
      <c r="Y132" t="s">
        <v>270</v>
      </c>
      <c r="AN132">
        <v>3642</v>
      </c>
      <c r="AO132">
        <v>3602</v>
      </c>
      <c r="AP132">
        <v>3656</v>
      </c>
      <c r="AQ132">
        <v>3587</v>
      </c>
      <c r="AT132">
        <f>(($AO$116-$AN$113)/($AN$114-$AN$113))</f>
        <v>0.37037037037037035</v>
      </c>
      <c r="AU132">
        <f>(($AP$114-$AN$113)/($AN$114-$AN$113))</f>
        <v>0.62962962962962965</v>
      </c>
      <c r="AV132">
        <f>(($AQ$116-$AN$113)/($AN$114-$AN$113))</f>
        <v>0.81481481481481477</v>
      </c>
      <c r="AW132">
        <f>(($AN$114-$AO$116)/($AO$117-$AO$116))</f>
        <v>0.62962962962962965</v>
      </c>
      <c r="AX132">
        <f>(($AP$114-$AO$116)/($AO$117-$AO$116))</f>
        <v>0.25925925925925924</v>
      </c>
      <c r="AY132">
        <f>(($AQ$116-$AO$116)/($AO$117-$AO$116))</f>
        <v>0.44444444444444442</v>
      </c>
      <c r="AZ132">
        <f>(($AN$114-$AP$114)/($AP$115-$AP$114))</f>
        <v>0.35714285714285715</v>
      </c>
      <c r="BA132">
        <f>(($AO$117-$AP$114)/($AP$115-$AP$114))</f>
        <v>0.7142857142857143</v>
      </c>
      <c r="BB132">
        <f>(($AQ$116-$AP$114)/($AP$115-$AP$114))</f>
        <v>0.17857142857142858</v>
      </c>
      <c r="BC132">
        <f>(($AN$113-$AQ$115)/($AQ$116-$AQ$115))</f>
        <v>0.15384615384615385</v>
      </c>
      <c r="BD132">
        <f>(($AO$116-$AQ$115)/($AQ$116-$AQ$115))</f>
        <v>0.53846153846153844</v>
      </c>
      <c r="BE132">
        <f>(($AP$114-$AQ$115)/($AQ$116-$AQ$115))</f>
        <v>0.80769230769230771</v>
      </c>
      <c r="BG132">
        <v>3</v>
      </c>
      <c r="BH132">
        <v>852</v>
      </c>
      <c r="BI132">
        <f>($BH$151-$BH$148)/200</f>
        <v>7.4999999999999997E-2</v>
      </c>
      <c r="BQ132">
        <f>(($AO$116-$AN$113)/($AN$114-$AN$113))</f>
        <v>0.37037037037037035</v>
      </c>
      <c r="BR132">
        <f>1-(($AP$114-$AN$113)/($AN$114-$AN$113))</f>
        <v>0.37037037037037035</v>
      </c>
      <c r="BS132">
        <f>1-(($AQ$116-$AN$113)/($AN$114-$AN$113))</f>
        <v>0.18518518518518523</v>
      </c>
      <c r="BT132">
        <f>1-(($AN$114-$AO$116)/($AO$117-$AO$116))</f>
        <v>0.37037037037037035</v>
      </c>
      <c r="BU132">
        <f>(($AP$114-$AO$116)/($AO$117-$AO$116))</f>
        <v>0.25925925925925924</v>
      </c>
      <c r="BV132">
        <f>(($AQ$116-$AO$116)/($AO$117-$AO$116))</f>
        <v>0.44444444444444442</v>
      </c>
      <c r="BW132">
        <f>(($AN$114-$AP$114)/($AP$115-$AP$114))</f>
        <v>0.35714285714285715</v>
      </c>
      <c r="BX132">
        <f>1-(($AO$117-$AP$114)/($AP$115-$AP$114))</f>
        <v>0.2857142857142857</v>
      </c>
      <c r="BY132">
        <f>(($AQ$116-$AP$114)/($AP$115-$AP$114))</f>
        <v>0.17857142857142858</v>
      </c>
      <c r="BZ132">
        <f>(($AN$113-$AQ$115)/($AQ$116-$AQ$115))</f>
        <v>0.15384615384615385</v>
      </c>
      <c r="CA132">
        <f>1-(($AO$116-$AQ$115)/($AQ$116-$AQ$115))</f>
        <v>0.46153846153846156</v>
      </c>
      <c r="CB132">
        <f>1-(($AP$114-$AQ$115)/($AQ$116-$AQ$115))</f>
        <v>0.19230769230769229</v>
      </c>
    </row>
    <row r="133" spans="1:80" x14ac:dyDescent="0.25">
      <c r="A133">
        <v>132</v>
      </c>
      <c r="D133">
        <v>133.28153500000002</v>
      </c>
      <c r="E133" s="5">
        <v>2</v>
      </c>
      <c r="F133">
        <v>118.93978800000001</v>
      </c>
      <c r="G133" s="4">
        <v>3</v>
      </c>
      <c r="P133">
        <v>2</v>
      </c>
      <c r="Q133" t="str">
        <f>CONCATENATE(C133,E133,G133,I133)</f>
        <v>23</v>
      </c>
      <c r="R133">
        <v>4</v>
      </c>
      <c r="X133" t="s">
        <v>277</v>
      </c>
      <c r="Y133" t="s">
        <v>271</v>
      </c>
      <c r="AN133">
        <v>3667</v>
      </c>
      <c r="AO133">
        <v>3625</v>
      </c>
      <c r="AP133">
        <v>3682</v>
      </c>
      <c r="AQ133">
        <v>3611</v>
      </c>
      <c r="AT133">
        <f>(($AO$117-$AN$114)/($AN$115-$AN$114))</f>
        <v>0.38461538461538464</v>
      </c>
      <c r="AU133">
        <f>(($AP$115-$AN$114)/($AN$115-$AN$114))</f>
        <v>0.69230769230769229</v>
      </c>
      <c r="AV133">
        <f>(($AQ$117-$AN$114)/($AN$115-$AN$114))</f>
        <v>0.88461538461538458</v>
      </c>
      <c r="BC133">
        <f>(($AN$114-$AQ$116)/($AQ$117-$AQ$116))</f>
        <v>0.17857142857142858</v>
      </c>
      <c r="BD133">
        <f>(($AO$117-$AQ$116)/($AQ$117-$AQ$116))</f>
        <v>0.5357142857142857</v>
      </c>
      <c r="BE133">
        <f>(($AP$115-$AQ$116)/($AQ$117-$AQ$116))</f>
        <v>0.8214285714285714</v>
      </c>
      <c r="BG133">
        <v>4</v>
      </c>
      <c r="BH133">
        <v>853</v>
      </c>
      <c r="BI133">
        <f>($BH$152-$BH$149)/200</f>
        <v>0.115</v>
      </c>
      <c r="BQ133">
        <f>(($AO$117-$AN$114)/($AN$115-$AN$114))</f>
        <v>0.38461538461538464</v>
      </c>
      <c r="BR133">
        <f>1-(($AP$115-$AN$114)/($AN$115-$AN$114))</f>
        <v>0.30769230769230771</v>
      </c>
      <c r="BS133">
        <f>1-(($AQ$117-$AN$114)/($AN$115-$AN$114))</f>
        <v>0.11538461538461542</v>
      </c>
      <c r="BZ133">
        <f>(($AN$114-$AQ$116)/($AQ$117-$AQ$116))</f>
        <v>0.17857142857142858</v>
      </c>
      <c r="CA133">
        <f>1-(($AO$117-$AQ$116)/($AQ$117-$AQ$116))</f>
        <v>0.4642857142857143</v>
      </c>
      <c r="CB133">
        <f>1-(($AP$115-$AQ$116)/($AQ$117-$AQ$116))</f>
        <v>0.1785714285714286</v>
      </c>
    </row>
    <row r="134" spans="1:80" x14ac:dyDescent="0.25">
      <c r="A134">
        <v>133</v>
      </c>
      <c r="D134">
        <v>133.33613099999999</v>
      </c>
      <c r="E134" s="5">
        <v>2</v>
      </c>
      <c r="F134">
        <v>118.86565300000001</v>
      </c>
      <c r="G134" s="4">
        <v>3</v>
      </c>
      <c r="P134">
        <v>2</v>
      </c>
      <c r="Q134" t="str">
        <f>CONCATENATE(C134,E134,G134,I134)</f>
        <v>23</v>
      </c>
      <c r="R134">
        <v>2</v>
      </c>
      <c r="X134" t="s">
        <v>277</v>
      </c>
      <c r="Y134" t="s">
        <v>268</v>
      </c>
      <c r="AB134" t="s">
        <v>274</v>
      </c>
      <c r="AC134" t="str">
        <f>CONCATENATE($R134,$R135,$R136,$R137)</f>
        <v>2143</v>
      </c>
      <c r="AN134">
        <v>3690</v>
      </c>
      <c r="AO134">
        <v>3650</v>
      </c>
      <c r="AP134">
        <v>3707</v>
      </c>
      <c r="AQ134">
        <v>3635</v>
      </c>
      <c r="BG134">
        <v>2</v>
      </c>
      <c r="BH134">
        <v>865</v>
      </c>
      <c r="BI134">
        <f>($BH$153-$BH$150)/200</f>
        <v>0.06</v>
      </c>
    </row>
    <row r="135" spans="1:80" x14ac:dyDescent="0.25">
      <c r="A135">
        <v>134</v>
      </c>
      <c r="D135">
        <v>133.28865300000001</v>
      </c>
      <c r="E135" s="5">
        <v>2</v>
      </c>
      <c r="F135">
        <v>118.86565300000001</v>
      </c>
      <c r="G135" s="4">
        <v>3</v>
      </c>
      <c r="P135">
        <v>2</v>
      </c>
      <c r="Q135" t="str">
        <f>CONCATENATE(C135,E135,G135,I135)</f>
        <v>23</v>
      </c>
      <c r="R135">
        <v>1</v>
      </c>
      <c r="X135" t="s">
        <v>277</v>
      </c>
      <c r="Y135" t="s">
        <v>269</v>
      </c>
      <c r="AN135">
        <v>3716</v>
      </c>
      <c r="AO135">
        <v>3675</v>
      </c>
      <c r="AP135">
        <v>3733</v>
      </c>
      <c r="AQ135">
        <v>3660</v>
      </c>
      <c r="BG135">
        <v>1</v>
      </c>
      <c r="BH135">
        <v>870</v>
      </c>
      <c r="BI135">
        <f>($BH$154-$BH$151)/200</f>
        <v>0.08</v>
      </c>
    </row>
    <row r="136" spans="1:80" x14ac:dyDescent="0.25">
      <c r="A136">
        <v>135</v>
      </c>
      <c r="D136">
        <v>133.32754</v>
      </c>
      <c r="E136" s="5">
        <v>2</v>
      </c>
      <c r="P136">
        <v>1</v>
      </c>
      <c r="Q136" t="str">
        <f>CONCATENATE(C136,E136,G136,I136)</f>
        <v>2</v>
      </c>
      <c r="R136">
        <v>4</v>
      </c>
      <c r="X136" t="s">
        <v>277</v>
      </c>
      <c r="Y136" t="s">
        <v>270</v>
      </c>
      <c r="AN136">
        <v>3744</v>
      </c>
      <c r="AO136">
        <v>3700</v>
      </c>
      <c r="AP136">
        <v>3786</v>
      </c>
      <c r="AQ136">
        <v>3684</v>
      </c>
      <c r="AT136">
        <f>(($AO$118-$AN$116)/($AN$117-$AN$116))</f>
        <v>0.5</v>
      </c>
      <c r="AU136">
        <f>(($AP$116-$AN$116)/($AN$117-$AN$116))</f>
        <v>0.43333333333333335</v>
      </c>
      <c r="AV136">
        <f>(($AQ$118-$AN$116)/($AN$117-$AN$116))</f>
        <v>0</v>
      </c>
      <c r="AW136">
        <f>(($AN$117-$AO$118)/($AO$119-$AO$118))</f>
        <v>0.5357142857142857</v>
      </c>
      <c r="AX136">
        <f>(($AP$117-$AO$118)/($AO$119-$AO$118))</f>
        <v>0.9285714285714286</v>
      </c>
      <c r="AY136">
        <f>(($AQ$119-$AO$118)/($AO$119-$AO$118))</f>
        <v>0.5357142857142857</v>
      </c>
      <c r="AZ136">
        <f>(($AN$117-$AP$116)/($AP$117-$AP$116))</f>
        <v>0.6071428571428571</v>
      </c>
      <c r="BA136">
        <f>(($AO$118-$AP$116)/($AP$117-$AP$116))</f>
        <v>7.1428571428571425E-2</v>
      </c>
      <c r="BB136">
        <f>(($AQ$119-$AP$116)/($AP$117-$AP$116))</f>
        <v>0.6071428571428571</v>
      </c>
      <c r="BC136">
        <f>(($AN$116-$AQ$118)/($AQ$119-$AQ$118))</f>
        <v>0</v>
      </c>
      <c r="BD136">
        <f>(($AO$118-$AQ$118)/($AQ$119-$AQ$118))</f>
        <v>0.5</v>
      </c>
      <c r="BE136">
        <f>(($AP$116-$AQ$118)/($AQ$119-$AQ$118))</f>
        <v>0.43333333333333335</v>
      </c>
      <c r="BG136">
        <v>4</v>
      </c>
      <c r="BH136">
        <v>874</v>
      </c>
      <c r="BI136">
        <f>($BH$155-$BH$152)/200</f>
        <v>7.4999999999999997E-2</v>
      </c>
      <c r="BQ136">
        <f>(($AO$118-$AN$116)/($AN$117-$AN$116))</f>
        <v>0.5</v>
      </c>
      <c r="BR136">
        <f>(($AP$116-$AN$116)/($AN$117-$AN$116))</f>
        <v>0.43333333333333335</v>
      </c>
      <c r="BS136">
        <f>(($AQ$118-$AN$116)/($AN$117-$AN$116))</f>
        <v>0</v>
      </c>
      <c r="BT136">
        <f>1-(($AN$117-$AO$118)/($AO$119-$AO$118))</f>
        <v>0.4642857142857143</v>
      </c>
      <c r="BU136">
        <f>1-(($AP$117-$AO$118)/($AO$119-$AO$118))</f>
        <v>7.1428571428571397E-2</v>
      </c>
      <c r="BV136">
        <f>1-(($AQ$119-$AO$118)/($AO$119-$AO$118))</f>
        <v>0.4642857142857143</v>
      </c>
      <c r="BW136">
        <f>1-(($AN$117-$AP$116)/($AP$117-$AP$116))</f>
        <v>0.3928571428571429</v>
      </c>
      <c r="BX136">
        <f>(($AO$118-$AP$116)/($AP$117-$AP$116))</f>
        <v>7.1428571428571425E-2</v>
      </c>
      <c r="BY136">
        <f>1-(($AQ$119-$AP$116)/($AP$117-$AP$116))</f>
        <v>0.3928571428571429</v>
      </c>
      <c r="BZ136">
        <f>(($AN$116-$AQ$118)/($AQ$119-$AQ$118))</f>
        <v>0</v>
      </c>
      <c r="CA136">
        <f>(($AO$118-$AQ$118)/($AQ$119-$AQ$118))</f>
        <v>0.5</v>
      </c>
      <c r="CB136">
        <f>(($AP$116-$AQ$118)/($AQ$119-$AQ$118))</f>
        <v>0.43333333333333335</v>
      </c>
    </row>
    <row r="137" spans="1:80" x14ac:dyDescent="0.25">
      <c r="A137">
        <v>136</v>
      </c>
      <c r="D137">
        <v>133.32350500000001</v>
      </c>
      <c r="E137" s="5">
        <v>2</v>
      </c>
      <c r="P137">
        <v>1</v>
      </c>
      <c r="Q137" t="str">
        <f>CONCATENATE(C137,E137,G137,I137)</f>
        <v>2</v>
      </c>
      <c r="R137">
        <v>3</v>
      </c>
      <c r="X137" t="s">
        <v>276</v>
      </c>
      <c r="Y137" t="s">
        <v>272</v>
      </c>
      <c r="AN137">
        <v>3803</v>
      </c>
      <c r="AO137">
        <v>3727</v>
      </c>
      <c r="AP137">
        <v>3821</v>
      </c>
      <c r="AQ137">
        <v>3711</v>
      </c>
      <c r="AT137">
        <f>(($AO$119-$AN$117)/($AN$118-$AN$117))</f>
        <v>0.5</v>
      </c>
      <c r="AU137">
        <f>(($AP$117-$AN$117)/($AN$118-$AN$117))</f>
        <v>0.42307692307692307</v>
      </c>
      <c r="AV137">
        <f>(($AQ$119-$AN$117)/($AN$118-$AN$117))</f>
        <v>0</v>
      </c>
      <c r="AW137">
        <f>(($AN$118-$AO$119)/($AO$120-$AO$119))</f>
        <v>0.48148148148148145</v>
      </c>
      <c r="AX137">
        <f>(($AP$118-$AO$119)/($AO$120-$AO$119))</f>
        <v>0.92592592592592593</v>
      </c>
      <c r="AY137">
        <f>(($AQ$120-$AO$119)/($AO$120-$AO$119))</f>
        <v>0.51851851851851849</v>
      </c>
      <c r="AZ137">
        <f>(($AN$118-$AP$117)/($AP$118-$AP$117))</f>
        <v>0.55555555555555558</v>
      </c>
      <c r="BA137">
        <f>(($AO$119-$AP$117)/($AP$118-$AP$117))</f>
        <v>7.407407407407407E-2</v>
      </c>
      <c r="BB137">
        <f>(($AQ$120-$AP$117)/($AP$118-$AP$117))</f>
        <v>0.59259259259259256</v>
      </c>
      <c r="BC137">
        <f>(($AN$117-$AQ$119)/($AQ$120-$AQ$119))</f>
        <v>0</v>
      </c>
      <c r="BD137">
        <f>(($AO$119-$AQ$119)/($AQ$120-$AQ$119))</f>
        <v>0.48148148148148145</v>
      </c>
      <c r="BE137">
        <f>(($AP$117-$AQ$119)/($AQ$120-$AQ$119))</f>
        <v>0.40740740740740738</v>
      </c>
      <c r="BG137">
        <v>3</v>
      </c>
      <c r="BH137">
        <v>875</v>
      </c>
      <c r="BI137">
        <f>($BH$156-$BH$153)/200</f>
        <v>0.105</v>
      </c>
      <c r="BQ137">
        <f>(($AO$119-$AN$117)/($AN$118-$AN$117))</f>
        <v>0.5</v>
      </c>
      <c r="BR137">
        <f>(($AP$117-$AN$117)/($AN$118-$AN$117))</f>
        <v>0.42307692307692307</v>
      </c>
      <c r="BS137">
        <f>(($AQ$119-$AN$117)/($AN$118-$AN$117))</f>
        <v>0</v>
      </c>
      <c r="BT137">
        <f>(($AN$118-$AO$119)/($AO$120-$AO$119))</f>
        <v>0.48148148148148145</v>
      </c>
      <c r="BU137">
        <f>1-(($AP$118-$AO$119)/($AO$120-$AO$119))</f>
        <v>7.407407407407407E-2</v>
      </c>
      <c r="BV137">
        <f>1-(($AQ$120-$AO$119)/($AO$120-$AO$119))</f>
        <v>0.48148148148148151</v>
      </c>
      <c r="BW137">
        <f>1-(($AN$118-$AP$117)/($AP$118-$AP$117))</f>
        <v>0.44444444444444442</v>
      </c>
      <c r="BX137">
        <f>(($AO$119-$AP$117)/($AP$118-$AP$117))</f>
        <v>7.407407407407407E-2</v>
      </c>
      <c r="BY137">
        <f>1-(($AQ$120-$AP$117)/($AP$118-$AP$117))</f>
        <v>0.40740740740740744</v>
      </c>
      <c r="BZ137">
        <f>(($AN$117-$AQ$119)/($AQ$120-$AQ$119))</f>
        <v>0</v>
      </c>
      <c r="CA137">
        <f>(($AO$119-$AQ$119)/($AQ$120-$AQ$119))</f>
        <v>0.48148148148148145</v>
      </c>
      <c r="CB137">
        <f>(($AP$117-$AQ$119)/($AQ$120-$AQ$119))</f>
        <v>0.40740740740740738</v>
      </c>
    </row>
    <row r="138" spans="1:80" x14ac:dyDescent="0.25">
      <c r="A138">
        <v>137</v>
      </c>
      <c r="D138">
        <v>133.32329899999999</v>
      </c>
      <c r="E138" s="5">
        <v>2</v>
      </c>
      <c r="P138">
        <v>1</v>
      </c>
      <c r="Q138" t="str">
        <f>CONCATENATE(C138,E138,G138,I138)</f>
        <v>2</v>
      </c>
      <c r="R138">
        <v>2</v>
      </c>
      <c r="X138" t="s">
        <v>274</v>
      </c>
      <c r="Y138" t="s">
        <v>262</v>
      </c>
      <c r="AB138" t="s">
        <v>274</v>
      </c>
      <c r="AC138" t="str">
        <f>CONCATENATE($R138,$R139,$R140,$R141)</f>
        <v>2143</v>
      </c>
      <c r="AN138">
        <v>3836</v>
      </c>
      <c r="AO138">
        <v>3786</v>
      </c>
      <c r="AP138">
        <v>3850</v>
      </c>
      <c r="AQ138">
        <v>3739</v>
      </c>
      <c r="AT138">
        <f>(($AO$120-$AN$118)/($AN$119-$AN$118))</f>
        <v>0.51851851851851849</v>
      </c>
      <c r="AU138">
        <f>(($AP$118-$AN$118)/($AN$119-$AN$118))</f>
        <v>0.44444444444444442</v>
      </c>
      <c r="AV138">
        <f>(($AQ$120-$AN$118)/($AN$119-$AN$118))</f>
        <v>3.7037037037037035E-2</v>
      </c>
      <c r="AW138">
        <f>(($AN$119-$AO$120)/($AO$121-$AO$120))</f>
        <v>0.48148148148148145</v>
      </c>
      <c r="AX138">
        <f>(($AP$119-$AO$120)/($AO$121-$AO$120))</f>
        <v>0.88888888888888884</v>
      </c>
      <c r="AY138">
        <f>(($AQ$121-$AO$120)/($AO$121-$AO$120))</f>
        <v>0.51851851851851849</v>
      </c>
      <c r="AZ138">
        <f>(($AN$119-$AP$118)/($AP$119-$AP$118))</f>
        <v>0.57692307692307687</v>
      </c>
      <c r="BA138">
        <f>(($AO$120-$AP$118)/($AP$119-$AP$118))</f>
        <v>7.6923076923076927E-2</v>
      </c>
      <c r="BB138">
        <f>(($AQ$121-$AP$118)/($AP$119-$AP$118))</f>
        <v>0.61538461538461542</v>
      </c>
      <c r="BC138">
        <f>(($AN$118-$AQ$119)/($AQ$120-$AQ$119))</f>
        <v>0.96296296296296291</v>
      </c>
      <c r="BD138">
        <f>(($AO$120-$AQ$120)/($AQ$121-$AQ$120))</f>
        <v>0.48148148148148145</v>
      </c>
      <c r="BE138">
        <f>(($AP$118-$AQ$120)/($AQ$121-$AQ$120))</f>
        <v>0.40740740740740738</v>
      </c>
      <c r="BG138">
        <v>2</v>
      </c>
      <c r="BH138">
        <v>885</v>
      </c>
      <c r="BI138">
        <f>($BH$157-$BH$154)/200</f>
        <v>7.4999999999999997E-2</v>
      </c>
      <c r="BQ138">
        <f>1-(($AO$120-$AN$118)/($AN$119-$AN$118))</f>
        <v>0.48148148148148151</v>
      </c>
      <c r="BR138">
        <f>(($AP$118-$AN$118)/($AN$119-$AN$118))</f>
        <v>0.44444444444444442</v>
      </c>
      <c r="BS138">
        <f>(($AQ$120-$AN$118)/($AN$119-$AN$118))</f>
        <v>3.7037037037037035E-2</v>
      </c>
      <c r="BT138">
        <f>(($AN$119-$AO$120)/($AO$121-$AO$120))</f>
        <v>0.48148148148148145</v>
      </c>
      <c r="BU138">
        <f>1-(($AP$119-$AO$120)/($AO$121-$AO$120))</f>
        <v>0.11111111111111116</v>
      </c>
      <c r="BV138">
        <f>1-(($AQ$121-$AO$120)/($AO$121-$AO$120))</f>
        <v>0.48148148148148151</v>
      </c>
      <c r="BW138">
        <f>1-(($AN$119-$AP$118)/($AP$119-$AP$118))</f>
        <v>0.42307692307692313</v>
      </c>
      <c r="BX138">
        <f>(($AO$120-$AP$118)/($AP$119-$AP$118))</f>
        <v>7.6923076923076927E-2</v>
      </c>
      <c r="BY138">
        <f>1-(($AQ$121-$AP$118)/($AP$119-$AP$118))</f>
        <v>0.38461538461538458</v>
      </c>
      <c r="BZ138">
        <f>1-(($AN$118-$AQ$119)/($AQ$120-$AQ$119))</f>
        <v>3.703703703703709E-2</v>
      </c>
      <c r="CA138">
        <f>(($AO$120-$AQ$120)/($AQ$121-$AQ$120))</f>
        <v>0.48148148148148145</v>
      </c>
      <c r="CB138">
        <f>(($AP$118-$AQ$120)/($AQ$121-$AQ$120))</f>
        <v>0.40740740740740738</v>
      </c>
    </row>
    <row r="139" spans="1:80" x14ac:dyDescent="0.25">
      <c r="A139">
        <v>138</v>
      </c>
      <c r="D139">
        <v>133.32329899999999</v>
      </c>
      <c r="E139" s="5">
        <v>2</v>
      </c>
      <c r="P139">
        <v>1</v>
      </c>
      <c r="Q139" t="str">
        <f>CONCATENATE(C139,E139,G139,I139)</f>
        <v>2</v>
      </c>
      <c r="R139">
        <v>1</v>
      </c>
      <c r="X139" t="s">
        <v>274</v>
      </c>
      <c r="Y139" t="s">
        <v>259</v>
      </c>
      <c r="AN139">
        <v>3866</v>
      </c>
      <c r="AO139">
        <v>3819</v>
      </c>
      <c r="AP139">
        <v>3880</v>
      </c>
      <c r="AQ139">
        <v>3802</v>
      </c>
      <c r="AT139">
        <f>(($AO$121-$AN$119)/($AN$120-$AN$119))</f>
        <v>0.56000000000000005</v>
      </c>
      <c r="AU139">
        <f>(($AP$119-$AN$119)/($AN$120-$AN$119))</f>
        <v>0.44</v>
      </c>
      <c r="AV139">
        <f>(($AQ$121-$AN$119)/($AN$120-$AN$119))</f>
        <v>0.04</v>
      </c>
      <c r="AW139">
        <f>(($AN$120-$AO$121)/($AO$122-$AO$121))</f>
        <v>0.42307692307692307</v>
      </c>
      <c r="AX139">
        <f>(($AP$120-$AO$121)/($AO$122-$AO$121))</f>
        <v>0.80769230769230771</v>
      </c>
      <c r="AY139">
        <f>(($AQ$122-$AO$121)/($AO$122-$AO$121))</f>
        <v>0.57692307692307687</v>
      </c>
      <c r="AZ139">
        <f>(($AN$120-$AP$119)/($AP$120-$AP$119))</f>
        <v>0.58333333333333337</v>
      </c>
      <c r="BA139">
        <f>(($AO$121-$AP$119)/($AP$120-$AP$119))</f>
        <v>0.125</v>
      </c>
      <c r="BB139">
        <f>(($AQ$122-$AP$119)/($AP$120-$AP$119))</f>
        <v>0.75</v>
      </c>
      <c r="BC139">
        <f>(($AN$119-$AQ$120)/($AQ$121-$AQ$120))</f>
        <v>0.96296296296296291</v>
      </c>
      <c r="BD139">
        <f>(($AO$121-$AQ$121)/($AQ$122-$AQ$121))</f>
        <v>0.4642857142857143</v>
      </c>
      <c r="BE139">
        <f>(($AP$119-$AQ$121)/($AQ$122-$AQ$121))</f>
        <v>0.35714285714285715</v>
      </c>
      <c r="BG139">
        <v>1</v>
      </c>
      <c r="BH139">
        <v>890</v>
      </c>
      <c r="BI139">
        <f>($BH$158-$BH$155)/200</f>
        <v>7.0000000000000007E-2</v>
      </c>
      <c r="BQ139">
        <f>1-(($AO$121-$AN$119)/($AN$120-$AN$119))</f>
        <v>0.43999999999999995</v>
      </c>
      <c r="BR139">
        <f>(($AP$119-$AN$119)/($AN$120-$AN$119))</f>
        <v>0.44</v>
      </c>
      <c r="BS139">
        <f>(($AQ$121-$AN$119)/($AN$120-$AN$119))</f>
        <v>0.04</v>
      </c>
      <c r="BT139">
        <f>(($AN$120-$AO$121)/($AO$122-$AO$121))</f>
        <v>0.42307692307692307</v>
      </c>
      <c r="BU139">
        <f>1-(($AP$120-$AO$121)/($AO$122-$AO$121))</f>
        <v>0.19230769230769229</v>
      </c>
      <c r="BV139">
        <f>1-(($AQ$122-$AO$121)/($AO$122-$AO$121))</f>
        <v>0.42307692307692313</v>
      </c>
      <c r="BW139">
        <f>1-(($AN$120-$AP$119)/($AP$120-$AP$119))</f>
        <v>0.41666666666666663</v>
      </c>
      <c r="BX139">
        <f>(($AO$121-$AP$119)/($AP$120-$AP$119))</f>
        <v>0.125</v>
      </c>
      <c r="BY139">
        <f>1-(($AQ$122-$AP$119)/($AP$120-$AP$119))</f>
        <v>0.25</v>
      </c>
      <c r="BZ139">
        <f>1-(($AN$119-$AQ$120)/($AQ$121-$AQ$120))</f>
        <v>3.703703703703709E-2</v>
      </c>
      <c r="CA139">
        <f>(($AO$121-$AQ$121)/($AQ$122-$AQ$121))</f>
        <v>0.4642857142857143</v>
      </c>
      <c r="CB139">
        <f>(($AP$119-$AQ$121)/($AQ$122-$AQ$121))</f>
        <v>0.35714285714285715</v>
      </c>
    </row>
    <row r="140" spans="1:80" x14ac:dyDescent="0.25">
      <c r="A140">
        <v>139</v>
      </c>
      <c r="B140">
        <v>151.29101400000002</v>
      </c>
      <c r="C140" s="2">
        <v>1</v>
      </c>
      <c r="D140">
        <v>133.32329899999999</v>
      </c>
      <c r="E140" s="5">
        <v>2</v>
      </c>
      <c r="P140">
        <v>2</v>
      </c>
      <c r="Q140" t="str">
        <f>CONCATENATE(C140,E140,G140,I140)</f>
        <v>12</v>
      </c>
      <c r="R140">
        <v>4</v>
      </c>
      <c r="X140" t="s">
        <v>274</v>
      </c>
      <c r="Y140" t="s">
        <v>260</v>
      </c>
      <c r="AN140">
        <v>3893</v>
      </c>
      <c r="AO140">
        <v>3851</v>
      </c>
      <c r="AP140">
        <v>3908</v>
      </c>
      <c r="AQ140">
        <v>3832</v>
      </c>
      <c r="AT140">
        <f>(($AO$122-$AN$120)/($AN$121-$AN$120))</f>
        <v>0.57692307692307687</v>
      </c>
      <c r="AU140">
        <f>(($AP$120-$AN$120)/($AN$121-$AN$120))</f>
        <v>0.38461538461538464</v>
      </c>
      <c r="AV140">
        <f>(($AQ$122-$AN$120)/($AN$121-$AN$120))</f>
        <v>0.15384615384615385</v>
      </c>
      <c r="AW140">
        <f>(($AN$121-$AO$122)/($AO$123-$AO$122))</f>
        <v>0.42307692307692307</v>
      </c>
      <c r="AX140">
        <f>(($AP$121-$AO$122)/($AO$123-$AO$122))</f>
        <v>0.73076923076923073</v>
      </c>
      <c r="AY140">
        <f>(($AQ$123-$AO$122)/($AO$123-$AO$122))</f>
        <v>0.57692307692307687</v>
      </c>
      <c r="AZ140">
        <f>(($AN$121-$AP$120)/($AP$121-$AP$120))</f>
        <v>0.66666666666666663</v>
      </c>
      <c r="BA140">
        <f>(($AO$122-$AP$120)/($AP$121-$AP$120))</f>
        <v>0.20833333333333334</v>
      </c>
      <c r="BB140">
        <f>(($AQ$123-$AP$120)/($AP$121-$AP$120))</f>
        <v>0.83333333333333337</v>
      </c>
      <c r="BC140">
        <f>(($AN$120-$AQ$121)/($AQ$122-$AQ$121))</f>
        <v>0.8571428571428571</v>
      </c>
      <c r="BD140">
        <f>(($AO$122-$AQ$122)/($AQ$123-$AQ$122))</f>
        <v>0.42307692307692307</v>
      </c>
      <c r="BE140">
        <f>(($AP$120-$AQ$122)/($AQ$123-$AQ$122))</f>
        <v>0.23076923076923078</v>
      </c>
      <c r="BG140">
        <v>4</v>
      </c>
      <c r="BH140">
        <v>896</v>
      </c>
      <c r="BI140">
        <f>($BH$159-$BH$156)/200</f>
        <v>0.08</v>
      </c>
      <c r="BQ140">
        <f>1-(($AO$122-$AN$120)/($AN$121-$AN$120))</f>
        <v>0.42307692307692313</v>
      </c>
      <c r="BR140">
        <f>(($AP$120-$AN$120)/($AN$121-$AN$120))</f>
        <v>0.38461538461538464</v>
      </c>
      <c r="BS140">
        <f>(($AQ$122-$AN$120)/($AN$121-$AN$120))</f>
        <v>0.15384615384615385</v>
      </c>
      <c r="BT140">
        <f>(($AN$121-$AO$122)/($AO$123-$AO$122))</f>
        <v>0.42307692307692307</v>
      </c>
      <c r="BU140">
        <f>1-(($AP$121-$AO$122)/($AO$123-$AO$122))</f>
        <v>0.26923076923076927</v>
      </c>
      <c r="BV140">
        <f>1-(($AQ$123-$AO$122)/($AO$123-$AO$122))</f>
        <v>0.42307692307692313</v>
      </c>
      <c r="BW140">
        <f>1-(($AN$121-$AP$120)/($AP$121-$AP$120))</f>
        <v>0.33333333333333337</v>
      </c>
      <c r="BX140">
        <f>(($AO$122-$AP$120)/($AP$121-$AP$120))</f>
        <v>0.20833333333333334</v>
      </c>
      <c r="BY140">
        <f>1-(($AQ$123-$AP$120)/($AP$121-$AP$120))</f>
        <v>0.16666666666666663</v>
      </c>
      <c r="BZ140">
        <f>1-(($AN$120-$AQ$121)/($AQ$122-$AQ$121))</f>
        <v>0.1428571428571429</v>
      </c>
      <c r="CA140">
        <f>(($AO$122-$AQ$122)/($AQ$123-$AQ$122))</f>
        <v>0.42307692307692307</v>
      </c>
      <c r="CB140">
        <f>(($AP$120-$AQ$122)/($AQ$123-$AQ$122))</f>
        <v>0.23076923076923078</v>
      </c>
    </row>
    <row r="141" spans="1:80" x14ac:dyDescent="0.25">
      <c r="A141">
        <v>140</v>
      </c>
      <c r="B141">
        <v>151.29101400000002</v>
      </c>
      <c r="C141" s="2">
        <v>1</v>
      </c>
      <c r="D141">
        <v>133.243754</v>
      </c>
      <c r="E141" s="5">
        <v>2</v>
      </c>
      <c r="P141">
        <v>2</v>
      </c>
      <c r="Q141" t="str">
        <f>CONCATENATE(C141,E141,G141,I141)</f>
        <v>12</v>
      </c>
      <c r="R141">
        <v>3</v>
      </c>
      <c r="X141" t="s">
        <v>274</v>
      </c>
      <c r="Y141" t="s">
        <v>261</v>
      </c>
      <c r="AN141">
        <v>3919</v>
      </c>
      <c r="AO141">
        <v>3877</v>
      </c>
      <c r="AP141">
        <v>3934</v>
      </c>
      <c r="AQ141">
        <v>3864</v>
      </c>
      <c r="AT141">
        <f>(($AO$123-$AN$121)/($AN$122-$AN$121))</f>
        <v>0.57692307692307687</v>
      </c>
      <c r="AU141">
        <f>(($AP$121-$AN$121)/($AN$122-$AN$121))</f>
        <v>0.30769230769230771</v>
      </c>
      <c r="AV141">
        <f>(($AQ$123-$AN$121)/($AN$122-$AN$121))</f>
        <v>0.15384615384615385</v>
      </c>
      <c r="AW141">
        <f>(($AN$122-$AO$123)/($AO$124-$AO$123))</f>
        <v>0.42307692307692307</v>
      </c>
      <c r="AX141">
        <f>(($AP$122-$AO$123)/($AO$124-$AO$123))</f>
        <v>0.76923076923076927</v>
      </c>
      <c r="AY141">
        <f>(($AQ$124-$AO$123)/($AO$124-$AO$123))</f>
        <v>0.61538461538461542</v>
      </c>
      <c r="AZ141">
        <f>(($AN$122-$AP$121)/($AP$122-$AP$121))</f>
        <v>0.66666666666666663</v>
      </c>
      <c r="BA141">
        <f>(($AO$123-$AP$121)/($AP$122-$AP$121))</f>
        <v>0.25925925925925924</v>
      </c>
      <c r="BB141">
        <f>(($AQ$124-$AP$121)/($AP$122-$AP$121))</f>
        <v>0.85185185185185186</v>
      </c>
      <c r="BC141">
        <f>(($AN$121-$AQ$122)/($AQ$123-$AQ$122))</f>
        <v>0.84615384615384615</v>
      </c>
      <c r="BD141">
        <f>(($AO$123-$AQ$123)/($AQ$124-$AQ$123))</f>
        <v>0.40740740740740738</v>
      </c>
      <c r="BE141">
        <f>(($AP$121-$AQ$123)/($AQ$124-$AQ$123))</f>
        <v>0.14814814814814814</v>
      </c>
      <c r="BG141">
        <v>3</v>
      </c>
      <c r="BH141">
        <v>898</v>
      </c>
      <c r="BI141">
        <f>($BH$160-$BH$157)/200</f>
        <v>0.1</v>
      </c>
      <c r="BQ141">
        <f>1-(($AO$123-$AN$121)/($AN$122-$AN$121))</f>
        <v>0.42307692307692313</v>
      </c>
      <c r="BR141">
        <f>(($AP$121-$AN$121)/($AN$122-$AN$121))</f>
        <v>0.30769230769230771</v>
      </c>
      <c r="BS141">
        <f>(($AQ$123-$AN$121)/($AN$122-$AN$121))</f>
        <v>0.15384615384615385</v>
      </c>
      <c r="BT141">
        <f>(($AN$122-$AO$123)/($AO$124-$AO$123))</f>
        <v>0.42307692307692307</v>
      </c>
      <c r="BU141">
        <f>1-(($AP$122-$AO$123)/($AO$124-$AO$123))</f>
        <v>0.23076923076923073</v>
      </c>
      <c r="BV141">
        <f>1-(($AQ$124-$AO$123)/($AO$124-$AO$123))</f>
        <v>0.38461538461538458</v>
      </c>
      <c r="BW141">
        <f>1-(($AN$122-$AP$121)/($AP$122-$AP$121))</f>
        <v>0.33333333333333337</v>
      </c>
      <c r="BX141">
        <f>(($AO$123-$AP$121)/($AP$122-$AP$121))</f>
        <v>0.25925925925925924</v>
      </c>
      <c r="BY141">
        <f>1-(($AQ$124-$AP$121)/($AP$122-$AP$121))</f>
        <v>0.14814814814814814</v>
      </c>
      <c r="BZ141">
        <f>1-(($AN$121-$AQ$122)/($AQ$123-$AQ$122))</f>
        <v>0.15384615384615385</v>
      </c>
      <c r="CA141">
        <f>(($AO$123-$AQ$123)/($AQ$124-$AQ$123))</f>
        <v>0.40740740740740738</v>
      </c>
      <c r="CB141">
        <f>(($AP$121-$AQ$123)/($AQ$124-$AQ$123))</f>
        <v>0.14814814814814814</v>
      </c>
    </row>
    <row r="142" spans="1:80" x14ac:dyDescent="0.25">
      <c r="A142">
        <v>141</v>
      </c>
      <c r="B142">
        <v>151.29101400000002</v>
      </c>
      <c r="C142" s="2">
        <v>1</v>
      </c>
      <c r="D142">
        <v>133.243754</v>
      </c>
      <c r="E142" s="5">
        <v>2</v>
      </c>
      <c r="P142">
        <v>2</v>
      </c>
      <c r="Q142" t="str">
        <f>CONCATENATE(C142,E142,G142,I142)</f>
        <v>12</v>
      </c>
      <c r="R142">
        <v>2</v>
      </c>
      <c r="X142" t="s">
        <v>274</v>
      </c>
      <c r="Y142" t="s">
        <v>262</v>
      </c>
      <c r="AB142" t="s">
        <v>277</v>
      </c>
      <c r="AC142" t="str">
        <f>CONCATENATE($R142,$R143,$R144,$R145)</f>
        <v>2134</v>
      </c>
      <c r="AN142">
        <v>3944</v>
      </c>
      <c r="AO142">
        <v>3904</v>
      </c>
      <c r="AP142">
        <v>3960</v>
      </c>
      <c r="AQ142">
        <v>3889</v>
      </c>
      <c r="AT142">
        <f>(($AO$124-$AN$122)/($AN$123-$AN$122))</f>
        <v>0.57692307692307687</v>
      </c>
      <c r="AU142">
        <f>(($AP$122-$AN$122)/($AN$123-$AN$122))</f>
        <v>0.34615384615384615</v>
      </c>
      <c r="AV142">
        <f>(($AQ$124-$AN$122)/($AN$123-$AN$122))</f>
        <v>0.19230769230769232</v>
      </c>
      <c r="AW142">
        <f>(($AN$123-$AO$124)/($AO$125-$AO$124))</f>
        <v>0.40740740740740738</v>
      </c>
      <c r="AX142">
        <f>(($AP$123-$AO$124)/($AO$125-$AO$124))</f>
        <v>0.77777777777777779</v>
      </c>
      <c r="AY142">
        <f>(($AQ$125-$AO$124)/($AO$125-$AO$124))</f>
        <v>0.59259259259259256</v>
      </c>
      <c r="AZ142">
        <f>(($AN$123-$AP$122)/($AP$123-$AP$122))</f>
        <v>0.62962962962962965</v>
      </c>
      <c r="BA142">
        <f>(($AO$124-$AP$122)/($AP$123-$AP$122))</f>
        <v>0.22222222222222221</v>
      </c>
      <c r="BB142">
        <f>(($AQ$125-$AP$122)/($AP$123-$AP$122))</f>
        <v>0.81481481481481477</v>
      </c>
      <c r="BC142">
        <f>(($AN$122-$AQ$123)/($AQ$124-$AQ$123))</f>
        <v>0.81481481481481477</v>
      </c>
      <c r="BD142">
        <f>(($AO$124-$AQ$124)/($AQ$125-$AQ$124))</f>
        <v>0.38461538461538464</v>
      </c>
      <c r="BE142">
        <f>(($AP$122-$AQ$124)/($AQ$125-$AQ$124))</f>
        <v>0.15384615384615385</v>
      </c>
      <c r="BG142">
        <v>2</v>
      </c>
      <c r="BH142">
        <v>905</v>
      </c>
      <c r="BI142">
        <f>($BH$161-$BH$158)/200</f>
        <v>9.5000000000000001E-2</v>
      </c>
      <c r="BQ142">
        <f>1-(($AO$124-$AN$122)/($AN$123-$AN$122))</f>
        <v>0.42307692307692313</v>
      </c>
      <c r="BR142">
        <f>(($AP$122-$AN$122)/($AN$123-$AN$122))</f>
        <v>0.34615384615384615</v>
      </c>
      <c r="BS142">
        <f>(($AQ$124-$AN$122)/($AN$123-$AN$122))</f>
        <v>0.19230769230769232</v>
      </c>
      <c r="BT142">
        <f>(($AN$123-$AO$124)/($AO$125-$AO$124))</f>
        <v>0.40740740740740738</v>
      </c>
      <c r="BU142">
        <f>1-(($AP$123-$AO$124)/($AO$125-$AO$124))</f>
        <v>0.22222222222222221</v>
      </c>
      <c r="BV142">
        <f>1-(($AQ$125-$AO$124)/($AO$125-$AO$124))</f>
        <v>0.40740740740740744</v>
      </c>
      <c r="BW142">
        <f>1-(($AN$123-$AP$122)/($AP$123-$AP$122))</f>
        <v>0.37037037037037035</v>
      </c>
      <c r="BX142">
        <f>(($AO$124-$AP$122)/($AP$123-$AP$122))</f>
        <v>0.22222222222222221</v>
      </c>
      <c r="BY142">
        <f>1-(($AQ$125-$AP$122)/($AP$123-$AP$122))</f>
        <v>0.18518518518518523</v>
      </c>
      <c r="BZ142">
        <f>1-(($AN$122-$AQ$123)/($AQ$124-$AQ$123))</f>
        <v>0.18518518518518523</v>
      </c>
      <c r="CA142">
        <f>(($AO$124-$AQ$124)/($AQ$125-$AQ$124))</f>
        <v>0.38461538461538464</v>
      </c>
      <c r="CB142">
        <f>(($AP$122-$AQ$124)/($AQ$125-$AQ$124))</f>
        <v>0.15384615384615385</v>
      </c>
    </row>
    <row r="143" spans="1:80" x14ac:dyDescent="0.25">
      <c r="A143">
        <v>142</v>
      </c>
      <c r="B143">
        <v>151.29101400000002</v>
      </c>
      <c r="C143" s="2">
        <v>1</v>
      </c>
      <c r="P143">
        <v>1</v>
      </c>
      <c r="Q143" t="str">
        <f>CONCATENATE(C143,E143,G143,I143)</f>
        <v>1</v>
      </c>
      <c r="R143">
        <v>1</v>
      </c>
      <c r="X143" t="s">
        <v>274</v>
      </c>
      <c r="Y143" t="s">
        <v>259</v>
      </c>
      <c r="AN143">
        <v>3971</v>
      </c>
      <c r="AO143">
        <v>3928</v>
      </c>
      <c r="AP143">
        <v>3987</v>
      </c>
      <c r="AQ143">
        <v>3914</v>
      </c>
      <c r="AT143">
        <f>(($AO$125-$AN$123)/($AN$124-$AN$123))</f>
        <v>0.59259259259259256</v>
      </c>
      <c r="AU143">
        <f>(($AP$123-$AN$123)/($AN$124-$AN$123))</f>
        <v>0.37037037037037035</v>
      </c>
      <c r="AV143">
        <f>(($AQ$125-$AN$123)/($AN$124-$AN$123))</f>
        <v>0.18518518518518517</v>
      </c>
      <c r="AW143">
        <f>(($AN$124-$AO$125)/($AO$126-$AO$125))</f>
        <v>0.42307692307692307</v>
      </c>
      <c r="AX143">
        <f>(($AP$124-$AO$125)/($AO$126-$AO$125))</f>
        <v>0.76923076923076927</v>
      </c>
      <c r="AY143">
        <f>(($AQ$126-$AO$125)/($AO$126-$AO$125))</f>
        <v>0.57692307692307687</v>
      </c>
      <c r="AZ143">
        <f>(($AN$124-$AP$123)/($AP$124-$AP$123))</f>
        <v>0.65384615384615385</v>
      </c>
      <c r="BA143">
        <f>(($AO$125-$AP$123)/($AP$124-$AP$123))</f>
        <v>0.23076923076923078</v>
      </c>
      <c r="BB143">
        <f>(($AQ$126-$AP$123)/($AP$124-$AP$123))</f>
        <v>0.80769230769230771</v>
      </c>
      <c r="BC143">
        <f>(($AN$123-$AQ$124)/($AQ$125-$AQ$124))</f>
        <v>0.80769230769230771</v>
      </c>
      <c r="BD143">
        <f>(($AO$125-$AQ$125)/($AQ$126-$AQ$125))</f>
        <v>0.42307692307692307</v>
      </c>
      <c r="BE143">
        <f>(($AP$123-$AQ$125)/($AQ$126-$AQ$125))</f>
        <v>0.19230769230769232</v>
      </c>
      <c r="BG143">
        <v>1</v>
      </c>
      <c r="BH143">
        <v>911</v>
      </c>
      <c r="BI143">
        <f>($BH$162-$BH$159)/200</f>
        <v>6.5000000000000002E-2</v>
      </c>
      <c r="BQ143">
        <f>1-(($AO$125-$AN$123)/($AN$124-$AN$123))</f>
        <v>0.40740740740740744</v>
      </c>
      <c r="BR143">
        <f>(($AP$123-$AN$123)/($AN$124-$AN$123))</f>
        <v>0.37037037037037035</v>
      </c>
      <c r="BS143">
        <f>(($AQ$125-$AN$123)/($AN$124-$AN$123))</f>
        <v>0.18518518518518517</v>
      </c>
      <c r="BT143">
        <f>(($AN$124-$AO$125)/($AO$126-$AO$125))</f>
        <v>0.42307692307692307</v>
      </c>
      <c r="BU143">
        <f>1-(($AP$124-$AO$125)/($AO$126-$AO$125))</f>
        <v>0.23076923076923073</v>
      </c>
      <c r="BV143">
        <f>1-(($AQ$126-$AO$125)/($AO$126-$AO$125))</f>
        <v>0.42307692307692313</v>
      </c>
      <c r="BW143">
        <f>1-(($AN$124-$AP$123)/($AP$124-$AP$123))</f>
        <v>0.34615384615384615</v>
      </c>
      <c r="BX143">
        <f>(($AO$125-$AP$123)/($AP$124-$AP$123))</f>
        <v>0.23076923076923078</v>
      </c>
      <c r="BY143">
        <f>1-(($AQ$126-$AP$123)/($AP$124-$AP$123))</f>
        <v>0.19230769230769229</v>
      </c>
      <c r="BZ143">
        <f>1-(($AN$123-$AQ$124)/($AQ$125-$AQ$124))</f>
        <v>0.19230769230769229</v>
      </c>
      <c r="CA143">
        <f>(($AO$125-$AQ$125)/($AQ$126-$AQ$125))</f>
        <v>0.42307692307692307</v>
      </c>
      <c r="CB143">
        <f>(($AP$123-$AQ$125)/($AQ$126-$AQ$125))</f>
        <v>0.19230769230769232</v>
      </c>
    </row>
    <row r="144" spans="1:80" x14ac:dyDescent="0.25">
      <c r="A144">
        <v>143</v>
      </c>
      <c r="B144">
        <v>151.29101400000002</v>
      </c>
      <c r="C144" s="2">
        <v>1</v>
      </c>
      <c r="P144">
        <v>1</v>
      </c>
      <c r="Q144" t="str">
        <f>CONCATENATE(C144,E144,G144,I144)</f>
        <v>1</v>
      </c>
      <c r="R144">
        <v>3</v>
      </c>
      <c r="X144" t="s">
        <v>274</v>
      </c>
      <c r="Y144" t="s">
        <v>262</v>
      </c>
      <c r="AN144">
        <v>3999</v>
      </c>
      <c r="AO144">
        <v>3953</v>
      </c>
      <c r="AP144">
        <v>4013</v>
      </c>
      <c r="AQ144">
        <v>3940</v>
      </c>
      <c r="AT144">
        <f>(($AO$126-$AN$124)/($AN$125-$AN$124))</f>
        <v>0.55555555555555558</v>
      </c>
      <c r="AU144">
        <f>(($AP$124-$AN$124)/($AN$125-$AN$124))</f>
        <v>0.33333333333333331</v>
      </c>
      <c r="AV144">
        <f>(($AQ$126-$AN$124)/($AN$125-$AN$124))</f>
        <v>0.14814814814814814</v>
      </c>
      <c r="AW144">
        <f>(($AN$125-$AO$126)/($AO$127-$AO$126))</f>
        <v>0.44444444444444442</v>
      </c>
      <c r="AX144">
        <f>(($AP$125-$AO$126)/($AO$127-$AO$126))</f>
        <v>0.81481481481481477</v>
      </c>
      <c r="AY144">
        <f>(($AQ$127-$AO$126)/($AO$127-$AO$126))</f>
        <v>0.59259259259259256</v>
      </c>
      <c r="AZ144">
        <f>(($AN$125-$AP$124)/($AP$125-$AP$124))</f>
        <v>0.6428571428571429</v>
      </c>
      <c r="BA144">
        <f>(($AO$126-$AP$124)/($AP$125-$AP$124))</f>
        <v>0.21428571428571427</v>
      </c>
      <c r="BB144">
        <f>(($AQ$127-$AP$124)/($AP$125-$AP$124))</f>
        <v>0.7857142857142857</v>
      </c>
      <c r="BC144">
        <f>(($AN$124-$AQ$125)/($AQ$126-$AQ$125))</f>
        <v>0.84615384615384615</v>
      </c>
      <c r="BD144">
        <f>(($AO$126-$AQ$126)/($AQ$127-$AQ$126))</f>
        <v>0.40740740740740738</v>
      </c>
      <c r="BE144">
        <f>(($AP$124-$AQ$126)/($AQ$127-$AQ$126))</f>
        <v>0.18518518518518517</v>
      </c>
      <c r="BG144">
        <v>3</v>
      </c>
      <c r="BH144">
        <v>918</v>
      </c>
      <c r="BI144">
        <f>($BH$168-$BH$165)/200</f>
        <v>6.5000000000000002E-2</v>
      </c>
      <c r="BQ144">
        <f>1-(($AO$126-$AN$124)/($AN$125-$AN$124))</f>
        <v>0.44444444444444442</v>
      </c>
      <c r="BR144">
        <f>(($AP$124-$AN$124)/($AN$125-$AN$124))</f>
        <v>0.33333333333333331</v>
      </c>
      <c r="BS144">
        <f>(($AQ$126-$AN$124)/($AN$125-$AN$124))</f>
        <v>0.14814814814814814</v>
      </c>
      <c r="BT144">
        <f>(($AN$125-$AO$126)/($AO$127-$AO$126))</f>
        <v>0.44444444444444442</v>
      </c>
      <c r="BU144">
        <f>1-(($AP$125-$AO$126)/($AO$127-$AO$126))</f>
        <v>0.18518518518518523</v>
      </c>
      <c r="BV144">
        <f>1-(($AQ$127-$AO$126)/($AO$127-$AO$126))</f>
        <v>0.40740740740740744</v>
      </c>
      <c r="BW144">
        <f>1-(($AN$125-$AP$124)/($AP$125-$AP$124))</f>
        <v>0.3571428571428571</v>
      </c>
      <c r="BX144">
        <f>(($AO$126-$AP$124)/($AP$125-$AP$124))</f>
        <v>0.21428571428571427</v>
      </c>
      <c r="BY144">
        <f>1-(($AQ$127-$AP$124)/($AP$125-$AP$124))</f>
        <v>0.2142857142857143</v>
      </c>
      <c r="BZ144">
        <f>1-(($AN$124-$AQ$125)/($AQ$126-$AQ$125))</f>
        <v>0.15384615384615385</v>
      </c>
      <c r="CA144">
        <f>(($AO$126-$AQ$126)/($AQ$127-$AQ$126))</f>
        <v>0.40740740740740738</v>
      </c>
      <c r="CB144">
        <f>(($AP$124-$AQ$126)/($AQ$127-$AQ$126))</f>
        <v>0.18518518518518517</v>
      </c>
    </row>
    <row r="145" spans="1:80" x14ac:dyDescent="0.25">
      <c r="A145">
        <v>144</v>
      </c>
      <c r="B145">
        <v>151.29101400000002</v>
      </c>
      <c r="C145" s="2">
        <v>1</v>
      </c>
      <c r="H145">
        <v>134.915896</v>
      </c>
      <c r="I145" s="3">
        <v>4</v>
      </c>
      <c r="P145">
        <v>2</v>
      </c>
      <c r="Q145" t="str">
        <f>CONCATENATE(C145,E145,G145,I145)</f>
        <v>14</v>
      </c>
      <c r="R145">
        <v>4</v>
      </c>
      <c r="X145" t="s">
        <v>274</v>
      </c>
      <c r="Y145" t="s">
        <v>259</v>
      </c>
      <c r="AN145">
        <v>4023</v>
      </c>
      <c r="AO145">
        <v>3980</v>
      </c>
      <c r="AP145">
        <v>4038</v>
      </c>
      <c r="AQ145">
        <v>3963</v>
      </c>
      <c r="AT145">
        <f>(($AO$127-$AN$125)/($AN$126-$AN$125))</f>
        <v>0.5357142857142857</v>
      </c>
      <c r="AU145">
        <f>(($AP$125-$AN$125)/($AN$126-$AN$125))</f>
        <v>0.35714285714285715</v>
      </c>
      <c r="AV145">
        <f>(($AQ$127-$AN$125)/($AN$126-$AN$125))</f>
        <v>0.14285714285714285</v>
      </c>
      <c r="AW145">
        <f>(($AN$126-$AO$127)/($AO$128-$AO$127))</f>
        <v>0.44827586206896552</v>
      </c>
      <c r="AX145">
        <f>(($AP$126-$AO$127)/($AO$128-$AO$127))</f>
        <v>0.89655172413793105</v>
      </c>
      <c r="AY145">
        <f>(($AQ$128-$AO$127)/($AO$128-$AO$127))</f>
        <v>0.55172413793103448</v>
      </c>
      <c r="AZ145">
        <f>(($AN$126-$AP$125)/($AP$126-$AP$125))</f>
        <v>0.58064516129032262</v>
      </c>
      <c r="BA145">
        <f>(($AO$127-$AP$125)/($AP$126-$AP$125))</f>
        <v>0.16129032258064516</v>
      </c>
      <c r="BB145">
        <f>(($AQ$128-$AP$125)/($AP$126-$AP$125))</f>
        <v>0.67741935483870963</v>
      </c>
      <c r="BC145">
        <f>(($AN$125-$AQ$126)/($AQ$127-$AQ$126))</f>
        <v>0.85185185185185186</v>
      </c>
      <c r="BD145">
        <f>(($AO$127-$AQ$127)/($AQ$128-$AQ$127))</f>
        <v>0.40740740740740738</v>
      </c>
      <c r="BE145">
        <f>(($AP$125-$AQ$127)/($AQ$128-$AQ$127))</f>
        <v>0.22222222222222221</v>
      </c>
      <c r="BG145">
        <v>4</v>
      </c>
      <c r="BH145">
        <v>918</v>
      </c>
      <c r="BI145">
        <f>($BH$169-$BH$166)/200</f>
        <v>0.09</v>
      </c>
      <c r="BQ145">
        <f>1-(($AO$127-$AN$125)/($AN$126-$AN$125))</f>
        <v>0.4642857142857143</v>
      </c>
      <c r="BR145">
        <f>(($AP$125-$AN$125)/($AN$126-$AN$125))</f>
        <v>0.35714285714285715</v>
      </c>
      <c r="BS145">
        <f>(($AQ$127-$AN$125)/($AN$126-$AN$125))</f>
        <v>0.14285714285714285</v>
      </c>
      <c r="BT145">
        <f>(($AN$126-$AO$127)/($AO$128-$AO$127))</f>
        <v>0.44827586206896552</v>
      </c>
      <c r="BU145">
        <f>1-(($AP$126-$AO$127)/($AO$128-$AO$127))</f>
        <v>0.10344827586206895</v>
      </c>
      <c r="BV145">
        <f>1-(($AQ$128-$AO$127)/($AO$128-$AO$127))</f>
        <v>0.44827586206896552</v>
      </c>
      <c r="BW145">
        <f>1-(($AN$126-$AP$125)/($AP$126-$AP$125))</f>
        <v>0.41935483870967738</v>
      </c>
      <c r="BX145">
        <f>(($AO$127-$AP$125)/($AP$126-$AP$125))</f>
        <v>0.16129032258064516</v>
      </c>
      <c r="BY145">
        <f>1-(($AQ$128-$AP$125)/($AP$126-$AP$125))</f>
        <v>0.32258064516129037</v>
      </c>
      <c r="BZ145">
        <f>1-(($AN$125-$AQ$126)/($AQ$127-$AQ$126))</f>
        <v>0.14814814814814814</v>
      </c>
      <c r="CA145">
        <f>(($AO$127-$AQ$127)/($AQ$128-$AQ$127))</f>
        <v>0.40740740740740738</v>
      </c>
      <c r="CB145">
        <f>(($AP$125-$AQ$127)/($AQ$128-$AQ$127))</f>
        <v>0.22222222222222221</v>
      </c>
    </row>
    <row r="146" spans="1:80" x14ac:dyDescent="0.25">
      <c r="A146">
        <v>145</v>
      </c>
      <c r="B146">
        <v>151.29101400000002</v>
      </c>
      <c r="C146" s="2">
        <v>1</v>
      </c>
      <c r="H146">
        <v>134.92887400000001</v>
      </c>
      <c r="I146" s="3">
        <v>4</v>
      </c>
      <c r="P146">
        <v>2</v>
      </c>
      <c r="Q146" t="str">
        <f>CONCATENATE(C146,E146,G146,I146)</f>
        <v>14</v>
      </c>
      <c r="R146">
        <v>2</v>
      </c>
      <c r="X146" t="s">
        <v>274</v>
      </c>
      <c r="Y146" t="s">
        <v>260</v>
      </c>
      <c r="AB146" t="s">
        <v>277</v>
      </c>
      <c r="AC146" t="str">
        <f>CONCATENATE($R146,$R147,$R148,$R149)</f>
        <v>2134</v>
      </c>
      <c r="AN146">
        <v>4048</v>
      </c>
      <c r="AO146">
        <v>4007</v>
      </c>
      <c r="AP146">
        <v>4064</v>
      </c>
      <c r="AQ146">
        <v>3991</v>
      </c>
      <c r="BC146">
        <f>(($AN$126-$AQ$127)/($AQ$128-$AQ$127))</f>
        <v>0.88888888888888884</v>
      </c>
      <c r="BG146">
        <v>2</v>
      </c>
      <c r="BH146">
        <v>929</v>
      </c>
      <c r="BI146">
        <f>($BH$170-$BH$167)/200</f>
        <v>0.09</v>
      </c>
      <c r="BZ146">
        <f>1-(($AN$126-$AQ$127)/($AQ$128-$AQ$127))</f>
        <v>0.11111111111111116</v>
      </c>
    </row>
    <row r="147" spans="1:80" x14ac:dyDescent="0.25">
      <c r="A147">
        <v>146</v>
      </c>
      <c r="B147">
        <v>151.29101400000002</v>
      </c>
      <c r="C147" s="2">
        <v>1</v>
      </c>
      <c r="H147">
        <v>134.968715</v>
      </c>
      <c r="I147" s="3">
        <v>4</v>
      </c>
      <c r="P147">
        <v>2</v>
      </c>
      <c r="Q147" t="str">
        <f>CONCATENATE(C147,E147,G147,I147)</f>
        <v>14</v>
      </c>
      <c r="R147">
        <v>1</v>
      </c>
      <c r="X147" t="s">
        <v>276</v>
      </c>
      <c r="Y147" t="s">
        <v>267</v>
      </c>
      <c r="AN147">
        <v>4076</v>
      </c>
      <c r="AO147">
        <v>4033</v>
      </c>
      <c r="AP147">
        <v>4136</v>
      </c>
      <c r="AQ147">
        <v>4018</v>
      </c>
      <c r="BG147">
        <v>1</v>
      </c>
      <c r="BH147">
        <v>933</v>
      </c>
      <c r="BI147">
        <f>($BH$171-$BH$168)/200</f>
        <v>0.11</v>
      </c>
    </row>
    <row r="148" spans="1:80" x14ac:dyDescent="0.25">
      <c r="A148">
        <v>147</v>
      </c>
      <c r="B148">
        <v>151.29101400000002</v>
      </c>
      <c r="C148" s="2">
        <v>1</v>
      </c>
      <c r="H148">
        <v>134.96624299999999</v>
      </c>
      <c r="I148" s="3">
        <v>4</v>
      </c>
      <c r="P148">
        <v>2</v>
      </c>
      <c r="Q148" t="str">
        <f>CONCATENATE(C148,E148,G148,I148)</f>
        <v>14</v>
      </c>
      <c r="R148">
        <v>3</v>
      </c>
      <c r="X148" t="s">
        <v>277</v>
      </c>
      <c r="Y148" t="s">
        <v>268</v>
      </c>
      <c r="AN148">
        <v>4120</v>
      </c>
      <c r="AO148">
        <v>4060</v>
      </c>
      <c r="AP148">
        <v>4164</v>
      </c>
      <c r="AQ148">
        <v>4044</v>
      </c>
      <c r="BG148">
        <v>3</v>
      </c>
      <c r="BH148">
        <v>940</v>
      </c>
      <c r="BI148">
        <f>($BH$172-$BH$169)/200</f>
        <v>0.05</v>
      </c>
    </row>
    <row r="149" spans="1:80" x14ac:dyDescent="0.25">
      <c r="A149">
        <v>148</v>
      </c>
      <c r="B149">
        <v>151.29101400000002</v>
      </c>
      <c r="C149" s="2">
        <v>1</v>
      </c>
      <c r="H149">
        <v>134.952403</v>
      </c>
      <c r="I149" s="3">
        <v>4</v>
      </c>
      <c r="P149">
        <v>2</v>
      </c>
      <c r="Q149" t="str">
        <f>CONCATENATE(C149,E149,G149,I149)</f>
        <v>14</v>
      </c>
      <c r="R149">
        <v>4</v>
      </c>
      <c r="X149" t="s">
        <v>277</v>
      </c>
      <c r="Y149" t="s">
        <v>269</v>
      </c>
      <c r="AN149">
        <v>4150</v>
      </c>
      <c r="AO149">
        <v>4134</v>
      </c>
      <c r="AP149">
        <v>4194</v>
      </c>
      <c r="AQ149">
        <v>4072</v>
      </c>
      <c r="AT149">
        <f>(($AO$129-$AN$127)/($AN$128-$AN$127))</f>
        <v>0.36</v>
      </c>
      <c r="AU149">
        <f>(($AP$127-$AN$127)/($AN$128-$AN$127))</f>
        <v>0.52</v>
      </c>
      <c r="AV149">
        <f>(($AQ$130-$AN$127)/($AN$128-$AN$127))</f>
        <v>0.68</v>
      </c>
      <c r="AW149">
        <f>(($AN$128-$AO$129)/($AO$130-$AO$129))</f>
        <v>0.72727272727272729</v>
      </c>
      <c r="AX149">
        <f>(($AP$127-$AO$129)/($AO$130-$AO$129))</f>
        <v>0.18181818181818182</v>
      </c>
      <c r="AY149">
        <f>(($AQ$130-$AO$129)/($AO$130-$AO$129))</f>
        <v>0.36363636363636365</v>
      </c>
      <c r="AZ149">
        <f>(($AN$128-$AP$127)/($AP$128-$AP$127))</f>
        <v>0.48</v>
      </c>
      <c r="BA149">
        <f>(($AO$130-$AP$127)/($AP$128-$AP$127))</f>
        <v>0.72</v>
      </c>
      <c r="BB149">
        <f>(($AQ$130-$AP$127)/($AP$128-$AP$127))</f>
        <v>0.16</v>
      </c>
      <c r="BC149">
        <f>(($AN$127-$AQ$129)/($AQ$130-$AQ$129))</f>
        <v>0.29166666666666669</v>
      </c>
      <c r="BD149">
        <f>(($AO$129-$AQ$129)/($AQ$130-$AQ$129))</f>
        <v>0.66666666666666663</v>
      </c>
      <c r="BE149">
        <f>(($AP$127-$AQ$129)/($AQ$130-$AQ$129))</f>
        <v>0.83333333333333337</v>
      </c>
      <c r="BG149">
        <v>4</v>
      </c>
      <c r="BH149">
        <v>940</v>
      </c>
      <c r="BI149">
        <f>($BH$173-$BH$170)/200</f>
        <v>0.09</v>
      </c>
      <c r="BQ149">
        <f>(($AO$129-$AN$127)/($AN$128-$AN$127))</f>
        <v>0.36</v>
      </c>
      <c r="BR149">
        <f>1-(($AP$127-$AN$127)/($AN$128-$AN$127))</f>
        <v>0.48</v>
      </c>
      <c r="BS149">
        <f>1-(($AQ$130-$AN$127)/($AN$128-$AN$127))</f>
        <v>0.31999999999999995</v>
      </c>
      <c r="BT149">
        <f>1-(($AN$128-$AO$129)/($AO$130-$AO$129))</f>
        <v>0.27272727272727271</v>
      </c>
      <c r="BU149">
        <f>(($AP$127-$AO$129)/($AO$130-$AO$129))</f>
        <v>0.18181818181818182</v>
      </c>
      <c r="BV149">
        <f>(($AQ$130-$AO$129)/($AO$130-$AO$129))</f>
        <v>0.36363636363636365</v>
      </c>
      <c r="BW149">
        <f>(($AN$128-$AP$127)/($AP$128-$AP$127))</f>
        <v>0.48</v>
      </c>
      <c r="BX149">
        <f>1-(($AO$130-$AP$127)/($AP$128-$AP$127))</f>
        <v>0.28000000000000003</v>
      </c>
      <c r="BY149">
        <f>(($AQ$130-$AP$127)/($AP$128-$AP$127))</f>
        <v>0.16</v>
      </c>
      <c r="BZ149">
        <f>(($AN$127-$AQ$129)/($AQ$130-$AQ$129))</f>
        <v>0.29166666666666669</v>
      </c>
      <c r="CA149">
        <f>1-(($AO$129-$AQ$129)/($AQ$130-$AQ$129))</f>
        <v>0.33333333333333337</v>
      </c>
      <c r="CB149">
        <f>1-(($AP$127-$AQ$129)/($AQ$130-$AQ$129))</f>
        <v>0.16666666666666663</v>
      </c>
    </row>
    <row r="150" spans="1:80" x14ac:dyDescent="0.25">
      <c r="A150">
        <v>149</v>
      </c>
      <c r="B150">
        <v>151.29101400000002</v>
      </c>
      <c r="C150" s="2">
        <v>1</v>
      </c>
      <c r="F150">
        <v>150.21062699999999</v>
      </c>
      <c r="G150" s="4">
        <v>3</v>
      </c>
      <c r="H150">
        <v>134.91221200000001</v>
      </c>
      <c r="I150" s="3">
        <v>4</v>
      </c>
      <c r="P150">
        <v>3</v>
      </c>
      <c r="Q150" t="str">
        <f>CONCATENATE(C150,E150,G150,I150)</f>
        <v>134</v>
      </c>
      <c r="R150">
        <v>2</v>
      </c>
      <c r="X150" t="s">
        <v>277</v>
      </c>
      <c r="Y150" t="s">
        <v>270</v>
      </c>
      <c r="AB150" t="s">
        <v>277</v>
      </c>
      <c r="AC150" t="str">
        <f>CONCATENATE($R150,$R151,$R152,$R153)</f>
        <v>2134</v>
      </c>
      <c r="AN150">
        <v>4179</v>
      </c>
      <c r="AO150">
        <v>4164</v>
      </c>
      <c r="AP150">
        <v>4223</v>
      </c>
      <c r="AQ150">
        <v>4117</v>
      </c>
      <c r="AT150">
        <f>(($AO$130-$AN$128)/($AN$129-$AN$128))</f>
        <v>0.24</v>
      </c>
      <c r="AU150">
        <f>(($AP$128-$AN$128)/($AN$129-$AN$128))</f>
        <v>0.52</v>
      </c>
      <c r="AV150">
        <f>(($AQ$131-$AN$128)/($AN$129-$AN$128))</f>
        <v>0.6</v>
      </c>
      <c r="AW150">
        <f>(($AN$129-$AO$130)/($AO$131-$AO$130))</f>
        <v>0.79166666666666663</v>
      </c>
      <c r="AX150">
        <f>(($AP$128-$AO$130)/($AO$131-$AO$130))</f>
        <v>0.29166666666666669</v>
      </c>
      <c r="AY150">
        <f>(($AQ$131-$AO$130)/($AO$131-$AO$130))</f>
        <v>0.375</v>
      </c>
      <c r="AZ150">
        <f>(($AN$129-$AP$128)/($AP$129-$AP$128))</f>
        <v>0.48</v>
      </c>
      <c r="BA150">
        <f>(($AO$131-$AP$128)/($AP$129-$AP$128))</f>
        <v>0.68</v>
      </c>
      <c r="BB150">
        <f>(($AQ$131-$AP$128)/($AP$129-$AP$128))</f>
        <v>0.08</v>
      </c>
      <c r="BC150">
        <f>(($AN$128-$AQ$130)/($AQ$131-$AQ$130))</f>
        <v>0.34782608695652173</v>
      </c>
      <c r="BD150">
        <f>(($AO$130-$AQ$130)/($AQ$131-$AQ$130))</f>
        <v>0.60869565217391308</v>
      </c>
      <c r="BE150">
        <f>(($AP$128-$AQ$130)/($AQ$131-$AQ$130))</f>
        <v>0.91304347826086951</v>
      </c>
      <c r="BG150">
        <v>2</v>
      </c>
      <c r="BH150">
        <v>951</v>
      </c>
      <c r="BI150">
        <f>($BH$174-$BH$171)/200</f>
        <v>0.08</v>
      </c>
      <c r="BQ150">
        <f>(($AO$130-$AN$128)/($AN$129-$AN$128))</f>
        <v>0.24</v>
      </c>
      <c r="BR150">
        <f>1-(($AP$128-$AN$128)/($AN$129-$AN$128))</f>
        <v>0.48</v>
      </c>
      <c r="BS150">
        <f>1-(($AQ$131-$AN$128)/($AN$129-$AN$128))</f>
        <v>0.4</v>
      </c>
      <c r="BT150">
        <f>1-(($AN$129-$AO$130)/($AO$131-$AO$130))</f>
        <v>0.20833333333333337</v>
      </c>
      <c r="BU150">
        <f>(($AP$128-$AO$130)/($AO$131-$AO$130))</f>
        <v>0.29166666666666669</v>
      </c>
      <c r="BV150">
        <f>(($AQ$131-$AO$130)/($AO$131-$AO$130))</f>
        <v>0.375</v>
      </c>
      <c r="BW150">
        <f>(($AN$129-$AP$128)/($AP$129-$AP$128))</f>
        <v>0.48</v>
      </c>
      <c r="BX150">
        <f>1-(($AO$131-$AP$128)/($AP$129-$AP$128))</f>
        <v>0.31999999999999995</v>
      </c>
      <c r="BY150">
        <f>(($AQ$131-$AP$128)/($AP$129-$AP$128))</f>
        <v>0.08</v>
      </c>
      <c r="BZ150">
        <f>(($AN$128-$AQ$130)/($AQ$131-$AQ$130))</f>
        <v>0.34782608695652173</v>
      </c>
      <c r="CA150">
        <f>1-(($AO$130-$AQ$130)/($AQ$131-$AQ$130))</f>
        <v>0.39130434782608692</v>
      </c>
      <c r="CB150">
        <f>1-(($AP$128-$AQ$130)/($AQ$131-$AQ$130))</f>
        <v>8.6956521739130488E-2</v>
      </c>
    </row>
    <row r="151" spans="1:80" x14ac:dyDescent="0.25">
      <c r="A151">
        <v>150</v>
      </c>
      <c r="B151">
        <v>151.29101400000002</v>
      </c>
      <c r="C151" s="2">
        <v>1</v>
      </c>
      <c r="F151">
        <v>150.21062699999999</v>
      </c>
      <c r="G151" s="4">
        <v>3</v>
      </c>
      <c r="H151">
        <v>134.928065</v>
      </c>
      <c r="I151" s="3">
        <v>4</v>
      </c>
      <c r="P151">
        <v>3</v>
      </c>
      <c r="Q151" t="str">
        <f>CONCATENATE(C151,E151,G151,I151)</f>
        <v>134</v>
      </c>
      <c r="R151">
        <v>1</v>
      </c>
      <c r="X151" t="s">
        <v>277</v>
      </c>
      <c r="Y151" t="s">
        <v>271</v>
      </c>
      <c r="AN151">
        <v>4208</v>
      </c>
      <c r="AO151">
        <v>4193</v>
      </c>
      <c r="AP151">
        <v>4251</v>
      </c>
      <c r="AQ151">
        <v>4147</v>
      </c>
      <c r="AT151">
        <f>(($AO$131-$AN$129)/($AN$130-$AN$129))</f>
        <v>0.23809523809523808</v>
      </c>
      <c r="AU151">
        <f>(($AP$129-$AN$129)/($AN$130-$AN$129))</f>
        <v>0.61904761904761907</v>
      </c>
      <c r="AV151">
        <f>(($AQ$132-$AN$129)/($AN$130-$AN$129))</f>
        <v>0.66666666666666663</v>
      </c>
      <c r="AW151">
        <f>(($AN$130-$AO$131)/($AO$132-$AO$131))</f>
        <v>0.66666666666666663</v>
      </c>
      <c r="AX151">
        <f>(($AP$129-$AO$131)/($AO$132-$AO$131))</f>
        <v>0.33333333333333331</v>
      </c>
      <c r="AY151">
        <f>(($AQ$132-$AO$131)/($AO$132-$AO$131))</f>
        <v>0.375</v>
      </c>
      <c r="AZ151">
        <f>(($AN$130-$AP$129)/($AP$130-$AP$129))</f>
        <v>0.36363636363636365</v>
      </c>
      <c r="BA151">
        <f>(($AO$132-$AP$129)/($AP$130-$AP$129))</f>
        <v>0.72727272727272729</v>
      </c>
      <c r="BB151">
        <f>(($AQ$132-$AP$129)/($AP$130-$AP$129))</f>
        <v>4.5454545454545456E-2</v>
      </c>
      <c r="BC151">
        <f>(($AN$129-$AQ$131)/($AQ$132-$AQ$131))</f>
        <v>0.41666666666666669</v>
      </c>
      <c r="BD151">
        <f>(($AO$131-$AQ$131)/($AQ$132-$AQ$131))</f>
        <v>0.625</v>
      </c>
      <c r="BE151">
        <f>(($AP$129-$AQ$131)/($AQ$132-$AQ$131))</f>
        <v>0.95833333333333337</v>
      </c>
      <c r="BG151">
        <v>1</v>
      </c>
      <c r="BH151">
        <v>955</v>
      </c>
      <c r="BI151">
        <f>($BH$175-$BH$172)/200</f>
        <v>0.115</v>
      </c>
      <c r="BQ151">
        <f>(($AO$131-$AN$129)/($AN$130-$AN$129))</f>
        <v>0.23809523809523808</v>
      </c>
      <c r="BR151">
        <f>1-(($AP$129-$AN$129)/($AN$130-$AN$129))</f>
        <v>0.38095238095238093</v>
      </c>
      <c r="BS151">
        <f>1-(($AQ$132-$AN$129)/($AN$130-$AN$129))</f>
        <v>0.33333333333333337</v>
      </c>
      <c r="BT151">
        <f>1-(($AN$130-$AO$131)/($AO$132-$AO$131))</f>
        <v>0.33333333333333337</v>
      </c>
      <c r="BU151">
        <f>(($AP$129-$AO$131)/($AO$132-$AO$131))</f>
        <v>0.33333333333333331</v>
      </c>
      <c r="BV151">
        <f>(($AQ$132-$AO$131)/($AO$132-$AO$131))</f>
        <v>0.375</v>
      </c>
      <c r="BW151">
        <f>(($AN$130-$AP$129)/($AP$130-$AP$129))</f>
        <v>0.36363636363636365</v>
      </c>
      <c r="BX151">
        <f>1-(($AO$132-$AP$129)/($AP$130-$AP$129))</f>
        <v>0.27272727272727271</v>
      </c>
      <c r="BY151">
        <f>(($AQ$132-$AP$129)/($AP$130-$AP$129))</f>
        <v>4.5454545454545456E-2</v>
      </c>
      <c r="BZ151">
        <f>(($AN$129-$AQ$131)/($AQ$132-$AQ$131))</f>
        <v>0.41666666666666669</v>
      </c>
      <c r="CA151">
        <f>1-(($AO$131-$AQ$131)/($AQ$132-$AQ$131))</f>
        <v>0.375</v>
      </c>
      <c r="CB151">
        <f>1-(($AP$129-$AQ$131)/($AQ$132-$AQ$131))</f>
        <v>4.166666666666663E-2</v>
      </c>
    </row>
    <row r="152" spans="1:80" x14ac:dyDescent="0.25">
      <c r="A152">
        <v>151</v>
      </c>
      <c r="F152">
        <v>150.21062699999999</v>
      </c>
      <c r="G152" s="4">
        <v>3</v>
      </c>
      <c r="H152">
        <v>134.89933300000001</v>
      </c>
      <c r="I152" s="3">
        <v>4</v>
      </c>
      <c r="P152">
        <v>2</v>
      </c>
      <c r="Q152" t="str">
        <f>CONCATENATE(C152,E152,G152,I152)</f>
        <v>34</v>
      </c>
      <c r="R152">
        <v>3</v>
      </c>
      <c r="X152" t="s">
        <v>277</v>
      </c>
      <c r="Y152" t="s">
        <v>268</v>
      </c>
      <c r="AN152">
        <v>4236</v>
      </c>
      <c r="AO152">
        <v>4223</v>
      </c>
      <c r="AP152">
        <v>4279</v>
      </c>
      <c r="AQ152">
        <v>4178</v>
      </c>
      <c r="AT152">
        <f>(($AO$132-$AN$130)/($AN$131-$AN$130))</f>
        <v>0.32</v>
      </c>
      <c r="AU152">
        <f>(($AP$130-$AN$130)/($AN$131-$AN$130))</f>
        <v>0.56000000000000005</v>
      </c>
      <c r="AV152">
        <f>(($AQ$133-$AN$130)/($AN$131-$AN$130))</f>
        <v>0.68</v>
      </c>
      <c r="AW152">
        <f>(($AN$131-$AO$132)/($AO$133-$AO$132))</f>
        <v>0.73913043478260865</v>
      </c>
      <c r="AX152">
        <f>(($AP$130-$AO$132)/($AO$133-$AO$132))</f>
        <v>0.2608695652173913</v>
      </c>
      <c r="AY152">
        <f>(($AQ$133-$AO$132)/($AO$133-$AO$132))</f>
        <v>0.39130434782608697</v>
      </c>
      <c r="AZ152">
        <f>(($AN$131-$AP$130)/($AP$131-$AP$130))</f>
        <v>0.44</v>
      </c>
      <c r="BA152">
        <f>(($AO$133-$AP$130)/($AP$131-$AP$130))</f>
        <v>0.68</v>
      </c>
      <c r="BB152">
        <f>(($AQ$133-$AP$130)/($AP$131-$AP$130))</f>
        <v>0.12</v>
      </c>
      <c r="BC152">
        <f>(($AN$130-$AQ$132)/($AQ$133-$AQ$132))</f>
        <v>0.29166666666666669</v>
      </c>
      <c r="BD152">
        <f>(($AO$132-$AQ$132)/($AQ$133-$AQ$132))</f>
        <v>0.625</v>
      </c>
      <c r="BE152">
        <f>(($AP$130-$AQ$132)/($AQ$133-$AQ$132))</f>
        <v>0.875</v>
      </c>
      <c r="BG152">
        <v>3</v>
      </c>
      <c r="BH152">
        <v>963</v>
      </c>
      <c r="BI152">
        <f>($BH$176-$BH$173)/200</f>
        <v>0.05</v>
      </c>
      <c r="BQ152">
        <f>(($AO$132-$AN$130)/($AN$131-$AN$130))</f>
        <v>0.32</v>
      </c>
      <c r="BR152">
        <f>1-(($AP$130-$AN$130)/($AN$131-$AN$130))</f>
        <v>0.43999999999999995</v>
      </c>
      <c r="BS152">
        <f>1-(($AQ$133-$AN$130)/($AN$131-$AN$130))</f>
        <v>0.31999999999999995</v>
      </c>
      <c r="BT152">
        <f>1-(($AN$131-$AO$132)/($AO$133-$AO$132))</f>
        <v>0.26086956521739135</v>
      </c>
      <c r="BU152">
        <f>(($AP$130-$AO$132)/($AO$133-$AO$132))</f>
        <v>0.2608695652173913</v>
      </c>
      <c r="BV152">
        <f>(($AQ$133-$AO$132)/($AO$133-$AO$132))</f>
        <v>0.39130434782608697</v>
      </c>
      <c r="BW152">
        <f>(($AN$131-$AP$130)/($AP$131-$AP$130))</f>
        <v>0.44</v>
      </c>
      <c r="BX152">
        <f>1-(($AO$133-$AP$130)/($AP$131-$AP$130))</f>
        <v>0.31999999999999995</v>
      </c>
      <c r="BY152">
        <f>(($AQ$133-$AP$130)/($AP$131-$AP$130))</f>
        <v>0.12</v>
      </c>
      <c r="BZ152">
        <f>(($AN$130-$AQ$132)/($AQ$133-$AQ$132))</f>
        <v>0.29166666666666669</v>
      </c>
      <c r="CA152">
        <f>1-(($AO$132-$AQ$132)/($AQ$133-$AQ$132))</f>
        <v>0.375</v>
      </c>
      <c r="CB152">
        <f>1-(($AP$130-$AQ$132)/($AQ$133-$AQ$132))</f>
        <v>0.125</v>
      </c>
    </row>
    <row r="153" spans="1:80" x14ac:dyDescent="0.25">
      <c r="A153">
        <v>152</v>
      </c>
      <c r="F153">
        <v>150.21062699999999</v>
      </c>
      <c r="G153" s="4">
        <v>3</v>
      </c>
      <c r="H153">
        <v>134.882915</v>
      </c>
      <c r="I153" s="3">
        <v>4</v>
      </c>
      <c r="P153">
        <v>2</v>
      </c>
      <c r="Q153" t="str">
        <f>CONCATENATE(C153,E153,G153,I153)</f>
        <v>34</v>
      </c>
      <c r="R153">
        <v>4</v>
      </c>
      <c r="X153" t="s">
        <v>277</v>
      </c>
      <c r="Y153" t="s">
        <v>269</v>
      </c>
      <c r="AN153">
        <v>4264</v>
      </c>
      <c r="AO153">
        <v>4249</v>
      </c>
      <c r="AP153">
        <v>4307</v>
      </c>
      <c r="AQ153">
        <v>4206</v>
      </c>
      <c r="AT153">
        <f>(($AO$133-$AN$131)/($AN$132-$AN$131))</f>
        <v>0.2608695652173913</v>
      </c>
      <c r="AU153">
        <f>(($AP$131-$AN$131)/($AN$132-$AN$131))</f>
        <v>0.60869565217391308</v>
      </c>
      <c r="AV153">
        <f>(($AQ$134-$AN$131)/($AN$132-$AN$131))</f>
        <v>0.69565217391304346</v>
      </c>
      <c r="AW153">
        <f>(($AN$132-$AO$133)/($AO$134-$AO$133))</f>
        <v>0.68</v>
      </c>
      <c r="AX153">
        <f>(($AP$131-$AO$133)/($AO$134-$AO$133))</f>
        <v>0.32</v>
      </c>
      <c r="AY153">
        <f>(($AQ$134-$AO$133)/($AO$134-$AO$133))</f>
        <v>0.4</v>
      </c>
      <c r="AZ153">
        <f>(($AN$132-$AP$131)/($AP$132-$AP$131))</f>
        <v>0.39130434782608697</v>
      </c>
      <c r="BA153">
        <f>(($AO$134-$AP$131)/($AP$132-$AP$131))</f>
        <v>0.73913043478260865</v>
      </c>
      <c r="BB153">
        <f>(($AQ$134-$AP$131)/($AP$132-$AP$131))</f>
        <v>8.6956521739130432E-2</v>
      </c>
      <c r="BC153">
        <f>(($AN$131-$AQ$133)/($AQ$134-$AQ$133))</f>
        <v>0.33333333333333331</v>
      </c>
      <c r="BD153">
        <f>(($AO$133-$AQ$133)/($AQ$134-$AQ$133))</f>
        <v>0.58333333333333337</v>
      </c>
      <c r="BE153">
        <f>(($AP$131-$AQ$133)/($AQ$134-$AQ$133))</f>
        <v>0.91666666666666663</v>
      </c>
      <c r="BG153">
        <v>4</v>
      </c>
      <c r="BH153">
        <v>963</v>
      </c>
      <c r="BI153">
        <f>($BH$177-$BH$174)/200</f>
        <v>0.09</v>
      </c>
      <c r="BQ153">
        <f>(($AO$133-$AN$131)/($AN$132-$AN$131))</f>
        <v>0.2608695652173913</v>
      </c>
      <c r="BR153">
        <f>1-(($AP$131-$AN$131)/($AN$132-$AN$131))</f>
        <v>0.39130434782608692</v>
      </c>
      <c r="BS153">
        <f>1-(($AQ$134-$AN$131)/($AN$132-$AN$131))</f>
        <v>0.30434782608695654</v>
      </c>
      <c r="BT153">
        <f>1-(($AN$132-$AO$133)/($AO$134-$AO$133))</f>
        <v>0.31999999999999995</v>
      </c>
      <c r="BU153">
        <f>(($AP$131-$AO$133)/($AO$134-$AO$133))</f>
        <v>0.32</v>
      </c>
      <c r="BV153">
        <f>(($AQ$134-$AO$133)/($AO$134-$AO$133))</f>
        <v>0.4</v>
      </c>
      <c r="BW153">
        <f>(($AN$132-$AP$131)/($AP$132-$AP$131))</f>
        <v>0.39130434782608697</v>
      </c>
      <c r="BX153">
        <f>1-(($AO$134-$AP$131)/($AP$132-$AP$131))</f>
        <v>0.26086956521739135</v>
      </c>
      <c r="BY153">
        <f>(($AQ$134-$AP$131)/($AP$132-$AP$131))</f>
        <v>8.6956521739130432E-2</v>
      </c>
      <c r="BZ153">
        <f>(($AN$131-$AQ$133)/($AQ$134-$AQ$133))</f>
        <v>0.33333333333333331</v>
      </c>
      <c r="CA153">
        <f>1-(($AO$133-$AQ$133)/($AQ$134-$AQ$133))</f>
        <v>0.41666666666666663</v>
      </c>
      <c r="CB153">
        <f>1-(($AP$131-$AQ$133)/($AQ$134-$AQ$133))</f>
        <v>8.333333333333337E-2</v>
      </c>
    </row>
    <row r="154" spans="1:80" x14ac:dyDescent="0.25">
      <c r="A154">
        <v>153</v>
      </c>
      <c r="F154">
        <v>150.21062699999999</v>
      </c>
      <c r="G154" s="4">
        <v>3</v>
      </c>
      <c r="H154">
        <v>134.92715000000001</v>
      </c>
      <c r="I154" s="3">
        <v>4</v>
      </c>
      <c r="P154">
        <v>2</v>
      </c>
      <c r="Q154" t="str">
        <f>CONCATENATE(C154,E154,G154,I154)</f>
        <v>34</v>
      </c>
      <c r="R154">
        <v>2</v>
      </c>
      <c r="X154" t="s">
        <v>277</v>
      </c>
      <c r="Y154" t="s">
        <v>270</v>
      </c>
      <c r="AB154" t="s">
        <v>274</v>
      </c>
      <c r="AC154" t="str">
        <f>CONCATENATE($R154,$R155,$R156,$R157)</f>
        <v>2143</v>
      </c>
      <c r="AN154">
        <v>4293</v>
      </c>
      <c r="AO154">
        <v>4278</v>
      </c>
      <c r="AP154">
        <v>4335</v>
      </c>
      <c r="AQ154">
        <v>4235</v>
      </c>
      <c r="AT154">
        <f>(($AO$134-$AN$132)/($AN$133-$AN$132))</f>
        <v>0.32</v>
      </c>
      <c r="AU154">
        <f>(($AP$132-$AN$132)/($AN$133-$AN$132))</f>
        <v>0.56000000000000005</v>
      </c>
      <c r="AV154">
        <f>(($AQ$135-$AN$132)/($AN$133-$AN$132))</f>
        <v>0.72</v>
      </c>
      <c r="AW154">
        <f>(($AN$133-$AO$134)/($AO$135-$AO$134))</f>
        <v>0.68</v>
      </c>
      <c r="AX154">
        <f>(($AP$132-$AO$134)/($AO$135-$AO$134))</f>
        <v>0.24</v>
      </c>
      <c r="AY154">
        <f>(($AQ$135-$AO$134)/($AO$135-$AO$134))</f>
        <v>0.4</v>
      </c>
      <c r="AZ154">
        <f>(($AN$133-$AP$132)/($AP$133-$AP$132))</f>
        <v>0.42307692307692307</v>
      </c>
      <c r="BA154">
        <f>(($AO$135-$AP$132)/($AP$133-$AP$132))</f>
        <v>0.73076923076923073</v>
      </c>
      <c r="BB154">
        <f>(($AQ$135-$AP$132)/($AP$133-$AP$132))</f>
        <v>0.15384615384615385</v>
      </c>
      <c r="BC154">
        <f>(($AN$132-$AQ$134)/($AQ$135-$AQ$134))</f>
        <v>0.28000000000000003</v>
      </c>
      <c r="BD154">
        <f>(($AO$134-$AQ$134)/($AQ$135-$AQ$134))</f>
        <v>0.6</v>
      </c>
      <c r="BE154">
        <f>(($AP$132-$AQ$134)/($AQ$135-$AQ$134))</f>
        <v>0.84</v>
      </c>
      <c r="BG154">
        <v>2</v>
      </c>
      <c r="BH154">
        <v>971</v>
      </c>
      <c r="BI154">
        <f>($BH$178-$BH$175)/200</f>
        <v>8.5000000000000006E-2</v>
      </c>
      <c r="BQ154">
        <f>(($AO$134-$AN$132)/($AN$133-$AN$132))</f>
        <v>0.32</v>
      </c>
      <c r="BR154">
        <f>1-(($AP$132-$AN$132)/($AN$133-$AN$132))</f>
        <v>0.43999999999999995</v>
      </c>
      <c r="BS154">
        <f>1-(($AQ$135-$AN$132)/($AN$133-$AN$132))</f>
        <v>0.28000000000000003</v>
      </c>
      <c r="BT154">
        <f>1-(($AN$133-$AO$134)/($AO$135-$AO$134))</f>
        <v>0.31999999999999995</v>
      </c>
      <c r="BU154">
        <f>(($AP$132-$AO$134)/($AO$135-$AO$134))</f>
        <v>0.24</v>
      </c>
      <c r="BV154">
        <f>(($AQ$135-$AO$134)/($AO$135-$AO$134))</f>
        <v>0.4</v>
      </c>
      <c r="BW154">
        <f>(($AN$133-$AP$132)/($AP$133-$AP$132))</f>
        <v>0.42307692307692307</v>
      </c>
      <c r="BX154">
        <f>1-(($AO$135-$AP$132)/($AP$133-$AP$132))</f>
        <v>0.26923076923076927</v>
      </c>
      <c r="BY154">
        <f>(($AQ$135-$AP$132)/($AP$133-$AP$132))</f>
        <v>0.15384615384615385</v>
      </c>
      <c r="BZ154">
        <f>(($AN$132-$AQ$134)/($AQ$135-$AQ$134))</f>
        <v>0.28000000000000003</v>
      </c>
      <c r="CA154">
        <f>1-(($AO$134-$AQ$134)/($AQ$135-$AQ$134))</f>
        <v>0.4</v>
      </c>
      <c r="CB154">
        <f>1-(($AP$132-$AQ$134)/($AQ$135-$AQ$134))</f>
        <v>0.16000000000000003</v>
      </c>
    </row>
    <row r="155" spans="1:80" x14ac:dyDescent="0.25">
      <c r="A155">
        <v>154</v>
      </c>
      <c r="F155">
        <v>150.21062699999999</v>
      </c>
      <c r="G155" s="4">
        <v>3</v>
      </c>
      <c r="H155">
        <v>134.90745800000002</v>
      </c>
      <c r="I155" s="3">
        <v>4</v>
      </c>
      <c r="P155">
        <v>2</v>
      </c>
      <c r="Q155" t="str">
        <f>CONCATENATE(C155,E155,G155,I155)</f>
        <v>34</v>
      </c>
      <c r="R155">
        <v>1</v>
      </c>
      <c r="X155" t="s">
        <v>277</v>
      </c>
      <c r="Y155" t="s">
        <v>271</v>
      </c>
      <c r="AN155">
        <v>4321</v>
      </c>
      <c r="AO155">
        <v>4306</v>
      </c>
      <c r="AP155">
        <v>4362</v>
      </c>
      <c r="AQ155">
        <v>4264</v>
      </c>
      <c r="AT155">
        <f>(($AO$135-$AN$133)/($AN$134-$AN$133))</f>
        <v>0.34782608695652173</v>
      </c>
      <c r="AU155">
        <f>(($AP$133-$AN$133)/($AN$134-$AN$133))</f>
        <v>0.65217391304347827</v>
      </c>
      <c r="AV155">
        <f>(($AQ$136-$AN$133)/($AN$134-$AN$133))</f>
        <v>0.73913043478260865</v>
      </c>
      <c r="AW155">
        <f>(($AN$134-$AO$135)/($AO$136-$AO$135))</f>
        <v>0.6</v>
      </c>
      <c r="AX155">
        <f>(($AP$133-$AO$135)/($AO$136-$AO$135))</f>
        <v>0.28000000000000003</v>
      </c>
      <c r="AY155">
        <f>(($AQ$136-$AO$135)/($AO$136-$AO$135))</f>
        <v>0.36</v>
      </c>
      <c r="AZ155">
        <f>(($AN$134-$AP$133)/($AP$134-$AP$133))</f>
        <v>0.32</v>
      </c>
      <c r="BA155">
        <f>(($AO$136-$AP$133)/($AP$134-$AP$133))</f>
        <v>0.72</v>
      </c>
      <c r="BB155">
        <f>(($AQ$136-$AP$133)/($AP$134-$AP$133))</f>
        <v>0.08</v>
      </c>
      <c r="BC155">
        <f>(($AN$133-$AQ$135)/($AQ$136-$AQ$135))</f>
        <v>0.29166666666666669</v>
      </c>
      <c r="BD155">
        <f>(($AO$135-$AQ$135)/($AQ$136-$AQ$135))</f>
        <v>0.625</v>
      </c>
      <c r="BE155">
        <f>(($AP$133-$AQ$135)/($AQ$136-$AQ$135))</f>
        <v>0.91666666666666663</v>
      </c>
      <c r="BG155">
        <v>1</v>
      </c>
      <c r="BH155">
        <v>978</v>
      </c>
      <c r="BI155">
        <f>($BH$179-$BH$176)/200</f>
        <v>0.115</v>
      </c>
      <c r="BQ155">
        <f>(($AO$135-$AN$133)/($AN$134-$AN$133))</f>
        <v>0.34782608695652173</v>
      </c>
      <c r="BR155">
        <f>1-(($AP$133-$AN$133)/($AN$134-$AN$133))</f>
        <v>0.34782608695652173</v>
      </c>
      <c r="BS155">
        <f>1-(($AQ$136-$AN$133)/($AN$134-$AN$133))</f>
        <v>0.26086956521739135</v>
      </c>
      <c r="BT155">
        <f>1-(($AN$134-$AO$135)/($AO$136-$AO$135))</f>
        <v>0.4</v>
      </c>
      <c r="BU155">
        <f>(($AP$133-$AO$135)/($AO$136-$AO$135))</f>
        <v>0.28000000000000003</v>
      </c>
      <c r="BV155">
        <f>(($AQ$136-$AO$135)/($AO$136-$AO$135))</f>
        <v>0.36</v>
      </c>
      <c r="BW155">
        <f>(($AN$134-$AP$133)/($AP$134-$AP$133))</f>
        <v>0.32</v>
      </c>
      <c r="BX155">
        <f>1-(($AO$136-$AP$133)/($AP$134-$AP$133))</f>
        <v>0.28000000000000003</v>
      </c>
      <c r="BY155">
        <f>(($AQ$136-$AP$133)/($AP$134-$AP$133))</f>
        <v>0.08</v>
      </c>
      <c r="BZ155">
        <f>(($AN$133-$AQ$135)/($AQ$136-$AQ$135))</f>
        <v>0.29166666666666669</v>
      </c>
      <c r="CA155">
        <f>1-(($AO$135-$AQ$135)/($AQ$136-$AQ$135))</f>
        <v>0.375</v>
      </c>
      <c r="CB155">
        <f>1-(($AP$133-$AQ$135)/($AQ$136-$AQ$135))</f>
        <v>8.333333333333337E-2</v>
      </c>
    </row>
    <row r="156" spans="1:80" x14ac:dyDescent="0.25">
      <c r="A156">
        <v>155</v>
      </c>
      <c r="D156">
        <v>160.73573099999999</v>
      </c>
      <c r="E156" s="5">
        <v>2</v>
      </c>
      <c r="F156">
        <v>150.21062699999999</v>
      </c>
      <c r="G156" s="4">
        <v>3</v>
      </c>
      <c r="H156">
        <v>134.915896</v>
      </c>
      <c r="I156" s="3">
        <v>4</v>
      </c>
      <c r="P156">
        <v>3</v>
      </c>
      <c r="Q156" t="str">
        <f>CONCATENATE(C156,E156,G156,I156)</f>
        <v>234</v>
      </c>
      <c r="R156">
        <v>4</v>
      </c>
      <c r="X156" t="s">
        <v>277</v>
      </c>
      <c r="Y156" t="s">
        <v>268</v>
      </c>
      <c r="AN156">
        <v>4347</v>
      </c>
      <c r="AO156">
        <v>4332</v>
      </c>
      <c r="AP156">
        <v>4387</v>
      </c>
      <c r="AQ156">
        <v>4291</v>
      </c>
      <c r="AT156">
        <f>(($AO$136-$AN$134)/($AN$135-$AN$134))</f>
        <v>0.38461538461538464</v>
      </c>
      <c r="AU156">
        <f>(($AP$134-$AN$134)/($AN$135-$AN$134))</f>
        <v>0.65384615384615385</v>
      </c>
      <c r="AV156">
        <f>(($AQ$137-$AN$134)/($AN$135-$AN$134))</f>
        <v>0.80769230769230771</v>
      </c>
      <c r="AW156">
        <f>(($AN$135-$AO$136)/($AO$137-$AO$136))</f>
        <v>0.59259259259259256</v>
      </c>
      <c r="AX156">
        <f>(($AP$134-$AO$136)/($AO$137-$AO$136))</f>
        <v>0.25925925925925924</v>
      </c>
      <c r="AY156">
        <f>(($AQ$137-$AO$136)/($AO$137-$AO$136))</f>
        <v>0.40740740740740738</v>
      </c>
      <c r="AZ156">
        <f>(($AN$135-$AP$134)/($AP$135-$AP$134))</f>
        <v>0.34615384615384615</v>
      </c>
      <c r="BA156">
        <f>(($AO$137-$AP$134)/($AP$135-$AP$134))</f>
        <v>0.76923076923076927</v>
      </c>
      <c r="BB156">
        <f>(($AQ$137-$AP$134)/($AP$135-$AP$134))</f>
        <v>0.15384615384615385</v>
      </c>
      <c r="BC156">
        <f>(($AN$134-$AQ$136)/($AQ$137-$AQ$136))</f>
        <v>0.22222222222222221</v>
      </c>
      <c r="BD156">
        <f>(($AO$136-$AQ$136)/($AQ$137-$AQ$136))</f>
        <v>0.59259259259259256</v>
      </c>
      <c r="BE156">
        <f>(($AP$134-$AQ$136)/($AQ$137-$AQ$136))</f>
        <v>0.85185185185185186</v>
      </c>
      <c r="BG156">
        <v>4</v>
      </c>
      <c r="BH156">
        <v>984</v>
      </c>
      <c r="BI156">
        <f>($BH$180-$BH$177)/200</f>
        <v>0.06</v>
      </c>
      <c r="BQ156">
        <f>(($AO$136-$AN$134)/($AN$135-$AN$134))</f>
        <v>0.38461538461538464</v>
      </c>
      <c r="BR156">
        <f>1-(($AP$134-$AN$134)/($AN$135-$AN$134))</f>
        <v>0.34615384615384615</v>
      </c>
      <c r="BS156">
        <f>1-(($AQ$137-$AN$134)/($AN$135-$AN$134))</f>
        <v>0.19230769230769229</v>
      </c>
      <c r="BT156">
        <f>1-(($AN$135-$AO$136)/($AO$137-$AO$136))</f>
        <v>0.40740740740740744</v>
      </c>
      <c r="BU156">
        <f>(($AP$134-$AO$136)/($AO$137-$AO$136))</f>
        <v>0.25925925925925924</v>
      </c>
      <c r="BV156">
        <f>(($AQ$137-$AO$136)/($AO$137-$AO$136))</f>
        <v>0.40740740740740738</v>
      </c>
      <c r="BW156">
        <f>(($AN$135-$AP$134)/($AP$135-$AP$134))</f>
        <v>0.34615384615384615</v>
      </c>
      <c r="BX156">
        <f>1-(($AO$137-$AP$134)/($AP$135-$AP$134))</f>
        <v>0.23076923076923073</v>
      </c>
      <c r="BY156">
        <f>(($AQ$137-$AP$134)/($AP$135-$AP$134))</f>
        <v>0.15384615384615385</v>
      </c>
      <c r="BZ156">
        <f>(($AN$134-$AQ$136)/($AQ$137-$AQ$136))</f>
        <v>0.22222222222222221</v>
      </c>
      <c r="CA156">
        <f>1-(($AO$136-$AQ$136)/($AQ$137-$AQ$136))</f>
        <v>0.40740740740740744</v>
      </c>
      <c r="CB156">
        <f>1-(($AP$134-$AQ$136)/($AQ$137-$AQ$136))</f>
        <v>0.14814814814814814</v>
      </c>
    </row>
    <row r="157" spans="1:80" x14ac:dyDescent="0.25">
      <c r="A157">
        <v>156</v>
      </c>
      <c r="D157">
        <v>160.66293999999999</v>
      </c>
      <c r="E157" s="5">
        <v>2</v>
      </c>
      <c r="F157">
        <v>150.21062699999999</v>
      </c>
      <c r="G157" s="4">
        <v>3</v>
      </c>
      <c r="P157">
        <v>2</v>
      </c>
      <c r="Q157" t="str">
        <f>CONCATENATE(C157,E157,G157,I157)</f>
        <v>23</v>
      </c>
      <c r="R157">
        <v>3</v>
      </c>
      <c r="X157" t="s">
        <v>277</v>
      </c>
      <c r="Y157" t="s">
        <v>269</v>
      </c>
      <c r="AN157">
        <v>4373</v>
      </c>
      <c r="AO157">
        <v>4358</v>
      </c>
      <c r="AP157">
        <v>4451</v>
      </c>
      <c r="AQ157">
        <v>4317</v>
      </c>
      <c r="AT157">
        <f>(($AO$137-$AN$135)/($AN$136-$AN$135))</f>
        <v>0.39285714285714285</v>
      </c>
      <c r="AU157">
        <f>(($AP$135-$AN$135)/($AN$136-$AN$135))</f>
        <v>0.6071428571428571</v>
      </c>
      <c r="AV157">
        <f>(($AQ$138-$AN$135)/($AN$136-$AN$135))</f>
        <v>0.8214285714285714</v>
      </c>
      <c r="BC157">
        <f>(($AN$135-$AQ$137)/($AQ$138-$AQ$137))</f>
        <v>0.17857142857142858</v>
      </c>
      <c r="BD157">
        <f>(($AO$137-$AQ$137)/($AQ$138-$AQ$137))</f>
        <v>0.5714285714285714</v>
      </c>
      <c r="BE157">
        <f>(($AP$135-$AQ$137)/($AQ$138-$AQ$137))</f>
        <v>0.7857142857142857</v>
      </c>
      <c r="BG157">
        <v>3</v>
      </c>
      <c r="BH157">
        <v>986</v>
      </c>
      <c r="BI157">
        <f>($BH$181-$BH$178)/200</f>
        <v>0.08</v>
      </c>
      <c r="BQ157">
        <f>(($AO$137-$AN$135)/($AN$136-$AN$135))</f>
        <v>0.39285714285714285</v>
      </c>
      <c r="BR157">
        <f>1-(($AP$135-$AN$135)/($AN$136-$AN$135))</f>
        <v>0.3928571428571429</v>
      </c>
      <c r="BS157">
        <f>1-(($AQ$138-$AN$135)/($AN$136-$AN$135))</f>
        <v>0.1785714285714286</v>
      </c>
      <c r="BZ157">
        <f>(($AN$135-$AQ$137)/($AQ$138-$AQ$137))</f>
        <v>0.17857142857142858</v>
      </c>
      <c r="CA157">
        <f>1-(($AO$137-$AQ$137)/($AQ$138-$AQ$137))</f>
        <v>0.4285714285714286</v>
      </c>
      <c r="CB157">
        <f>1-(($AP$135-$AQ$137)/($AQ$138-$AQ$137))</f>
        <v>0.2142857142857143</v>
      </c>
    </row>
    <row r="158" spans="1:80" x14ac:dyDescent="0.25">
      <c r="A158">
        <v>157</v>
      </c>
      <c r="D158">
        <v>160.70165700000001</v>
      </c>
      <c r="E158" s="5">
        <v>2</v>
      </c>
      <c r="F158">
        <v>150.21062699999999</v>
      </c>
      <c r="G158" s="4">
        <v>3</v>
      </c>
      <c r="P158">
        <v>2</v>
      </c>
      <c r="Q158" t="str">
        <f>CONCATENATE(C158,E158,G158,I158)</f>
        <v>23</v>
      </c>
      <c r="R158">
        <v>2</v>
      </c>
      <c r="X158" t="s">
        <v>277</v>
      </c>
      <c r="Y158" t="s">
        <v>270</v>
      </c>
      <c r="AB158" t="s">
        <v>274</v>
      </c>
      <c r="AC158" t="str">
        <f>CONCATENATE($R158,$R159,$R160,$R161)</f>
        <v>2143</v>
      </c>
      <c r="AN158">
        <v>4399</v>
      </c>
      <c r="AO158">
        <v>4385</v>
      </c>
      <c r="AP158">
        <v>4476</v>
      </c>
      <c r="AQ158">
        <v>4342</v>
      </c>
      <c r="BG158">
        <v>2</v>
      </c>
      <c r="BH158">
        <v>992</v>
      </c>
      <c r="BI158">
        <f>($BH$182-$BH$179)/200</f>
        <v>0.08</v>
      </c>
    </row>
    <row r="159" spans="1:80" x14ac:dyDescent="0.25">
      <c r="A159">
        <v>158</v>
      </c>
      <c r="D159">
        <v>160.713798</v>
      </c>
      <c r="E159" s="5">
        <v>2</v>
      </c>
      <c r="F159">
        <v>150.21062699999999</v>
      </c>
      <c r="G159" s="4">
        <v>3</v>
      </c>
      <c r="P159">
        <v>2</v>
      </c>
      <c r="Q159" t="str">
        <f>CONCATENATE(C159,E159,G159,I159)</f>
        <v>23</v>
      </c>
      <c r="R159">
        <v>1</v>
      </c>
      <c r="X159" t="s">
        <v>277</v>
      </c>
      <c r="Y159" t="s">
        <v>271</v>
      </c>
      <c r="AN159">
        <v>4445</v>
      </c>
      <c r="AO159">
        <v>4438</v>
      </c>
      <c r="AP159">
        <v>4499</v>
      </c>
      <c r="AQ159">
        <v>4369</v>
      </c>
      <c r="BG159">
        <v>1</v>
      </c>
      <c r="BH159">
        <v>1000</v>
      </c>
      <c r="BI159">
        <f>($BH$183-$BH$180)/200</f>
        <v>0.115</v>
      </c>
    </row>
    <row r="160" spans="1:80" x14ac:dyDescent="0.25">
      <c r="A160">
        <v>159</v>
      </c>
      <c r="D160">
        <v>160.672989</v>
      </c>
      <c r="E160" s="5">
        <v>2</v>
      </c>
      <c r="F160">
        <v>150.21062699999999</v>
      </c>
      <c r="G160" s="4">
        <v>3</v>
      </c>
      <c r="P160">
        <v>2</v>
      </c>
      <c r="Q160" t="str">
        <f>CONCATENATE(C160,E160,G160,I160)</f>
        <v>23</v>
      </c>
      <c r="R160">
        <v>4</v>
      </c>
      <c r="X160" t="s">
        <v>277</v>
      </c>
      <c r="Y160" t="s">
        <v>268</v>
      </c>
      <c r="AN160">
        <v>4470</v>
      </c>
      <c r="AO160">
        <v>4464</v>
      </c>
      <c r="AP160">
        <v>4523</v>
      </c>
      <c r="AQ160">
        <v>4397</v>
      </c>
      <c r="AT160">
        <f>(($AO$139-$AN$137)/($AN$138-$AN$137))</f>
        <v>0.48484848484848486</v>
      </c>
      <c r="AU160">
        <f>(($AP$137-$AN$137)/($AN$138-$AN$137))</f>
        <v>0.54545454545454541</v>
      </c>
      <c r="AV160">
        <f>(($AQ$140-$AN$137)/($AN$138-$AN$137))</f>
        <v>0.87878787878787878</v>
      </c>
      <c r="AW160">
        <f>(($AN$137-$AO$138)/($AO$139-$AO$138))</f>
        <v>0.51515151515151514</v>
      </c>
      <c r="AX160">
        <f>(($AP$136-$AO$138)/($AO$139-$AO$138))</f>
        <v>0</v>
      </c>
      <c r="AY160">
        <f>(($AQ$139-$AO$138)/($AO$139-$AO$138))</f>
        <v>0.48484848484848486</v>
      </c>
      <c r="AZ160">
        <f>(($AN$137-$AP$136)/($AP$137-$AP$136))</f>
        <v>0.48571428571428571</v>
      </c>
      <c r="BA160">
        <f>(($AO$138-$AP$136)/($AP$137-$AP$136))</f>
        <v>0</v>
      </c>
      <c r="BB160">
        <f>(($AQ$139-$AP$136)/($AP$137-$AP$136))</f>
        <v>0.45714285714285713</v>
      </c>
      <c r="BC160">
        <f>(($AN$137-$AQ$139)/($AQ$140-$AQ$139))</f>
        <v>3.3333333333333333E-2</v>
      </c>
      <c r="BD160">
        <f>(($AO$139-$AQ$139)/($AQ$140-$AQ$139))</f>
        <v>0.56666666666666665</v>
      </c>
      <c r="BE160">
        <f>(($AP$137-$AQ$139)/($AQ$140-$AQ$139))</f>
        <v>0.6333333333333333</v>
      </c>
      <c r="BG160">
        <v>4</v>
      </c>
      <c r="BH160">
        <v>1006</v>
      </c>
      <c r="BI160">
        <f>($BH$184-$BH$181)/200</f>
        <v>6.5000000000000002E-2</v>
      </c>
      <c r="BQ160">
        <f>(($AO$139-$AN$137)/($AN$138-$AN$137))</f>
        <v>0.48484848484848486</v>
      </c>
      <c r="BR160">
        <f>1-(($AP$137-$AN$137)/($AN$138-$AN$137))</f>
        <v>0.45454545454545459</v>
      </c>
      <c r="BS160">
        <f>1-(($AQ$140-$AN$137)/($AN$138-$AN$137))</f>
        <v>0.12121212121212122</v>
      </c>
      <c r="BT160">
        <f>1-(($AN$137-$AO$138)/($AO$139-$AO$138))</f>
        <v>0.48484848484848486</v>
      </c>
      <c r="BU160">
        <f>(($AP$136-$AO$138)/($AO$139-$AO$138))</f>
        <v>0</v>
      </c>
      <c r="BV160">
        <f>(($AQ$139-$AO$138)/($AO$139-$AO$138))</f>
        <v>0.48484848484848486</v>
      </c>
      <c r="BW160">
        <f>(($AN$137-$AP$136)/($AP$137-$AP$136))</f>
        <v>0.48571428571428571</v>
      </c>
      <c r="BX160">
        <f>(($AO$138-$AP$136)/($AP$137-$AP$136))</f>
        <v>0</v>
      </c>
      <c r="BY160">
        <f>(($AQ$139-$AP$136)/($AP$137-$AP$136))</f>
        <v>0.45714285714285713</v>
      </c>
      <c r="BZ160">
        <f>(($AN$137-$AQ$139)/($AQ$140-$AQ$139))</f>
        <v>3.3333333333333333E-2</v>
      </c>
      <c r="CA160">
        <f>1-(($AO$139-$AQ$139)/($AQ$140-$AQ$139))</f>
        <v>0.43333333333333335</v>
      </c>
      <c r="CB160">
        <f>1-(($AP$137-$AQ$139)/($AQ$140-$AQ$139))</f>
        <v>0.3666666666666667</v>
      </c>
    </row>
    <row r="161" spans="1:80" x14ac:dyDescent="0.25">
      <c r="A161">
        <v>160</v>
      </c>
      <c r="D161">
        <v>160.71721500000001</v>
      </c>
      <c r="E161" s="5">
        <v>2</v>
      </c>
      <c r="F161">
        <v>150.21062699999999</v>
      </c>
      <c r="G161" s="4">
        <v>3</v>
      </c>
      <c r="P161">
        <v>2</v>
      </c>
      <c r="Q161" t="str">
        <f>CONCATENATE(C161,E161,G161,I161)</f>
        <v>23</v>
      </c>
      <c r="R161">
        <v>3</v>
      </c>
      <c r="X161" t="s">
        <v>277</v>
      </c>
      <c r="Y161" t="s">
        <v>269</v>
      </c>
      <c r="AN161">
        <v>4492</v>
      </c>
      <c r="AO161">
        <v>4487</v>
      </c>
      <c r="AP161">
        <v>4548</v>
      </c>
      <c r="AQ161">
        <v>4450</v>
      </c>
      <c r="AT161">
        <f>(($AO$140-$AN$138)/($AN$139-$AN$138))</f>
        <v>0.5</v>
      </c>
      <c r="AU161">
        <f>(($AP$138-$AN$138)/($AN$139-$AN$138))</f>
        <v>0.46666666666666667</v>
      </c>
      <c r="AV161">
        <f>(($AQ$141-$AN$138)/($AN$139-$AN$138))</f>
        <v>0.93333333333333335</v>
      </c>
      <c r="AW161">
        <f>(($AN$138-$AO$139)/($AO$140-$AO$139))</f>
        <v>0.53125</v>
      </c>
      <c r="AX161">
        <f>(($AP$137-$AO$139)/($AO$140-$AO$139))</f>
        <v>6.25E-2</v>
      </c>
      <c r="AY161">
        <f>(($AQ$140-$AO$139)/($AO$140-$AO$139))</f>
        <v>0.40625</v>
      </c>
      <c r="AZ161">
        <f>(($AN$138-$AP$137)/($AP$138-$AP$137))</f>
        <v>0.51724137931034486</v>
      </c>
      <c r="BA161">
        <f>(($AO$139-$AP$136)/($AP$137-$AP$136))</f>
        <v>0.94285714285714284</v>
      </c>
      <c r="BB161">
        <f>(($AQ$140-$AP$137)/($AP$138-$AP$137))</f>
        <v>0.37931034482758619</v>
      </c>
      <c r="BC161">
        <f>(($AN$138-$AQ$140)/($AQ$141-$AQ$140))</f>
        <v>0.125</v>
      </c>
      <c r="BD161">
        <f>(($AO$140-$AQ$140)/($AQ$141-$AQ$140))</f>
        <v>0.59375</v>
      </c>
      <c r="BE161">
        <f>(($AP$138-$AQ$140)/($AQ$141-$AQ$140))</f>
        <v>0.5625</v>
      </c>
      <c r="BG161">
        <v>3</v>
      </c>
      <c r="BH161">
        <v>1011</v>
      </c>
      <c r="BI161">
        <f>($BH$185-$BH$182)/200</f>
        <v>0.09</v>
      </c>
      <c r="BQ161">
        <f>(($AO$140-$AN$138)/($AN$139-$AN$138))</f>
        <v>0.5</v>
      </c>
      <c r="BR161">
        <f>(($AP$138-$AN$138)/($AN$139-$AN$138))</f>
        <v>0.46666666666666667</v>
      </c>
      <c r="BS161">
        <f>1-(($AQ$141-$AN$138)/($AN$139-$AN$138))</f>
        <v>6.6666666666666652E-2</v>
      </c>
      <c r="BT161">
        <f>1-(($AN$138-$AO$139)/($AO$140-$AO$139))</f>
        <v>0.46875</v>
      </c>
      <c r="BU161">
        <f>(($AP$137-$AO$139)/($AO$140-$AO$139))</f>
        <v>6.25E-2</v>
      </c>
      <c r="BV161">
        <f>(($AQ$140-$AO$139)/($AO$140-$AO$139))</f>
        <v>0.40625</v>
      </c>
      <c r="BW161">
        <f>1-(($AN$138-$AP$137)/($AP$138-$AP$137))</f>
        <v>0.48275862068965514</v>
      </c>
      <c r="BX161">
        <f>1-(($AO$139-$AP$136)/($AP$137-$AP$136))</f>
        <v>5.7142857142857162E-2</v>
      </c>
      <c r="BY161">
        <f>(($AQ$140-$AP$137)/($AP$138-$AP$137))</f>
        <v>0.37931034482758619</v>
      </c>
      <c r="BZ161">
        <f>(($AN$138-$AQ$140)/($AQ$141-$AQ$140))</f>
        <v>0.125</v>
      </c>
      <c r="CA161">
        <f>1-(($AO$140-$AQ$140)/($AQ$141-$AQ$140))</f>
        <v>0.40625</v>
      </c>
      <c r="CB161">
        <f>1-(($AP$138-$AQ$140)/($AQ$141-$AQ$140))</f>
        <v>0.4375</v>
      </c>
    </row>
    <row r="162" spans="1:80" x14ac:dyDescent="0.25">
      <c r="A162">
        <v>161</v>
      </c>
      <c r="D162">
        <v>160.66554200000002</v>
      </c>
      <c r="E162" s="5">
        <v>2</v>
      </c>
      <c r="P162">
        <v>1</v>
      </c>
      <c r="Q162" t="str">
        <f>CONCATENATE(C162,E162,G162,I162)</f>
        <v>2</v>
      </c>
      <c r="R162">
        <v>2</v>
      </c>
      <c r="X162" t="s">
        <v>277</v>
      </c>
      <c r="Y162" t="s">
        <v>270</v>
      </c>
      <c r="AN162">
        <v>4515</v>
      </c>
      <c r="AO162">
        <v>4509</v>
      </c>
      <c r="AP162">
        <v>4571</v>
      </c>
      <c r="AQ162">
        <v>4476</v>
      </c>
      <c r="AT162">
        <f>(($AO$141-$AN$139)/($AN$140-$AN$139))</f>
        <v>0.40740740740740738</v>
      </c>
      <c r="AU162">
        <f>(($AP$139-$AN$139)/($AN$140-$AN$139))</f>
        <v>0.51851851851851849</v>
      </c>
      <c r="AV162">
        <f>(($AQ$142-$AN$139)/($AN$140-$AN$139))</f>
        <v>0.85185185185185186</v>
      </c>
      <c r="AW162">
        <f>(($AN$139-$AO$140)/($AO$141-$AO$140))</f>
        <v>0.57692307692307687</v>
      </c>
      <c r="AX162">
        <f>(($AP$138-$AO$139)/($AO$140-$AO$139))</f>
        <v>0.96875</v>
      </c>
      <c r="AY162">
        <f>(($AQ$141-$AO$140)/($AO$141-$AO$140))</f>
        <v>0.5</v>
      </c>
      <c r="AZ162">
        <f>(($AN$139-$AP$138)/($AP$139-$AP$138))</f>
        <v>0.53333333333333333</v>
      </c>
      <c r="BA162">
        <f>(($AO$140-$AP$138)/($AP$139-$AP$138))</f>
        <v>3.3333333333333333E-2</v>
      </c>
      <c r="BB162">
        <f>(($AQ$141-$AP$138)/($AP$139-$AP$138))</f>
        <v>0.46666666666666667</v>
      </c>
      <c r="BC162">
        <f>(($AN$139-$AQ$141)/($AQ$142-$AQ$141))</f>
        <v>0.08</v>
      </c>
      <c r="BD162">
        <f>(($AO$141-$AQ$141)/($AQ$142-$AQ$141))</f>
        <v>0.52</v>
      </c>
      <c r="BE162">
        <f>(($AP$139-$AQ$141)/($AQ$142-$AQ$141))</f>
        <v>0.64</v>
      </c>
      <c r="BG162">
        <v>2</v>
      </c>
      <c r="BH162">
        <v>1013</v>
      </c>
      <c r="BI162">
        <f>($BH$186-$BH$183)/200</f>
        <v>0.08</v>
      </c>
      <c r="BQ162">
        <f>(($AO$141-$AN$139)/($AN$140-$AN$139))</f>
        <v>0.40740740740740738</v>
      </c>
      <c r="BR162">
        <f>1-(($AP$139-$AN$139)/($AN$140-$AN$139))</f>
        <v>0.48148148148148151</v>
      </c>
      <c r="BS162">
        <f>1-(($AQ$142-$AN$139)/($AN$140-$AN$139))</f>
        <v>0.14814814814814814</v>
      </c>
      <c r="BT162">
        <f>1-(($AN$139-$AO$140)/($AO$141-$AO$140))</f>
        <v>0.42307692307692313</v>
      </c>
      <c r="BU162">
        <f>1-(($AP$138-$AO$139)/($AO$140-$AO$139))</f>
        <v>3.125E-2</v>
      </c>
      <c r="BV162">
        <f>(($AQ$141-$AO$140)/($AO$141-$AO$140))</f>
        <v>0.5</v>
      </c>
      <c r="BW162">
        <f>1-(($AN$139-$AP$138)/($AP$139-$AP$138))</f>
        <v>0.46666666666666667</v>
      </c>
      <c r="BX162">
        <f>(($AO$140-$AP$138)/($AP$139-$AP$138))</f>
        <v>3.3333333333333333E-2</v>
      </c>
      <c r="BY162">
        <f>(($AQ$141-$AP$138)/($AP$139-$AP$138))</f>
        <v>0.46666666666666667</v>
      </c>
      <c r="BZ162">
        <f>(($AN$139-$AQ$141)/($AQ$142-$AQ$141))</f>
        <v>0.08</v>
      </c>
      <c r="CA162">
        <f>1-(($AO$141-$AQ$141)/($AQ$142-$AQ$141))</f>
        <v>0.48</v>
      </c>
      <c r="CB162">
        <f>1-(($AP$139-$AQ$141)/($AQ$142-$AQ$141))</f>
        <v>0.36</v>
      </c>
    </row>
    <row r="163" spans="1:80" x14ac:dyDescent="0.25">
      <c r="A163">
        <v>162</v>
      </c>
      <c r="D163">
        <v>160.62555</v>
      </c>
      <c r="E163" s="5">
        <v>2</v>
      </c>
      <c r="P163">
        <v>1</v>
      </c>
      <c r="Q163" t="str">
        <f>CONCATENATE(C163,E163,G163,I163)</f>
        <v>2</v>
      </c>
      <c r="R163" t="s">
        <v>22</v>
      </c>
      <c r="X163" t="s">
        <v>276</v>
      </c>
      <c r="Y163" t="s">
        <v>272</v>
      </c>
      <c r="AN163">
        <v>4540</v>
      </c>
      <c r="AO163">
        <v>4533</v>
      </c>
      <c r="AP163">
        <v>4596</v>
      </c>
      <c r="AQ163">
        <v>4499</v>
      </c>
      <c r="AT163">
        <f>(($AO$142-$AN$140)/($AN$141-$AN$140))</f>
        <v>0.42307692307692307</v>
      </c>
      <c r="AU163">
        <f>(($AP$140-$AN$140)/($AN$141-$AN$140))</f>
        <v>0.57692307692307687</v>
      </c>
      <c r="AV163">
        <f>(($AQ$143-$AN$140)/($AN$141-$AN$140))</f>
        <v>0.80769230769230771</v>
      </c>
      <c r="AW163">
        <f>(($AN$140-$AO$141)/($AO$142-$AO$141))</f>
        <v>0.59259259259259256</v>
      </c>
      <c r="AX163">
        <f>(($AP$139-$AO$141)/($AO$142-$AO$141))</f>
        <v>0.1111111111111111</v>
      </c>
      <c r="AY163">
        <f>(($AQ$142-$AO$141)/($AO$142-$AO$141))</f>
        <v>0.44444444444444442</v>
      </c>
      <c r="AZ163">
        <f>(($AN$140-$AP$139)/($AP$140-$AP$139))</f>
        <v>0.4642857142857143</v>
      </c>
      <c r="BA163">
        <f>(($AO$141-$AP$138)/($AP$139-$AP$138))</f>
        <v>0.9</v>
      </c>
      <c r="BB163">
        <f>(($AQ$142-$AP$139)/($AP$140-$AP$139))</f>
        <v>0.32142857142857145</v>
      </c>
      <c r="BC163">
        <f>(($AN$140-$AQ$142)/($AQ$143-$AQ$142))</f>
        <v>0.16</v>
      </c>
      <c r="BD163">
        <f>(($AO$142-$AQ$142)/($AQ$143-$AQ$142))</f>
        <v>0.6</v>
      </c>
      <c r="BE163">
        <f>(($AP$140-$AQ$142)/($AQ$143-$AQ$142))</f>
        <v>0.76</v>
      </c>
      <c r="BG163" t="s">
        <v>22</v>
      </c>
      <c r="BH163">
        <v>1013</v>
      </c>
      <c r="BI163">
        <f>($BH$187-$BH$184)/200</f>
        <v>0.115</v>
      </c>
      <c r="BQ163">
        <f>(($AO$142-$AN$140)/($AN$141-$AN$140))</f>
        <v>0.42307692307692307</v>
      </c>
      <c r="BR163">
        <f>1-(($AP$140-$AN$140)/($AN$141-$AN$140))</f>
        <v>0.42307692307692313</v>
      </c>
      <c r="BS163">
        <f>1-(($AQ$143-$AN$140)/($AN$141-$AN$140))</f>
        <v>0.19230769230769229</v>
      </c>
      <c r="BT163">
        <f>1-(($AN$140-$AO$141)/($AO$142-$AO$141))</f>
        <v>0.40740740740740744</v>
      </c>
      <c r="BU163">
        <f>(($AP$139-$AO$141)/($AO$142-$AO$141))</f>
        <v>0.1111111111111111</v>
      </c>
      <c r="BV163">
        <f>(($AQ$142-$AO$141)/($AO$142-$AO$141))</f>
        <v>0.44444444444444442</v>
      </c>
      <c r="BW163">
        <f>(($AN$140-$AP$139)/($AP$140-$AP$139))</f>
        <v>0.4642857142857143</v>
      </c>
      <c r="BX163">
        <f>1-(($AO$141-$AP$138)/($AP$139-$AP$138))</f>
        <v>9.9999999999999978E-2</v>
      </c>
      <c r="BY163">
        <f>(($AQ$142-$AP$139)/($AP$140-$AP$139))</f>
        <v>0.32142857142857145</v>
      </c>
      <c r="BZ163">
        <f>(($AN$140-$AQ$142)/($AQ$143-$AQ$142))</f>
        <v>0.16</v>
      </c>
      <c r="CA163">
        <f>1-(($AO$142-$AQ$142)/($AQ$143-$AQ$142))</f>
        <v>0.4</v>
      </c>
      <c r="CB163">
        <f>1-(($AP$140-$AQ$142)/($AQ$143-$AQ$142))</f>
        <v>0.24</v>
      </c>
    </row>
    <row r="164" spans="1:80" x14ac:dyDescent="0.25">
      <c r="A164">
        <v>163</v>
      </c>
      <c r="D164">
        <v>160.583876</v>
      </c>
      <c r="E164" s="5">
        <v>2</v>
      </c>
      <c r="P164">
        <v>1</v>
      </c>
      <c r="Q164" t="str">
        <f>CONCATENATE(C164,E164,G164,I164)</f>
        <v>2</v>
      </c>
      <c r="R164" t="s">
        <v>22</v>
      </c>
      <c r="X164" t="s">
        <v>274</v>
      </c>
      <c r="Y164" t="s">
        <v>262</v>
      </c>
      <c r="AN164">
        <v>4563</v>
      </c>
      <c r="AO164">
        <v>4554</v>
      </c>
      <c r="AP164">
        <v>4622</v>
      </c>
      <c r="AQ164">
        <v>4523</v>
      </c>
      <c r="AT164">
        <f>(($AO$143-$AN$141)/($AN$142-$AN$141))</f>
        <v>0.36</v>
      </c>
      <c r="AU164">
        <f>(($AP$141-$AN$141)/($AN$142-$AN$141))</f>
        <v>0.6</v>
      </c>
      <c r="AV164">
        <f>(($AQ$144-$AN$141)/($AN$142-$AN$141))</f>
        <v>0.84</v>
      </c>
      <c r="AW164">
        <f>(($AN$141-$AO$142)/($AO$143-$AO$142))</f>
        <v>0.625</v>
      </c>
      <c r="AX164">
        <f>(($AP$140-$AO$142)/($AO$143-$AO$142))</f>
        <v>0.16666666666666666</v>
      </c>
      <c r="AY164">
        <f>(($AQ$143-$AO$142)/($AO$143-$AO$142))</f>
        <v>0.41666666666666669</v>
      </c>
      <c r="AZ164">
        <f>(($AN$141-$AP$140)/($AP$141-$AP$140))</f>
        <v>0.42307692307692307</v>
      </c>
      <c r="BA164">
        <f>(($AO$142-$AP$139)/($AP$140-$AP$139))</f>
        <v>0.8571428571428571</v>
      </c>
      <c r="BB164">
        <f>(($AQ$143-$AP$140)/($AP$141-$AP$140))</f>
        <v>0.23076923076923078</v>
      </c>
      <c r="BC164">
        <f>(($AN$141-$AQ$143)/($AQ$144-$AQ$143))</f>
        <v>0.19230769230769232</v>
      </c>
      <c r="BD164">
        <f>(($AO$143-$AQ$143)/($AQ$144-$AQ$143))</f>
        <v>0.53846153846153844</v>
      </c>
      <c r="BE164">
        <f>(($AP$141-$AQ$143)/($AQ$144-$AQ$143))</f>
        <v>0.76923076923076927</v>
      </c>
      <c r="BG164" t="s">
        <v>22</v>
      </c>
      <c r="BH164">
        <v>1051</v>
      </c>
      <c r="BI164">
        <f>($BH$188-$BH$185)/200</f>
        <v>6.5000000000000002E-2</v>
      </c>
      <c r="BQ164">
        <f>(($AO$143-$AN$141)/($AN$142-$AN$141))</f>
        <v>0.36</v>
      </c>
      <c r="BR164">
        <f>1-(($AP$141-$AN$141)/($AN$142-$AN$141))</f>
        <v>0.4</v>
      </c>
      <c r="BS164">
        <f>1-(($AQ$144-$AN$141)/($AN$142-$AN$141))</f>
        <v>0.16000000000000003</v>
      </c>
      <c r="BT164">
        <f>1-(($AN$141-$AO$142)/($AO$143-$AO$142))</f>
        <v>0.375</v>
      </c>
      <c r="BU164">
        <f>(($AP$140-$AO$142)/($AO$143-$AO$142))</f>
        <v>0.16666666666666666</v>
      </c>
      <c r="BV164">
        <f>(($AQ$143-$AO$142)/($AO$143-$AO$142))</f>
        <v>0.41666666666666669</v>
      </c>
      <c r="BW164">
        <f>(($AN$141-$AP$140)/($AP$141-$AP$140))</f>
        <v>0.42307692307692307</v>
      </c>
      <c r="BX164">
        <f>1-(($AO$142-$AP$139)/($AP$140-$AP$139))</f>
        <v>0.1428571428571429</v>
      </c>
      <c r="BY164">
        <f>(($AQ$143-$AP$140)/($AP$141-$AP$140))</f>
        <v>0.23076923076923078</v>
      </c>
      <c r="BZ164">
        <f>(($AN$141-$AQ$143)/($AQ$144-$AQ$143))</f>
        <v>0.19230769230769232</v>
      </c>
      <c r="CA164">
        <f>1-(($AO$143-$AQ$143)/($AQ$144-$AQ$143))</f>
        <v>0.46153846153846156</v>
      </c>
      <c r="CB164">
        <f>1-(($AP$141-$AQ$143)/($AQ$144-$AQ$143))</f>
        <v>0.23076923076923073</v>
      </c>
    </row>
    <row r="165" spans="1:80" x14ac:dyDescent="0.25">
      <c r="A165">
        <v>164</v>
      </c>
      <c r="D165">
        <v>160.656463</v>
      </c>
      <c r="E165" s="5">
        <v>2</v>
      </c>
      <c r="P165">
        <v>1</v>
      </c>
      <c r="Q165" t="str">
        <f>CONCATENATE(C165,E165,G165,I165)</f>
        <v>2</v>
      </c>
      <c r="R165">
        <v>2</v>
      </c>
      <c r="X165" t="s">
        <v>274</v>
      </c>
      <c r="Y165" t="s">
        <v>259</v>
      </c>
      <c r="AB165" t="s">
        <v>274</v>
      </c>
      <c r="AC165" t="str">
        <f>CONCATENATE($R165,$R166,$R167,$R168)</f>
        <v>2143</v>
      </c>
      <c r="AN165">
        <v>4587</v>
      </c>
      <c r="AO165">
        <v>4580</v>
      </c>
      <c r="AP165">
        <v>4650</v>
      </c>
      <c r="AQ165">
        <v>4546</v>
      </c>
      <c r="AT165">
        <f>(($AO$144-$AN$142)/($AN$143-$AN$142))</f>
        <v>0.33333333333333331</v>
      </c>
      <c r="AU165">
        <f>(($AP$142-$AN$142)/($AN$143-$AN$142))</f>
        <v>0.59259259259259256</v>
      </c>
      <c r="AV165">
        <f>(($AQ$145-$AN$142)/($AN$143-$AN$142))</f>
        <v>0.70370370370370372</v>
      </c>
      <c r="AW165">
        <f>(($AN$142-$AO$143)/($AO$144-$AO$143))</f>
        <v>0.64</v>
      </c>
      <c r="AX165">
        <f>(($AP$141-$AO$143)/($AO$144-$AO$143))</f>
        <v>0.24</v>
      </c>
      <c r="AY165">
        <f>(($AQ$144-$AO$143)/($AO$144-$AO$143))</f>
        <v>0.48</v>
      </c>
      <c r="AZ165">
        <f>(($AN$142-$AP$141)/($AP$142-$AP$141))</f>
        <v>0.38461538461538464</v>
      </c>
      <c r="BA165">
        <f>(($AO$143-$AP$140)/($AP$141-$AP$140))</f>
        <v>0.76923076923076927</v>
      </c>
      <c r="BB165">
        <f>(($AQ$144-$AP$141)/($AP$142-$AP$141))</f>
        <v>0.23076923076923078</v>
      </c>
      <c r="BC165">
        <f>(($AN$142-$AQ$144)/($AQ$145-$AQ$144))</f>
        <v>0.17391304347826086</v>
      </c>
      <c r="BD165">
        <f>(($AO$144-$AQ$144)/($AQ$145-$AQ$144))</f>
        <v>0.56521739130434778</v>
      </c>
      <c r="BE165">
        <f>(($AP$142-$AQ$144)/($AQ$145-$AQ$144))</f>
        <v>0.86956521739130432</v>
      </c>
      <c r="BG165">
        <v>2</v>
      </c>
      <c r="BH165">
        <v>1052</v>
      </c>
      <c r="BI165">
        <f>($BH$189-$BH$186)/200</f>
        <v>8.5000000000000006E-2</v>
      </c>
      <c r="BQ165">
        <f>(($AO$144-$AN$142)/($AN$143-$AN$142))</f>
        <v>0.33333333333333331</v>
      </c>
      <c r="BR165">
        <f>1-(($AP$142-$AN$142)/($AN$143-$AN$142))</f>
        <v>0.40740740740740744</v>
      </c>
      <c r="BS165">
        <f>1-(($AQ$145-$AN$142)/($AN$143-$AN$142))</f>
        <v>0.29629629629629628</v>
      </c>
      <c r="BT165">
        <f>1-(($AN$142-$AO$143)/($AO$144-$AO$143))</f>
        <v>0.36</v>
      </c>
      <c r="BU165">
        <f>(($AP$141-$AO$143)/($AO$144-$AO$143))</f>
        <v>0.24</v>
      </c>
      <c r="BV165">
        <f>(($AQ$144-$AO$143)/($AO$144-$AO$143))</f>
        <v>0.48</v>
      </c>
      <c r="BW165">
        <f>(($AN$142-$AP$141)/($AP$142-$AP$141))</f>
        <v>0.38461538461538464</v>
      </c>
      <c r="BX165">
        <f>1-(($AO$143-$AP$140)/($AP$141-$AP$140))</f>
        <v>0.23076923076923073</v>
      </c>
      <c r="BY165">
        <f>(($AQ$144-$AP$141)/($AP$142-$AP$141))</f>
        <v>0.23076923076923078</v>
      </c>
      <c r="BZ165">
        <f>(($AN$142-$AQ$144)/($AQ$145-$AQ$144))</f>
        <v>0.17391304347826086</v>
      </c>
      <c r="CA165">
        <f>1-(($AO$144-$AQ$144)/($AQ$145-$AQ$144))</f>
        <v>0.43478260869565222</v>
      </c>
      <c r="CB165">
        <f>1-(($AP$142-$AQ$144)/($AQ$145-$AQ$144))</f>
        <v>0.13043478260869568</v>
      </c>
    </row>
    <row r="166" spans="1:80" x14ac:dyDescent="0.25">
      <c r="A166">
        <v>165</v>
      </c>
      <c r="D166">
        <v>160.60371700000002</v>
      </c>
      <c r="E166" s="5">
        <v>2</v>
      </c>
      <c r="P166">
        <v>1</v>
      </c>
      <c r="Q166" t="str">
        <f>CONCATENATE(C166,E166,G166,I166)</f>
        <v>2</v>
      </c>
      <c r="R166">
        <v>1</v>
      </c>
      <c r="X166" t="s">
        <v>274</v>
      </c>
      <c r="Y166" t="s">
        <v>260</v>
      </c>
      <c r="AN166">
        <v>4614</v>
      </c>
      <c r="AO166">
        <v>4606</v>
      </c>
      <c r="AP166">
        <v>4680</v>
      </c>
      <c r="AQ166">
        <v>4568</v>
      </c>
      <c r="AT166">
        <f>(($AO$145-$AN$143)/($AN$144-$AN$143))</f>
        <v>0.32142857142857145</v>
      </c>
      <c r="AU166">
        <f>(($AP$143-$AN$143)/($AN$144-$AN$143))</f>
        <v>0.5714285714285714</v>
      </c>
      <c r="AV166">
        <f>(($AQ$146-$AN$143)/($AN$144-$AN$143))</f>
        <v>0.7142857142857143</v>
      </c>
      <c r="AW166">
        <f>(($AN$143-$AO$144)/($AO$145-$AO$144))</f>
        <v>0.66666666666666663</v>
      </c>
      <c r="AX166">
        <f>(($AP$142-$AO$144)/($AO$145-$AO$144))</f>
        <v>0.25925925925925924</v>
      </c>
      <c r="AY166">
        <f>(($AQ$145-$AO$144)/($AO$145-$AO$144))</f>
        <v>0.37037037037037035</v>
      </c>
      <c r="AZ166">
        <f>(($AN$143-$AP$142)/($AP$143-$AP$142))</f>
        <v>0.40740740740740738</v>
      </c>
      <c r="BA166">
        <f>(($AO$144-$AP$141)/($AP$142-$AP$141))</f>
        <v>0.73076923076923073</v>
      </c>
      <c r="BB166">
        <f>(($AQ$145-$AP$142)/($AP$143-$AP$142))</f>
        <v>0.1111111111111111</v>
      </c>
      <c r="BC166">
        <f>(($AN$143-$AQ$145)/($AQ$146-$AQ$145))</f>
        <v>0.2857142857142857</v>
      </c>
      <c r="BD166">
        <f>(($AO$145-$AQ$145)/($AQ$146-$AQ$145))</f>
        <v>0.6071428571428571</v>
      </c>
      <c r="BE166">
        <f>(($AP$143-$AQ$145)/($AQ$146-$AQ$145))</f>
        <v>0.8571428571428571</v>
      </c>
      <c r="BG166">
        <v>1</v>
      </c>
      <c r="BH166">
        <v>1059</v>
      </c>
      <c r="BI166">
        <f>($BH$190-$BH$187)/200</f>
        <v>8.5000000000000006E-2</v>
      </c>
      <c r="BQ166">
        <f>(($AO$145-$AN$143)/($AN$144-$AN$143))</f>
        <v>0.32142857142857145</v>
      </c>
      <c r="BR166">
        <f>1-(($AP$143-$AN$143)/($AN$144-$AN$143))</f>
        <v>0.4285714285714286</v>
      </c>
      <c r="BS166">
        <f>1-(($AQ$146-$AN$143)/($AN$144-$AN$143))</f>
        <v>0.2857142857142857</v>
      </c>
      <c r="BT166">
        <f>1-(($AN$143-$AO$144)/($AO$145-$AO$144))</f>
        <v>0.33333333333333337</v>
      </c>
      <c r="BU166">
        <f>(($AP$142-$AO$144)/($AO$145-$AO$144))</f>
        <v>0.25925925925925924</v>
      </c>
      <c r="BV166">
        <f>(($AQ$145-$AO$144)/($AO$145-$AO$144))</f>
        <v>0.37037037037037035</v>
      </c>
      <c r="BW166">
        <f>(($AN$143-$AP$142)/($AP$143-$AP$142))</f>
        <v>0.40740740740740738</v>
      </c>
      <c r="BX166">
        <f>1-(($AO$144-$AP$141)/($AP$142-$AP$141))</f>
        <v>0.26923076923076927</v>
      </c>
      <c r="BY166">
        <f>(($AQ$145-$AP$142)/($AP$143-$AP$142))</f>
        <v>0.1111111111111111</v>
      </c>
      <c r="BZ166">
        <f>(($AN$143-$AQ$145)/($AQ$146-$AQ$145))</f>
        <v>0.2857142857142857</v>
      </c>
      <c r="CA166">
        <f>1-(($AO$145-$AQ$145)/($AQ$146-$AQ$145))</f>
        <v>0.3928571428571429</v>
      </c>
      <c r="CB166">
        <f>1-(($AP$143-$AQ$145)/($AQ$146-$AQ$145))</f>
        <v>0.1428571428571429</v>
      </c>
    </row>
    <row r="167" spans="1:80" x14ac:dyDescent="0.25">
      <c r="A167">
        <v>166</v>
      </c>
      <c r="B167">
        <v>168.99508299999999</v>
      </c>
      <c r="C167" s="2">
        <v>1</v>
      </c>
      <c r="D167">
        <v>160.73573099999999</v>
      </c>
      <c r="E167" s="5">
        <v>2</v>
      </c>
      <c r="P167">
        <v>2</v>
      </c>
      <c r="Q167" t="str">
        <f>CONCATENATE(C167,E167,G167,I167)</f>
        <v>12</v>
      </c>
      <c r="R167">
        <v>4</v>
      </c>
      <c r="X167" t="s">
        <v>274</v>
      </c>
      <c r="Y167" t="s">
        <v>261</v>
      </c>
      <c r="AN167">
        <v>4640</v>
      </c>
      <c r="AO167">
        <v>4631</v>
      </c>
      <c r="AP167">
        <v>4713</v>
      </c>
      <c r="AQ167">
        <v>4596</v>
      </c>
      <c r="AT167">
        <f>(($AO$146-$AN$144)/($AN$145-$AN$144))</f>
        <v>0.33333333333333331</v>
      </c>
      <c r="AU167">
        <f>(($AP$144-$AN$144)/($AN$145-$AN$144))</f>
        <v>0.58333333333333337</v>
      </c>
      <c r="AV167">
        <f>(($AQ$147-$AN$144)/($AN$145-$AN$144))</f>
        <v>0.79166666666666663</v>
      </c>
      <c r="AW167">
        <f>(($AN$144-$AO$145)/($AO$146-$AO$145))</f>
        <v>0.70370370370370372</v>
      </c>
      <c r="AX167">
        <f>(($AP$143-$AO$145)/($AO$146-$AO$145))</f>
        <v>0.25925925925925924</v>
      </c>
      <c r="AY167">
        <f>(($AQ$146-$AO$145)/($AO$146-$AO$145))</f>
        <v>0.40740740740740738</v>
      </c>
      <c r="AZ167">
        <f>(($AN$144-$AP$143)/($AP$144-$AP$143))</f>
        <v>0.46153846153846156</v>
      </c>
      <c r="BA167">
        <f>(($AO$145-$AP$142)/($AP$143-$AP$142))</f>
        <v>0.7407407407407407</v>
      </c>
      <c r="BB167">
        <f>(($AQ$146-$AP$143)/($AP$144-$AP$143))</f>
        <v>0.15384615384615385</v>
      </c>
      <c r="BC167">
        <f>(($AN$144-$AQ$146)/($AQ$147-$AQ$146))</f>
        <v>0.29629629629629628</v>
      </c>
      <c r="BD167">
        <f>(($AO$146-$AQ$146)/($AQ$147-$AQ$146))</f>
        <v>0.59259259259259256</v>
      </c>
      <c r="BE167">
        <f>(($AP$144-$AQ$146)/($AQ$147-$AQ$146))</f>
        <v>0.81481481481481477</v>
      </c>
      <c r="BG167">
        <v>4</v>
      </c>
      <c r="BH167">
        <v>1064</v>
      </c>
      <c r="BI167">
        <f>($BH$191-$BH$188)/200</f>
        <v>0.115</v>
      </c>
      <c r="BQ167">
        <f>(($AO$146-$AN$144)/($AN$145-$AN$144))</f>
        <v>0.33333333333333331</v>
      </c>
      <c r="BR167">
        <f>1-(($AP$144-$AN$144)/($AN$145-$AN$144))</f>
        <v>0.41666666666666663</v>
      </c>
      <c r="BS167">
        <f>1-(($AQ$147-$AN$144)/($AN$145-$AN$144))</f>
        <v>0.20833333333333337</v>
      </c>
      <c r="BT167">
        <f>1-(($AN$144-$AO$145)/($AO$146-$AO$145))</f>
        <v>0.29629629629629628</v>
      </c>
      <c r="BU167">
        <f>(($AP$143-$AO$145)/($AO$146-$AO$145))</f>
        <v>0.25925925925925924</v>
      </c>
      <c r="BV167">
        <f>(($AQ$146-$AO$145)/($AO$146-$AO$145))</f>
        <v>0.40740740740740738</v>
      </c>
      <c r="BW167">
        <f>(($AN$144-$AP$143)/($AP$144-$AP$143))</f>
        <v>0.46153846153846156</v>
      </c>
      <c r="BX167">
        <f>1-(($AO$145-$AP$142)/($AP$143-$AP$142))</f>
        <v>0.2592592592592593</v>
      </c>
      <c r="BY167">
        <f>(($AQ$146-$AP$143)/($AP$144-$AP$143))</f>
        <v>0.15384615384615385</v>
      </c>
      <c r="BZ167">
        <f>(($AN$144-$AQ$146)/($AQ$147-$AQ$146))</f>
        <v>0.29629629629629628</v>
      </c>
      <c r="CA167">
        <f>1-(($AO$146-$AQ$146)/($AQ$147-$AQ$146))</f>
        <v>0.40740740740740744</v>
      </c>
      <c r="CB167">
        <f>1-(($AP$144-$AQ$146)/($AQ$147-$AQ$146))</f>
        <v>0.18518518518518523</v>
      </c>
    </row>
    <row r="168" spans="1:80" x14ac:dyDescent="0.25">
      <c r="A168">
        <v>167</v>
      </c>
      <c r="B168">
        <v>168.95861100000002</v>
      </c>
      <c r="C168" s="2">
        <v>1</v>
      </c>
      <c r="D168">
        <v>160.73573099999999</v>
      </c>
      <c r="E168" s="5">
        <v>2</v>
      </c>
      <c r="P168">
        <v>2</v>
      </c>
      <c r="Q168" t="str">
        <f>CONCATENATE(C168,E168,G168,I168)</f>
        <v>12</v>
      </c>
      <c r="R168">
        <v>3</v>
      </c>
      <c r="X168" t="s">
        <v>274</v>
      </c>
      <c r="Y168" t="s">
        <v>262</v>
      </c>
      <c r="AN168">
        <v>4670</v>
      </c>
      <c r="AO168">
        <v>4658</v>
      </c>
      <c r="AP168">
        <v>4760</v>
      </c>
      <c r="AQ168">
        <v>4621</v>
      </c>
      <c r="AT168">
        <f>(($AO$147-$AN$145)/($AN$146-$AN$145))</f>
        <v>0.4</v>
      </c>
      <c r="AU168">
        <f>(($AP$145-$AN$145)/($AN$146-$AN$145))</f>
        <v>0.6</v>
      </c>
      <c r="AV168">
        <f>(($AQ$148-$AN$145)/($AN$146-$AN$145))</f>
        <v>0.84</v>
      </c>
      <c r="AW168">
        <f>(($AN$145-$AO$146)/($AO$147-$AO$146))</f>
        <v>0.61538461538461542</v>
      </c>
      <c r="AX168">
        <f>(($AP$144-$AO$146)/($AO$147-$AO$146))</f>
        <v>0.23076923076923078</v>
      </c>
      <c r="AY168">
        <f>(($AQ$147-$AO$146)/($AO$147-$AO$146))</f>
        <v>0.42307692307692307</v>
      </c>
      <c r="AZ168">
        <f>(($AN$145-$AP$144)/($AP$145-$AP$144))</f>
        <v>0.4</v>
      </c>
      <c r="BA168">
        <f>(($AO$146-$AP$143)/($AP$144-$AP$143))</f>
        <v>0.76923076923076927</v>
      </c>
      <c r="BB168">
        <f>(($AQ$147-$AP$144)/($AP$145-$AP$144))</f>
        <v>0.2</v>
      </c>
      <c r="BC168">
        <f>(($AN$145-$AQ$147)/($AQ$148-$AQ$147))</f>
        <v>0.19230769230769232</v>
      </c>
      <c r="BD168">
        <f>(($AO$147-$AQ$147)/($AQ$148-$AQ$147))</f>
        <v>0.57692307692307687</v>
      </c>
      <c r="BE168">
        <f>(($AP$145-$AQ$147)/($AQ$148-$AQ$147))</f>
        <v>0.76923076923076927</v>
      </c>
      <c r="BG168">
        <v>3</v>
      </c>
      <c r="BH168">
        <v>1065</v>
      </c>
      <c r="BI168">
        <f>($BH$192-$BH$189)/200</f>
        <v>7.4999999999999997E-2</v>
      </c>
      <c r="BQ168">
        <f>(($AO$147-$AN$145)/($AN$146-$AN$145))</f>
        <v>0.4</v>
      </c>
      <c r="BR168">
        <f>1-(($AP$145-$AN$145)/($AN$146-$AN$145))</f>
        <v>0.4</v>
      </c>
      <c r="BS168">
        <f>1-(($AQ$148-$AN$145)/($AN$146-$AN$145))</f>
        <v>0.16000000000000003</v>
      </c>
      <c r="BT168">
        <f>1-(($AN$145-$AO$146)/($AO$147-$AO$146))</f>
        <v>0.38461538461538458</v>
      </c>
      <c r="BU168">
        <f>(($AP$144-$AO$146)/($AO$147-$AO$146))</f>
        <v>0.23076923076923078</v>
      </c>
      <c r="BV168">
        <f>(($AQ$147-$AO$146)/($AO$147-$AO$146))</f>
        <v>0.42307692307692307</v>
      </c>
      <c r="BW168">
        <f>(($AN$145-$AP$144)/($AP$145-$AP$144))</f>
        <v>0.4</v>
      </c>
      <c r="BX168">
        <f>1-(($AO$146-$AP$143)/($AP$144-$AP$143))</f>
        <v>0.23076923076923073</v>
      </c>
      <c r="BY168">
        <f>(($AQ$147-$AP$144)/($AP$145-$AP$144))</f>
        <v>0.2</v>
      </c>
      <c r="BZ168">
        <f>(($AN$145-$AQ$147)/($AQ$148-$AQ$147))</f>
        <v>0.19230769230769232</v>
      </c>
      <c r="CA168">
        <f>1-(($AO$147-$AQ$147)/($AQ$148-$AQ$147))</f>
        <v>0.42307692307692313</v>
      </c>
      <c r="CB168">
        <f>1-(($AP$145-$AQ$147)/($AQ$148-$AQ$147))</f>
        <v>0.23076923076923073</v>
      </c>
    </row>
    <row r="169" spans="1:80" x14ac:dyDescent="0.25">
      <c r="A169">
        <v>168</v>
      </c>
      <c r="B169">
        <v>169.01196899999999</v>
      </c>
      <c r="C169" s="2">
        <v>1</v>
      </c>
      <c r="P169">
        <v>1</v>
      </c>
      <c r="Q169" t="str">
        <f>CONCATENATE(C169,E169,G169,I169)</f>
        <v>1</v>
      </c>
      <c r="R169">
        <v>2</v>
      </c>
      <c r="X169" t="s">
        <v>274</v>
      </c>
      <c r="Y169" t="s">
        <v>259</v>
      </c>
      <c r="AB169" t="s">
        <v>277</v>
      </c>
      <c r="AC169" t="str">
        <f>CONCATENATE($R169,$R170,$R171,$R172)</f>
        <v>2134</v>
      </c>
      <c r="AN169">
        <v>4701</v>
      </c>
      <c r="AO169">
        <v>4688</v>
      </c>
      <c r="AP169">
        <v>4789</v>
      </c>
      <c r="AQ169">
        <v>4647</v>
      </c>
      <c r="AT169">
        <f>(($AO$148-$AN$146)/($AN$147-$AN$146))</f>
        <v>0.42857142857142855</v>
      </c>
      <c r="AU169">
        <f>(($AP$146-$AN$146)/($AN$147-$AN$146))</f>
        <v>0.5714285714285714</v>
      </c>
      <c r="AV169">
        <f>(($AQ$149-$AN$146)/($AN$147-$AN$146))</f>
        <v>0.8571428571428571</v>
      </c>
      <c r="AW169">
        <f>(($AN$146-$AO$147)/($AO$148-$AO$147))</f>
        <v>0.55555555555555558</v>
      </c>
      <c r="AX169">
        <f>(($AP$145-$AO$147)/($AO$148-$AO$147))</f>
        <v>0.18518518518518517</v>
      </c>
      <c r="AY169">
        <f>(($AQ$148-$AO$147)/($AO$148-$AO$147))</f>
        <v>0.40740740740740738</v>
      </c>
      <c r="AZ169">
        <f>(($AN$146-$AP$145)/($AP$146-$AP$145))</f>
        <v>0.38461538461538464</v>
      </c>
      <c r="BA169">
        <f>(($AO$147-$AP$144)/($AP$145-$AP$144))</f>
        <v>0.8</v>
      </c>
      <c r="BB169">
        <f>(($AQ$148-$AP$145)/($AP$146-$AP$145))</f>
        <v>0.23076923076923078</v>
      </c>
      <c r="BC169">
        <f>(($AN$146-$AQ$148)/($AQ$149-$AQ$148))</f>
        <v>0.14285714285714285</v>
      </c>
      <c r="BD169">
        <f>(($AO$148-$AQ$148)/($AQ$149-$AQ$148))</f>
        <v>0.5714285714285714</v>
      </c>
      <c r="BE169">
        <f>(($AP$146-$AQ$148)/($AQ$149-$AQ$148))</f>
        <v>0.7142857142857143</v>
      </c>
      <c r="BG169">
        <v>2</v>
      </c>
      <c r="BH169">
        <v>1077</v>
      </c>
      <c r="BI169">
        <f>($BH$193-$BH$190)/200</f>
        <v>0.08</v>
      </c>
      <c r="BQ169">
        <f>(($AO$148-$AN$146)/($AN$147-$AN$146))</f>
        <v>0.42857142857142855</v>
      </c>
      <c r="BR169">
        <f>1-(($AP$146-$AN$146)/($AN$147-$AN$146))</f>
        <v>0.4285714285714286</v>
      </c>
      <c r="BS169">
        <f>1-(($AQ$149-$AN$146)/($AN$147-$AN$146))</f>
        <v>0.1428571428571429</v>
      </c>
      <c r="BT169">
        <f>1-(($AN$146-$AO$147)/($AO$148-$AO$147))</f>
        <v>0.44444444444444442</v>
      </c>
      <c r="BU169">
        <f>(($AP$145-$AO$147)/($AO$148-$AO$147))</f>
        <v>0.18518518518518517</v>
      </c>
      <c r="BV169">
        <f>(($AQ$148-$AO$147)/($AO$148-$AO$147))</f>
        <v>0.40740740740740738</v>
      </c>
      <c r="BW169">
        <f>(($AN$146-$AP$145)/($AP$146-$AP$145))</f>
        <v>0.38461538461538464</v>
      </c>
      <c r="BX169">
        <f>1-(($AO$147-$AP$144)/($AP$145-$AP$144))</f>
        <v>0.19999999999999996</v>
      </c>
      <c r="BY169">
        <f>(($AQ$148-$AP$145)/($AP$146-$AP$145))</f>
        <v>0.23076923076923078</v>
      </c>
      <c r="BZ169">
        <f>(($AN$146-$AQ$148)/($AQ$149-$AQ$148))</f>
        <v>0.14285714285714285</v>
      </c>
      <c r="CA169">
        <f>1-(($AO$148-$AQ$148)/($AQ$149-$AQ$148))</f>
        <v>0.4285714285714286</v>
      </c>
      <c r="CB169">
        <f>1-(($AP$146-$AQ$148)/($AQ$149-$AQ$148))</f>
        <v>0.2857142857142857</v>
      </c>
    </row>
    <row r="170" spans="1:80" x14ac:dyDescent="0.25">
      <c r="A170">
        <v>169</v>
      </c>
      <c r="B170">
        <v>169.02094499999998</v>
      </c>
      <c r="C170" s="2">
        <v>1</v>
      </c>
      <c r="H170">
        <v>162.22878800000001</v>
      </c>
      <c r="I170" s="3">
        <v>4</v>
      </c>
      <c r="P170">
        <v>2</v>
      </c>
      <c r="Q170" t="str">
        <f>CONCATENATE(C170,E170,G170,I170)</f>
        <v>14</v>
      </c>
      <c r="R170">
        <v>1</v>
      </c>
      <c r="X170" t="s">
        <v>274</v>
      </c>
      <c r="Y170" t="s">
        <v>260</v>
      </c>
      <c r="AN170">
        <v>4775</v>
      </c>
      <c r="AO170">
        <v>4718</v>
      </c>
      <c r="AP170">
        <v>4815</v>
      </c>
      <c r="AQ170">
        <v>4675</v>
      </c>
      <c r="BA170">
        <f>(($AO$148-$AP$145)/($AP$146-$AP$145))</f>
        <v>0.84615384615384615</v>
      </c>
      <c r="BG170">
        <v>1</v>
      </c>
      <c r="BH170">
        <v>1082</v>
      </c>
      <c r="BI170">
        <f>($BH$194-$BH$191)/200</f>
        <v>8.5000000000000006E-2</v>
      </c>
      <c r="BX170">
        <f>1-(($AO$148-$AP$145)/($AP$146-$AP$145))</f>
        <v>0.15384615384615385</v>
      </c>
    </row>
    <row r="171" spans="1:80" x14ac:dyDescent="0.25">
      <c r="A171">
        <v>170</v>
      </c>
      <c r="B171">
        <v>169.02767800000001</v>
      </c>
      <c r="C171" s="2">
        <v>1</v>
      </c>
      <c r="H171">
        <v>162.22878800000001</v>
      </c>
      <c r="I171" s="3">
        <v>4</v>
      </c>
      <c r="P171">
        <v>2</v>
      </c>
      <c r="Q171" t="str">
        <f>CONCATENATE(C171,E171,G171,I171)</f>
        <v>14</v>
      </c>
      <c r="R171">
        <v>3</v>
      </c>
      <c r="X171" t="s">
        <v>274</v>
      </c>
      <c r="Y171" t="s">
        <v>261</v>
      </c>
      <c r="AN171">
        <v>4803</v>
      </c>
      <c r="AO171">
        <v>4760</v>
      </c>
      <c r="AP171">
        <v>4840</v>
      </c>
      <c r="AQ171">
        <v>4704</v>
      </c>
      <c r="BG171">
        <v>3</v>
      </c>
      <c r="BH171">
        <v>1087</v>
      </c>
      <c r="BI171">
        <f>($BH$195-$BH$192)/200</f>
        <v>0.105</v>
      </c>
    </row>
    <row r="172" spans="1:80" x14ac:dyDescent="0.25">
      <c r="A172">
        <v>171</v>
      </c>
      <c r="B172">
        <v>169.05282599999998</v>
      </c>
      <c r="C172" s="2">
        <v>1</v>
      </c>
      <c r="H172">
        <v>162.248223</v>
      </c>
      <c r="I172" s="3">
        <v>4</v>
      </c>
      <c r="P172">
        <v>2</v>
      </c>
      <c r="Q172" t="str">
        <f>CONCATENATE(C172,E172,G172,I172)</f>
        <v>14</v>
      </c>
      <c r="R172">
        <v>4</v>
      </c>
      <c r="X172" t="s">
        <v>274</v>
      </c>
      <c r="Y172" t="s">
        <v>262</v>
      </c>
      <c r="AN172">
        <v>4829</v>
      </c>
      <c r="AO172">
        <v>4791</v>
      </c>
      <c r="AP172">
        <v>4862</v>
      </c>
      <c r="AQ172">
        <v>4775</v>
      </c>
      <c r="BG172">
        <v>4</v>
      </c>
      <c r="BH172">
        <v>1087</v>
      </c>
      <c r="BI172">
        <f>($BH$196-$BH$193)/200</f>
        <v>8.5000000000000006E-2</v>
      </c>
    </row>
    <row r="173" spans="1:80" x14ac:dyDescent="0.25">
      <c r="A173">
        <v>172</v>
      </c>
      <c r="B173">
        <v>169.01966899999999</v>
      </c>
      <c r="C173" s="2">
        <v>1</v>
      </c>
      <c r="H173">
        <v>162.22715600000001</v>
      </c>
      <c r="I173" s="3">
        <v>4</v>
      </c>
      <c r="P173">
        <v>2</v>
      </c>
      <c r="Q173" t="str">
        <f>CONCATENATE(C173,E173,G173,I173)</f>
        <v>14</v>
      </c>
      <c r="R173">
        <v>2</v>
      </c>
      <c r="X173" t="s">
        <v>275</v>
      </c>
      <c r="Y173" t="s">
        <v>264</v>
      </c>
      <c r="AB173" t="s">
        <v>277</v>
      </c>
      <c r="AC173" t="str">
        <f>CONCATENATE($R173,$R174,$R175,$R176)</f>
        <v>2134</v>
      </c>
      <c r="AN173">
        <v>4854</v>
      </c>
      <c r="AO173">
        <v>4817</v>
      </c>
      <c r="AP173">
        <v>4887</v>
      </c>
      <c r="AQ173">
        <v>4804</v>
      </c>
      <c r="AT173">
        <f>(($AO$149-$AN$148)/($AN$149-$AN$148))</f>
        <v>0.46666666666666667</v>
      </c>
      <c r="AU173">
        <f>(($AP$147-$AN$148)/($AN$149-$AN$148))</f>
        <v>0.53333333333333333</v>
      </c>
      <c r="AV173">
        <f>(($AQ$151-$AN$148)/($AN$149-$AN$148))</f>
        <v>0.9</v>
      </c>
      <c r="AW173">
        <f>(($AN$149-$AO$149)/($AO$150-$AO$149))</f>
        <v>0.53333333333333333</v>
      </c>
      <c r="AX173">
        <f>(($AP$147-$AO$149)/($AO$150-$AO$149))</f>
        <v>6.6666666666666666E-2</v>
      </c>
      <c r="AY173">
        <f>(($AQ$151-$AO$149)/($AO$150-$AO$149))</f>
        <v>0.43333333333333335</v>
      </c>
      <c r="AZ173">
        <f>(($AN$149-$AP$147)/($AP$148-$AP$147))</f>
        <v>0.5</v>
      </c>
      <c r="BA173">
        <f>(($AO$150-$AP$148)/($AP$149-$AP$148))</f>
        <v>0</v>
      </c>
      <c r="BB173">
        <f>(($AQ$151-$AP$147)/($AP$148-$AP$147))</f>
        <v>0.39285714285714285</v>
      </c>
      <c r="BC173">
        <f>(($AN$148-$AQ$150)/($AQ$151-$AQ$150))</f>
        <v>0.1</v>
      </c>
      <c r="BD173">
        <f>(($AO$149-$AQ$150)/($AQ$151-$AQ$150))</f>
        <v>0.56666666666666665</v>
      </c>
      <c r="BE173">
        <f>(($AP$147-$AQ$150)/($AQ$151-$AQ$150))</f>
        <v>0.6333333333333333</v>
      </c>
      <c r="BG173">
        <v>2</v>
      </c>
      <c r="BH173">
        <v>1100</v>
      </c>
      <c r="BI173">
        <f>($BH$202-$BH$199)/200</f>
        <v>9.5000000000000001E-2</v>
      </c>
      <c r="BQ173">
        <f>(($AO$149-$AN$148)/($AN$149-$AN$148))</f>
        <v>0.46666666666666667</v>
      </c>
      <c r="BR173">
        <f>1-(($AP$147-$AN$148)/($AN$149-$AN$148))</f>
        <v>0.46666666666666667</v>
      </c>
      <c r="BS173">
        <f>1-(($AQ$151-$AN$148)/($AN$149-$AN$148))</f>
        <v>9.9999999999999978E-2</v>
      </c>
      <c r="BT173">
        <f>1-(($AN$149-$AO$149)/($AO$150-$AO$149))</f>
        <v>0.46666666666666667</v>
      </c>
      <c r="BU173">
        <f>(($AP$147-$AO$149)/($AO$150-$AO$149))</f>
        <v>6.6666666666666666E-2</v>
      </c>
      <c r="BV173">
        <f>(($AQ$151-$AO$149)/($AO$150-$AO$149))</f>
        <v>0.43333333333333335</v>
      </c>
      <c r="BW173">
        <f>(($AN$149-$AP$147)/($AP$148-$AP$147))</f>
        <v>0.5</v>
      </c>
      <c r="BX173">
        <f>(($AO$150-$AP$148)/($AP$149-$AP$148))</f>
        <v>0</v>
      </c>
      <c r="BY173">
        <f>(($AQ$151-$AP$147)/($AP$148-$AP$147))</f>
        <v>0.39285714285714285</v>
      </c>
      <c r="BZ173">
        <f>(($AN$148-$AQ$150)/($AQ$151-$AQ$150))</f>
        <v>0.1</v>
      </c>
      <c r="CA173">
        <f>1-(($AO$149-$AQ$150)/($AQ$151-$AQ$150))</f>
        <v>0.43333333333333335</v>
      </c>
      <c r="CB173">
        <f>1-(($AP$147-$AQ$150)/($AQ$151-$AQ$150))</f>
        <v>0.3666666666666667</v>
      </c>
    </row>
    <row r="174" spans="1:80" x14ac:dyDescent="0.25">
      <c r="A174">
        <v>173</v>
      </c>
      <c r="B174">
        <v>169.006968</v>
      </c>
      <c r="C174" s="2">
        <v>1</v>
      </c>
      <c r="H174">
        <v>162.23893900000002</v>
      </c>
      <c r="I174" s="3">
        <v>4</v>
      </c>
      <c r="P174">
        <v>2</v>
      </c>
      <c r="Q174" t="str">
        <f>CONCATENATE(C174,E174,G174,I174)</f>
        <v>14</v>
      </c>
      <c r="R174">
        <v>1</v>
      </c>
      <c r="X174" t="s">
        <v>275</v>
      </c>
      <c r="Y174" t="s">
        <v>265</v>
      </c>
      <c r="AN174">
        <v>4878</v>
      </c>
      <c r="AO174">
        <v>4843</v>
      </c>
      <c r="AP174">
        <v>4912</v>
      </c>
      <c r="AQ174">
        <v>4831</v>
      </c>
      <c r="AT174">
        <f>(($AO$150-$AN$149)/($AN$150-$AN$149))</f>
        <v>0.48275862068965519</v>
      </c>
      <c r="AU174">
        <f>(($AP$148-$AN$149)/($AN$150-$AN$149))</f>
        <v>0.48275862068965519</v>
      </c>
      <c r="AV174">
        <f>(($AQ$152-$AN$149)/($AN$150-$AN$149))</f>
        <v>0.96551724137931039</v>
      </c>
      <c r="AW174">
        <f>(($AN$150-$AO$150)/($AO$151-$AO$150))</f>
        <v>0.51724137931034486</v>
      </c>
      <c r="AX174">
        <f>(($AP$148-$AO$150)/($AO$151-$AO$150))</f>
        <v>0</v>
      </c>
      <c r="AY174">
        <f>(($AQ$152-$AO$150)/($AO$151-$AO$150))</f>
        <v>0.48275862068965519</v>
      </c>
      <c r="AZ174">
        <f>(($AN$150-$AP$148)/($AP$149-$AP$148))</f>
        <v>0.5</v>
      </c>
      <c r="BA174">
        <f>(($AO$151-$AP$148)/($AP$149-$AP$148))</f>
        <v>0.96666666666666667</v>
      </c>
      <c r="BB174">
        <f>(($AQ$152-$AP$148)/($AP$149-$AP$148))</f>
        <v>0.46666666666666667</v>
      </c>
      <c r="BC174">
        <f>(($AN$149-$AQ$151)/($AQ$152-$AQ$151))</f>
        <v>9.6774193548387094E-2</v>
      </c>
      <c r="BD174">
        <f>(($AO$150-$AQ$151)/($AQ$152-$AQ$151))</f>
        <v>0.54838709677419351</v>
      </c>
      <c r="BE174">
        <f>(($AP$148-$AQ$151)/($AQ$152-$AQ$151))</f>
        <v>0.54838709677419351</v>
      </c>
      <c r="BG174">
        <v>1</v>
      </c>
      <c r="BH174">
        <v>1103</v>
      </c>
      <c r="BI174">
        <f>($BH$203-$BH$200)/200</f>
        <v>0.12</v>
      </c>
      <c r="BQ174">
        <f>(($AO$150-$AN$149)/($AN$150-$AN$149))</f>
        <v>0.48275862068965519</v>
      </c>
      <c r="BR174">
        <f>(($AP$148-$AN$149)/($AN$150-$AN$149))</f>
        <v>0.48275862068965519</v>
      </c>
      <c r="BS174">
        <f>1-(($AQ$152-$AN$149)/($AN$150-$AN$149))</f>
        <v>3.4482758620689613E-2</v>
      </c>
      <c r="BT174">
        <f>1-(($AN$150-$AO$150)/($AO$151-$AO$150))</f>
        <v>0.48275862068965514</v>
      </c>
      <c r="BU174">
        <f>(($AP$148-$AO$150)/($AO$151-$AO$150))</f>
        <v>0</v>
      </c>
      <c r="BV174">
        <f>(($AQ$152-$AO$150)/($AO$151-$AO$150))</f>
        <v>0.48275862068965519</v>
      </c>
      <c r="BW174">
        <f>(($AN$150-$AP$148)/($AP$149-$AP$148))</f>
        <v>0.5</v>
      </c>
      <c r="BX174">
        <f>1-(($AO$151-$AP$148)/($AP$149-$AP$148))</f>
        <v>3.3333333333333326E-2</v>
      </c>
      <c r="BY174">
        <f>(($AQ$152-$AP$148)/($AP$149-$AP$148))</f>
        <v>0.46666666666666667</v>
      </c>
      <c r="BZ174">
        <f>(($AN$149-$AQ$151)/($AQ$152-$AQ$151))</f>
        <v>9.6774193548387094E-2</v>
      </c>
      <c r="CA174">
        <f>1-(($AO$150-$AQ$151)/($AQ$152-$AQ$151))</f>
        <v>0.45161290322580649</v>
      </c>
      <c r="CB174">
        <f>1-(($AP$148-$AQ$151)/($AQ$152-$AQ$151))</f>
        <v>0.45161290322580649</v>
      </c>
    </row>
    <row r="175" spans="1:80" x14ac:dyDescent="0.25">
      <c r="A175">
        <v>174</v>
      </c>
      <c r="B175">
        <v>169.0136</v>
      </c>
      <c r="C175" s="2">
        <v>1</v>
      </c>
      <c r="H175">
        <v>162.23154299999999</v>
      </c>
      <c r="I175" s="3">
        <v>4</v>
      </c>
      <c r="P175">
        <v>2</v>
      </c>
      <c r="Q175" t="str">
        <f>CONCATENATE(C175,E175,G175,I175)</f>
        <v>14</v>
      </c>
      <c r="R175">
        <v>3</v>
      </c>
      <c r="X175" t="s">
        <v>275</v>
      </c>
      <c r="Y175" t="s">
        <v>266</v>
      </c>
      <c r="AN175">
        <v>4902</v>
      </c>
      <c r="AO175">
        <v>4869</v>
      </c>
      <c r="AP175">
        <v>4937</v>
      </c>
      <c r="AQ175">
        <v>4859</v>
      </c>
      <c r="AT175">
        <f>(($AO$151-$AN$150)/($AN$151-$AN$150))</f>
        <v>0.48275862068965519</v>
      </c>
      <c r="AU175">
        <f>(($AP$149-$AN$150)/($AN$151-$AN$150))</f>
        <v>0.51724137931034486</v>
      </c>
      <c r="AV175">
        <f>(($AQ$153-$AN$150)/($AN$151-$AN$150))</f>
        <v>0.93103448275862066</v>
      </c>
      <c r="AW175">
        <f>(($AN$151-$AO$151)/($AO$152-$AO$151))</f>
        <v>0.5</v>
      </c>
      <c r="AX175">
        <f>(($AP$149-$AO$151)/($AO$152-$AO$151))</f>
        <v>3.3333333333333333E-2</v>
      </c>
      <c r="AY175">
        <f>(($AQ$153-$AO$151)/($AO$152-$AO$151))</f>
        <v>0.43333333333333335</v>
      </c>
      <c r="AZ175">
        <f>(($AN$151-$AP$149)/($AP$150-$AP$149))</f>
        <v>0.48275862068965519</v>
      </c>
      <c r="BA175">
        <f>(($AO$152-$AP$150)/($AP$151-$AP$150))</f>
        <v>0</v>
      </c>
      <c r="BB175">
        <f>(($AQ$153-$AP$149)/($AP$150-$AP$149))</f>
        <v>0.41379310344827586</v>
      </c>
      <c r="BC175">
        <f>(($AN$150-$AQ$152)/($AQ$153-$AQ$152))</f>
        <v>3.5714285714285712E-2</v>
      </c>
      <c r="BD175">
        <f>(($AO$151-$AQ$152)/($AQ$153-$AQ$152))</f>
        <v>0.5357142857142857</v>
      </c>
      <c r="BE175">
        <f>(($AP$149-$AQ$152)/($AQ$153-$AQ$152))</f>
        <v>0.5714285714285714</v>
      </c>
      <c r="BG175">
        <v>3</v>
      </c>
      <c r="BH175">
        <v>1110</v>
      </c>
      <c r="BI175">
        <f>($BH$204-$BH$201)/200</f>
        <v>0.09</v>
      </c>
      <c r="BQ175">
        <f>(($AO$151-$AN$150)/($AN$151-$AN$150))</f>
        <v>0.48275862068965519</v>
      </c>
      <c r="BR175">
        <f>1-(($AP$149-$AN$150)/($AN$151-$AN$150))</f>
        <v>0.48275862068965514</v>
      </c>
      <c r="BS175">
        <f>1-(($AQ$153-$AN$150)/($AN$151-$AN$150))</f>
        <v>6.8965517241379337E-2</v>
      </c>
      <c r="BT175">
        <f>(($AN$151-$AO$151)/($AO$152-$AO$151))</f>
        <v>0.5</v>
      </c>
      <c r="BU175">
        <f>(($AP$149-$AO$151)/($AO$152-$AO$151))</f>
        <v>3.3333333333333333E-2</v>
      </c>
      <c r="BV175">
        <f>(($AQ$153-$AO$151)/($AO$152-$AO$151))</f>
        <v>0.43333333333333335</v>
      </c>
      <c r="BW175">
        <f>(($AN$151-$AP$149)/($AP$150-$AP$149))</f>
        <v>0.48275862068965519</v>
      </c>
      <c r="BX175">
        <f>(($AO$152-$AP$150)/($AP$151-$AP$150))</f>
        <v>0</v>
      </c>
      <c r="BY175">
        <f>(($AQ$153-$AP$149)/($AP$150-$AP$149))</f>
        <v>0.41379310344827586</v>
      </c>
      <c r="BZ175">
        <f>(($AN$150-$AQ$152)/($AQ$153-$AQ$152))</f>
        <v>3.5714285714285712E-2</v>
      </c>
      <c r="CA175">
        <f>1-(($AO$151-$AQ$152)/($AQ$153-$AQ$152))</f>
        <v>0.4642857142857143</v>
      </c>
      <c r="CB175">
        <f>1-(($AP$149-$AQ$152)/($AQ$153-$AQ$152))</f>
        <v>0.4285714285714286</v>
      </c>
    </row>
    <row r="176" spans="1:80" x14ac:dyDescent="0.25">
      <c r="A176">
        <v>175</v>
      </c>
      <c r="B176">
        <v>168.99049200000002</v>
      </c>
      <c r="C176" s="2">
        <v>1</v>
      </c>
      <c r="H176">
        <v>162.20226300000002</v>
      </c>
      <c r="I176" s="3">
        <v>4</v>
      </c>
      <c r="P176">
        <v>2</v>
      </c>
      <c r="Q176" t="str">
        <f>CONCATENATE(C176,E176,G176,I176)</f>
        <v>14</v>
      </c>
      <c r="R176">
        <v>4</v>
      </c>
      <c r="X176" t="s">
        <v>275</v>
      </c>
      <c r="Y176" t="s">
        <v>263</v>
      </c>
      <c r="AN176">
        <v>4928</v>
      </c>
      <c r="AO176">
        <v>4894</v>
      </c>
      <c r="AP176">
        <v>4964</v>
      </c>
      <c r="AQ176">
        <v>4884</v>
      </c>
      <c r="AT176">
        <f>(($AO$152-$AN$151)/($AN$152-$AN$151))</f>
        <v>0.5357142857142857</v>
      </c>
      <c r="AU176">
        <f>(($AP$150-$AN$151)/($AN$152-$AN$151))</f>
        <v>0.5357142857142857</v>
      </c>
      <c r="AV176">
        <f>(($AQ$154-$AN$151)/($AN$152-$AN$151))</f>
        <v>0.9642857142857143</v>
      </c>
      <c r="AW176">
        <f>(($AN$152-$AO$152)/($AO$153-$AO$152))</f>
        <v>0.5</v>
      </c>
      <c r="AX176">
        <f>(($AP$150-$AO$152)/($AO$153-$AO$152))</f>
        <v>0</v>
      </c>
      <c r="AY176">
        <f>(($AQ$154-$AO$152)/($AO$153-$AO$152))</f>
        <v>0.46153846153846156</v>
      </c>
      <c r="AZ176">
        <f>(($AN$152-$AP$150)/($AP$151-$AP$150))</f>
        <v>0.4642857142857143</v>
      </c>
      <c r="BA176">
        <f>(($AO$153-$AP$150)/($AP$151-$AP$150))</f>
        <v>0.9285714285714286</v>
      </c>
      <c r="BB176">
        <f>(($AQ$154-$AP$150)/($AP$151-$AP$150))</f>
        <v>0.42857142857142855</v>
      </c>
      <c r="BC176">
        <f>(($AN$151-$AQ$153)/($AQ$154-$AQ$153))</f>
        <v>6.8965517241379309E-2</v>
      </c>
      <c r="BD176">
        <f>(($AO$152-$AQ$153)/($AQ$154-$AQ$153))</f>
        <v>0.58620689655172409</v>
      </c>
      <c r="BE176">
        <f>(($AP$150-$AQ$153)/($AQ$154-$AQ$153))</f>
        <v>0.58620689655172409</v>
      </c>
      <c r="BG176">
        <v>4</v>
      </c>
      <c r="BH176">
        <v>1110</v>
      </c>
      <c r="BI176">
        <f>($BH$205-$BH$202)/200</f>
        <v>8.5000000000000006E-2</v>
      </c>
      <c r="BQ176">
        <f>1-(($AO$152-$AN$151)/($AN$152-$AN$151))</f>
        <v>0.4642857142857143</v>
      </c>
      <c r="BR176">
        <f>1-(($AP$150-$AN$151)/($AN$152-$AN$151))</f>
        <v>0.4642857142857143</v>
      </c>
      <c r="BS176">
        <f>1-(($AQ$154-$AN$151)/($AN$152-$AN$151))</f>
        <v>3.5714285714285698E-2</v>
      </c>
      <c r="BT176">
        <f>(($AN$152-$AO$152)/($AO$153-$AO$152))</f>
        <v>0.5</v>
      </c>
      <c r="BU176">
        <f>(($AP$150-$AO$152)/($AO$153-$AO$152))</f>
        <v>0</v>
      </c>
      <c r="BV176">
        <f>(($AQ$154-$AO$152)/($AO$153-$AO$152))</f>
        <v>0.46153846153846156</v>
      </c>
      <c r="BW176">
        <f>(($AN$152-$AP$150)/($AP$151-$AP$150))</f>
        <v>0.4642857142857143</v>
      </c>
      <c r="BX176">
        <f>1-(($AO$153-$AP$150)/($AP$151-$AP$150))</f>
        <v>7.1428571428571397E-2</v>
      </c>
      <c r="BY176">
        <f>(($AQ$154-$AP$150)/($AP$151-$AP$150))</f>
        <v>0.42857142857142855</v>
      </c>
      <c r="BZ176">
        <f>(($AN$151-$AQ$153)/($AQ$154-$AQ$153))</f>
        <v>6.8965517241379309E-2</v>
      </c>
      <c r="CA176">
        <f>1-(($AO$152-$AQ$153)/($AQ$154-$AQ$153))</f>
        <v>0.41379310344827591</v>
      </c>
      <c r="CB176">
        <f>1-(($AP$150-$AQ$153)/($AQ$154-$AQ$153))</f>
        <v>0.41379310344827591</v>
      </c>
    </row>
    <row r="177" spans="1:80" x14ac:dyDescent="0.25">
      <c r="A177">
        <v>176</v>
      </c>
      <c r="B177">
        <v>168.99508299999999</v>
      </c>
      <c r="C177" s="2">
        <v>1</v>
      </c>
      <c r="H177">
        <v>162.18905100000001</v>
      </c>
      <c r="I177" s="3">
        <v>4</v>
      </c>
      <c r="P177">
        <v>2</v>
      </c>
      <c r="Q177" t="str">
        <f>CONCATENATE(C177,E177,G177,I177)</f>
        <v>14</v>
      </c>
      <c r="R177">
        <v>2</v>
      </c>
      <c r="X177" t="s">
        <v>276</v>
      </c>
      <c r="Y177" t="s">
        <v>273</v>
      </c>
      <c r="AB177" t="s">
        <v>277</v>
      </c>
      <c r="AC177" t="str">
        <f>CONCATENATE($R177,$R178,$R179,$R180)</f>
        <v>2134</v>
      </c>
      <c r="AN177">
        <v>4954</v>
      </c>
      <c r="AO177">
        <v>4920</v>
      </c>
      <c r="AP177">
        <v>4989</v>
      </c>
      <c r="AQ177">
        <v>4908</v>
      </c>
      <c r="AT177">
        <f>(($AO$153-$AN$152)/($AN$153-$AN$152))</f>
        <v>0.4642857142857143</v>
      </c>
      <c r="AU177">
        <f>(($AP$151-$AN$152)/($AN$153-$AN$152))</f>
        <v>0.5357142857142857</v>
      </c>
      <c r="AV177">
        <f>(($AQ$155-$AN$153)/($AN$154-$AN$153))</f>
        <v>0</v>
      </c>
      <c r="AW177">
        <f>(($AN$153-$AO$153)/($AO$154-$AO$153))</f>
        <v>0.51724137931034486</v>
      </c>
      <c r="AX177">
        <f>(($AP$151-$AO$153)/($AO$154-$AO$153))</f>
        <v>6.8965517241379309E-2</v>
      </c>
      <c r="AY177">
        <f>(($AQ$155-$AO$153)/($AO$154-$AO$153))</f>
        <v>0.51724137931034486</v>
      </c>
      <c r="AZ177">
        <f>(($AN$153-$AP$151)/($AP$152-$AP$151))</f>
        <v>0.4642857142857143</v>
      </c>
      <c r="BA177">
        <f>(($AO$154-$AP$151)/($AP$152-$AP$151))</f>
        <v>0.9642857142857143</v>
      </c>
      <c r="BB177">
        <f>(($AQ$155-$AP$151)/($AP$152-$AP$151))</f>
        <v>0.4642857142857143</v>
      </c>
      <c r="BC177">
        <f>(($AN$152-$AQ$154)/($AQ$155-$AQ$154))</f>
        <v>3.4482758620689655E-2</v>
      </c>
      <c r="BD177">
        <f>(($AO$153-$AQ$154)/($AQ$155-$AQ$154))</f>
        <v>0.48275862068965519</v>
      </c>
      <c r="BE177">
        <f>(($AP$151-$AQ$154)/($AQ$155-$AQ$154))</f>
        <v>0.55172413793103448</v>
      </c>
      <c r="BG177">
        <v>2</v>
      </c>
      <c r="BH177">
        <v>1121</v>
      </c>
      <c r="BI177">
        <f>($BH$206-$BH$203)/200</f>
        <v>0.1</v>
      </c>
      <c r="BQ177">
        <f>(($AO$153-$AN$152)/($AN$153-$AN$152))</f>
        <v>0.4642857142857143</v>
      </c>
      <c r="BR177">
        <f>1-(($AP$151-$AN$152)/($AN$153-$AN$152))</f>
        <v>0.4642857142857143</v>
      </c>
      <c r="BS177">
        <f>(($AQ$155-$AN$153)/($AN$154-$AN$153))</f>
        <v>0</v>
      </c>
      <c r="BT177">
        <f>1-(($AN$153-$AO$153)/($AO$154-$AO$153))</f>
        <v>0.48275862068965514</v>
      </c>
      <c r="BU177">
        <f>(($AP$151-$AO$153)/($AO$154-$AO$153))</f>
        <v>6.8965517241379309E-2</v>
      </c>
      <c r="BV177">
        <f>1-(($AQ$155-$AO$153)/($AO$154-$AO$153))</f>
        <v>0.48275862068965514</v>
      </c>
      <c r="BW177">
        <f>(($AN$153-$AP$151)/($AP$152-$AP$151))</f>
        <v>0.4642857142857143</v>
      </c>
      <c r="BX177">
        <f>1-(($AO$154-$AP$151)/($AP$152-$AP$151))</f>
        <v>3.5714285714285698E-2</v>
      </c>
      <c r="BY177">
        <f>(($AQ$155-$AP$151)/($AP$152-$AP$151))</f>
        <v>0.4642857142857143</v>
      </c>
      <c r="BZ177">
        <f>(($AN$152-$AQ$154)/($AQ$155-$AQ$154))</f>
        <v>3.4482758620689655E-2</v>
      </c>
      <c r="CA177">
        <f>(($AO$153-$AQ$154)/($AQ$155-$AQ$154))</f>
        <v>0.48275862068965519</v>
      </c>
      <c r="CB177">
        <f>1-(($AP$151-$AQ$154)/($AQ$155-$AQ$154))</f>
        <v>0.44827586206896552</v>
      </c>
    </row>
    <row r="178" spans="1:80" x14ac:dyDescent="0.25">
      <c r="A178">
        <v>177</v>
      </c>
      <c r="B178">
        <v>168.98513600000001</v>
      </c>
      <c r="C178" s="2">
        <v>1</v>
      </c>
      <c r="F178">
        <v>167.01274100000001</v>
      </c>
      <c r="G178" s="4">
        <v>3</v>
      </c>
      <c r="H178">
        <v>162.22389100000001</v>
      </c>
      <c r="I178" s="3">
        <v>4</v>
      </c>
      <c r="P178">
        <v>3</v>
      </c>
      <c r="Q178" t="str">
        <f>CONCATENATE(C178,E178,G178,I178)</f>
        <v>134</v>
      </c>
      <c r="R178">
        <v>1</v>
      </c>
      <c r="X178" t="s">
        <v>277</v>
      </c>
      <c r="Y178" t="s">
        <v>270</v>
      </c>
      <c r="AN178">
        <v>4981</v>
      </c>
      <c r="AO178">
        <v>4946</v>
      </c>
      <c r="AP178">
        <v>5016</v>
      </c>
      <c r="AQ178">
        <v>4936</v>
      </c>
      <c r="AT178">
        <f>(($AO$154-$AN$153)/($AN$154-$AN$153))</f>
        <v>0.48275862068965519</v>
      </c>
      <c r="AU178">
        <f>(($AP$152-$AN$153)/($AN$154-$AN$153))</f>
        <v>0.51724137931034486</v>
      </c>
      <c r="AV178">
        <f>(($AQ$156-$AN$153)/($AN$154-$AN$153))</f>
        <v>0.93103448275862066</v>
      </c>
      <c r="AW178">
        <f>(($AN$154-$AO$154)/($AO$155-$AO$154))</f>
        <v>0.5357142857142857</v>
      </c>
      <c r="AX178">
        <f>(($AP$152-$AO$154)/($AO$155-$AO$154))</f>
        <v>3.5714285714285712E-2</v>
      </c>
      <c r="AY178">
        <f>(($AQ$156-$AO$154)/($AO$155-$AO$154))</f>
        <v>0.4642857142857143</v>
      </c>
      <c r="AZ178">
        <f>(($AN$154-$AP$152)/($AP$153-$AP$152))</f>
        <v>0.5</v>
      </c>
      <c r="BA178">
        <f>(($AO$155-$AP$152)/($AP$153-$AP$152))</f>
        <v>0.9642857142857143</v>
      </c>
      <c r="BB178">
        <f>(($AQ$156-$AP$152)/($AP$153-$AP$152))</f>
        <v>0.42857142857142855</v>
      </c>
      <c r="BC178">
        <f>(($AN$153-$AQ$155)/($AQ$156-$AQ$155))</f>
        <v>0</v>
      </c>
      <c r="BD178">
        <f>(($AO$154-$AQ$155)/($AQ$156-$AQ$155))</f>
        <v>0.51851851851851849</v>
      </c>
      <c r="BE178">
        <f>(($AP$152-$AQ$155)/($AQ$156-$AQ$155))</f>
        <v>0.55555555555555558</v>
      </c>
      <c r="BG178">
        <v>1</v>
      </c>
      <c r="BH178">
        <v>1127</v>
      </c>
      <c r="BI178">
        <f>($BH$207-$BH$204)/200</f>
        <v>8.5000000000000006E-2</v>
      </c>
      <c r="BQ178">
        <f>(($AO$154-$AN$153)/($AN$154-$AN$153))</f>
        <v>0.48275862068965519</v>
      </c>
      <c r="BR178">
        <f>1-(($AP$152-$AN$153)/($AN$154-$AN$153))</f>
        <v>0.48275862068965514</v>
      </c>
      <c r="BS178">
        <f>1-(($AQ$156-$AN$153)/($AN$154-$AN$153))</f>
        <v>6.8965517241379337E-2</v>
      </c>
      <c r="BT178">
        <f>1-(($AN$154-$AO$154)/($AO$155-$AO$154))</f>
        <v>0.4642857142857143</v>
      </c>
      <c r="BU178">
        <f>(($AP$152-$AO$154)/($AO$155-$AO$154))</f>
        <v>3.5714285714285712E-2</v>
      </c>
      <c r="BV178">
        <f>(($AQ$156-$AO$154)/($AO$155-$AO$154))</f>
        <v>0.4642857142857143</v>
      </c>
      <c r="BW178">
        <f>(($AN$154-$AP$152)/($AP$153-$AP$152))</f>
        <v>0.5</v>
      </c>
      <c r="BX178">
        <f>1-(($AO$155-$AP$152)/($AP$153-$AP$152))</f>
        <v>3.5714285714285698E-2</v>
      </c>
      <c r="BY178">
        <f>(($AQ$156-$AP$152)/($AP$153-$AP$152))</f>
        <v>0.42857142857142855</v>
      </c>
      <c r="BZ178">
        <f>(($AN$153-$AQ$155)/($AQ$156-$AQ$155))</f>
        <v>0</v>
      </c>
      <c r="CA178">
        <f>1-(($AO$154-$AQ$155)/($AQ$156-$AQ$155))</f>
        <v>0.48148148148148151</v>
      </c>
      <c r="CB178">
        <f>1-(($AP$152-$AQ$155)/($AQ$156-$AQ$155))</f>
        <v>0.44444444444444442</v>
      </c>
    </row>
    <row r="179" spans="1:80" x14ac:dyDescent="0.25">
      <c r="A179">
        <v>178</v>
      </c>
      <c r="F179">
        <v>166.98555199999998</v>
      </c>
      <c r="G179" s="4">
        <v>3</v>
      </c>
      <c r="H179">
        <v>162.21771899999999</v>
      </c>
      <c r="I179" s="3">
        <v>4</v>
      </c>
      <c r="P179">
        <v>2</v>
      </c>
      <c r="Q179" t="str">
        <f>CONCATENATE(C179,E179,G179,I179)</f>
        <v>34</v>
      </c>
      <c r="R179">
        <v>3</v>
      </c>
      <c r="X179" t="s">
        <v>277</v>
      </c>
      <c r="Y179" t="s">
        <v>271</v>
      </c>
      <c r="AN179">
        <v>5006</v>
      </c>
      <c r="AO179">
        <v>4970</v>
      </c>
      <c r="AP179">
        <v>5045</v>
      </c>
      <c r="AQ179">
        <v>4961</v>
      </c>
      <c r="AT179">
        <f>(($AO$155-$AN$154)/($AN$155-$AN$154))</f>
        <v>0.4642857142857143</v>
      </c>
      <c r="AU179">
        <f>(($AP$153-$AN$154)/($AN$155-$AN$154))</f>
        <v>0.5</v>
      </c>
      <c r="AV179">
        <f>(($AQ$157-$AN$154)/($AN$155-$AN$154))</f>
        <v>0.8571428571428571</v>
      </c>
      <c r="AW179">
        <f>(($AN$155-$AO$155)/($AO$156-$AO$155))</f>
        <v>0.57692307692307687</v>
      </c>
      <c r="AX179">
        <f>(($AP$153-$AO$155)/($AO$156-$AO$155))</f>
        <v>3.8461538461538464E-2</v>
      </c>
      <c r="AY179">
        <f>(($AQ$157-$AO$155)/($AO$156-$AO$155))</f>
        <v>0.42307692307692307</v>
      </c>
      <c r="AZ179">
        <f>(($AN$155-$AP$153)/($AP$154-$AP$153))</f>
        <v>0.5</v>
      </c>
      <c r="BA179">
        <f>(($AO$156-$AP$153)/($AP$154-$AP$153))</f>
        <v>0.8928571428571429</v>
      </c>
      <c r="BB179">
        <f>(($AQ$157-$AP$153)/($AP$154-$AP$153))</f>
        <v>0.35714285714285715</v>
      </c>
      <c r="BC179">
        <f>(($AN$154-$AQ$156)/($AQ$157-$AQ$156))</f>
        <v>7.6923076923076927E-2</v>
      </c>
      <c r="BD179">
        <f>(($AO$155-$AQ$156)/($AQ$157-$AQ$156))</f>
        <v>0.57692307692307687</v>
      </c>
      <c r="BE179">
        <f>(($AP$153-$AQ$156)/($AQ$157-$AQ$156))</f>
        <v>0.61538461538461542</v>
      </c>
      <c r="BG179">
        <v>3</v>
      </c>
      <c r="BH179">
        <v>1133</v>
      </c>
      <c r="BI179">
        <f>($BH$208-$BH$205)/200</f>
        <v>0.11</v>
      </c>
      <c r="BQ179">
        <f>(($AO$155-$AN$154)/($AN$155-$AN$154))</f>
        <v>0.4642857142857143</v>
      </c>
      <c r="BR179">
        <f>(($AP$153-$AN$154)/($AN$155-$AN$154))</f>
        <v>0.5</v>
      </c>
      <c r="BS179">
        <f>1-(($AQ$157-$AN$154)/($AN$155-$AN$154))</f>
        <v>0.1428571428571429</v>
      </c>
      <c r="BT179">
        <f>1-(($AN$155-$AO$155)/($AO$156-$AO$155))</f>
        <v>0.42307692307692313</v>
      </c>
      <c r="BU179">
        <f>(($AP$153-$AO$155)/($AO$156-$AO$155))</f>
        <v>3.8461538461538464E-2</v>
      </c>
      <c r="BV179">
        <f>(($AQ$157-$AO$155)/($AO$156-$AO$155))</f>
        <v>0.42307692307692307</v>
      </c>
      <c r="BW179">
        <f>(($AN$155-$AP$153)/($AP$154-$AP$153))</f>
        <v>0.5</v>
      </c>
      <c r="BX179">
        <f>1-(($AO$156-$AP$153)/($AP$154-$AP$153))</f>
        <v>0.1071428571428571</v>
      </c>
      <c r="BY179">
        <f>(($AQ$157-$AP$153)/($AP$154-$AP$153))</f>
        <v>0.35714285714285715</v>
      </c>
      <c r="BZ179">
        <f>(($AN$154-$AQ$156)/($AQ$157-$AQ$156))</f>
        <v>7.6923076923076927E-2</v>
      </c>
      <c r="CA179">
        <f>1-(($AO$155-$AQ$156)/($AQ$157-$AQ$156))</f>
        <v>0.42307692307692313</v>
      </c>
      <c r="CB179">
        <f>1-(($AP$153-$AQ$156)/($AQ$157-$AQ$156))</f>
        <v>0.38461538461538458</v>
      </c>
    </row>
    <row r="180" spans="1:80" x14ac:dyDescent="0.25">
      <c r="A180">
        <v>179</v>
      </c>
      <c r="F180">
        <v>166.99075500000001</v>
      </c>
      <c r="G180" s="4">
        <v>3</v>
      </c>
      <c r="H180">
        <v>162.26536199999998</v>
      </c>
      <c r="I180" s="3">
        <v>4</v>
      </c>
      <c r="P180">
        <v>2</v>
      </c>
      <c r="Q180" t="str">
        <f>CONCATENATE(C180,E180,G180,I180)</f>
        <v>34</v>
      </c>
      <c r="R180">
        <v>4</v>
      </c>
      <c r="X180" t="s">
        <v>277</v>
      </c>
      <c r="Y180" t="s">
        <v>268</v>
      </c>
      <c r="AN180">
        <v>5033</v>
      </c>
      <c r="AO180">
        <v>4996</v>
      </c>
      <c r="AP180">
        <v>5103</v>
      </c>
      <c r="AQ180">
        <v>4986</v>
      </c>
      <c r="AT180">
        <f>(($AO$156-$AN$155)/($AN$156-$AN$155))</f>
        <v>0.42307692307692307</v>
      </c>
      <c r="AU180">
        <f>(($AP$154-$AN$155)/($AN$156-$AN$155))</f>
        <v>0.53846153846153844</v>
      </c>
      <c r="AV180">
        <f>(($AQ$158-$AN$155)/($AN$156-$AN$155))</f>
        <v>0.80769230769230771</v>
      </c>
      <c r="AW180">
        <f>(($AN$156-$AO$156)/($AO$157-$AO$156))</f>
        <v>0.57692307692307687</v>
      </c>
      <c r="AX180">
        <f>(($AP$154-$AO$156)/($AO$157-$AO$156))</f>
        <v>0.11538461538461539</v>
      </c>
      <c r="AY180">
        <f>(($AQ$158-$AO$156)/($AO$157-$AO$156))</f>
        <v>0.38461538461538464</v>
      </c>
      <c r="AZ180">
        <f>(($AN$156-$AP$154)/($AP$155-$AP$154))</f>
        <v>0.44444444444444442</v>
      </c>
      <c r="BA180">
        <f>(($AO$157-$AP$154)/($AP$155-$AP$154))</f>
        <v>0.85185185185185186</v>
      </c>
      <c r="BB180">
        <f>(($AQ$158-$AP$154)/($AP$155-$AP$154))</f>
        <v>0.25925925925925924</v>
      </c>
      <c r="BC180">
        <f>(($AN$155-$AQ$157)/($AQ$158-$AQ$157))</f>
        <v>0.16</v>
      </c>
      <c r="BD180">
        <f>(($AO$156-$AQ$157)/($AQ$158-$AQ$157))</f>
        <v>0.6</v>
      </c>
      <c r="BE180">
        <f>(($AP$154-$AQ$157)/($AQ$158-$AQ$157))</f>
        <v>0.72</v>
      </c>
      <c r="BG180">
        <v>4</v>
      </c>
      <c r="BH180">
        <v>1133</v>
      </c>
      <c r="BI180">
        <f>($BH$209-$BH$206)/200</f>
        <v>0.05</v>
      </c>
      <c r="BQ180">
        <f>(($AO$156-$AN$155)/($AN$156-$AN$155))</f>
        <v>0.42307692307692307</v>
      </c>
      <c r="BR180">
        <f>1-(($AP$154-$AN$155)/($AN$156-$AN$155))</f>
        <v>0.46153846153846156</v>
      </c>
      <c r="BS180">
        <f>1-(($AQ$158-$AN$155)/($AN$156-$AN$155))</f>
        <v>0.19230769230769229</v>
      </c>
      <c r="BT180">
        <f>1-(($AN$156-$AO$156)/($AO$157-$AO$156))</f>
        <v>0.42307692307692313</v>
      </c>
      <c r="BU180">
        <f>(($AP$154-$AO$156)/($AO$157-$AO$156))</f>
        <v>0.11538461538461539</v>
      </c>
      <c r="BV180">
        <f>(($AQ$158-$AO$156)/($AO$157-$AO$156))</f>
        <v>0.38461538461538464</v>
      </c>
      <c r="BW180">
        <f>(($AN$156-$AP$154)/($AP$155-$AP$154))</f>
        <v>0.44444444444444442</v>
      </c>
      <c r="BX180">
        <f>1-(($AO$157-$AP$154)/($AP$155-$AP$154))</f>
        <v>0.14814814814814814</v>
      </c>
      <c r="BY180">
        <f>(($AQ$158-$AP$154)/($AP$155-$AP$154))</f>
        <v>0.25925925925925924</v>
      </c>
      <c r="BZ180">
        <f>(($AN$155-$AQ$157)/($AQ$158-$AQ$157))</f>
        <v>0.16</v>
      </c>
      <c r="CA180">
        <f>1-(($AO$156-$AQ$157)/($AQ$158-$AQ$157))</f>
        <v>0.4</v>
      </c>
      <c r="CB180">
        <f>1-(($AP$154-$AQ$157)/($AQ$158-$AQ$157))</f>
        <v>0.28000000000000003</v>
      </c>
    </row>
    <row r="181" spans="1:80" x14ac:dyDescent="0.25">
      <c r="A181">
        <v>180</v>
      </c>
      <c r="F181">
        <v>166.966679</v>
      </c>
      <c r="G181" s="4">
        <v>3</v>
      </c>
      <c r="H181">
        <v>162.22878800000001</v>
      </c>
      <c r="I181" s="3">
        <v>4</v>
      </c>
      <c r="P181">
        <v>2</v>
      </c>
      <c r="Q181" t="str">
        <f>CONCATENATE(C181,E181,G181,I181)</f>
        <v>34</v>
      </c>
      <c r="R181">
        <v>2</v>
      </c>
      <c r="X181" t="s">
        <v>277</v>
      </c>
      <c r="Y181" t="s">
        <v>269</v>
      </c>
      <c r="AB181" t="s">
        <v>277</v>
      </c>
      <c r="AC181" t="str">
        <f>CONCATENATE($R181,$R182,$R183,$R184)</f>
        <v>2134</v>
      </c>
      <c r="AN181">
        <v>5089</v>
      </c>
      <c r="AO181">
        <v>5021</v>
      </c>
      <c r="AP181">
        <v>5127</v>
      </c>
      <c r="AQ181">
        <v>5013</v>
      </c>
      <c r="AT181">
        <f>(($AO$157-$AN$156)/($AN$157-$AN$156))</f>
        <v>0.42307692307692307</v>
      </c>
      <c r="AU181">
        <f>(($AP$155-$AN$156)/($AN$157-$AN$156))</f>
        <v>0.57692307692307687</v>
      </c>
      <c r="AV181">
        <f>(($AQ$159-$AN$156)/($AN$157-$AN$156))</f>
        <v>0.84615384615384615</v>
      </c>
      <c r="AW181">
        <f>(($AN$157-$AO$157)/($AO$158-$AO$157))</f>
        <v>0.55555555555555558</v>
      </c>
      <c r="AX181">
        <f>(($AP$155-$AO$157)/($AO$158-$AO$157))</f>
        <v>0.14814814814814814</v>
      </c>
      <c r="AY181">
        <f>(($AQ$159-$AO$157)/($AO$158-$AO$157))</f>
        <v>0.40740740740740738</v>
      </c>
      <c r="AZ181">
        <f>(($AN$157-$AP$155)/($AP$156-$AP$155))</f>
        <v>0.44</v>
      </c>
      <c r="BA181">
        <f>(($AO$158-$AP$155)/($AP$156-$AP$155))</f>
        <v>0.92</v>
      </c>
      <c r="BB181">
        <f>(($AQ$159-$AP$155)/($AP$156-$AP$155))</f>
        <v>0.28000000000000003</v>
      </c>
      <c r="BC181">
        <f>(($AN$156-$AQ$158)/($AQ$159-$AQ$158))</f>
        <v>0.18518518518518517</v>
      </c>
      <c r="BD181">
        <f>(($AO$157-$AQ$158)/($AQ$159-$AQ$158))</f>
        <v>0.59259259259259256</v>
      </c>
      <c r="BE181">
        <f>(($AP$155-$AQ$158)/($AQ$159-$AQ$158))</f>
        <v>0.7407407407407407</v>
      </c>
      <c r="BG181">
        <v>2</v>
      </c>
      <c r="BH181">
        <v>1143</v>
      </c>
      <c r="BI181">
        <f>($BH$210-$BH$207)/200</f>
        <v>9.5000000000000001E-2</v>
      </c>
      <c r="BQ181">
        <f>(($AO$157-$AN$156)/($AN$157-$AN$156))</f>
        <v>0.42307692307692307</v>
      </c>
      <c r="BR181">
        <f>1-(($AP$155-$AN$156)/($AN$157-$AN$156))</f>
        <v>0.42307692307692313</v>
      </c>
      <c r="BS181">
        <f>1-(($AQ$159-$AN$156)/($AN$157-$AN$156))</f>
        <v>0.15384615384615385</v>
      </c>
      <c r="BT181">
        <f>1-(($AN$157-$AO$157)/($AO$158-$AO$157))</f>
        <v>0.44444444444444442</v>
      </c>
      <c r="BU181">
        <f>(($AP$155-$AO$157)/($AO$158-$AO$157))</f>
        <v>0.14814814814814814</v>
      </c>
      <c r="BV181">
        <f>(($AQ$159-$AO$157)/($AO$158-$AO$157))</f>
        <v>0.40740740740740738</v>
      </c>
      <c r="BW181">
        <f>(($AN$157-$AP$155)/($AP$156-$AP$155))</f>
        <v>0.44</v>
      </c>
      <c r="BX181">
        <f>1-(($AO$158-$AP$155)/($AP$156-$AP$155))</f>
        <v>7.999999999999996E-2</v>
      </c>
      <c r="BY181">
        <f>(($AQ$159-$AP$155)/($AP$156-$AP$155))</f>
        <v>0.28000000000000003</v>
      </c>
      <c r="BZ181">
        <f>(($AN$156-$AQ$158)/($AQ$159-$AQ$158))</f>
        <v>0.18518518518518517</v>
      </c>
      <c r="CA181">
        <f>1-(($AO$157-$AQ$158)/($AQ$159-$AQ$158))</f>
        <v>0.40740740740740744</v>
      </c>
      <c r="CB181">
        <f>1-(($AP$155-$AQ$158)/($AQ$159-$AQ$158))</f>
        <v>0.2592592592592593</v>
      </c>
    </row>
    <row r="182" spans="1:80" x14ac:dyDescent="0.25">
      <c r="A182">
        <v>181</v>
      </c>
      <c r="F182">
        <v>166.96876900000001</v>
      </c>
      <c r="G182" s="4">
        <v>3</v>
      </c>
      <c r="H182">
        <v>162.22878800000001</v>
      </c>
      <c r="I182" s="3">
        <v>4</v>
      </c>
      <c r="P182">
        <v>2</v>
      </c>
      <c r="Q182" t="str">
        <f>CONCATENATE(C182,E182,G182,I182)</f>
        <v>34</v>
      </c>
      <c r="R182">
        <v>1</v>
      </c>
      <c r="X182" t="s">
        <v>277</v>
      </c>
      <c r="Y182" t="s">
        <v>270</v>
      </c>
      <c r="AN182">
        <v>5114</v>
      </c>
      <c r="AO182">
        <v>5047</v>
      </c>
      <c r="AP182">
        <v>5151</v>
      </c>
      <c r="AQ182">
        <v>5038</v>
      </c>
      <c r="AT182">
        <f>(($AO$158-$AN$157)/($AN$158-$AN$157))</f>
        <v>0.46153846153846156</v>
      </c>
      <c r="AU182">
        <f>(($AP$156-$AN$157)/($AN$158-$AN$157))</f>
        <v>0.53846153846153844</v>
      </c>
      <c r="AV182">
        <f>(($AQ$160-$AN$157)/($AN$158-$AN$157))</f>
        <v>0.92307692307692313</v>
      </c>
      <c r="BC182">
        <f>(($AN$157-$AQ$159)/($AQ$160-$AQ$159))</f>
        <v>0.14285714285714285</v>
      </c>
      <c r="BD182">
        <f>(($AO$158-$AQ$159)/($AQ$160-$AQ$159))</f>
        <v>0.5714285714285714</v>
      </c>
      <c r="BE182">
        <f>(($AP$156-$AQ$159)/($AQ$160-$AQ$159))</f>
        <v>0.6428571428571429</v>
      </c>
      <c r="BG182">
        <v>1</v>
      </c>
      <c r="BH182">
        <v>1149</v>
      </c>
      <c r="BI182">
        <f>($BH$211-$BH$208)/200</f>
        <v>8.5000000000000006E-2</v>
      </c>
      <c r="BQ182">
        <f>(($AO$158-$AN$157)/($AN$158-$AN$157))</f>
        <v>0.46153846153846156</v>
      </c>
      <c r="BR182">
        <f>1-(($AP$156-$AN$157)/($AN$158-$AN$157))</f>
        <v>0.46153846153846156</v>
      </c>
      <c r="BS182">
        <f>1-(($AQ$160-$AN$157)/($AN$158-$AN$157))</f>
        <v>7.6923076923076872E-2</v>
      </c>
      <c r="BZ182">
        <f>(($AN$157-$AQ$159)/($AQ$160-$AQ$159))</f>
        <v>0.14285714285714285</v>
      </c>
      <c r="CA182">
        <f>1-(($AO$158-$AQ$159)/($AQ$160-$AQ$159))</f>
        <v>0.4285714285714286</v>
      </c>
      <c r="CB182">
        <f>1-(($AP$156-$AQ$159)/($AQ$160-$AQ$159))</f>
        <v>0.3571428571428571</v>
      </c>
    </row>
    <row r="183" spans="1:80" x14ac:dyDescent="0.25">
      <c r="A183">
        <v>182</v>
      </c>
      <c r="D183">
        <v>182.24686600000001</v>
      </c>
      <c r="E183" s="5">
        <v>2</v>
      </c>
      <c r="F183">
        <v>166.96821</v>
      </c>
      <c r="G183" s="4">
        <v>3</v>
      </c>
      <c r="P183">
        <v>2</v>
      </c>
      <c r="Q183" t="str">
        <f>CONCATENATE(C183,E183,G183,I183)</f>
        <v>23</v>
      </c>
      <c r="R183">
        <v>3</v>
      </c>
      <c r="X183" t="s">
        <v>277</v>
      </c>
      <c r="Y183" t="s">
        <v>271</v>
      </c>
      <c r="AN183">
        <v>5138</v>
      </c>
      <c r="AO183">
        <v>5098</v>
      </c>
      <c r="AP183">
        <v>5174</v>
      </c>
      <c r="AQ183">
        <v>5107</v>
      </c>
      <c r="BG183">
        <v>3</v>
      </c>
      <c r="BH183">
        <v>1156</v>
      </c>
      <c r="BI183">
        <f>($BH$212-$BH$209)/200</f>
        <v>0.115</v>
      </c>
    </row>
    <row r="184" spans="1:80" x14ac:dyDescent="0.25">
      <c r="A184">
        <v>183</v>
      </c>
      <c r="D184">
        <v>182.20886400000001</v>
      </c>
      <c r="E184" s="5">
        <v>2</v>
      </c>
      <c r="F184">
        <v>166.95004900000001</v>
      </c>
      <c r="G184" s="4">
        <v>3</v>
      </c>
      <c r="P184">
        <v>2</v>
      </c>
      <c r="Q184" t="str">
        <f>CONCATENATE(C184,E184,G184,I184)</f>
        <v>23</v>
      </c>
      <c r="R184">
        <v>4</v>
      </c>
      <c r="X184" t="s">
        <v>277</v>
      </c>
      <c r="Y184" t="s">
        <v>268</v>
      </c>
      <c r="AN184">
        <v>5162</v>
      </c>
      <c r="AO184">
        <v>5122</v>
      </c>
      <c r="AP184">
        <v>5197</v>
      </c>
      <c r="AQ184">
        <v>5130</v>
      </c>
      <c r="BG184">
        <v>4</v>
      </c>
      <c r="BH184">
        <v>1156</v>
      </c>
      <c r="BI184">
        <f>($BH$213-$BH$210)/200</f>
        <v>6.5000000000000002E-2</v>
      </c>
    </row>
    <row r="185" spans="1:80" x14ac:dyDescent="0.25">
      <c r="A185">
        <v>184</v>
      </c>
      <c r="D185">
        <v>182.21008499999999</v>
      </c>
      <c r="E185" s="5">
        <v>2</v>
      </c>
      <c r="F185">
        <v>166.98958199999998</v>
      </c>
      <c r="G185" s="4">
        <v>3</v>
      </c>
      <c r="P185">
        <v>2</v>
      </c>
      <c r="Q185" t="str">
        <f>CONCATENATE(C185,E185,G185,I185)</f>
        <v>23</v>
      </c>
      <c r="R185">
        <v>2</v>
      </c>
      <c r="X185" t="s">
        <v>277</v>
      </c>
      <c r="Y185" t="s">
        <v>269</v>
      </c>
      <c r="AB185" t="s">
        <v>274</v>
      </c>
      <c r="AC185" t="str">
        <f>CONCATENATE($R185,$R186,$R187,$R188)</f>
        <v>2143</v>
      </c>
      <c r="AN185">
        <v>5184</v>
      </c>
      <c r="AO185">
        <v>5145</v>
      </c>
      <c r="AP185">
        <v>5221</v>
      </c>
      <c r="AQ185">
        <v>5152</v>
      </c>
      <c r="AT185">
        <f>(($AO$160-$AN$159)/($AN$160-$AN$159))</f>
        <v>0.76</v>
      </c>
      <c r="AU185">
        <f>(($AP$157-$AN$159)/($AN$160-$AN$159))</f>
        <v>0.24</v>
      </c>
      <c r="AV185">
        <f>(($AQ$161-$AN$159)/($AN$160-$AN$159))</f>
        <v>0.2</v>
      </c>
      <c r="AW185">
        <f>(($AN$159-$AO$159)/($AO$160-$AO$159))</f>
        <v>0.26923076923076922</v>
      </c>
      <c r="AX185">
        <f>(($AP$157-$AO$159)/($AO$160-$AO$159))</f>
        <v>0.5</v>
      </c>
      <c r="AY185">
        <f>(($AQ$161-$AO$159)/($AO$160-$AO$159))</f>
        <v>0.46153846153846156</v>
      </c>
      <c r="AZ185">
        <f>(($AN$160-$AP$157)/($AP$158-$AP$157))</f>
        <v>0.76</v>
      </c>
      <c r="BA185">
        <f>(($AO$160-$AP$157)/($AP$158-$AP$157))</f>
        <v>0.52</v>
      </c>
      <c r="BB185">
        <f>(($AQ$162-$AP$158)/($AP$159-$AP$158))</f>
        <v>0</v>
      </c>
      <c r="BC185">
        <f>(($AN$160-$AQ$161)/($AQ$162-$AQ$161))</f>
        <v>0.76923076923076927</v>
      </c>
      <c r="BD185">
        <f>(($AO$160-$AQ$161)/($AQ$162-$AQ$161))</f>
        <v>0.53846153846153844</v>
      </c>
      <c r="BE185">
        <f>(($AP$157-$AQ$161)/($AQ$162-$AQ$161))</f>
        <v>3.8461538461538464E-2</v>
      </c>
      <c r="BG185">
        <v>2</v>
      </c>
      <c r="BH185">
        <v>1167</v>
      </c>
      <c r="BI185">
        <f>($BH$214-$BH$211)/200</f>
        <v>0.09</v>
      </c>
      <c r="BQ185">
        <f>1-(($AO$160-$AN$159)/($AN$160-$AN$159))</f>
        <v>0.24</v>
      </c>
      <c r="BR185">
        <f>(($AP$157-$AN$159)/($AN$160-$AN$159))</f>
        <v>0.24</v>
      </c>
      <c r="BS185">
        <f>(($AQ$161-$AN$159)/($AN$160-$AN$159))</f>
        <v>0.2</v>
      </c>
      <c r="BT185">
        <f>(($AN$159-$AO$159)/($AO$160-$AO$159))</f>
        <v>0.26923076923076922</v>
      </c>
      <c r="BU185">
        <f>(($AP$157-$AO$159)/($AO$160-$AO$159))</f>
        <v>0.5</v>
      </c>
      <c r="BV185">
        <f>(($AQ$161-$AO$159)/($AO$160-$AO$159))</f>
        <v>0.46153846153846156</v>
      </c>
      <c r="BW185">
        <f>1-(($AN$160-$AP$157)/($AP$158-$AP$157))</f>
        <v>0.24</v>
      </c>
      <c r="BX185">
        <f>1-(($AO$160-$AP$157)/($AP$158-$AP$157))</f>
        <v>0.48</v>
      </c>
      <c r="BY185">
        <f>(($AQ$162-$AP$158)/($AP$159-$AP$158))</f>
        <v>0</v>
      </c>
      <c r="BZ185">
        <f>1-(($AN$160-$AQ$161)/($AQ$162-$AQ$161))</f>
        <v>0.23076923076923073</v>
      </c>
      <c r="CA185">
        <f>1-(($AO$160-$AQ$161)/($AQ$162-$AQ$161))</f>
        <v>0.46153846153846156</v>
      </c>
      <c r="CB185">
        <f>(($AP$157-$AQ$161)/($AQ$162-$AQ$161))</f>
        <v>3.8461538461538464E-2</v>
      </c>
    </row>
    <row r="186" spans="1:80" x14ac:dyDescent="0.25">
      <c r="A186">
        <v>185</v>
      </c>
      <c r="D186">
        <v>182.216566</v>
      </c>
      <c r="E186" s="5">
        <v>2</v>
      </c>
      <c r="F186">
        <v>166.98412300000001</v>
      </c>
      <c r="G186" s="4">
        <v>3</v>
      </c>
      <c r="P186">
        <v>2</v>
      </c>
      <c r="Q186" t="str">
        <f>CONCATENATE(C186,E186,G186,I186)</f>
        <v>23</v>
      </c>
      <c r="R186">
        <v>1</v>
      </c>
      <c r="X186" t="s">
        <v>277</v>
      </c>
      <c r="Y186" t="s">
        <v>270</v>
      </c>
      <c r="AN186">
        <v>5207</v>
      </c>
      <c r="AO186">
        <v>5168</v>
      </c>
      <c r="AP186">
        <v>5247</v>
      </c>
      <c r="AQ186">
        <v>5176</v>
      </c>
      <c r="AT186">
        <f>(($AO$161-$AN$160)/($AN$161-$AN$160))</f>
        <v>0.77272727272727271</v>
      </c>
      <c r="AU186">
        <f>(($AP$158-$AN$160)/($AN$161-$AN$160))</f>
        <v>0.27272727272727271</v>
      </c>
      <c r="AV186">
        <f>(($AQ$162-$AN$160)/($AN$161-$AN$160))</f>
        <v>0.27272727272727271</v>
      </c>
      <c r="AW186">
        <f>(($AN$160-$AO$160)/($AO$161-$AO$160))</f>
        <v>0.2608695652173913</v>
      </c>
      <c r="AX186">
        <f>(($AP$158-$AO$160)/($AO$161-$AO$160))</f>
        <v>0.52173913043478259</v>
      </c>
      <c r="AY186">
        <f>(($AQ$162-$AO$160)/($AO$161-$AO$160))</f>
        <v>0.52173913043478259</v>
      </c>
      <c r="AZ186">
        <f>(($AN$161-$AP$158)/($AP$159-$AP$158))</f>
        <v>0.69565217391304346</v>
      </c>
      <c r="BA186">
        <f>(($AO$161-$AP$158)/($AP$159-$AP$158))</f>
        <v>0.47826086956521741</v>
      </c>
      <c r="BB186">
        <f>(($AQ$163-$AP$159)/($AP$160-$AP$159))</f>
        <v>0</v>
      </c>
      <c r="BC186">
        <f>(($AN$161-$AQ$162)/($AQ$163-$AQ$162))</f>
        <v>0.69565217391304346</v>
      </c>
      <c r="BD186">
        <f>(($AO$161-$AQ$162)/($AQ$163-$AQ$162))</f>
        <v>0.47826086956521741</v>
      </c>
      <c r="BE186">
        <f>(($AP$158-$AQ$162)/($AQ$163-$AQ$162))</f>
        <v>0</v>
      </c>
      <c r="BG186">
        <v>1</v>
      </c>
      <c r="BH186">
        <v>1172</v>
      </c>
      <c r="BI186">
        <f>($BH$215-$BH$212)/200</f>
        <v>8.5000000000000006E-2</v>
      </c>
      <c r="BQ186">
        <f>1-(($AO$161-$AN$160)/($AN$161-$AN$160))</f>
        <v>0.22727272727272729</v>
      </c>
      <c r="BR186">
        <f>(($AP$158-$AN$160)/($AN$161-$AN$160))</f>
        <v>0.27272727272727271</v>
      </c>
      <c r="BS186">
        <f>(($AQ$162-$AN$160)/($AN$161-$AN$160))</f>
        <v>0.27272727272727271</v>
      </c>
      <c r="BT186">
        <f>(($AN$160-$AO$160)/($AO$161-$AO$160))</f>
        <v>0.2608695652173913</v>
      </c>
      <c r="BU186">
        <f>1-(($AP$158-$AO$160)/($AO$161-$AO$160))</f>
        <v>0.47826086956521741</v>
      </c>
      <c r="BV186">
        <f>1-(($AQ$162-$AO$160)/($AO$161-$AO$160))</f>
        <v>0.47826086956521741</v>
      </c>
      <c r="BW186">
        <f>1-(($AN$161-$AP$158)/($AP$159-$AP$158))</f>
        <v>0.30434782608695654</v>
      </c>
      <c r="BX186">
        <f>(($AO$161-$AP$158)/($AP$159-$AP$158))</f>
        <v>0.47826086956521741</v>
      </c>
      <c r="BY186">
        <f>(($AQ$163-$AP$159)/($AP$160-$AP$159))</f>
        <v>0</v>
      </c>
      <c r="BZ186">
        <f>1-(($AN$161-$AQ$162)/($AQ$163-$AQ$162))</f>
        <v>0.30434782608695654</v>
      </c>
      <c r="CA186">
        <f>(($AO$161-$AQ$162)/($AQ$163-$AQ$162))</f>
        <v>0.47826086956521741</v>
      </c>
      <c r="CB186">
        <f>(($AP$158-$AQ$162)/($AQ$163-$AQ$162))</f>
        <v>0</v>
      </c>
    </row>
    <row r="187" spans="1:80" x14ac:dyDescent="0.25">
      <c r="A187">
        <v>186</v>
      </c>
      <c r="D187">
        <v>182.243548</v>
      </c>
      <c r="E187" s="5">
        <v>2</v>
      </c>
      <c r="F187">
        <v>167.01274100000001</v>
      </c>
      <c r="G187" s="4">
        <v>3</v>
      </c>
      <c r="P187">
        <v>2</v>
      </c>
      <c r="Q187" t="str">
        <f>CONCATENATE(C187,E187,G187,I187)</f>
        <v>23</v>
      </c>
      <c r="R187">
        <v>4</v>
      </c>
      <c r="X187" t="s">
        <v>276</v>
      </c>
      <c r="Y187" t="s">
        <v>272</v>
      </c>
      <c r="AN187">
        <v>5234</v>
      </c>
      <c r="AO187">
        <v>5191</v>
      </c>
      <c r="AP187">
        <v>5272</v>
      </c>
      <c r="AQ187">
        <v>5200</v>
      </c>
      <c r="AT187">
        <f>(($AO$162-$AN$161)/($AN$162-$AN$161))</f>
        <v>0.73913043478260865</v>
      </c>
      <c r="AU187">
        <f>(($AP$159-$AN$161)/($AN$162-$AN$161))</f>
        <v>0.30434782608695654</v>
      </c>
      <c r="AV187">
        <f>(($AQ$163-$AN$161)/($AN$162-$AN$161))</f>
        <v>0.30434782608695654</v>
      </c>
      <c r="AW187">
        <f>(($AN$161-$AO$161)/($AO$162-$AO$161))</f>
        <v>0.22727272727272727</v>
      </c>
      <c r="AX187">
        <f>(($AP$159-$AO$161)/($AO$162-$AO$161))</f>
        <v>0.54545454545454541</v>
      </c>
      <c r="AY187">
        <f>(($AQ$163-$AO$161)/($AO$162-$AO$161))</f>
        <v>0.54545454545454541</v>
      </c>
      <c r="AZ187">
        <f>(($AN$162-$AP$159)/($AP$160-$AP$159))</f>
        <v>0.66666666666666663</v>
      </c>
      <c r="BA187">
        <f>(($AO$162-$AP$159)/($AP$160-$AP$159))</f>
        <v>0.41666666666666669</v>
      </c>
      <c r="BB187">
        <f>(($AQ$164-$AP$160)/($AP$161-$AP$160))</f>
        <v>0</v>
      </c>
      <c r="BC187">
        <f>(($AN$162-$AQ$163)/($AQ$164-$AQ$163))</f>
        <v>0.66666666666666663</v>
      </c>
      <c r="BD187">
        <f>(($AO$162-$AQ$163)/($AQ$164-$AQ$163))</f>
        <v>0.41666666666666669</v>
      </c>
      <c r="BE187">
        <f>(($AP$159-$AQ$163)/($AQ$164-$AQ$163))</f>
        <v>0</v>
      </c>
      <c r="BG187">
        <v>4</v>
      </c>
      <c r="BH187">
        <v>1179</v>
      </c>
      <c r="BI187">
        <f>($BH$216-$BH$213)/200</f>
        <v>0.115</v>
      </c>
      <c r="BQ187">
        <f>1-(($AO$162-$AN$161)/($AN$162-$AN$161))</f>
        <v>0.26086956521739135</v>
      </c>
      <c r="BR187">
        <f>(($AP$159-$AN$161)/($AN$162-$AN$161))</f>
        <v>0.30434782608695654</v>
      </c>
      <c r="BS187">
        <f>(($AQ$163-$AN$161)/($AN$162-$AN$161))</f>
        <v>0.30434782608695654</v>
      </c>
      <c r="BT187">
        <f>(($AN$161-$AO$161)/($AO$162-$AO$161))</f>
        <v>0.22727272727272727</v>
      </c>
      <c r="BU187">
        <f>1-(($AP$159-$AO$161)/($AO$162-$AO$161))</f>
        <v>0.45454545454545459</v>
      </c>
      <c r="BV187">
        <f>1-(($AQ$163-$AO$161)/($AO$162-$AO$161))</f>
        <v>0.45454545454545459</v>
      </c>
      <c r="BW187">
        <f>1-(($AN$162-$AP$159)/($AP$160-$AP$159))</f>
        <v>0.33333333333333337</v>
      </c>
      <c r="BX187">
        <f>(($AO$162-$AP$159)/($AP$160-$AP$159))</f>
        <v>0.41666666666666669</v>
      </c>
      <c r="BY187">
        <f>(($AQ$164-$AP$160)/($AP$161-$AP$160))</f>
        <v>0</v>
      </c>
      <c r="BZ187">
        <f>1-(($AN$162-$AQ$163)/($AQ$164-$AQ$163))</f>
        <v>0.33333333333333337</v>
      </c>
      <c r="CA187">
        <f>(($AO$162-$AQ$163)/($AQ$164-$AQ$163))</f>
        <v>0.41666666666666669</v>
      </c>
      <c r="CB187">
        <f>(($AP$159-$AQ$163)/($AQ$164-$AQ$163))</f>
        <v>0</v>
      </c>
    </row>
    <row r="188" spans="1:80" x14ac:dyDescent="0.25">
      <c r="A188">
        <v>187</v>
      </c>
      <c r="D188">
        <v>182.22824700000001</v>
      </c>
      <c r="E188" s="5">
        <v>2</v>
      </c>
      <c r="P188">
        <v>1</v>
      </c>
      <c r="Q188" t="str">
        <f>CONCATENATE(C188,E188,G188,I188)</f>
        <v>2</v>
      </c>
      <c r="R188">
        <v>3</v>
      </c>
      <c r="X188" t="s">
        <v>274</v>
      </c>
      <c r="Y188" t="s">
        <v>262</v>
      </c>
      <c r="AN188">
        <v>5258</v>
      </c>
      <c r="AO188">
        <v>5214</v>
      </c>
      <c r="AP188">
        <v>5295</v>
      </c>
      <c r="AQ188">
        <v>5223</v>
      </c>
      <c r="AT188">
        <f>(($AO$163-$AN$162)/($AN$163-$AN$162))</f>
        <v>0.72</v>
      </c>
      <c r="AU188">
        <f>(($AP$160-$AN$162)/($AN$163-$AN$162))</f>
        <v>0.32</v>
      </c>
      <c r="AV188">
        <f>(($AQ$164-$AN$162)/($AN$163-$AN$162))</f>
        <v>0.32</v>
      </c>
      <c r="AW188">
        <f>(($AN$162-$AO$162)/($AO$163-$AO$162))</f>
        <v>0.25</v>
      </c>
      <c r="AX188">
        <f>(($AP$160-$AO$162)/($AO$163-$AO$162))</f>
        <v>0.58333333333333337</v>
      </c>
      <c r="AY188">
        <f>(($AQ$164-$AO$162)/($AO$163-$AO$162))</f>
        <v>0.58333333333333337</v>
      </c>
      <c r="AZ188">
        <f>(($AN$163-$AP$160)/($AP$161-$AP$160))</f>
        <v>0.68</v>
      </c>
      <c r="BA188">
        <f>(($AO$163-$AP$160)/($AP$161-$AP$160))</f>
        <v>0.4</v>
      </c>
      <c r="BB188">
        <f>(($AQ$165-$AP$160)/($AP$161-$AP$160))</f>
        <v>0.92</v>
      </c>
      <c r="BC188">
        <f>(($AN$163-$AQ$164)/($AQ$165-$AQ$164))</f>
        <v>0.73913043478260865</v>
      </c>
      <c r="BD188">
        <f>(($AO$163-$AQ$164)/($AQ$165-$AQ$164))</f>
        <v>0.43478260869565216</v>
      </c>
      <c r="BE188">
        <f>(($AP$160-$AQ$164)/($AQ$165-$AQ$164))</f>
        <v>0</v>
      </c>
      <c r="BG188">
        <v>3</v>
      </c>
      <c r="BH188">
        <v>1180</v>
      </c>
      <c r="BI188">
        <f>($BH$217-$BH$214)/200</f>
        <v>6.5000000000000002E-2</v>
      </c>
      <c r="BQ188">
        <f>1-(($AO$163-$AN$162)/($AN$163-$AN$162))</f>
        <v>0.28000000000000003</v>
      </c>
      <c r="BR188">
        <f>(($AP$160-$AN$162)/($AN$163-$AN$162))</f>
        <v>0.32</v>
      </c>
      <c r="BS188">
        <f>(($AQ$164-$AN$162)/($AN$163-$AN$162))</f>
        <v>0.32</v>
      </c>
      <c r="BT188">
        <f>(($AN$162-$AO$162)/($AO$163-$AO$162))</f>
        <v>0.25</v>
      </c>
      <c r="BU188">
        <f>1-(($AP$160-$AO$162)/($AO$163-$AO$162))</f>
        <v>0.41666666666666663</v>
      </c>
      <c r="BV188">
        <f>1-(($AQ$164-$AO$162)/($AO$163-$AO$162))</f>
        <v>0.41666666666666663</v>
      </c>
      <c r="BW188">
        <f>1-(($AN$163-$AP$160)/($AP$161-$AP$160))</f>
        <v>0.31999999999999995</v>
      </c>
      <c r="BX188">
        <f>(($AO$163-$AP$160)/($AP$161-$AP$160))</f>
        <v>0.4</v>
      </c>
      <c r="BY188">
        <f>1-(($AQ$165-$AP$160)/($AP$161-$AP$160))</f>
        <v>7.999999999999996E-2</v>
      </c>
      <c r="BZ188">
        <f>1-(($AN$163-$AQ$164)/($AQ$165-$AQ$164))</f>
        <v>0.26086956521739135</v>
      </c>
      <c r="CA188">
        <f>(($AO$163-$AQ$164)/($AQ$165-$AQ$164))</f>
        <v>0.43478260869565216</v>
      </c>
      <c r="CB188">
        <f>(($AP$160-$AQ$164)/($AQ$165-$AQ$164))</f>
        <v>0</v>
      </c>
    </row>
    <row r="189" spans="1:80" x14ac:dyDescent="0.25">
      <c r="A189">
        <v>188</v>
      </c>
      <c r="D189">
        <v>182.22457299999999</v>
      </c>
      <c r="E189" s="5">
        <v>2</v>
      </c>
      <c r="P189">
        <v>1</v>
      </c>
      <c r="Q189" t="str">
        <f>CONCATENATE(C189,E189,G189,I189)</f>
        <v>2</v>
      </c>
      <c r="R189">
        <v>2</v>
      </c>
      <c r="X189" t="s">
        <v>274</v>
      </c>
      <c r="Y189" t="s">
        <v>259</v>
      </c>
      <c r="AB189" t="s">
        <v>274</v>
      </c>
      <c r="AC189" t="str">
        <f>CONCATENATE($R189,$R190,$R191,$R192)</f>
        <v>2143</v>
      </c>
      <c r="AN189">
        <v>5280</v>
      </c>
      <c r="AO189">
        <v>5239</v>
      </c>
      <c r="AP189">
        <v>5320</v>
      </c>
      <c r="AQ189">
        <v>5248</v>
      </c>
      <c r="AT189">
        <f>(($AO$164-$AN$163)/($AN$164-$AN$163))</f>
        <v>0.60869565217391308</v>
      </c>
      <c r="AU189">
        <f>(($AP$161-$AN$163)/($AN$164-$AN$163))</f>
        <v>0.34782608695652173</v>
      </c>
      <c r="AV189">
        <f>(($AQ$165-$AN$163)/($AN$164-$AN$163))</f>
        <v>0.2608695652173913</v>
      </c>
      <c r="AW189">
        <f>(($AN$163-$AO$163)/($AO$164-$AO$163))</f>
        <v>0.33333333333333331</v>
      </c>
      <c r="AX189">
        <f>(($AP$161-$AO$163)/($AO$164-$AO$163))</f>
        <v>0.7142857142857143</v>
      </c>
      <c r="AY189">
        <f>(($AQ$165-$AO$163)/($AO$164-$AO$163))</f>
        <v>0.61904761904761907</v>
      </c>
      <c r="AZ189">
        <f>(($AN$164-$AP$161)/($AP$162-$AP$161))</f>
        <v>0.65217391304347827</v>
      </c>
      <c r="BA189">
        <f>(($AO$164-$AP$161)/($AP$162-$AP$161))</f>
        <v>0.2608695652173913</v>
      </c>
      <c r="BB189">
        <f>(($AQ$166-$AP$161)/($AP$162-$AP$161))</f>
        <v>0.86956521739130432</v>
      </c>
      <c r="BC189">
        <f>(($AN$164-$AQ$165)/($AQ$166-$AQ$165))</f>
        <v>0.77272727272727271</v>
      </c>
      <c r="BD189">
        <f>(($AO$164-$AQ$165)/($AQ$166-$AQ$165))</f>
        <v>0.36363636363636365</v>
      </c>
      <c r="BE189">
        <f>(($AP$161-$AQ$165)/($AQ$166-$AQ$165))</f>
        <v>9.0909090909090912E-2</v>
      </c>
      <c r="BG189">
        <v>2</v>
      </c>
      <c r="BH189">
        <v>1189</v>
      </c>
      <c r="BI189">
        <f>($BH$218-$BH$215)/200</f>
        <v>0.09</v>
      </c>
      <c r="BQ189">
        <f>1-(($AO$164-$AN$163)/($AN$164-$AN$163))</f>
        <v>0.39130434782608692</v>
      </c>
      <c r="BR189">
        <f>(($AP$161-$AN$163)/($AN$164-$AN$163))</f>
        <v>0.34782608695652173</v>
      </c>
      <c r="BS189">
        <f>(($AQ$165-$AN$163)/($AN$164-$AN$163))</f>
        <v>0.2608695652173913</v>
      </c>
      <c r="BT189">
        <f>(($AN$163-$AO$163)/($AO$164-$AO$163))</f>
        <v>0.33333333333333331</v>
      </c>
      <c r="BU189">
        <f>1-(($AP$161-$AO$163)/($AO$164-$AO$163))</f>
        <v>0.2857142857142857</v>
      </c>
      <c r="BV189">
        <f>1-(($AQ$165-$AO$163)/($AO$164-$AO$163))</f>
        <v>0.38095238095238093</v>
      </c>
      <c r="BW189">
        <f>1-(($AN$164-$AP$161)/($AP$162-$AP$161))</f>
        <v>0.34782608695652173</v>
      </c>
      <c r="BX189">
        <f>(($AO$164-$AP$161)/($AP$162-$AP$161))</f>
        <v>0.2608695652173913</v>
      </c>
      <c r="BY189">
        <f>1-(($AQ$166-$AP$161)/($AP$162-$AP$161))</f>
        <v>0.13043478260869568</v>
      </c>
      <c r="BZ189">
        <f>1-(($AN$164-$AQ$165)/($AQ$166-$AQ$165))</f>
        <v>0.22727272727272729</v>
      </c>
      <c r="CA189">
        <f>(($AO$164-$AQ$165)/($AQ$166-$AQ$165))</f>
        <v>0.36363636363636365</v>
      </c>
      <c r="CB189">
        <f>(($AP$161-$AQ$165)/($AQ$166-$AQ$165))</f>
        <v>9.0909090909090912E-2</v>
      </c>
    </row>
    <row r="190" spans="1:80" x14ac:dyDescent="0.25">
      <c r="A190">
        <v>189</v>
      </c>
      <c r="D190">
        <v>182.21365600000001</v>
      </c>
      <c r="E190" s="5">
        <v>2</v>
      </c>
      <c r="P190">
        <v>1</v>
      </c>
      <c r="Q190" t="str">
        <f>CONCATENATE(C190,E190,G190,I190)</f>
        <v>2</v>
      </c>
      <c r="R190">
        <v>1</v>
      </c>
      <c r="X190" t="s">
        <v>274</v>
      </c>
      <c r="Y190" t="s">
        <v>260</v>
      </c>
      <c r="AN190">
        <v>5305</v>
      </c>
      <c r="AO190">
        <v>5263</v>
      </c>
      <c r="AP190">
        <v>5379</v>
      </c>
      <c r="AQ190">
        <v>5273</v>
      </c>
      <c r="AT190">
        <f>(($AO$165-$AN$164)/($AN$165-$AN$164))</f>
        <v>0.70833333333333337</v>
      </c>
      <c r="AU190">
        <f>(($AP$162-$AN$164)/($AN$165-$AN$164))</f>
        <v>0.33333333333333331</v>
      </c>
      <c r="AV190">
        <f>(($AQ$166-$AN$164)/($AN$165-$AN$164))</f>
        <v>0.20833333333333334</v>
      </c>
      <c r="AW190">
        <f>(($AN$164-$AO$164)/($AO$165-$AO$164))</f>
        <v>0.34615384615384615</v>
      </c>
      <c r="AX190">
        <f>(($AP$162-$AO$164)/($AO$165-$AO$164))</f>
        <v>0.65384615384615385</v>
      </c>
      <c r="AY190">
        <f>(($AQ$166-$AO$164)/($AO$165-$AO$164))</f>
        <v>0.53846153846153844</v>
      </c>
      <c r="AZ190">
        <f>(($AN$165-$AP$162)/($AP$163-$AP$162))</f>
        <v>0.64</v>
      </c>
      <c r="BA190">
        <f>(($AO$165-$AP$162)/($AP$163-$AP$162))</f>
        <v>0.36</v>
      </c>
      <c r="BB190">
        <f>(($AQ$167-$AP$163)/($AP$164-$AP$163))</f>
        <v>0</v>
      </c>
      <c r="BC190">
        <f>(($AN$165-$AQ$166)/($AQ$167-$AQ$166))</f>
        <v>0.6785714285714286</v>
      </c>
      <c r="BD190">
        <f>(($AO$165-$AQ$166)/($AQ$167-$AQ$166))</f>
        <v>0.42857142857142855</v>
      </c>
      <c r="BE190">
        <f>(($AP$162-$AQ$166)/($AQ$167-$AQ$166))</f>
        <v>0.10714285714285714</v>
      </c>
      <c r="BG190">
        <v>1</v>
      </c>
      <c r="BH190">
        <v>1196</v>
      </c>
      <c r="BI190">
        <f>($BH$219-$BH$216)/200</f>
        <v>0.09</v>
      </c>
      <c r="BQ190">
        <f>1-(($AO$165-$AN$164)/($AN$165-$AN$164))</f>
        <v>0.29166666666666663</v>
      </c>
      <c r="BR190">
        <f>(($AP$162-$AN$164)/($AN$165-$AN$164))</f>
        <v>0.33333333333333331</v>
      </c>
      <c r="BS190">
        <f>(($AQ$166-$AN$164)/($AN$165-$AN$164))</f>
        <v>0.20833333333333334</v>
      </c>
      <c r="BT190">
        <f>(($AN$164-$AO$164)/($AO$165-$AO$164))</f>
        <v>0.34615384615384615</v>
      </c>
      <c r="BU190">
        <f>1-(($AP$162-$AO$164)/($AO$165-$AO$164))</f>
        <v>0.34615384615384615</v>
      </c>
      <c r="BV190">
        <f>1-(($AQ$166-$AO$164)/($AO$165-$AO$164))</f>
        <v>0.46153846153846156</v>
      </c>
      <c r="BW190">
        <f>1-(($AN$165-$AP$162)/($AP$163-$AP$162))</f>
        <v>0.36</v>
      </c>
      <c r="BX190">
        <f>(($AO$165-$AP$162)/($AP$163-$AP$162))</f>
        <v>0.36</v>
      </c>
      <c r="BY190">
        <f>(($AQ$167-$AP$163)/($AP$164-$AP$163))</f>
        <v>0</v>
      </c>
      <c r="BZ190">
        <f>1-(($AN$165-$AQ$166)/($AQ$167-$AQ$166))</f>
        <v>0.3214285714285714</v>
      </c>
      <c r="CA190">
        <f>(($AO$165-$AQ$166)/($AQ$167-$AQ$166))</f>
        <v>0.42857142857142855</v>
      </c>
      <c r="CB190">
        <f>(($AP$162-$AQ$166)/($AQ$167-$AQ$166))</f>
        <v>0.10714285714285714</v>
      </c>
    </row>
    <row r="191" spans="1:80" x14ac:dyDescent="0.25">
      <c r="A191">
        <v>190</v>
      </c>
      <c r="D191">
        <v>182.20156700000001</v>
      </c>
      <c r="E191" s="5">
        <v>2</v>
      </c>
      <c r="P191">
        <v>1</v>
      </c>
      <c r="Q191" t="str">
        <f>CONCATENATE(C191,E191,G191,I191)</f>
        <v>2</v>
      </c>
      <c r="R191">
        <v>4</v>
      </c>
      <c r="X191" t="s">
        <v>276</v>
      </c>
      <c r="Y191" t="s">
        <v>267</v>
      </c>
      <c r="AN191">
        <v>5330</v>
      </c>
      <c r="AO191">
        <v>5289</v>
      </c>
      <c r="AP191">
        <v>5408</v>
      </c>
      <c r="AQ191">
        <v>5298</v>
      </c>
      <c r="AT191">
        <f>(($AO$166-$AN$165)/($AN$166-$AN$165))</f>
        <v>0.70370370370370372</v>
      </c>
      <c r="AU191">
        <f>(($AP$163-$AN$165)/($AN$166-$AN$165))</f>
        <v>0.33333333333333331</v>
      </c>
      <c r="AV191">
        <f>(($AQ$167-$AN$165)/($AN$166-$AN$165))</f>
        <v>0.33333333333333331</v>
      </c>
      <c r="AW191">
        <f>(($AN$165-$AO$165)/($AO$166-$AO$165))</f>
        <v>0.26923076923076922</v>
      </c>
      <c r="AX191">
        <f>(($AP$163-$AO$165)/($AO$166-$AO$165))</f>
        <v>0.61538461538461542</v>
      </c>
      <c r="AY191">
        <f>(($AQ$167-$AO$165)/($AO$166-$AO$165))</f>
        <v>0.61538461538461542</v>
      </c>
      <c r="AZ191">
        <f>(($AN$166-$AP$163)/($AP$164-$AP$163))</f>
        <v>0.69230769230769229</v>
      </c>
      <c r="BA191">
        <f>(($AO$166-$AP$163)/($AP$164-$AP$163))</f>
        <v>0.38461538461538464</v>
      </c>
      <c r="BB191">
        <f>(($AQ$168-$AP$163)/($AP$164-$AP$163))</f>
        <v>0.96153846153846156</v>
      </c>
      <c r="BC191">
        <f>(($AN$166-$AQ$167)/($AQ$168-$AQ$167))</f>
        <v>0.72</v>
      </c>
      <c r="BD191">
        <f>(($AO$166-$AQ$167)/($AQ$168-$AQ$167))</f>
        <v>0.4</v>
      </c>
      <c r="BE191">
        <f>(($AP$163-$AQ$167)/($AQ$168-$AQ$167))</f>
        <v>0</v>
      </c>
      <c r="BG191">
        <v>4</v>
      </c>
      <c r="BH191">
        <v>1203</v>
      </c>
      <c r="BI191">
        <f>($BH$220-$BH$217)/200</f>
        <v>0.115</v>
      </c>
      <c r="BQ191">
        <f>1-(($AO$166-$AN$165)/($AN$166-$AN$165))</f>
        <v>0.29629629629629628</v>
      </c>
      <c r="BR191">
        <f>(($AP$163-$AN$165)/($AN$166-$AN$165))</f>
        <v>0.33333333333333331</v>
      </c>
      <c r="BS191">
        <f>(($AQ$167-$AN$165)/($AN$166-$AN$165))</f>
        <v>0.33333333333333331</v>
      </c>
      <c r="BT191">
        <f>(($AN$165-$AO$165)/($AO$166-$AO$165))</f>
        <v>0.26923076923076922</v>
      </c>
      <c r="BU191">
        <f>1-(($AP$163-$AO$165)/($AO$166-$AO$165))</f>
        <v>0.38461538461538458</v>
      </c>
      <c r="BV191">
        <f>1-(($AQ$167-$AO$165)/($AO$166-$AO$165))</f>
        <v>0.38461538461538458</v>
      </c>
      <c r="BW191">
        <f>1-(($AN$166-$AP$163)/($AP$164-$AP$163))</f>
        <v>0.30769230769230771</v>
      </c>
      <c r="BX191">
        <f>(($AO$166-$AP$163)/($AP$164-$AP$163))</f>
        <v>0.38461538461538464</v>
      </c>
      <c r="BY191">
        <f>1-(($AQ$168-$AP$163)/($AP$164-$AP$163))</f>
        <v>3.8461538461538436E-2</v>
      </c>
      <c r="BZ191">
        <f>1-(($AN$166-$AQ$167)/($AQ$168-$AQ$167))</f>
        <v>0.28000000000000003</v>
      </c>
      <c r="CA191">
        <f>(($AO$166-$AQ$167)/($AQ$168-$AQ$167))</f>
        <v>0.4</v>
      </c>
      <c r="CB191">
        <f>(($AP$163-$AQ$167)/($AQ$168-$AQ$167))</f>
        <v>0</v>
      </c>
    </row>
    <row r="192" spans="1:80" x14ac:dyDescent="0.25">
      <c r="A192">
        <v>191</v>
      </c>
      <c r="D192">
        <v>182.25038699999999</v>
      </c>
      <c r="E192" s="5">
        <v>2</v>
      </c>
      <c r="P192">
        <v>1</v>
      </c>
      <c r="Q192" t="str">
        <f>CONCATENATE(C192,E192,G192,I192)</f>
        <v>2</v>
      </c>
      <c r="R192">
        <v>3</v>
      </c>
      <c r="X192" t="s">
        <v>277</v>
      </c>
      <c r="Y192" t="s">
        <v>268</v>
      </c>
      <c r="AN192">
        <v>5366</v>
      </c>
      <c r="AO192">
        <v>5315</v>
      </c>
      <c r="AP192">
        <v>5433</v>
      </c>
      <c r="AQ192">
        <v>5325</v>
      </c>
      <c r="AT192">
        <f>(($AO$167-$AN$166)/($AN$167-$AN$166))</f>
        <v>0.65384615384615385</v>
      </c>
      <c r="AU192">
        <f>(($AP$164-$AN$166)/($AN$167-$AN$166))</f>
        <v>0.30769230769230771</v>
      </c>
      <c r="AV192">
        <f>(($AQ$168-$AN$166)/($AN$167-$AN$166))</f>
        <v>0.26923076923076922</v>
      </c>
      <c r="AW192">
        <f>(($AN$166-$AO$166)/($AO$167-$AO$166))</f>
        <v>0.32</v>
      </c>
      <c r="AX192">
        <f>(($AP$164-$AO$166)/($AO$167-$AO$166))</f>
        <v>0.64</v>
      </c>
      <c r="AY192">
        <f>(($AQ$168-$AO$166)/($AO$167-$AO$166))</f>
        <v>0.6</v>
      </c>
      <c r="AZ192">
        <f>(($AN$167-$AP$164)/($AP$165-$AP$164))</f>
        <v>0.6428571428571429</v>
      </c>
      <c r="BA192">
        <f>(($AO$167-$AP$164)/($AP$165-$AP$164))</f>
        <v>0.32142857142857145</v>
      </c>
      <c r="BB192">
        <f>(($AQ$169-$AP$164)/($AP$165-$AP$164))</f>
        <v>0.8928571428571429</v>
      </c>
      <c r="BC192">
        <f>(($AN$167-$AQ$168)/($AQ$169-$AQ$168))</f>
        <v>0.73076923076923073</v>
      </c>
      <c r="BD192">
        <f>(($AO$167-$AQ$168)/($AQ$169-$AQ$168))</f>
        <v>0.38461538461538464</v>
      </c>
      <c r="BE192">
        <f>(($AP$164-$AQ$168)/($AQ$169-$AQ$168))</f>
        <v>3.8461538461538464E-2</v>
      </c>
      <c r="BG192">
        <v>3</v>
      </c>
      <c r="BH192">
        <v>1204</v>
      </c>
      <c r="BI192">
        <f>($BH$221-$BH$218)/200</f>
        <v>0.06</v>
      </c>
      <c r="BQ192">
        <f>1-(($AO$167-$AN$166)/($AN$167-$AN$166))</f>
        <v>0.34615384615384615</v>
      </c>
      <c r="BR192">
        <f>(($AP$164-$AN$166)/($AN$167-$AN$166))</f>
        <v>0.30769230769230771</v>
      </c>
      <c r="BS192">
        <f>(($AQ$168-$AN$166)/($AN$167-$AN$166))</f>
        <v>0.26923076923076922</v>
      </c>
      <c r="BT192">
        <f>(($AN$166-$AO$166)/($AO$167-$AO$166))</f>
        <v>0.32</v>
      </c>
      <c r="BU192">
        <f>1-(($AP$164-$AO$166)/($AO$167-$AO$166))</f>
        <v>0.36</v>
      </c>
      <c r="BV192">
        <f>1-(($AQ$168-$AO$166)/($AO$167-$AO$166))</f>
        <v>0.4</v>
      </c>
      <c r="BW192">
        <f>1-(($AN$167-$AP$164)/($AP$165-$AP$164))</f>
        <v>0.3571428571428571</v>
      </c>
      <c r="BX192">
        <f>(($AO$167-$AP$164)/($AP$165-$AP$164))</f>
        <v>0.32142857142857145</v>
      </c>
      <c r="BY192">
        <f>1-(($AQ$169-$AP$164)/($AP$165-$AP$164))</f>
        <v>0.1071428571428571</v>
      </c>
      <c r="BZ192">
        <f>1-(($AN$167-$AQ$168)/($AQ$169-$AQ$168))</f>
        <v>0.26923076923076927</v>
      </c>
      <c r="CA192">
        <f>(($AO$167-$AQ$168)/($AQ$169-$AQ$168))</f>
        <v>0.38461538461538464</v>
      </c>
      <c r="CB192">
        <f>(($AP$164-$AQ$168)/($AQ$169-$AQ$168))</f>
        <v>3.8461538461538464E-2</v>
      </c>
    </row>
    <row r="193" spans="1:80" x14ac:dyDescent="0.25">
      <c r="A193">
        <v>192</v>
      </c>
      <c r="B193">
        <v>191.939131</v>
      </c>
      <c r="C193" s="2">
        <v>1</v>
      </c>
      <c r="D193">
        <v>182.23773399999999</v>
      </c>
      <c r="E193" s="5">
        <v>2</v>
      </c>
      <c r="P193">
        <v>2</v>
      </c>
      <c r="Q193" t="str">
        <f>CONCATENATE(C193,E193,G193,I193)</f>
        <v>12</v>
      </c>
      <c r="R193">
        <v>2</v>
      </c>
      <c r="X193" t="s">
        <v>277</v>
      </c>
      <c r="Y193" t="s">
        <v>269</v>
      </c>
      <c r="AB193" t="s">
        <v>274</v>
      </c>
      <c r="AC193" t="str">
        <f>CONCATENATE($R193,$R194,$R195,$R196)</f>
        <v>2143</v>
      </c>
      <c r="AN193">
        <v>5399</v>
      </c>
      <c r="AO193">
        <v>5385</v>
      </c>
      <c r="AP193">
        <v>5457</v>
      </c>
      <c r="AQ193">
        <v>5369</v>
      </c>
      <c r="AT193">
        <f>(($AO$168-$AN$167)/($AN$168-$AN$167))</f>
        <v>0.6</v>
      </c>
      <c r="AU193">
        <f>(($AP$165-$AN$167)/($AN$168-$AN$167))</f>
        <v>0.33333333333333331</v>
      </c>
      <c r="AV193">
        <f>(($AQ$169-$AN$167)/($AN$168-$AN$167))</f>
        <v>0.23333333333333334</v>
      </c>
      <c r="AW193">
        <f>(($AN$167-$AO$167)/($AO$168-$AO$167))</f>
        <v>0.33333333333333331</v>
      </c>
      <c r="AX193">
        <f>(($AP$165-$AO$167)/($AO$168-$AO$167))</f>
        <v>0.70370370370370372</v>
      </c>
      <c r="AY193">
        <f>(($AQ$169-$AO$167)/($AO$168-$AO$167))</f>
        <v>0.59259259259259256</v>
      </c>
      <c r="AZ193">
        <f>(($AN$168-$AP$165)/($AP$166-$AP$165))</f>
        <v>0.66666666666666663</v>
      </c>
      <c r="BA193">
        <f>(($AO$168-$AP$165)/($AP$166-$AP$165))</f>
        <v>0.26666666666666666</v>
      </c>
      <c r="BB193">
        <f>(($AQ$170-$AP$165)/($AP$166-$AP$165))</f>
        <v>0.83333333333333337</v>
      </c>
      <c r="BC193">
        <f>(($AN$168-$AQ$169)/($AQ$170-$AQ$169))</f>
        <v>0.8214285714285714</v>
      </c>
      <c r="BD193">
        <f>(($AO$168-$AQ$169)/($AQ$170-$AQ$169))</f>
        <v>0.39285714285714285</v>
      </c>
      <c r="BE193">
        <f>(($AP$165-$AQ$169)/($AQ$170-$AQ$169))</f>
        <v>0.10714285714285714</v>
      </c>
      <c r="BG193">
        <v>2</v>
      </c>
      <c r="BH193">
        <v>1212</v>
      </c>
      <c r="BI193">
        <f>($BH$222-$BH$219)/200</f>
        <v>8.5000000000000006E-2</v>
      </c>
      <c r="BQ193">
        <f>1-(($AO$168-$AN$167)/($AN$168-$AN$167))</f>
        <v>0.4</v>
      </c>
      <c r="BR193">
        <f>(($AP$165-$AN$167)/($AN$168-$AN$167))</f>
        <v>0.33333333333333331</v>
      </c>
      <c r="BS193">
        <f>(($AQ$169-$AN$167)/($AN$168-$AN$167))</f>
        <v>0.23333333333333334</v>
      </c>
      <c r="BT193">
        <f>(($AN$167-$AO$167)/($AO$168-$AO$167))</f>
        <v>0.33333333333333331</v>
      </c>
      <c r="BU193">
        <f>1-(($AP$165-$AO$167)/($AO$168-$AO$167))</f>
        <v>0.29629629629629628</v>
      </c>
      <c r="BV193">
        <f>1-(($AQ$169-$AO$167)/($AO$168-$AO$167))</f>
        <v>0.40740740740740744</v>
      </c>
      <c r="BW193">
        <f>1-(($AN$168-$AP$165)/($AP$166-$AP$165))</f>
        <v>0.33333333333333337</v>
      </c>
      <c r="BX193">
        <f>(($AO$168-$AP$165)/($AP$166-$AP$165))</f>
        <v>0.26666666666666666</v>
      </c>
      <c r="BY193">
        <f>1-(($AQ$170-$AP$165)/($AP$166-$AP$165))</f>
        <v>0.16666666666666663</v>
      </c>
      <c r="BZ193">
        <f>1-(($AN$168-$AQ$169)/($AQ$170-$AQ$169))</f>
        <v>0.1785714285714286</v>
      </c>
      <c r="CA193">
        <f>(($AO$168-$AQ$169)/($AQ$170-$AQ$169))</f>
        <v>0.39285714285714285</v>
      </c>
      <c r="CB193">
        <f>(($AP$165-$AQ$169)/($AQ$170-$AQ$169))</f>
        <v>0.10714285714285714</v>
      </c>
    </row>
    <row r="194" spans="1:80" x14ac:dyDescent="0.25">
      <c r="A194">
        <v>193</v>
      </c>
      <c r="B194">
        <v>191.927401</v>
      </c>
      <c r="C194" s="2">
        <v>1</v>
      </c>
      <c r="D194">
        <v>182.24686600000001</v>
      </c>
      <c r="E194" s="5">
        <v>2</v>
      </c>
      <c r="P194">
        <v>2</v>
      </c>
      <c r="Q194" t="str">
        <f>CONCATENATE(C194,E194,G194,I194)</f>
        <v>12</v>
      </c>
      <c r="R194">
        <v>1</v>
      </c>
      <c r="X194" t="s">
        <v>277</v>
      </c>
      <c r="Y194" t="s">
        <v>270</v>
      </c>
      <c r="AN194">
        <v>5425</v>
      </c>
      <c r="AO194">
        <v>5415</v>
      </c>
      <c r="AP194">
        <v>5482</v>
      </c>
      <c r="AQ194">
        <v>5400</v>
      </c>
      <c r="AT194">
        <f>(($AO$169-$AN$168)/($AN$169-$AN$168))</f>
        <v>0.58064516129032262</v>
      </c>
      <c r="AU194">
        <f>(($AP$166-$AN$168)/($AN$169-$AN$168))</f>
        <v>0.32258064516129031</v>
      </c>
      <c r="AV194">
        <f>(($AQ$170-$AN$168)/($AN$169-$AN$168))</f>
        <v>0.16129032258064516</v>
      </c>
      <c r="AW194">
        <f>(($AN$168-$AO$168)/($AO$169-$AO$168))</f>
        <v>0.4</v>
      </c>
      <c r="AX194">
        <f>(($AP$166-$AO$168)/($AO$169-$AO$168))</f>
        <v>0.73333333333333328</v>
      </c>
      <c r="AY194">
        <f>(($AQ$170-$AO$168)/($AO$169-$AO$168))</f>
        <v>0.56666666666666665</v>
      </c>
      <c r="AZ194">
        <f>(($AN$169-$AP$166)/($AP$167-$AP$166))</f>
        <v>0.63636363636363635</v>
      </c>
      <c r="BA194">
        <f>(($AO$169-$AP$166)/($AP$167-$AP$166))</f>
        <v>0.24242424242424243</v>
      </c>
      <c r="BB194">
        <f>(($AQ$171-$AP$166)/($AP$167-$AP$166))</f>
        <v>0.72727272727272729</v>
      </c>
      <c r="BC194">
        <f>(($AN$169-$AQ$170)/($AQ$171-$AQ$170))</f>
        <v>0.89655172413793105</v>
      </c>
      <c r="BD194">
        <f>(($AO$169-$AQ$170)/($AQ$171-$AQ$170))</f>
        <v>0.44827586206896552</v>
      </c>
      <c r="BE194">
        <f>(($AP$166-$AQ$170)/($AQ$171-$AQ$170))</f>
        <v>0.17241379310344829</v>
      </c>
      <c r="BG194">
        <v>1</v>
      </c>
      <c r="BH194">
        <v>1220</v>
      </c>
      <c r="BI194">
        <f>($BH$223-$BH$220)/200</f>
        <v>8.5000000000000006E-2</v>
      </c>
      <c r="BQ194">
        <f>1-(($AO$169-$AN$168)/($AN$169-$AN$168))</f>
        <v>0.41935483870967738</v>
      </c>
      <c r="BR194">
        <f>(($AP$166-$AN$168)/($AN$169-$AN$168))</f>
        <v>0.32258064516129031</v>
      </c>
      <c r="BS194">
        <f>(($AQ$170-$AN$168)/($AN$169-$AN$168))</f>
        <v>0.16129032258064516</v>
      </c>
      <c r="BT194">
        <f>(($AN$168-$AO$168)/($AO$169-$AO$168))</f>
        <v>0.4</v>
      </c>
      <c r="BU194">
        <f>1-(($AP$166-$AO$168)/($AO$169-$AO$168))</f>
        <v>0.26666666666666672</v>
      </c>
      <c r="BV194">
        <f>1-(($AQ$170-$AO$168)/($AO$169-$AO$168))</f>
        <v>0.43333333333333335</v>
      </c>
      <c r="BW194">
        <f>1-(($AN$169-$AP$166)/($AP$167-$AP$166))</f>
        <v>0.36363636363636365</v>
      </c>
      <c r="BX194">
        <f>(($AO$169-$AP$166)/($AP$167-$AP$166))</f>
        <v>0.24242424242424243</v>
      </c>
      <c r="BY194">
        <f>1-(($AQ$171-$AP$166)/($AP$167-$AP$166))</f>
        <v>0.27272727272727271</v>
      </c>
      <c r="BZ194">
        <f>1-(($AN$169-$AQ$170)/($AQ$171-$AQ$170))</f>
        <v>0.10344827586206895</v>
      </c>
      <c r="CA194">
        <f>(($AO$169-$AQ$170)/($AQ$171-$AQ$170))</f>
        <v>0.44827586206896552</v>
      </c>
      <c r="CB194">
        <f>(($AP$166-$AQ$170)/($AQ$171-$AQ$170))</f>
        <v>0.17241379310344829</v>
      </c>
    </row>
    <row r="195" spans="1:80" x14ac:dyDescent="0.25">
      <c r="A195">
        <v>194</v>
      </c>
      <c r="B195">
        <v>191.94168300000001</v>
      </c>
      <c r="C195" s="2">
        <v>1</v>
      </c>
      <c r="P195">
        <v>1</v>
      </c>
      <c r="Q195" t="str">
        <f>CONCATENATE(C195,E195,G195,I195)</f>
        <v>1</v>
      </c>
      <c r="R195">
        <v>4</v>
      </c>
      <c r="X195" t="s">
        <v>276</v>
      </c>
      <c r="Y195" t="s">
        <v>272</v>
      </c>
      <c r="AN195">
        <v>5449</v>
      </c>
      <c r="AO195">
        <v>5441</v>
      </c>
      <c r="AP195">
        <v>5506</v>
      </c>
      <c r="AQ195">
        <v>5429</v>
      </c>
      <c r="AW195">
        <f>(($AN$169-$AO$169)/($AO$170-$AO$169))</f>
        <v>0.43333333333333335</v>
      </c>
      <c r="AX195">
        <f>(($AP$167-$AO$169)/($AO$170-$AO$169))</f>
        <v>0.83333333333333337</v>
      </c>
      <c r="AY195">
        <f>(($AQ$171-$AO$169)/($AO$170-$AO$169))</f>
        <v>0.53333333333333333</v>
      </c>
      <c r="BG195">
        <v>4</v>
      </c>
      <c r="BH195">
        <v>1225</v>
      </c>
      <c r="BI195">
        <f>($BH$224-$BH$221)/200</f>
        <v>0.115</v>
      </c>
      <c r="BT195">
        <f>(($AN$169-$AO$169)/($AO$170-$AO$169))</f>
        <v>0.43333333333333335</v>
      </c>
      <c r="BU195">
        <f>1-(($AP$167-$AO$169)/($AO$170-$AO$169))</f>
        <v>0.16666666666666663</v>
      </c>
      <c r="BV195">
        <f>1-(($AQ$171-$AO$169)/($AO$170-$AO$169))</f>
        <v>0.46666666666666667</v>
      </c>
    </row>
    <row r="196" spans="1:80" x14ac:dyDescent="0.25">
      <c r="A196">
        <v>195</v>
      </c>
      <c r="B196">
        <v>191.92796200000001</v>
      </c>
      <c r="C196" s="2">
        <v>1</v>
      </c>
      <c r="P196">
        <v>1</v>
      </c>
      <c r="Q196" t="str">
        <f>CONCATENATE(C196,E196,G196,I196)</f>
        <v>1</v>
      </c>
      <c r="R196">
        <v>3</v>
      </c>
      <c r="X196" t="s">
        <v>274</v>
      </c>
      <c r="Y196" t="s">
        <v>262</v>
      </c>
      <c r="AN196">
        <v>5474</v>
      </c>
      <c r="AO196">
        <v>5466</v>
      </c>
      <c r="AP196">
        <v>5531</v>
      </c>
      <c r="AQ196">
        <v>5455</v>
      </c>
      <c r="BG196">
        <v>3</v>
      </c>
      <c r="BH196">
        <v>1229</v>
      </c>
      <c r="BI196">
        <f>($BH$225-$BH$222)/200</f>
        <v>7.0000000000000007E-2</v>
      </c>
    </row>
    <row r="197" spans="1:80" x14ac:dyDescent="0.25">
      <c r="A197">
        <v>196</v>
      </c>
      <c r="B197">
        <v>191.92286100000001</v>
      </c>
      <c r="C197" s="2">
        <v>1</v>
      </c>
      <c r="P197">
        <v>1</v>
      </c>
      <c r="Q197" t="str">
        <f>CONCATENATE(C197,E197,G197,I197)</f>
        <v>1</v>
      </c>
      <c r="R197" t="s">
        <v>22</v>
      </c>
      <c r="X197" t="s">
        <v>274</v>
      </c>
      <c r="Y197" t="s">
        <v>259</v>
      </c>
      <c r="AN197">
        <v>5498</v>
      </c>
      <c r="AO197">
        <v>5489</v>
      </c>
      <c r="AP197">
        <v>5557</v>
      </c>
      <c r="AQ197">
        <v>5480</v>
      </c>
      <c r="BG197" t="s">
        <v>22</v>
      </c>
      <c r="BH197">
        <v>1231</v>
      </c>
      <c r="BI197">
        <f>($BH$226-$BH$223)/200</f>
        <v>7.4999999999999997E-2</v>
      </c>
    </row>
    <row r="198" spans="1:80" x14ac:dyDescent="0.25">
      <c r="A198">
        <v>197</v>
      </c>
      <c r="B198">
        <v>191.913985</v>
      </c>
      <c r="C198" s="2">
        <v>1</v>
      </c>
      <c r="H198">
        <v>185.007158</v>
      </c>
      <c r="I198" s="3">
        <v>4</v>
      </c>
      <c r="P198">
        <v>2</v>
      </c>
      <c r="Q198" t="str">
        <f>CONCATENATE(C198,E198,G198,I198)</f>
        <v>14</v>
      </c>
      <c r="R198" t="s">
        <v>22</v>
      </c>
      <c r="X198" t="s">
        <v>274</v>
      </c>
      <c r="Y198" t="s">
        <v>260</v>
      </c>
      <c r="AN198">
        <v>5523</v>
      </c>
      <c r="AO198">
        <v>5516</v>
      </c>
      <c r="AP198">
        <v>5585</v>
      </c>
      <c r="AQ198">
        <v>5504</v>
      </c>
      <c r="AT198">
        <f>(($AO$172-$AN$170)/($AN$171-$AN$170))</f>
        <v>0.5714285714285714</v>
      </c>
      <c r="AU198">
        <f>(($AP$169-$AN$170)/($AN$171-$AN$170))</f>
        <v>0.5</v>
      </c>
      <c r="AV198">
        <f>(($AQ$172-$AN$170)/($AN$171-$AN$170))</f>
        <v>0</v>
      </c>
      <c r="AW198">
        <f>(($AN$170-$AO$171)/($AO$172-$AO$171))</f>
        <v>0.4838709677419355</v>
      </c>
      <c r="AX198">
        <f>(($AP$168-$AO$171)/($AO$172-$AO$171))</f>
        <v>0</v>
      </c>
      <c r="AY198">
        <f>(($AQ$172-$AO$171)/($AO$172-$AO$171))</f>
        <v>0.4838709677419355</v>
      </c>
      <c r="AZ198">
        <f>(($AN$170-$AP$168)/($AP$169-$AP$168))</f>
        <v>0.51724137931034486</v>
      </c>
      <c r="BA198">
        <f>(($AO$171-$AP$168)/($AP$169-$AP$168))</f>
        <v>0</v>
      </c>
      <c r="BB198">
        <f>(($AQ$172-$AP$168)/($AP$169-$AP$168))</f>
        <v>0.51724137931034486</v>
      </c>
      <c r="BC198">
        <f>(($AN$170-$AQ$172)/($AQ$173-$AQ$172))</f>
        <v>0</v>
      </c>
      <c r="BD198">
        <f>(($AO$172-$AQ$172)/($AQ$173-$AQ$172))</f>
        <v>0.55172413793103448</v>
      </c>
      <c r="BE198">
        <f>(($AP$169-$AQ$172)/($AQ$173-$AQ$172))</f>
        <v>0.48275862068965519</v>
      </c>
      <c r="BG198" t="s">
        <v>22</v>
      </c>
      <c r="BH198">
        <v>1265</v>
      </c>
      <c r="BI198">
        <f>($BH$227-$BH$224)/200</f>
        <v>8.5000000000000006E-2</v>
      </c>
      <c r="BQ198">
        <f>1-(($AO$172-$AN$170)/($AN$171-$AN$170))</f>
        <v>0.4285714285714286</v>
      </c>
      <c r="BR198">
        <f>(($AP$169-$AN$170)/($AN$171-$AN$170))</f>
        <v>0.5</v>
      </c>
      <c r="BS198">
        <f>(($AQ$172-$AN$170)/($AN$171-$AN$170))</f>
        <v>0</v>
      </c>
      <c r="BT198">
        <f>(($AN$170-$AO$171)/($AO$172-$AO$171))</f>
        <v>0.4838709677419355</v>
      </c>
      <c r="BU198">
        <f>(($AP$168-$AO$171)/($AO$172-$AO$171))</f>
        <v>0</v>
      </c>
      <c r="BV198">
        <f>(($AQ$172-$AO$171)/($AO$172-$AO$171))</f>
        <v>0.4838709677419355</v>
      </c>
      <c r="BW198">
        <f>1-(($AN$170-$AP$168)/($AP$169-$AP$168))</f>
        <v>0.48275862068965514</v>
      </c>
      <c r="BX198">
        <f>(($AO$171-$AP$168)/($AP$169-$AP$168))</f>
        <v>0</v>
      </c>
      <c r="BY198">
        <f>1-(($AQ$172-$AP$168)/($AP$169-$AP$168))</f>
        <v>0.48275862068965514</v>
      </c>
      <c r="BZ198">
        <f>(($AN$170-$AQ$172)/($AQ$173-$AQ$172))</f>
        <v>0</v>
      </c>
      <c r="CA198">
        <f>1-(($AO$172-$AQ$172)/($AQ$173-$AQ$172))</f>
        <v>0.44827586206896552</v>
      </c>
      <c r="CB198">
        <f>(($AP$169-$AQ$172)/($AQ$173-$AQ$172))</f>
        <v>0.48275862068965519</v>
      </c>
    </row>
    <row r="199" spans="1:80" x14ac:dyDescent="0.25">
      <c r="A199">
        <v>198</v>
      </c>
      <c r="B199">
        <v>191.90786600000001</v>
      </c>
      <c r="C199" s="2">
        <v>1</v>
      </c>
      <c r="H199">
        <v>185.11530099999999</v>
      </c>
      <c r="I199" s="3">
        <v>4</v>
      </c>
      <c r="P199">
        <v>2</v>
      </c>
      <c r="Q199" t="str">
        <f>CONCATENATE(C199,E199,G199,I199)</f>
        <v>14</v>
      </c>
      <c r="R199">
        <v>2</v>
      </c>
      <c r="X199" t="s">
        <v>274</v>
      </c>
      <c r="Y199" t="s">
        <v>261</v>
      </c>
      <c r="AB199" t="s">
        <v>275</v>
      </c>
      <c r="AC199" t="str">
        <f>CONCATENATE($R199,$R200,$R201,$R202)</f>
        <v>2341</v>
      </c>
      <c r="AN199">
        <v>5549</v>
      </c>
      <c r="AO199">
        <v>5540</v>
      </c>
      <c r="AP199">
        <v>5612</v>
      </c>
      <c r="AQ199">
        <v>5530</v>
      </c>
      <c r="AT199">
        <f>(($AO$173-$AN$171)/($AN$172-$AN$171))</f>
        <v>0.53846153846153844</v>
      </c>
      <c r="AU199">
        <f>(($AP$170-$AN$171)/($AN$172-$AN$171))</f>
        <v>0.46153846153846156</v>
      </c>
      <c r="AV199">
        <f>(($AQ$173-$AN$171)/($AN$172-$AN$171))</f>
        <v>3.8461538461538464E-2</v>
      </c>
      <c r="AW199">
        <f>(($AN$171-$AO$172)/($AO$173-$AO$172))</f>
        <v>0.46153846153846156</v>
      </c>
      <c r="AX199">
        <f>(($AP$169-$AO$171)/($AO$172-$AO$171))</f>
        <v>0.93548387096774188</v>
      </c>
      <c r="AY199">
        <f>(($AQ$173-$AO$172)/($AO$173-$AO$172))</f>
        <v>0.5</v>
      </c>
      <c r="AZ199">
        <f>(($AN$171-$AP$169)/($AP$170-$AP$169))</f>
        <v>0.53846153846153844</v>
      </c>
      <c r="BA199">
        <f>(($AO$172-$AP$169)/($AP$170-$AP$169))</f>
        <v>7.6923076923076927E-2</v>
      </c>
      <c r="BB199">
        <f>(($AQ$173-$AP$169)/($AP$170-$AP$169))</f>
        <v>0.57692307692307687</v>
      </c>
      <c r="BC199">
        <f>(($AN$171-$AQ$172)/($AQ$173-$AQ$172))</f>
        <v>0.96551724137931039</v>
      </c>
      <c r="BD199">
        <f>(($AO$173-$AQ$173)/($AQ$174-$AQ$173))</f>
        <v>0.48148148148148145</v>
      </c>
      <c r="BE199">
        <f>(($AP$170-$AQ$173)/($AQ$174-$AQ$173))</f>
        <v>0.40740740740740738</v>
      </c>
      <c r="BG199">
        <v>2</v>
      </c>
      <c r="BH199">
        <v>1266</v>
      </c>
      <c r="BI199">
        <f>($BH$228-$BH$225)/200</f>
        <v>0.105</v>
      </c>
      <c r="BQ199">
        <f>1-(($AO$173-$AN$171)/($AN$172-$AN$171))</f>
        <v>0.46153846153846156</v>
      </c>
      <c r="BR199">
        <f>(($AP$170-$AN$171)/($AN$172-$AN$171))</f>
        <v>0.46153846153846156</v>
      </c>
      <c r="BS199">
        <f>(($AQ$173-$AN$171)/($AN$172-$AN$171))</f>
        <v>3.8461538461538464E-2</v>
      </c>
      <c r="BT199">
        <f>(($AN$171-$AO$172)/($AO$173-$AO$172))</f>
        <v>0.46153846153846156</v>
      </c>
      <c r="BU199">
        <f>1-(($AP$169-$AO$171)/($AO$172-$AO$171))</f>
        <v>6.4516129032258118E-2</v>
      </c>
      <c r="BV199">
        <f>(($AQ$173-$AO$172)/($AO$173-$AO$172))</f>
        <v>0.5</v>
      </c>
      <c r="BW199">
        <f>1-(($AN$171-$AP$169)/($AP$170-$AP$169))</f>
        <v>0.46153846153846156</v>
      </c>
      <c r="BX199">
        <f>(($AO$172-$AP$169)/($AP$170-$AP$169))</f>
        <v>7.6923076923076927E-2</v>
      </c>
      <c r="BY199">
        <f>1-(($AQ$173-$AP$169)/($AP$170-$AP$169))</f>
        <v>0.42307692307692313</v>
      </c>
      <c r="BZ199">
        <f>1-(($AN$171-$AQ$172)/($AQ$173-$AQ$172))</f>
        <v>3.4482758620689613E-2</v>
      </c>
      <c r="CA199">
        <f>(($AO$173-$AQ$173)/($AQ$174-$AQ$173))</f>
        <v>0.48148148148148145</v>
      </c>
      <c r="CB199">
        <f>(($AP$170-$AQ$173)/($AQ$174-$AQ$173))</f>
        <v>0.40740740740740738</v>
      </c>
    </row>
    <row r="200" spans="1:80" x14ac:dyDescent="0.25">
      <c r="A200">
        <v>199</v>
      </c>
      <c r="B200">
        <v>191.91424000000001</v>
      </c>
      <c r="C200" s="2">
        <v>1</v>
      </c>
      <c r="H200">
        <v>185.060362</v>
      </c>
      <c r="I200" s="3">
        <v>4</v>
      </c>
      <c r="P200">
        <v>2</v>
      </c>
      <c r="Q200" t="str">
        <f>CONCATENATE(C200,E200,G200,I200)</f>
        <v>14</v>
      </c>
      <c r="R200">
        <v>3</v>
      </c>
      <c r="X200" t="s">
        <v>274</v>
      </c>
      <c r="Y200" t="s">
        <v>262</v>
      </c>
      <c r="AN200">
        <v>5575</v>
      </c>
      <c r="AO200">
        <v>5565</v>
      </c>
      <c r="AP200">
        <v>5644</v>
      </c>
      <c r="AQ200">
        <v>5554</v>
      </c>
      <c r="AT200">
        <f>(($AO$174-$AN$172)/($AN$173-$AN$172))</f>
        <v>0.56000000000000005</v>
      </c>
      <c r="AU200">
        <f>(($AP$171-$AN$172)/($AN$173-$AN$172))</f>
        <v>0.44</v>
      </c>
      <c r="AV200">
        <f>(($AQ$174-$AN$172)/($AN$173-$AN$172))</f>
        <v>0.08</v>
      </c>
      <c r="AW200">
        <f>(($AN$172-$AO$173)/($AO$174-$AO$173))</f>
        <v>0.46153846153846156</v>
      </c>
      <c r="AX200">
        <f>(($AP$170-$AO$172)/($AO$173-$AO$172))</f>
        <v>0.92307692307692313</v>
      </c>
      <c r="AY200">
        <f>(($AQ$174-$AO$173)/($AO$174-$AO$173))</f>
        <v>0.53846153846153844</v>
      </c>
      <c r="AZ200">
        <f>(($AN$172-$AP$170)/($AP$171-$AP$170))</f>
        <v>0.56000000000000005</v>
      </c>
      <c r="BA200">
        <f>(($AO$173-$AP$170)/($AP$171-$AP$170))</f>
        <v>0.08</v>
      </c>
      <c r="BB200">
        <f>(($AQ$174-$AP$170)/($AP$171-$AP$170))</f>
        <v>0.64</v>
      </c>
      <c r="BC200">
        <f>(($AN$172-$AQ$173)/($AQ$174-$AQ$173))</f>
        <v>0.92592592592592593</v>
      </c>
      <c r="BD200">
        <f>(($AO$174-$AQ$174)/($AQ$175-$AQ$174))</f>
        <v>0.42857142857142855</v>
      </c>
      <c r="BE200">
        <f>(($AP$171-$AQ$174)/($AQ$175-$AQ$174))</f>
        <v>0.32142857142857145</v>
      </c>
      <c r="BG200">
        <v>3</v>
      </c>
      <c r="BH200">
        <v>1271</v>
      </c>
      <c r="BI200">
        <f>($BH$229-$BH$226)/200</f>
        <v>7.4999999999999997E-2</v>
      </c>
      <c r="BQ200">
        <f>1-(($AO$174-$AN$172)/($AN$173-$AN$172))</f>
        <v>0.43999999999999995</v>
      </c>
      <c r="BR200">
        <f>(($AP$171-$AN$172)/($AN$173-$AN$172))</f>
        <v>0.44</v>
      </c>
      <c r="BS200">
        <f>(($AQ$174-$AN$172)/($AN$173-$AN$172))</f>
        <v>0.08</v>
      </c>
      <c r="BT200">
        <f>(($AN$172-$AO$173)/($AO$174-$AO$173))</f>
        <v>0.46153846153846156</v>
      </c>
      <c r="BU200">
        <f>1-(($AP$170-$AO$172)/($AO$173-$AO$172))</f>
        <v>7.6923076923076872E-2</v>
      </c>
      <c r="BV200">
        <f>1-(($AQ$174-$AO$173)/($AO$174-$AO$173))</f>
        <v>0.46153846153846156</v>
      </c>
      <c r="BW200">
        <f>1-(($AN$172-$AP$170)/($AP$171-$AP$170))</f>
        <v>0.43999999999999995</v>
      </c>
      <c r="BX200">
        <f>(($AO$173-$AP$170)/($AP$171-$AP$170))</f>
        <v>0.08</v>
      </c>
      <c r="BY200">
        <f>1-(($AQ$174-$AP$170)/($AP$171-$AP$170))</f>
        <v>0.36</v>
      </c>
      <c r="BZ200">
        <f>1-(($AN$172-$AQ$173)/($AQ$174-$AQ$173))</f>
        <v>7.407407407407407E-2</v>
      </c>
      <c r="CA200">
        <f>(($AO$174-$AQ$174)/($AQ$175-$AQ$174))</f>
        <v>0.42857142857142855</v>
      </c>
      <c r="CB200">
        <f>(($AP$171-$AQ$174)/($AQ$175-$AQ$174))</f>
        <v>0.32142857142857145</v>
      </c>
    </row>
    <row r="201" spans="1:80" x14ac:dyDescent="0.25">
      <c r="A201">
        <v>200</v>
      </c>
      <c r="B201">
        <v>191.93928399999999</v>
      </c>
      <c r="C201" s="2">
        <v>1</v>
      </c>
      <c r="H201">
        <v>185.03501</v>
      </c>
      <c r="I201" s="3">
        <v>4</v>
      </c>
      <c r="P201">
        <v>2</v>
      </c>
      <c r="Q201" t="str">
        <f>CONCATENATE(C201,E201,G201,I201)</f>
        <v>14</v>
      </c>
      <c r="R201">
        <v>4</v>
      </c>
      <c r="X201" t="s">
        <v>274</v>
      </c>
      <c r="Y201" t="s">
        <v>259</v>
      </c>
      <c r="AN201">
        <v>5603</v>
      </c>
      <c r="AO201">
        <v>5591</v>
      </c>
      <c r="AP201">
        <v>5700</v>
      </c>
      <c r="AQ201">
        <v>5580</v>
      </c>
      <c r="AT201">
        <f>(($AO$175-$AN$173)/($AN$174-$AN$173))</f>
        <v>0.625</v>
      </c>
      <c r="AU201">
        <f>(($AP$172-$AN$173)/($AN$174-$AN$173))</f>
        <v>0.33333333333333331</v>
      </c>
      <c r="AV201">
        <f>(($AQ$175-$AN$173)/($AN$174-$AN$173))</f>
        <v>0.20833333333333334</v>
      </c>
      <c r="AW201">
        <f>(($AN$173-$AO$174)/($AO$175-$AO$174))</f>
        <v>0.42307692307692307</v>
      </c>
      <c r="AX201">
        <f>(($AP$171-$AO$173)/($AO$174-$AO$173))</f>
        <v>0.88461538461538458</v>
      </c>
      <c r="AY201">
        <f>(($AQ$175-$AO$174)/($AO$175-$AO$174))</f>
        <v>0.61538461538461542</v>
      </c>
      <c r="AZ201">
        <f>(($AN$173-$AP$171)/($AP$172-$AP$171))</f>
        <v>0.63636363636363635</v>
      </c>
      <c r="BA201">
        <f>(($AO$174-$AP$171)/($AP$172-$AP$171))</f>
        <v>0.13636363636363635</v>
      </c>
      <c r="BB201">
        <f>(($AQ$175-$AP$171)/($AP$172-$AP$171))</f>
        <v>0.86363636363636365</v>
      </c>
      <c r="BC201">
        <f>(($AN$173-$AQ$174)/($AQ$175-$AQ$174))</f>
        <v>0.8214285714285714</v>
      </c>
      <c r="BD201">
        <f>(($AO$175-$AQ$175)/($AQ$176-$AQ$175))</f>
        <v>0.4</v>
      </c>
      <c r="BE201">
        <f>(($AP$172-$AQ$175)/($AQ$176-$AQ$175))</f>
        <v>0.12</v>
      </c>
      <c r="BG201">
        <v>4</v>
      </c>
      <c r="BH201">
        <v>1281</v>
      </c>
      <c r="BI201">
        <f>($BH$230-$BH$227)/200</f>
        <v>7.4999999999999997E-2</v>
      </c>
      <c r="BQ201">
        <f>1-(($AO$175-$AN$173)/($AN$174-$AN$173))</f>
        <v>0.375</v>
      </c>
      <c r="BR201">
        <f>(($AP$172-$AN$173)/($AN$174-$AN$173))</f>
        <v>0.33333333333333331</v>
      </c>
      <c r="BS201">
        <f>(($AQ$175-$AN$173)/($AN$174-$AN$173))</f>
        <v>0.20833333333333334</v>
      </c>
      <c r="BT201">
        <f>(($AN$173-$AO$174)/($AO$175-$AO$174))</f>
        <v>0.42307692307692307</v>
      </c>
      <c r="BU201">
        <f>1-(($AP$171-$AO$173)/($AO$174-$AO$173))</f>
        <v>0.11538461538461542</v>
      </c>
      <c r="BV201">
        <f>1-(($AQ$175-$AO$174)/($AO$175-$AO$174))</f>
        <v>0.38461538461538458</v>
      </c>
      <c r="BW201">
        <f>1-(($AN$173-$AP$171)/($AP$172-$AP$171))</f>
        <v>0.36363636363636365</v>
      </c>
      <c r="BX201">
        <f>(($AO$174-$AP$171)/($AP$172-$AP$171))</f>
        <v>0.13636363636363635</v>
      </c>
      <c r="BY201">
        <f>1-(($AQ$175-$AP$171)/($AP$172-$AP$171))</f>
        <v>0.13636363636363635</v>
      </c>
      <c r="BZ201">
        <f>1-(($AN$173-$AQ$174)/($AQ$175-$AQ$174))</f>
        <v>0.1785714285714286</v>
      </c>
      <c r="CA201">
        <f>(($AO$175-$AQ$175)/($AQ$176-$AQ$175))</f>
        <v>0.4</v>
      </c>
      <c r="CB201">
        <f>(($AP$172-$AQ$175)/($AQ$176-$AQ$175))</f>
        <v>0.12</v>
      </c>
    </row>
    <row r="202" spans="1:80" x14ac:dyDescent="0.25">
      <c r="A202">
        <v>201</v>
      </c>
      <c r="B202">
        <v>191.95902799999999</v>
      </c>
      <c r="C202" s="2">
        <v>1</v>
      </c>
      <c r="H202">
        <v>185.06301300000001</v>
      </c>
      <c r="I202" s="3">
        <v>4</v>
      </c>
      <c r="P202">
        <v>2</v>
      </c>
      <c r="Q202" t="str">
        <f>CONCATENATE(C202,E202,G202,I202)</f>
        <v>14</v>
      </c>
      <c r="R202">
        <v>1</v>
      </c>
      <c r="X202" t="s">
        <v>274</v>
      </c>
      <c r="Y202" t="s">
        <v>260</v>
      </c>
      <c r="AN202">
        <v>5633</v>
      </c>
      <c r="AO202">
        <v>5618</v>
      </c>
      <c r="AP202">
        <v>5723</v>
      </c>
      <c r="AQ202">
        <v>5607</v>
      </c>
      <c r="AT202">
        <f>(($AO$176-$AN$174)/($AN$175-$AN$174))</f>
        <v>0.66666666666666663</v>
      </c>
      <c r="AU202">
        <f>(($AP$173-$AN$174)/($AN$175-$AN$174))</f>
        <v>0.375</v>
      </c>
      <c r="AV202">
        <f>(($AQ$176-$AN$174)/($AN$175-$AN$174))</f>
        <v>0.25</v>
      </c>
      <c r="AW202">
        <f>(($AN$174-$AO$175)/($AO$176-$AO$175))</f>
        <v>0.36</v>
      </c>
      <c r="AX202">
        <f>(($AP$172-$AO$174)/($AO$175-$AO$174))</f>
        <v>0.73076923076923073</v>
      </c>
      <c r="AY202">
        <f>(($AQ$176-$AO$175)/($AO$176-$AO$175))</f>
        <v>0.6</v>
      </c>
      <c r="AZ202">
        <f>(($AN$174-$AP$172)/($AP$173-$AP$172))</f>
        <v>0.64</v>
      </c>
      <c r="BA202">
        <f>(($AO$175-$AP$172)/($AP$173-$AP$172))</f>
        <v>0.28000000000000003</v>
      </c>
      <c r="BB202">
        <f>(($AQ$176-$AP$172)/($AP$173-$AP$172))</f>
        <v>0.88</v>
      </c>
      <c r="BC202">
        <f>(($AN$174-$AQ$175)/($AQ$176-$AQ$175))</f>
        <v>0.76</v>
      </c>
      <c r="BD202">
        <f>(($AO$176-$AQ$176)/($AQ$177-$AQ$176))</f>
        <v>0.41666666666666669</v>
      </c>
      <c r="BE202">
        <f>(($AP$173-$AQ$176)/($AQ$177-$AQ$176))</f>
        <v>0.125</v>
      </c>
      <c r="BG202">
        <v>1</v>
      </c>
      <c r="BH202">
        <v>1285</v>
      </c>
      <c r="BI202">
        <f>($BH$231-$BH$228)/200</f>
        <v>0.08</v>
      </c>
      <c r="BQ202">
        <f>1-(($AO$176-$AN$174)/($AN$175-$AN$174))</f>
        <v>0.33333333333333337</v>
      </c>
      <c r="BR202">
        <f>(($AP$173-$AN$174)/($AN$175-$AN$174))</f>
        <v>0.375</v>
      </c>
      <c r="BS202">
        <f>(($AQ$176-$AN$174)/($AN$175-$AN$174))</f>
        <v>0.25</v>
      </c>
      <c r="BT202">
        <f>(($AN$174-$AO$175)/($AO$176-$AO$175))</f>
        <v>0.36</v>
      </c>
      <c r="BU202">
        <f>1-(($AP$172-$AO$174)/($AO$175-$AO$174))</f>
        <v>0.26923076923076927</v>
      </c>
      <c r="BV202">
        <f>1-(($AQ$176-$AO$175)/($AO$176-$AO$175))</f>
        <v>0.4</v>
      </c>
      <c r="BW202">
        <f>1-(($AN$174-$AP$172)/($AP$173-$AP$172))</f>
        <v>0.36</v>
      </c>
      <c r="BX202">
        <f>(($AO$175-$AP$172)/($AP$173-$AP$172))</f>
        <v>0.28000000000000003</v>
      </c>
      <c r="BY202">
        <f>1-(($AQ$176-$AP$172)/($AP$173-$AP$172))</f>
        <v>0.12</v>
      </c>
      <c r="BZ202">
        <f>1-(($AN$174-$AQ$175)/($AQ$176-$AQ$175))</f>
        <v>0.24</v>
      </c>
      <c r="CA202">
        <f>(($AO$176-$AQ$176)/($AQ$177-$AQ$176))</f>
        <v>0.41666666666666669</v>
      </c>
      <c r="CB202">
        <f>(($AP$173-$AQ$176)/($AQ$177-$AQ$176))</f>
        <v>0.125</v>
      </c>
    </row>
    <row r="203" spans="1:80" x14ac:dyDescent="0.25">
      <c r="A203">
        <v>202</v>
      </c>
      <c r="B203">
        <v>191.939131</v>
      </c>
      <c r="C203" s="2">
        <v>1</v>
      </c>
      <c r="F203">
        <v>189.59972199999999</v>
      </c>
      <c r="G203" s="4">
        <v>3</v>
      </c>
      <c r="H203">
        <v>185.07142899999999</v>
      </c>
      <c r="I203" s="3">
        <v>4</v>
      </c>
      <c r="P203">
        <v>3</v>
      </c>
      <c r="Q203" t="str">
        <f>CONCATENATE(C203,E203,G203,I203)</f>
        <v>134</v>
      </c>
      <c r="R203">
        <v>2</v>
      </c>
      <c r="X203" t="s">
        <v>274</v>
      </c>
      <c r="Y203" t="s">
        <v>261</v>
      </c>
      <c r="AN203">
        <v>5690</v>
      </c>
      <c r="AO203">
        <v>5648</v>
      </c>
      <c r="AP203">
        <v>5747</v>
      </c>
      <c r="AQ203">
        <v>5635</v>
      </c>
      <c r="AT203">
        <f>(($AO$177-$AN$175)/($AN$176-$AN$175))</f>
        <v>0.69230769230769229</v>
      </c>
      <c r="AU203">
        <f>(($AP$174-$AN$175)/($AN$176-$AN$175))</f>
        <v>0.38461538461538464</v>
      </c>
      <c r="AV203">
        <f>(($AQ$177-$AN$175)/($AN$176-$AN$175))</f>
        <v>0.23076923076923078</v>
      </c>
      <c r="AW203">
        <f>(($AN$175-$AO$176)/($AO$177-$AO$176))</f>
        <v>0.30769230769230771</v>
      </c>
      <c r="AX203">
        <f>(($AP$173-$AO$175)/($AO$176-$AO$175))</f>
        <v>0.72</v>
      </c>
      <c r="AY203">
        <f>(($AQ$177-$AO$176)/($AO$177-$AO$176))</f>
        <v>0.53846153846153844</v>
      </c>
      <c r="AZ203">
        <f>(($AN$175-$AP$173)/($AP$174-$AP$173))</f>
        <v>0.6</v>
      </c>
      <c r="BA203">
        <f>(($AO$176-$AP$173)/($AP$174-$AP$173))</f>
        <v>0.28000000000000003</v>
      </c>
      <c r="BB203">
        <f>(($AQ$177-$AP$173)/($AP$174-$AP$173))</f>
        <v>0.84</v>
      </c>
      <c r="BC203">
        <f>(($AN$175-$AQ$176)/($AQ$177-$AQ$176))</f>
        <v>0.75</v>
      </c>
      <c r="BD203">
        <f>(($AO$177-$AQ$177)/($AQ$178-$AQ$177))</f>
        <v>0.42857142857142855</v>
      </c>
      <c r="BE203">
        <f>(($AP$174-$AQ$177)/($AQ$178-$AQ$177))</f>
        <v>0.14285714285714285</v>
      </c>
      <c r="BG203">
        <v>2</v>
      </c>
      <c r="BH203">
        <v>1295</v>
      </c>
      <c r="BI203">
        <f>($BH$232-$BH$229)/200</f>
        <v>0.11</v>
      </c>
      <c r="BQ203">
        <f>1-(($AO$177-$AN$175)/($AN$176-$AN$175))</f>
        <v>0.30769230769230771</v>
      </c>
      <c r="BR203">
        <f>(($AP$174-$AN$175)/($AN$176-$AN$175))</f>
        <v>0.38461538461538464</v>
      </c>
      <c r="BS203">
        <f>(($AQ$177-$AN$175)/($AN$176-$AN$175))</f>
        <v>0.23076923076923078</v>
      </c>
      <c r="BT203">
        <f>(($AN$175-$AO$176)/($AO$177-$AO$176))</f>
        <v>0.30769230769230771</v>
      </c>
      <c r="BU203">
        <f>1-(($AP$173-$AO$175)/($AO$176-$AO$175))</f>
        <v>0.28000000000000003</v>
      </c>
      <c r="BV203">
        <f>1-(($AQ$177-$AO$176)/($AO$177-$AO$176))</f>
        <v>0.46153846153846156</v>
      </c>
      <c r="BW203">
        <f>1-(($AN$175-$AP$173)/($AP$174-$AP$173))</f>
        <v>0.4</v>
      </c>
      <c r="BX203">
        <f>(($AO$176-$AP$173)/($AP$174-$AP$173))</f>
        <v>0.28000000000000003</v>
      </c>
      <c r="BY203">
        <f>1-(($AQ$177-$AP$173)/($AP$174-$AP$173))</f>
        <v>0.16000000000000003</v>
      </c>
      <c r="BZ203">
        <f>1-(($AN$175-$AQ$176)/($AQ$177-$AQ$176))</f>
        <v>0.25</v>
      </c>
      <c r="CA203">
        <f>(($AO$177-$AQ$177)/($AQ$178-$AQ$177))</f>
        <v>0.42857142857142855</v>
      </c>
      <c r="CB203">
        <f>(($AP$174-$AQ$177)/($AQ$178-$AQ$177))</f>
        <v>0.14285714285714285</v>
      </c>
    </row>
    <row r="204" spans="1:80" x14ac:dyDescent="0.25">
      <c r="A204">
        <v>203</v>
      </c>
      <c r="B204">
        <v>191.939131</v>
      </c>
      <c r="C204" s="2">
        <v>1</v>
      </c>
      <c r="F204">
        <v>189.58074400000001</v>
      </c>
      <c r="G204" s="4">
        <v>3</v>
      </c>
      <c r="H204">
        <v>185.04449700000001</v>
      </c>
      <c r="I204" s="3">
        <v>4</v>
      </c>
      <c r="P204">
        <v>3</v>
      </c>
      <c r="Q204" t="str">
        <f>CONCATENATE(C204,E204,G204,I204)</f>
        <v>134</v>
      </c>
      <c r="R204">
        <v>3</v>
      </c>
      <c r="X204" t="s">
        <v>274</v>
      </c>
      <c r="Y204" t="s">
        <v>262</v>
      </c>
      <c r="AB204" t="s">
        <v>277</v>
      </c>
      <c r="AC204" t="str">
        <f>CONCATENATE($R204,$R205,$R206,$R207)</f>
        <v>3421</v>
      </c>
      <c r="AN204">
        <v>5710</v>
      </c>
      <c r="AO204">
        <v>5691</v>
      </c>
      <c r="AP204">
        <v>5771</v>
      </c>
      <c r="AQ204">
        <v>5700</v>
      </c>
      <c r="AT204">
        <f>(($AO$178-$AN$176)/($AN$177-$AN$176))</f>
        <v>0.69230769230769229</v>
      </c>
      <c r="AU204">
        <f>(($AP$175-$AN$176)/($AN$177-$AN$176))</f>
        <v>0.34615384615384615</v>
      </c>
      <c r="AV204">
        <f>(($AQ$178-$AN$176)/($AN$177-$AN$176))</f>
        <v>0.30769230769230771</v>
      </c>
      <c r="AW204">
        <f>(($AN$176-$AO$177)/($AO$178-$AO$177))</f>
        <v>0.30769230769230771</v>
      </c>
      <c r="AX204">
        <f>(($AP$174-$AO$176)/($AO$177-$AO$176))</f>
        <v>0.69230769230769229</v>
      </c>
      <c r="AY204">
        <f>(($AQ$178-$AO$177)/($AO$178-$AO$177))</f>
        <v>0.61538461538461542</v>
      </c>
      <c r="AZ204">
        <f>(($AN$176-$AP$174)/($AP$175-$AP$174))</f>
        <v>0.64</v>
      </c>
      <c r="BA204">
        <f>(($AO$177-$AP$174)/($AP$175-$AP$174))</f>
        <v>0.32</v>
      </c>
      <c r="BB204">
        <f>(($AQ$178-$AP$174)/($AP$175-$AP$174))</f>
        <v>0.96</v>
      </c>
      <c r="BC204">
        <f>(($AN$176-$AQ$177)/($AQ$178-$AQ$177))</f>
        <v>0.7142857142857143</v>
      </c>
      <c r="BD204">
        <f>(($AO$178-$AQ$178)/($AQ$179-$AQ$178))</f>
        <v>0.4</v>
      </c>
      <c r="BE204">
        <f>(($AP$175-$AQ$178)/($AQ$179-$AQ$178))</f>
        <v>0.04</v>
      </c>
      <c r="BG204">
        <v>3</v>
      </c>
      <c r="BH204">
        <v>1299</v>
      </c>
      <c r="BI204">
        <f>($BH$233-$BH$230)/200</f>
        <v>8.5000000000000006E-2</v>
      </c>
      <c r="BQ204">
        <f>1-(($AO$178-$AN$176)/($AN$177-$AN$176))</f>
        <v>0.30769230769230771</v>
      </c>
      <c r="BR204">
        <f>(($AP$175-$AN$176)/($AN$177-$AN$176))</f>
        <v>0.34615384615384615</v>
      </c>
      <c r="BS204">
        <f>(($AQ$178-$AN$176)/($AN$177-$AN$176))</f>
        <v>0.30769230769230771</v>
      </c>
      <c r="BT204">
        <f>(($AN$176-$AO$177)/($AO$178-$AO$177))</f>
        <v>0.30769230769230771</v>
      </c>
      <c r="BU204">
        <f>1-(($AP$174-$AO$176)/($AO$177-$AO$176))</f>
        <v>0.30769230769230771</v>
      </c>
      <c r="BV204">
        <f>1-(($AQ$178-$AO$177)/($AO$178-$AO$177))</f>
        <v>0.38461538461538458</v>
      </c>
      <c r="BW204">
        <f>1-(($AN$176-$AP$174)/($AP$175-$AP$174))</f>
        <v>0.36</v>
      </c>
      <c r="BX204">
        <f>(($AO$177-$AP$174)/($AP$175-$AP$174))</f>
        <v>0.32</v>
      </c>
      <c r="BY204">
        <f>1-(($AQ$178-$AP$174)/($AP$175-$AP$174))</f>
        <v>4.0000000000000036E-2</v>
      </c>
      <c r="BZ204">
        <f>1-(($AN$176-$AQ$177)/($AQ$178-$AQ$177))</f>
        <v>0.2857142857142857</v>
      </c>
      <c r="CA204">
        <f>(($AO$178-$AQ$178)/($AQ$179-$AQ$178))</f>
        <v>0.4</v>
      </c>
      <c r="CB204">
        <f>(($AP$175-$AQ$178)/($AQ$179-$AQ$178))</f>
        <v>0.04</v>
      </c>
    </row>
    <row r="205" spans="1:80" x14ac:dyDescent="0.25">
      <c r="A205">
        <v>204</v>
      </c>
      <c r="F205">
        <v>189.61216899999999</v>
      </c>
      <c r="G205" s="4">
        <v>3</v>
      </c>
      <c r="H205">
        <v>184.97951</v>
      </c>
      <c r="I205" s="3">
        <v>4</v>
      </c>
      <c r="P205">
        <v>2</v>
      </c>
      <c r="Q205" t="str">
        <f>CONCATENATE(C205,E205,G205,I205)</f>
        <v>34</v>
      </c>
      <c r="R205">
        <v>4</v>
      </c>
      <c r="X205" t="s">
        <v>274</v>
      </c>
      <c r="Y205" t="s">
        <v>259</v>
      </c>
      <c r="AN205">
        <v>5734</v>
      </c>
      <c r="AO205">
        <v>5715</v>
      </c>
      <c r="AP205">
        <v>5795</v>
      </c>
      <c r="AQ205">
        <v>5724</v>
      </c>
      <c r="AT205">
        <f>(($AO$179-$AN$177)/($AN$178-$AN$177))</f>
        <v>0.59259259259259256</v>
      </c>
      <c r="AU205">
        <f>(($AP$176-$AN$177)/($AN$178-$AN$177))</f>
        <v>0.37037037037037035</v>
      </c>
      <c r="AV205">
        <f>(($AQ$179-$AN$177)/($AN$178-$AN$177))</f>
        <v>0.25925925925925924</v>
      </c>
      <c r="AW205">
        <f>(($AN$177-$AO$178)/($AO$179-$AO$178))</f>
        <v>0.33333333333333331</v>
      </c>
      <c r="AX205">
        <f>(($AP$175-$AO$177)/($AO$178-$AO$177))</f>
        <v>0.65384615384615385</v>
      </c>
      <c r="AY205">
        <f>(($AQ$179-$AO$178)/($AO$179-$AO$178))</f>
        <v>0.625</v>
      </c>
      <c r="AZ205">
        <f>(($AN$177-$AP$175)/($AP$176-$AP$175))</f>
        <v>0.62962962962962965</v>
      </c>
      <c r="BA205">
        <f>(($AO$178-$AP$175)/($AP$176-$AP$175))</f>
        <v>0.33333333333333331</v>
      </c>
      <c r="BB205">
        <f>(($AQ$179-$AP$175)/($AP$176-$AP$175))</f>
        <v>0.88888888888888884</v>
      </c>
      <c r="BC205">
        <f>(($AN$177-$AQ$178)/($AQ$179-$AQ$178))</f>
        <v>0.72</v>
      </c>
      <c r="BD205">
        <f>(($AO$179-$AQ$179)/($AQ$180-$AQ$179))</f>
        <v>0.36</v>
      </c>
      <c r="BE205">
        <f>(($AP$176-$AQ$179)/($AQ$180-$AQ$179))</f>
        <v>0.12</v>
      </c>
      <c r="BG205">
        <v>4</v>
      </c>
      <c r="BH205">
        <v>1302</v>
      </c>
      <c r="BI205">
        <f>($BH$234-$BH$231)/200</f>
        <v>8.5000000000000006E-2</v>
      </c>
      <c r="BQ205">
        <f>1-(($AO$179-$AN$177)/($AN$178-$AN$177))</f>
        <v>0.40740740740740744</v>
      </c>
      <c r="BR205">
        <f>(($AP$176-$AN$177)/($AN$178-$AN$177))</f>
        <v>0.37037037037037035</v>
      </c>
      <c r="BS205">
        <f>(($AQ$179-$AN$177)/($AN$178-$AN$177))</f>
        <v>0.25925925925925924</v>
      </c>
      <c r="BT205">
        <f>(($AN$177-$AO$178)/($AO$179-$AO$178))</f>
        <v>0.33333333333333331</v>
      </c>
      <c r="BU205">
        <f>1-(($AP$175-$AO$177)/($AO$178-$AO$177))</f>
        <v>0.34615384615384615</v>
      </c>
      <c r="BV205">
        <f>1-(($AQ$179-$AO$178)/($AO$179-$AO$178))</f>
        <v>0.375</v>
      </c>
      <c r="BW205">
        <f>1-(($AN$177-$AP$175)/($AP$176-$AP$175))</f>
        <v>0.37037037037037035</v>
      </c>
      <c r="BX205">
        <f>(($AO$178-$AP$175)/($AP$176-$AP$175))</f>
        <v>0.33333333333333331</v>
      </c>
      <c r="BY205">
        <f>1-(($AQ$179-$AP$175)/($AP$176-$AP$175))</f>
        <v>0.11111111111111116</v>
      </c>
      <c r="BZ205">
        <f>1-(($AN$177-$AQ$178)/($AQ$179-$AQ$178))</f>
        <v>0.28000000000000003</v>
      </c>
      <c r="CA205">
        <f>(($AO$179-$AQ$179)/($AQ$180-$AQ$179))</f>
        <v>0.36</v>
      </c>
      <c r="CB205">
        <f>(($AP$176-$AQ$179)/($AQ$180-$AQ$179))</f>
        <v>0.12</v>
      </c>
    </row>
    <row r="206" spans="1:80" x14ac:dyDescent="0.25">
      <c r="A206">
        <v>205</v>
      </c>
      <c r="F206">
        <v>189.63583599999998</v>
      </c>
      <c r="G206" s="4">
        <v>3</v>
      </c>
      <c r="H206">
        <v>185.00802400000001</v>
      </c>
      <c r="I206" s="3">
        <v>4</v>
      </c>
      <c r="P206">
        <v>2</v>
      </c>
      <c r="Q206" t="str">
        <f>CONCATENATE(C206,E206,G206,I206)</f>
        <v>34</v>
      </c>
      <c r="R206">
        <v>2</v>
      </c>
      <c r="X206" t="s">
        <v>274</v>
      </c>
      <c r="Y206" t="s">
        <v>260</v>
      </c>
      <c r="AN206">
        <v>5756</v>
      </c>
      <c r="AO206">
        <v>5739</v>
      </c>
      <c r="AP206">
        <v>5820</v>
      </c>
      <c r="AQ206">
        <v>5749</v>
      </c>
      <c r="AT206">
        <f>(($AO$180-$AN$178)/($AN$179-$AN$178))</f>
        <v>0.6</v>
      </c>
      <c r="AU206">
        <f>(($AP$177-$AN$178)/($AN$179-$AN$178))</f>
        <v>0.32</v>
      </c>
      <c r="AV206">
        <f>(($AQ$180-$AN$178)/($AN$179-$AN$178))</f>
        <v>0.2</v>
      </c>
      <c r="AW206">
        <f>(($AN$178-$AO$179)/($AO$180-$AO$179))</f>
        <v>0.42307692307692307</v>
      </c>
      <c r="AX206">
        <f>(($AP$176-$AO$178)/($AO$179-$AO$178))</f>
        <v>0.75</v>
      </c>
      <c r="AY206">
        <f>(($AQ$180-$AO$179)/($AO$180-$AO$179))</f>
        <v>0.61538461538461542</v>
      </c>
      <c r="AZ206">
        <f>(($AN$178-$AP$176)/($AP$177-$AP$176))</f>
        <v>0.68</v>
      </c>
      <c r="BA206">
        <f>(($AO$179-$AP$176)/($AP$177-$AP$176))</f>
        <v>0.24</v>
      </c>
      <c r="BB206">
        <f>(($AQ$180-$AP$176)/($AP$177-$AP$176))</f>
        <v>0.88</v>
      </c>
      <c r="BC206">
        <f>(($AN$178-$AQ$179)/($AQ$180-$AQ$179))</f>
        <v>0.8</v>
      </c>
      <c r="BD206">
        <f>(($AO$180-$AQ$180)/($AQ$181-$AQ$180))</f>
        <v>0.37037037037037035</v>
      </c>
      <c r="BE206">
        <f>(($AP$177-$AQ$180)/($AQ$181-$AQ$180))</f>
        <v>0.1111111111111111</v>
      </c>
      <c r="BG206">
        <v>2</v>
      </c>
      <c r="BH206">
        <v>1315</v>
      </c>
      <c r="BI206">
        <f>($BH$235-$BH$232)/200</f>
        <v>0.09</v>
      </c>
      <c r="BQ206">
        <f>1-(($AO$180-$AN$178)/($AN$179-$AN$178))</f>
        <v>0.4</v>
      </c>
      <c r="BR206">
        <f>(($AP$177-$AN$178)/($AN$179-$AN$178))</f>
        <v>0.32</v>
      </c>
      <c r="BS206">
        <f>(($AQ$180-$AN$178)/($AN$179-$AN$178))</f>
        <v>0.2</v>
      </c>
      <c r="BT206">
        <f>(($AN$178-$AO$179)/($AO$180-$AO$179))</f>
        <v>0.42307692307692307</v>
      </c>
      <c r="BU206">
        <f>1-(($AP$176-$AO$178)/($AO$179-$AO$178))</f>
        <v>0.25</v>
      </c>
      <c r="BV206">
        <f>1-(($AQ$180-$AO$179)/($AO$180-$AO$179))</f>
        <v>0.38461538461538458</v>
      </c>
      <c r="BW206">
        <f>1-(($AN$178-$AP$176)/($AP$177-$AP$176))</f>
        <v>0.31999999999999995</v>
      </c>
      <c r="BX206">
        <f>(($AO$179-$AP$176)/($AP$177-$AP$176))</f>
        <v>0.24</v>
      </c>
      <c r="BY206">
        <f>1-(($AQ$180-$AP$176)/($AP$177-$AP$176))</f>
        <v>0.12</v>
      </c>
      <c r="BZ206">
        <f>1-(($AN$178-$AQ$179)/($AQ$180-$AQ$179))</f>
        <v>0.19999999999999996</v>
      </c>
      <c r="CA206">
        <f>(($AO$180-$AQ$180)/($AQ$181-$AQ$180))</f>
        <v>0.37037037037037035</v>
      </c>
      <c r="CB206">
        <f>(($AP$177-$AQ$180)/($AQ$181-$AQ$180))</f>
        <v>0.1111111111111111</v>
      </c>
    </row>
    <row r="207" spans="1:80" x14ac:dyDescent="0.25">
      <c r="A207">
        <v>206</v>
      </c>
      <c r="F207">
        <v>189.66353800000002</v>
      </c>
      <c r="G207" s="4">
        <v>3</v>
      </c>
      <c r="H207">
        <v>185.007158</v>
      </c>
      <c r="I207" s="3">
        <v>4</v>
      </c>
      <c r="P207">
        <v>2</v>
      </c>
      <c r="Q207" t="str">
        <f>CONCATENATE(C207,E207,G207,I207)</f>
        <v>34</v>
      </c>
      <c r="R207">
        <v>1</v>
      </c>
      <c r="X207" t="s">
        <v>274</v>
      </c>
      <c r="Y207" t="s">
        <v>261</v>
      </c>
      <c r="AN207">
        <v>5781</v>
      </c>
      <c r="AO207">
        <v>5763</v>
      </c>
      <c r="AP207">
        <v>5846</v>
      </c>
      <c r="AQ207">
        <v>5771</v>
      </c>
      <c r="AT207">
        <f>(($AO$181-$AN$179)/($AN$180-$AN$179))</f>
        <v>0.55555555555555558</v>
      </c>
      <c r="AU207">
        <f>(($AP$178-$AN$179)/($AN$180-$AN$179))</f>
        <v>0.37037037037037035</v>
      </c>
      <c r="AV207">
        <f>(($AQ$181-$AN$179)/($AN$180-$AN$179))</f>
        <v>0.25925925925925924</v>
      </c>
      <c r="AW207">
        <f>(($AN$179-$AO$180)/($AO$181-$AO$180))</f>
        <v>0.4</v>
      </c>
      <c r="AX207">
        <f>(($AP$177-$AO$179)/($AO$180-$AO$179))</f>
        <v>0.73076923076923073</v>
      </c>
      <c r="AY207">
        <f>(($AQ$181-$AO$180)/($AO$181-$AO$180))</f>
        <v>0.68</v>
      </c>
      <c r="AZ207">
        <f>(($AN$179-$AP$177)/($AP$178-$AP$177))</f>
        <v>0.62962962962962965</v>
      </c>
      <c r="BA207">
        <f>(($AO$180-$AP$177)/($AP$178-$AP$177))</f>
        <v>0.25925925925925924</v>
      </c>
      <c r="BB207">
        <f>(($AQ$181-$AP$177)/($AP$178-$AP$177))</f>
        <v>0.88888888888888884</v>
      </c>
      <c r="BC207">
        <f>(($AN$179-$AQ$180)/($AQ$181-$AQ$180))</f>
        <v>0.7407407407407407</v>
      </c>
      <c r="BD207">
        <f>(($AO$181-$AQ$181)/($AQ$182-$AQ$181))</f>
        <v>0.32</v>
      </c>
      <c r="BE207">
        <f>(($AP$178-$AQ$181)/($AQ$182-$AQ$181))</f>
        <v>0.12</v>
      </c>
      <c r="BG207">
        <v>1</v>
      </c>
      <c r="BH207">
        <v>1316</v>
      </c>
      <c r="BI207">
        <f>($BH$236-$BH$233)/200</f>
        <v>0.11</v>
      </c>
      <c r="BQ207">
        <f>1-(($AO$181-$AN$179)/($AN$180-$AN$179))</f>
        <v>0.44444444444444442</v>
      </c>
      <c r="BR207">
        <f>(($AP$178-$AN$179)/($AN$180-$AN$179))</f>
        <v>0.37037037037037035</v>
      </c>
      <c r="BS207">
        <f>(($AQ$181-$AN$179)/($AN$180-$AN$179))</f>
        <v>0.25925925925925924</v>
      </c>
      <c r="BT207">
        <f>(($AN$179-$AO$180)/($AO$181-$AO$180))</f>
        <v>0.4</v>
      </c>
      <c r="BU207">
        <f>1-(($AP$177-$AO$179)/($AO$180-$AO$179))</f>
        <v>0.26923076923076927</v>
      </c>
      <c r="BV207">
        <f>1-(($AQ$181-$AO$180)/($AO$181-$AO$180))</f>
        <v>0.31999999999999995</v>
      </c>
      <c r="BW207">
        <f>1-(($AN$179-$AP$177)/($AP$178-$AP$177))</f>
        <v>0.37037037037037035</v>
      </c>
      <c r="BX207">
        <f>(($AO$180-$AP$177)/($AP$178-$AP$177))</f>
        <v>0.25925925925925924</v>
      </c>
      <c r="BY207">
        <f>1-(($AQ$181-$AP$177)/($AP$178-$AP$177))</f>
        <v>0.11111111111111116</v>
      </c>
      <c r="BZ207">
        <f>1-(($AN$179-$AQ$180)/($AQ$181-$AQ$180))</f>
        <v>0.2592592592592593</v>
      </c>
      <c r="CA207">
        <f>(($AO$181-$AQ$181)/($AQ$182-$AQ$181))</f>
        <v>0.32</v>
      </c>
      <c r="CB207">
        <f>(($AP$178-$AQ$181)/($AQ$182-$AQ$181))</f>
        <v>0.12</v>
      </c>
    </row>
    <row r="208" spans="1:80" x14ac:dyDescent="0.25">
      <c r="A208">
        <v>207</v>
      </c>
      <c r="D208">
        <v>205.33909399999999</v>
      </c>
      <c r="E208" s="5">
        <v>2</v>
      </c>
      <c r="F208">
        <v>189.64945800000001</v>
      </c>
      <c r="G208" s="4">
        <v>3</v>
      </c>
      <c r="P208">
        <v>2</v>
      </c>
      <c r="Q208" t="str">
        <f>CONCATENATE(C208,E208,G208,I208)</f>
        <v>23</v>
      </c>
      <c r="R208">
        <v>3</v>
      </c>
      <c r="X208" t="s">
        <v>274</v>
      </c>
      <c r="Y208" t="s">
        <v>262</v>
      </c>
      <c r="AB208" t="s">
        <v>277</v>
      </c>
      <c r="AC208" t="str">
        <f>CONCATENATE($R208,$R209,$R210,$R211)</f>
        <v>3421</v>
      </c>
      <c r="AN208">
        <v>5810</v>
      </c>
      <c r="AO208">
        <v>5786</v>
      </c>
      <c r="AP208">
        <v>5871</v>
      </c>
      <c r="AQ208">
        <v>5795</v>
      </c>
      <c r="AW208">
        <f>(($AN$180-$AO$181)/($AO$182-$AO$181))</f>
        <v>0.46153846153846156</v>
      </c>
      <c r="AX208">
        <f>(($AP$178-$AO$180)/($AO$181-$AO$180))</f>
        <v>0.8</v>
      </c>
      <c r="AY208">
        <f>(($AQ$182-$AO$181)/($AO$182-$AO$181))</f>
        <v>0.65384615384615385</v>
      </c>
      <c r="AZ208">
        <f>(($AN$180-$AP$178)/($AP$179-$AP$178))</f>
        <v>0.58620689655172409</v>
      </c>
      <c r="BA208">
        <f>(($AO$181-$AP$178)/($AP$179-$AP$178))</f>
        <v>0.17241379310344829</v>
      </c>
      <c r="BB208">
        <f>(($AQ$182-$AP$178)/($AP$179-$AP$178))</f>
        <v>0.75862068965517238</v>
      </c>
      <c r="BC208">
        <f>(($AN$180-$AQ$181)/($AQ$182-$AQ$181))</f>
        <v>0.8</v>
      </c>
      <c r="BG208">
        <v>3</v>
      </c>
      <c r="BH208">
        <v>1324</v>
      </c>
      <c r="BI208">
        <f>($BH$237-$BH$234)/200</f>
        <v>9.5000000000000001E-2</v>
      </c>
      <c r="BT208">
        <f>(($AN$180-$AO$181)/($AO$182-$AO$181))</f>
        <v>0.46153846153846156</v>
      </c>
      <c r="BU208">
        <f>1-(($AP$178-$AO$180)/($AO$181-$AO$180))</f>
        <v>0.19999999999999996</v>
      </c>
      <c r="BV208">
        <f>1-(($AQ$182-$AO$181)/($AO$182-$AO$181))</f>
        <v>0.34615384615384615</v>
      </c>
      <c r="BW208">
        <f>1-(($AN$180-$AP$178)/($AP$179-$AP$178))</f>
        <v>0.41379310344827591</v>
      </c>
      <c r="BX208">
        <f>(($AO$181-$AP$178)/($AP$179-$AP$178))</f>
        <v>0.17241379310344829</v>
      </c>
      <c r="BY208">
        <f>1-(($AQ$182-$AP$178)/($AP$179-$AP$178))</f>
        <v>0.24137931034482762</v>
      </c>
      <c r="BZ208">
        <f>1-(($AN$180-$AQ$181)/($AQ$182-$AQ$181))</f>
        <v>0.19999999999999996</v>
      </c>
    </row>
    <row r="209" spans="1:80" x14ac:dyDescent="0.25">
      <c r="A209">
        <v>208</v>
      </c>
      <c r="D209">
        <v>205.25401099999999</v>
      </c>
      <c r="E209" s="5">
        <v>2</v>
      </c>
      <c r="F209">
        <v>189.61604499999999</v>
      </c>
      <c r="G209" s="4">
        <v>3</v>
      </c>
      <c r="P209">
        <v>2</v>
      </c>
      <c r="Q209" t="str">
        <f>CONCATENATE(C209,E209,G209,I209)</f>
        <v>23</v>
      </c>
      <c r="R209">
        <v>4</v>
      </c>
      <c r="X209" t="s">
        <v>276</v>
      </c>
      <c r="Y209" t="s">
        <v>273</v>
      </c>
      <c r="AN209">
        <v>5837</v>
      </c>
      <c r="AO209">
        <v>5806</v>
      </c>
      <c r="AP209">
        <v>5936</v>
      </c>
      <c r="AQ209">
        <v>5819</v>
      </c>
      <c r="AX209">
        <f>(($AP$179-$AO$181)/($AO$182-$AO$181))</f>
        <v>0.92307692307692313</v>
      </c>
      <c r="BG209">
        <v>4</v>
      </c>
      <c r="BH209">
        <v>1325</v>
      </c>
      <c r="BI209">
        <f>($BH$243-$BH$240)/200</f>
        <v>0.11</v>
      </c>
      <c r="BU209">
        <f>1-(($AP$179-$AO$181)/($AO$182-$AO$181))</f>
        <v>7.6923076923076872E-2</v>
      </c>
    </row>
    <row r="210" spans="1:80" x14ac:dyDescent="0.25">
      <c r="A210">
        <v>209</v>
      </c>
      <c r="D210">
        <v>205.25401099999999</v>
      </c>
      <c r="E210" s="5">
        <v>2</v>
      </c>
      <c r="F210">
        <v>189.659659</v>
      </c>
      <c r="G210" s="4">
        <v>3</v>
      </c>
      <c r="P210">
        <v>2</v>
      </c>
      <c r="Q210" t="str">
        <f>CONCATENATE(C210,E210,G210,I210)</f>
        <v>23</v>
      </c>
      <c r="R210">
        <v>2</v>
      </c>
      <c r="X210" t="s">
        <v>277</v>
      </c>
      <c r="Y210" t="s">
        <v>270</v>
      </c>
      <c r="AN210">
        <v>5861</v>
      </c>
      <c r="AO210">
        <v>5828</v>
      </c>
      <c r="AP210">
        <v>5962</v>
      </c>
      <c r="AQ210">
        <v>5843</v>
      </c>
      <c r="BG210">
        <v>2</v>
      </c>
      <c r="BH210">
        <v>1335</v>
      </c>
      <c r="BI210">
        <f>($BH$244-$BH$241)/200</f>
        <v>0.1</v>
      </c>
    </row>
    <row r="211" spans="1:80" x14ac:dyDescent="0.25">
      <c r="A211">
        <v>210</v>
      </c>
      <c r="D211">
        <v>205.33868999999999</v>
      </c>
      <c r="E211" s="5">
        <v>2</v>
      </c>
      <c r="F211">
        <v>189.57860399999998</v>
      </c>
      <c r="G211" s="4">
        <v>3</v>
      </c>
      <c r="P211">
        <v>2</v>
      </c>
      <c r="Q211" t="str">
        <f>CONCATENATE(C211,E211,G211,I211)</f>
        <v>23</v>
      </c>
      <c r="R211">
        <v>1</v>
      </c>
      <c r="X211" t="s">
        <v>277</v>
      </c>
      <c r="Y211" t="s">
        <v>271</v>
      </c>
      <c r="AN211">
        <v>5889</v>
      </c>
      <c r="AO211">
        <v>5852</v>
      </c>
      <c r="AP211">
        <v>5987</v>
      </c>
      <c r="AQ211">
        <v>5867</v>
      </c>
      <c r="BG211">
        <v>1</v>
      </c>
      <c r="BH211">
        <v>1341</v>
      </c>
      <c r="BI211">
        <f>($BH$245-$BH$242)/200</f>
        <v>0.115</v>
      </c>
    </row>
    <row r="212" spans="1:80" x14ac:dyDescent="0.25">
      <c r="A212">
        <v>211</v>
      </c>
      <c r="D212">
        <v>205.370779</v>
      </c>
      <c r="E212" s="5">
        <v>2</v>
      </c>
      <c r="F212">
        <v>189.59972199999999</v>
      </c>
      <c r="G212" s="4">
        <v>3</v>
      </c>
      <c r="P212">
        <v>2</v>
      </c>
      <c r="Q212" t="str">
        <f>CONCATENATE(C212,E212,G212,I212)</f>
        <v>23</v>
      </c>
      <c r="R212">
        <v>3</v>
      </c>
      <c r="X212" t="s">
        <v>277</v>
      </c>
      <c r="Y212" t="s">
        <v>268</v>
      </c>
      <c r="AB212" t="s">
        <v>277</v>
      </c>
      <c r="AC212" t="str">
        <f>CONCATENATE($R212,$R213,$R214,$R215)</f>
        <v>3421</v>
      </c>
      <c r="AN212">
        <v>5928</v>
      </c>
      <c r="AO212">
        <v>5876</v>
      </c>
      <c r="AP212">
        <v>6011</v>
      </c>
      <c r="AQ212">
        <v>5893</v>
      </c>
      <c r="AT212">
        <f>(($AO$183-$AN$181)/($AN$182-$AN$181))</f>
        <v>0.36</v>
      </c>
      <c r="AU212">
        <f>(($AP$180-$AN$181)/($AN$182-$AN$181))</f>
        <v>0.56000000000000005</v>
      </c>
      <c r="AV212">
        <f>(($AQ$183-$AN$181)/($AN$182-$AN$181))</f>
        <v>0.72</v>
      </c>
      <c r="AW212">
        <f>(($AN$182-$AO$183)/($AO$184-$AO$183))</f>
        <v>0.66666666666666663</v>
      </c>
      <c r="AX212">
        <f>(($AP$180-$AO$183)/($AO$184-$AO$183))</f>
        <v>0.20833333333333334</v>
      </c>
      <c r="AY212">
        <f>(($AQ$183-$AO$183)/($AO$184-$AO$183))</f>
        <v>0.375</v>
      </c>
      <c r="AZ212">
        <f>(($AN$182-$AP$180)/($AP$181-$AP$180))</f>
        <v>0.45833333333333331</v>
      </c>
      <c r="BA212">
        <f>(($AO$184-$AP$180)/($AP$181-$AP$180))</f>
        <v>0.79166666666666663</v>
      </c>
      <c r="BB212">
        <f>(($AQ$183-$AP$180)/($AP$181-$AP$180))</f>
        <v>0.16666666666666666</v>
      </c>
      <c r="BC212">
        <f>(($AN$182-$AQ$183)/($AQ$184-$AQ$183))</f>
        <v>0.30434782608695654</v>
      </c>
      <c r="BD212">
        <f>(($AO$184-$AQ$183)/($AQ$184-$AQ$183))</f>
        <v>0.65217391304347827</v>
      </c>
      <c r="BE212">
        <f>(($AP$181-$AQ$183)/($AQ$184-$AQ$183))</f>
        <v>0.86956521739130432</v>
      </c>
      <c r="BG212">
        <v>3</v>
      </c>
      <c r="BH212">
        <v>1348</v>
      </c>
      <c r="BI212">
        <f>($BH$246-$BH$243)/200</f>
        <v>4.4999999999999998E-2</v>
      </c>
      <c r="BQ212">
        <f>(($AO$183-$AN$181)/($AN$182-$AN$181))</f>
        <v>0.36</v>
      </c>
      <c r="BR212">
        <f>1-(($AP$180-$AN$181)/($AN$182-$AN$181))</f>
        <v>0.43999999999999995</v>
      </c>
      <c r="BS212">
        <f>1-(($AQ$183-$AN$181)/($AN$182-$AN$181))</f>
        <v>0.28000000000000003</v>
      </c>
      <c r="BT212">
        <f>1-(($AN$182-$AO$183)/($AO$184-$AO$183))</f>
        <v>0.33333333333333337</v>
      </c>
      <c r="BU212">
        <f>(($AP$180-$AO$183)/($AO$184-$AO$183))</f>
        <v>0.20833333333333334</v>
      </c>
      <c r="BV212">
        <f>(($AQ$183-$AO$183)/($AO$184-$AO$183))</f>
        <v>0.375</v>
      </c>
      <c r="BW212">
        <f>(($AN$182-$AP$180)/($AP$181-$AP$180))</f>
        <v>0.45833333333333331</v>
      </c>
      <c r="BX212">
        <f>1-(($AO$184-$AP$180)/($AP$181-$AP$180))</f>
        <v>0.20833333333333337</v>
      </c>
      <c r="BY212">
        <f>(($AQ$183-$AP$180)/($AP$181-$AP$180))</f>
        <v>0.16666666666666666</v>
      </c>
      <c r="BZ212">
        <f>(($AN$182-$AQ$183)/($AQ$184-$AQ$183))</f>
        <v>0.30434782608695654</v>
      </c>
      <c r="CA212">
        <f>1-(($AO$184-$AQ$183)/($AQ$184-$AQ$183))</f>
        <v>0.34782608695652173</v>
      </c>
      <c r="CB212">
        <f>1-(($AP$181-$AQ$183)/($AQ$184-$AQ$183))</f>
        <v>0.13043478260869568</v>
      </c>
    </row>
    <row r="213" spans="1:80" x14ac:dyDescent="0.25">
      <c r="A213">
        <v>212</v>
      </c>
      <c r="D213">
        <v>205.37582600000002</v>
      </c>
      <c r="E213" s="5">
        <v>2</v>
      </c>
      <c r="P213">
        <v>1</v>
      </c>
      <c r="Q213" t="str">
        <f>CONCATENATE(C213,E213,G213,I213)</f>
        <v>2</v>
      </c>
      <c r="R213">
        <v>4</v>
      </c>
      <c r="X213" t="s">
        <v>277</v>
      </c>
      <c r="Y213" t="s">
        <v>269</v>
      </c>
      <c r="AN213">
        <v>5956</v>
      </c>
      <c r="AO213">
        <v>5948</v>
      </c>
      <c r="AP213">
        <v>6035</v>
      </c>
      <c r="AQ213">
        <v>5938</v>
      </c>
      <c r="AT213">
        <f>(($AO$184-$AN$182)/($AN$183-$AN$182))</f>
        <v>0.33333333333333331</v>
      </c>
      <c r="AU213">
        <f>(($AP$181-$AN$182)/($AN$183-$AN$182))</f>
        <v>0.54166666666666663</v>
      </c>
      <c r="AV213">
        <f>(($AQ$184-$AN$182)/($AN$183-$AN$182))</f>
        <v>0.66666666666666663</v>
      </c>
      <c r="AW213">
        <f>(($AN$183-$AO$184)/($AO$185-$AO$184))</f>
        <v>0.69565217391304346</v>
      </c>
      <c r="AX213">
        <f>(($AP$181-$AO$184)/($AO$185-$AO$184))</f>
        <v>0.21739130434782608</v>
      </c>
      <c r="AY213">
        <f>(($AQ$184-$AO$184)/($AO$185-$AO$184))</f>
        <v>0.34782608695652173</v>
      </c>
      <c r="AZ213">
        <f>(($AN$183-$AP$181)/($AP$182-$AP$181))</f>
        <v>0.45833333333333331</v>
      </c>
      <c r="BA213">
        <f>(($AO$185-$AP$181)/($AP$182-$AP$181))</f>
        <v>0.75</v>
      </c>
      <c r="BB213">
        <f>(($AQ$184-$AP$181)/($AP$182-$AP$181))</f>
        <v>0.125</v>
      </c>
      <c r="BC213">
        <f>(($AN$183-$AQ$184)/($AQ$185-$AQ$184))</f>
        <v>0.36363636363636365</v>
      </c>
      <c r="BD213">
        <f>(($AO$185-$AQ$184)/($AQ$185-$AQ$184))</f>
        <v>0.68181818181818177</v>
      </c>
      <c r="BE213">
        <f>(($AP$182-$AQ$184)/($AQ$185-$AQ$184))</f>
        <v>0.95454545454545459</v>
      </c>
      <c r="BG213">
        <v>4</v>
      </c>
      <c r="BH213">
        <v>1348</v>
      </c>
      <c r="BI213">
        <f>($BH$247-$BH$244)/200</f>
        <v>0.09</v>
      </c>
      <c r="BQ213">
        <f>(($AO$184-$AN$182)/($AN$183-$AN$182))</f>
        <v>0.33333333333333331</v>
      </c>
      <c r="BR213">
        <f>1-(($AP$181-$AN$182)/($AN$183-$AN$182))</f>
        <v>0.45833333333333337</v>
      </c>
      <c r="BS213">
        <f>1-(($AQ$184-$AN$182)/($AN$183-$AN$182))</f>
        <v>0.33333333333333337</v>
      </c>
      <c r="BT213">
        <f>1-(($AN$183-$AO$184)/($AO$185-$AO$184))</f>
        <v>0.30434782608695654</v>
      </c>
      <c r="BU213">
        <f>(($AP$181-$AO$184)/($AO$185-$AO$184))</f>
        <v>0.21739130434782608</v>
      </c>
      <c r="BV213">
        <f>(($AQ$184-$AO$184)/($AO$185-$AO$184))</f>
        <v>0.34782608695652173</v>
      </c>
      <c r="BW213">
        <f>(($AN$183-$AP$181)/($AP$182-$AP$181))</f>
        <v>0.45833333333333331</v>
      </c>
      <c r="BX213">
        <f>1-(($AO$185-$AP$181)/($AP$182-$AP$181))</f>
        <v>0.25</v>
      </c>
      <c r="BY213">
        <f>(($AQ$184-$AP$181)/($AP$182-$AP$181))</f>
        <v>0.125</v>
      </c>
      <c r="BZ213">
        <f>(($AN$183-$AQ$184)/($AQ$185-$AQ$184))</f>
        <v>0.36363636363636365</v>
      </c>
      <c r="CA213">
        <f>1-(($AO$185-$AQ$184)/($AQ$185-$AQ$184))</f>
        <v>0.31818181818181823</v>
      </c>
      <c r="CB213">
        <f>1-(($AP$182-$AQ$184)/($AQ$185-$AQ$184))</f>
        <v>4.5454545454545414E-2</v>
      </c>
    </row>
    <row r="214" spans="1:80" x14ac:dyDescent="0.25">
      <c r="A214">
        <v>213</v>
      </c>
      <c r="D214">
        <v>205.37368599999999</v>
      </c>
      <c r="E214" s="5">
        <v>2</v>
      </c>
      <c r="P214">
        <v>1</v>
      </c>
      <c r="Q214" t="str">
        <f>CONCATENATE(C214,E214,G214,I214)</f>
        <v>2</v>
      </c>
      <c r="R214">
        <v>2</v>
      </c>
      <c r="X214" t="s">
        <v>277</v>
      </c>
      <c r="Y214" t="s">
        <v>270</v>
      </c>
      <c r="AN214">
        <v>5979</v>
      </c>
      <c r="AO214">
        <v>5974</v>
      </c>
      <c r="AP214">
        <v>6059</v>
      </c>
      <c r="AQ214">
        <v>5963</v>
      </c>
      <c r="AT214">
        <f>(($AO$185-$AN$183)/($AN$184-$AN$183))</f>
        <v>0.29166666666666669</v>
      </c>
      <c r="AU214">
        <f>(($AP$182-$AN$183)/($AN$184-$AN$183))</f>
        <v>0.54166666666666663</v>
      </c>
      <c r="AV214">
        <f>(($AQ$185-$AN$183)/($AN$184-$AN$183))</f>
        <v>0.58333333333333337</v>
      </c>
      <c r="AW214">
        <f>(($AN$184-$AO$185)/($AO$186-$AO$185))</f>
        <v>0.73913043478260865</v>
      </c>
      <c r="AX214">
        <f>(($AP$182-$AO$185)/($AO$186-$AO$185))</f>
        <v>0.2608695652173913</v>
      </c>
      <c r="AY214">
        <f>(($AQ$185-$AO$185)/($AO$186-$AO$185))</f>
        <v>0.30434782608695654</v>
      </c>
      <c r="AZ214">
        <f>(($AN$184-$AP$182)/($AP$183-$AP$182))</f>
        <v>0.47826086956521741</v>
      </c>
      <c r="BA214">
        <f>(($AO$186-$AP$182)/($AP$183-$AP$182))</f>
        <v>0.73913043478260865</v>
      </c>
      <c r="BB214">
        <f>(($AQ$185-$AP$182)/($AP$183-$AP$182))</f>
        <v>4.3478260869565216E-2</v>
      </c>
      <c r="BC214">
        <f>(($AN$184-$AQ$185)/($AQ$186-$AQ$185))</f>
        <v>0.41666666666666669</v>
      </c>
      <c r="BD214">
        <f>(($AO$186-$AQ$185)/($AQ$186-$AQ$185))</f>
        <v>0.66666666666666663</v>
      </c>
      <c r="BE214">
        <f>(($AP$183-$AQ$185)/($AQ$186-$AQ$185))</f>
        <v>0.91666666666666663</v>
      </c>
      <c r="BG214">
        <v>2</v>
      </c>
      <c r="BH214">
        <v>1359</v>
      </c>
      <c r="BI214">
        <f>($BH$248-$BH$245)/200</f>
        <v>0.08</v>
      </c>
      <c r="BQ214">
        <f>(($AO$185-$AN$183)/($AN$184-$AN$183))</f>
        <v>0.29166666666666669</v>
      </c>
      <c r="BR214">
        <f>1-(($AP$182-$AN$183)/($AN$184-$AN$183))</f>
        <v>0.45833333333333337</v>
      </c>
      <c r="BS214">
        <f>1-(($AQ$185-$AN$183)/($AN$184-$AN$183))</f>
        <v>0.41666666666666663</v>
      </c>
      <c r="BT214">
        <f>1-(($AN$184-$AO$185)/($AO$186-$AO$185))</f>
        <v>0.26086956521739135</v>
      </c>
      <c r="BU214">
        <f>(($AP$182-$AO$185)/($AO$186-$AO$185))</f>
        <v>0.2608695652173913</v>
      </c>
      <c r="BV214">
        <f>(($AQ$185-$AO$185)/($AO$186-$AO$185))</f>
        <v>0.30434782608695654</v>
      </c>
      <c r="BW214">
        <f>(($AN$184-$AP$182)/($AP$183-$AP$182))</f>
        <v>0.47826086956521741</v>
      </c>
      <c r="BX214">
        <f>1-(($AO$186-$AP$182)/($AP$183-$AP$182))</f>
        <v>0.26086956521739135</v>
      </c>
      <c r="BY214">
        <f>(($AQ$185-$AP$182)/($AP$183-$AP$182))</f>
        <v>4.3478260869565216E-2</v>
      </c>
      <c r="BZ214">
        <f>(($AN$184-$AQ$185)/($AQ$186-$AQ$185))</f>
        <v>0.41666666666666669</v>
      </c>
      <c r="CA214">
        <f>1-(($AO$186-$AQ$185)/($AQ$186-$AQ$185))</f>
        <v>0.33333333333333337</v>
      </c>
      <c r="CB214">
        <f>1-(($AP$183-$AQ$185)/($AQ$186-$AQ$185))</f>
        <v>8.333333333333337E-2</v>
      </c>
    </row>
    <row r="215" spans="1:80" x14ac:dyDescent="0.25">
      <c r="A215">
        <v>214</v>
      </c>
      <c r="D215">
        <v>205.36618300000001</v>
      </c>
      <c r="E215" s="5">
        <v>2</v>
      </c>
      <c r="P215">
        <v>1</v>
      </c>
      <c r="Q215" t="str">
        <f>CONCATENATE(C215,E215,G215,I215)</f>
        <v>2</v>
      </c>
      <c r="R215">
        <v>1</v>
      </c>
      <c r="X215" t="s">
        <v>277</v>
      </c>
      <c r="Y215" t="s">
        <v>271</v>
      </c>
      <c r="AN215">
        <v>6004</v>
      </c>
      <c r="AO215">
        <v>5999</v>
      </c>
      <c r="AP215">
        <v>6085</v>
      </c>
      <c r="AQ215">
        <v>5987</v>
      </c>
      <c r="AT215">
        <f>(($AO$186-$AN$184)/($AN$185-$AN$184))</f>
        <v>0.27272727272727271</v>
      </c>
      <c r="AU215">
        <f>(($AP$183-$AN$184)/($AN$185-$AN$184))</f>
        <v>0.54545454545454541</v>
      </c>
      <c r="AV215">
        <f>(($AQ$186-$AN$184)/($AN$185-$AN$184))</f>
        <v>0.63636363636363635</v>
      </c>
      <c r="AW215">
        <f>(($AN$185-$AO$186)/($AO$187-$AO$186))</f>
        <v>0.69565217391304346</v>
      </c>
      <c r="AX215">
        <f>(($AP$183-$AO$186)/($AO$187-$AO$186))</f>
        <v>0.2608695652173913</v>
      </c>
      <c r="AY215">
        <f>(($AQ$186-$AO$186)/($AO$187-$AO$186))</f>
        <v>0.34782608695652173</v>
      </c>
      <c r="AZ215">
        <f>(($AN$185-$AP$183)/($AP$184-$AP$183))</f>
        <v>0.43478260869565216</v>
      </c>
      <c r="BA215">
        <f>(($AO$187-$AP$183)/($AP$184-$AP$183))</f>
        <v>0.73913043478260865</v>
      </c>
      <c r="BB215">
        <f>(($AQ$186-$AP$183)/($AP$184-$AP$183))</f>
        <v>8.6956521739130432E-2</v>
      </c>
      <c r="BC215">
        <f>(($AN$185-$AQ$186)/($AQ$187-$AQ$186))</f>
        <v>0.33333333333333331</v>
      </c>
      <c r="BD215">
        <f>(($AO$187-$AQ$186)/($AQ$187-$AQ$186))</f>
        <v>0.625</v>
      </c>
      <c r="BE215">
        <f>(($AP$184-$AQ$186)/($AQ$187-$AQ$186))</f>
        <v>0.875</v>
      </c>
      <c r="BG215">
        <v>1</v>
      </c>
      <c r="BH215">
        <v>1365</v>
      </c>
      <c r="BI215">
        <f>($BH$249-$BH$246)/200</f>
        <v>0.115</v>
      </c>
      <c r="BQ215">
        <f>(($AO$186-$AN$184)/($AN$185-$AN$184))</f>
        <v>0.27272727272727271</v>
      </c>
      <c r="BR215">
        <f>1-(($AP$183-$AN$184)/($AN$185-$AN$184))</f>
        <v>0.45454545454545459</v>
      </c>
      <c r="BS215">
        <f>1-(($AQ$186-$AN$184)/($AN$185-$AN$184))</f>
        <v>0.36363636363636365</v>
      </c>
      <c r="BT215">
        <f>1-(($AN$185-$AO$186)/($AO$187-$AO$186))</f>
        <v>0.30434782608695654</v>
      </c>
      <c r="BU215">
        <f>(($AP$183-$AO$186)/($AO$187-$AO$186))</f>
        <v>0.2608695652173913</v>
      </c>
      <c r="BV215">
        <f>(($AQ$186-$AO$186)/($AO$187-$AO$186))</f>
        <v>0.34782608695652173</v>
      </c>
      <c r="BW215">
        <f>(($AN$185-$AP$183)/($AP$184-$AP$183))</f>
        <v>0.43478260869565216</v>
      </c>
      <c r="BX215">
        <f>1-(($AO$187-$AP$183)/($AP$184-$AP$183))</f>
        <v>0.26086956521739135</v>
      </c>
      <c r="BY215">
        <f>(($AQ$186-$AP$183)/($AP$184-$AP$183))</f>
        <v>8.6956521739130432E-2</v>
      </c>
      <c r="BZ215">
        <f>(($AN$185-$AQ$186)/($AQ$187-$AQ$186))</f>
        <v>0.33333333333333331</v>
      </c>
      <c r="CA215">
        <f>1-(($AO$187-$AQ$186)/($AQ$187-$AQ$186))</f>
        <v>0.375</v>
      </c>
      <c r="CB215">
        <f>1-(($AP$184-$AQ$186)/($AQ$187-$AQ$186))</f>
        <v>0.125</v>
      </c>
    </row>
    <row r="216" spans="1:80" x14ac:dyDescent="0.25">
      <c r="A216">
        <v>215</v>
      </c>
      <c r="D216">
        <v>205.37062299999999</v>
      </c>
      <c r="E216" s="5">
        <v>2</v>
      </c>
      <c r="P216">
        <v>1</v>
      </c>
      <c r="Q216" t="str">
        <f>CONCATENATE(C216,E216,G216,I216)</f>
        <v>2</v>
      </c>
      <c r="R216">
        <v>4</v>
      </c>
      <c r="X216" t="s">
        <v>277</v>
      </c>
      <c r="Y216" t="s">
        <v>268</v>
      </c>
      <c r="AB216" t="s">
        <v>274</v>
      </c>
      <c r="AC216" t="str">
        <f>CONCATENATE($R216,$R217,$R218,$R219)</f>
        <v>4321</v>
      </c>
      <c r="AN216">
        <v>6028</v>
      </c>
      <c r="AO216">
        <v>6022</v>
      </c>
      <c r="AP216">
        <v>6110</v>
      </c>
      <c r="AQ216">
        <v>6011</v>
      </c>
      <c r="AT216">
        <f>(($AO$187-$AN$185)/($AN$186-$AN$185))</f>
        <v>0.30434782608695654</v>
      </c>
      <c r="AU216">
        <f>(($AP$184-$AN$185)/($AN$186-$AN$185))</f>
        <v>0.56521739130434778</v>
      </c>
      <c r="AV216">
        <f>(($AQ$187-$AN$185)/($AN$186-$AN$185))</f>
        <v>0.69565217391304346</v>
      </c>
      <c r="AW216">
        <f>(($AN$186-$AO$187)/($AO$188-$AO$187))</f>
        <v>0.69565217391304346</v>
      </c>
      <c r="AX216">
        <f>(($AP$184-$AO$187)/($AO$188-$AO$187))</f>
        <v>0.2608695652173913</v>
      </c>
      <c r="AY216">
        <f>(($AQ$187-$AO$187)/($AO$188-$AO$187))</f>
        <v>0.39130434782608697</v>
      </c>
      <c r="AZ216">
        <f>(($AN$186-$AP$184)/($AP$185-$AP$184))</f>
        <v>0.41666666666666669</v>
      </c>
      <c r="BA216">
        <f>(($AO$188-$AP$184)/($AP$185-$AP$184))</f>
        <v>0.70833333333333337</v>
      </c>
      <c r="BB216">
        <f>(($AQ$187-$AP$184)/($AP$185-$AP$184))</f>
        <v>0.125</v>
      </c>
      <c r="BC216">
        <f>(($AN$186-$AQ$187)/($AQ$188-$AQ$187))</f>
        <v>0.30434782608695654</v>
      </c>
      <c r="BD216">
        <f>(($AO$188-$AQ$187)/($AQ$188-$AQ$187))</f>
        <v>0.60869565217391308</v>
      </c>
      <c r="BE216">
        <f>(($AP$185-$AQ$187)/($AQ$188-$AQ$187))</f>
        <v>0.91304347826086951</v>
      </c>
      <c r="BG216">
        <v>4</v>
      </c>
      <c r="BH216">
        <v>1371</v>
      </c>
      <c r="BI216">
        <f>($BH$250-$BH$247)/200</f>
        <v>5.5E-2</v>
      </c>
      <c r="BQ216">
        <f>(($AO$187-$AN$185)/($AN$186-$AN$185))</f>
        <v>0.30434782608695654</v>
      </c>
      <c r="BR216">
        <f>1-(($AP$184-$AN$185)/($AN$186-$AN$185))</f>
        <v>0.43478260869565222</v>
      </c>
      <c r="BS216">
        <f>1-(($AQ$187-$AN$185)/($AN$186-$AN$185))</f>
        <v>0.30434782608695654</v>
      </c>
      <c r="BT216">
        <f>1-(($AN$186-$AO$187)/($AO$188-$AO$187))</f>
        <v>0.30434782608695654</v>
      </c>
      <c r="BU216">
        <f>(($AP$184-$AO$187)/($AO$188-$AO$187))</f>
        <v>0.2608695652173913</v>
      </c>
      <c r="BV216">
        <f>(($AQ$187-$AO$187)/($AO$188-$AO$187))</f>
        <v>0.39130434782608697</v>
      </c>
      <c r="BW216">
        <f>(($AN$186-$AP$184)/($AP$185-$AP$184))</f>
        <v>0.41666666666666669</v>
      </c>
      <c r="BX216">
        <f>1-(($AO$188-$AP$184)/($AP$185-$AP$184))</f>
        <v>0.29166666666666663</v>
      </c>
      <c r="BY216">
        <f>(($AQ$187-$AP$184)/($AP$185-$AP$184))</f>
        <v>0.125</v>
      </c>
      <c r="BZ216">
        <f>(($AN$186-$AQ$187)/($AQ$188-$AQ$187))</f>
        <v>0.30434782608695654</v>
      </c>
      <c r="CA216">
        <f>1-(($AO$188-$AQ$187)/($AQ$188-$AQ$187))</f>
        <v>0.39130434782608692</v>
      </c>
      <c r="CB216">
        <f>1-(($AP$185-$AQ$187)/($AQ$188-$AQ$187))</f>
        <v>8.6956521739130488E-2</v>
      </c>
    </row>
    <row r="217" spans="1:80" x14ac:dyDescent="0.25">
      <c r="A217">
        <v>216</v>
      </c>
      <c r="D217">
        <v>205.39214900000002</v>
      </c>
      <c r="E217" s="5">
        <v>2</v>
      </c>
      <c r="P217">
        <v>1</v>
      </c>
      <c r="Q217" t="str">
        <f>CONCATENATE(C217,E217,G217,I217)</f>
        <v>2</v>
      </c>
      <c r="R217">
        <v>3</v>
      </c>
      <c r="X217" t="s">
        <v>277</v>
      </c>
      <c r="Y217" t="s">
        <v>269</v>
      </c>
      <c r="AN217">
        <v>6050</v>
      </c>
      <c r="AO217">
        <v>6044</v>
      </c>
      <c r="AP217">
        <v>6135</v>
      </c>
      <c r="AQ217">
        <v>6035</v>
      </c>
      <c r="AT217">
        <f>(($AO$188-$AN$186)/($AN$187-$AN$186))</f>
        <v>0.25925925925925924</v>
      </c>
      <c r="AU217">
        <f>(($AP$185-$AN$186)/($AN$187-$AN$186))</f>
        <v>0.51851851851851849</v>
      </c>
      <c r="AV217">
        <f>(($AQ$188-$AN$186)/($AN$187-$AN$186))</f>
        <v>0.59259259259259256</v>
      </c>
      <c r="AW217">
        <f>(($AN$187-$AO$188)/($AO$189-$AO$188))</f>
        <v>0.8</v>
      </c>
      <c r="AX217">
        <f>(($AP$185-$AO$188)/($AO$189-$AO$188))</f>
        <v>0.28000000000000003</v>
      </c>
      <c r="AY217">
        <f>(($AQ$188-$AO$188)/($AO$189-$AO$188))</f>
        <v>0.36</v>
      </c>
      <c r="AZ217">
        <f>(($AN$187-$AP$185)/($AP$186-$AP$185))</f>
        <v>0.5</v>
      </c>
      <c r="BA217">
        <f>(($AO$189-$AP$185)/($AP$186-$AP$185))</f>
        <v>0.69230769230769229</v>
      </c>
      <c r="BB217">
        <f>(($AQ$188-$AP$185)/($AP$186-$AP$185))</f>
        <v>7.6923076923076927E-2</v>
      </c>
      <c r="BC217">
        <f>(($AN$187-$AQ$188)/($AQ$189-$AQ$188))</f>
        <v>0.44</v>
      </c>
      <c r="BD217">
        <f>(($AO$189-$AQ$188)/($AQ$189-$AQ$188))</f>
        <v>0.64</v>
      </c>
      <c r="BE217">
        <f>(($AP$186-$AQ$188)/($AQ$189-$AQ$188))</f>
        <v>0.96</v>
      </c>
      <c r="BG217">
        <v>3</v>
      </c>
      <c r="BH217">
        <v>1372</v>
      </c>
      <c r="BI217">
        <f>($BH$251-$BH$248)/200</f>
        <v>8.5000000000000006E-2</v>
      </c>
      <c r="BQ217">
        <f>(($AO$188-$AN$186)/($AN$187-$AN$186))</f>
        <v>0.25925925925925924</v>
      </c>
      <c r="BR217">
        <f>1-(($AP$185-$AN$186)/($AN$187-$AN$186))</f>
        <v>0.48148148148148151</v>
      </c>
      <c r="BS217">
        <f>1-(($AQ$188-$AN$186)/($AN$187-$AN$186))</f>
        <v>0.40740740740740744</v>
      </c>
      <c r="BT217">
        <f>1-(($AN$187-$AO$188)/($AO$189-$AO$188))</f>
        <v>0.19999999999999996</v>
      </c>
      <c r="BU217">
        <f>(($AP$185-$AO$188)/($AO$189-$AO$188))</f>
        <v>0.28000000000000003</v>
      </c>
      <c r="BV217">
        <f>(($AQ$188-$AO$188)/($AO$189-$AO$188))</f>
        <v>0.36</v>
      </c>
      <c r="BW217">
        <f>(($AN$187-$AP$185)/($AP$186-$AP$185))</f>
        <v>0.5</v>
      </c>
      <c r="BX217">
        <f>1-(($AO$189-$AP$185)/($AP$186-$AP$185))</f>
        <v>0.30769230769230771</v>
      </c>
      <c r="BY217">
        <f>(($AQ$188-$AP$185)/($AP$186-$AP$185))</f>
        <v>7.6923076923076927E-2</v>
      </c>
      <c r="BZ217">
        <f>(($AN$187-$AQ$188)/($AQ$189-$AQ$188))</f>
        <v>0.44</v>
      </c>
      <c r="CA217">
        <f>1-(($AO$189-$AQ$188)/($AQ$189-$AQ$188))</f>
        <v>0.36</v>
      </c>
      <c r="CB217">
        <f>1-(($AP$186-$AQ$188)/($AQ$189-$AQ$188))</f>
        <v>4.0000000000000036E-2</v>
      </c>
    </row>
    <row r="218" spans="1:80" x14ac:dyDescent="0.25">
      <c r="A218">
        <v>217</v>
      </c>
      <c r="D218">
        <v>205.41244699999999</v>
      </c>
      <c r="E218" s="5">
        <v>2</v>
      </c>
      <c r="P218">
        <v>1</v>
      </c>
      <c r="Q218" t="str">
        <f>CONCATENATE(C218,E218,G218,I218)</f>
        <v>2</v>
      </c>
      <c r="R218">
        <v>2</v>
      </c>
      <c r="X218" t="s">
        <v>277</v>
      </c>
      <c r="Y218" t="s">
        <v>270</v>
      </c>
      <c r="AN218">
        <v>6077</v>
      </c>
      <c r="AO218">
        <v>6070</v>
      </c>
      <c r="AP218">
        <v>6161</v>
      </c>
      <c r="AQ218">
        <v>6058</v>
      </c>
      <c r="AT218">
        <f>(($AO$189-$AN$187)/($AN$188-$AN$187))</f>
        <v>0.20833333333333334</v>
      </c>
      <c r="AU218">
        <f>(($AP$186-$AN$187)/($AN$188-$AN$187))</f>
        <v>0.54166666666666663</v>
      </c>
      <c r="AV218">
        <f>(($AQ$189-$AN$187)/($AN$188-$AN$187))</f>
        <v>0.58333333333333337</v>
      </c>
      <c r="AW218">
        <f>(($AN$188-$AO$189)/($AO$190-$AO$189))</f>
        <v>0.79166666666666663</v>
      </c>
      <c r="AX218">
        <f>(($AP$186-$AO$189)/($AO$190-$AO$189))</f>
        <v>0.33333333333333331</v>
      </c>
      <c r="AY218">
        <f>(($AQ$189-$AO$189)/($AO$190-$AO$189))</f>
        <v>0.375</v>
      </c>
      <c r="AZ218">
        <f>(($AN$188-$AP$186)/($AP$187-$AP$186))</f>
        <v>0.44</v>
      </c>
      <c r="BA218">
        <f>(($AO$190-$AP$186)/($AP$187-$AP$186))</f>
        <v>0.64</v>
      </c>
      <c r="BB218">
        <f>(($AQ$189-$AP$186)/($AP$187-$AP$186))</f>
        <v>0.04</v>
      </c>
      <c r="BC218">
        <f>(($AN$188-$AQ$189)/($AQ$190-$AQ$189))</f>
        <v>0.4</v>
      </c>
      <c r="BD218">
        <f>(($AO$190-$AQ$189)/($AQ$190-$AQ$189))</f>
        <v>0.6</v>
      </c>
      <c r="BE218">
        <f>(($AP$187-$AQ$189)/($AQ$190-$AQ$189))</f>
        <v>0.96</v>
      </c>
      <c r="BG218">
        <v>2</v>
      </c>
      <c r="BH218">
        <v>1383</v>
      </c>
      <c r="BI218">
        <f>($BH$252-$BH$249)/200</f>
        <v>7.4999999999999997E-2</v>
      </c>
      <c r="BQ218">
        <f>(($AO$189-$AN$187)/($AN$188-$AN$187))</f>
        <v>0.20833333333333334</v>
      </c>
      <c r="BR218">
        <f>1-(($AP$186-$AN$187)/($AN$188-$AN$187))</f>
        <v>0.45833333333333337</v>
      </c>
      <c r="BS218">
        <f>1-(($AQ$189-$AN$187)/($AN$188-$AN$187))</f>
        <v>0.41666666666666663</v>
      </c>
      <c r="BT218">
        <f>1-(($AN$188-$AO$189)/($AO$190-$AO$189))</f>
        <v>0.20833333333333337</v>
      </c>
      <c r="BU218">
        <f>(($AP$186-$AO$189)/($AO$190-$AO$189))</f>
        <v>0.33333333333333331</v>
      </c>
      <c r="BV218">
        <f>(($AQ$189-$AO$189)/($AO$190-$AO$189))</f>
        <v>0.375</v>
      </c>
      <c r="BW218">
        <f>(($AN$188-$AP$186)/($AP$187-$AP$186))</f>
        <v>0.44</v>
      </c>
      <c r="BX218">
        <f>1-(($AO$190-$AP$186)/($AP$187-$AP$186))</f>
        <v>0.36</v>
      </c>
      <c r="BY218">
        <f>(($AQ$189-$AP$186)/($AP$187-$AP$186))</f>
        <v>0.04</v>
      </c>
      <c r="BZ218">
        <f>(($AN$188-$AQ$189)/($AQ$190-$AQ$189))</f>
        <v>0.4</v>
      </c>
      <c r="CA218">
        <f>1-(($AO$190-$AQ$189)/($AQ$190-$AQ$189))</f>
        <v>0.4</v>
      </c>
      <c r="CB218">
        <f>1-(($AP$187-$AQ$189)/($AQ$190-$AQ$189))</f>
        <v>4.0000000000000036E-2</v>
      </c>
    </row>
    <row r="219" spans="1:80" x14ac:dyDescent="0.25">
      <c r="A219">
        <v>218</v>
      </c>
      <c r="B219">
        <v>214.82637299999999</v>
      </c>
      <c r="C219" s="2">
        <v>1</v>
      </c>
      <c r="D219">
        <v>205.33909399999999</v>
      </c>
      <c r="E219" s="5">
        <v>2</v>
      </c>
      <c r="P219">
        <v>2</v>
      </c>
      <c r="Q219" t="str">
        <f>CONCATENATE(C219,E219,G219,I219)</f>
        <v>12</v>
      </c>
      <c r="R219">
        <v>1</v>
      </c>
      <c r="X219" t="s">
        <v>276</v>
      </c>
      <c r="Y219" t="s">
        <v>272</v>
      </c>
      <c r="AN219">
        <v>6101</v>
      </c>
      <c r="AO219">
        <v>6095</v>
      </c>
      <c r="AQ219">
        <v>6084</v>
      </c>
      <c r="AT219">
        <f>(($AO$190-$AN$188)/($AN$189-$AN$188))</f>
        <v>0.22727272727272727</v>
      </c>
      <c r="AU219">
        <f>(($AP$187-$AN$188)/($AN$189-$AN$188))</f>
        <v>0.63636363636363635</v>
      </c>
      <c r="AV219">
        <f>(($AQ$190-$AN$188)/($AN$189-$AN$188))</f>
        <v>0.68181818181818177</v>
      </c>
      <c r="AW219">
        <f>(($AN$189-$AO$190)/($AO$191-$AO$190))</f>
        <v>0.65384615384615385</v>
      </c>
      <c r="AX219">
        <f>(($AP$187-$AO$190)/($AO$191-$AO$190))</f>
        <v>0.34615384615384615</v>
      </c>
      <c r="AY219">
        <f>(($AQ$190-$AO$190)/($AO$191-$AO$190))</f>
        <v>0.38461538461538464</v>
      </c>
      <c r="AZ219">
        <f>(($AN$189-$AP$187)/($AP$188-$AP$187))</f>
        <v>0.34782608695652173</v>
      </c>
      <c r="BA219">
        <f>(($AO$191-$AP$187)/($AP$188-$AP$187))</f>
        <v>0.73913043478260865</v>
      </c>
      <c r="BB219">
        <f>(($AQ$190-$AP$187)/($AP$188-$AP$187))</f>
        <v>4.3478260869565216E-2</v>
      </c>
      <c r="BC219">
        <f>(($AN$189-$AQ$190)/($AQ$191-$AQ$190))</f>
        <v>0.28000000000000003</v>
      </c>
      <c r="BD219">
        <f>(($AO$191-$AQ$190)/($AQ$191-$AQ$190))</f>
        <v>0.64</v>
      </c>
      <c r="BE219">
        <f>(($AP$188-$AQ$190)/($AQ$191-$AQ$190))</f>
        <v>0.88</v>
      </c>
      <c r="BG219">
        <v>1</v>
      </c>
      <c r="BH219">
        <v>1389</v>
      </c>
      <c r="BI219">
        <f>($BH$253-$BH$250)/200</f>
        <v>0.11</v>
      </c>
      <c r="BQ219">
        <f>(($AO$190-$AN$188)/($AN$189-$AN$188))</f>
        <v>0.22727272727272727</v>
      </c>
      <c r="BR219">
        <f>1-(($AP$187-$AN$188)/($AN$189-$AN$188))</f>
        <v>0.36363636363636365</v>
      </c>
      <c r="BS219">
        <f>1-(($AQ$190-$AN$188)/($AN$189-$AN$188))</f>
        <v>0.31818181818181823</v>
      </c>
      <c r="BT219">
        <f>1-(($AN$189-$AO$190)/($AO$191-$AO$190))</f>
        <v>0.34615384615384615</v>
      </c>
      <c r="BU219">
        <f>(($AP$187-$AO$190)/($AO$191-$AO$190))</f>
        <v>0.34615384615384615</v>
      </c>
      <c r="BV219">
        <f>(($AQ$190-$AO$190)/($AO$191-$AO$190))</f>
        <v>0.38461538461538464</v>
      </c>
      <c r="BW219">
        <f>(($AN$189-$AP$187)/($AP$188-$AP$187))</f>
        <v>0.34782608695652173</v>
      </c>
      <c r="BX219">
        <f>1-(($AO$191-$AP$187)/($AP$188-$AP$187))</f>
        <v>0.26086956521739135</v>
      </c>
      <c r="BY219">
        <f>(($AQ$190-$AP$187)/($AP$188-$AP$187))</f>
        <v>4.3478260869565216E-2</v>
      </c>
      <c r="BZ219">
        <f>(($AN$189-$AQ$190)/($AQ$191-$AQ$190))</f>
        <v>0.28000000000000003</v>
      </c>
      <c r="CA219">
        <f>1-(($AO$191-$AQ$190)/($AQ$191-$AQ$190))</f>
        <v>0.36</v>
      </c>
      <c r="CB219">
        <f>1-(($AP$188-$AQ$190)/($AQ$191-$AQ$190))</f>
        <v>0.12</v>
      </c>
    </row>
    <row r="220" spans="1:80" x14ac:dyDescent="0.25">
      <c r="A220">
        <v>219</v>
      </c>
      <c r="B220">
        <v>214.83513500000001</v>
      </c>
      <c r="C220" s="2">
        <v>1</v>
      </c>
      <c r="P220">
        <v>1</v>
      </c>
      <c r="Q220" t="str">
        <f>CONCATENATE(C220,E220,G220,I220)</f>
        <v>1</v>
      </c>
      <c r="R220">
        <v>3</v>
      </c>
      <c r="X220" t="s">
        <v>274</v>
      </c>
      <c r="Y220" t="s">
        <v>262</v>
      </c>
      <c r="AB220" t="s">
        <v>277</v>
      </c>
      <c r="AC220" t="str">
        <f>CONCATENATE($R220,$R221,$R222,$R223)</f>
        <v>3421</v>
      </c>
      <c r="AN220">
        <v>6128</v>
      </c>
      <c r="AO220">
        <v>6120</v>
      </c>
      <c r="AQ220">
        <v>6109</v>
      </c>
      <c r="AT220">
        <f>(($AO$191-$AN$189)/($AN$190-$AN$189))</f>
        <v>0.36</v>
      </c>
      <c r="AU220">
        <f>(($AP$188-$AN$189)/($AN$190-$AN$189))</f>
        <v>0.6</v>
      </c>
      <c r="AV220">
        <f>(($AQ$191-$AN$189)/($AN$190-$AN$189))</f>
        <v>0.72</v>
      </c>
      <c r="AW220">
        <f>(($AN$190-$AO$191)/($AO$192-$AO$191))</f>
        <v>0.61538461538461542</v>
      </c>
      <c r="AX220">
        <f>(($AP$188-$AO$191)/($AO$192-$AO$191))</f>
        <v>0.23076923076923078</v>
      </c>
      <c r="AY220">
        <f>(($AQ$191-$AO$191)/($AO$192-$AO$191))</f>
        <v>0.34615384615384615</v>
      </c>
      <c r="AZ220">
        <f>(($AN$190-$AP$188)/($AP$189-$AP$188))</f>
        <v>0.4</v>
      </c>
      <c r="BA220">
        <f>(($AO$192-$AP$188)/($AP$189-$AP$188))</f>
        <v>0.8</v>
      </c>
      <c r="BB220">
        <f>(($AQ$191-$AP$188)/($AP$189-$AP$188))</f>
        <v>0.12</v>
      </c>
      <c r="BC220">
        <f>(($AN$190-$AQ$191)/($AQ$192-$AQ$191))</f>
        <v>0.25925925925925924</v>
      </c>
      <c r="BD220">
        <f>(($AO$192-$AQ$191)/($AQ$192-$AQ$191))</f>
        <v>0.62962962962962965</v>
      </c>
      <c r="BE220">
        <f>(($AP$189-$AQ$191)/($AQ$192-$AQ$191))</f>
        <v>0.81481481481481477</v>
      </c>
      <c r="BG220">
        <v>3</v>
      </c>
      <c r="BH220">
        <v>1395</v>
      </c>
      <c r="BI220">
        <f>($BH$254-$BH$251)/200</f>
        <v>6.5000000000000002E-2</v>
      </c>
      <c r="BQ220">
        <f>(($AO$191-$AN$189)/($AN$190-$AN$189))</f>
        <v>0.36</v>
      </c>
      <c r="BR220">
        <f>1-(($AP$188-$AN$189)/($AN$190-$AN$189))</f>
        <v>0.4</v>
      </c>
      <c r="BS220">
        <f>1-(($AQ$191-$AN$189)/($AN$190-$AN$189))</f>
        <v>0.28000000000000003</v>
      </c>
      <c r="BT220">
        <f>1-(($AN$190-$AO$191)/($AO$192-$AO$191))</f>
        <v>0.38461538461538458</v>
      </c>
      <c r="BU220">
        <f>(($AP$188-$AO$191)/($AO$192-$AO$191))</f>
        <v>0.23076923076923078</v>
      </c>
      <c r="BV220">
        <f>(($AQ$191-$AO$191)/($AO$192-$AO$191))</f>
        <v>0.34615384615384615</v>
      </c>
      <c r="BW220">
        <f>(($AN$190-$AP$188)/($AP$189-$AP$188))</f>
        <v>0.4</v>
      </c>
      <c r="BX220">
        <f>1-(($AO$192-$AP$188)/($AP$189-$AP$188))</f>
        <v>0.19999999999999996</v>
      </c>
      <c r="BY220">
        <f>(($AQ$191-$AP$188)/($AP$189-$AP$188))</f>
        <v>0.12</v>
      </c>
      <c r="BZ220">
        <f>(($AN$190-$AQ$191)/($AQ$192-$AQ$191))</f>
        <v>0.25925925925925924</v>
      </c>
      <c r="CA220">
        <f>1-(($AO$192-$AQ$191)/($AQ$192-$AQ$191))</f>
        <v>0.37037037037037035</v>
      </c>
      <c r="CB220">
        <f>1-(($AP$189-$AQ$191)/($AQ$192-$AQ$191))</f>
        <v>0.18518518518518523</v>
      </c>
    </row>
    <row r="221" spans="1:80" x14ac:dyDescent="0.25">
      <c r="A221">
        <v>220</v>
      </c>
      <c r="B221">
        <v>214.932862</v>
      </c>
      <c r="C221" s="2">
        <v>1</v>
      </c>
      <c r="P221">
        <v>1</v>
      </c>
      <c r="Q221" t="str">
        <f>CONCATENATE(C221,E221,G221,I221)</f>
        <v>1</v>
      </c>
      <c r="R221">
        <v>4</v>
      </c>
      <c r="X221" t="s">
        <v>274</v>
      </c>
      <c r="Y221" t="s">
        <v>259</v>
      </c>
      <c r="AN221">
        <v>6152</v>
      </c>
      <c r="AO221">
        <v>6144</v>
      </c>
      <c r="AQ221">
        <v>6134</v>
      </c>
      <c r="AT221">
        <f>(($AO$192-$AN$190)/($AN$191-$AN$190))</f>
        <v>0.4</v>
      </c>
      <c r="AU221">
        <f>(($AP$189-$AN$190)/($AN$191-$AN$190))</f>
        <v>0.6</v>
      </c>
      <c r="AV221">
        <f>(($AQ$192-$AN$190)/($AN$191-$AN$190))</f>
        <v>0.8</v>
      </c>
      <c r="BG221">
        <v>4</v>
      </c>
      <c r="BH221">
        <v>1395</v>
      </c>
      <c r="BI221">
        <f>($BH$255-$BH$252)/200</f>
        <v>0.08</v>
      </c>
      <c r="BQ221">
        <f>(($AO$192-$AN$190)/($AN$191-$AN$190))</f>
        <v>0.4</v>
      </c>
      <c r="BR221">
        <f>1-(($AP$189-$AN$190)/($AN$191-$AN$190))</f>
        <v>0.4</v>
      </c>
      <c r="BS221">
        <f>1-(($AQ$192-$AN$190)/($AN$191-$AN$190))</f>
        <v>0.19999999999999996</v>
      </c>
    </row>
    <row r="222" spans="1:80" x14ac:dyDescent="0.25">
      <c r="A222">
        <v>221</v>
      </c>
      <c r="B222">
        <v>214.84497999999999</v>
      </c>
      <c r="C222" s="2">
        <v>1</v>
      </c>
      <c r="P222">
        <v>1</v>
      </c>
      <c r="Q222" t="str">
        <f>CONCATENATE(C222,E222,G222,I222)</f>
        <v>1</v>
      </c>
      <c r="R222">
        <v>2</v>
      </c>
      <c r="X222" t="s">
        <v>274</v>
      </c>
      <c r="Y222" t="s">
        <v>260</v>
      </c>
      <c r="AN222">
        <v>6177</v>
      </c>
      <c r="AO222">
        <v>6168</v>
      </c>
      <c r="AQ222">
        <v>6159</v>
      </c>
      <c r="BG222">
        <v>2</v>
      </c>
      <c r="BH222">
        <v>1406</v>
      </c>
      <c r="BI222">
        <f>($BH$256-$BH$253)/200</f>
        <v>7.0000000000000007E-2</v>
      </c>
    </row>
    <row r="223" spans="1:80" x14ac:dyDescent="0.25">
      <c r="A223">
        <v>222</v>
      </c>
      <c r="B223">
        <v>214.86451500000001</v>
      </c>
      <c r="C223" s="2">
        <v>1</v>
      </c>
      <c r="P223">
        <v>1</v>
      </c>
      <c r="Q223" t="str">
        <f>CONCATENATE(C223,E223,G223,I223)</f>
        <v>1</v>
      </c>
      <c r="R223">
        <v>1</v>
      </c>
      <c r="X223" t="s">
        <v>274</v>
      </c>
      <c r="Y223" t="s">
        <v>261</v>
      </c>
      <c r="AQ223">
        <v>6184</v>
      </c>
      <c r="BG223">
        <v>1</v>
      </c>
      <c r="BH223">
        <v>1412</v>
      </c>
      <c r="BI223">
        <f>($BH$257-$BH$254)/200</f>
        <v>0.105</v>
      </c>
    </row>
    <row r="224" spans="1:80" x14ac:dyDescent="0.25">
      <c r="A224">
        <v>223</v>
      </c>
      <c r="B224">
        <v>214.81106399999999</v>
      </c>
      <c r="C224" s="2">
        <v>1</v>
      </c>
      <c r="H224">
        <v>208.847857</v>
      </c>
      <c r="I224" s="3">
        <v>4</v>
      </c>
      <c r="P224">
        <v>2</v>
      </c>
      <c r="Q224" t="str">
        <f>CONCATENATE(C224,E224,G224,I224)</f>
        <v>14</v>
      </c>
      <c r="R224">
        <v>4</v>
      </c>
      <c r="X224" t="s">
        <v>274</v>
      </c>
      <c r="Y224" t="s">
        <v>262</v>
      </c>
      <c r="AB224" t="s">
        <v>274</v>
      </c>
      <c r="AC224" t="str">
        <f>CONCATENATE($R224,$R225,$R226,$R227)</f>
        <v>4321</v>
      </c>
      <c r="AT224">
        <f>(($AO$193-$AN$192)/($AN$193-$AN$192))</f>
        <v>0.5757575757575758</v>
      </c>
      <c r="AU224">
        <f>(($AP$190-$AN$192)/($AN$193-$AN$192))</f>
        <v>0.39393939393939392</v>
      </c>
      <c r="AV224">
        <f>(($AQ$193-$AN$192)/($AN$193-$AN$192))</f>
        <v>9.0909090909090912E-2</v>
      </c>
      <c r="AW224">
        <f>(($AN$193-$AO$193)/($AO$194-$AO$193))</f>
        <v>0.46666666666666667</v>
      </c>
      <c r="AX224">
        <f>(($AP$191-$AO$193)/($AO$194-$AO$193))</f>
        <v>0.76666666666666672</v>
      </c>
      <c r="AY224">
        <f>(($AQ$194-$AO$193)/($AO$194-$AO$193))</f>
        <v>0.5</v>
      </c>
      <c r="AZ224">
        <f>(($AN$193-$AP$190)/($AP$191-$AP$190))</f>
        <v>0.68965517241379315</v>
      </c>
      <c r="BA224">
        <f>(($AO$193-$AP$190)/($AP$191-$AP$190))</f>
        <v>0.20689655172413793</v>
      </c>
      <c r="BB224">
        <f>(($AQ$194-$AP$190)/($AP$191-$AP$190))</f>
        <v>0.72413793103448276</v>
      </c>
      <c r="BC224">
        <f>(($AN$193-$AQ$193)/($AQ$194-$AQ$193))</f>
        <v>0.967741935483871</v>
      </c>
      <c r="BD224">
        <f>(($AO$193-$AQ$193)/($AQ$194-$AQ$193))</f>
        <v>0.5161290322580645</v>
      </c>
      <c r="BE224">
        <f>(($AP$190-$AQ$193)/($AQ$194-$AQ$193))</f>
        <v>0.32258064516129031</v>
      </c>
      <c r="BG224">
        <v>4</v>
      </c>
      <c r="BH224">
        <v>1418</v>
      </c>
      <c r="BI224">
        <f>($BH$258-$BH$255)/200</f>
        <v>7.0000000000000007E-2</v>
      </c>
      <c r="BQ224">
        <f>1-(($AO$193-$AN$192)/($AN$193-$AN$192))</f>
        <v>0.4242424242424242</v>
      </c>
      <c r="BR224">
        <f>(($AP$190-$AN$192)/($AN$193-$AN$192))</f>
        <v>0.39393939393939392</v>
      </c>
      <c r="BS224">
        <f>(($AQ$193-$AN$192)/($AN$193-$AN$192))</f>
        <v>9.0909090909090912E-2</v>
      </c>
      <c r="BT224">
        <f>(($AN$193-$AO$193)/($AO$194-$AO$193))</f>
        <v>0.46666666666666667</v>
      </c>
      <c r="BU224">
        <f>1-(($AP$191-$AO$193)/($AO$194-$AO$193))</f>
        <v>0.23333333333333328</v>
      </c>
      <c r="BV224">
        <f>(($AQ$194-$AO$193)/($AO$194-$AO$193))</f>
        <v>0.5</v>
      </c>
      <c r="BW224">
        <f>1-(($AN$193-$AP$190)/($AP$191-$AP$190))</f>
        <v>0.31034482758620685</v>
      </c>
      <c r="BX224">
        <f>(($AO$193-$AP$190)/($AP$191-$AP$190))</f>
        <v>0.20689655172413793</v>
      </c>
      <c r="BY224">
        <f>1-(($AQ$194-$AP$190)/($AP$191-$AP$190))</f>
        <v>0.27586206896551724</v>
      </c>
      <c r="BZ224">
        <f>1-(($AN$193-$AQ$193)/($AQ$194-$AQ$193))</f>
        <v>3.2258064516129004E-2</v>
      </c>
      <c r="CA224">
        <f>1-(($AO$193-$AQ$193)/($AQ$194-$AQ$193))</f>
        <v>0.4838709677419355</v>
      </c>
      <c r="CB224">
        <f>(($AP$190-$AQ$193)/($AQ$194-$AQ$193))</f>
        <v>0.32258064516129031</v>
      </c>
    </row>
    <row r="225" spans="1:80" x14ac:dyDescent="0.25">
      <c r="A225">
        <v>224</v>
      </c>
      <c r="B225">
        <v>214.793024</v>
      </c>
      <c r="C225" s="2">
        <v>1</v>
      </c>
      <c r="H225">
        <v>208.84387800000002</v>
      </c>
      <c r="I225" s="3">
        <v>4</v>
      </c>
      <c r="P225">
        <v>2</v>
      </c>
      <c r="Q225" t="str">
        <f>CONCATENATE(C225,E225,G225,I225)</f>
        <v>14</v>
      </c>
      <c r="R225">
        <v>3</v>
      </c>
      <c r="X225" t="s">
        <v>274</v>
      </c>
      <c r="Y225" t="s">
        <v>259</v>
      </c>
      <c r="AT225">
        <f>(($AO$194-$AN$193)/($AN$194-$AN$193))</f>
        <v>0.61538461538461542</v>
      </c>
      <c r="AU225">
        <f>(($AP$191-$AN$193)/($AN$194-$AN$193))</f>
        <v>0.34615384615384615</v>
      </c>
      <c r="AV225">
        <f>(($AQ$194-$AN$193)/($AN$194-$AN$193))</f>
        <v>3.8461538461538464E-2</v>
      </c>
      <c r="AW225">
        <f>(($AN$194-$AO$194)/($AO$195-$AO$194))</f>
        <v>0.38461538461538464</v>
      </c>
      <c r="AX225">
        <f>(($AP$192-$AO$194)/($AO$195-$AO$194))</f>
        <v>0.69230769230769229</v>
      </c>
      <c r="AY225">
        <f>(($AQ$195-$AO$194)/($AO$195-$AO$194))</f>
        <v>0.53846153846153844</v>
      </c>
      <c r="AZ225">
        <f>(($AN$194-$AP$191)/($AP$192-$AP$191))</f>
        <v>0.68</v>
      </c>
      <c r="BA225">
        <f>(($AO$194-$AP$191)/($AP$192-$AP$191))</f>
        <v>0.28000000000000003</v>
      </c>
      <c r="BB225">
        <f>(($AQ$195-$AP$191)/($AP$192-$AP$191))</f>
        <v>0.84</v>
      </c>
      <c r="BC225">
        <f>(($AN$194-$AQ$194)/($AQ$195-$AQ$194))</f>
        <v>0.86206896551724133</v>
      </c>
      <c r="BD225">
        <f>(($AO$194-$AQ$194)/($AQ$195-$AQ$194))</f>
        <v>0.51724137931034486</v>
      </c>
      <c r="BE225">
        <f>(($AP$191-$AQ$194)/($AQ$195-$AQ$194))</f>
        <v>0.27586206896551724</v>
      </c>
      <c r="BG225">
        <v>3</v>
      </c>
      <c r="BH225">
        <v>1420</v>
      </c>
      <c r="BI225">
        <f>($BH$259-$BH$256)/200</f>
        <v>9.5000000000000001E-2</v>
      </c>
      <c r="BQ225">
        <f>1-(($AO$194-$AN$193)/($AN$194-$AN$193))</f>
        <v>0.38461538461538458</v>
      </c>
      <c r="BR225">
        <f>(($AP$191-$AN$193)/($AN$194-$AN$193))</f>
        <v>0.34615384615384615</v>
      </c>
      <c r="BS225">
        <f>(($AQ$194-$AN$193)/($AN$194-$AN$193))</f>
        <v>3.8461538461538464E-2</v>
      </c>
      <c r="BT225">
        <f>(($AN$194-$AO$194)/($AO$195-$AO$194))</f>
        <v>0.38461538461538464</v>
      </c>
      <c r="BU225">
        <f>1-(($AP$192-$AO$194)/($AO$195-$AO$194))</f>
        <v>0.30769230769230771</v>
      </c>
      <c r="BV225">
        <f>1-(($AQ$195-$AO$194)/($AO$195-$AO$194))</f>
        <v>0.46153846153846156</v>
      </c>
      <c r="BW225">
        <f>1-(($AN$194-$AP$191)/($AP$192-$AP$191))</f>
        <v>0.31999999999999995</v>
      </c>
      <c r="BX225">
        <f>(($AO$194-$AP$191)/($AP$192-$AP$191))</f>
        <v>0.28000000000000003</v>
      </c>
      <c r="BY225">
        <f>1-(($AQ$195-$AP$191)/($AP$192-$AP$191))</f>
        <v>0.16000000000000003</v>
      </c>
      <c r="BZ225">
        <f>1-(($AN$194-$AQ$194)/($AQ$195-$AQ$194))</f>
        <v>0.13793103448275867</v>
      </c>
      <c r="CA225">
        <f>1-(($AO$194-$AQ$194)/($AQ$195-$AQ$194))</f>
        <v>0.48275862068965514</v>
      </c>
      <c r="CB225">
        <f>(($AP$191-$AQ$194)/($AQ$195-$AQ$194))</f>
        <v>0.27586206896551724</v>
      </c>
    </row>
    <row r="226" spans="1:80" x14ac:dyDescent="0.25">
      <c r="A226">
        <v>225</v>
      </c>
      <c r="B226">
        <v>214.61648700000001</v>
      </c>
      <c r="C226" s="2">
        <v>1</v>
      </c>
      <c r="H226">
        <v>208.87290400000001</v>
      </c>
      <c r="I226" s="3">
        <v>4</v>
      </c>
      <c r="P226">
        <v>2</v>
      </c>
      <c r="Q226" t="str">
        <f>CONCATENATE(C226,E226,G226,I226)</f>
        <v>14</v>
      </c>
      <c r="R226">
        <v>2</v>
      </c>
      <c r="X226" t="s">
        <v>274</v>
      </c>
      <c r="Y226" t="s">
        <v>260</v>
      </c>
      <c r="AT226">
        <f>(($AO$195-$AN$194)/($AN$195-$AN$194))</f>
        <v>0.66666666666666663</v>
      </c>
      <c r="AU226">
        <f>(($AP$192-$AN$194)/($AN$195-$AN$194))</f>
        <v>0.33333333333333331</v>
      </c>
      <c r="AV226">
        <f>(($AQ$195-$AN$194)/($AN$195-$AN$194))</f>
        <v>0.16666666666666666</v>
      </c>
      <c r="AW226">
        <f>(($AN$195-$AO$195)/($AO$196-$AO$195))</f>
        <v>0.32</v>
      </c>
      <c r="AX226">
        <f>(($AP$193-$AO$195)/($AO$196-$AO$195))</f>
        <v>0.64</v>
      </c>
      <c r="AY226">
        <f>(($AQ$196-$AO$195)/($AO$196-$AO$195))</f>
        <v>0.56000000000000005</v>
      </c>
      <c r="AZ226">
        <f>(($AN$195-$AP$192)/($AP$193-$AP$192))</f>
        <v>0.66666666666666663</v>
      </c>
      <c r="BA226">
        <f>(($AO$195-$AP$192)/($AP$193-$AP$192))</f>
        <v>0.33333333333333331</v>
      </c>
      <c r="BB226">
        <f>(($AQ$196-$AP$192)/($AP$193-$AP$192))</f>
        <v>0.91666666666666663</v>
      </c>
      <c r="BC226">
        <f>(($AN$195-$AQ$195)/($AQ$196-$AQ$195))</f>
        <v>0.76923076923076927</v>
      </c>
      <c r="BD226">
        <f>(($AO$195-$AQ$195)/($AQ$196-$AQ$195))</f>
        <v>0.46153846153846156</v>
      </c>
      <c r="BE226">
        <f>(($AP$192-$AQ$195)/($AQ$196-$AQ$195))</f>
        <v>0.15384615384615385</v>
      </c>
      <c r="BG226">
        <v>2</v>
      </c>
      <c r="BH226">
        <v>1427</v>
      </c>
      <c r="BI226">
        <f>($BH$260-$BH$257)/200</f>
        <v>0.08</v>
      </c>
      <c r="BQ226">
        <f>1-(($AO$195-$AN$194)/($AN$195-$AN$194))</f>
        <v>0.33333333333333337</v>
      </c>
      <c r="BR226">
        <f>(($AP$192-$AN$194)/($AN$195-$AN$194))</f>
        <v>0.33333333333333331</v>
      </c>
      <c r="BS226">
        <f>(($AQ$195-$AN$194)/($AN$195-$AN$194))</f>
        <v>0.16666666666666666</v>
      </c>
      <c r="BT226">
        <f>(($AN$195-$AO$195)/($AO$196-$AO$195))</f>
        <v>0.32</v>
      </c>
      <c r="BU226">
        <f>1-(($AP$193-$AO$195)/($AO$196-$AO$195))</f>
        <v>0.36</v>
      </c>
      <c r="BV226">
        <f>1-(($AQ$196-$AO$195)/($AO$196-$AO$195))</f>
        <v>0.43999999999999995</v>
      </c>
      <c r="BW226">
        <f>1-(($AN$195-$AP$192)/($AP$193-$AP$192))</f>
        <v>0.33333333333333337</v>
      </c>
      <c r="BX226">
        <f>(($AO$195-$AP$192)/($AP$193-$AP$192))</f>
        <v>0.33333333333333331</v>
      </c>
      <c r="BY226">
        <f>1-(($AQ$196-$AP$192)/($AP$193-$AP$192))</f>
        <v>8.333333333333337E-2</v>
      </c>
      <c r="BZ226">
        <f>1-(($AN$195-$AQ$195)/($AQ$196-$AQ$195))</f>
        <v>0.23076923076923073</v>
      </c>
      <c r="CA226">
        <f>(($AO$195-$AQ$195)/($AQ$196-$AQ$195))</f>
        <v>0.46153846153846156</v>
      </c>
      <c r="CB226">
        <f>(($AP$192-$AQ$195)/($AQ$196-$AQ$195))</f>
        <v>0.15384615384615385</v>
      </c>
    </row>
    <row r="227" spans="1:80" x14ac:dyDescent="0.25">
      <c r="A227">
        <v>226</v>
      </c>
      <c r="B227">
        <v>214.82637299999999</v>
      </c>
      <c r="C227" s="2">
        <v>1</v>
      </c>
      <c r="H227">
        <v>208.882338</v>
      </c>
      <c r="I227" s="3">
        <v>4</v>
      </c>
      <c r="P227">
        <v>2</v>
      </c>
      <c r="Q227" t="str">
        <f>CONCATENATE(C227,E227,G227,I227)</f>
        <v>14</v>
      </c>
      <c r="R227">
        <v>1</v>
      </c>
      <c r="X227" t="s">
        <v>276</v>
      </c>
      <c r="Y227" t="s">
        <v>267</v>
      </c>
      <c r="AT227">
        <f>(($AO$196-$AN$195)/($AN$196-$AN$195))</f>
        <v>0.68</v>
      </c>
      <c r="AU227">
        <f>(($AP$193-$AN$195)/($AN$196-$AN$195))</f>
        <v>0.32</v>
      </c>
      <c r="AV227">
        <f>(($AQ$196-$AN$195)/($AN$196-$AN$195))</f>
        <v>0.24</v>
      </c>
      <c r="AW227">
        <f>(($AN$196-$AO$196)/($AO$197-$AO$196))</f>
        <v>0.34782608695652173</v>
      </c>
      <c r="AX227">
        <f>(($AP$194-$AO$196)/($AO$197-$AO$196))</f>
        <v>0.69565217391304346</v>
      </c>
      <c r="AY227">
        <f>(($AQ$197-$AO$196)/($AO$197-$AO$196))</f>
        <v>0.60869565217391308</v>
      </c>
      <c r="AZ227">
        <f>(($AN$196-$AP$193)/($AP$194-$AP$193))</f>
        <v>0.68</v>
      </c>
      <c r="BA227">
        <f>(($AO$196-$AP$193)/($AP$194-$AP$193))</f>
        <v>0.36</v>
      </c>
      <c r="BB227">
        <f>(($AQ$197-$AP$193)/($AP$194-$AP$193))</f>
        <v>0.92</v>
      </c>
      <c r="BC227">
        <f>(($AN$196-$AQ$196)/($AQ$197-$AQ$196))</f>
        <v>0.76</v>
      </c>
      <c r="BD227">
        <f>(($AO$196-$AQ$196)/($AQ$197-$AQ$196))</f>
        <v>0.44</v>
      </c>
      <c r="BE227">
        <f>(($AP$193-$AQ$196)/($AQ$197-$AQ$196))</f>
        <v>0.08</v>
      </c>
      <c r="BG227">
        <v>1</v>
      </c>
      <c r="BH227">
        <v>1435</v>
      </c>
      <c r="BI227">
        <f>($BH$261-$BH$258)/200</f>
        <v>0.115</v>
      </c>
      <c r="BQ227">
        <f>1-(($AO$196-$AN$195)/($AN$196-$AN$195))</f>
        <v>0.31999999999999995</v>
      </c>
      <c r="BR227">
        <f>(($AP$193-$AN$195)/($AN$196-$AN$195))</f>
        <v>0.32</v>
      </c>
      <c r="BS227">
        <f>(($AQ$196-$AN$195)/($AN$196-$AN$195))</f>
        <v>0.24</v>
      </c>
      <c r="BT227">
        <f>(($AN$196-$AO$196)/($AO$197-$AO$196))</f>
        <v>0.34782608695652173</v>
      </c>
      <c r="BU227">
        <f>1-(($AP$194-$AO$196)/($AO$197-$AO$196))</f>
        <v>0.30434782608695654</v>
      </c>
      <c r="BV227">
        <f>1-(($AQ$197-$AO$196)/($AO$197-$AO$196))</f>
        <v>0.39130434782608692</v>
      </c>
      <c r="BW227">
        <f>1-(($AN$196-$AP$193)/($AP$194-$AP$193))</f>
        <v>0.31999999999999995</v>
      </c>
      <c r="BX227">
        <f>(($AO$196-$AP$193)/($AP$194-$AP$193))</f>
        <v>0.36</v>
      </c>
      <c r="BY227">
        <f>1-(($AQ$197-$AP$193)/($AP$194-$AP$193))</f>
        <v>7.999999999999996E-2</v>
      </c>
      <c r="BZ227">
        <f>1-(($AN$196-$AQ$196)/($AQ$197-$AQ$196))</f>
        <v>0.24</v>
      </c>
      <c r="CA227">
        <f>(($AO$196-$AQ$196)/($AQ$197-$AQ$196))</f>
        <v>0.44</v>
      </c>
      <c r="CB227">
        <f>(($AP$193-$AQ$196)/($AQ$197-$AQ$196))</f>
        <v>0.08</v>
      </c>
    </row>
    <row r="228" spans="1:80" x14ac:dyDescent="0.25">
      <c r="A228">
        <v>227</v>
      </c>
      <c r="B228">
        <v>214.82637299999999</v>
      </c>
      <c r="C228" s="2">
        <v>1</v>
      </c>
      <c r="F228">
        <v>213.35789399999999</v>
      </c>
      <c r="G228" s="4">
        <v>3</v>
      </c>
      <c r="H228">
        <v>208.849131</v>
      </c>
      <c r="I228" s="3">
        <v>4</v>
      </c>
      <c r="P228">
        <v>3</v>
      </c>
      <c r="Q228" t="str">
        <f>CONCATENATE(C228,E228,G228,I228)</f>
        <v>134</v>
      </c>
      <c r="R228">
        <v>4</v>
      </c>
      <c r="X228" t="s">
        <v>277</v>
      </c>
      <c r="Y228" t="s">
        <v>268</v>
      </c>
      <c r="AB228" t="s">
        <v>274</v>
      </c>
      <c r="AC228" t="str">
        <f>CONCATENATE($R228,$R229,$R230,$R231)</f>
        <v>4321</v>
      </c>
      <c r="AT228">
        <f>(($AO$197-$AN$196)/($AN$197-$AN$196))</f>
        <v>0.625</v>
      </c>
      <c r="AU228">
        <f>(($AP$194-$AN$196)/($AN$197-$AN$196))</f>
        <v>0.33333333333333331</v>
      </c>
      <c r="AV228">
        <f>(($AQ$197-$AN$196)/($AN$197-$AN$196))</f>
        <v>0.25</v>
      </c>
      <c r="AW228">
        <f>(($AN$197-$AO$197)/($AO$198-$AO$197))</f>
        <v>0.33333333333333331</v>
      </c>
      <c r="AX228">
        <f>(($AP$195-$AO$197)/($AO$198-$AO$197))</f>
        <v>0.62962962962962965</v>
      </c>
      <c r="AY228">
        <f>(($AQ$198-$AO$197)/($AO$198-$AO$197))</f>
        <v>0.55555555555555558</v>
      </c>
      <c r="AZ228">
        <f>(($AN$197-$AP$194)/($AP$195-$AP$194))</f>
        <v>0.66666666666666663</v>
      </c>
      <c r="BA228">
        <f>(($AO$197-$AP$194)/($AP$195-$AP$194))</f>
        <v>0.29166666666666669</v>
      </c>
      <c r="BB228">
        <f>(($AQ$198-$AP$194)/($AP$195-$AP$194))</f>
        <v>0.91666666666666663</v>
      </c>
      <c r="BC228">
        <f>(($AN$197-$AQ$197)/($AQ$198-$AQ$197))</f>
        <v>0.75</v>
      </c>
      <c r="BD228">
        <f>(($AO$197-$AQ$197)/($AQ$198-$AQ$197))</f>
        <v>0.375</v>
      </c>
      <c r="BE228">
        <f>(($AP$194-$AQ$197)/($AQ$198-$AQ$197))</f>
        <v>8.3333333333333329E-2</v>
      </c>
      <c r="BG228">
        <v>4</v>
      </c>
      <c r="BH228">
        <v>1441</v>
      </c>
      <c r="BI228">
        <f>($BH$262-$BH$259)/200</f>
        <v>6.5000000000000002E-2</v>
      </c>
      <c r="BQ228">
        <f>1-(($AO$197-$AN$196)/($AN$197-$AN$196))</f>
        <v>0.375</v>
      </c>
      <c r="BR228">
        <f>(($AP$194-$AN$196)/($AN$197-$AN$196))</f>
        <v>0.33333333333333331</v>
      </c>
      <c r="BS228">
        <f>(($AQ$197-$AN$196)/($AN$197-$AN$196))</f>
        <v>0.25</v>
      </c>
      <c r="BT228">
        <f>(($AN$197-$AO$197)/($AO$198-$AO$197))</f>
        <v>0.33333333333333331</v>
      </c>
      <c r="BU228">
        <f>1-(($AP$195-$AO$197)/($AO$198-$AO$197))</f>
        <v>0.37037037037037035</v>
      </c>
      <c r="BV228">
        <f>1-(($AQ$198-$AO$197)/($AO$198-$AO$197))</f>
        <v>0.44444444444444442</v>
      </c>
      <c r="BW228">
        <f>1-(($AN$197-$AP$194)/($AP$195-$AP$194))</f>
        <v>0.33333333333333337</v>
      </c>
      <c r="BX228">
        <f>(($AO$197-$AP$194)/($AP$195-$AP$194))</f>
        <v>0.29166666666666669</v>
      </c>
      <c r="BY228">
        <f>1-(($AQ$198-$AP$194)/($AP$195-$AP$194))</f>
        <v>8.333333333333337E-2</v>
      </c>
      <c r="BZ228">
        <f>1-(($AN$197-$AQ$197)/($AQ$198-$AQ$197))</f>
        <v>0.25</v>
      </c>
      <c r="CA228">
        <f>(($AO$197-$AQ$197)/($AQ$198-$AQ$197))</f>
        <v>0.375</v>
      </c>
      <c r="CB228">
        <f>(($AP$194-$AQ$197)/($AQ$198-$AQ$197))</f>
        <v>8.3333333333333329E-2</v>
      </c>
    </row>
    <row r="229" spans="1:80" x14ac:dyDescent="0.25">
      <c r="A229">
        <v>228</v>
      </c>
      <c r="F229">
        <v>213.363203</v>
      </c>
      <c r="G229" s="4">
        <v>3</v>
      </c>
      <c r="H229">
        <v>208.863978</v>
      </c>
      <c r="I229" s="3">
        <v>4</v>
      </c>
      <c r="P229">
        <v>2</v>
      </c>
      <c r="Q229" t="str">
        <f>CONCATENATE(C229,E229,G229,I229)</f>
        <v>34</v>
      </c>
      <c r="R229">
        <v>3</v>
      </c>
      <c r="X229" t="s">
        <v>277</v>
      </c>
      <c r="Y229" t="s">
        <v>269</v>
      </c>
      <c r="AT229">
        <f>(($AO$198-$AN$197)/($AN$198-$AN$197))</f>
        <v>0.72</v>
      </c>
      <c r="AU229">
        <f>(($AP$195-$AN$197)/($AN$198-$AN$197))</f>
        <v>0.32</v>
      </c>
      <c r="AV229">
        <f>(($AQ$198-$AN$197)/($AN$198-$AN$197))</f>
        <v>0.24</v>
      </c>
      <c r="AW229">
        <f>(($AN$198-$AO$198)/($AO$199-$AO$198))</f>
        <v>0.29166666666666669</v>
      </c>
      <c r="AX229">
        <f>(($AP$196-$AO$198)/($AO$199-$AO$198))</f>
        <v>0.625</v>
      </c>
      <c r="AY229">
        <f>(($AQ$199-$AO$198)/($AO$199-$AO$198))</f>
        <v>0.58333333333333337</v>
      </c>
      <c r="AZ229">
        <f>(($AN$198-$AP$195)/($AP$196-$AP$195))</f>
        <v>0.68</v>
      </c>
      <c r="BA229">
        <f>(($AO$198-$AP$195)/($AP$196-$AP$195))</f>
        <v>0.4</v>
      </c>
      <c r="BB229">
        <f>(($AQ$199-$AP$195)/($AP$196-$AP$195))</f>
        <v>0.96</v>
      </c>
      <c r="BC229">
        <f>(($AN$198-$AQ$198)/($AQ$199-$AQ$198))</f>
        <v>0.73076923076923073</v>
      </c>
      <c r="BD229">
        <f>(($AO$198-$AQ$198)/($AQ$199-$AQ$198))</f>
        <v>0.46153846153846156</v>
      </c>
      <c r="BE229">
        <f>(($AP$195-$AQ$198)/($AQ$199-$AQ$198))</f>
        <v>7.6923076923076927E-2</v>
      </c>
      <c r="BG229">
        <v>3</v>
      </c>
      <c r="BH229">
        <v>1442</v>
      </c>
      <c r="BI229">
        <f>($BH$263-$BH$260)/200</f>
        <v>8.5000000000000006E-2</v>
      </c>
      <c r="BQ229">
        <f>1-(($AO$198-$AN$197)/($AN$198-$AN$197))</f>
        <v>0.28000000000000003</v>
      </c>
      <c r="BR229">
        <f>(($AP$195-$AN$197)/($AN$198-$AN$197))</f>
        <v>0.32</v>
      </c>
      <c r="BS229">
        <f>(($AQ$198-$AN$197)/($AN$198-$AN$197))</f>
        <v>0.24</v>
      </c>
      <c r="BT229">
        <f>(($AN$198-$AO$198)/($AO$199-$AO$198))</f>
        <v>0.29166666666666669</v>
      </c>
      <c r="BU229">
        <f>1-(($AP$196-$AO$198)/($AO$199-$AO$198))</f>
        <v>0.375</v>
      </c>
      <c r="BV229">
        <f>1-(($AQ$199-$AO$198)/($AO$199-$AO$198))</f>
        <v>0.41666666666666663</v>
      </c>
      <c r="BW229">
        <f>1-(($AN$198-$AP$195)/($AP$196-$AP$195))</f>
        <v>0.31999999999999995</v>
      </c>
      <c r="BX229">
        <f>(($AO$198-$AP$195)/($AP$196-$AP$195))</f>
        <v>0.4</v>
      </c>
      <c r="BY229">
        <f>1-(($AQ$199-$AP$195)/($AP$196-$AP$195))</f>
        <v>4.0000000000000036E-2</v>
      </c>
      <c r="BZ229">
        <f>1-(($AN$198-$AQ$198)/($AQ$199-$AQ$198))</f>
        <v>0.26923076923076927</v>
      </c>
      <c r="CA229">
        <f>(($AO$198-$AQ$198)/($AQ$199-$AQ$198))</f>
        <v>0.46153846153846156</v>
      </c>
      <c r="CB229">
        <f>(($AP$195-$AQ$198)/($AQ$199-$AQ$198))</f>
        <v>7.6923076923076927E-2</v>
      </c>
    </row>
    <row r="230" spans="1:80" x14ac:dyDescent="0.25">
      <c r="A230">
        <v>229</v>
      </c>
      <c r="F230">
        <v>213.28872200000001</v>
      </c>
      <c r="G230" s="4">
        <v>3</v>
      </c>
      <c r="H230">
        <v>208.84147899999999</v>
      </c>
      <c r="I230" s="3">
        <v>4</v>
      </c>
      <c r="P230">
        <v>2</v>
      </c>
      <c r="Q230" t="str">
        <f>CONCATENATE(C230,E230,G230,I230)</f>
        <v>34</v>
      </c>
      <c r="R230">
        <v>2</v>
      </c>
      <c r="X230" t="s">
        <v>277</v>
      </c>
      <c r="Y230" t="s">
        <v>270</v>
      </c>
      <c r="AT230">
        <f>(($AO$199-$AN$198)/($AN$199-$AN$198))</f>
        <v>0.65384615384615385</v>
      </c>
      <c r="AU230">
        <f>(($AP$196-$AN$198)/($AN$199-$AN$198))</f>
        <v>0.30769230769230771</v>
      </c>
      <c r="AV230">
        <f>(($AQ$199-$AN$198)/($AN$199-$AN$198))</f>
        <v>0.26923076923076922</v>
      </c>
      <c r="AW230">
        <f>(($AN$199-$AO$199)/($AO$200-$AO$199))</f>
        <v>0.36</v>
      </c>
      <c r="AX230">
        <f>(($AP$197-$AO$199)/($AO$200-$AO$199))</f>
        <v>0.68</v>
      </c>
      <c r="AY230">
        <f>(($AQ$200-$AO$199)/($AO$200-$AO$199))</f>
        <v>0.56000000000000005</v>
      </c>
      <c r="AZ230">
        <f>(($AN$199-$AP$196)/($AP$197-$AP$196))</f>
        <v>0.69230769230769229</v>
      </c>
      <c r="BA230">
        <f>(($AO$199-$AP$196)/($AP$197-$AP$196))</f>
        <v>0.34615384615384615</v>
      </c>
      <c r="BB230">
        <f>(($AQ$200-$AP$196)/($AP$197-$AP$196))</f>
        <v>0.88461538461538458</v>
      </c>
      <c r="BC230">
        <f>(($AN$199-$AQ$199)/($AQ$200-$AQ$199))</f>
        <v>0.79166666666666663</v>
      </c>
      <c r="BD230">
        <f>(($AO$199-$AQ$199)/($AQ$200-$AQ$199))</f>
        <v>0.41666666666666669</v>
      </c>
      <c r="BE230">
        <f>(($AP$196-$AQ$199)/($AQ$200-$AQ$199))</f>
        <v>4.1666666666666664E-2</v>
      </c>
      <c r="BG230">
        <v>2</v>
      </c>
      <c r="BH230">
        <v>1450</v>
      </c>
      <c r="BI230">
        <f>($BH$264-$BH$261)/200</f>
        <v>7.4999999999999997E-2</v>
      </c>
      <c r="BQ230">
        <f>1-(($AO$199-$AN$198)/($AN$199-$AN$198))</f>
        <v>0.34615384615384615</v>
      </c>
      <c r="BR230">
        <f>(($AP$196-$AN$198)/($AN$199-$AN$198))</f>
        <v>0.30769230769230771</v>
      </c>
      <c r="BS230">
        <f>(($AQ$199-$AN$198)/($AN$199-$AN$198))</f>
        <v>0.26923076923076922</v>
      </c>
      <c r="BT230">
        <f>(($AN$199-$AO$199)/($AO$200-$AO$199))</f>
        <v>0.36</v>
      </c>
      <c r="BU230">
        <f>1-(($AP$197-$AO$199)/($AO$200-$AO$199))</f>
        <v>0.31999999999999995</v>
      </c>
      <c r="BV230">
        <f>1-(($AQ$200-$AO$199)/($AO$200-$AO$199))</f>
        <v>0.43999999999999995</v>
      </c>
      <c r="BW230">
        <f>1-(($AN$199-$AP$196)/($AP$197-$AP$196))</f>
        <v>0.30769230769230771</v>
      </c>
      <c r="BX230">
        <f>(($AO$199-$AP$196)/($AP$197-$AP$196))</f>
        <v>0.34615384615384615</v>
      </c>
      <c r="BY230">
        <f>1-(($AQ$200-$AP$196)/($AP$197-$AP$196))</f>
        <v>0.11538461538461542</v>
      </c>
      <c r="BZ230">
        <f>1-(($AN$199-$AQ$199)/($AQ$200-$AQ$199))</f>
        <v>0.20833333333333337</v>
      </c>
      <c r="CA230">
        <f>(($AO$199-$AQ$199)/($AQ$200-$AQ$199))</f>
        <v>0.41666666666666669</v>
      </c>
      <c r="CB230">
        <f>(($AP$196-$AQ$199)/($AQ$200-$AQ$199))</f>
        <v>4.1666666666666664E-2</v>
      </c>
    </row>
    <row r="231" spans="1:80" x14ac:dyDescent="0.25">
      <c r="A231">
        <v>230</v>
      </c>
      <c r="F231">
        <v>213.23099400000001</v>
      </c>
      <c r="G231" s="4">
        <v>3</v>
      </c>
      <c r="H231">
        <v>208.835409</v>
      </c>
      <c r="I231" s="3">
        <v>4</v>
      </c>
      <c r="P231">
        <v>2</v>
      </c>
      <c r="Q231" t="str">
        <f>CONCATENATE(C231,E231,G231,I231)</f>
        <v>34</v>
      </c>
      <c r="R231">
        <v>1</v>
      </c>
      <c r="X231" t="s">
        <v>276</v>
      </c>
      <c r="Y231" t="s">
        <v>272</v>
      </c>
      <c r="AT231">
        <f>(($AO$200-$AN$199)/($AN$200-$AN$199))</f>
        <v>0.61538461538461542</v>
      </c>
      <c r="AU231">
        <f>(($AP$197-$AN$199)/($AN$200-$AN$199))</f>
        <v>0.30769230769230771</v>
      </c>
      <c r="AV231">
        <f>(($AQ$200-$AN$199)/($AN$200-$AN$199))</f>
        <v>0.19230769230769232</v>
      </c>
      <c r="AW231">
        <f>(($AN$200-$AO$200)/($AO$201-$AO$200))</f>
        <v>0.38461538461538464</v>
      </c>
      <c r="AX231">
        <f>(($AP$198-$AO$200)/($AO$201-$AO$200))</f>
        <v>0.76923076923076927</v>
      </c>
      <c r="AY231">
        <f>(($AQ$201-$AO$200)/($AO$201-$AO$200))</f>
        <v>0.57692307692307687</v>
      </c>
      <c r="AZ231">
        <f>(($AN$200-$AP$197)/($AP$198-$AP$197))</f>
        <v>0.6428571428571429</v>
      </c>
      <c r="BA231">
        <f>(($AO$200-$AP$197)/($AP$198-$AP$197))</f>
        <v>0.2857142857142857</v>
      </c>
      <c r="BB231">
        <f>(($AQ$201-$AP$197)/($AP$198-$AP$197))</f>
        <v>0.8214285714285714</v>
      </c>
      <c r="BC231">
        <f>(($AN$200-$AQ$200)/($AQ$201-$AQ$200))</f>
        <v>0.80769230769230771</v>
      </c>
      <c r="BD231">
        <f>(($AO$200-$AQ$200)/($AQ$201-$AQ$200))</f>
        <v>0.42307692307692307</v>
      </c>
      <c r="BE231">
        <f>(($AP$197-$AQ$200)/($AQ$201-$AQ$200))</f>
        <v>0.11538461538461539</v>
      </c>
      <c r="BG231">
        <v>1</v>
      </c>
      <c r="BH231">
        <v>1457</v>
      </c>
      <c r="BI231">
        <f>($BH$265-$BH$262)/200</f>
        <v>0.11</v>
      </c>
      <c r="BQ231">
        <f>1-(($AO$200-$AN$199)/($AN$200-$AN$199))</f>
        <v>0.38461538461538458</v>
      </c>
      <c r="BR231">
        <f>(($AP$197-$AN$199)/($AN$200-$AN$199))</f>
        <v>0.30769230769230771</v>
      </c>
      <c r="BS231">
        <f>(($AQ$200-$AN$199)/($AN$200-$AN$199))</f>
        <v>0.19230769230769232</v>
      </c>
      <c r="BT231">
        <f>(($AN$200-$AO$200)/($AO$201-$AO$200))</f>
        <v>0.38461538461538464</v>
      </c>
      <c r="BU231">
        <f>1-(($AP$198-$AO$200)/($AO$201-$AO$200))</f>
        <v>0.23076923076923073</v>
      </c>
      <c r="BV231">
        <f>1-(($AQ$201-$AO$200)/($AO$201-$AO$200))</f>
        <v>0.42307692307692313</v>
      </c>
      <c r="BW231">
        <f>1-(($AN$200-$AP$197)/($AP$198-$AP$197))</f>
        <v>0.3571428571428571</v>
      </c>
      <c r="BX231">
        <f>(($AO$200-$AP$197)/($AP$198-$AP$197))</f>
        <v>0.2857142857142857</v>
      </c>
      <c r="BY231">
        <f>1-(($AQ$201-$AP$197)/($AP$198-$AP$197))</f>
        <v>0.1785714285714286</v>
      </c>
      <c r="BZ231">
        <f>1-(($AN$200-$AQ$200)/($AQ$201-$AQ$200))</f>
        <v>0.19230769230769229</v>
      </c>
      <c r="CA231">
        <f>(($AO$200-$AQ$200)/($AQ$201-$AQ$200))</f>
        <v>0.42307692307692307</v>
      </c>
      <c r="CB231">
        <f>(($AP$197-$AQ$200)/($AQ$201-$AQ$200))</f>
        <v>0.11538461538461539</v>
      </c>
    </row>
    <row r="232" spans="1:80" x14ac:dyDescent="0.25">
      <c r="A232">
        <v>231</v>
      </c>
      <c r="F232">
        <v>213.25753900000001</v>
      </c>
      <c r="G232" s="4">
        <v>3</v>
      </c>
      <c r="H232">
        <v>208.847857</v>
      </c>
      <c r="I232" s="3">
        <v>4</v>
      </c>
      <c r="P232">
        <v>2</v>
      </c>
      <c r="Q232" t="str">
        <f>CONCATENATE(C232,E232,G232,I232)</f>
        <v>34</v>
      </c>
      <c r="R232">
        <v>4</v>
      </c>
      <c r="X232" t="s">
        <v>274</v>
      </c>
      <c r="Y232" t="s">
        <v>262</v>
      </c>
      <c r="AB232" t="s">
        <v>274</v>
      </c>
      <c r="AC232" t="str">
        <f>CONCATENATE($R232,$R233,$R234,$R235)</f>
        <v>4321</v>
      </c>
      <c r="AT232">
        <f>(($AO$201-$AN$200)/($AN$201-$AN$200))</f>
        <v>0.5714285714285714</v>
      </c>
      <c r="AU232">
        <f>(($AP$198-$AN$200)/($AN$201-$AN$200))</f>
        <v>0.35714285714285715</v>
      </c>
      <c r="AV232">
        <f>(($AQ$201-$AN$200)/($AN$201-$AN$200))</f>
        <v>0.17857142857142858</v>
      </c>
      <c r="AW232">
        <f>(($AN$201-$AO$201)/($AO$202-$AO$201))</f>
        <v>0.44444444444444442</v>
      </c>
      <c r="AX232">
        <f>(($AP$199-$AO$201)/($AO$202-$AO$201))</f>
        <v>0.77777777777777779</v>
      </c>
      <c r="AY232">
        <f>(($AQ$202-$AO$201)/($AO$202-$AO$201))</f>
        <v>0.59259259259259256</v>
      </c>
      <c r="AZ232">
        <f>(($AN$201-$AP$198)/($AP$199-$AP$198))</f>
        <v>0.66666666666666663</v>
      </c>
      <c r="BA232">
        <f>(($AO$201-$AP$198)/($AP$199-$AP$198))</f>
        <v>0.22222222222222221</v>
      </c>
      <c r="BB232">
        <f>(($AQ$202-$AP$198)/($AP$199-$AP$198))</f>
        <v>0.81481481481481477</v>
      </c>
      <c r="BC232">
        <f>(($AN$201-$AQ$201)/($AQ$202-$AQ$201))</f>
        <v>0.85185185185185186</v>
      </c>
      <c r="BD232">
        <f>(($AO$201-$AQ$201)/($AQ$202-$AQ$201))</f>
        <v>0.40740740740740738</v>
      </c>
      <c r="BE232">
        <f>(($AP$198-$AQ$201)/($AQ$202-$AQ$201))</f>
        <v>0.18518518518518517</v>
      </c>
      <c r="BG232">
        <v>4</v>
      </c>
      <c r="BH232">
        <v>1464</v>
      </c>
      <c r="BI232">
        <f>($BH$266-$BH$263)/200</f>
        <v>7.0000000000000007E-2</v>
      </c>
      <c r="BQ232">
        <f>1-(($AO$201-$AN$200)/($AN$201-$AN$200))</f>
        <v>0.4285714285714286</v>
      </c>
      <c r="BR232">
        <f>(($AP$198-$AN$200)/($AN$201-$AN$200))</f>
        <v>0.35714285714285715</v>
      </c>
      <c r="BS232">
        <f>(($AQ$201-$AN$200)/($AN$201-$AN$200))</f>
        <v>0.17857142857142858</v>
      </c>
      <c r="BT232">
        <f>(($AN$201-$AO$201)/($AO$202-$AO$201))</f>
        <v>0.44444444444444442</v>
      </c>
      <c r="BU232">
        <f>1-(($AP$199-$AO$201)/($AO$202-$AO$201))</f>
        <v>0.22222222222222221</v>
      </c>
      <c r="BV232">
        <f>1-(($AQ$202-$AO$201)/($AO$202-$AO$201))</f>
        <v>0.40740740740740744</v>
      </c>
      <c r="BW232">
        <f>1-(($AN$201-$AP$198)/($AP$199-$AP$198))</f>
        <v>0.33333333333333337</v>
      </c>
      <c r="BX232">
        <f>(($AO$201-$AP$198)/($AP$199-$AP$198))</f>
        <v>0.22222222222222221</v>
      </c>
      <c r="BY232">
        <f>1-(($AQ$202-$AP$198)/($AP$199-$AP$198))</f>
        <v>0.18518518518518523</v>
      </c>
      <c r="BZ232">
        <f>1-(($AN$201-$AQ$201)/($AQ$202-$AQ$201))</f>
        <v>0.14814814814814814</v>
      </c>
      <c r="CA232">
        <f>(($AO$201-$AQ$201)/($AQ$202-$AQ$201))</f>
        <v>0.40740740740740738</v>
      </c>
      <c r="CB232">
        <f>(($AP$198-$AQ$201)/($AQ$202-$AQ$201))</f>
        <v>0.18518518518518517</v>
      </c>
    </row>
    <row r="233" spans="1:80" x14ac:dyDescent="0.25">
      <c r="A233">
        <v>232</v>
      </c>
      <c r="D233">
        <v>226.22576599999999</v>
      </c>
      <c r="E233" s="5">
        <v>2</v>
      </c>
      <c r="F233">
        <v>213.23980699999998</v>
      </c>
      <c r="G233" s="4">
        <v>3</v>
      </c>
      <c r="P233">
        <v>2</v>
      </c>
      <c r="Q233" t="str">
        <f>CONCATENATE(C233,E233,G233,I233)</f>
        <v>23</v>
      </c>
      <c r="R233">
        <v>3</v>
      </c>
      <c r="X233" t="s">
        <v>274</v>
      </c>
      <c r="Y233" t="s">
        <v>259</v>
      </c>
      <c r="AT233">
        <f>(($AO$202-$AN$201)/($AN$202-$AN$201))</f>
        <v>0.5</v>
      </c>
      <c r="AU233">
        <f>(($AP$199-$AN$201)/($AN$202-$AN$201))</f>
        <v>0.3</v>
      </c>
      <c r="AV233">
        <f>(($AQ$202-$AN$201)/($AN$202-$AN$201))</f>
        <v>0.13333333333333333</v>
      </c>
      <c r="AW233">
        <f>(($AN$202-$AO$202)/($AO$203-$AO$202))</f>
        <v>0.5</v>
      </c>
      <c r="AX233">
        <f>(($AP$200-$AO$202)/($AO$203-$AO$202))</f>
        <v>0.8666666666666667</v>
      </c>
      <c r="AY233">
        <f>(($AQ$203-$AO$202)/($AO$203-$AO$202))</f>
        <v>0.56666666666666665</v>
      </c>
      <c r="AZ233">
        <f>(($AN$202-$AP$199)/($AP$200-$AP$199))</f>
        <v>0.65625</v>
      </c>
      <c r="BA233">
        <f>(($AO$202-$AP$199)/($AP$200-$AP$199))</f>
        <v>0.1875</v>
      </c>
      <c r="BB233">
        <f>(($AQ$203-$AP$199)/($AP$200-$AP$199))</f>
        <v>0.71875</v>
      </c>
      <c r="BC233">
        <f>(($AN$202-$AQ$202)/($AQ$203-$AQ$202))</f>
        <v>0.9285714285714286</v>
      </c>
      <c r="BD233">
        <f>(($AO$202-$AQ$202)/($AQ$203-$AQ$202))</f>
        <v>0.39285714285714285</v>
      </c>
      <c r="BE233">
        <f>(($AP$199-$AQ$202)/($AQ$203-$AQ$202))</f>
        <v>0.17857142857142858</v>
      </c>
      <c r="BG233">
        <v>3</v>
      </c>
      <c r="BH233">
        <v>1467</v>
      </c>
      <c r="BI233">
        <f>($BH$267-$BH$264)/200</f>
        <v>7.4999999999999997E-2</v>
      </c>
      <c r="BQ233">
        <f>(($AO$202-$AN$201)/($AN$202-$AN$201))</f>
        <v>0.5</v>
      </c>
      <c r="BR233">
        <f>(($AP$199-$AN$201)/($AN$202-$AN$201))</f>
        <v>0.3</v>
      </c>
      <c r="BS233">
        <f>(($AQ$202-$AN$201)/($AN$202-$AN$201))</f>
        <v>0.13333333333333333</v>
      </c>
      <c r="BT233">
        <f>(($AN$202-$AO$202)/($AO$203-$AO$202))</f>
        <v>0.5</v>
      </c>
      <c r="BU233">
        <f>1-(($AP$200-$AO$202)/($AO$203-$AO$202))</f>
        <v>0.1333333333333333</v>
      </c>
      <c r="BV233">
        <f>1-(($AQ$203-$AO$202)/($AO$203-$AO$202))</f>
        <v>0.43333333333333335</v>
      </c>
      <c r="BW233">
        <f>1-(($AN$202-$AP$199)/($AP$200-$AP$199))</f>
        <v>0.34375</v>
      </c>
      <c r="BX233">
        <f>(($AO$202-$AP$199)/($AP$200-$AP$199))</f>
        <v>0.1875</v>
      </c>
      <c r="BY233">
        <f>1-(($AQ$203-$AP$199)/($AP$200-$AP$199))</f>
        <v>0.28125</v>
      </c>
      <c r="BZ233">
        <f>1-(($AN$202-$AQ$202)/($AQ$203-$AQ$202))</f>
        <v>7.1428571428571397E-2</v>
      </c>
      <c r="CA233">
        <f>(($AO$202-$AQ$202)/($AQ$203-$AQ$202))</f>
        <v>0.39285714285714285</v>
      </c>
      <c r="CB233">
        <f>(($AP$199-$AQ$202)/($AQ$203-$AQ$202))</f>
        <v>0.17857142857142858</v>
      </c>
    </row>
    <row r="234" spans="1:80" x14ac:dyDescent="0.25">
      <c r="A234">
        <v>233</v>
      </c>
      <c r="D234">
        <v>226.197676</v>
      </c>
      <c r="E234" s="5">
        <v>2</v>
      </c>
      <c r="F234">
        <v>213.22125199999999</v>
      </c>
      <c r="G234" s="4">
        <v>3</v>
      </c>
      <c r="P234">
        <v>2</v>
      </c>
      <c r="Q234" t="str">
        <f>CONCATENATE(C234,E234,G234,I234)</f>
        <v>23</v>
      </c>
      <c r="R234">
        <v>2</v>
      </c>
      <c r="X234" t="s">
        <v>274</v>
      </c>
      <c r="Y234" t="s">
        <v>260</v>
      </c>
      <c r="BG234">
        <v>2</v>
      </c>
      <c r="BH234">
        <v>1474</v>
      </c>
      <c r="BI234">
        <f>($BH$268-$BH$265)/200</f>
        <v>8.5000000000000006E-2</v>
      </c>
    </row>
    <row r="235" spans="1:80" x14ac:dyDescent="0.25">
      <c r="A235">
        <v>234</v>
      </c>
      <c r="D235">
        <v>226.202573</v>
      </c>
      <c r="E235" s="5">
        <v>2</v>
      </c>
      <c r="F235">
        <v>213.16532699999999</v>
      </c>
      <c r="G235" s="4">
        <v>3</v>
      </c>
      <c r="P235">
        <v>2</v>
      </c>
      <c r="Q235" t="str">
        <f>CONCATENATE(C235,E235,G235,I235)</f>
        <v>23</v>
      </c>
      <c r="R235">
        <v>1</v>
      </c>
      <c r="X235" t="s">
        <v>274</v>
      </c>
      <c r="Y235" t="s">
        <v>261</v>
      </c>
      <c r="BG235">
        <v>1</v>
      </c>
      <c r="BH235">
        <v>1482</v>
      </c>
      <c r="BI235">
        <f>($BH$269-$BH$266)/200</f>
        <v>0.11</v>
      </c>
      <c r="BQ235">
        <f>(($AO$204-$AN$203)/($AN$204-$AN$203))</f>
        <v>0.05</v>
      </c>
      <c r="BR235">
        <f>(($AP$201-$AN$203)/($AN$204-$AN$203))</f>
        <v>0.5</v>
      </c>
      <c r="BS235">
        <f>(($AQ$204-$AN$203)/($AN$204-$AN$203))</f>
        <v>0.5</v>
      </c>
      <c r="BT235">
        <f>1-(($AN$204-$AO$204)/($AO$205-$AO$204))</f>
        <v>0.20833333333333337</v>
      </c>
      <c r="BU235">
        <f>(($AP$201-$AO$204)/($AO$205-$AO$204))</f>
        <v>0.375</v>
      </c>
      <c r="BV235">
        <f>(($AQ$204-$AO$204)/($AO$205-$AO$204))</f>
        <v>0.375</v>
      </c>
      <c r="BW235">
        <f>(($AN$204-$AP$201)/($AP$202-$AP$201))</f>
        <v>0.43478260869565216</v>
      </c>
      <c r="BX235">
        <f>1-(($AO$205-$AP$201)/($AP$202-$AP$201))</f>
        <v>0.34782608695652173</v>
      </c>
      <c r="BY235">
        <f>(($AQ$204-$AP$201)/($AP$202-$AP$201))</f>
        <v>0</v>
      </c>
      <c r="BZ235">
        <f>(($AN$204-$AQ$204)/($AQ$205-$AQ$204))</f>
        <v>0.41666666666666669</v>
      </c>
      <c r="CA235">
        <f>1-(($AO$205-$AQ$204)/($AQ$205-$AQ$204))</f>
        <v>0.375</v>
      </c>
      <c r="CB235">
        <f>(($AP$201-$AQ$204)/($AQ$205-$AQ$204))</f>
        <v>0</v>
      </c>
    </row>
    <row r="236" spans="1:80" x14ac:dyDescent="0.25">
      <c r="A236">
        <v>235</v>
      </c>
      <c r="D236">
        <v>226.27220800000001</v>
      </c>
      <c r="E236" s="5">
        <v>2</v>
      </c>
      <c r="F236">
        <v>213.35789399999999</v>
      </c>
      <c r="G236" s="4">
        <v>3</v>
      </c>
      <c r="P236">
        <v>2</v>
      </c>
      <c r="Q236" t="str">
        <f>CONCATENATE(C236,E236,G236,I236)</f>
        <v>23</v>
      </c>
      <c r="R236">
        <v>4</v>
      </c>
      <c r="X236" t="s">
        <v>274</v>
      </c>
      <c r="Y236" t="s">
        <v>262</v>
      </c>
      <c r="AT236">
        <f>(($AO$204-$AN$203)/($AN$204-$AN$203))</f>
        <v>0.05</v>
      </c>
      <c r="AU236">
        <f>(($AP$201-$AN$203)/($AN$204-$AN$203))</f>
        <v>0.5</v>
      </c>
      <c r="AV236">
        <f>(($AQ$204-$AN$203)/($AN$204-$AN$203))</f>
        <v>0.5</v>
      </c>
      <c r="AW236">
        <f>(($AN$204-$AO$204)/($AO$205-$AO$204))</f>
        <v>0.79166666666666663</v>
      </c>
      <c r="AX236">
        <f>(($AP$201-$AO$204)/($AO$205-$AO$204))</f>
        <v>0.375</v>
      </c>
      <c r="AY236">
        <f>(($AQ$204-$AO$204)/($AO$205-$AO$204))</f>
        <v>0.375</v>
      </c>
      <c r="AZ236">
        <f>(($AN$204-$AP$201)/($AP$202-$AP$201))</f>
        <v>0.43478260869565216</v>
      </c>
      <c r="BA236">
        <f>(($AO$205-$AP$201)/($AP$202-$AP$201))</f>
        <v>0.65217391304347827</v>
      </c>
      <c r="BB236">
        <f>(($AQ$204-$AP$201)/($AP$202-$AP$201))</f>
        <v>0</v>
      </c>
      <c r="BC236">
        <f>(($AN$204-$AQ$204)/($AQ$205-$AQ$204))</f>
        <v>0.41666666666666669</v>
      </c>
      <c r="BD236">
        <f>(($AO$205-$AQ$204)/($AQ$205-$AQ$204))</f>
        <v>0.625</v>
      </c>
      <c r="BE236">
        <f>(($AP$201-$AQ$204)/($AQ$205-$AQ$204))</f>
        <v>0</v>
      </c>
      <c r="BG236">
        <v>4</v>
      </c>
      <c r="BH236">
        <v>1489</v>
      </c>
      <c r="BI236">
        <f>($BH$270-$BH$267)/200</f>
        <v>0.09</v>
      </c>
      <c r="BQ236">
        <f>(($AO$205-$AN$204)/($AN$205-$AN$204))</f>
        <v>0.20833333333333334</v>
      </c>
      <c r="BR236">
        <f>1-(($AP$202-$AN$204)/($AN$205-$AN$204))</f>
        <v>0.45833333333333337</v>
      </c>
      <c r="BS236">
        <f>1-(($AQ$205-$AN$204)/($AN$205-$AN$204))</f>
        <v>0.41666666666666663</v>
      </c>
      <c r="BT236">
        <f>1-(($AN$205-$AO$205)/($AO$206-$AO$205))</f>
        <v>0.20833333333333337</v>
      </c>
      <c r="BU236">
        <f>(($AP$202-$AO$205)/($AO$206-$AO$205))</f>
        <v>0.33333333333333331</v>
      </c>
      <c r="BV236">
        <f>(($AQ$205-$AO$205)/($AO$206-$AO$205))</f>
        <v>0.375</v>
      </c>
      <c r="BW236">
        <f>(($AN$205-$AP$202)/($AP$203-$AP$202))</f>
        <v>0.45833333333333331</v>
      </c>
      <c r="BX236">
        <f>1-(($AO$206-$AP$202)/($AP$203-$AP$202))</f>
        <v>0.33333333333333337</v>
      </c>
      <c r="BY236">
        <f>(($AQ$205-$AP$202)/($AP$203-$AP$202))</f>
        <v>4.1666666666666664E-2</v>
      </c>
      <c r="BZ236">
        <f>(($AN$205-$AQ$205)/($AQ$206-$AQ$205))</f>
        <v>0.4</v>
      </c>
      <c r="CA236">
        <f>1-(($AO$206-$AQ$205)/($AQ$206-$AQ$205))</f>
        <v>0.4</v>
      </c>
      <c r="CB236">
        <f>1-(($AP$202-$AQ$204)/($AQ$205-$AQ$204))</f>
        <v>4.166666666666663E-2</v>
      </c>
    </row>
    <row r="237" spans="1:80" x14ac:dyDescent="0.25">
      <c r="A237">
        <v>236</v>
      </c>
      <c r="D237">
        <v>226.260662</v>
      </c>
      <c r="E237" s="5">
        <v>2</v>
      </c>
      <c r="F237">
        <v>213.35789399999999</v>
      </c>
      <c r="G237" s="4">
        <v>3</v>
      </c>
      <c r="P237">
        <v>2</v>
      </c>
      <c r="Q237" t="str">
        <f>CONCATENATE(C237,E237,G237,I237)</f>
        <v>23</v>
      </c>
      <c r="R237">
        <v>3</v>
      </c>
      <c r="X237" t="s">
        <v>274</v>
      </c>
      <c r="Y237" t="s">
        <v>259</v>
      </c>
      <c r="AT237">
        <f>(($AO$205-$AN$204)/($AN$205-$AN$204))</f>
        <v>0.20833333333333334</v>
      </c>
      <c r="AU237">
        <f>(($AP$202-$AN$204)/($AN$205-$AN$204))</f>
        <v>0.54166666666666663</v>
      </c>
      <c r="AV237">
        <f>(($AQ$205-$AN$204)/($AN$205-$AN$204))</f>
        <v>0.58333333333333337</v>
      </c>
      <c r="AW237">
        <f>(($AN$205-$AO$205)/($AO$206-$AO$205))</f>
        <v>0.79166666666666663</v>
      </c>
      <c r="AX237">
        <f>(($AP$202-$AO$205)/($AO$206-$AO$205))</f>
        <v>0.33333333333333331</v>
      </c>
      <c r="AY237">
        <f>(($AQ$205-$AO$205)/($AO$206-$AO$205))</f>
        <v>0.375</v>
      </c>
      <c r="AZ237">
        <f>(($AN$205-$AP$202)/($AP$203-$AP$202))</f>
        <v>0.45833333333333331</v>
      </c>
      <c r="BA237">
        <f>(($AO$206-$AP$202)/($AP$203-$AP$202))</f>
        <v>0.66666666666666663</v>
      </c>
      <c r="BB237">
        <f>(($AQ$205-$AP$202)/($AP$203-$AP$202))</f>
        <v>4.1666666666666664E-2</v>
      </c>
      <c r="BC237">
        <f>(($AN$205-$AQ$205)/($AQ$206-$AQ$205))</f>
        <v>0.4</v>
      </c>
      <c r="BD237">
        <f>(($AO$206-$AQ$205)/($AQ$206-$AQ$205))</f>
        <v>0.6</v>
      </c>
      <c r="BE237">
        <f>(($AP$202-$AQ$204)/($AQ$205-$AQ$204))</f>
        <v>0.95833333333333337</v>
      </c>
      <c r="BG237">
        <v>3</v>
      </c>
      <c r="BH237">
        <v>1493</v>
      </c>
      <c r="BI237">
        <f>($BH$271-$BH$268)/200</f>
        <v>0.08</v>
      </c>
      <c r="BQ237">
        <f>(($AO$206-$AN$205)/($AN$206-$AN$205))</f>
        <v>0.22727272727272727</v>
      </c>
      <c r="BR237">
        <f>1-(($AP$203-$AN$205)/($AN$206-$AN$205))</f>
        <v>0.40909090909090906</v>
      </c>
      <c r="BS237">
        <f>1-(($AQ$206-$AN$205)/($AN$206-$AN$205))</f>
        <v>0.31818181818181823</v>
      </c>
      <c r="BT237">
        <f>1-(($AN$206-$AO$206)/($AO$207-$AO$206))</f>
        <v>0.29166666666666663</v>
      </c>
      <c r="BU237">
        <f>(($AP$203-$AO$206)/($AO$207-$AO$206))</f>
        <v>0.33333333333333331</v>
      </c>
      <c r="BV237">
        <f>(($AQ$206-$AO$206)/($AO$207-$AO$206))</f>
        <v>0.41666666666666669</v>
      </c>
      <c r="BW237">
        <f>(($AN$206-$AP$203)/($AP$204-$AP$203))</f>
        <v>0.375</v>
      </c>
      <c r="BX237">
        <f>1-(($AO$207-$AP$203)/($AP$204-$AP$203))</f>
        <v>0.33333333333333337</v>
      </c>
      <c r="BY237">
        <f>(($AQ$206-$AP$203)/($AP$204-$AP$203))</f>
        <v>8.3333333333333329E-2</v>
      </c>
      <c r="BZ237">
        <f>(($AN$206-$AQ$206)/($AQ$207-$AQ$206))</f>
        <v>0.31818181818181818</v>
      </c>
      <c r="CA237">
        <f>1-(($AO$207-$AQ$206)/($AQ$207-$AQ$206))</f>
        <v>0.36363636363636365</v>
      </c>
      <c r="CB237">
        <f>1-(($AP$203-$AQ$205)/($AQ$206-$AQ$205))</f>
        <v>7.999999999999996E-2</v>
      </c>
    </row>
    <row r="238" spans="1:80" x14ac:dyDescent="0.25">
      <c r="A238">
        <v>237</v>
      </c>
      <c r="D238">
        <v>226.19463400000001</v>
      </c>
      <c r="E238" s="5">
        <v>2</v>
      </c>
      <c r="P238">
        <v>1</v>
      </c>
      <c r="Q238" t="str">
        <f>CONCATENATE(C238,E238,G238,I238)</f>
        <v>2</v>
      </c>
      <c r="R238" t="s">
        <v>22</v>
      </c>
      <c r="X238" t="s">
        <v>274</v>
      </c>
      <c r="Y238" t="s">
        <v>260</v>
      </c>
      <c r="AT238">
        <f>(($AO$206-$AN$205)/($AN$206-$AN$205))</f>
        <v>0.22727272727272727</v>
      </c>
      <c r="AU238">
        <f>(($AP$203-$AN$205)/($AN$206-$AN$205))</f>
        <v>0.59090909090909094</v>
      </c>
      <c r="AV238">
        <f>(($AQ$206-$AN$205)/($AN$206-$AN$205))</f>
        <v>0.68181818181818177</v>
      </c>
      <c r="AW238">
        <f>(($AN$206-$AO$206)/($AO$207-$AO$206))</f>
        <v>0.70833333333333337</v>
      </c>
      <c r="AX238">
        <f>(($AP$203-$AO$206)/($AO$207-$AO$206))</f>
        <v>0.33333333333333331</v>
      </c>
      <c r="AY238">
        <f>(($AQ$206-$AO$206)/($AO$207-$AO$206))</f>
        <v>0.41666666666666669</v>
      </c>
      <c r="AZ238">
        <f>(($AN$206-$AP$203)/($AP$204-$AP$203))</f>
        <v>0.375</v>
      </c>
      <c r="BA238">
        <f>(($AO$207-$AP$203)/($AP$204-$AP$203))</f>
        <v>0.66666666666666663</v>
      </c>
      <c r="BB238">
        <f>(($AQ$206-$AP$203)/($AP$204-$AP$203))</f>
        <v>8.3333333333333329E-2</v>
      </c>
      <c r="BC238">
        <f>(($AN$206-$AQ$206)/($AQ$207-$AQ$206))</f>
        <v>0.31818181818181818</v>
      </c>
      <c r="BD238">
        <f>(($AO$207-$AQ$206)/($AQ$207-$AQ$206))</f>
        <v>0.63636363636363635</v>
      </c>
      <c r="BE238">
        <f>(($AP$203-$AQ$205)/($AQ$206-$AQ$205))</f>
        <v>0.92</v>
      </c>
      <c r="BG238" t="s">
        <v>22</v>
      </c>
      <c r="BH238">
        <v>1495</v>
      </c>
      <c r="BI238">
        <f>($BH$272-$BH$269)/200</f>
        <v>9.5000000000000001E-2</v>
      </c>
      <c r="BQ238">
        <f>(($AO$207-$AN$206)/($AN$207-$AN$206))</f>
        <v>0.28000000000000003</v>
      </c>
      <c r="BR238">
        <f>1-(($AP$204-$AN$206)/($AN$207-$AN$206))</f>
        <v>0.4</v>
      </c>
      <c r="BS238">
        <f>1-(($AQ$207-$AN$206)/($AN$207-$AN$206))</f>
        <v>0.4</v>
      </c>
      <c r="BT238">
        <f>1-(($AN$207-$AO$207)/($AO$208-$AO$207))</f>
        <v>0.21739130434782605</v>
      </c>
      <c r="BU238">
        <f>(($AP$204-$AO$207)/($AO$208-$AO$207))</f>
        <v>0.34782608695652173</v>
      </c>
      <c r="BV238">
        <f>(($AQ$207-$AO$207)/($AO$208-$AO$207))</f>
        <v>0.34782608695652173</v>
      </c>
      <c r="BW238">
        <f>(($AN$207-$AP$204)/($AP$205-$AP$204))</f>
        <v>0.41666666666666669</v>
      </c>
      <c r="BX238">
        <f>1-(($AO$208-$AP$204)/($AP$205-$AP$204))</f>
        <v>0.375</v>
      </c>
      <c r="BY238">
        <f>(($AQ$207-$AP$204)/($AP$205-$AP$204))</f>
        <v>0</v>
      </c>
      <c r="BZ238">
        <f>(($AN$207-$AQ$207)/($AQ$208-$AQ$207))</f>
        <v>0.41666666666666669</v>
      </c>
      <c r="CA238">
        <f>1-(($AO$208-$AQ$207)/($AQ$208-$AQ$207))</f>
        <v>0.375</v>
      </c>
      <c r="CB238">
        <f>(($AP$204-$AQ$207)/($AQ$208-$AQ$207))</f>
        <v>0</v>
      </c>
    </row>
    <row r="239" spans="1:80" x14ac:dyDescent="0.25">
      <c r="A239">
        <v>238</v>
      </c>
      <c r="D239">
        <v>226.18994599999999</v>
      </c>
      <c r="E239" s="5">
        <v>2</v>
      </c>
      <c r="P239">
        <v>1</v>
      </c>
      <c r="Q239" t="str">
        <f>CONCATENATE(C239,E239,G239,I239)</f>
        <v>2</v>
      </c>
      <c r="R239" t="s">
        <v>22</v>
      </c>
      <c r="X239" t="s">
        <v>274</v>
      </c>
      <c r="Y239" t="s">
        <v>261</v>
      </c>
      <c r="AT239">
        <f>(($AO$207-$AN$206)/($AN$207-$AN$206))</f>
        <v>0.28000000000000003</v>
      </c>
      <c r="AU239">
        <f>(($AP$204-$AN$206)/($AN$207-$AN$206))</f>
        <v>0.6</v>
      </c>
      <c r="AV239">
        <f>(($AQ$207-$AN$206)/($AN$207-$AN$206))</f>
        <v>0.6</v>
      </c>
      <c r="AW239">
        <f>(($AN$207-$AO$207)/($AO$208-$AO$207))</f>
        <v>0.78260869565217395</v>
      </c>
      <c r="AX239">
        <f>(($AP$204-$AO$207)/($AO$208-$AO$207))</f>
        <v>0.34782608695652173</v>
      </c>
      <c r="AY239">
        <f>(($AQ$207-$AO$207)/($AO$208-$AO$207))</f>
        <v>0.34782608695652173</v>
      </c>
      <c r="AZ239">
        <f>(($AN$207-$AP$204)/($AP$205-$AP$204))</f>
        <v>0.41666666666666669</v>
      </c>
      <c r="BA239">
        <f>(($AO$208-$AP$204)/($AP$205-$AP$204))</f>
        <v>0.625</v>
      </c>
      <c r="BB239">
        <f>(($AQ$207-$AP$204)/($AP$205-$AP$204))</f>
        <v>0</v>
      </c>
      <c r="BC239">
        <f>(($AN$207-$AQ$207)/($AQ$208-$AQ$207))</f>
        <v>0.41666666666666669</v>
      </c>
      <c r="BD239">
        <f>(($AO$208-$AQ$207)/($AQ$208-$AQ$207))</f>
        <v>0.625</v>
      </c>
      <c r="BE239">
        <f>(($AP$204-$AQ$207)/($AQ$208-$AQ$207))</f>
        <v>0</v>
      </c>
      <c r="BG239" t="s">
        <v>22</v>
      </c>
      <c r="BH239">
        <v>1529</v>
      </c>
      <c r="BI239">
        <f>($BH$273-$BH$270)/200</f>
        <v>0.115</v>
      </c>
      <c r="BQ239">
        <f>(($AO$208-$AN$207)/($AN$208-$AN$207))</f>
        <v>0.17241379310344829</v>
      </c>
      <c r="BR239">
        <f>(($AP$205-$AN$207)/($AN$208-$AN$207))</f>
        <v>0.48275862068965519</v>
      </c>
      <c r="BS239">
        <f>(($AQ$208-$AN$207)/($AN$208-$AN$207))</f>
        <v>0.48275862068965519</v>
      </c>
      <c r="BT239">
        <f>(($AN$208-$AO$209)/($AO$210-$AO$209))</f>
        <v>0.18181818181818182</v>
      </c>
      <c r="BU239">
        <f>(($AP$205-$AO$208)/($AO$209-$AO$208))</f>
        <v>0.45</v>
      </c>
      <c r="BV239">
        <f>(($AQ$208-$AO$208)/($AO$209-$AO$208))</f>
        <v>0.45</v>
      </c>
      <c r="BW239">
        <f>1-(($AN$208-$AP$205)/($AP$206-$AP$205))</f>
        <v>0.4</v>
      </c>
      <c r="BX239">
        <f>(($AO$209-$AP$205)/($AP$206-$AP$205))</f>
        <v>0.44</v>
      </c>
      <c r="BY239">
        <f>(($AQ$208-$AP$205)/($AP$206-$AP$205))</f>
        <v>0</v>
      </c>
      <c r="BZ239">
        <f>1-(($AN$208-$AQ$208)/($AQ$209-$AQ$208))</f>
        <v>0.375</v>
      </c>
      <c r="CA239">
        <f>(($AO$209-$AQ$208)/($AQ$209-$AQ$208))</f>
        <v>0.45833333333333331</v>
      </c>
      <c r="CB239">
        <f>(($AP$205-$AQ$208)/($AQ$209-$AQ$208))</f>
        <v>0</v>
      </c>
    </row>
    <row r="240" spans="1:80" x14ac:dyDescent="0.25">
      <c r="A240">
        <v>239</v>
      </c>
      <c r="D240">
        <v>226.100876</v>
      </c>
      <c r="E240" s="5">
        <v>2</v>
      </c>
      <c r="P240">
        <v>1</v>
      </c>
      <c r="Q240" t="str">
        <f>CONCATENATE(C240,E240,G240,I240)</f>
        <v>2</v>
      </c>
      <c r="R240">
        <v>2</v>
      </c>
      <c r="X240" t="s">
        <v>274</v>
      </c>
      <c r="Y240" t="s">
        <v>262</v>
      </c>
      <c r="AT240">
        <f>(($AO$208-$AN$207)/($AN$208-$AN$207))</f>
        <v>0.17241379310344829</v>
      </c>
      <c r="AU240">
        <f>(($AP$205-$AN$207)/($AN$208-$AN$207))</f>
        <v>0.48275862068965519</v>
      </c>
      <c r="AV240">
        <f>(($AQ$208-$AN$207)/($AN$208-$AN$207))</f>
        <v>0.48275862068965519</v>
      </c>
      <c r="AW240">
        <f>(($AN$208-$AO$209)/($AO$210-$AO$209))</f>
        <v>0.18181818181818182</v>
      </c>
      <c r="AX240">
        <f>(($AP$205-$AO$208)/($AO$209-$AO$208))</f>
        <v>0.45</v>
      </c>
      <c r="AY240">
        <f>(($AQ$208-$AO$208)/($AO$209-$AO$208))</f>
        <v>0.45</v>
      </c>
      <c r="AZ240">
        <f>(($AN$208-$AP$205)/($AP$206-$AP$205))</f>
        <v>0.6</v>
      </c>
      <c r="BA240">
        <f>(($AO$209-$AP$205)/($AP$206-$AP$205))</f>
        <v>0.44</v>
      </c>
      <c r="BB240">
        <f>(($AQ$208-$AP$205)/($AP$206-$AP$205))</f>
        <v>0</v>
      </c>
      <c r="BC240">
        <f>(($AN$208-$AQ$208)/($AQ$209-$AQ$208))</f>
        <v>0.625</v>
      </c>
      <c r="BD240">
        <f>(($AO$209-$AQ$208)/($AQ$209-$AQ$208))</f>
        <v>0.45833333333333331</v>
      </c>
      <c r="BE240">
        <f>(($AP$205-$AQ$208)/($AQ$209-$AQ$208))</f>
        <v>0</v>
      </c>
      <c r="BG240">
        <v>2</v>
      </c>
      <c r="BH240">
        <v>1530</v>
      </c>
      <c r="BI240">
        <f>($BH$274-$BH$271)/200</f>
        <v>9.5000000000000001E-2</v>
      </c>
      <c r="BQ240">
        <f>1-(($AO$209-$AN$207)/($AN$208-$AN$207))</f>
        <v>0.13793103448275867</v>
      </c>
      <c r="BR240">
        <f>(($AP$206-$AN$208)/($AN$209-$AN$208))</f>
        <v>0.37037037037037035</v>
      </c>
      <c r="BS240">
        <f>(($AQ$209-$AN$208)/($AN$209-$AN$208))</f>
        <v>0.33333333333333331</v>
      </c>
      <c r="BT240">
        <f>(($AN$209-$AO$210)/($AO$211-$AO$210))</f>
        <v>0.375</v>
      </c>
      <c r="BU240">
        <f>1-(($AP$206-$AO$209)/($AO$210-$AO$209))</f>
        <v>0.36363636363636365</v>
      </c>
      <c r="BV240">
        <f>1-(($AQ$209-$AO$209)/($AO$210-$AO$209))</f>
        <v>0.40909090909090906</v>
      </c>
      <c r="BW240">
        <f>1-(($AN$209-$AP$206)/($AP$207-$AP$206))</f>
        <v>0.34615384615384615</v>
      </c>
      <c r="BX240">
        <f>(($AO$210-$AP$206)/($AP$207-$AP$206))</f>
        <v>0.30769230769230771</v>
      </c>
      <c r="BY240">
        <f>1-(($AQ$209-$AP$205)/($AP$206-$AP$205))</f>
        <v>4.0000000000000036E-2</v>
      </c>
      <c r="BZ240">
        <f>1-(($AN$209-$AQ$209)/($AQ$210-$AQ$209))</f>
        <v>0.25</v>
      </c>
      <c r="CA240">
        <f>(($AO$210-$AQ$209)/($AQ$210-$AQ$209))</f>
        <v>0.375</v>
      </c>
      <c r="CB240">
        <f>(($AP$206-$AQ$209)/($AQ$210-$AQ$209))</f>
        <v>4.1666666666666664E-2</v>
      </c>
    </row>
    <row r="241" spans="1:80" x14ac:dyDescent="0.25">
      <c r="A241">
        <v>240</v>
      </c>
      <c r="D241">
        <v>226.15860699999999</v>
      </c>
      <c r="E241" s="5">
        <v>2</v>
      </c>
      <c r="P241">
        <v>1</v>
      </c>
      <c r="Q241" t="str">
        <f>CONCATENATE(C241,E241,G241,I241)</f>
        <v>2</v>
      </c>
      <c r="R241">
        <v>3</v>
      </c>
      <c r="X241" t="s">
        <v>274</v>
      </c>
      <c r="Y241" t="s">
        <v>262</v>
      </c>
      <c r="AB241" t="s">
        <v>277</v>
      </c>
      <c r="AC241" t="str">
        <f>CONCATENATE($R241,$R242,$R243,$R244)</f>
        <v>3421</v>
      </c>
      <c r="AT241">
        <f>(($AO$209-$AN$207)/($AN$208-$AN$207))</f>
        <v>0.86206896551724133</v>
      </c>
      <c r="AU241">
        <f>(($AP$206-$AN$208)/($AN$209-$AN$208))</f>
        <v>0.37037037037037035</v>
      </c>
      <c r="AV241">
        <f>(($AQ$209-$AN$208)/($AN$209-$AN$208))</f>
        <v>0.33333333333333331</v>
      </c>
      <c r="AW241">
        <f>(($AN$209-$AO$210)/($AO$211-$AO$210))</f>
        <v>0.375</v>
      </c>
      <c r="AX241">
        <f>(($AP$206-$AO$209)/($AO$210-$AO$209))</f>
        <v>0.63636363636363635</v>
      </c>
      <c r="AY241">
        <f>(($AQ$209-$AO$209)/($AO$210-$AO$209))</f>
        <v>0.59090909090909094</v>
      </c>
      <c r="AZ241">
        <f>(($AN$209-$AP$206)/($AP$207-$AP$206))</f>
        <v>0.65384615384615385</v>
      </c>
      <c r="BA241">
        <f>(($AO$210-$AP$206)/($AP$207-$AP$206))</f>
        <v>0.30769230769230771</v>
      </c>
      <c r="BB241">
        <f>(($AQ$209-$AP$205)/($AP$206-$AP$205))</f>
        <v>0.96</v>
      </c>
      <c r="BC241">
        <f>(($AN$209-$AQ$209)/($AQ$210-$AQ$209))</f>
        <v>0.75</v>
      </c>
      <c r="BD241">
        <f>(($AO$210-$AQ$209)/($AQ$210-$AQ$209))</f>
        <v>0.375</v>
      </c>
      <c r="BE241">
        <f>(($AP$206-$AQ$209)/($AQ$210-$AQ$209))</f>
        <v>4.1666666666666664E-2</v>
      </c>
      <c r="BG241">
        <v>3</v>
      </c>
      <c r="BH241">
        <v>1535</v>
      </c>
      <c r="BI241">
        <f>($BH$280-$BH$277)/200</f>
        <v>7.4999999999999997E-2</v>
      </c>
      <c r="BQ241">
        <f>1-(($AO$210-$AN$208)/($AN$209-$AN$208))</f>
        <v>0.33333333333333337</v>
      </c>
      <c r="BR241">
        <f>(($AP$207-$AN$209)/($AN$210-$AN$209))</f>
        <v>0.375</v>
      </c>
      <c r="BS241">
        <f>(($AQ$210-$AN$209)/($AN$210-$AN$209))</f>
        <v>0.25</v>
      </c>
      <c r="BT241">
        <f>(($AN$210-$AO$211)/($AO$212-$AO$211))</f>
        <v>0.375</v>
      </c>
      <c r="BU241">
        <f>1-(($AP$207-$AO$210)/($AO$211-$AO$210))</f>
        <v>0.25</v>
      </c>
      <c r="BV241">
        <f>1-(($AQ$210-$AO$210)/($AO$211-$AO$210))</f>
        <v>0.375</v>
      </c>
      <c r="BW241">
        <f>1-(($AN$210-$AP$207)/($AP$208-$AP$207))</f>
        <v>0.4</v>
      </c>
      <c r="BX241">
        <f>(($AO$211-$AP$207)/($AP$208-$AP$207))</f>
        <v>0.24</v>
      </c>
      <c r="BY241">
        <f>1-(($AQ$210-$AP$206)/($AP$207-$AP$206))</f>
        <v>0.11538461538461542</v>
      </c>
      <c r="BZ241">
        <f>1-(($AN$210-$AQ$210)/($AQ$211-$AQ$210))</f>
        <v>0.25</v>
      </c>
      <c r="CA241">
        <f>(($AO$211-$AQ$210)/($AQ$211-$AQ$210))</f>
        <v>0.375</v>
      </c>
      <c r="CB241">
        <f>(($AP$207-$AQ$210)/($AQ$211-$AQ$210))</f>
        <v>0.125</v>
      </c>
    </row>
    <row r="242" spans="1:80" x14ac:dyDescent="0.25">
      <c r="A242">
        <v>241</v>
      </c>
      <c r="D242">
        <v>226.150668</v>
      </c>
      <c r="E242" s="5">
        <v>2</v>
      </c>
      <c r="P242">
        <v>1</v>
      </c>
      <c r="Q242" t="str">
        <f>CONCATENATE(C242,E242,G242,I242)</f>
        <v>2</v>
      </c>
      <c r="R242">
        <v>4</v>
      </c>
      <c r="X242" t="s">
        <v>274</v>
      </c>
      <c r="Y242" t="s">
        <v>259</v>
      </c>
      <c r="AT242">
        <f>(($AO$210-$AN$208)/($AN$209-$AN$208))</f>
        <v>0.66666666666666663</v>
      </c>
      <c r="AU242">
        <f>(($AP$207-$AN$209)/($AN$210-$AN$209))</f>
        <v>0.375</v>
      </c>
      <c r="AV242">
        <f>(($AQ$210-$AN$209)/($AN$210-$AN$209))</f>
        <v>0.25</v>
      </c>
      <c r="AW242">
        <f>(($AN$210-$AO$211)/($AO$212-$AO$211))</f>
        <v>0.375</v>
      </c>
      <c r="AX242">
        <f>(($AP$207-$AO$210)/($AO$211-$AO$210))</f>
        <v>0.75</v>
      </c>
      <c r="AY242">
        <f>(($AQ$210-$AO$210)/($AO$211-$AO$210))</f>
        <v>0.625</v>
      </c>
      <c r="AZ242">
        <f>(($AN$210-$AP$207)/($AP$208-$AP$207))</f>
        <v>0.6</v>
      </c>
      <c r="BA242">
        <f>(($AO$211-$AP$207)/($AP$208-$AP$207))</f>
        <v>0.24</v>
      </c>
      <c r="BB242">
        <f>(($AQ$210-$AP$206)/($AP$207-$AP$206))</f>
        <v>0.88461538461538458</v>
      </c>
      <c r="BC242">
        <f>(($AN$210-$AQ$210)/($AQ$211-$AQ$210))</f>
        <v>0.75</v>
      </c>
      <c r="BD242">
        <f>(($AO$211-$AQ$210)/($AQ$211-$AQ$210))</f>
        <v>0.375</v>
      </c>
      <c r="BE242">
        <f>(($AP$207-$AQ$210)/($AQ$211-$AQ$210))</f>
        <v>0.125</v>
      </c>
      <c r="BG242">
        <v>4</v>
      </c>
      <c r="BH242">
        <v>1538</v>
      </c>
      <c r="BI242">
        <f>($BH$281-$BH$278)/200</f>
        <v>7.4999999999999997E-2</v>
      </c>
      <c r="BQ242">
        <f>1-(($AO$211-$AN$209)/($AN$210-$AN$209))</f>
        <v>0.375</v>
      </c>
      <c r="BR242">
        <f>(($AP$208-$AN$210)/($AN$211-$AN$210))</f>
        <v>0.35714285714285715</v>
      </c>
      <c r="BS242">
        <f>(($AQ$211-$AN$210)/($AN$211-$AN$210))</f>
        <v>0.21428571428571427</v>
      </c>
      <c r="BU242">
        <f>1-(($AP$208-$AO$211)/($AO$212-$AO$211))</f>
        <v>0.20833333333333337</v>
      </c>
      <c r="BV242">
        <f>1-(($AQ$211-$AO$211)/($AO$212-$AO$211))</f>
        <v>0.375</v>
      </c>
      <c r="BY242">
        <f>1-(($AQ$211-$AP$207)/($AP$208-$AP$207))</f>
        <v>0.16000000000000003</v>
      </c>
      <c r="BZ242">
        <f>1-(($AN$211-$AQ$211)/($AQ$212-$AQ$211))</f>
        <v>0.15384615384615385</v>
      </c>
      <c r="CA242">
        <f>(($AO$212-$AQ$211)/($AQ$212-$AQ$211))</f>
        <v>0.34615384615384615</v>
      </c>
      <c r="CB242">
        <f>(($AP$208-$AQ$211)/($AQ$212-$AQ$211))</f>
        <v>0.15384615384615385</v>
      </c>
    </row>
    <row r="243" spans="1:80" x14ac:dyDescent="0.25">
      <c r="A243">
        <v>242</v>
      </c>
      <c r="B243">
        <v>235.349614</v>
      </c>
      <c r="C243" s="2">
        <v>1</v>
      </c>
      <c r="D243">
        <v>226.19283100000001</v>
      </c>
      <c r="E243" s="5">
        <v>2</v>
      </c>
      <c r="P243">
        <v>2</v>
      </c>
      <c r="Q243" t="str">
        <f>CONCATENATE(C243,E243,G243,I243)</f>
        <v>12</v>
      </c>
      <c r="R243">
        <v>2</v>
      </c>
      <c r="X243" t="s">
        <v>274</v>
      </c>
      <c r="Y243" t="s">
        <v>260</v>
      </c>
      <c r="AT243">
        <f>(($AO$211-$AN$209)/($AN$210-$AN$209))</f>
        <v>0.625</v>
      </c>
      <c r="AU243">
        <f>(($AP$208-$AN$210)/($AN$211-$AN$210))</f>
        <v>0.35714285714285715</v>
      </c>
      <c r="AV243">
        <f>(($AQ$211-$AN$210)/($AN$211-$AN$210))</f>
        <v>0.21428571428571427</v>
      </c>
      <c r="AX243">
        <f>(($AP$208-$AO$211)/($AO$212-$AO$211))</f>
        <v>0.79166666666666663</v>
      </c>
      <c r="AY243">
        <f>(($AQ$211-$AO$211)/($AO$212-$AO$211))</f>
        <v>0.625</v>
      </c>
      <c r="BB243">
        <f>(($AQ$211-$AP$207)/($AP$208-$AP$207))</f>
        <v>0.84</v>
      </c>
      <c r="BC243">
        <f>(($AN$211-$AQ$211)/($AQ$212-$AQ$211))</f>
        <v>0.84615384615384615</v>
      </c>
      <c r="BD243">
        <f>(($AO$212-$AQ$211)/($AQ$212-$AQ$211))</f>
        <v>0.34615384615384615</v>
      </c>
      <c r="BE243">
        <f>(($AP$208-$AQ$211)/($AQ$212-$AQ$211))</f>
        <v>0.15384615384615385</v>
      </c>
      <c r="BG243">
        <v>2</v>
      </c>
      <c r="BH243">
        <v>1552</v>
      </c>
      <c r="BI243">
        <f>($BH$282-$BH$279)/200</f>
        <v>0.105</v>
      </c>
      <c r="BQ243">
        <f>1-(($AO$212-$AN$210)/($AN$211-$AN$210))</f>
        <v>0.4642857142857143</v>
      </c>
    </row>
    <row r="244" spans="1:80" x14ac:dyDescent="0.25">
      <c r="A244">
        <v>243</v>
      </c>
      <c r="B244">
        <v>235.35100399999999</v>
      </c>
      <c r="C244" s="2">
        <v>1</v>
      </c>
      <c r="D244">
        <v>226.22576599999999</v>
      </c>
      <c r="E244" s="5">
        <v>2</v>
      </c>
      <c r="P244">
        <v>2</v>
      </c>
      <c r="Q244" t="str">
        <f>CONCATENATE(C244,E244,G244,I244)</f>
        <v>12</v>
      </c>
      <c r="R244">
        <v>1</v>
      </c>
      <c r="X244" t="s">
        <v>274</v>
      </c>
      <c r="Y244" t="s">
        <v>261</v>
      </c>
      <c r="AT244">
        <f>(($AO$212-$AN$210)/($AN$211-$AN$210))</f>
        <v>0.5357142857142857</v>
      </c>
      <c r="BG244">
        <v>1</v>
      </c>
      <c r="BH244">
        <v>1555</v>
      </c>
      <c r="BI244">
        <f>($BH$283-$BH$280)/200</f>
        <v>0.115</v>
      </c>
    </row>
    <row r="245" spans="1:80" x14ac:dyDescent="0.25">
      <c r="A245">
        <v>244</v>
      </c>
      <c r="B245">
        <v>235.336624</v>
      </c>
      <c r="C245" s="2">
        <v>1</v>
      </c>
      <c r="D245">
        <v>226.22576599999999</v>
      </c>
      <c r="E245" s="5">
        <v>2</v>
      </c>
      <c r="P245">
        <v>2</v>
      </c>
      <c r="Q245" t="str">
        <f>CONCATENATE(C245,E245,G245,I245)</f>
        <v>12</v>
      </c>
      <c r="R245">
        <v>3</v>
      </c>
      <c r="X245" t="s">
        <v>274</v>
      </c>
      <c r="Y245" t="s">
        <v>262</v>
      </c>
      <c r="AB245" t="s">
        <v>277</v>
      </c>
      <c r="AC245" t="str">
        <f>CONCATENATE($R245,$R246,$R247,$R248)</f>
        <v>3421</v>
      </c>
      <c r="BG245">
        <v>3</v>
      </c>
      <c r="BH245">
        <v>1561</v>
      </c>
      <c r="BI245">
        <f>($BH$284-$BH$281)/200</f>
        <v>7.0000000000000007E-2</v>
      </c>
      <c r="BQ245">
        <f>1-(($AO$213-$AN$212)/($AN$213-$AN$212))</f>
        <v>0.2857142857142857</v>
      </c>
      <c r="BR245">
        <f>(($AP$209-$AN$212)/($AN$213-$AN$212))</f>
        <v>0.2857142857142857</v>
      </c>
      <c r="BS245">
        <f>(($AQ$213-$AN$212)/($AN$213-$AN$212))</f>
        <v>0.35714285714285715</v>
      </c>
      <c r="BT245">
        <f>(($AN$213-$AO$213)/($AO$214-$AO$213))</f>
        <v>0.30769230769230771</v>
      </c>
      <c r="BU245">
        <f>1-(($AP$210-$AO$213)/($AO$214-$AO$213))</f>
        <v>0.46153846153846156</v>
      </c>
      <c r="BV245">
        <f>1-(($AQ$214-$AO$213)/($AO$214-$AO$213))</f>
        <v>0.42307692307692313</v>
      </c>
      <c r="BW245">
        <f>1-(($AN$213-$AP$209)/($AP$210-$AP$209))</f>
        <v>0.23076923076923073</v>
      </c>
      <c r="BX245">
        <f>(($AO$213-$AP$209)/($AP$210-$AP$209))</f>
        <v>0.46153846153846156</v>
      </c>
      <c r="BY245">
        <f>(($AQ$213-$AP$209)/($AP$210-$AP$209))</f>
        <v>7.6923076923076927E-2</v>
      </c>
      <c r="BZ245">
        <f>1-(($AN$213-$AQ$213)/($AQ$214-$AQ$213))</f>
        <v>0.28000000000000003</v>
      </c>
      <c r="CA245">
        <f>(($AO$213-$AQ$213)/($AQ$214-$AQ$213))</f>
        <v>0.4</v>
      </c>
      <c r="CB245">
        <f>1-(($AP$210-$AQ$213)/($AQ$214-$AQ$213))</f>
        <v>4.0000000000000036E-2</v>
      </c>
    </row>
    <row r="246" spans="1:80" x14ac:dyDescent="0.25">
      <c r="A246">
        <v>245</v>
      </c>
      <c r="B246">
        <v>235.36559099999999</v>
      </c>
      <c r="C246" s="2">
        <v>1</v>
      </c>
      <c r="P246">
        <v>1</v>
      </c>
      <c r="Q246" t="str">
        <f>CONCATENATE(C246,E246,G246,I246)</f>
        <v>1</v>
      </c>
      <c r="R246">
        <v>4</v>
      </c>
      <c r="X246" t="s">
        <v>274</v>
      </c>
      <c r="Y246" t="s">
        <v>259</v>
      </c>
      <c r="AT246">
        <f>(($AO$213-$AN$212)/($AN$213-$AN$212))</f>
        <v>0.7142857142857143</v>
      </c>
      <c r="AU246">
        <f>(($AP$209-$AN$212)/($AN$213-$AN$212))</f>
        <v>0.2857142857142857</v>
      </c>
      <c r="AV246">
        <f>(($AQ$213-$AN$212)/($AN$213-$AN$212))</f>
        <v>0.35714285714285715</v>
      </c>
      <c r="AW246">
        <f>(($AN$213-$AO$213)/($AO$214-$AO$213))</f>
        <v>0.30769230769230771</v>
      </c>
      <c r="AX246">
        <f>(($AP$210-$AO$213)/($AO$214-$AO$213))</f>
        <v>0.53846153846153844</v>
      </c>
      <c r="AY246">
        <f>(($AQ$214-$AO$213)/($AO$214-$AO$213))</f>
        <v>0.57692307692307687</v>
      </c>
      <c r="AZ246">
        <f>(($AN$213-$AP$209)/($AP$210-$AP$209))</f>
        <v>0.76923076923076927</v>
      </c>
      <c r="BA246">
        <f>(($AO$213-$AP$209)/($AP$210-$AP$209))</f>
        <v>0.46153846153846156</v>
      </c>
      <c r="BB246">
        <f>(($AQ$213-$AP$209)/($AP$210-$AP$209))</f>
        <v>7.6923076923076927E-2</v>
      </c>
      <c r="BC246">
        <f>(($AN$213-$AQ$213)/($AQ$214-$AQ$213))</f>
        <v>0.72</v>
      </c>
      <c r="BD246">
        <f>(($AO$213-$AQ$213)/($AQ$214-$AQ$213))</f>
        <v>0.4</v>
      </c>
      <c r="BE246">
        <f>(($AP$210-$AQ$213)/($AQ$214-$AQ$213))</f>
        <v>0.96</v>
      </c>
      <c r="BG246">
        <v>4</v>
      </c>
      <c r="BH246">
        <v>1561</v>
      </c>
      <c r="BI246">
        <f>($BH$285-$BH$282)/200</f>
        <v>8.5000000000000006E-2</v>
      </c>
      <c r="BQ246">
        <f>1-(($AO$214-$AN$213)/($AN$214-$AN$213))</f>
        <v>0.21739130434782605</v>
      </c>
      <c r="BR246">
        <f>(($AP$210-$AN$213)/($AN$214-$AN$213))</f>
        <v>0.2608695652173913</v>
      </c>
      <c r="BS246">
        <f>(($AQ$214-$AN$213)/($AN$214-$AN$213))</f>
        <v>0.30434782608695654</v>
      </c>
      <c r="BT246">
        <f>(($AN$214-$AO$214)/($AO$215-$AO$214))</f>
        <v>0.2</v>
      </c>
      <c r="BU246">
        <f>1-(($AP$211-$AO$214)/($AO$215-$AO$214))</f>
        <v>0.48</v>
      </c>
      <c r="BV246">
        <f>1-(($AQ$215-$AO$214)/($AO$215-$AO$214))</f>
        <v>0.48</v>
      </c>
      <c r="BW246">
        <f>1-(($AN$214-$AP$210)/($AP$211-$AP$210))</f>
        <v>0.31999999999999995</v>
      </c>
      <c r="BX246">
        <f>(($AO$214-$AP$210)/($AP$211-$AP$210))</f>
        <v>0.48</v>
      </c>
      <c r="BY246">
        <f>(($AQ$214-$AP$210)/($AP$211-$AP$210))</f>
        <v>0.04</v>
      </c>
      <c r="BZ246">
        <f>1-(($AN$214-$AQ$214)/($AQ$215-$AQ$214))</f>
        <v>0.33333333333333337</v>
      </c>
      <c r="CA246">
        <f>(($AO$214-$AQ$214)/($AQ$215-$AQ$214))</f>
        <v>0.45833333333333331</v>
      </c>
      <c r="CB246">
        <f>(($AP$211-$AQ$215)/($AQ$216-$AQ$215))</f>
        <v>0</v>
      </c>
    </row>
    <row r="247" spans="1:80" x14ac:dyDescent="0.25">
      <c r="A247">
        <v>246</v>
      </c>
      <c r="B247">
        <v>235.404505</v>
      </c>
      <c r="C247" s="2">
        <v>1</v>
      </c>
      <c r="P247">
        <v>1</v>
      </c>
      <c r="Q247" t="str">
        <f>CONCATENATE(C247,E247,G247,I247)</f>
        <v>1</v>
      </c>
      <c r="R247">
        <v>2</v>
      </c>
      <c r="X247" t="s">
        <v>274</v>
      </c>
      <c r="Y247" t="s">
        <v>260</v>
      </c>
      <c r="AT247">
        <f>(($AO$214-$AN$213)/($AN$214-$AN$213))</f>
        <v>0.78260869565217395</v>
      </c>
      <c r="AU247">
        <f>(($AP$210-$AN$213)/($AN$214-$AN$213))</f>
        <v>0.2608695652173913</v>
      </c>
      <c r="AV247">
        <f>(($AQ$214-$AN$213)/($AN$214-$AN$213))</f>
        <v>0.30434782608695654</v>
      </c>
      <c r="AW247">
        <f>(($AN$214-$AO$214)/($AO$215-$AO$214))</f>
        <v>0.2</v>
      </c>
      <c r="AX247">
        <f>(($AP$211-$AO$214)/($AO$215-$AO$214))</f>
        <v>0.52</v>
      </c>
      <c r="AY247">
        <f>(($AQ$215-$AO$214)/($AO$215-$AO$214))</f>
        <v>0.52</v>
      </c>
      <c r="AZ247">
        <f>(($AN$214-$AP$210)/($AP$211-$AP$210))</f>
        <v>0.68</v>
      </c>
      <c r="BA247">
        <f>(($AO$214-$AP$210)/($AP$211-$AP$210))</f>
        <v>0.48</v>
      </c>
      <c r="BB247">
        <f>(($AQ$214-$AP$210)/($AP$211-$AP$210))</f>
        <v>0.04</v>
      </c>
      <c r="BC247">
        <f>(($AN$214-$AQ$214)/($AQ$215-$AQ$214))</f>
        <v>0.66666666666666663</v>
      </c>
      <c r="BD247">
        <f>(($AO$214-$AQ$214)/($AQ$215-$AQ$214))</f>
        <v>0.45833333333333331</v>
      </c>
      <c r="BE247">
        <f>(($AP$211-$AQ$215)/($AQ$216-$AQ$215))</f>
        <v>0</v>
      </c>
      <c r="BG247">
        <v>2</v>
      </c>
      <c r="BH247">
        <v>1573</v>
      </c>
      <c r="BI247">
        <f>($BH$286-$BH$283)/200</f>
        <v>9.5000000000000001E-2</v>
      </c>
      <c r="BQ247">
        <f>1-(($AO$215-$AN$214)/($AN$215-$AN$214))</f>
        <v>0.19999999999999996</v>
      </c>
      <c r="BR247">
        <f>(($AP$211-$AN$214)/($AN$215-$AN$214))</f>
        <v>0.32</v>
      </c>
      <c r="BS247">
        <f>(($AQ$215-$AN$214)/($AN$215-$AN$214))</f>
        <v>0.32</v>
      </c>
      <c r="BT247">
        <f>(($AN$215-$AO$215)/($AO$216-$AO$215))</f>
        <v>0.21739130434782608</v>
      </c>
      <c r="BU247">
        <f>1-(($AP$212-$AO$215)/($AO$216-$AO$215))</f>
        <v>0.47826086956521741</v>
      </c>
      <c r="BV247">
        <f>1-(($AQ$216-$AO$215)/($AO$216-$AO$215))</f>
        <v>0.47826086956521741</v>
      </c>
      <c r="BW247">
        <f>1-(($AN$215-$AP$211)/($AP$212-$AP$211))</f>
        <v>0.29166666666666663</v>
      </c>
      <c r="BX247">
        <f>(($AO$215-$AP$211)/($AP$212-$AP$211))</f>
        <v>0.5</v>
      </c>
      <c r="BY247">
        <f>(($AQ$215-$AP$211)/($AP$212-$AP$211))</f>
        <v>0</v>
      </c>
      <c r="BZ247">
        <f>1-(($AN$215-$AQ$215)/($AQ$216-$AQ$215))</f>
        <v>0.29166666666666663</v>
      </c>
      <c r="CA247">
        <f>(($AO$215-$AQ$215)/($AQ$216-$AQ$215))</f>
        <v>0.5</v>
      </c>
      <c r="CB247">
        <f>(($AP$212-$AQ$216)/($AQ$217-$AQ$216))</f>
        <v>0</v>
      </c>
    </row>
    <row r="248" spans="1:80" x14ac:dyDescent="0.25">
      <c r="A248">
        <v>247</v>
      </c>
      <c r="B248">
        <v>235.34095400000001</v>
      </c>
      <c r="C248" s="2">
        <v>1</v>
      </c>
      <c r="H248">
        <v>228.730118</v>
      </c>
      <c r="I248" s="3">
        <v>4</v>
      </c>
      <c r="P248">
        <v>2</v>
      </c>
      <c r="Q248" t="str">
        <f>CONCATENATE(C248,E248,G248,I248)</f>
        <v>14</v>
      </c>
      <c r="R248">
        <v>1</v>
      </c>
      <c r="X248" t="s">
        <v>274</v>
      </c>
      <c r="Y248" t="s">
        <v>261</v>
      </c>
      <c r="AT248">
        <f>(($AO$215-$AN$214)/($AN$215-$AN$214))</f>
        <v>0.8</v>
      </c>
      <c r="AU248">
        <f>(($AP$211-$AN$214)/($AN$215-$AN$214))</f>
        <v>0.32</v>
      </c>
      <c r="AV248">
        <f>(($AQ$215-$AN$214)/($AN$215-$AN$214))</f>
        <v>0.32</v>
      </c>
      <c r="AW248">
        <f>(($AN$215-$AO$215)/($AO$216-$AO$215))</f>
        <v>0.21739130434782608</v>
      </c>
      <c r="AX248">
        <f>(($AP$212-$AO$215)/($AO$216-$AO$215))</f>
        <v>0.52173913043478259</v>
      </c>
      <c r="AY248">
        <f>(($AQ$216-$AO$215)/($AO$216-$AO$215))</f>
        <v>0.52173913043478259</v>
      </c>
      <c r="AZ248">
        <f>(($AN$215-$AP$211)/($AP$212-$AP$211))</f>
        <v>0.70833333333333337</v>
      </c>
      <c r="BA248">
        <f>(($AO$215-$AP$211)/($AP$212-$AP$211))</f>
        <v>0.5</v>
      </c>
      <c r="BB248">
        <f>(($AQ$215-$AP$211)/($AP$212-$AP$211))</f>
        <v>0</v>
      </c>
      <c r="BC248">
        <f>(($AN$215-$AQ$215)/($AQ$216-$AQ$215))</f>
        <v>0.70833333333333337</v>
      </c>
      <c r="BD248">
        <f>(($AO$215-$AQ$215)/($AQ$216-$AQ$215))</f>
        <v>0.5</v>
      </c>
      <c r="BE248">
        <f>(($AP$212-$AQ$216)/($AQ$217-$AQ$216))</f>
        <v>0</v>
      </c>
      <c r="BG248">
        <v>1</v>
      </c>
      <c r="BH248">
        <v>1577</v>
      </c>
      <c r="BI248">
        <f>($BH$287-$BH$284)/200</f>
        <v>0.115</v>
      </c>
      <c r="BQ248">
        <f>1-(($AO$216-$AN$215)/($AN$216-$AN$215))</f>
        <v>0.25</v>
      </c>
      <c r="BR248">
        <f>(($AP$212-$AN$215)/($AN$216-$AN$215))</f>
        <v>0.29166666666666669</v>
      </c>
      <c r="BS248">
        <f>(($AQ$216-$AN$215)/($AN$216-$AN$215))</f>
        <v>0.29166666666666669</v>
      </c>
      <c r="BT248">
        <f>(($AN$216-$AO$216)/($AO$217-$AO$216))</f>
        <v>0.27272727272727271</v>
      </c>
      <c r="BU248">
        <f>1-(($AP$213-$AO$216)/($AO$217-$AO$216))</f>
        <v>0.40909090909090906</v>
      </c>
      <c r="BV248">
        <f>1-(($AQ$217-$AO$216)/($AO$217-$AO$216))</f>
        <v>0.40909090909090906</v>
      </c>
      <c r="BW248">
        <f>1-(($AN$216-$AP$212)/($AP$213-$AP$212))</f>
        <v>0.29166666666666663</v>
      </c>
      <c r="BX248">
        <f>(($AO$216-$AP$212)/($AP$213-$AP$212))</f>
        <v>0.45833333333333331</v>
      </c>
      <c r="BY248">
        <f>(($AQ$216-$AP$212)/($AP$213-$AP$212))</f>
        <v>0</v>
      </c>
      <c r="BZ248">
        <f>1-(($AN$216-$AQ$216)/($AQ$217-$AQ$216))</f>
        <v>0.29166666666666663</v>
      </c>
      <c r="CA248">
        <f>(($AO$216-$AQ$216)/($AQ$217-$AQ$216))</f>
        <v>0.45833333333333331</v>
      </c>
      <c r="CB248">
        <f>(($AP$213-$AQ$217)/($AQ$218-$AQ$217))</f>
        <v>0</v>
      </c>
    </row>
    <row r="249" spans="1:80" x14ac:dyDescent="0.25">
      <c r="A249">
        <v>248</v>
      </c>
      <c r="B249">
        <v>235.37120899999999</v>
      </c>
      <c r="C249" s="2">
        <v>1</v>
      </c>
      <c r="H249">
        <v>228.679608</v>
      </c>
      <c r="I249" s="3">
        <v>4</v>
      </c>
      <c r="P249">
        <v>2</v>
      </c>
      <c r="Q249" t="str">
        <f>CONCATENATE(C249,E249,G249,I249)</f>
        <v>14</v>
      </c>
      <c r="R249">
        <v>3</v>
      </c>
      <c r="X249" t="s">
        <v>274</v>
      </c>
      <c r="Y249" t="s">
        <v>262</v>
      </c>
      <c r="AB249" t="s">
        <v>277</v>
      </c>
      <c r="AC249" t="str">
        <f>CONCATENATE($R249,$R250,$R251,$R252)</f>
        <v>3421</v>
      </c>
      <c r="AT249">
        <f>(($AO$216-$AN$215)/($AN$216-$AN$215))</f>
        <v>0.75</v>
      </c>
      <c r="AU249">
        <f>(($AP$212-$AN$215)/($AN$216-$AN$215))</f>
        <v>0.29166666666666669</v>
      </c>
      <c r="AV249">
        <f>(($AQ$216-$AN$215)/($AN$216-$AN$215))</f>
        <v>0.29166666666666669</v>
      </c>
      <c r="AW249">
        <f>(($AN$216-$AO$216)/($AO$217-$AO$216))</f>
        <v>0.27272727272727271</v>
      </c>
      <c r="AX249">
        <f>(($AP$213-$AO$216)/($AO$217-$AO$216))</f>
        <v>0.59090909090909094</v>
      </c>
      <c r="AY249">
        <f>(($AQ$217-$AO$216)/($AO$217-$AO$216))</f>
        <v>0.59090909090909094</v>
      </c>
      <c r="AZ249">
        <f>(($AN$216-$AP$212)/($AP$213-$AP$212))</f>
        <v>0.70833333333333337</v>
      </c>
      <c r="BA249">
        <f>(($AO$216-$AP$212)/($AP$213-$AP$212))</f>
        <v>0.45833333333333331</v>
      </c>
      <c r="BB249">
        <f>(($AQ$216-$AP$212)/($AP$213-$AP$212))</f>
        <v>0</v>
      </c>
      <c r="BC249">
        <f>(($AN$216-$AQ$216)/($AQ$217-$AQ$216))</f>
        <v>0.70833333333333337</v>
      </c>
      <c r="BD249">
        <f>(($AO$216-$AQ$216)/($AQ$217-$AQ$216))</f>
        <v>0.45833333333333331</v>
      </c>
      <c r="BE249">
        <f>(($AP$213-$AQ$217)/($AQ$218-$AQ$217))</f>
        <v>0</v>
      </c>
      <c r="BG249">
        <v>3</v>
      </c>
      <c r="BH249">
        <v>1584</v>
      </c>
      <c r="BI249">
        <f>($BH$288-$BH$285)/200</f>
        <v>7.4999999999999997E-2</v>
      </c>
      <c r="BQ249">
        <f>1-(($AO$217-$AN$216)/($AN$217-$AN$216))</f>
        <v>0.27272727272727271</v>
      </c>
      <c r="BR249">
        <f>(($AP$213-$AN$216)/($AN$217-$AN$216))</f>
        <v>0.31818181818181818</v>
      </c>
      <c r="BS249">
        <f>(($AQ$217-$AN$216)/($AN$217-$AN$216))</f>
        <v>0.31818181818181818</v>
      </c>
      <c r="BT249">
        <f>(($AN$217-$AO$217)/($AO$218-$AO$217))</f>
        <v>0.23076923076923078</v>
      </c>
      <c r="BU249">
        <f>1-(($AP$214-$AO$217)/($AO$218-$AO$217))</f>
        <v>0.42307692307692313</v>
      </c>
      <c r="BV249">
        <f>1-(($AQ$218-$AO$217)/($AO$218-$AO$217))</f>
        <v>0.46153846153846156</v>
      </c>
      <c r="BW249">
        <f>1-(($AN$217-$AP$213)/($AP$214-$AP$213))</f>
        <v>0.375</v>
      </c>
      <c r="BX249">
        <f>(($AO$217-$AP$213)/($AP$214-$AP$213))</f>
        <v>0.375</v>
      </c>
      <c r="BY249">
        <f>(($AQ$217-$AP$213)/($AP$214-$AP$213))</f>
        <v>0</v>
      </c>
      <c r="BZ249">
        <f>1-(($AN$217-$AQ$217)/($AQ$218-$AQ$217))</f>
        <v>0.34782608695652173</v>
      </c>
      <c r="CA249">
        <f>(($AO$217-$AQ$217)/($AQ$218-$AQ$217))</f>
        <v>0.39130434782608697</v>
      </c>
      <c r="CB249">
        <f>(($AP$214-$AQ$218)/($AQ$219-$AQ$218))</f>
        <v>3.8461538461538464E-2</v>
      </c>
    </row>
    <row r="250" spans="1:80" x14ac:dyDescent="0.25">
      <c r="A250">
        <v>249</v>
      </c>
      <c r="B250">
        <v>235.40429900000001</v>
      </c>
      <c r="C250" s="2">
        <v>1</v>
      </c>
      <c r="H250">
        <v>228.63130999999998</v>
      </c>
      <c r="I250" s="3">
        <v>4</v>
      </c>
      <c r="P250">
        <v>2</v>
      </c>
      <c r="Q250" t="str">
        <f>CONCATENATE(C250,E250,G250,I250)</f>
        <v>14</v>
      </c>
      <c r="R250">
        <v>4</v>
      </c>
      <c r="X250" t="s">
        <v>274</v>
      </c>
      <c r="Y250" t="s">
        <v>259</v>
      </c>
      <c r="AT250">
        <f>(($AO$217-$AN$216)/($AN$217-$AN$216))</f>
        <v>0.72727272727272729</v>
      </c>
      <c r="AU250">
        <f>(($AP$213-$AN$216)/($AN$217-$AN$216))</f>
        <v>0.31818181818181818</v>
      </c>
      <c r="AV250">
        <f>(($AQ$217-$AN$216)/($AN$217-$AN$216))</f>
        <v>0.31818181818181818</v>
      </c>
      <c r="AW250">
        <f>(($AN$217-$AO$217)/($AO$218-$AO$217))</f>
        <v>0.23076923076923078</v>
      </c>
      <c r="AX250">
        <f>(($AP$214-$AO$217)/($AO$218-$AO$217))</f>
        <v>0.57692307692307687</v>
      </c>
      <c r="AY250">
        <f>(($AQ$218-$AO$217)/($AO$218-$AO$217))</f>
        <v>0.53846153846153844</v>
      </c>
      <c r="AZ250">
        <f>(($AN$217-$AP$213)/($AP$214-$AP$213))</f>
        <v>0.625</v>
      </c>
      <c r="BA250">
        <f>(($AO$217-$AP$213)/($AP$214-$AP$213))</f>
        <v>0.375</v>
      </c>
      <c r="BB250">
        <f>(($AQ$217-$AP$213)/($AP$214-$AP$213))</f>
        <v>0</v>
      </c>
      <c r="BC250">
        <f>(($AN$217-$AQ$217)/($AQ$218-$AQ$217))</f>
        <v>0.65217391304347827</v>
      </c>
      <c r="BD250">
        <f>(($AO$217-$AQ$217)/($AQ$218-$AQ$217))</f>
        <v>0.39130434782608697</v>
      </c>
      <c r="BE250">
        <f>(($AP$214-$AQ$218)/($AQ$219-$AQ$218))</f>
        <v>3.8461538461538464E-2</v>
      </c>
      <c r="BG250">
        <v>4</v>
      </c>
      <c r="BH250">
        <v>1584</v>
      </c>
      <c r="BI250">
        <f>($BH$289-$BH$286)/200</f>
        <v>0.09</v>
      </c>
      <c r="BQ250">
        <f>1-(($AO$218-$AN$217)/($AN$218-$AN$217))</f>
        <v>0.2592592592592593</v>
      </c>
      <c r="BR250">
        <f>(($AP$214-$AN$217)/($AN$218-$AN$217))</f>
        <v>0.33333333333333331</v>
      </c>
      <c r="BS250">
        <f>(($AQ$218-$AN$217)/($AN$218-$AN$217))</f>
        <v>0.29629629629629628</v>
      </c>
      <c r="BT250">
        <f>(($AN$218-$AO$218)/($AO$219-$AO$218))</f>
        <v>0.28000000000000003</v>
      </c>
      <c r="BU250">
        <f>1-(($AP$215-$AO$218)/($AO$219-$AO$218))</f>
        <v>0.4</v>
      </c>
      <c r="BV250">
        <f>1-(($AQ$219-$AO$218)/($AO$219-$AO$218))</f>
        <v>0.43999999999999995</v>
      </c>
      <c r="BW250">
        <f>1-(($AN$218-$AP$214)/($AP$215-$AP$214))</f>
        <v>0.30769230769230771</v>
      </c>
      <c r="BX250">
        <f>(($AO$218-$AP$214)/($AP$215-$AP$214))</f>
        <v>0.42307692307692307</v>
      </c>
      <c r="BY250">
        <f>1-(($AQ$218-$AP$213)/($AP$214-$AP$213))</f>
        <v>4.166666666666663E-2</v>
      </c>
      <c r="BZ250">
        <f>1-(($AN$218-$AQ$218)/($AQ$219-$AQ$218))</f>
        <v>0.26923076923076927</v>
      </c>
      <c r="CA250">
        <f>(($AO$218-$AQ$218)/($AQ$219-$AQ$218))</f>
        <v>0.46153846153846156</v>
      </c>
      <c r="CB250">
        <f>(($AP$215-$AQ$219)/($AQ$220-$AQ$219))</f>
        <v>0.04</v>
      </c>
    </row>
    <row r="251" spans="1:80" x14ac:dyDescent="0.25">
      <c r="A251">
        <v>250</v>
      </c>
      <c r="B251">
        <v>235.346262</v>
      </c>
      <c r="C251" s="2">
        <v>1</v>
      </c>
      <c r="H251">
        <v>228.60697999999999</v>
      </c>
      <c r="I251" s="3">
        <v>4</v>
      </c>
      <c r="P251">
        <v>2</v>
      </c>
      <c r="Q251" t="str">
        <f>CONCATENATE(C251,E251,G251,I251)</f>
        <v>14</v>
      </c>
      <c r="R251">
        <v>2</v>
      </c>
      <c r="X251" t="s">
        <v>274</v>
      </c>
      <c r="Y251" t="s">
        <v>260</v>
      </c>
      <c r="AT251">
        <f>(($AO$218-$AN$217)/($AN$218-$AN$217))</f>
        <v>0.7407407407407407</v>
      </c>
      <c r="AU251">
        <f>(($AP$214-$AN$217)/($AN$218-$AN$217))</f>
        <v>0.33333333333333331</v>
      </c>
      <c r="AV251">
        <f>(($AQ$218-$AN$217)/($AN$218-$AN$217))</f>
        <v>0.29629629629629628</v>
      </c>
      <c r="AW251">
        <f>(($AN$218-$AO$218)/($AO$219-$AO$218))</f>
        <v>0.28000000000000003</v>
      </c>
      <c r="AX251">
        <f>(($AP$215-$AO$218)/($AO$219-$AO$218))</f>
        <v>0.6</v>
      </c>
      <c r="AY251">
        <f>(($AQ$219-$AO$218)/($AO$219-$AO$218))</f>
        <v>0.56000000000000005</v>
      </c>
      <c r="AZ251">
        <f>(($AN$218-$AP$214)/($AP$215-$AP$214))</f>
        <v>0.69230769230769229</v>
      </c>
      <c r="BA251">
        <f>(($AO$218-$AP$214)/($AP$215-$AP$214))</f>
        <v>0.42307692307692307</v>
      </c>
      <c r="BB251">
        <f>(($AQ$218-$AP$213)/($AP$214-$AP$213))</f>
        <v>0.95833333333333337</v>
      </c>
      <c r="BC251">
        <f>(($AN$218-$AQ$218)/($AQ$219-$AQ$218))</f>
        <v>0.73076923076923073</v>
      </c>
      <c r="BD251">
        <f>(($AO$218-$AQ$218)/($AQ$219-$AQ$218))</f>
        <v>0.46153846153846156</v>
      </c>
      <c r="BE251">
        <f>(($AP$215-$AQ$219)/($AQ$220-$AQ$219))</f>
        <v>0.04</v>
      </c>
      <c r="BG251">
        <v>2</v>
      </c>
      <c r="BH251">
        <v>1594</v>
      </c>
      <c r="BI251">
        <f>($BH$290-$BH$287)/200</f>
        <v>9.5000000000000001E-2</v>
      </c>
      <c r="BQ251">
        <f>1-(($AO$219-$AN$218)/($AN$219-$AN$218))</f>
        <v>0.25</v>
      </c>
      <c r="BR251">
        <f>(($AP$215-$AN$218)/($AN$219-$AN$218))</f>
        <v>0.33333333333333331</v>
      </c>
      <c r="BS251">
        <f>(($AQ$219-$AN$218)/($AN$219-$AN$218))</f>
        <v>0.29166666666666669</v>
      </c>
      <c r="BT251">
        <f>(($AN$219-$AO$219)/($AO$220-$AO$219))</f>
        <v>0.24</v>
      </c>
      <c r="BU251">
        <f>1-(($AP$216-$AO$219)/($AO$220-$AO$219))</f>
        <v>0.4</v>
      </c>
      <c r="BV251">
        <f>1-(($AQ$220-$AO$219)/($AO$220-$AO$219))</f>
        <v>0.43999999999999995</v>
      </c>
      <c r="BW251">
        <f>1-(($AN$219-$AP$215)/($AP$216-$AP$215))</f>
        <v>0.36</v>
      </c>
      <c r="BX251">
        <f>(($AO$219-$AP$215)/($AP$216-$AP$215))</f>
        <v>0.4</v>
      </c>
      <c r="BY251">
        <f>1-(($AQ$219-$AP$214)/($AP$215-$AP$214))</f>
        <v>3.8461538461538436E-2</v>
      </c>
      <c r="BZ251">
        <f>1-(($AN$219-$AQ$219)/($AQ$220-$AQ$219))</f>
        <v>0.31999999999999995</v>
      </c>
      <c r="CA251">
        <f>(($AO$219-$AQ$219)/($AQ$220-$AQ$219))</f>
        <v>0.44</v>
      </c>
      <c r="CB251">
        <f>(($AP$216-$AQ$220)/($AQ$221-$AQ$220))</f>
        <v>0.04</v>
      </c>
    </row>
    <row r="252" spans="1:80" x14ac:dyDescent="0.25">
      <c r="A252">
        <v>251</v>
      </c>
      <c r="B252">
        <v>235.325749</v>
      </c>
      <c r="C252" s="2">
        <v>1</v>
      </c>
      <c r="H252">
        <v>228.60425000000001</v>
      </c>
      <c r="I252" s="3">
        <v>4</v>
      </c>
      <c r="P252">
        <v>2</v>
      </c>
      <c r="Q252" t="str">
        <f>CONCATENATE(C252,E252,G252,I252)</f>
        <v>14</v>
      </c>
      <c r="R252">
        <v>1</v>
      </c>
      <c r="X252" t="s">
        <v>276</v>
      </c>
      <c r="Y252" t="s">
        <v>267</v>
      </c>
      <c r="AT252">
        <f>(($AO$219-$AN$218)/($AN$219-$AN$218))</f>
        <v>0.75</v>
      </c>
      <c r="AU252">
        <f>(($AP$215-$AN$218)/($AN$219-$AN$218))</f>
        <v>0.33333333333333331</v>
      </c>
      <c r="AV252">
        <f>(($AQ$219-$AN$218)/($AN$219-$AN$218))</f>
        <v>0.29166666666666669</v>
      </c>
      <c r="AW252">
        <f>(($AN$219-$AO$219)/($AO$220-$AO$219))</f>
        <v>0.24</v>
      </c>
      <c r="AX252">
        <f>(($AP$216-$AO$219)/($AO$220-$AO$219))</f>
        <v>0.6</v>
      </c>
      <c r="AY252">
        <f>(($AQ$220-$AO$219)/($AO$220-$AO$219))</f>
        <v>0.56000000000000005</v>
      </c>
      <c r="AZ252">
        <f>(($AN$219-$AP$215)/($AP$216-$AP$215))</f>
        <v>0.64</v>
      </c>
      <c r="BA252">
        <f>(($AO$219-$AP$215)/($AP$216-$AP$215))</f>
        <v>0.4</v>
      </c>
      <c r="BB252">
        <f>(($AQ$219-$AP$214)/($AP$215-$AP$214))</f>
        <v>0.96153846153846156</v>
      </c>
      <c r="BC252">
        <f>(($AN$219-$AQ$219)/($AQ$220-$AQ$219))</f>
        <v>0.68</v>
      </c>
      <c r="BD252">
        <f>(($AO$219-$AQ$219)/($AQ$220-$AQ$219))</f>
        <v>0.44</v>
      </c>
      <c r="BE252">
        <f>(($AP$216-$AQ$220)/($AQ$221-$AQ$220))</f>
        <v>0.04</v>
      </c>
      <c r="BG252">
        <v>1</v>
      </c>
      <c r="BH252">
        <v>1599</v>
      </c>
      <c r="BI252">
        <f>($BH$291-$BH$288)/200</f>
        <v>0.115</v>
      </c>
      <c r="BQ252">
        <f>1-(($AO$220-$AN$219)/($AN$220-$AN$219))</f>
        <v>0.29629629629629628</v>
      </c>
      <c r="BR252">
        <f>(($AP$216-$AN$219)/($AN$220-$AN$219))</f>
        <v>0.33333333333333331</v>
      </c>
      <c r="BS252">
        <f>(($AQ$220-$AN$219)/($AN$220-$AN$219))</f>
        <v>0.29629629629629628</v>
      </c>
      <c r="BT252">
        <f>(($AN$220-$AO$220)/($AO$221-$AO$220))</f>
        <v>0.33333333333333331</v>
      </c>
      <c r="BU252">
        <f>1-(($AP$217-$AO$220)/($AO$221-$AO$220))</f>
        <v>0.375</v>
      </c>
      <c r="BV252">
        <f>1-(($AQ$221-$AO$220)/($AO$221-$AO$220))</f>
        <v>0.41666666666666663</v>
      </c>
      <c r="BW252">
        <f>1-(($AN$220-$AP$216)/($AP$217-$AP$216))</f>
        <v>0.28000000000000003</v>
      </c>
      <c r="BX252">
        <f>(($AO$220-$AP$216)/($AP$217-$AP$216))</f>
        <v>0.4</v>
      </c>
      <c r="BY252">
        <f>1-(($AQ$220-$AP$215)/($AP$216-$AP$215))</f>
        <v>4.0000000000000036E-2</v>
      </c>
      <c r="BZ252">
        <f>1-(($AN$220-$AQ$220)/($AQ$221-$AQ$220))</f>
        <v>0.24</v>
      </c>
      <c r="CA252">
        <f>(($AO$220-$AQ$220)/($AQ$221-$AQ$220))</f>
        <v>0.44</v>
      </c>
      <c r="CB252">
        <f>(($AP$217-$AQ$221)/($AQ$222-$AQ$221))</f>
        <v>0.04</v>
      </c>
    </row>
    <row r="253" spans="1:80" x14ac:dyDescent="0.25">
      <c r="A253">
        <v>252</v>
      </c>
      <c r="B253">
        <v>235.198384</v>
      </c>
      <c r="C253" s="2">
        <v>1</v>
      </c>
      <c r="H253">
        <v>228.577292</v>
      </c>
      <c r="I253" s="3">
        <v>4</v>
      </c>
      <c r="P253">
        <v>2</v>
      </c>
      <c r="Q253" t="str">
        <f>CONCATENATE(C253,E253,G253,I253)</f>
        <v>14</v>
      </c>
      <c r="R253">
        <v>4</v>
      </c>
      <c r="X253" t="s">
        <v>277</v>
      </c>
      <c r="Y253" t="s">
        <v>268</v>
      </c>
      <c r="AB253" t="s">
        <v>274</v>
      </c>
      <c r="AC253" t="str">
        <f>CONCATENATE($R253,$R254,$R255,$R256)</f>
        <v>4321</v>
      </c>
      <c r="AT253">
        <f>(($AO$220-$AN$219)/($AN$220-$AN$219))</f>
        <v>0.70370370370370372</v>
      </c>
      <c r="AU253">
        <f>(($AP$216-$AN$219)/($AN$220-$AN$219))</f>
        <v>0.33333333333333331</v>
      </c>
      <c r="AV253">
        <f>(($AQ$220-$AN$219)/($AN$220-$AN$219))</f>
        <v>0.29629629629629628</v>
      </c>
      <c r="AW253">
        <f>(($AN$220-$AO$220)/($AO$221-$AO$220))</f>
        <v>0.33333333333333331</v>
      </c>
      <c r="AX253">
        <f>(($AP$217-$AO$220)/($AO$221-$AO$220))</f>
        <v>0.625</v>
      </c>
      <c r="AY253">
        <f>(($AQ$221-$AO$220)/($AO$221-$AO$220))</f>
        <v>0.58333333333333337</v>
      </c>
      <c r="AZ253">
        <f>(($AN$220-$AP$216)/($AP$217-$AP$216))</f>
        <v>0.72</v>
      </c>
      <c r="BA253">
        <f>(($AO$220-$AP$216)/($AP$217-$AP$216))</f>
        <v>0.4</v>
      </c>
      <c r="BB253">
        <f>(($AQ$220-$AP$215)/($AP$216-$AP$215))</f>
        <v>0.96</v>
      </c>
      <c r="BC253">
        <f>(($AN$220-$AQ$220)/($AQ$221-$AQ$220))</f>
        <v>0.76</v>
      </c>
      <c r="BD253">
        <f>(($AO$220-$AQ$220)/($AQ$221-$AQ$220))</f>
        <v>0.44</v>
      </c>
      <c r="BE253">
        <f>(($AP$217-$AQ$221)/($AQ$222-$AQ$221))</f>
        <v>0.04</v>
      </c>
      <c r="BG253">
        <v>4</v>
      </c>
      <c r="BH253">
        <v>1606</v>
      </c>
      <c r="BI253">
        <f>($BH$292-$BH$289)/200</f>
        <v>0.06</v>
      </c>
      <c r="BQ253">
        <f>1-(($AO$221-$AN$220)/($AN$221-$AN$220))</f>
        <v>0.33333333333333337</v>
      </c>
      <c r="BR253">
        <f>(($AP$217-$AN$220)/($AN$221-$AN$220))</f>
        <v>0.29166666666666669</v>
      </c>
      <c r="BS253">
        <f>(($AQ$221-$AN$220)/($AN$221-$AN$220))</f>
        <v>0.25</v>
      </c>
      <c r="BT253">
        <f>(($AN$221-$AO$221)/($AO$222-$AO$221))</f>
        <v>0.33333333333333331</v>
      </c>
      <c r="BU253">
        <f>1-(($AP$218-$AO$221)/($AO$222-$AO$221))</f>
        <v>0.29166666666666663</v>
      </c>
      <c r="BV253">
        <f>1-(($AQ$222-$AO$221)/($AO$222-$AO$221))</f>
        <v>0.375</v>
      </c>
      <c r="BW253">
        <f>1-(($AN$221-$AP$217)/($AP$218-$AP$217))</f>
        <v>0.34615384615384615</v>
      </c>
      <c r="BX253">
        <f>(($AO$221-$AP$217)/($AP$218-$AP$217))</f>
        <v>0.34615384615384615</v>
      </c>
      <c r="BY253">
        <f>1-(($AQ$221-$AP$216)/($AP$217-$AP$216))</f>
        <v>4.0000000000000036E-2</v>
      </c>
      <c r="BZ253">
        <f>1-(($AN$221-$AQ$221)/($AQ$222-$AQ$221))</f>
        <v>0.28000000000000003</v>
      </c>
      <c r="CA253">
        <f>(($AO$221-$AQ$221)/($AQ$222-$AQ$221))</f>
        <v>0.4</v>
      </c>
      <c r="CB253">
        <f>(($AP$218-$AQ$222)/($AQ$223-$AQ$222))</f>
        <v>0.08</v>
      </c>
    </row>
    <row r="254" spans="1:80" x14ac:dyDescent="0.25">
      <c r="A254">
        <v>253</v>
      </c>
      <c r="B254">
        <v>235.349614</v>
      </c>
      <c r="C254" s="2">
        <v>1</v>
      </c>
      <c r="F254">
        <v>233.51192699999999</v>
      </c>
      <c r="G254" s="4">
        <v>3</v>
      </c>
      <c r="H254">
        <v>228.554047</v>
      </c>
      <c r="I254" s="3">
        <v>4</v>
      </c>
      <c r="P254">
        <v>3</v>
      </c>
      <c r="Q254" t="str">
        <f>CONCATENATE(C254,E254,G254,I254)</f>
        <v>134</v>
      </c>
      <c r="R254">
        <v>3</v>
      </c>
      <c r="X254" t="s">
        <v>277</v>
      </c>
      <c r="Y254" t="s">
        <v>269</v>
      </c>
      <c r="AT254">
        <f>(($AO$221-$AN$220)/($AN$221-$AN$220))</f>
        <v>0.66666666666666663</v>
      </c>
      <c r="AU254">
        <f>(($AP$217-$AN$220)/($AN$221-$AN$220))</f>
        <v>0.29166666666666669</v>
      </c>
      <c r="AV254">
        <f>(($AQ$221-$AN$220)/($AN$221-$AN$220))</f>
        <v>0.25</v>
      </c>
      <c r="AW254">
        <f>(($AN$221-$AO$221)/($AO$222-$AO$221))</f>
        <v>0.33333333333333331</v>
      </c>
      <c r="AX254">
        <f>(($AP$218-$AO$221)/($AO$222-$AO$221))</f>
        <v>0.70833333333333337</v>
      </c>
      <c r="AY254">
        <f>(($AQ$222-$AO$221)/($AO$222-$AO$221))</f>
        <v>0.625</v>
      </c>
      <c r="AZ254">
        <f>(($AN$221-$AP$217)/($AP$218-$AP$217))</f>
        <v>0.65384615384615385</v>
      </c>
      <c r="BA254">
        <f>(($AO$221-$AP$217)/($AP$218-$AP$217))</f>
        <v>0.34615384615384615</v>
      </c>
      <c r="BB254">
        <f>(($AQ$221-$AP$216)/($AP$217-$AP$216))</f>
        <v>0.96</v>
      </c>
      <c r="BC254">
        <f>(($AN$221-$AQ$221)/($AQ$222-$AQ$221))</f>
        <v>0.72</v>
      </c>
      <c r="BD254">
        <f>(($AO$221-$AQ$221)/($AQ$222-$AQ$221))</f>
        <v>0.4</v>
      </c>
      <c r="BE254">
        <f>(($AP$218-$AQ$222)/($AQ$223-$AQ$222))</f>
        <v>0.08</v>
      </c>
      <c r="BG254">
        <v>3</v>
      </c>
      <c r="BH254">
        <v>1607</v>
      </c>
      <c r="BI254">
        <f>($BH$293-$BH$290)/200</f>
        <v>7.4999999999999997E-2</v>
      </c>
      <c r="BQ254">
        <f>1-(($AO$222-$AN$221)/($AN$222-$AN$221))</f>
        <v>0.36</v>
      </c>
      <c r="BR254">
        <f>(($AP$218-$AN$221)/($AN$222-$AN$221))</f>
        <v>0.36</v>
      </c>
      <c r="BS254">
        <f>(($AQ$222-$AN$221)/($AN$222-$AN$221))</f>
        <v>0.28000000000000003</v>
      </c>
      <c r="BY254">
        <f>1-(($AQ$222-$AP$217)/($AP$218-$AP$217))</f>
        <v>7.6923076923076872E-2</v>
      </c>
      <c r="BZ254">
        <f>1-(($AN$222-$AQ$222)/($AQ$223-$AQ$222))</f>
        <v>0.28000000000000003</v>
      </c>
      <c r="CA254">
        <f>(($AO$222-$AQ$222)/($AQ$223-$AQ$222))</f>
        <v>0.36</v>
      </c>
    </row>
    <row r="255" spans="1:80" x14ac:dyDescent="0.25">
      <c r="A255">
        <v>254</v>
      </c>
      <c r="F255">
        <v>233.53202899999999</v>
      </c>
      <c r="G255" s="4">
        <v>3</v>
      </c>
      <c r="H255">
        <v>228.57878500000001</v>
      </c>
      <c r="I255" s="3">
        <v>4</v>
      </c>
      <c r="P255">
        <v>2</v>
      </c>
      <c r="Q255" t="str">
        <f>CONCATENATE(C255,E255,G255,I255)</f>
        <v>34</v>
      </c>
      <c r="R255">
        <v>2</v>
      </c>
      <c r="X255" t="s">
        <v>277</v>
      </c>
      <c r="Y255" t="s">
        <v>270</v>
      </c>
      <c r="AT255">
        <f>(($AO$222-$AN$221)/($AN$222-$AN$221))</f>
        <v>0.64</v>
      </c>
      <c r="AU255">
        <f>(($AP$218-$AN$221)/($AN$222-$AN$221))</f>
        <v>0.36</v>
      </c>
      <c r="AV255">
        <f>(($AQ$222-$AN$221)/($AN$222-$AN$221))</f>
        <v>0.28000000000000003</v>
      </c>
      <c r="BB255">
        <f>(($AQ$222-$AP$217)/($AP$218-$AP$217))</f>
        <v>0.92307692307692313</v>
      </c>
      <c r="BC255">
        <f>(($AN$222-$AQ$222)/($AQ$223-$AQ$222))</f>
        <v>0.72</v>
      </c>
      <c r="BD255">
        <f>(($AO$222-$AQ$222)/($AQ$223-$AQ$222))</f>
        <v>0.36</v>
      </c>
      <c r="BG255">
        <v>2</v>
      </c>
      <c r="BH255">
        <v>1615</v>
      </c>
      <c r="BI255">
        <f>($BH$294-$BH$291)/200</f>
        <v>0.08</v>
      </c>
    </row>
    <row r="256" spans="1:80" x14ac:dyDescent="0.25">
      <c r="A256">
        <v>255</v>
      </c>
      <c r="F256">
        <v>233.53991500000001</v>
      </c>
      <c r="G256" s="4">
        <v>3</v>
      </c>
      <c r="H256">
        <v>228.59265199999999</v>
      </c>
      <c r="I256" s="3">
        <v>4</v>
      </c>
      <c r="P256">
        <v>2</v>
      </c>
      <c r="Q256" t="str">
        <f>CONCATENATE(C256,E256,G256,I256)</f>
        <v>34</v>
      </c>
      <c r="R256">
        <v>1</v>
      </c>
      <c r="X256" t="s">
        <v>277</v>
      </c>
      <c r="Y256" t="s">
        <v>271</v>
      </c>
      <c r="BG256">
        <v>1</v>
      </c>
      <c r="BH256">
        <v>1620</v>
      </c>
      <c r="BI256">
        <f>($BH$295-$BH$292)/200</f>
        <v>0.115</v>
      </c>
    </row>
    <row r="257" spans="1:61" x14ac:dyDescent="0.25">
      <c r="A257">
        <v>256</v>
      </c>
      <c r="F257">
        <v>233.530327</v>
      </c>
      <c r="G257" s="4">
        <v>3</v>
      </c>
      <c r="H257">
        <v>228.629299</v>
      </c>
      <c r="I257" s="3">
        <v>4</v>
      </c>
      <c r="P257">
        <v>2</v>
      </c>
      <c r="Q257" t="str">
        <f>CONCATENATE(C257,E257,G257,I257)</f>
        <v>34</v>
      </c>
      <c r="R257">
        <v>4</v>
      </c>
      <c r="X257" t="s">
        <v>277</v>
      </c>
      <c r="Y257" t="s">
        <v>268</v>
      </c>
      <c r="AB257" t="s">
        <v>274</v>
      </c>
      <c r="AC257" t="str">
        <f>CONCATENATE($R257,$R258,$R259,$R260)</f>
        <v>4321</v>
      </c>
      <c r="BG257">
        <v>4</v>
      </c>
      <c r="BH257">
        <v>1628</v>
      </c>
      <c r="BI257">
        <f>($BH$296-$BH$293)/200</f>
        <v>7.0000000000000007E-2</v>
      </c>
    </row>
    <row r="258" spans="1:61" x14ac:dyDescent="0.25">
      <c r="A258">
        <v>257</v>
      </c>
      <c r="F258">
        <v>233.54027600000001</v>
      </c>
      <c r="G258" s="4">
        <v>3</v>
      </c>
      <c r="H258">
        <v>228.730118</v>
      </c>
      <c r="I258" s="3">
        <v>4</v>
      </c>
      <c r="P258">
        <v>2</v>
      </c>
      <c r="Q258" t="str">
        <f>CONCATENATE(C258,E258,G258,I258)</f>
        <v>34</v>
      </c>
      <c r="R258">
        <v>3</v>
      </c>
      <c r="X258" t="s">
        <v>277</v>
      </c>
      <c r="Y258" t="s">
        <v>269</v>
      </c>
      <c r="BG258">
        <v>3</v>
      </c>
      <c r="BH258">
        <v>1629</v>
      </c>
      <c r="BI258">
        <f>($BH$297-$BH$294)/200</f>
        <v>7.4999999999999997E-2</v>
      </c>
    </row>
    <row r="259" spans="1:61" x14ac:dyDescent="0.25">
      <c r="A259">
        <v>258</v>
      </c>
      <c r="D259">
        <v>249.04177100000001</v>
      </c>
      <c r="E259" s="5">
        <v>2</v>
      </c>
      <c r="F259">
        <v>233.49981500000001</v>
      </c>
      <c r="G259" s="4">
        <v>3</v>
      </c>
      <c r="P259">
        <v>2</v>
      </c>
      <c r="Q259" t="str">
        <f>CONCATENATE(C259,E259,G259,I259)</f>
        <v>23</v>
      </c>
      <c r="R259">
        <v>2</v>
      </c>
      <c r="X259" t="s">
        <v>277</v>
      </c>
      <c r="Y259" t="s">
        <v>270</v>
      </c>
      <c r="BG259">
        <v>2</v>
      </c>
      <c r="BH259">
        <v>1639</v>
      </c>
      <c r="BI259">
        <f>($BH$298-$BH$295)/200</f>
        <v>8.5000000000000006E-2</v>
      </c>
    </row>
    <row r="260" spans="1:61" x14ac:dyDescent="0.25">
      <c r="A260">
        <v>259</v>
      </c>
      <c r="D260">
        <v>249.04177100000001</v>
      </c>
      <c r="E260" s="5">
        <v>2</v>
      </c>
      <c r="F260">
        <v>233.535483</v>
      </c>
      <c r="G260" s="4">
        <v>3</v>
      </c>
      <c r="P260">
        <v>2</v>
      </c>
      <c r="Q260" t="str">
        <f>CONCATENATE(C260,E260,G260,I260)</f>
        <v>23</v>
      </c>
      <c r="R260">
        <v>1</v>
      </c>
      <c r="X260" t="s">
        <v>276</v>
      </c>
      <c r="Y260" t="s">
        <v>272</v>
      </c>
      <c r="BG260">
        <v>1</v>
      </c>
      <c r="BH260">
        <v>1644</v>
      </c>
      <c r="BI260">
        <f>($BH$299-$BH$296)/200</f>
        <v>0.115</v>
      </c>
    </row>
    <row r="261" spans="1:61" x14ac:dyDescent="0.25">
      <c r="A261">
        <v>260</v>
      </c>
      <c r="D261">
        <v>249.104241</v>
      </c>
      <c r="E261" s="5">
        <v>2</v>
      </c>
      <c r="F261">
        <v>233.50507199999998</v>
      </c>
      <c r="G261" s="4">
        <v>3</v>
      </c>
      <c r="P261">
        <v>2</v>
      </c>
      <c r="Q261" t="str">
        <f>CONCATENATE(C261,E261,G261,I261)</f>
        <v>23</v>
      </c>
      <c r="R261">
        <v>3</v>
      </c>
      <c r="X261" t="s">
        <v>274</v>
      </c>
      <c r="Y261" t="s">
        <v>262</v>
      </c>
      <c r="AB261" t="s">
        <v>277</v>
      </c>
      <c r="AC261" t="str">
        <f>CONCATENATE($R261,$R262,$R263,$R264)</f>
        <v>3421</v>
      </c>
      <c r="BG261">
        <v>3</v>
      </c>
      <c r="BH261">
        <v>1652</v>
      </c>
      <c r="BI261">
        <f>($BH$300-$BH$297)/200</f>
        <v>0.08</v>
      </c>
    </row>
    <row r="262" spans="1:61" x14ac:dyDescent="0.25">
      <c r="A262">
        <v>261</v>
      </c>
      <c r="D262">
        <v>249.078419</v>
      </c>
      <c r="E262" s="5">
        <v>2</v>
      </c>
      <c r="F262">
        <v>233.47476399999999</v>
      </c>
      <c r="G262" s="4">
        <v>3</v>
      </c>
      <c r="P262">
        <v>2</v>
      </c>
      <c r="Q262" t="str">
        <f>CONCATENATE(C262,E262,G262,I262)</f>
        <v>23</v>
      </c>
      <c r="R262">
        <v>4</v>
      </c>
      <c r="X262" t="s">
        <v>274</v>
      </c>
      <c r="Y262" t="s">
        <v>259</v>
      </c>
      <c r="BG262">
        <v>4</v>
      </c>
      <c r="BH262">
        <v>1652</v>
      </c>
      <c r="BI262">
        <f>($BH$301-$BH$298)/200</f>
        <v>0.08</v>
      </c>
    </row>
    <row r="263" spans="1:61" x14ac:dyDescent="0.25">
      <c r="A263">
        <v>262</v>
      </c>
      <c r="D263">
        <v>249.082234</v>
      </c>
      <c r="E263" s="5">
        <v>2</v>
      </c>
      <c r="F263">
        <v>233.51192699999999</v>
      </c>
      <c r="G263" s="4">
        <v>3</v>
      </c>
      <c r="P263">
        <v>2</v>
      </c>
      <c r="Q263" t="str">
        <f>CONCATENATE(C263,E263,G263,I263)</f>
        <v>23</v>
      </c>
      <c r="R263">
        <v>2</v>
      </c>
      <c r="X263" t="s">
        <v>274</v>
      </c>
      <c r="Y263" t="s">
        <v>260</v>
      </c>
      <c r="BG263">
        <v>2</v>
      </c>
      <c r="BH263">
        <v>1661</v>
      </c>
      <c r="BI263">
        <f>($BH$302-$BH$299)/200</f>
        <v>0.09</v>
      </c>
    </row>
    <row r="264" spans="1:61" x14ac:dyDescent="0.25">
      <c r="A264">
        <v>263</v>
      </c>
      <c r="D264">
        <v>249.118573</v>
      </c>
      <c r="E264" s="5">
        <v>2</v>
      </c>
      <c r="F264">
        <v>233.51192699999999</v>
      </c>
      <c r="G264" s="4">
        <v>3</v>
      </c>
      <c r="P264">
        <v>2</v>
      </c>
      <c r="Q264" t="str">
        <f>CONCATENATE(C264,E264,G264,I264)</f>
        <v>23</v>
      </c>
      <c r="R264">
        <v>1</v>
      </c>
      <c r="X264" t="s">
        <v>274</v>
      </c>
      <c r="Y264" t="s">
        <v>261</v>
      </c>
      <c r="BG264">
        <v>1</v>
      </c>
      <c r="BH264">
        <v>1667</v>
      </c>
      <c r="BI264">
        <f>($BH$303-$BH$300)/200</f>
        <v>0.115</v>
      </c>
    </row>
    <row r="265" spans="1:61" x14ac:dyDescent="0.25">
      <c r="A265">
        <v>264</v>
      </c>
      <c r="D265">
        <v>249.123211</v>
      </c>
      <c r="E265" s="5">
        <v>2</v>
      </c>
      <c r="F265">
        <v>233.51192699999999</v>
      </c>
      <c r="G265" s="4">
        <v>3</v>
      </c>
      <c r="P265">
        <v>2</v>
      </c>
      <c r="Q265" t="str">
        <f>CONCATENATE(C265,E265,G265,I265)</f>
        <v>23</v>
      </c>
      <c r="R265">
        <v>4</v>
      </c>
      <c r="X265" t="s">
        <v>274</v>
      </c>
      <c r="Y265" t="s">
        <v>262</v>
      </c>
      <c r="AB265" t="s">
        <v>274</v>
      </c>
      <c r="AC265" t="str">
        <f>CONCATENATE($R265,$R266,$R267,$R268)</f>
        <v>4321</v>
      </c>
      <c r="BG265">
        <v>4</v>
      </c>
      <c r="BH265">
        <v>1674</v>
      </c>
      <c r="BI265">
        <f>($BH$304-$BH$301)/200</f>
        <v>7.4999999999999997E-2</v>
      </c>
    </row>
    <row r="266" spans="1:61" x14ac:dyDescent="0.25">
      <c r="A266">
        <v>265</v>
      </c>
      <c r="D266">
        <v>249.123211</v>
      </c>
      <c r="E266" s="5">
        <v>2</v>
      </c>
      <c r="P266">
        <v>1</v>
      </c>
      <c r="Q266" t="str">
        <f>CONCATENATE(C266,E266,G266,I266)</f>
        <v>2</v>
      </c>
      <c r="R266">
        <v>3</v>
      </c>
      <c r="X266" t="s">
        <v>274</v>
      </c>
      <c r="Y266" t="s">
        <v>259</v>
      </c>
      <c r="BG266">
        <v>3</v>
      </c>
      <c r="BH266">
        <v>1675</v>
      </c>
      <c r="BI266">
        <f>($BH$305-$BH$302)/200</f>
        <v>8.5000000000000006E-2</v>
      </c>
    </row>
    <row r="267" spans="1:61" x14ac:dyDescent="0.25">
      <c r="A267">
        <v>266</v>
      </c>
      <c r="D267">
        <v>249.07816300000002</v>
      </c>
      <c r="E267" s="5">
        <v>2</v>
      </c>
      <c r="P267">
        <v>1</v>
      </c>
      <c r="Q267" t="str">
        <f>CONCATENATE(C267,E267,G267,I267)</f>
        <v>2</v>
      </c>
      <c r="R267">
        <v>2</v>
      </c>
      <c r="X267" t="s">
        <v>274</v>
      </c>
      <c r="Y267" t="s">
        <v>260</v>
      </c>
      <c r="BG267">
        <v>2</v>
      </c>
      <c r="BH267">
        <v>1682</v>
      </c>
      <c r="BI267">
        <f>($BH$306-$BH$303)/200</f>
        <v>0.09</v>
      </c>
    </row>
    <row r="268" spans="1:61" x14ac:dyDescent="0.25">
      <c r="A268">
        <v>267</v>
      </c>
      <c r="D268">
        <v>249.04177100000001</v>
      </c>
      <c r="E268" s="5">
        <v>2</v>
      </c>
      <c r="P268">
        <v>1</v>
      </c>
      <c r="Q268" t="str">
        <f>CONCATENATE(C268,E268,G268,I268)</f>
        <v>2</v>
      </c>
      <c r="R268">
        <v>1</v>
      </c>
      <c r="X268" t="s">
        <v>274</v>
      </c>
      <c r="Y268" t="s">
        <v>261</v>
      </c>
      <c r="BG268">
        <v>1</v>
      </c>
      <c r="BH268">
        <v>1691</v>
      </c>
      <c r="BI268">
        <f>($BH$307-$BH$304)/200</f>
        <v>0.115</v>
      </c>
    </row>
    <row r="269" spans="1:61" x14ac:dyDescent="0.25">
      <c r="A269">
        <v>268</v>
      </c>
      <c r="D269">
        <v>249.061924</v>
      </c>
      <c r="E269" s="5">
        <v>2</v>
      </c>
      <c r="P269">
        <v>1</v>
      </c>
      <c r="Q269" t="str">
        <f>CONCATENATE(C269,E269,G269,I269)</f>
        <v>2</v>
      </c>
      <c r="R269">
        <v>4</v>
      </c>
      <c r="X269" t="s">
        <v>274</v>
      </c>
      <c r="Y269" t="s">
        <v>262</v>
      </c>
      <c r="AB269" t="s">
        <v>274</v>
      </c>
      <c r="AC269" t="str">
        <f>CONCATENATE($R269,$R270,$R271,$R272)</f>
        <v>4321</v>
      </c>
      <c r="BG269">
        <v>4</v>
      </c>
      <c r="BH269">
        <v>1697</v>
      </c>
      <c r="BI269">
        <f>($BH$308-$BH$305)/200</f>
        <v>7.4999999999999997E-2</v>
      </c>
    </row>
    <row r="270" spans="1:61" x14ac:dyDescent="0.25">
      <c r="A270">
        <v>269</v>
      </c>
      <c r="D270">
        <v>249.075222</v>
      </c>
      <c r="E270" s="5">
        <v>2</v>
      </c>
      <c r="P270">
        <v>1</v>
      </c>
      <c r="Q270" t="str">
        <f>CONCATENATE(C270,E270,G270,I270)</f>
        <v>2</v>
      </c>
      <c r="R270">
        <v>3</v>
      </c>
      <c r="X270" t="s">
        <v>274</v>
      </c>
      <c r="Y270" t="s">
        <v>259</v>
      </c>
      <c r="BG270">
        <v>3</v>
      </c>
      <c r="BH270">
        <v>1700</v>
      </c>
      <c r="BI270">
        <f>($BH$309-$BH$306)/200</f>
        <v>0.08</v>
      </c>
    </row>
    <row r="271" spans="1:61" x14ac:dyDescent="0.25">
      <c r="A271">
        <v>270</v>
      </c>
      <c r="B271">
        <v>259.56131399999998</v>
      </c>
      <c r="C271" s="2">
        <v>1</v>
      </c>
      <c r="D271">
        <v>249.19815499999999</v>
      </c>
      <c r="E271" s="5">
        <v>2</v>
      </c>
      <c r="P271">
        <v>2</v>
      </c>
      <c r="Q271" t="str">
        <f>CONCATENATE(C271,E271,G271,I271)</f>
        <v>12</v>
      </c>
      <c r="R271">
        <v>2</v>
      </c>
      <c r="X271" t="s">
        <v>274</v>
      </c>
      <c r="Y271" t="s">
        <v>260</v>
      </c>
      <c r="BG271">
        <v>2</v>
      </c>
      <c r="BH271">
        <v>1707</v>
      </c>
      <c r="BI271">
        <f>($BH$310-$BH$307)/200</f>
        <v>9.5000000000000001E-2</v>
      </c>
    </row>
    <row r="272" spans="1:61" x14ac:dyDescent="0.25">
      <c r="A272">
        <v>271</v>
      </c>
      <c r="B272">
        <v>259.625023</v>
      </c>
      <c r="C272" s="2">
        <v>1</v>
      </c>
      <c r="D272">
        <v>249.04177100000001</v>
      </c>
      <c r="E272" s="5">
        <v>2</v>
      </c>
      <c r="P272">
        <v>2</v>
      </c>
      <c r="Q272" t="str">
        <f>CONCATENATE(C272,E272,G272,I272)</f>
        <v>12</v>
      </c>
      <c r="R272">
        <v>1</v>
      </c>
      <c r="X272" t="s">
        <v>274</v>
      </c>
      <c r="Y272" t="s">
        <v>261</v>
      </c>
      <c r="BG272">
        <v>1</v>
      </c>
      <c r="BH272">
        <v>1716</v>
      </c>
      <c r="BI272">
        <f>($BH$311-$BH$308)/200</f>
        <v>0.11</v>
      </c>
    </row>
    <row r="273" spans="1:61" x14ac:dyDescent="0.25">
      <c r="A273">
        <v>272</v>
      </c>
      <c r="B273">
        <v>259.61461300000002</v>
      </c>
      <c r="C273" s="2">
        <v>1</v>
      </c>
      <c r="P273">
        <v>1</v>
      </c>
      <c r="Q273" t="str">
        <f>CONCATENATE(C273,E273,G273,I273)</f>
        <v>1</v>
      </c>
      <c r="R273">
        <v>4</v>
      </c>
      <c r="X273" t="s">
        <v>274</v>
      </c>
      <c r="Y273" t="s">
        <v>262</v>
      </c>
      <c r="BG273">
        <v>4</v>
      </c>
      <c r="BH273">
        <v>1723</v>
      </c>
      <c r="BI273">
        <f>($BH$312-$BH$309)/200</f>
        <v>8.5000000000000006E-2</v>
      </c>
    </row>
    <row r="274" spans="1:61" x14ac:dyDescent="0.25">
      <c r="A274">
        <v>273</v>
      </c>
      <c r="B274">
        <v>259.58023100000003</v>
      </c>
      <c r="C274" s="2">
        <v>1</v>
      </c>
      <c r="H274">
        <v>250.48880800000001</v>
      </c>
      <c r="I274" s="3">
        <v>4</v>
      </c>
      <c r="P274">
        <v>2</v>
      </c>
      <c r="Q274" t="str">
        <f>CONCATENATE(C274,E274,G274,I274)</f>
        <v>14</v>
      </c>
      <c r="R274">
        <v>3</v>
      </c>
      <c r="X274" t="s">
        <v>274</v>
      </c>
      <c r="Y274" t="s">
        <v>259</v>
      </c>
      <c r="BG274">
        <v>3</v>
      </c>
      <c r="BH274">
        <v>1726</v>
      </c>
      <c r="BI274">
        <f>($BH$313-$BH$310)/200</f>
        <v>7.4999999999999997E-2</v>
      </c>
    </row>
    <row r="275" spans="1:61" x14ac:dyDescent="0.25">
      <c r="A275">
        <v>274</v>
      </c>
      <c r="B275">
        <v>259.582089</v>
      </c>
      <c r="C275" s="2">
        <v>1</v>
      </c>
      <c r="H275">
        <v>250.487831</v>
      </c>
      <c r="I275" s="3">
        <v>4</v>
      </c>
      <c r="P275">
        <v>2</v>
      </c>
      <c r="Q275" t="str">
        <f>CONCATENATE(C275,E275,G275,I275)</f>
        <v>14</v>
      </c>
      <c r="R275" t="s">
        <v>22</v>
      </c>
      <c r="X275" t="s">
        <v>274</v>
      </c>
      <c r="Y275" t="s">
        <v>260</v>
      </c>
      <c r="BG275" t="s">
        <v>22</v>
      </c>
      <c r="BH275">
        <v>1729</v>
      </c>
      <c r="BI275">
        <f>($BH$314-$BH$311)/200</f>
        <v>0.1</v>
      </c>
    </row>
    <row r="276" spans="1:61" x14ac:dyDescent="0.25">
      <c r="A276">
        <v>275</v>
      </c>
      <c r="B276">
        <v>259.59837399999998</v>
      </c>
      <c r="C276" s="2">
        <v>1</v>
      </c>
      <c r="H276">
        <v>250.50916699999999</v>
      </c>
      <c r="I276" s="3">
        <v>4</v>
      </c>
      <c r="P276">
        <v>2</v>
      </c>
      <c r="Q276" t="str">
        <f>CONCATENATE(C276,E276,G276,I276)</f>
        <v>14</v>
      </c>
      <c r="R276" t="s">
        <v>22</v>
      </c>
      <c r="X276" t="s">
        <v>274</v>
      </c>
      <c r="Y276" t="s">
        <v>261</v>
      </c>
      <c r="BG276" t="s">
        <v>22</v>
      </c>
      <c r="BH276">
        <v>1762</v>
      </c>
      <c r="BI276">
        <f>($BH$315-$BH$312)/200</f>
        <v>0.11</v>
      </c>
    </row>
    <row r="277" spans="1:61" x14ac:dyDescent="0.25">
      <c r="A277">
        <v>276</v>
      </c>
      <c r="B277">
        <v>259.58466399999998</v>
      </c>
      <c r="C277" s="2">
        <v>1</v>
      </c>
      <c r="H277">
        <v>250.51035300000001</v>
      </c>
      <c r="I277" s="3">
        <v>4</v>
      </c>
      <c r="P277">
        <v>2</v>
      </c>
      <c r="Q277" t="str">
        <f>CONCATENATE(C277,E277,G277,I277)</f>
        <v>14</v>
      </c>
      <c r="R277">
        <v>2</v>
      </c>
      <c r="X277" t="s">
        <v>274</v>
      </c>
      <c r="Y277" t="s">
        <v>262</v>
      </c>
      <c r="AB277" t="s">
        <v>274</v>
      </c>
      <c r="AC277" t="str">
        <f>CONCATENATE($R277,$R278,$R279,$R280)</f>
        <v>2143</v>
      </c>
      <c r="BG277">
        <v>2</v>
      </c>
      <c r="BH277">
        <v>1763</v>
      </c>
      <c r="BI277">
        <f>($BH$316-$BH$313)/200</f>
        <v>0.1</v>
      </c>
    </row>
    <row r="278" spans="1:61" x14ac:dyDescent="0.25">
      <c r="A278">
        <v>277</v>
      </c>
      <c r="B278">
        <v>259.58152000000001</v>
      </c>
      <c r="C278" s="2">
        <v>1</v>
      </c>
      <c r="H278">
        <v>250.486695</v>
      </c>
      <c r="I278" s="3">
        <v>4</v>
      </c>
      <c r="P278">
        <v>2</v>
      </c>
      <c r="Q278" t="str">
        <f>CONCATENATE(C278,E278,G278,I278)</f>
        <v>14</v>
      </c>
      <c r="R278">
        <v>1</v>
      </c>
      <c r="X278" t="s">
        <v>277</v>
      </c>
      <c r="Y278" t="s">
        <v>268</v>
      </c>
      <c r="BG278">
        <v>1</v>
      </c>
      <c r="BH278">
        <v>1773</v>
      </c>
      <c r="BI278">
        <f>($BH$322-$BH$319)/200</f>
        <v>4.4999999999999998E-2</v>
      </c>
    </row>
    <row r="279" spans="1:61" x14ac:dyDescent="0.25">
      <c r="A279">
        <v>278</v>
      </c>
      <c r="B279">
        <v>259.57749999999999</v>
      </c>
      <c r="C279" s="2">
        <v>1</v>
      </c>
      <c r="H279">
        <v>250.458191</v>
      </c>
      <c r="I279" s="3">
        <v>4</v>
      </c>
      <c r="P279">
        <v>2</v>
      </c>
      <c r="Q279" t="str">
        <f>CONCATENATE(C279,E279,G279,I279)</f>
        <v>14</v>
      </c>
      <c r="R279">
        <v>4</v>
      </c>
      <c r="X279" t="s">
        <v>277</v>
      </c>
      <c r="Y279" t="s">
        <v>269</v>
      </c>
      <c r="BG279">
        <v>4</v>
      </c>
      <c r="BH279">
        <v>1774</v>
      </c>
      <c r="BI279">
        <f>($BH$323-$BH$320)/200</f>
        <v>8.5000000000000006E-2</v>
      </c>
    </row>
    <row r="280" spans="1:61" x14ac:dyDescent="0.25">
      <c r="A280">
        <v>279</v>
      </c>
      <c r="B280">
        <v>259.58667400000002</v>
      </c>
      <c r="C280" s="2">
        <v>1</v>
      </c>
      <c r="H280">
        <v>250.49823800000001</v>
      </c>
      <c r="I280" s="3">
        <v>4</v>
      </c>
      <c r="P280">
        <v>2</v>
      </c>
      <c r="Q280" t="str">
        <f>CONCATENATE(C280,E280,G280,I280)</f>
        <v>14</v>
      </c>
      <c r="R280">
        <v>3</v>
      </c>
      <c r="X280" t="s">
        <v>277</v>
      </c>
      <c r="Y280" t="s">
        <v>270</v>
      </c>
      <c r="BG280">
        <v>3</v>
      </c>
      <c r="BH280">
        <v>1778</v>
      </c>
      <c r="BI280">
        <f>($BH$324-$BH$321)/200</f>
        <v>7.4999999999999997E-2</v>
      </c>
    </row>
    <row r="281" spans="1:61" x14ac:dyDescent="0.25">
      <c r="A281">
        <v>280</v>
      </c>
      <c r="B281">
        <v>259.56064600000002</v>
      </c>
      <c r="C281" s="2">
        <v>1</v>
      </c>
      <c r="H281">
        <v>250.47246999999999</v>
      </c>
      <c r="I281" s="3">
        <v>4</v>
      </c>
      <c r="P281">
        <v>2</v>
      </c>
      <c r="Q281" t="str">
        <f>CONCATENATE(C281,E281,G281,I281)</f>
        <v>14</v>
      </c>
      <c r="R281">
        <v>2</v>
      </c>
      <c r="X281" t="s">
        <v>277</v>
      </c>
      <c r="Y281" t="s">
        <v>271</v>
      </c>
      <c r="AB281" t="s">
        <v>274</v>
      </c>
      <c r="AC281" t="str">
        <f>CONCATENATE($R281,$R282,$R283,$R284)</f>
        <v>2143</v>
      </c>
      <c r="BG281">
        <v>2</v>
      </c>
      <c r="BH281">
        <v>1788</v>
      </c>
      <c r="BI281">
        <f>($BH$325-$BH$322)/200</f>
        <v>0.1</v>
      </c>
    </row>
    <row r="282" spans="1:61" x14ac:dyDescent="0.25">
      <c r="A282">
        <v>281</v>
      </c>
      <c r="B282">
        <v>259.58466399999998</v>
      </c>
      <c r="C282" s="2">
        <v>1</v>
      </c>
      <c r="H282">
        <v>250.46267699999999</v>
      </c>
      <c r="I282" s="3">
        <v>4</v>
      </c>
      <c r="P282">
        <v>2</v>
      </c>
      <c r="Q282" t="str">
        <f>CONCATENATE(C282,E282,G282,I282)</f>
        <v>14</v>
      </c>
      <c r="R282">
        <v>1</v>
      </c>
      <c r="X282" t="s">
        <v>277</v>
      </c>
      <c r="Y282" t="s">
        <v>268</v>
      </c>
      <c r="BG282">
        <v>1</v>
      </c>
      <c r="BH282">
        <v>1795</v>
      </c>
      <c r="BI282">
        <f>($BH$326-$BH$323)/200</f>
        <v>5.5E-2</v>
      </c>
    </row>
    <row r="283" spans="1:61" x14ac:dyDescent="0.25">
      <c r="A283">
        <v>282</v>
      </c>
      <c r="B283">
        <v>259.598839</v>
      </c>
      <c r="C283" s="2">
        <v>1</v>
      </c>
      <c r="F283">
        <v>256.941868</v>
      </c>
      <c r="G283" s="4">
        <v>3</v>
      </c>
      <c r="H283">
        <v>250.45303799999999</v>
      </c>
      <c r="I283" s="3">
        <v>4</v>
      </c>
      <c r="P283">
        <v>3</v>
      </c>
      <c r="Q283" t="str">
        <f>CONCATENATE(C283,E283,G283,I283)</f>
        <v>134</v>
      </c>
      <c r="R283">
        <v>4</v>
      </c>
      <c r="X283" t="s">
        <v>277</v>
      </c>
      <c r="Y283" t="s">
        <v>269</v>
      </c>
      <c r="BG283">
        <v>4</v>
      </c>
      <c r="BH283">
        <v>1801</v>
      </c>
      <c r="BI283">
        <f>($BH$327-$BH$324)/200</f>
        <v>0.09</v>
      </c>
    </row>
    <row r="284" spans="1:61" x14ac:dyDescent="0.25">
      <c r="A284">
        <v>283</v>
      </c>
      <c r="B284">
        <v>259.56131399999998</v>
      </c>
      <c r="C284" s="2">
        <v>1</v>
      </c>
      <c r="F284">
        <v>256.99171100000001</v>
      </c>
      <c r="G284" s="4">
        <v>3</v>
      </c>
      <c r="H284">
        <v>250.46030500000001</v>
      </c>
      <c r="I284" s="3">
        <v>4</v>
      </c>
      <c r="P284">
        <v>3</v>
      </c>
      <c r="Q284" t="str">
        <f>CONCATENATE(C284,E284,G284,I284)</f>
        <v>134</v>
      </c>
      <c r="R284">
        <v>3</v>
      </c>
      <c r="X284" t="s">
        <v>277</v>
      </c>
      <c r="Y284" t="s">
        <v>270</v>
      </c>
      <c r="BG284">
        <v>3</v>
      </c>
      <c r="BH284">
        <v>1802</v>
      </c>
      <c r="BI284">
        <f>($BH$328-$BH$325)/200</f>
        <v>0.08</v>
      </c>
    </row>
    <row r="285" spans="1:61" x14ac:dyDescent="0.25">
      <c r="A285">
        <v>284</v>
      </c>
      <c r="F285">
        <v>256.97583800000001</v>
      </c>
      <c r="G285" s="4">
        <v>3</v>
      </c>
      <c r="H285">
        <v>250.44030800000002</v>
      </c>
      <c r="I285" s="3">
        <v>4</v>
      </c>
      <c r="P285">
        <v>2</v>
      </c>
      <c r="Q285" t="str">
        <f>CONCATENATE(C285,E285,G285,I285)</f>
        <v>34</v>
      </c>
      <c r="R285">
        <v>2</v>
      </c>
      <c r="X285" t="s">
        <v>277</v>
      </c>
      <c r="Y285" t="s">
        <v>271</v>
      </c>
      <c r="AB285" t="s">
        <v>274</v>
      </c>
      <c r="AC285" t="str">
        <f>CONCATENATE($R285,$R286,$R287,$R288)</f>
        <v>2143</v>
      </c>
      <c r="BG285">
        <v>2</v>
      </c>
      <c r="BH285">
        <v>1812</v>
      </c>
      <c r="BI285">
        <f>($BH$329-$BH$326)/200</f>
        <v>0.115</v>
      </c>
    </row>
    <row r="286" spans="1:61" x14ac:dyDescent="0.25">
      <c r="A286">
        <v>285</v>
      </c>
      <c r="D286">
        <v>270.01148599999999</v>
      </c>
      <c r="E286" s="5">
        <v>2</v>
      </c>
      <c r="F286">
        <v>256.941868</v>
      </c>
      <c r="G286" s="4">
        <v>3</v>
      </c>
      <c r="H286">
        <v>250.48880800000001</v>
      </c>
      <c r="I286" s="3">
        <v>4</v>
      </c>
      <c r="J286">
        <v>235.85937899999999</v>
      </c>
      <c r="K286" t="s">
        <v>22</v>
      </c>
      <c r="Q286" t="str">
        <f>CONCATENATE(C286,E286,G286,I286)</f>
        <v>234</v>
      </c>
      <c r="R286">
        <v>1</v>
      </c>
      <c r="X286" t="s">
        <v>277</v>
      </c>
      <c r="Y286" t="s">
        <v>268</v>
      </c>
      <c r="BG286">
        <v>1</v>
      </c>
      <c r="BH286">
        <v>1820</v>
      </c>
      <c r="BI286">
        <f>($BH$330-$BH$327)/200</f>
        <v>5.5E-2</v>
      </c>
    </row>
    <row r="287" spans="1:61" x14ac:dyDescent="0.25">
      <c r="A287">
        <v>318</v>
      </c>
      <c r="Q287" t="str">
        <f>CONCATENATE(C287,E287,G287,I287)</f>
        <v/>
      </c>
      <c r="R287">
        <v>4</v>
      </c>
      <c r="X287" t="s">
        <v>277</v>
      </c>
      <c r="Y287" t="s">
        <v>269</v>
      </c>
      <c r="BG287">
        <v>4</v>
      </c>
      <c r="BH287">
        <v>1825</v>
      </c>
      <c r="BI287">
        <f>($BH$331-$BH$328)/200</f>
        <v>8.5000000000000006E-2</v>
      </c>
    </row>
    <row r="288" spans="1:61" x14ac:dyDescent="0.25">
      <c r="A288">
        <v>319</v>
      </c>
      <c r="Q288" t="str">
        <f>CONCATENATE(C288,E288,G288,I288)</f>
        <v/>
      </c>
      <c r="R288">
        <v>3</v>
      </c>
      <c r="X288" t="s">
        <v>277</v>
      </c>
      <c r="Y288" t="s">
        <v>270</v>
      </c>
      <c r="BG288">
        <v>3</v>
      </c>
      <c r="BH288">
        <v>1827</v>
      </c>
      <c r="BI288">
        <f>($BH$332-$BH$329)/200</f>
        <v>7.0000000000000007E-2</v>
      </c>
    </row>
    <row r="289" spans="1:61" x14ac:dyDescent="0.25">
      <c r="A289">
        <v>320</v>
      </c>
      <c r="J289">
        <v>38.171168999999999</v>
      </c>
      <c r="K289" t="s">
        <v>22</v>
      </c>
      <c r="Q289" t="str">
        <f>CONCATENATE(C289,E289,G289,I289)</f>
        <v/>
      </c>
      <c r="R289">
        <v>2</v>
      </c>
      <c r="X289" t="s">
        <v>277</v>
      </c>
      <c r="Y289" t="s">
        <v>271</v>
      </c>
      <c r="AB289" t="s">
        <v>277</v>
      </c>
      <c r="AC289" t="str">
        <f>CONCATENATE($R289,$R290,$R291,$R292)</f>
        <v>2134</v>
      </c>
      <c r="BG289">
        <v>2</v>
      </c>
      <c r="BH289">
        <v>1838</v>
      </c>
      <c r="BI289">
        <f>($BH$333-$BH$330)/200</f>
        <v>0.11</v>
      </c>
    </row>
    <row r="290" spans="1:61" x14ac:dyDescent="0.25">
      <c r="A290">
        <v>321</v>
      </c>
      <c r="B290">
        <v>31.809221000000001</v>
      </c>
      <c r="C290" s="2">
        <v>1</v>
      </c>
      <c r="P290">
        <v>1</v>
      </c>
      <c r="Q290" t="str">
        <f>CONCATENATE(C290,E290,G290,I290)</f>
        <v>1</v>
      </c>
      <c r="R290">
        <v>1</v>
      </c>
      <c r="X290" t="s">
        <v>277</v>
      </c>
      <c r="Y290" t="s">
        <v>268</v>
      </c>
      <c r="BG290">
        <v>1</v>
      </c>
      <c r="BH290">
        <v>1844</v>
      </c>
      <c r="BI290">
        <f>($BH$334-$BH$331)/200</f>
        <v>0.06</v>
      </c>
    </row>
    <row r="291" spans="1:61" x14ac:dyDescent="0.25">
      <c r="A291">
        <v>322</v>
      </c>
      <c r="B291">
        <v>31.795884999999998</v>
      </c>
      <c r="C291" s="2">
        <v>1</v>
      </c>
      <c r="P291">
        <v>1</v>
      </c>
      <c r="Q291" t="str">
        <f>CONCATENATE(C291,E291,G291,I291)</f>
        <v>1</v>
      </c>
      <c r="R291">
        <v>3</v>
      </c>
      <c r="X291" t="s">
        <v>277</v>
      </c>
      <c r="Y291" t="s">
        <v>269</v>
      </c>
      <c r="BG291">
        <v>3</v>
      </c>
      <c r="BH291">
        <v>1850</v>
      </c>
      <c r="BI291">
        <f>($BH$335-$BH$332)/200</f>
        <v>9.5000000000000001E-2</v>
      </c>
    </row>
    <row r="292" spans="1:61" x14ac:dyDescent="0.25">
      <c r="A292">
        <v>323</v>
      </c>
      <c r="B292">
        <v>31.791460000000001</v>
      </c>
      <c r="C292" s="2">
        <v>1</v>
      </c>
      <c r="P292">
        <v>1</v>
      </c>
      <c r="Q292" t="str">
        <f>CONCATENATE(C292,E292,G292,I292)</f>
        <v>1</v>
      </c>
      <c r="R292">
        <v>4</v>
      </c>
      <c r="X292" t="s">
        <v>277</v>
      </c>
      <c r="Y292" t="s">
        <v>270</v>
      </c>
      <c r="BG292">
        <v>4</v>
      </c>
      <c r="BH292">
        <v>1850</v>
      </c>
      <c r="BI292">
        <f>($BH$336-$BH$333)/200</f>
        <v>7.4999999999999997E-2</v>
      </c>
    </row>
    <row r="293" spans="1:61" x14ac:dyDescent="0.25">
      <c r="A293">
        <v>324</v>
      </c>
      <c r="B293">
        <v>31.756409000000005</v>
      </c>
      <c r="C293" s="2">
        <v>1</v>
      </c>
      <c r="P293">
        <v>1</v>
      </c>
      <c r="Q293" t="str">
        <f>CONCATENATE(C293,E293,G293,I293)</f>
        <v>1</v>
      </c>
      <c r="R293">
        <v>2</v>
      </c>
      <c r="X293" t="s">
        <v>277</v>
      </c>
      <c r="Y293" t="s">
        <v>271</v>
      </c>
      <c r="AB293" t="s">
        <v>277</v>
      </c>
      <c r="AC293" t="str">
        <f>CONCATENATE($R293,$R294,$R295,$R296)</f>
        <v>2134</v>
      </c>
      <c r="BG293">
        <v>2</v>
      </c>
      <c r="BH293">
        <v>1859</v>
      </c>
      <c r="BI293">
        <f>($BH$337-$BH$334)/200</f>
        <v>0.12</v>
      </c>
    </row>
    <row r="294" spans="1:61" x14ac:dyDescent="0.25">
      <c r="A294">
        <v>325</v>
      </c>
      <c r="B294">
        <v>31.753233000000002</v>
      </c>
      <c r="C294" s="2">
        <v>1</v>
      </c>
      <c r="P294">
        <v>1</v>
      </c>
      <c r="Q294" t="str">
        <f>CONCATENATE(C294,E294,G294,I294)</f>
        <v>1</v>
      </c>
      <c r="R294">
        <v>1</v>
      </c>
      <c r="X294" t="s">
        <v>277</v>
      </c>
      <c r="Y294" t="s">
        <v>268</v>
      </c>
      <c r="BG294">
        <v>1</v>
      </c>
      <c r="BH294">
        <v>1866</v>
      </c>
      <c r="BI294">
        <f>($BH$338-$BH$335)/200</f>
        <v>6.5000000000000002E-2</v>
      </c>
    </row>
    <row r="295" spans="1:61" x14ac:dyDescent="0.25">
      <c r="A295">
        <v>326</v>
      </c>
      <c r="B295">
        <v>31.765888000000004</v>
      </c>
      <c r="C295" s="2">
        <v>1</v>
      </c>
      <c r="P295">
        <v>1</v>
      </c>
      <c r="Q295" t="str">
        <f>CONCATENATE(C295,E295,G295,I295)</f>
        <v>1</v>
      </c>
      <c r="R295">
        <v>3</v>
      </c>
      <c r="X295" t="s">
        <v>277</v>
      </c>
      <c r="Y295" t="s">
        <v>269</v>
      </c>
      <c r="BG295">
        <v>3</v>
      </c>
      <c r="BH295">
        <v>1873</v>
      </c>
      <c r="BI295">
        <f>($BH$339-$BH$336)/200</f>
        <v>8.5000000000000006E-2</v>
      </c>
    </row>
    <row r="296" spans="1:61" x14ac:dyDescent="0.25">
      <c r="A296">
        <v>327</v>
      </c>
      <c r="B296">
        <v>31.760992000000002</v>
      </c>
      <c r="C296" s="2">
        <v>1</v>
      </c>
      <c r="P296">
        <v>1</v>
      </c>
      <c r="Q296" t="str">
        <f>CONCATENATE(C296,E296,G296,I296)</f>
        <v>1</v>
      </c>
      <c r="R296">
        <v>4</v>
      </c>
      <c r="X296" t="s">
        <v>277</v>
      </c>
      <c r="Y296" t="s">
        <v>270</v>
      </c>
      <c r="BG296">
        <v>4</v>
      </c>
      <c r="BH296">
        <v>1873</v>
      </c>
      <c r="BI296">
        <f>($BH$340-$BH$337)/200</f>
        <v>7.0000000000000007E-2</v>
      </c>
    </row>
    <row r="297" spans="1:61" x14ac:dyDescent="0.25">
      <c r="A297">
        <v>328</v>
      </c>
      <c r="B297">
        <v>31.766098</v>
      </c>
      <c r="C297" s="2">
        <v>1</v>
      </c>
      <c r="P297">
        <v>1</v>
      </c>
      <c r="Q297" t="str">
        <f>CONCATENATE(C297,E297,G297,I297)</f>
        <v>1</v>
      </c>
      <c r="R297">
        <v>2</v>
      </c>
      <c r="X297" t="s">
        <v>276</v>
      </c>
      <c r="Y297" t="s">
        <v>272</v>
      </c>
      <c r="AB297" t="s">
        <v>274</v>
      </c>
      <c r="AC297" t="str">
        <f>CONCATENATE($R297,$R298,$R299,$R300)</f>
        <v>2143</v>
      </c>
      <c r="BG297">
        <v>2</v>
      </c>
      <c r="BH297">
        <v>1881</v>
      </c>
      <c r="BI297">
        <f>($BH$341-$BH$338)/200</f>
        <v>0.11</v>
      </c>
    </row>
    <row r="298" spans="1:61" x14ac:dyDescent="0.25">
      <c r="A298">
        <v>329</v>
      </c>
      <c r="B298">
        <v>31.757868000000002</v>
      </c>
      <c r="C298" s="2">
        <v>1</v>
      </c>
      <c r="P298">
        <v>1</v>
      </c>
      <c r="Q298" t="str">
        <f>CONCATENATE(C298,E298,G298,I298)</f>
        <v>1</v>
      </c>
      <c r="R298">
        <v>1</v>
      </c>
      <c r="X298" t="s">
        <v>274</v>
      </c>
      <c r="Y298" t="s">
        <v>262</v>
      </c>
      <c r="BG298">
        <v>1</v>
      </c>
      <c r="BH298">
        <v>1890</v>
      </c>
      <c r="BI298">
        <f>($BH$342-$BH$339)/200</f>
        <v>7.4999999999999997E-2</v>
      </c>
    </row>
    <row r="299" spans="1:61" x14ac:dyDescent="0.25">
      <c r="A299">
        <v>330</v>
      </c>
      <c r="B299">
        <v>31.782293000000003</v>
      </c>
      <c r="C299" s="2">
        <v>1</v>
      </c>
      <c r="D299">
        <v>39.164860000000004</v>
      </c>
      <c r="E299" s="5">
        <v>2</v>
      </c>
      <c r="P299">
        <v>2</v>
      </c>
      <c r="Q299" t="str">
        <f>CONCATENATE(C299,E299,G299,I299)</f>
        <v>12</v>
      </c>
      <c r="R299">
        <v>4</v>
      </c>
      <c r="X299" t="s">
        <v>274</v>
      </c>
      <c r="Y299" t="s">
        <v>259</v>
      </c>
      <c r="BG299">
        <v>4</v>
      </c>
      <c r="BH299">
        <v>1896</v>
      </c>
      <c r="BI299">
        <f>($BH$343-$BH$340)/200</f>
        <v>8.5000000000000006E-2</v>
      </c>
    </row>
    <row r="300" spans="1:61" x14ac:dyDescent="0.25">
      <c r="A300">
        <v>331</v>
      </c>
      <c r="B300">
        <v>31.809221000000001</v>
      </c>
      <c r="C300" s="2">
        <v>1</v>
      </c>
      <c r="D300">
        <v>39.156219</v>
      </c>
      <c r="E300" s="5">
        <v>2</v>
      </c>
      <c r="P300">
        <v>2</v>
      </c>
      <c r="Q300" t="str">
        <f>CONCATENATE(C300,E300,G300,I300)</f>
        <v>12</v>
      </c>
      <c r="R300">
        <v>3</v>
      </c>
      <c r="X300" t="s">
        <v>274</v>
      </c>
      <c r="Y300" t="s">
        <v>260</v>
      </c>
      <c r="BG300">
        <v>3</v>
      </c>
      <c r="BH300">
        <v>1897</v>
      </c>
      <c r="BI300">
        <f>($BH$344-$BH$341)/200</f>
        <v>0.08</v>
      </c>
    </row>
    <row r="301" spans="1:61" x14ac:dyDescent="0.25">
      <c r="A301">
        <v>332</v>
      </c>
      <c r="B301">
        <v>31.809221000000001</v>
      </c>
      <c r="C301" s="2">
        <v>1</v>
      </c>
      <c r="D301">
        <v>39.158352000000001</v>
      </c>
      <c r="E301" s="5">
        <v>2</v>
      </c>
      <c r="P301">
        <v>2</v>
      </c>
      <c r="Q301" t="str">
        <f>CONCATENATE(C301,E301,G301,I301)</f>
        <v>12</v>
      </c>
      <c r="R301">
        <v>2</v>
      </c>
      <c r="X301" t="s">
        <v>274</v>
      </c>
      <c r="Y301" t="s">
        <v>261</v>
      </c>
      <c r="AB301" t="s">
        <v>274</v>
      </c>
      <c r="AC301" t="str">
        <f>CONCATENATE($R301,$R302,$R303,$R304)</f>
        <v>2143</v>
      </c>
      <c r="BG301">
        <v>2</v>
      </c>
      <c r="BH301">
        <v>1906</v>
      </c>
      <c r="BI301">
        <f>($BH$345-$BH$342)/200</f>
        <v>0.11</v>
      </c>
    </row>
    <row r="302" spans="1:61" x14ac:dyDescent="0.25">
      <c r="A302">
        <v>333</v>
      </c>
      <c r="D302">
        <v>39.194965000000003</v>
      </c>
      <c r="E302" s="5">
        <v>2</v>
      </c>
      <c r="P302">
        <v>1</v>
      </c>
      <c r="Q302" t="str">
        <f>CONCATENATE(C302,E302,G302,I302)</f>
        <v>2</v>
      </c>
      <c r="R302">
        <v>1</v>
      </c>
      <c r="X302" t="s">
        <v>274</v>
      </c>
      <c r="Y302" t="s">
        <v>262</v>
      </c>
      <c r="BG302">
        <v>1</v>
      </c>
      <c r="BH302">
        <v>1914</v>
      </c>
      <c r="BI302">
        <f>($BH$346-$BH$343)/200</f>
        <v>7.4999999999999997E-2</v>
      </c>
    </row>
    <row r="303" spans="1:61" x14ac:dyDescent="0.25">
      <c r="A303">
        <v>334</v>
      </c>
      <c r="D303">
        <v>39.18309</v>
      </c>
      <c r="E303" s="5">
        <v>2</v>
      </c>
      <c r="P303">
        <v>1</v>
      </c>
      <c r="Q303" t="str">
        <f>CONCATENATE(C303,E303,G303,I303)</f>
        <v>2</v>
      </c>
      <c r="R303">
        <v>4</v>
      </c>
      <c r="X303" t="s">
        <v>274</v>
      </c>
      <c r="Y303" t="s">
        <v>259</v>
      </c>
      <c r="BG303">
        <v>4</v>
      </c>
      <c r="BH303">
        <v>1920</v>
      </c>
      <c r="BI303">
        <f>($BH$347-$BH$344)/200</f>
        <v>7.4999999999999997E-2</v>
      </c>
    </row>
    <row r="304" spans="1:61" x14ac:dyDescent="0.25">
      <c r="A304">
        <v>335</v>
      </c>
      <c r="D304">
        <v>39.209598</v>
      </c>
      <c r="E304" s="5">
        <v>2</v>
      </c>
      <c r="P304">
        <v>1</v>
      </c>
      <c r="Q304" t="str">
        <f>CONCATENATE(C304,E304,G304,I304)</f>
        <v>2</v>
      </c>
      <c r="R304">
        <v>3</v>
      </c>
      <c r="X304" t="s">
        <v>274</v>
      </c>
      <c r="Y304" t="s">
        <v>260</v>
      </c>
      <c r="BG304">
        <v>3</v>
      </c>
      <c r="BH304">
        <v>1921</v>
      </c>
      <c r="BI304">
        <f>($BH$348-$BH$345)/200</f>
        <v>0.08</v>
      </c>
    </row>
    <row r="305" spans="1:61" x14ac:dyDescent="0.25">
      <c r="A305">
        <v>336</v>
      </c>
      <c r="D305">
        <v>39.185486000000004</v>
      </c>
      <c r="E305" s="5">
        <v>2</v>
      </c>
      <c r="F305">
        <v>34.14076</v>
      </c>
      <c r="G305" s="4">
        <v>3</v>
      </c>
      <c r="P305">
        <v>2</v>
      </c>
      <c r="Q305" t="str">
        <f>CONCATENATE(C305,E305,G305,I305)</f>
        <v>23</v>
      </c>
      <c r="R305">
        <v>2</v>
      </c>
      <c r="X305" t="s">
        <v>274</v>
      </c>
      <c r="Y305" t="s">
        <v>261</v>
      </c>
      <c r="AB305" t="s">
        <v>274</v>
      </c>
      <c r="AC305" t="str">
        <f>CONCATENATE($R305,$R306,$R307,$R308)</f>
        <v>2143</v>
      </c>
      <c r="BG305">
        <v>2</v>
      </c>
      <c r="BH305">
        <v>1931</v>
      </c>
      <c r="BI305">
        <f>($BH$349-$BH$346)/200</f>
        <v>0.115</v>
      </c>
    </row>
    <row r="306" spans="1:61" x14ac:dyDescent="0.25">
      <c r="A306">
        <v>337</v>
      </c>
      <c r="D306">
        <v>39.165123000000001</v>
      </c>
      <c r="E306" s="5">
        <v>2</v>
      </c>
      <c r="F306">
        <v>34.205496000000004</v>
      </c>
      <c r="G306" s="4">
        <v>3</v>
      </c>
      <c r="P306">
        <v>2</v>
      </c>
      <c r="Q306" t="str">
        <f>CONCATENATE(C306,E306,G306,I306)</f>
        <v>23</v>
      </c>
      <c r="R306">
        <v>1</v>
      </c>
      <c r="X306" t="s">
        <v>274</v>
      </c>
      <c r="Y306" t="s">
        <v>262</v>
      </c>
      <c r="BG306">
        <v>1</v>
      </c>
      <c r="BH306">
        <v>1938</v>
      </c>
      <c r="BI306">
        <f>($BH$350-$BH$347)/200</f>
        <v>9.5000000000000001E-2</v>
      </c>
    </row>
    <row r="307" spans="1:61" x14ac:dyDescent="0.25">
      <c r="A307">
        <v>338</v>
      </c>
      <c r="D307">
        <v>39.180744000000004</v>
      </c>
      <c r="E307" s="5">
        <v>2</v>
      </c>
      <c r="F307">
        <v>34.190445000000004</v>
      </c>
      <c r="G307" s="4">
        <v>3</v>
      </c>
      <c r="P307">
        <v>2</v>
      </c>
      <c r="Q307" t="str">
        <f>CONCATENATE(C307,E307,G307,I307)</f>
        <v>23</v>
      </c>
      <c r="R307">
        <v>4</v>
      </c>
      <c r="X307" t="s">
        <v>276</v>
      </c>
      <c r="Y307" t="s">
        <v>273</v>
      </c>
      <c r="BG307">
        <v>4</v>
      </c>
      <c r="BH307">
        <v>1944</v>
      </c>
      <c r="BI307">
        <f>($BH$356-$BH$353)/200</f>
        <v>0.11</v>
      </c>
    </row>
    <row r="308" spans="1:61" x14ac:dyDescent="0.25">
      <c r="A308">
        <v>339</v>
      </c>
      <c r="D308">
        <v>39.164860000000004</v>
      </c>
      <c r="E308" s="5">
        <v>2</v>
      </c>
      <c r="F308">
        <v>34.174194</v>
      </c>
      <c r="G308" s="4">
        <v>3</v>
      </c>
      <c r="H308">
        <v>37.162887000000005</v>
      </c>
      <c r="I308" s="3">
        <v>4</v>
      </c>
      <c r="P308">
        <v>3</v>
      </c>
      <c r="Q308" t="str">
        <f>CONCATENATE(C308,E308,G308,I308)</f>
        <v>234</v>
      </c>
      <c r="R308">
        <v>3</v>
      </c>
      <c r="X308" t="s">
        <v>277</v>
      </c>
      <c r="Y308" t="s">
        <v>270</v>
      </c>
      <c r="BG308">
        <v>3</v>
      </c>
      <c r="BH308">
        <v>1946</v>
      </c>
      <c r="BI308">
        <f>($BH$357-$BH$354)/200</f>
        <v>0.09</v>
      </c>
    </row>
    <row r="309" spans="1:61" x14ac:dyDescent="0.25">
      <c r="A309">
        <v>340</v>
      </c>
      <c r="F309">
        <v>34.175289000000006</v>
      </c>
      <c r="G309" s="4">
        <v>3</v>
      </c>
      <c r="H309">
        <v>37.144089000000001</v>
      </c>
      <c r="I309" s="3">
        <v>4</v>
      </c>
      <c r="P309">
        <v>2</v>
      </c>
      <c r="Q309" t="str">
        <f>CONCATENATE(C309,E309,G309,I309)</f>
        <v>34</v>
      </c>
      <c r="R309">
        <v>2</v>
      </c>
      <c r="X309" t="s">
        <v>277</v>
      </c>
      <c r="Y309" t="s">
        <v>271</v>
      </c>
      <c r="AB309" t="s">
        <v>274</v>
      </c>
      <c r="AC309" t="str">
        <f>CONCATENATE($R309,$R310,$R311,$R312)</f>
        <v>2143</v>
      </c>
      <c r="BG309">
        <v>2</v>
      </c>
      <c r="BH309">
        <v>1954</v>
      </c>
      <c r="BI309">
        <f>($BH$358-$BH$355)/200</f>
        <v>0.115</v>
      </c>
    </row>
    <row r="310" spans="1:61" x14ac:dyDescent="0.25">
      <c r="A310">
        <v>341</v>
      </c>
      <c r="F310">
        <v>34.177530000000004</v>
      </c>
      <c r="G310" s="4">
        <v>3</v>
      </c>
      <c r="H310">
        <v>37.167469000000004</v>
      </c>
      <c r="I310" s="3">
        <v>4</v>
      </c>
      <c r="P310">
        <v>2</v>
      </c>
      <c r="Q310" t="str">
        <f>CONCATENATE(C310,E310,G310,I310)</f>
        <v>34</v>
      </c>
      <c r="R310">
        <v>1</v>
      </c>
      <c r="X310" t="s">
        <v>277</v>
      </c>
      <c r="Y310" t="s">
        <v>268</v>
      </c>
      <c r="BG310">
        <v>1</v>
      </c>
      <c r="BH310">
        <v>1963</v>
      </c>
      <c r="BI310">
        <f>($BH$359-$BH$356)/200</f>
        <v>5.5E-2</v>
      </c>
    </row>
    <row r="311" spans="1:61" x14ac:dyDescent="0.25">
      <c r="A311">
        <v>342</v>
      </c>
      <c r="F311">
        <v>34.170027000000005</v>
      </c>
      <c r="G311" s="4">
        <v>3</v>
      </c>
      <c r="H311">
        <v>37.171116000000005</v>
      </c>
      <c r="I311" s="3">
        <v>4</v>
      </c>
      <c r="P311">
        <v>2</v>
      </c>
      <c r="Q311" t="str">
        <f>CONCATENATE(C311,E311,G311,I311)</f>
        <v>34</v>
      </c>
      <c r="R311">
        <v>4</v>
      </c>
      <c r="X311" t="s">
        <v>277</v>
      </c>
      <c r="Y311" t="s">
        <v>269</v>
      </c>
      <c r="BG311">
        <v>4</v>
      </c>
      <c r="BH311">
        <v>1968</v>
      </c>
      <c r="BI311">
        <f>($BH$360-$BH$357)/200</f>
        <v>0.09</v>
      </c>
    </row>
    <row r="312" spans="1:61" x14ac:dyDescent="0.25">
      <c r="A312">
        <v>343</v>
      </c>
      <c r="F312">
        <v>34.191383000000002</v>
      </c>
      <c r="G312" s="4">
        <v>3</v>
      </c>
      <c r="H312">
        <v>37.149033000000003</v>
      </c>
      <c r="I312" s="3">
        <v>4</v>
      </c>
      <c r="P312">
        <v>2</v>
      </c>
      <c r="Q312" t="str">
        <f>CONCATENATE(C312,E312,G312,I312)</f>
        <v>34</v>
      </c>
      <c r="R312">
        <v>3</v>
      </c>
      <c r="X312" t="s">
        <v>277</v>
      </c>
      <c r="Y312" t="s">
        <v>270</v>
      </c>
      <c r="BG312">
        <v>3</v>
      </c>
      <c r="BH312">
        <v>1971</v>
      </c>
      <c r="BI312">
        <f>($BH$361-$BH$358)/200</f>
        <v>7.4999999999999997E-2</v>
      </c>
    </row>
    <row r="313" spans="1:61" x14ac:dyDescent="0.25">
      <c r="A313">
        <v>344</v>
      </c>
      <c r="F313">
        <v>34.14076</v>
      </c>
      <c r="G313" s="4">
        <v>3</v>
      </c>
      <c r="H313">
        <v>37.125702000000004</v>
      </c>
      <c r="I313" s="3">
        <v>4</v>
      </c>
      <c r="P313">
        <v>2</v>
      </c>
      <c r="Q313" t="str">
        <f>CONCATENATE(C313,E313,G313,I313)</f>
        <v>34</v>
      </c>
      <c r="R313">
        <v>2</v>
      </c>
      <c r="X313" t="s">
        <v>277</v>
      </c>
      <c r="Y313" t="s">
        <v>271</v>
      </c>
      <c r="AB313" t="s">
        <v>274</v>
      </c>
      <c r="AC313" t="str">
        <f>CONCATENATE($R313,$R314,$R315,$R316)</f>
        <v>2143</v>
      </c>
      <c r="BG313">
        <v>2</v>
      </c>
      <c r="BH313">
        <v>1978</v>
      </c>
      <c r="BI313">
        <f>($BH$362-$BH$359)/200</f>
        <v>0.11</v>
      </c>
    </row>
    <row r="314" spans="1:61" x14ac:dyDescent="0.25">
      <c r="A314">
        <v>345</v>
      </c>
      <c r="F314">
        <v>34.14076</v>
      </c>
      <c r="G314" s="4">
        <v>3</v>
      </c>
      <c r="H314">
        <v>37.132159999999999</v>
      </c>
      <c r="I314" s="3">
        <v>4</v>
      </c>
      <c r="P314">
        <v>2</v>
      </c>
      <c r="Q314" t="str">
        <f>CONCATENATE(C314,E314,G314,I314)</f>
        <v>34</v>
      </c>
      <c r="R314">
        <v>1</v>
      </c>
      <c r="X314" t="s">
        <v>277</v>
      </c>
      <c r="Y314" t="s">
        <v>268</v>
      </c>
      <c r="BG314">
        <v>1</v>
      </c>
      <c r="BH314">
        <v>1988</v>
      </c>
      <c r="BI314">
        <f>($BH$363-$BH$360)/200</f>
        <v>6.5000000000000002E-2</v>
      </c>
    </row>
    <row r="315" spans="1:61" x14ac:dyDescent="0.25">
      <c r="A315">
        <v>346</v>
      </c>
      <c r="H315">
        <v>37.162887000000005</v>
      </c>
      <c r="I315" s="3">
        <v>4</v>
      </c>
      <c r="P315">
        <v>1</v>
      </c>
      <c r="Q315" t="str">
        <f>CONCATENATE(C315,E315,G315,I315)</f>
        <v>4</v>
      </c>
      <c r="R315">
        <v>4</v>
      </c>
      <c r="X315" t="s">
        <v>277</v>
      </c>
      <c r="Y315" t="s">
        <v>269</v>
      </c>
      <c r="BG315">
        <v>4</v>
      </c>
      <c r="BH315">
        <v>1993</v>
      </c>
      <c r="BI315">
        <f>($BH$364-$BH$361)/200</f>
        <v>9.5000000000000001E-2</v>
      </c>
    </row>
    <row r="316" spans="1:61" x14ac:dyDescent="0.25">
      <c r="A316">
        <v>347</v>
      </c>
      <c r="H316">
        <v>37.162887000000005</v>
      </c>
      <c r="I316" s="3">
        <v>4</v>
      </c>
      <c r="P316">
        <v>1</v>
      </c>
      <c r="Q316" t="str">
        <f>CONCATENATE(C316,E316,G316,I316)</f>
        <v>4</v>
      </c>
      <c r="R316">
        <v>3</v>
      </c>
      <c r="X316" t="s">
        <v>277</v>
      </c>
      <c r="Y316" t="s">
        <v>270</v>
      </c>
      <c r="BG316">
        <v>3</v>
      </c>
      <c r="BH316">
        <v>1998</v>
      </c>
      <c r="BI316">
        <f>($BH$365-$BH$362)/200</f>
        <v>0.09</v>
      </c>
    </row>
    <row r="317" spans="1:61" x14ac:dyDescent="0.25">
      <c r="A317">
        <v>348</v>
      </c>
      <c r="B317">
        <v>57.555790000000002</v>
      </c>
      <c r="C317" s="2">
        <v>1</v>
      </c>
      <c r="P317">
        <v>1</v>
      </c>
      <c r="Q317" t="str">
        <f>CONCATENATE(C317,E317,G317,I317)</f>
        <v>1</v>
      </c>
      <c r="R317" t="s">
        <v>22</v>
      </c>
      <c r="X317" t="s">
        <v>277</v>
      </c>
      <c r="Y317" t="s">
        <v>271</v>
      </c>
      <c r="BG317" t="s">
        <v>22</v>
      </c>
      <c r="BH317">
        <v>2000</v>
      </c>
      <c r="BI317">
        <f>($BH$366-$BH$363)/200</f>
        <v>0.12</v>
      </c>
    </row>
    <row r="318" spans="1:61" x14ac:dyDescent="0.25">
      <c r="A318">
        <v>349</v>
      </c>
      <c r="B318">
        <v>57.558552000000006</v>
      </c>
      <c r="C318" s="2">
        <v>1</v>
      </c>
      <c r="P318">
        <v>1</v>
      </c>
      <c r="Q318" t="str">
        <f>CONCATENATE(C318,E318,G318,I318)</f>
        <v>1</v>
      </c>
      <c r="R318" t="s">
        <v>22</v>
      </c>
      <c r="X318" t="s">
        <v>277</v>
      </c>
      <c r="Y318" t="s">
        <v>268</v>
      </c>
      <c r="BG318" t="s">
        <v>22</v>
      </c>
      <c r="BH318">
        <v>2033</v>
      </c>
      <c r="BI318">
        <f>($BH$367-$BH$364)/200</f>
        <v>6.5000000000000002E-2</v>
      </c>
    </row>
    <row r="319" spans="1:61" x14ac:dyDescent="0.25">
      <c r="A319">
        <v>350</v>
      </c>
      <c r="B319">
        <v>57.567146000000001</v>
      </c>
      <c r="C319" s="2">
        <v>1</v>
      </c>
      <c r="P319">
        <v>1</v>
      </c>
      <c r="Q319" t="str">
        <f>CONCATENATE(C319,E319,G319,I319)</f>
        <v>1</v>
      </c>
      <c r="R319">
        <v>2</v>
      </c>
      <c r="X319" t="s">
        <v>277</v>
      </c>
      <c r="Y319" t="s">
        <v>269</v>
      </c>
      <c r="AB319" t="s">
        <v>277</v>
      </c>
      <c r="AC319" t="str">
        <f>CONCATENATE($R319,$R320,$R321,$R322)</f>
        <v>2134</v>
      </c>
      <c r="BG319">
        <v>2</v>
      </c>
      <c r="BH319">
        <v>2034</v>
      </c>
      <c r="BI319">
        <f>($BH$368-$BH$365)/200</f>
        <v>0.08</v>
      </c>
    </row>
    <row r="320" spans="1:61" x14ac:dyDescent="0.25">
      <c r="A320">
        <v>351</v>
      </c>
      <c r="B320">
        <v>57.564697000000002</v>
      </c>
      <c r="C320" s="2">
        <v>1</v>
      </c>
      <c r="P320">
        <v>1</v>
      </c>
      <c r="Q320" t="str">
        <f>CONCATENATE(C320,E320,G320,I320)</f>
        <v>1</v>
      </c>
      <c r="R320">
        <v>1</v>
      </c>
      <c r="X320" t="s">
        <v>277</v>
      </c>
      <c r="Y320" t="s">
        <v>270</v>
      </c>
      <c r="BG320">
        <v>1</v>
      </c>
      <c r="BH320">
        <v>2035</v>
      </c>
      <c r="BI320">
        <f>($BH$369-$BH$366)/200</f>
        <v>7.4999999999999997E-2</v>
      </c>
    </row>
    <row r="321" spans="1:61" x14ac:dyDescent="0.25">
      <c r="A321">
        <v>352</v>
      </c>
      <c r="B321">
        <v>57.553032000000002</v>
      </c>
      <c r="C321" s="2">
        <v>1</v>
      </c>
      <c r="P321">
        <v>1</v>
      </c>
      <c r="Q321" t="str">
        <f>CONCATENATE(C321,E321,G321,I321)</f>
        <v>1</v>
      </c>
      <c r="R321">
        <v>3</v>
      </c>
      <c r="X321" t="s">
        <v>277</v>
      </c>
      <c r="Y321" t="s">
        <v>271</v>
      </c>
      <c r="BG321">
        <v>3</v>
      </c>
      <c r="BH321">
        <v>2042</v>
      </c>
      <c r="BI321">
        <f>($BH$370-$BH$367)/200</f>
        <v>0.11</v>
      </c>
    </row>
    <row r="322" spans="1:61" x14ac:dyDescent="0.25">
      <c r="A322">
        <v>353</v>
      </c>
      <c r="B322">
        <v>57.576572000000006</v>
      </c>
      <c r="C322" s="2">
        <v>1</v>
      </c>
      <c r="P322">
        <v>1</v>
      </c>
      <c r="Q322" t="str">
        <f>CONCATENATE(C322,E322,G322,I322)</f>
        <v>1</v>
      </c>
      <c r="R322">
        <v>4</v>
      </c>
      <c r="X322" t="s">
        <v>277</v>
      </c>
      <c r="Y322" t="s">
        <v>268</v>
      </c>
      <c r="BG322">
        <v>4</v>
      </c>
      <c r="BH322">
        <v>2043</v>
      </c>
      <c r="BI322">
        <f>($BH$371-$BH$368)/200</f>
        <v>7.0000000000000007E-2</v>
      </c>
    </row>
    <row r="323" spans="1:61" x14ac:dyDescent="0.25">
      <c r="A323">
        <v>354</v>
      </c>
      <c r="B323">
        <v>57.574383000000005</v>
      </c>
      <c r="C323" s="2">
        <v>1</v>
      </c>
      <c r="D323">
        <v>63.484478000000003</v>
      </c>
      <c r="E323" s="5">
        <v>2</v>
      </c>
      <c r="P323">
        <v>2</v>
      </c>
      <c r="Q323" t="str">
        <f>CONCATENATE(C323,E323,G323,I323)</f>
        <v>12</v>
      </c>
      <c r="R323">
        <v>2</v>
      </c>
      <c r="X323" t="s">
        <v>277</v>
      </c>
      <c r="Y323" t="s">
        <v>269</v>
      </c>
      <c r="AB323" t="s">
        <v>277</v>
      </c>
      <c r="AC323" t="str">
        <f>CONCATENATE($R323,$R324,$R325,$R326)</f>
        <v>2134</v>
      </c>
      <c r="BG323">
        <v>2</v>
      </c>
      <c r="BH323">
        <v>2052</v>
      </c>
      <c r="BI323">
        <f>($BH$372-$BH$369)/200</f>
        <v>9.5000000000000001E-2</v>
      </c>
    </row>
    <row r="324" spans="1:61" x14ac:dyDescent="0.25">
      <c r="A324">
        <v>355</v>
      </c>
      <c r="B324">
        <v>57.561104</v>
      </c>
      <c r="C324" s="2">
        <v>1</v>
      </c>
      <c r="D324">
        <v>63.539577000000001</v>
      </c>
      <c r="E324" s="5">
        <v>2</v>
      </c>
      <c r="P324">
        <v>2</v>
      </c>
      <c r="Q324" t="str">
        <f>CONCATENATE(C324,E324,G324,I324)</f>
        <v>12</v>
      </c>
      <c r="R324">
        <v>1</v>
      </c>
      <c r="X324" t="s">
        <v>277</v>
      </c>
      <c r="Y324" t="s">
        <v>270</v>
      </c>
      <c r="BG324">
        <v>1</v>
      </c>
      <c r="BH324">
        <v>2057</v>
      </c>
      <c r="BI324">
        <f>($BH$373-$BH$370)/200</f>
        <v>0.08</v>
      </c>
    </row>
    <row r="325" spans="1:61" x14ac:dyDescent="0.25">
      <c r="A325">
        <v>356</v>
      </c>
      <c r="B325">
        <v>57.555790000000002</v>
      </c>
      <c r="C325" s="2">
        <v>1</v>
      </c>
      <c r="D325">
        <v>63.553229999999999</v>
      </c>
      <c r="E325" s="5">
        <v>2</v>
      </c>
      <c r="P325">
        <v>2</v>
      </c>
      <c r="Q325" t="str">
        <f>CONCATENATE(C325,E325,G325,I325)</f>
        <v>12</v>
      </c>
      <c r="R325">
        <v>3</v>
      </c>
      <c r="X325" t="s">
        <v>277</v>
      </c>
      <c r="Y325" t="s">
        <v>271</v>
      </c>
      <c r="BG325">
        <v>3</v>
      </c>
      <c r="BH325">
        <v>2063</v>
      </c>
      <c r="BI325">
        <f>($BH$374-$BH$371)/200</f>
        <v>0.115</v>
      </c>
    </row>
    <row r="326" spans="1:61" x14ac:dyDescent="0.25">
      <c r="A326">
        <v>357</v>
      </c>
      <c r="D326">
        <v>63.540728999999999</v>
      </c>
      <c r="E326" s="5">
        <v>2</v>
      </c>
      <c r="P326">
        <v>1</v>
      </c>
      <c r="Q326" t="str">
        <f>CONCATENATE(C326,E326,G326,I326)</f>
        <v>2</v>
      </c>
      <c r="R326">
        <v>4</v>
      </c>
      <c r="X326" t="s">
        <v>277</v>
      </c>
      <c r="Y326" t="s">
        <v>268</v>
      </c>
      <c r="BG326">
        <v>4</v>
      </c>
      <c r="BH326">
        <v>2063</v>
      </c>
      <c r="BI326">
        <f>($BH$375-$BH$372)/200</f>
        <v>0.06</v>
      </c>
    </row>
    <row r="327" spans="1:61" x14ac:dyDescent="0.25">
      <c r="A327">
        <v>358</v>
      </c>
      <c r="D327">
        <v>63.551144000000001</v>
      </c>
      <c r="E327" s="5">
        <v>2</v>
      </c>
      <c r="P327">
        <v>1</v>
      </c>
      <c r="Q327" t="str">
        <f>CONCATENATE(C327,E327,G327,I327)</f>
        <v>2</v>
      </c>
      <c r="R327">
        <v>2</v>
      </c>
      <c r="X327" t="s">
        <v>277</v>
      </c>
      <c r="Y327" t="s">
        <v>269</v>
      </c>
      <c r="AB327" t="s">
        <v>277</v>
      </c>
      <c r="AC327" t="str">
        <f>CONCATENATE($R327,$R328,$R329,$R330)</f>
        <v>2134</v>
      </c>
      <c r="BG327">
        <v>2</v>
      </c>
      <c r="BH327">
        <v>2075</v>
      </c>
      <c r="BI327">
        <f>($BH$376-$BH$373)/200</f>
        <v>0.09</v>
      </c>
    </row>
    <row r="328" spans="1:61" x14ac:dyDescent="0.25">
      <c r="A328">
        <v>359</v>
      </c>
      <c r="D328">
        <v>63.548386000000001</v>
      </c>
      <c r="E328" s="5">
        <v>2</v>
      </c>
      <c r="P328">
        <v>1</v>
      </c>
      <c r="Q328" t="str">
        <f>CONCATENATE(C328,E328,G328,I328)</f>
        <v>2</v>
      </c>
      <c r="R328">
        <v>1</v>
      </c>
      <c r="X328" t="s">
        <v>277</v>
      </c>
      <c r="Y328" t="s">
        <v>270</v>
      </c>
      <c r="BG328">
        <v>1</v>
      </c>
      <c r="BH328">
        <v>2079</v>
      </c>
      <c r="BI328">
        <f>($BH$377-$BH$374)/200</f>
        <v>7.4999999999999997E-2</v>
      </c>
    </row>
    <row r="329" spans="1:61" x14ac:dyDescent="0.25">
      <c r="A329">
        <v>360</v>
      </c>
      <c r="D329">
        <v>63.605411000000004</v>
      </c>
      <c r="E329" s="5">
        <v>2</v>
      </c>
      <c r="P329">
        <v>1</v>
      </c>
      <c r="Q329" t="str">
        <f>CONCATENATE(C329,E329,G329,I329)</f>
        <v>2</v>
      </c>
      <c r="R329">
        <v>3</v>
      </c>
      <c r="X329" t="s">
        <v>276</v>
      </c>
      <c r="Y329" t="s">
        <v>272</v>
      </c>
      <c r="BG329">
        <v>3</v>
      </c>
      <c r="BH329">
        <v>2086</v>
      </c>
      <c r="BI329">
        <f>($BH$378-$BH$375)/200</f>
        <v>0.115</v>
      </c>
    </row>
    <row r="330" spans="1:61" x14ac:dyDescent="0.25">
      <c r="A330">
        <v>361</v>
      </c>
      <c r="D330">
        <v>63.530048000000001</v>
      </c>
      <c r="E330" s="5">
        <v>2</v>
      </c>
      <c r="F330">
        <v>61.265800000000006</v>
      </c>
      <c r="G330" s="4">
        <v>3</v>
      </c>
      <c r="P330">
        <v>2</v>
      </c>
      <c r="Q330" t="str">
        <f>CONCATENATE(C330,E330,G330,I330)</f>
        <v>23</v>
      </c>
      <c r="R330">
        <v>4</v>
      </c>
      <c r="X330" t="s">
        <v>274</v>
      </c>
      <c r="Y330" t="s">
        <v>262</v>
      </c>
      <c r="BG330">
        <v>4</v>
      </c>
      <c r="BH330">
        <v>2086</v>
      </c>
      <c r="BI330">
        <f>($BH$379-$BH$376)/200</f>
        <v>7.0000000000000007E-2</v>
      </c>
    </row>
    <row r="331" spans="1:61" x14ac:dyDescent="0.25">
      <c r="A331">
        <v>362</v>
      </c>
      <c r="D331">
        <v>63.484478000000003</v>
      </c>
      <c r="E331" s="5">
        <v>2</v>
      </c>
      <c r="F331">
        <v>61.246681000000002</v>
      </c>
      <c r="G331" s="4">
        <v>3</v>
      </c>
      <c r="P331">
        <v>2</v>
      </c>
      <c r="Q331" t="str">
        <f>CONCATENATE(C331,E331,G331,I331)</f>
        <v>23</v>
      </c>
      <c r="R331">
        <v>2</v>
      </c>
      <c r="X331" t="s">
        <v>274</v>
      </c>
      <c r="Y331" t="s">
        <v>259</v>
      </c>
      <c r="AB331" t="s">
        <v>277</v>
      </c>
      <c r="AC331" t="str">
        <f>CONCATENATE($R331,$R332,$R333,$R334)</f>
        <v>2134</v>
      </c>
      <c r="BG331">
        <v>2</v>
      </c>
      <c r="BH331">
        <v>2096</v>
      </c>
      <c r="BI331">
        <f>($BH$380-$BH$377)/200</f>
        <v>0.09</v>
      </c>
    </row>
    <row r="332" spans="1:61" x14ac:dyDescent="0.25">
      <c r="A332">
        <v>363</v>
      </c>
      <c r="F332">
        <v>61.263248000000004</v>
      </c>
      <c r="G332" s="4">
        <v>3</v>
      </c>
      <c r="H332">
        <v>62.898109000000005</v>
      </c>
      <c r="I332" s="3">
        <v>4</v>
      </c>
      <c r="P332">
        <v>2</v>
      </c>
      <c r="Q332" t="str">
        <f>CONCATENATE(C332,E332,G332,I332)</f>
        <v>34</v>
      </c>
      <c r="R332">
        <v>1</v>
      </c>
      <c r="X332" t="s">
        <v>274</v>
      </c>
      <c r="Y332" t="s">
        <v>260</v>
      </c>
      <c r="BG332">
        <v>1</v>
      </c>
      <c r="BH332">
        <v>2100</v>
      </c>
      <c r="BI332">
        <f>($BH$381-$BH$378)/200</f>
        <v>8.5000000000000006E-2</v>
      </c>
    </row>
    <row r="333" spans="1:61" x14ac:dyDescent="0.25">
      <c r="A333">
        <v>364</v>
      </c>
      <c r="F333">
        <v>61.333088000000004</v>
      </c>
      <c r="G333" s="4">
        <v>3</v>
      </c>
      <c r="H333">
        <v>62.940655</v>
      </c>
      <c r="I333" s="3">
        <v>4</v>
      </c>
      <c r="P333">
        <v>2</v>
      </c>
      <c r="Q333" t="str">
        <f>CONCATENATE(C333,E333,G333,I333)</f>
        <v>34</v>
      </c>
      <c r="R333">
        <v>3</v>
      </c>
      <c r="X333" t="s">
        <v>274</v>
      </c>
      <c r="Y333" t="s">
        <v>261</v>
      </c>
      <c r="BG333">
        <v>3</v>
      </c>
      <c r="BH333">
        <v>2108</v>
      </c>
      <c r="BI333">
        <f>($BH$382-$BH$379)/200</f>
        <v>0.115</v>
      </c>
    </row>
    <row r="334" spans="1:61" x14ac:dyDescent="0.25">
      <c r="A334">
        <v>365</v>
      </c>
      <c r="F334">
        <v>61.359386000000001</v>
      </c>
      <c r="G334" s="4">
        <v>3</v>
      </c>
      <c r="H334">
        <v>62.899146999999999</v>
      </c>
      <c r="I334" s="3">
        <v>4</v>
      </c>
      <c r="P334">
        <v>2</v>
      </c>
      <c r="Q334" t="str">
        <f>CONCATENATE(C334,E334,G334,I334)</f>
        <v>34</v>
      </c>
      <c r="R334">
        <v>4</v>
      </c>
      <c r="X334" t="s">
        <v>274</v>
      </c>
      <c r="Y334" t="s">
        <v>262</v>
      </c>
      <c r="BG334">
        <v>4</v>
      </c>
      <c r="BH334">
        <v>2108</v>
      </c>
      <c r="BI334">
        <f>($BH$383-$BH$380)/200</f>
        <v>0.08</v>
      </c>
    </row>
    <row r="335" spans="1:61" x14ac:dyDescent="0.25">
      <c r="A335">
        <v>366</v>
      </c>
      <c r="F335">
        <v>61.293243000000004</v>
      </c>
      <c r="G335" s="4">
        <v>3</v>
      </c>
      <c r="H335">
        <v>62.882061</v>
      </c>
      <c r="I335" s="3">
        <v>4</v>
      </c>
      <c r="P335">
        <v>2</v>
      </c>
      <c r="Q335" t="str">
        <f>CONCATENATE(C335,E335,G335,I335)</f>
        <v>34</v>
      </c>
      <c r="R335">
        <v>2</v>
      </c>
      <c r="X335" t="s">
        <v>274</v>
      </c>
      <c r="Y335" t="s">
        <v>259</v>
      </c>
      <c r="AB335" t="s">
        <v>277</v>
      </c>
      <c r="AC335" t="str">
        <f>CONCATENATE($R335,$R336,$R337,$R338)</f>
        <v>2134</v>
      </c>
      <c r="BG335">
        <v>2</v>
      </c>
      <c r="BH335">
        <v>2119</v>
      </c>
      <c r="BI335">
        <f>($BH$384-$BH$381)/200</f>
        <v>8.5000000000000006E-2</v>
      </c>
    </row>
    <row r="336" spans="1:61" x14ac:dyDescent="0.25">
      <c r="A336">
        <v>367</v>
      </c>
      <c r="F336">
        <v>61.302624000000002</v>
      </c>
      <c r="G336" s="4">
        <v>3</v>
      </c>
      <c r="H336">
        <v>62.908832000000004</v>
      </c>
      <c r="I336" s="3">
        <v>4</v>
      </c>
      <c r="P336">
        <v>2</v>
      </c>
      <c r="Q336" t="str">
        <f>CONCATENATE(C336,E336,G336,I336)</f>
        <v>34</v>
      </c>
      <c r="R336">
        <v>1</v>
      </c>
      <c r="X336" t="s">
        <v>274</v>
      </c>
      <c r="Y336" t="s">
        <v>260</v>
      </c>
      <c r="BG336">
        <v>1</v>
      </c>
      <c r="BH336">
        <v>2123</v>
      </c>
      <c r="BI336">
        <f>($BH$385-$BH$382)/200</f>
        <v>0.09</v>
      </c>
    </row>
    <row r="337" spans="1:61" x14ac:dyDescent="0.25">
      <c r="A337">
        <v>368</v>
      </c>
      <c r="F337">
        <v>61.265800000000006</v>
      </c>
      <c r="G337" s="4">
        <v>3</v>
      </c>
      <c r="H337">
        <v>62.909458000000001</v>
      </c>
      <c r="I337" s="3">
        <v>4</v>
      </c>
      <c r="P337">
        <v>2</v>
      </c>
      <c r="Q337" t="str">
        <f>CONCATENATE(C337,E337,G337,I337)</f>
        <v>34</v>
      </c>
      <c r="R337">
        <v>3</v>
      </c>
      <c r="X337" t="s">
        <v>274</v>
      </c>
      <c r="Y337" t="s">
        <v>261</v>
      </c>
      <c r="BG337">
        <v>3</v>
      </c>
      <c r="BH337">
        <v>2132</v>
      </c>
      <c r="BI337">
        <f>($BH$386-$BH$383)/200</f>
        <v>0.12</v>
      </c>
    </row>
    <row r="338" spans="1:61" x14ac:dyDescent="0.25">
      <c r="A338">
        <v>369</v>
      </c>
      <c r="F338">
        <v>61.265800000000006</v>
      </c>
      <c r="G338" s="4">
        <v>3</v>
      </c>
      <c r="H338">
        <v>62.921074000000004</v>
      </c>
      <c r="I338" s="3">
        <v>4</v>
      </c>
      <c r="P338">
        <v>2</v>
      </c>
      <c r="Q338" t="str">
        <f>CONCATENATE(C338,E338,G338,I338)</f>
        <v>34</v>
      </c>
      <c r="R338">
        <v>4</v>
      </c>
      <c r="X338" t="s">
        <v>274</v>
      </c>
      <c r="Y338" t="s">
        <v>262</v>
      </c>
      <c r="BG338">
        <v>4</v>
      </c>
      <c r="BH338">
        <v>2132</v>
      </c>
      <c r="BI338">
        <f>($BH$387-$BH$384)/200</f>
        <v>0.09</v>
      </c>
    </row>
    <row r="339" spans="1:61" x14ac:dyDescent="0.25">
      <c r="A339">
        <v>370</v>
      </c>
      <c r="H339">
        <v>62.905453000000001</v>
      </c>
      <c r="I339" s="3">
        <v>4</v>
      </c>
      <c r="P339">
        <v>1</v>
      </c>
      <c r="Q339" t="str">
        <f>CONCATENATE(C339,E339,G339,I339)</f>
        <v>4</v>
      </c>
      <c r="R339">
        <v>2</v>
      </c>
      <c r="X339" t="s">
        <v>274</v>
      </c>
      <c r="Y339" t="s">
        <v>259</v>
      </c>
      <c r="AB339" t="s">
        <v>274</v>
      </c>
      <c r="AC339" t="str">
        <f>CONCATENATE($R339,$R340,$R341,$R342)</f>
        <v>2143</v>
      </c>
      <c r="BG339">
        <v>2</v>
      </c>
      <c r="BH339">
        <v>2140</v>
      </c>
      <c r="BI339">
        <f>($BH$388-$BH$385)/200</f>
        <v>0.08</v>
      </c>
    </row>
    <row r="340" spans="1:61" x14ac:dyDescent="0.25">
      <c r="A340">
        <v>371</v>
      </c>
      <c r="B340">
        <v>79.311658000000008</v>
      </c>
      <c r="C340" s="2">
        <v>1</v>
      </c>
      <c r="P340">
        <v>1</v>
      </c>
      <c r="Q340" t="str">
        <f>CONCATENATE(C340,E340,G340,I340)</f>
        <v>1</v>
      </c>
      <c r="R340">
        <v>1</v>
      </c>
      <c r="X340" t="s">
        <v>274</v>
      </c>
      <c r="Y340" t="s">
        <v>260</v>
      </c>
      <c r="BG340">
        <v>1</v>
      </c>
      <c r="BH340">
        <v>2146</v>
      </c>
      <c r="BI340">
        <f>($BH$389-$BH$386)/200</f>
        <v>0.09</v>
      </c>
    </row>
    <row r="341" spans="1:61" x14ac:dyDescent="0.25">
      <c r="A341">
        <v>372</v>
      </c>
      <c r="B341">
        <v>79.269842000000011</v>
      </c>
      <c r="C341" s="2">
        <v>1</v>
      </c>
      <c r="P341">
        <v>1</v>
      </c>
      <c r="Q341" t="str">
        <f>CONCATENATE(C341,E341,G341,I341)</f>
        <v>1</v>
      </c>
      <c r="R341">
        <v>4</v>
      </c>
      <c r="X341" t="s">
        <v>274</v>
      </c>
      <c r="Y341" t="s">
        <v>261</v>
      </c>
      <c r="BG341">
        <v>4</v>
      </c>
      <c r="BH341">
        <v>2154</v>
      </c>
      <c r="BI341">
        <f>($BH$390-$BH$387)/200</f>
        <v>0.105</v>
      </c>
    </row>
    <row r="342" spans="1:61" x14ac:dyDescent="0.25">
      <c r="A342">
        <v>373</v>
      </c>
      <c r="B342">
        <v>79.294639000000004</v>
      </c>
      <c r="C342" s="2">
        <v>1</v>
      </c>
      <c r="P342">
        <v>1</v>
      </c>
      <c r="Q342" t="str">
        <f>CONCATENATE(C342,E342,G342,I342)</f>
        <v>1</v>
      </c>
      <c r="R342">
        <v>3</v>
      </c>
      <c r="X342" t="s">
        <v>333</v>
      </c>
      <c r="Y342" t="s">
        <v>318</v>
      </c>
      <c r="BG342">
        <v>3</v>
      </c>
      <c r="BH342">
        <v>2155</v>
      </c>
      <c r="BI342">
        <f>($BH$396-$BH$393)/200</f>
        <v>0.12</v>
      </c>
    </row>
    <row r="343" spans="1:61" x14ac:dyDescent="0.25">
      <c r="A343">
        <v>374</v>
      </c>
      <c r="B343">
        <v>79.304032000000007</v>
      </c>
      <c r="C343" s="2">
        <v>1</v>
      </c>
      <c r="P343">
        <v>1</v>
      </c>
      <c r="Q343" t="str">
        <f>CONCATENATE(C343,E343,G343,I343)</f>
        <v>1</v>
      </c>
      <c r="R343">
        <v>2</v>
      </c>
      <c r="X343" t="s">
        <v>276</v>
      </c>
      <c r="Y343" t="s">
        <v>319</v>
      </c>
      <c r="AB343" t="s">
        <v>274</v>
      </c>
      <c r="AC343" t="str">
        <f>CONCATENATE($R343,$R344,$R345,$R346)</f>
        <v>2143</v>
      </c>
      <c r="BG343">
        <v>2</v>
      </c>
      <c r="BH343">
        <v>2163</v>
      </c>
      <c r="BI343">
        <f>($BH$397-$BH$394)/200</f>
        <v>0.185</v>
      </c>
    </row>
    <row r="344" spans="1:61" x14ac:dyDescent="0.25">
      <c r="A344">
        <v>375</v>
      </c>
      <c r="B344">
        <v>79.267064000000005</v>
      </c>
      <c r="C344" s="2">
        <v>1</v>
      </c>
      <c r="P344">
        <v>1</v>
      </c>
      <c r="Q344" t="str">
        <f>CONCATENATE(C344,E344,G344,I344)</f>
        <v>1</v>
      </c>
      <c r="R344">
        <v>1</v>
      </c>
      <c r="X344" t="s">
        <v>275</v>
      </c>
      <c r="Y344" t="s">
        <v>266</v>
      </c>
      <c r="BG344">
        <v>1</v>
      </c>
      <c r="BH344">
        <v>2170</v>
      </c>
      <c r="BI344">
        <f>($BH$398-$BH$395)/200</f>
        <v>0.09</v>
      </c>
    </row>
    <row r="345" spans="1:61" x14ac:dyDescent="0.25">
      <c r="A345">
        <v>376</v>
      </c>
      <c r="B345">
        <v>79.250752000000006</v>
      </c>
      <c r="C345" s="2">
        <v>1</v>
      </c>
      <c r="P345">
        <v>1</v>
      </c>
      <c r="Q345" t="str">
        <f>CONCATENATE(C345,E345,G345,I345)</f>
        <v>1</v>
      </c>
      <c r="R345">
        <v>4</v>
      </c>
      <c r="X345" t="s">
        <v>275</v>
      </c>
      <c r="Y345" t="s">
        <v>263</v>
      </c>
      <c r="BG345">
        <v>4</v>
      </c>
      <c r="BH345">
        <v>2177</v>
      </c>
      <c r="BI345">
        <f>($BH$399-$BH$396)/200</f>
        <v>0.16</v>
      </c>
    </row>
    <row r="346" spans="1:61" x14ac:dyDescent="0.25">
      <c r="A346">
        <v>377</v>
      </c>
      <c r="B346">
        <v>79.221410000000006</v>
      </c>
      <c r="C346" s="2">
        <v>1</v>
      </c>
      <c r="D346">
        <v>84.520432999999997</v>
      </c>
      <c r="E346" s="5">
        <v>2</v>
      </c>
      <c r="P346">
        <v>2</v>
      </c>
      <c r="Q346" t="str">
        <f>CONCATENATE(C346,E346,G346,I346)</f>
        <v>12</v>
      </c>
      <c r="R346">
        <v>3</v>
      </c>
      <c r="X346" t="s">
        <v>275</v>
      </c>
      <c r="Y346" t="s">
        <v>264</v>
      </c>
      <c r="BG346">
        <v>3</v>
      </c>
      <c r="BH346">
        <v>2178</v>
      </c>
      <c r="BI346">
        <f>($BH$400-$BH$397)/200</f>
        <v>8.5000000000000006E-2</v>
      </c>
    </row>
    <row r="347" spans="1:61" x14ac:dyDescent="0.25">
      <c r="A347">
        <v>378</v>
      </c>
      <c r="B347">
        <v>79.265195000000006</v>
      </c>
      <c r="C347" s="2">
        <v>1</v>
      </c>
      <c r="D347">
        <v>84.565379000000007</v>
      </c>
      <c r="E347" s="5">
        <v>2</v>
      </c>
      <c r="P347">
        <v>2</v>
      </c>
      <c r="Q347" t="str">
        <f>CONCATENATE(C347,E347,G347,I347)</f>
        <v>12</v>
      </c>
      <c r="R347">
        <v>2</v>
      </c>
      <c r="X347" t="s">
        <v>276</v>
      </c>
      <c r="Y347" t="s">
        <v>320</v>
      </c>
      <c r="AB347" t="s">
        <v>274</v>
      </c>
      <c r="AC347" t="str">
        <f>CONCATENATE($R347,$R348,$R349,$R350)</f>
        <v>2143</v>
      </c>
      <c r="BG347">
        <v>2</v>
      </c>
      <c r="BH347">
        <v>2185</v>
      </c>
      <c r="BI347">
        <f>($BH$401-$BH$398)/200</f>
        <v>0.15</v>
      </c>
    </row>
    <row r="348" spans="1:61" x14ac:dyDescent="0.25">
      <c r="A348">
        <v>379</v>
      </c>
      <c r="B348">
        <v>79.311658000000008</v>
      </c>
      <c r="C348" s="2">
        <v>1</v>
      </c>
      <c r="D348">
        <v>84.542855000000003</v>
      </c>
      <c r="E348" s="5">
        <v>2</v>
      </c>
      <c r="P348">
        <v>2</v>
      </c>
      <c r="Q348" t="str">
        <f>CONCATENATE(C348,E348,G348,I348)</f>
        <v>12</v>
      </c>
      <c r="R348">
        <v>1</v>
      </c>
      <c r="X348" t="s">
        <v>333</v>
      </c>
      <c r="Y348" t="s">
        <v>321</v>
      </c>
      <c r="BG348">
        <v>1</v>
      </c>
      <c r="BH348">
        <v>2193</v>
      </c>
      <c r="BI348">
        <f>($BH$402-$BH$399)/200</f>
        <v>0.08</v>
      </c>
    </row>
    <row r="349" spans="1:61" x14ac:dyDescent="0.25">
      <c r="A349">
        <v>380</v>
      </c>
      <c r="D349">
        <v>84.526795000000007</v>
      </c>
      <c r="E349" s="5">
        <v>2</v>
      </c>
      <c r="P349">
        <v>1</v>
      </c>
      <c r="Q349" t="str">
        <f>CONCATENATE(C349,E349,G349,I349)</f>
        <v>2</v>
      </c>
      <c r="R349">
        <v>4</v>
      </c>
      <c r="X349" t="s">
        <v>276</v>
      </c>
      <c r="Y349" t="s">
        <v>322</v>
      </c>
      <c r="BG349">
        <v>4</v>
      </c>
      <c r="BH349">
        <v>2201</v>
      </c>
      <c r="BI349">
        <f>($BH$403-$BH$400)/200</f>
        <v>0.155</v>
      </c>
    </row>
    <row r="350" spans="1:61" x14ac:dyDescent="0.25">
      <c r="A350">
        <v>381</v>
      </c>
      <c r="D350">
        <v>84.531644</v>
      </c>
      <c r="E350" s="5">
        <v>2</v>
      </c>
      <c r="P350">
        <v>1</v>
      </c>
      <c r="Q350" t="str">
        <f>CONCATENATE(C350,E350,G350,I350)</f>
        <v>2</v>
      </c>
      <c r="R350">
        <v>3</v>
      </c>
      <c r="X350" t="s">
        <v>274</v>
      </c>
      <c r="Y350" t="s">
        <v>261</v>
      </c>
      <c r="BG350">
        <v>3</v>
      </c>
      <c r="BH350">
        <v>2204</v>
      </c>
      <c r="BI350">
        <f>($BH$404-$BH$401)/200</f>
        <v>8.5000000000000006E-2</v>
      </c>
    </row>
    <row r="351" spans="1:61" x14ac:dyDescent="0.25">
      <c r="A351">
        <v>382</v>
      </c>
      <c r="D351">
        <v>84.53689700000001</v>
      </c>
      <c r="E351" s="5">
        <v>2</v>
      </c>
      <c r="P351">
        <v>1</v>
      </c>
      <c r="Q351" t="str">
        <f>CONCATENATE(C351,E351,G351,I351)</f>
        <v>2</v>
      </c>
      <c r="R351" t="s">
        <v>22</v>
      </c>
      <c r="X351" t="s">
        <v>274</v>
      </c>
      <c r="Y351" t="s">
        <v>262</v>
      </c>
      <c r="BG351" t="s">
        <v>22</v>
      </c>
      <c r="BH351">
        <v>2205</v>
      </c>
      <c r="BI351">
        <f>($BH$405-$BH$402)/200</f>
        <v>0.15</v>
      </c>
    </row>
    <row r="352" spans="1:61" x14ac:dyDescent="0.25">
      <c r="A352">
        <v>383</v>
      </c>
      <c r="D352">
        <v>84.549824999999998</v>
      </c>
      <c r="E352" s="5">
        <v>2</v>
      </c>
      <c r="P352">
        <v>1</v>
      </c>
      <c r="Q352" t="str">
        <f>CONCATENATE(C352,E352,G352,I352)</f>
        <v>2</v>
      </c>
      <c r="R352" t="s">
        <v>22</v>
      </c>
      <c r="X352" t="s">
        <v>274</v>
      </c>
      <c r="Y352" t="s">
        <v>259</v>
      </c>
      <c r="BG352" t="s">
        <v>22</v>
      </c>
      <c r="BH352">
        <v>2237</v>
      </c>
      <c r="BI352">
        <f>($BH$406-$BH$403)/200</f>
        <v>0.08</v>
      </c>
    </row>
    <row r="353" spans="1:61" x14ac:dyDescent="0.25">
      <c r="A353">
        <v>384</v>
      </c>
      <c r="D353">
        <v>84.568561000000003</v>
      </c>
      <c r="E353" s="5">
        <v>2</v>
      </c>
      <c r="F353">
        <v>82.736079000000004</v>
      </c>
      <c r="G353" s="4">
        <v>3</v>
      </c>
      <c r="P353">
        <v>2</v>
      </c>
      <c r="Q353" t="str">
        <f>CONCATENATE(C353,E353,G353,I353)</f>
        <v>23</v>
      </c>
      <c r="R353">
        <v>2</v>
      </c>
      <c r="X353" t="s">
        <v>274</v>
      </c>
      <c r="Y353" t="s">
        <v>260</v>
      </c>
      <c r="BG353">
        <v>2</v>
      </c>
      <c r="BH353">
        <v>2238</v>
      </c>
      <c r="BI353">
        <f>($BH$407-$BH$404)/200</f>
        <v>0.155</v>
      </c>
    </row>
    <row r="354" spans="1:61" x14ac:dyDescent="0.25">
      <c r="A354">
        <v>385</v>
      </c>
      <c r="D354">
        <v>84.520432999999997</v>
      </c>
      <c r="E354" s="5">
        <v>2</v>
      </c>
      <c r="F354">
        <v>82.668507000000005</v>
      </c>
      <c r="G354" s="4">
        <v>3</v>
      </c>
      <c r="H354">
        <v>84.602952000000002</v>
      </c>
      <c r="I354" s="3">
        <v>4</v>
      </c>
      <c r="P354">
        <v>3</v>
      </c>
      <c r="Q354" t="str">
        <f>CONCATENATE(C354,E354,G354,I354)</f>
        <v>234</v>
      </c>
      <c r="R354">
        <v>3</v>
      </c>
      <c r="X354" t="s">
        <v>274</v>
      </c>
      <c r="Y354" t="s">
        <v>261</v>
      </c>
      <c r="AB354" t="s">
        <v>277</v>
      </c>
      <c r="AC354" t="str">
        <f>CONCATENATE($R354,$R355,$R356,$R357)</f>
        <v>3421</v>
      </c>
      <c r="BG354">
        <v>3</v>
      </c>
      <c r="BH354">
        <v>2245</v>
      </c>
      <c r="BI354">
        <f>($BH$408-$BH$405)/200</f>
        <v>8.5000000000000006E-2</v>
      </c>
    </row>
    <row r="355" spans="1:61" x14ac:dyDescent="0.25">
      <c r="A355">
        <v>386</v>
      </c>
      <c r="F355">
        <v>82.656891000000002</v>
      </c>
      <c r="G355" s="4">
        <v>3</v>
      </c>
      <c r="H355">
        <v>84.704614000000007</v>
      </c>
      <c r="I355" s="3">
        <v>4</v>
      </c>
      <c r="P355">
        <v>2</v>
      </c>
      <c r="Q355" t="str">
        <f>CONCATENATE(C355,E355,G355,I355)</f>
        <v>34</v>
      </c>
      <c r="R355">
        <v>4</v>
      </c>
      <c r="X355" t="s">
        <v>276</v>
      </c>
      <c r="Y355" t="s">
        <v>323</v>
      </c>
      <c r="BG355">
        <v>4</v>
      </c>
      <c r="BH355">
        <v>2248</v>
      </c>
      <c r="BI355">
        <f>($BH$409-$BH$406)/200</f>
        <v>0.15</v>
      </c>
    </row>
    <row r="356" spans="1:61" x14ac:dyDescent="0.25">
      <c r="A356">
        <v>387</v>
      </c>
      <c r="F356">
        <v>82.641638999999998</v>
      </c>
      <c r="G356" s="4">
        <v>3</v>
      </c>
      <c r="H356">
        <v>84.660122999999999</v>
      </c>
      <c r="I356" s="3">
        <v>4</v>
      </c>
      <c r="P356">
        <v>2</v>
      </c>
      <c r="Q356" t="str">
        <f>CONCATENATE(C356,E356,G356,I356)</f>
        <v>34</v>
      </c>
      <c r="R356">
        <v>2</v>
      </c>
      <c r="X356" t="s">
        <v>334</v>
      </c>
      <c r="Y356" t="s">
        <v>324</v>
      </c>
      <c r="BG356">
        <v>2</v>
      </c>
      <c r="BH356">
        <v>2260</v>
      </c>
      <c r="BI356">
        <f>($BH$410-$BH$407)/200</f>
        <v>7.4999999999999997E-2</v>
      </c>
    </row>
    <row r="357" spans="1:61" x14ac:dyDescent="0.25">
      <c r="A357">
        <v>388</v>
      </c>
      <c r="F357">
        <v>82.651033000000012</v>
      </c>
      <c r="G357" s="4">
        <v>3</v>
      </c>
      <c r="H357">
        <v>84.650224000000009</v>
      </c>
      <c r="I357" s="3">
        <v>4</v>
      </c>
      <c r="P357">
        <v>2</v>
      </c>
      <c r="Q357" t="str">
        <f>CONCATENATE(C357,E357,G357,I357)</f>
        <v>34</v>
      </c>
      <c r="R357">
        <v>1</v>
      </c>
      <c r="X357" t="s">
        <v>334</v>
      </c>
      <c r="Y357" t="s">
        <v>325</v>
      </c>
      <c r="BG357">
        <v>1</v>
      </c>
      <c r="BH357">
        <v>2263</v>
      </c>
      <c r="BI357">
        <f>($BH$411-$BH$408)/200</f>
        <v>0.155</v>
      </c>
    </row>
    <row r="358" spans="1:61" x14ac:dyDescent="0.25">
      <c r="A358">
        <v>389</v>
      </c>
      <c r="F358">
        <v>82.640023000000014</v>
      </c>
      <c r="G358" s="4">
        <v>3</v>
      </c>
      <c r="H358">
        <v>84.604419000000007</v>
      </c>
      <c r="I358" s="3">
        <v>4</v>
      </c>
      <c r="P358">
        <v>2</v>
      </c>
      <c r="Q358" t="str">
        <f>CONCATENATE(C358,E358,G358,I358)</f>
        <v>34</v>
      </c>
      <c r="R358">
        <v>3</v>
      </c>
      <c r="X358" t="s">
        <v>334</v>
      </c>
      <c r="Y358" t="s">
        <v>326</v>
      </c>
      <c r="AB358" t="s">
        <v>277</v>
      </c>
      <c r="AC358" t="str">
        <f>CONCATENATE($R358,$R359,$R360,$R361)</f>
        <v>3421</v>
      </c>
      <c r="BG358">
        <v>3</v>
      </c>
      <c r="BH358">
        <v>2271</v>
      </c>
      <c r="BI358">
        <f>($BH$412-$BH$409)/200</f>
        <v>0.08</v>
      </c>
    </row>
    <row r="359" spans="1:61" x14ac:dyDescent="0.25">
      <c r="A359">
        <v>390</v>
      </c>
      <c r="F359">
        <v>82.668962000000008</v>
      </c>
      <c r="G359" s="4">
        <v>3</v>
      </c>
      <c r="H359">
        <v>84.618508000000006</v>
      </c>
      <c r="I359" s="3">
        <v>4</v>
      </c>
      <c r="P359">
        <v>2</v>
      </c>
      <c r="Q359" t="str">
        <f>CONCATENATE(C359,E359,G359,I359)</f>
        <v>34</v>
      </c>
      <c r="R359">
        <v>4</v>
      </c>
      <c r="X359" t="s">
        <v>334</v>
      </c>
      <c r="Y359" t="s">
        <v>327</v>
      </c>
      <c r="BG359">
        <v>4</v>
      </c>
      <c r="BH359">
        <v>2271</v>
      </c>
      <c r="BI359">
        <f>($BH$413-$BH$410)/200</f>
        <v>0.15</v>
      </c>
    </row>
    <row r="360" spans="1:61" x14ac:dyDescent="0.25">
      <c r="A360">
        <v>391</v>
      </c>
      <c r="F360">
        <v>82.706534000000005</v>
      </c>
      <c r="G360" s="4">
        <v>3</v>
      </c>
      <c r="H360">
        <v>84.611539000000008</v>
      </c>
      <c r="I360" s="3">
        <v>4</v>
      </c>
      <c r="P360">
        <v>2</v>
      </c>
      <c r="Q360" t="str">
        <f>CONCATENATE(C360,E360,G360,I360)</f>
        <v>34</v>
      </c>
      <c r="R360">
        <v>2</v>
      </c>
      <c r="X360" t="s">
        <v>334</v>
      </c>
      <c r="Y360" t="s">
        <v>324</v>
      </c>
      <c r="BG360">
        <v>2</v>
      </c>
      <c r="BH360">
        <v>2281</v>
      </c>
      <c r="BI360">
        <f>($BH$414-$BH$411)/200</f>
        <v>7.0000000000000007E-2</v>
      </c>
    </row>
    <row r="361" spans="1:61" x14ac:dyDescent="0.25">
      <c r="A361">
        <v>392</v>
      </c>
      <c r="F361">
        <v>82.736079000000004</v>
      </c>
      <c r="G361" s="4">
        <v>3</v>
      </c>
      <c r="H361">
        <v>84.626388000000006</v>
      </c>
      <c r="I361" s="3">
        <v>4</v>
      </c>
      <c r="P361">
        <v>2</v>
      </c>
      <c r="Q361" t="str">
        <f>CONCATENATE(C361,E361,G361,I361)</f>
        <v>34</v>
      </c>
      <c r="R361">
        <v>1</v>
      </c>
      <c r="X361" t="s">
        <v>276</v>
      </c>
      <c r="Y361" t="s">
        <v>328</v>
      </c>
      <c r="BG361">
        <v>1</v>
      </c>
      <c r="BH361">
        <v>2286</v>
      </c>
      <c r="BI361">
        <f>($BH$415-$BH$412)/200</f>
        <v>0.14499999999999999</v>
      </c>
    </row>
    <row r="362" spans="1:61" x14ac:dyDescent="0.25">
      <c r="A362">
        <v>393</v>
      </c>
      <c r="H362">
        <v>84.616387000000003</v>
      </c>
      <c r="I362" s="3">
        <v>4</v>
      </c>
      <c r="P362">
        <v>1</v>
      </c>
      <c r="Q362" t="str">
        <f>CONCATENATE(C362,E362,G362,I362)</f>
        <v>4</v>
      </c>
      <c r="R362">
        <v>3</v>
      </c>
      <c r="X362" t="s">
        <v>275</v>
      </c>
      <c r="Y362" t="s">
        <v>264</v>
      </c>
      <c r="AB362" t="s">
        <v>277</v>
      </c>
      <c r="AC362" t="str">
        <f>CONCATENATE($R362,$R363,$R364,$R365)</f>
        <v>3421</v>
      </c>
      <c r="BG362">
        <v>3</v>
      </c>
      <c r="BH362">
        <v>2293</v>
      </c>
      <c r="BI362">
        <f>($BH$416-$BH$413)/200</f>
        <v>0.08</v>
      </c>
    </row>
    <row r="363" spans="1:61" x14ac:dyDescent="0.25">
      <c r="A363">
        <v>394</v>
      </c>
      <c r="B363">
        <v>102.800307</v>
      </c>
      <c r="C363" s="2">
        <v>1</v>
      </c>
      <c r="H363">
        <v>84.602952000000002</v>
      </c>
      <c r="I363" s="3">
        <v>4</v>
      </c>
      <c r="P363">
        <v>2</v>
      </c>
      <c r="Q363" t="str">
        <f>CONCATENATE(C363,E363,G363,I363)</f>
        <v>14</v>
      </c>
      <c r="R363">
        <v>4</v>
      </c>
      <c r="X363" t="s">
        <v>276</v>
      </c>
      <c r="Y363" t="s">
        <v>320</v>
      </c>
      <c r="BG363">
        <v>4</v>
      </c>
      <c r="BH363">
        <v>2294</v>
      </c>
      <c r="BI363">
        <f>($BH$417-$BH$414)/200</f>
        <v>0.15</v>
      </c>
    </row>
    <row r="364" spans="1:61" x14ac:dyDescent="0.25">
      <c r="A364">
        <v>395</v>
      </c>
      <c r="B364">
        <v>102.85667000000001</v>
      </c>
      <c r="C364" s="2">
        <v>1</v>
      </c>
      <c r="P364">
        <v>1</v>
      </c>
      <c r="Q364" t="str">
        <f>CONCATENATE(C364,E364,G364,I364)</f>
        <v>1</v>
      </c>
      <c r="R364">
        <v>2</v>
      </c>
      <c r="X364" t="s">
        <v>333</v>
      </c>
      <c r="Y364" t="s">
        <v>321</v>
      </c>
      <c r="BG364">
        <v>2</v>
      </c>
      <c r="BH364">
        <v>2305</v>
      </c>
      <c r="BI364">
        <f>($BH$418-$BH$415)/200</f>
        <v>0.09</v>
      </c>
    </row>
    <row r="365" spans="1:61" x14ac:dyDescent="0.25">
      <c r="A365">
        <v>396</v>
      </c>
      <c r="B365">
        <v>102.841266</v>
      </c>
      <c r="C365" s="2">
        <v>1</v>
      </c>
      <c r="P365">
        <v>1</v>
      </c>
      <c r="Q365" t="str">
        <f>CONCATENATE(C365,E365,G365,I365)</f>
        <v>1</v>
      </c>
      <c r="R365">
        <v>1</v>
      </c>
      <c r="X365" t="s">
        <v>276</v>
      </c>
      <c r="Y365" t="s">
        <v>322</v>
      </c>
      <c r="BG365">
        <v>1</v>
      </c>
      <c r="BH365">
        <v>2311</v>
      </c>
      <c r="BI365">
        <f>($BH$419-$BH$416)/200</f>
        <v>0.16</v>
      </c>
    </row>
    <row r="366" spans="1:61" x14ac:dyDescent="0.25">
      <c r="A366">
        <v>397</v>
      </c>
      <c r="B366">
        <v>102.814448</v>
      </c>
      <c r="C366" s="2">
        <v>1</v>
      </c>
      <c r="P366">
        <v>1</v>
      </c>
      <c r="Q366" t="str">
        <f>CONCATENATE(C366,E366,G366,I366)</f>
        <v>1</v>
      </c>
      <c r="R366">
        <v>3</v>
      </c>
      <c r="X366" t="s">
        <v>274</v>
      </c>
      <c r="Y366" t="s">
        <v>261</v>
      </c>
      <c r="AB366" t="s">
        <v>277</v>
      </c>
      <c r="AC366" t="str">
        <f>CONCATENATE($R366,$R367,$R368,$R369)</f>
        <v>3421</v>
      </c>
      <c r="BG366">
        <v>3</v>
      </c>
      <c r="BH366">
        <v>2318</v>
      </c>
      <c r="BI366">
        <f>($BH$420-$BH$417)/200</f>
        <v>9.5000000000000001E-2</v>
      </c>
    </row>
    <row r="367" spans="1:61" x14ac:dyDescent="0.25">
      <c r="A367">
        <v>398</v>
      </c>
      <c r="B367">
        <v>102.796874</v>
      </c>
      <c r="C367" s="2">
        <v>1</v>
      </c>
      <c r="P367">
        <v>1</v>
      </c>
      <c r="Q367" t="str">
        <f>CONCATENATE(C367,E367,G367,I367)</f>
        <v>1</v>
      </c>
      <c r="R367">
        <v>4</v>
      </c>
      <c r="X367" t="s">
        <v>274</v>
      </c>
      <c r="Y367" t="s">
        <v>262</v>
      </c>
      <c r="BG367">
        <v>4</v>
      </c>
      <c r="BH367">
        <v>2318</v>
      </c>
      <c r="BI367">
        <f>($BH$421-$BH$418)/200</f>
        <v>0.14000000000000001</v>
      </c>
    </row>
    <row r="368" spans="1:61" x14ac:dyDescent="0.25">
      <c r="A368">
        <v>399</v>
      </c>
      <c r="B368">
        <v>102.77930000000001</v>
      </c>
      <c r="C368" s="2">
        <v>1</v>
      </c>
      <c r="P368">
        <v>1</v>
      </c>
      <c r="Q368" t="str">
        <f>CONCATENATE(C368,E368,G368,I368)</f>
        <v>1</v>
      </c>
      <c r="R368">
        <v>2</v>
      </c>
      <c r="X368" t="s">
        <v>274</v>
      </c>
      <c r="Y368" t="s">
        <v>259</v>
      </c>
      <c r="BG368">
        <v>2</v>
      </c>
      <c r="BH368">
        <v>2327</v>
      </c>
      <c r="BI368">
        <f>($BH$422-$BH$419)/200</f>
        <v>7.0000000000000007E-2</v>
      </c>
    </row>
    <row r="369" spans="1:61" x14ac:dyDescent="0.25">
      <c r="A369">
        <v>400</v>
      </c>
      <c r="B369">
        <v>102.81161800000001</v>
      </c>
      <c r="C369" s="2">
        <v>1</v>
      </c>
      <c r="D369">
        <v>109.16629700000001</v>
      </c>
      <c r="E369" s="5">
        <v>2</v>
      </c>
      <c r="P369">
        <v>2</v>
      </c>
      <c r="Q369" t="str">
        <f>CONCATENATE(C369,E369,G369,I369)</f>
        <v>12</v>
      </c>
      <c r="R369">
        <v>1</v>
      </c>
      <c r="X369" t="s">
        <v>276</v>
      </c>
      <c r="Y369" t="s">
        <v>329</v>
      </c>
      <c r="BG369">
        <v>1</v>
      </c>
      <c r="BH369">
        <v>2333</v>
      </c>
      <c r="BI369">
        <f>($BH$423-$BH$420)/200</f>
        <v>0.14000000000000001</v>
      </c>
    </row>
    <row r="370" spans="1:61" x14ac:dyDescent="0.25">
      <c r="A370">
        <v>401</v>
      </c>
      <c r="B370">
        <v>102.805511</v>
      </c>
      <c r="C370" s="2">
        <v>1</v>
      </c>
      <c r="D370">
        <v>109.15341900000001</v>
      </c>
      <c r="E370" s="5">
        <v>2</v>
      </c>
      <c r="P370">
        <v>2</v>
      </c>
      <c r="Q370" t="str">
        <f>CONCATENATE(C370,E370,G370,I370)</f>
        <v>12</v>
      </c>
      <c r="R370">
        <v>3</v>
      </c>
      <c r="X370" t="s">
        <v>333</v>
      </c>
      <c r="Y370" t="s">
        <v>318</v>
      </c>
      <c r="AB370" t="s">
        <v>277</v>
      </c>
      <c r="AC370" t="str">
        <f>CONCATENATE($R370,$R371,$R372,$R373)</f>
        <v>3421</v>
      </c>
      <c r="BG370">
        <v>3</v>
      </c>
      <c r="BH370">
        <v>2340</v>
      </c>
      <c r="BI370">
        <f>($BH$424-$BH$421)/200</f>
        <v>8.5000000000000006E-2</v>
      </c>
    </row>
    <row r="371" spans="1:61" x14ac:dyDescent="0.25">
      <c r="A371">
        <v>402</v>
      </c>
      <c r="B371">
        <v>102.800307</v>
      </c>
      <c r="C371" s="2">
        <v>1</v>
      </c>
      <c r="D371">
        <v>109.14488500000002</v>
      </c>
      <c r="E371" s="5">
        <v>2</v>
      </c>
      <c r="P371">
        <v>2</v>
      </c>
      <c r="Q371" t="str">
        <f>CONCATENATE(C371,E371,G371,I371)</f>
        <v>12</v>
      </c>
      <c r="R371">
        <v>4</v>
      </c>
      <c r="X371" t="s">
        <v>276</v>
      </c>
      <c r="Y371" t="s">
        <v>319</v>
      </c>
      <c r="BG371">
        <v>4</v>
      </c>
      <c r="BH371">
        <v>2341</v>
      </c>
      <c r="BI371">
        <f>($BH$425-$BH$422)/200</f>
        <v>0.14499999999999999</v>
      </c>
    </row>
    <row r="372" spans="1:61" x14ac:dyDescent="0.25">
      <c r="A372">
        <v>403</v>
      </c>
      <c r="D372">
        <v>109.157004</v>
      </c>
      <c r="E372" s="5">
        <v>2</v>
      </c>
      <c r="P372">
        <v>1</v>
      </c>
      <c r="Q372" t="str">
        <f>CONCATENATE(C372,E372,G372,I372)</f>
        <v>2</v>
      </c>
      <c r="R372">
        <v>2</v>
      </c>
      <c r="X372" t="s">
        <v>275</v>
      </c>
      <c r="Y372" t="s">
        <v>266</v>
      </c>
      <c r="BG372">
        <v>2</v>
      </c>
      <c r="BH372">
        <v>2352</v>
      </c>
      <c r="BI372">
        <f>($BH$426-$BH$423)/200</f>
        <v>0.08</v>
      </c>
    </row>
    <row r="373" spans="1:61" x14ac:dyDescent="0.25">
      <c r="A373">
        <v>404</v>
      </c>
      <c r="D373">
        <v>109.153571</v>
      </c>
      <c r="E373" s="5">
        <v>2</v>
      </c>
      <c r="P373">
        <v>1</v>
      </c>
      <c r="Q373" t="str">
        <f>CONCATENATE(C373,E373,G373,I373)</f>
        <v>2</v>
      </c>
      <c r="R373">
        <v>1</v>
      </c>
      <c r="X373" t="s">
        <v>275</v>
      </c>
      <c r="Y373" t="s">
        <v>263</v>
      </c>
      <c r="BG373">
        <v>1</v>
      </c>
      <c r="BH373">
        <v>2356</v>
      </c>
      <c r="BI373">
        <f>($BH$427-$BH$424)/200</f>
        <v>0.13500000000000001</v>
      </c>
    </row>
    <row r="374" spans="1:61" x14ac:dyDescent="0.25">
      <c r="A374">
        <v>405</v>
      </c>
      <c r="D374">
        <v>109.157207</v>
      </c>
      <c r="E374" s="5">
        <v>2</v>
      </c>
      <c r="P374">
        <v>1</v>
      </c>
      <c r="Q374" t="str">
        <f>CONCATENATE(C374,E374,G374,I374)</f>
        <v>2</v>
      </c>
      <c r="R374">
        <v>3</v>
      </c>
      <c r="X374" t="s">
        <v>275</v>
      </c>
      <c r="Y374" t="s">
        <v>264</v>
      </c>
      <c r="AB374" t="s">
        <v>277</v>
      </c>
      <c r="AC374" t="str">
        <f>CONCATENATE($R374,$R375,$R376,$R377)</f>
        <v>3421</v>
      </c>
      <c r="BG374">
        <v>3</v>
      </c>
      <c r="BH374">
        <v>2364</v>
      </c>
      <c r="BI374">
        <f>($BH$428-$BH$425)/200</f>
        <v>7.4999999999999997E-2</v>
      </c>
    </row>
    <row r="375" spans="1:61" x14ac:dyDescent="0.25">
      <c r="A375">
        <v>406</v>
      </c>
      <c r="D375">
        <v>109.163467</v>
      </c>
      <c r="E375" s="5">
        <v>2</v>
      </c>
      <c r="P375">
        <v>1</v>
      </c>
      <c r="Q375" t="str">
        <f>CONCATENATE(C375,E375,G375,I375)</f>
        <v>2</v>
      </c>
      <c r="R375">
        <v>4</v>
      </c>
      <c r="X375" t="s">
        <v>276</v>
      </c>
      <c r="Y375" t="s">
        <v>320</v>
      </c>
      <c r="BG375">
        <v>4</v>
      </c>
      <c r="BH375">
        <v>2364</v>
      </c>
      <c r="BI375">
        <f>($BH$429-$BH$426)/200</f>
        <v>0.14499999999999999</v>
      </c>
    </row>
    <row r="376" spans="1:61" x14ac:dyDescent="0.25">
      <c r="A376">
        <v>407</v>
      </c>
      <c r="D376">
        <v>109.112865</v>
      </c>
      <c r="E376" s="5">
        <v>2</v>
      </c>
      <c r="F376">
        <v>107.39118500000001</v>
      </c>
      <c r="G376" s="4">
        <v>3</v>
      </c>
      <c r="P376">
        <v>2</v>
      </c>
      <c r="Q376" t="str">
        <f>CONCATENATE(C376,E376,G376,I376)</f>
        <v>23</v>
      </c>
      <c r="R376">
        <v>2</v>
      </c>
      <c r="X376" t="s">
        <v>333</v>
      </c>
      <c r="Y376" t="s">
        <v>321</v>
      </c>
      <c r="BG376">
        <v>2</v>
      </c>
      <c r="BH376">
        <v>2374</v>
      </c>
      <c r="BI376">
        <f>($BH$430-$BH$427)/200</f>
        <v>0.09</v>
      </c>
    </row>
    <row r="377" spans="1:61" x14ac:dyDescent="0.25">
      <c r="A377">
        <v>408</v>
      </c>
      <c r="D377">
        <v>109.16629700000001</v>
      </c>
      <c r="E377" s="5">
        <v>2</v>
      </c>
      <c r="F377">
        <v>107.455173</v>
      </c>
      <c r="G377" s="4">
        <v>3</v>
      </c>
      <c r="P377">
        <v>2</v>
      </c>
      <c r="Q377" t="str">
        <f>CONCATENATE(C377,E377,G377,I377)</f>
        <v>23</v>
      </c>
      <c r="R377">
        <v>1</v>
      </c>
      <c r="X377" t="s">
        <v>276</v>
      </c>
      <c r="Y377" t="s">
        <v>322</v>
      </c>
      <c r="BG377">
        <v>1</v>
      </c>
      <c r="BH377">
        <v>2379</v>
      </c>
      <c r="BI377">
        <f>($BH$431-$BH$428)/200</f>
        <v>0.155</v>
      </c>
    </row>
    <row r="378" spans="1:61" x14ac:dyDescent="0.25">
      <c r="A378">
        <v>409</v>
      </c>
      <c r="F378">
        <v>107.445525</v>
      </c>
      <c r="G378" s="4">
        <v>3</v>
      </c>
      <c r="H378">
        <v>109.572993</v>
      </c>
      <c r="I378" s="3">
        <v>4</v>
      </c>
      <c r="P378">
        <v>2</v>
      </c>
      <c r="Q378" t="str">
        <f>CONCATENATE(C378,E378,G378,I378)</f>
        <v>34</v>
      </c>
      <c r="R378">
        <v>4</v>
      </c>
      <c r="X378" t="s">
        <v>274</v>
      </c>
      <c r="Y378" t="s">
        <v>261</v>
      </c>
      <c r="AB378" t="s">
        <v>274</v>
      </c>
      <c r="AC378" t="str">
        <f>CONCATENATE($R378,$R379,$R380,$R381)</f>
        <v>4321</v>
      </c>
      <c r="BG378">
        <v>4</v>
      </c>
      <c r="BH378">
        <v>2387</v>
      </c>
      <c r="BI378">
        <f>($BH$432-$BH$429)/200</f>
        <v>0.09</v>
      </c>
    </row>
    <row r="379" spans="1:61" x14ac:dyDescent="0.25">
      <c r="A379">
        <v>410</v>
      </c>
      <c r="F379">
        <v>107.403155</v>
      </c>
      <c r="G379" s="4">
        <v>3</v>
      </c>
      <c r="H379">
        <v>109.61445500000001</v>
      </c>
      <c r="I379" s="3">
        <v>4</v>
      </c>
      <c r="P379">
        <v>2</v>
      </c>
      <c r="Q379" t="str">
        <f>CONCATENATE(C379,E379,G379,I379)</f>
        <v>34</v>
      </c>
      <c r="R379">
        <v>3</v>
      </c>
      <c r="X379" t="s">
        <v>276</v>
      </c>
      <c r="Y379" t="s">
        <v>323</v>
      </c>
      <c r="BG379">
        <v>3</v>
      </c>
      <c r="BH379">
        <v>2388</v>
      </c>
      <c r="BI379">
        <f>($BH$433-$BH$430)/200</f>
        <v>0.14499999999999999</v>
      </c>
    </row>
    <row r="380" spans="1:61" x14ac:dyDescent="0.25">
      <c r="A380">
        <v>411</v>
      </c>
      <c r="F380">
        <v>107.396083</v>
      </c>
      <c r="G380" s="4">
        <v>3</v>
      </c>
      <c r="H380">
        <v>109.612182</v>
      </c>
      <c r="I380" s="3">
        <v>4</v>
      </c>
      <c r="P380">
        <v>2</v>
      </c>
      <c r="Q380" t="str">
        <f>CONCATENATE(C380,E380,G380,I380)</f>
        <v>34</v>
      </c>
      <c r="R380">
        <v>2</v>
      </c>
      <c r="X380" t="s">
        <v>334</v>
      </c>
      <c r="Y380" t="s">
        <v>324</v>
      </c>
      <c r="BG380">
        <v>2</v>
      </c>
      <c r="BH380">
        <v>2397</v>
      </c>
      <c r="BI380">
        <f>($BH$434-$BH$431)/200</f>
        <v>7.4999999999999997E-2</v>
      </c>
    </row>
    <row r="381" spans="1:61" x14ac:dyDescent="0.25">
      <c r="A381">
        <v>412</v>
      </c>
      <c r="F381">
        <v>107.38744600000001</v>
      </c>
      <c r="G381" s="4">
        <v>3</v>
      </c>
      <c r="H381">
        <v>109.61965900000001</v>
      </c>
      <c r="I381" s="3">
        <v>4</v>
      </c>
      <c r="P381">
        <v>2</v>
      </c>
      <c r="Q381" t="str">
        <f>CONCATENATE(C381,E381,G381,I381)</f>
        <v>34</v>
      </c>
      <c r="R381">
        <v>1</v>
      </c>
      <c r="X381" t="s">
        <v>334</v>
      </c>
      <c r="Y381" t="s">
        <v>325</v>
      </c>
      <c r="BG381">
        <v>1</v>
      </c>
      <c r="BH381">
        <v>2404</v>
      </c>
      <c r="BI381">
        <f>($BH$435-$BH$432)/200</f>
        <v>0.14499999999999999</v>
      </c>
    </row>
    <row r="382" spans="1:61" x14ac:dyDescent="0.25">
      <c r="A382">
        <v>413</v>
      </c>
      <c r="F382">
        <v>107.362346</v>
      </c>
      <c r="G382" s="4">
        <v>3</v>
      </c>
      <c r="H382">
        <v>109.621577</v>
      </c>
      <c r="I382" s="3">
        <v>4</v>
      </c>
      <c r="P382">
        <v>2</v>
      </c>
      <c r="Q382" t="str">
        <f>CONCATENATE(C382,E382,G382,I382)</f>
        <v>34</v>
      </c>
      <c r="R382">
        <v>4</v>
      </c>
      <c r="X382" t="s">
        <v>334</v>
      </c>
      <c r="Y382" t="s">
        <v>326</v>
      </c>
      <c r="AB382" t="s">
        <v>274</v>
      </c>
      <c r="AC382" t="str">
        <f>CONCATENATE($R382,$R383,$R384,$R385)</f>
        <v>4321</v>
      </c>
      <c r="BG382">
        <v>4</v>
      </c>
      <c r="BH382">
        <v>2411</v>
      </c>
      <c r="BI382">
        <f>($BH$436-$BH$433)/200</f>
        <v>0.09</v>
      </c>
    </row>
    <row r="383" spans="1:61" x14ac:dyDescent="0.25">
      <c r="A383">
        <v>414</v>
      </c>
      <c r="F383">
        <v>107.392448</v>
      </c>
      <c r="G383" s="4">
        <v>3</v>
      </c>
      <c r="H383">
        <v>109.61334500000001</v>
      </c>
      <c r="I383" s="3">
        <v>4</v>
      </c>
      <c r="P383">
        <v>2</v>
      </c>
      <c r="Q383" t="str">
        <f>CONCATENATE(C383,E383,G383,I383)</f>
        <v>34</v>
      </c>
      <c r="R383">
        <v>3</v>
      </c>
      <c r="X383" t="s">
        <v>275</v>
      </c>
      <c r="Y383" t="s">
        <v>266</v>
      </c>
      <c r="BG383">
        <v>3</v>
      </c>
      <c r="BH383">
        <v>2413</v>
      </c>
      <c r="BI383">
        <f>($BH$442-$BH$439)/200</f>
        <v>9.5000000000000001E-2</v>
      </c>
    </row>
    <row r="384" spans="1:61" x14ac:dyDescent="0.25">
      <c r="A384">
        <v>415</v>
      </c>
      <c r="F384">
        <v>107.441993</v>
      </c>
      <c r="G384" s="4">
        <v>3</v>
      </c>
      <c r="H384">
        <v>109.564204</v>
      </c>
      <c r="I384" s="3">
        <v>4</v>
      </c>
      <c r="P384">
        <v>2</v>
      </c>
      <c r="Q384" t="str">
        <f>CONCATENATE(C384,E384,G384,I384)</f>
        <v>34</v>
      </c>
      <c r="R384">
        <v>2</v>
      </c>
      <c r="X384" t="s">
        <v>275</v>
      </c>
      <c r="Y384" t="s">
        <v>263</v>
      </c>
      <c r="BG384">
        <v>2</v>
      </c>
      <c r="BH384">
        <v>2421</v>
      </c>
      <c r="BI384">
        <f>($BH$443-$BH$440)/200</f>
        <v>0.14000000000000001</v>
      </c>
    </row>
    <row r="385" spans="1:61" x14ac:dyDescent="0.25">
      <c r="A385">
        <v>416</v>
      </c>
      <c r="F385">
        <v>107.39118500000001</v>
      </c>
      <c r="G385" s="4">
        <v>3</v>
      </c>
      <c r="H385">
        <v>109.59536700000001</v>
      </c>
      <c r="I385" s="3">
        <v>4</v>
      </c>
      <c r="P385">
        <v>2</v>
      </c>
      <c r="Q385" t="str">
        <f>CONCATENATE(C385,E385,G385,I385)</f>
        <v>34</v>
      </c>
      <c r="R385">
        <v>1</v>
      </c>
      <c r="X385" t="s">
        <v>275</v>
      </c>
      <c r="Y385" t="s">
        <v>264</v>
      </c>
      <c r="BG385">
        <v>1</v>
      </c>
      <c r="BH385">
        <v>2429</v>
      </c>
      <c r="BI385">
        <f>($BH$444-$BH$441)/200</f>
        <v>7.4999999999999997E-2</v>
      </c>
    </row>
    <row r="386" spans="1:61" x14ac:dyDescent="0.25">
      <c r="A386">
        <v>417</v>
      </c>
      <c r="B386">
        <v>128.03957700000001</v>
      </c>
      <c r="C386" s="2">
        <v>1</v>
      </c>
      <c r="H386">
        <v>109.572993</v>
      </c>
      <c r="I386" s="3">
        <v>4</v>
      </c>
      <c r="P386">
        <v>2</v>
      </c>
      <c r="Q386" t="str">
        <f>CONCATENATE(C386,E386,G386,I386)</f>
        <v>14</v>
      </c>
      <c r="R386">
        <v>4</v>
      </c>
      <c r="X386" t="s">
        <v>275</v>
      </c>
      <c r="Y386" t="s">
        <v>265</v>
      </c>
      <c r="AB386" t="s">
        <v>274</v>
      </c>
      <c r="AC386" t="str">
        <f>CONCATENATE($R386,$R387,$R388,$R389)</f>
        <v>4321</v>
      </c>
      <c r="BG386">
        <v>4</v>
      </c>
      <c r="BH386">
        <v>2437</v>
      </c>
      <c r="BI386">
        <f>($BH$445-$BH$442)/200</f>
        <v>0.13</v>
      </c>
    </row>
    <row r="387" spans="1:61" x14ac:dyDescent="0.25">
      <c r="A387">
        <v>418</v>
      </c>
      <c r="B387">
        <v>128.067657</v>
      </c>
      <c r="C387" s="2">
        <v>1</v>
      </c>
      <c r="P387">
        <v>1</v>
      </c>
      <c r="Q387" t="str">
        <f>CONCATENATE(C387,E387,G387,I387)</f>
        <v>1</v>
      </c>
      <c r="R387">
        <v>3</v>
      </c>
      <c r="X387" t="s">
        <v>275</v>
      </c>
      <c r="Y387" t="s">
        <v>266</v>
      </c>
      <c r="BG387">
        <v>3</v>
      </c>
      <c r="BH387">
        <v>2439</v>
      </c>
      <c r="BI387">
        <f>($BH$446-$BH$443)/200</f>
        <v>0.08</v>
      </c>
    </row>
    <row r="388" spans="1:61" x14ac:dyDescent="0.25">
      <c r="A388">
        <v>419</v>
      </c>
      <c r="B388">
        <v>128.070232</v>
      </c>
      <c r="C388" s="2">
        <v>1</v>
      </c>
      <c r="P388">
        <v>1</v>
      </c>
      <c r="Q388" t="str">
        <f>CONCATENATE(C388,E388,G388,I388)</f>
        <v>1</v>
      </c>
      <c r="R388">
        <v>2</v>
      </c>
      <c r="X388" t="s">
        <v>275</v>
      </c>
      <c r="Y388" t="s">
        <v>263</v>
      </c>
      <c r="BG388">
        <v>2</v>
      </c>
      <c r="BH388">
        <v>2445</v>
      </c>
      <c r="BI388">
        <f>($BH$447-$BH$444)/200</f>
        <v>0.105</v>
      </c>
    </row>
    <row r="389" spans="1:61" x14ac:dyDescent="0.25">
      <c r="A389">
        <v>420</v>
      </c>
      <c r="B389">
        <v>128.03482700000001</v>
      </c>
      <c r="C389" s="2">
        <v>1</v>
      </c>
      <c r="P389">
        <v>1</v>
      </c>
      <c r="Q389" t="str">
        <f>CONCATENATE(C389,E389,G389,I389)</f>
        <v>1</v>
      </c>
      <c r="R389">
        <v>1</v>
      </c>
      <c r="X389" t="s">
        <v>275</v>
      </c>
      <c r="Y389" t="s">
        <v>264</v>
      </c>
      <c r="BG389">
        <v>1</v>
      </c>
      <c r="BH389">
        <v>2455</v>
      </c>
      <c r="BI389">
        <f>($BH$448-$BH$445)/200</f>
        <v>6.5000000000000002E-2</v>
      </c>
    </row>
    <row r="390" spans="1:61" x14ac:dyDescent="0.25">
      <c r="A390">
        <v>421</v>
      </c>
      <c r="B390">
        <v>128.040637</v>
      </c>
      <c r="C390" s="2">
        <v>1</v>
      </c>
      <c r="P390">
        <v>1</v>
      </c>
      <c r="Q390" t="str">
        <f>CONCATENATE(C390,E390,G390,I390)</f>
        <v>1</v>
      </c>
      <c r="R390">
        <v>4</v>
      </c>
      <c r="X390" t="s">
        <v>275</v>
      </c>
      <c r="Y390" t="s">
        <v>265</v>
      </c>
      <c r="BG390">
        <v>4</v>
      </c>
      <c r="BH390">
        <v>2460</v>
      </c>
      <c r="BI390">
        <f>($BH$449-$BH$446)/200</f>
        <v>0.11</v>
      </c>
    </row>
    <row r="391" spans="1:61" x14ac:dyDescent="0.25">
      <c r="A391">
        <v>422</v>
      </c>
      <c r="B391">
        <v>128.04558500000002</v>
      </c>
      <c r="C391" s="2">
        <v>1</v>
      </c>
      <c r="P391">
        <v>1</v>
      </c>
      <c r="Q391" t="str">
        <f>CONCATENATE(C391,E391,G391,I391)</f>
        <v>1</v>
      </c>
      <c r="R391" t="s">
        <v>22</v>
      </c>
      <c r="X391" t="s">
        <v>275</v>
      </c>
      <c r="Y391" t="s">
        <v>266</v>
      </c>
      <c r="BG391" t="s">
        <v>22</v>
      </c>
      <c r="BH391">
        <v>2461</v>
      </c>
      <c r="BI391">
        <f>($BH$450-$BH$447)/200</f>
        <v>0.09</v>
      </c>
    </row>
    <row r="392" spans="1:61" x14ac:dyDescent="0.25">
      <c r="A392">
        <v>423</v>
      </c>
      <c r="B392">
        <v>128.050635</v>
      </c>
      <c r="C392" s="2">
        <v>1</v>
      </c>
      <c r="D392">
        <v>133.73227199999999</v>
      </c>
      <c r="E392" s="5">
        <v>2</v>
      </c>
      <c r="P392">
        <v>2</v>
      </c>
      <c r="Q392" t="str">
        <f>CONCATENATE(C392,E392,G392,I392)</f>
        <v>12</v>
      </c>
      <c r="R392" t="s">
        <v>22</v>
      </c>
      <c r="X392" t="s">
        <v>275</v>
      </c>
      <c r="Y392" t="s">
        <v>263</v>
      </c>
      <c r="BG392" t="s">
        <v>22</v>
      </c>
      <c r="BH392">
        <v>2492</v>
      </c>
      <c r="BI392">
        <f>($BH$451-$BH$448)/200</f>
        <v>0.105</v>
      </c>
    </row>
    <row r="393" spans="1:61" x14ac:dyDescent="0.25">
      <c r="A393">
        <v>424</v>
      </c>
      <c r="B393">
        <v>128.06790799999999</v>
      </c>
      <c r="C393" s="2">
        <v>1</v>
      </c>
      <c r="D393">
        <v>133.72100399999999</v>
      </c>
      <c r="E393" s="5">
        <v>2</v>
      </c>
      <c r="P393">
        <v>2</v>
      </c>
      <c r="Q393" t="str">
        <f>CONCATENATE(C393,E393,G393,I393)</f>
        <v>12</v>
      </c>
      <c r="R393">
        <v>3</v>
      </c>
      <c r="X393" t="s">
        <v>275</v>
      </c>
      <c r="Y393" t="s">
        <v>264</v>
      </c>
      <c r="AB393" t="s">
        <v>333</v>
      </c>
      <c r="AC393" t="str">
        <f>CONCATENATE($R393,$R394,$R395,$R396)</f>
        <v>3241</v>
      </c>
      <c r="BG393">
        <v>3</v>
      </c>
      <c r="BH393">
        <v>2493</v>
      </c>
      <c r="BI393">
        <f>($BH$452-$BH$449)/200</f>
        <v>7.0000000000000007E-2</v>
      </c>
    </row>
    <row r="394" spans="1:61" x14ac:dyDescent="0.25">
      <c r="A394">
        <v>425</v>
      </c>
      <c r="B394">
        <v>128.110885</v>
      </c>
      <c r="C394" s="2">
        <v>1</v>
      </c>
      <c r="D394">
        <v>133.75337500000001</v>
      </c>
      <c r="E394" s="5">
        <v>2</v>
      </c>
      <c r="P394">
        <v>2</v>
      </c>
      <c r="Q394" t="str">
        <f>CONCATENATE(C394,E394,G394,I394)</f>
        <v>12</v>
      </c>
      <c r="R394">
        <v>2</v>
      </c>
      <c r="X394" t="s">
        <v>275</v>
      </c>
      <c r="Y394" t="s">
        <v>265</v>
      </c>
      <c r="BG394">
        <v>2</v>
      </c>
      <c r="BH394">
        <v>2496</v>
      </c>
      <c r="BI394">
        <f>($BH$453-$BH$450)/200</f>
        <v>0.105</v>
      </c>
    </row>
    <row r="395" spans="1:61" x14ac:dyDescent="0.25">
      <c r="A395">
        <v>426</v>
      </c>
      <c r="B395">
        <v>128.03957700000001</v>
      </c>
      <c r="C395" s="2">
        <v>1</v>
      </c>
      <c r="D395">
        <v>133.747668</v>
      </c>
      <c r="E395" s="5">
        <v>2</v>
      </c>
      <c r="P395">
        <v>2</v>
      </c>
      <c r="Q395" t="str">
        <f>CONCATENATE(C395,E395,G395,I395)</f>
        <v>12</v>
      </c>
      <c r="R395">
        <v>4</v>
      </c>
      <c r="X395" t="s">
        <v>275</v>
      </c>
      <c r="Y395" t="s">
        <v>266</v>
      </c>
      <c r="BG395">
        <v>4</v>
      </c>
      <c r="BH395">
        <v>2516</v>
      </c>
      <c r="BI395">
        <f>($BH$454-$BH$451)/200</f>
        <v>9.5000000000000001E-2</v>
      </c>
    </row>
    <row r="396" spans="1:61" x14ac:dyDescent="0.25">
      <c r="A396">
        <v>427</v>
      </c>
      <c r="D396">
        <v>133.762416</v>
      </c>
      <c r="E396" s="5">
        <v>2</v>
      </c>
      <c r="P396">
        <v>1</v>
      </c>
      <c r="Q396" t="str">
        <f>CONCATENATE(C396,E396,G396,I396)</f>
        <v>2</v>
      </c>
      <c r="R396">
        <v>1</v>
      </c>
      <c r="X396" t="s">
        <v>275</v>
      </c>
      <c r="Y396" t="s">
        <v>263</v>
      </c>
      <c r="BG396">
        <v>1</v>
      </c>
      <c r="BH396">
        <v>2517</v>
      </c>
      <c r="BI396">
        <f>($BH$455-$BH$452)/200</f>
        <v>0.1</v>
      </c>
    </row>
    <row r="397" spans="1:61" x14ac:dyDescent="0.25">
      <c r="A397">
        <v>428</v>
      </c>
      <c r="D397">
        <v>133.76877899999999</v>
      </c>
      <c r="E397" s="5">
        <v>2</v>
      </c>
      <c r="P397">
        <v>1</v>
      </c>
      <c r="Q397" t="str">
        <f>CONCATENATE(C397,E397,G397,I397)</f>
        <v>2</v>
      </c>
      <c r="R397">
        <v>2</v>
      </c>
      <c r="X397" t="s">
        <v>275</v>
      </c>
      <c r="Y397" t="s">
        <v>264</v>
      </c>
      <c r="AB397" t="s">
        <v>275</v>
      </c>
      <c r="AC397" t="str">
        <f>CONCATENATE($R397,$R398,$R399,$R400)</f>
        <v>2341</v>
      </c>
      <c r="BG397">
        <v>2</v>
      </c>
      <c r="BH397">
        <v>2533</v>
      </c>
      <c r="BI397">
        <f>($BH$456-$BH$453)/200</f>
        <v>0.08</v>
      </c>
    </row>
    <row r="398" spans="1:61" x14ac:dyDescent="0.25">
      <c r="A398">
        <v>429</v>
      </c>
      <c r="D398">
        <v>133.77090699999999</v>
      </c>
      <c r="E398" s="5">
        <v>2</v>
      </c>
      <c r="P398">
        <v>1</v>
      </c>
      <c r="Q398" t="str">
        <f>CONCATENATE(C398,E398,G398,I398)</f>
        <v>2</v>
      </c>
      <c r="R398">
        <v>3</v>
      </c>
      <c r="X398" t="s">
        <v>275</v>
      </c>
      <c r="Y398" t="s">
        <v>265</v>
      </c>
      <c r="BG398">
        <v>3</v>
      </c>
      <c r="BH398">
        <v>2534</v>
      </c>
      <c r="BI398">
        <f>($BH$457-$BH$454)/200</f>
        <v>0.105</v>
      </c>
    </row>
    <row r="399" spans="1:61" x14ac:dyDescent="0.25">
      <c r="A399">
        <v>430</v>
      </c>
      <c r="D399">
        <v>133.742717</v>
      </c>
      <c r="E399" s="5">
        <v>2</v>
      </c>
      <c r="P399">
        <v>1</v>
      </c>
      <c r="Q399" t="str">
        <f>CONCATENATE(C399,E399,G399,I399)</f>
        <v>2</v>
      </c>
      <c r="R399">
        <v>4</v>
      </c>
      <c r="X399" t="s">
        <v>275</v>
      </c>
      <c r="Y399" t="s">
        <v>266</v>
      </c>
      <c r="BG399">
        <v>4</v>
      </c>
      <c r="BH399">
        <v>2549</v>
      </c>
      <c r="BI399">
        <f>($BH$458-$BH$455)/200</f>
        <v>0.105</v>
      </c>
    </row>
    <row r="400" spans="1:61" x14ac:dyDescent="0.25">
      <c r="A400">
        <v>431</v>
      </c>
      <c r="D400">
        <v>133.78534200000001</v>
      </c>
      <c r="E400" s="5">
        <v>2</v>
      </c>
      <c r="F400">
        <v>132.33274400000002</v>
      </c>
      <c r="G400" s="4">
        <v>3</v>
      </c>
      <c r="P400">
        <v>2</v>
      </c>
      <c r="Q400" t="str">
        <f>CONCATENATE(C400,E400,G400,I400)</f>
        <v>23</v>
      </c>
      <c r="R400">
        <v>1</v>
      </c>
      <c r="X400" t="s">
        <v>275</v>
      </c>
      <c r="Y400" t="s">
        <v>263</v>
      </c>
      <c r="BG400">
        <v>1</v>
      </c>
      <c r="BH400">
        <v>2550</v>
      </c>
      <c r="BI400">
        <f>($BH$459-$BH$456)/200</f>
        <v>0.1</v>
      </c>
    </row>
    <row r="401" spans="1:61" x14ac:dyDescent="0.25">
      <c r="A401">
        <v>432</v>
      </c>
      <c r="D401">
        <v>133.73227199999999</v>
      </c>
      <c r="E401" s="5">
        <v>2</v>
      </c>
      <c r="F401">
        <v>132.333247</v>
      </c>
      <c r="G401" s="4">
        <v>3</v>
      </c>
      <c r="P401">
        <v>2</v>
      </c>
      <c r="Q401" t="str">
        <f>CONCATENATE(C401,E401,G401,I401)</f>
        <v>23</v>
      </c>
      <c r="R401">
        <v>3</v>
      </c>
      <c r="X401" t="s">
        <v>275</v>
      </c>
      <c r="Y401" t="s">
        <v>264</v>
      </c>
      <c r="AB401" t="s">
        <v>274</v>
      </c>
      <c r="AC401" t="str">
        <f>CONCATENATE($R401,$R402,$R403,$R404)</f>
        <v>3214</v>
      </c>
      <c r="BG401">
        <v>3</v>
      </c>
      <c r="BH401">
        <v>2564</v>
      </c>
      <c r="BI401">
        <f>($BH$460-$BH$457)/200</f>
        <v>7.4999999999999997E-2</v>
      </c>
    </row>
    <row r="402" spans="1:61" x14ac:dyDescent="0.25">
      <c r="A402">
        <v>433</v>
      </c>
      <c r="F402">
        <v>132.34562199999999</v>
      </c>
      <c r="G402" s="4">
        <v>3</v>
      </c>
      <c r="P402">
        <v>1</v>
      </c>
      <c r="Q402" t="str">
        <f>CONCATENATE(C402,E402,G402,I402)</f>
        <v>3</v>
      </c>
      <c r="R402">
        <v>2</v>
      </c>
      <c r="X402" t="s">
        <v>275</v>
      </c>
      <c r="Y402" t="s">
        <v>265</v>
      </c>
      <c r="BG402">
        <v>2</v>
      </c>
      <c r="BH402">
        <v>2565</v>
      </c>
      <c r="BI402">
        <f>($BH$461-$BH$458)/200</f>
        <v>0.1</v>
      </c>
    </row>
    <row r="403" spans="1:61" x14ac:dyDescent="0.25">
      <c r="A403">
        <v>434</v>
      </c>
      <c r="F403">
        <v>132.36824300000001</v>
      </c>
      <c r="G403" s="4">
        <v>3</v>
      </c>
      <c r="H403">
        <v>134.788173</v>
      </c>
      <c r="I403" s="3">
        <v>4</v>
      </c>
      <c r="P403">
        <v>2</v>
      </c>
      <c r="Q403" t="str">
        <f>CONCATENATE(C403,E403,G403,I403)</f>
        <v>34</v>
      </c>
      <c r="R403">
        <v>1</v>
      </c>
      <c r="X403" t="s">
        <v>275</v>
      </c>
      <c r="Y403" t="s">
        <v>266</v>
      </c>
      <c r="BG403">
        <v>1</v>
      </c>
      <c r="BH403">
        <v>2581</v>
      </c>
      <c r="BI403">
        <f>($BH$462-$BH$459)/200</f>
        <v>0.1</v>
      </c>
    </row>
    <row r="404" spans="1:61" x14ac:dyDescent="0.25">
      <c r="A404">
        <v>435</v>
      </c>
      <c r="F404">
        <v>132.35733300000001</v>
      </c>
      <c r="G404" s="4">
        <v>3</v>
      </c>
      <c r="H404">
        <v>134.8511</v>
      </c>
      <c r="I404" s="3">
        <v>4</v>
      </c>
      <c r="P404">
        <v>2</v>
      </c>
      <c r="Q404" t="str">
        <f>CONCATENATE(C404,E404,G404,I404)</f>
        <v>34</v>
      </c>
      <c r="R404">
        <v>4</v>
      </c>
      <c r="X404" t="s">
        <v>275</v>
      </c>
      <c r="Y404" t="s">
        <v>263</v>
      </c>
      <c r="BG404">
        <v>4</v>
      </c>
      <c r="BH404">
        <v>2581</v>
      </c>
      <c r="BI404">
        <f>($BH$463-$BH$460)/200</f>
        <v>0.1</v>
      </c>
    </row>
    <row r="405" spans="1:61" x14ac:dyDescent="0.25">
      <c r="A405">
        <v>436</v>
      </c>
      <c r="F405">
        <v>132.398448</v>
      </c>
      <c r="G405" s="4">
        <v>3</v>
      </c>
      <c r="H405">
        <v>134.84563700000001</v>
      </c>
      <c r="I405" s="3">
        <v>4</v>
      </c>
      <c r="P405">
        <v>2</v>
      </c>
      <c r="Q405" t="str">
        <f>CONCATENATE(C405,E405,G405,I405)</f>
        <v>34</v>
      </c>
      <c r="R405">
        <v>3</v>
      </c>
      <c r="X405" t="s">
        <v>275</v>
      </c>
      <c r="Y405" t="s">
        <v>264</v>
      </c>
      <c r="AB405" t="s">
        <v>274</v>
      </c>
      <c r="AC405" t="str">
        <f>CONCATENATE($R405,$R406,$R407,$R408)</f>
        <v>3214</v>
      </c>
      <c r="BG405">
        <v>3</v>
      </c>
      <c r="BH405">
        <v>2595</v>
      </c>
      <c r="BI405">
        <f>($BH$464-$BH$461)/200</f>
        <v>7.0000000000000007E-2</v>
      </c>
    </row>
    <row r="406" spans="1:61" x14ac:dyDescent="0.25">
      <c r="A406">
        <v>437</v>
      </c>
      <c r="F406">
        <v>132.373546</v>
      </c>
      <c r="G406" s="4">
        <v>3</v>
      </c>
      <c r="H406">
        <v>134.84796400000002</v>
      </c>
      <c r="I406" s="3">
        <v>4</v>
      </c>
      <c r="P406">
        <v>2</v>
      </c>
      <c r="Q406" t="str">
        <f>CONCATENATE(C406,E406,G406,I406)</f>
        <v>34</v>
      </c>
      <c r="R406">
        <v>2</v>
      </c>
      <c r="X406" t="s">
        <v>275</v>
      </c>
      <c r="Y406" t="s">
        <v>265</v>
      </c>
      <c r="BG406">
        <v>2</v>
      </c>
      <c r="BH406">
        <v>2597</v>
      </c>
      <c r="BI406">
        <f>($BH$465-$BH$462)/200</f>
        <v>0.105</v>
      </c>
    </row>
    <row r="407" spans="1:61" x14ac:dyDescent="0.25">
      <c r="A407">
        <v>438</v>
      </c>
      <c r="F407">
        <v>132.404506</v>
      </c>
      <c r="G407" s="4">
        <v>3</v>
      </c>
      <c r="H407">
        <v>134.83806900000002</v>
      </c>
      <c r="I407" s="3">
        <v>4</v>
      </c>
      <c r="P407">
        <v>2</v>
      </c>
      <c r="Q407" t="str">
        <f>CONCATENATE(C407,E407,G407,I407)</f>
        <v>34</v>
      </c>
      <c r="R407">
        <v>1</v>
      </c>
      <c r="X407" t="s">
        <v>275</v>
      </c>
      <c r="Y407" t="s">
        <v>266</v>
      </c>
      <c r="BG407">
        <v>1</v>
      </c>
      <c r="BH407">
        <v>2612</v>
      </c>
      <c r="BI407">
        <f>($BH$466-$BH$463)/200</f>
        <v>0.1</v>
      </c>
    </row>
    <row r="408" spans="1:61" x14ac:dyDescent="0.25">
      <c r="A408">
        <v>439</v>
      </c>
      <c r="B408">
        <v>157.46605499999998</v>
      </c>
      <c r="C408" s="2">
        <v>1</v>
      </c>
      <c r="F408">
        <v>132.33274400000002</v>
      </c>
      <c r="G408" s="4">
        <v>3</v>
      </c>
      <c r="H408">
        <v>134.79943400000002</v>
      </c>
      <c r="I408" s="3">
        <v>4</v>
      </c>
      <c r="P408">
        <v>3</v>
      </c>
      <c r="Q408" t="str">
        <f>CONCATENATE(C408,E408,G408,I408)</f>
        <v>134</v>
      </c>
      <c r="R408">
        <v>4</v>
      </c>
      <c r="X408" t="s">
        <v>275</v>
      </c>
      <c r="Y408" t="s">
        <v>263</v>
      </c>
      <c r="BG408">
        <v>4</v>
      </c>
      <c r="BH408">
        <v>2612</v>
      </c>
      <c r="BI408">
        <f>($BH$467-$BH$464)/200</f>
        <v>0.11</v>
      </c>
    </row>
    <row r="409" spans="1:61" x14ac:dyDescent="0.25">
      <c r="A409">
        <v>440</v>
      </c>
      <c r="B409">
        <v>157.46722800000001</v>
      </c>
      <c r="C409" s="2">
        <v>1</v>
      </c>
      <c r="H409">
        <v>134.75761700000001</v>
      </c>
      <c r="I409" s="3">
        <v>4</v>
      </c>
      <c r="P409">
        <v>2</v>
      </c>
      <c r="Q409" t="str">
        <f>CONCATENATE(C409,E409,G409,I409)</f>
        <v>14</v>
      </c>
      <c r="R409">
        <v>2</v>
      </c>
      <c r="X409" t="s">
        <v>275</v>
      </c>
      <c r="Y409" t="s">
        <v>264</v>
      </c>
      <c r="AB409" t="s">
        <v>334</v>
      </c>
      <c r="AC409" t="str">
        <f>CONCATENATE($R409,$R410,$R411,$R412)</f>
        <v>2314</v>
      </c>
      <c r="BG409">
        <v>2</v>
      </c>
      <c r="BH409">
        <v>2627</v>
      </c>
      <c r="BI409">
        <f>($BH$468-$BH$465)/200</f>
        <v>7.4999999999999997E-2</v>
      </c>
    </row>
    <row r="410" spans="1:61" x14ac:dyDescent="0.25">
      <c r="A410">
        <v>441</v>
      </c>
      <c r="B410">
        <v>157.47136</v>
      </c>
      <c r="C410" s="2">
        <v>1</v>
      </c>
      <c r="H410">
        <v>134.76484200000002</v>
      </c>
      <c r="I410" s="3">
        <v>4</v>
      </c>
      <c r="P410">
        <v>2</v>
      </c>
      <c r="Q410" t="str">
        <f>CONCATENATE(C410,E410,G410,I410)</f>
        <v>14</v>
      </c>
      <c r="R410">
        <v>3</v>
      </c>
      <c r="X410" t="s">
        <v>275</v>
      </c>
      <c r="Y410" t="s">
        <v>265</v>
      </c>
      <c r="BG410">
        <v>3</v>
      </c>
      <c r="BH410">
        <v>2627</v>
      </c>
      <c r="BI410">
        <f>($BH$469-$BH$466)/200</f>
        <v>0.105</v>
      </c>
    </row>
    <row r="411" spans="1:61" x14ac:dyDescent="0.25">
      <c r="A411">
        <v>442</v>
      </c>
      <c r="B411">
        <v>157.50711799999999</v>
      </c>
      <c r="C411" s="2">
        <v>1</v>
      </c>
      <c r="H411">
        <v>134.723826</v>
      </c>
      <c r="I411" s="3">
        <v>4</v>
      </c>
      <c r="P411">
        <v>2</v>
      </c>
      <c r="Q411" t="str">
        <f>CONCATENATE(C411,E411,G411,I411)</f>
        <v>14</v>
      </c>
      <c r="R411">
        <v>1</v>
      </c>
      <c r="X411" t="s">
        <v>275</v>
      </c>
      <c r="Y411" t="s">
        <v>266</v>
      </c>
      <c r="BG411">
        <v>1</v>
      </c>
      <c r="BH411">
        <v>2643</v>
      </c>
      <c r="BI411">
        <f>($BH$470-$BH$467)/200</f>
        <v>0.105</v>
      </c>
    </row>
    <row r="412" spans="1:61" x14ac:dyDescent="0.25">
      <c r="A412">
        <v>443</v>
      </c>
      <c r="B412">
        <v>157.47967499999999</v>
      </c>
      <c r="C412" s="2">
        <v>1</v>
      </c>
      <c r="H412">
        <v>134.723826</v>
      </c>
      <c r="I412" s="3">
        <v>4</v>
      </c>
      <c r="P412">
        <v>2</v>
      </c>
      <c r="Q412" t="str">
        <f>CONCATENATE(C412,E412,G412,I412)</f>
        <v>14</v>
      </c>
      <c r="R412">
        <v>4</v>
      </c>
      <c r="X412" t="s">
        <v>275</v>
      </c>
      <c r="Y412" t="s">
        <v>263</v>
      </c>
      <c r="BG412">
        <v>4</v>
      </c>
      <c r="BH412">
        <v>2643</v>
      </c>
      <c r="BI412">
        <f>($BH$471-$BH$468)/200</f>
        <v>0.1</v>
      </c>
    </row>
    <row r="413" spans="1:61" x14ac:dyDescent="0.25">
      <c r="A413">
        <v>444</v>
      </c>
      <c r="B413">
        <v>157.47957300000002</v>
      </c>
      <c r="C413" s="2">
        <v>1</v>
      </c>
      <c r="P413">
        <v>1</v>
      </c>
      <c r="Q413" t="str">
        <f>CONCATENATE(C413,E413,G413,I413)</f>
        <v>1</v>
      </c>
      <c r="R413">
        <v>2</v>
      </c>
      <c r="X413" t="s">
        <v>275</v>
      </c>
      <c r="Y413" t="s">
        <v>264</v>
      </c>
      <c r="AB413" t="s">
        <v>275</v>
      </c>
      <c r="AC413" t="str">
        <f>CONCATENATE($R413,$R414,$R415,$R416)</f>
        <v>2341</v>
      </c>
      <c r="BG413">
        <v>2</v>
      </c>
      <c r="BH413">
        <v>2657</v>
      </c>
      <c r="BI413">
        <f>($BH$472-$BH$469)/200</f>
        <v>0.08</v>
      </c>
    </row>
    <row r="414" spans="1:61" x14ac:dyDescent="0.25">
      <c r="A414">
        <v>445</v>
      </c>
      <c r="B414">
        <v>157.41045500000001</v>
      </c>
      <c r="C414" s="2">
        <v>1</v>
      </c>
      <c r="P414">
        <v>1</v>
      </c>
      <c r="Q414" t="str">
        <f>CONCATENATE(C414,E414,G414,I414)</f>
        <v>1</v>
      </c>
      <c r="R414">
        <v>3</v>
      </c>
      <c r="X414" t="s">
        <v>275</v>
      </c>
      <c r="Y414" t="s">
        <v>265</v>
      </c>
      <c r="BG414">
        <v>3</v>
      </c>
      <c r="BH414">
        <v>2657</v>
      </c>
      <c r="BI414">
        <f>($BH$473-$BH$470)/200</f>
        <v>8.5000000000000006E-2</v>
      </c>
    </row>
    <row r="415" spans="1:61" x14ac:dyDescent="0.25">
      <c r="A415">
        <v>446</v>
      </c>
      <c r="B415">
        <v>157.408568</v>
      </c>
      <c r="C415" s="2">
        <v>1</v>
      </c>
      <c r="P415">
        <v>1</v>
      </c>
      <c r="Q415" t="str">
        <f>CONCATENATE(C415,E415,G415,I415)</f>
        <v>1</v>
      </c>
      <c r="R415">
        <v>4</v>
      </c>
      <c r="X415" t="s">
        <v>275</v>
      </c>
      <c r="Y415" t="s">
        <v>266</v>
      </c>
      <c r="BG415">
        <v>4</v>
      </c>
      <c r="BH415">
        <v>2672</v>
      </c>
      <c r="BI415">
        <f>($BH$474-$BH$471)/200</f>
        <v>0.105</v>
      </c>
    </row>
    <row r="416" spans="1:61" x14ac:dyDescent="0.25">
      <c r="A416">
        <v>447</v>
      </c>
      <c r="B416">
        <v>157.43080700000002</v>
      </c>
      <c r="C416" s="2">
        <v>1</v>
      </c>
      <c r="D416">
        <v>163.27091799999999</v>
      </c>
      <c r="E416" s="5">
        <v>2</v>
      </c>
      <c r="P416">
        <v>2</v>
      </c>
      <c r="Q416" t="str">
        <f>CONCATENATE(C416,E416,G416,I416)</f>
        <v>12</v>
      </c>
      <c r="R416">
        <v>1</v>
      </c>
      <c r="X416" t="s">
        <v>275</v>
      </c>
      <c r="Y416" t="s">
        <v>263</v>
      </c>
      <c r="BG416">
        <v>1</v>
      </c>
      <c r="BH416">
        <v>2673</v>
      </c>
      <c r="BI416">
        <f>($BH$475-$BH$472)/200</f>
        <v>9.5000000000000001E-2</v>
      </c>
    </row>
    <row r="417" spans="1:61" x14ac:dyDescent="0.25">
      <c r="A417">
        <v>448</v>
      </c>
      <c r="B417">
        <v>157.46605499999998</v>
      </c>
      <c r="C417" s="2">
        <v>1</v>
      </c>
      <c r="D417">
        <v>163.206953</v>
      </c>
      <c r="E417" s="5">
        <v>2</v>
      </c>
      <c r="P417">
        <v>2</v>
      </c>
      <c r="Q417" t="str">
        <f>CONCATENATE(C417,E417,G417,I417)</f>
        <v>12</v>
      </c>
      <c r="R417">
        <v>3</v>
      </c>
      <c r="X417" t="s">
        <v>275</v>
      </c>
      <c r="Y417" t="s">
        <v>264</v>
      </c>
      <c r="AB417" t="s">
        <v>274</v>
      </c>
      <c r="AC417" t="str">
        <f>CONCATENATE($R417,$R418,$R419,$R420)</f>
        <v>3214</v>
      </c>
      <c r="BG417">
        <v>3</v>
      </c>
      <c r="BH417">
        <v>2687</v>
      </c>
      <c r="BI417">
        <f>($BH$476-$BH$473)/200</f>
        <v>0.08</v>
      </c>
    </row>
    <row r="418" spans="1:61" x14ac:dyDescent="0.25">
      <c r="A418">
        <v>449</v>
      </c>
      <c r="B418">
        <v>157.46605499999998</v>
      </c>
      <c r="C418" s="2">
        <v>1</v>
      </c>
      <c r="D418">
        <v>163.21796799999998</v>
      </c>
      <c r="E418" s="5">
        <v>2</v>
      </c>
      <c r="P418">
        <v>2</v>
      </c>
      <c r="Q418" t="str">
        <f>CONCATENATE(C418,E418,G418,I418)</f>
        <v>12</v>
      </c>
      <c r="R418">
        <v>2</v>
      </c>
      <c r="X418" t="s">
        <v>275</v>
      </c>
      <c r="Y418" t="s">
        <v>265</v>
      </c>
      <c r="BG418">
        <v>2</v>
      </c>
      <c r="BH418">
        <v>2690</v>
      </c>
      <c r="BI418">
        <f>($BH$477-$BH$474)/200</f>
        <v>0.09</v>
      </c>
    </row>
    <row r="419" spans="1:61" x14ac:dyDescent="0.25">
      <c r="A419">
        <v>450</v>
      </c>
      <c r="D419">
        <v>163.25454400000001</v>
      </c>
      <c r="E419" s="5">
        <v>2</v>
      </c>
      <c r="P419">
        <v>1</v>
      </c>
      <c r="Q419" t="str">
        <f>CONCATENATE(C419,E419,G419,I419)</f>
        <v>2</v>
      </c>
      <c r="R419">
        <v>1</v>
      </c>
      <c r="X419" t="s">
        <v>275</v>
      </c>
      <c r="Y419" t="s">
        <v>266</v>
      </c>
      <c r="BG419">
        <v>1</v>
      </c>
      <c r="BH419">
        <v>2705</v>
      </c>
      <c r="BI419">
        <f>($BH$478-$BH$475)/200</f>
        <v>0.105</v>
      </c>
    </row>
    <row r="420" spans="1:61" x14ac:dyDescent="0.25">
      <c r="A420">
        <v>451</v>
      </c>
      <c r="D420">
        <v>163.26382799999999</v>
      </c>
      <c r="E420" s="5">
        <v>2</v>
      </c>
      <c r="P420">
        <v>1</v>
      </c>
      <c r="Q420" t="str">
        <f>CONCATENATE(C420,E420,G420,I420)</f>
        <v>2</v>
      </c>
      <c r="R420">
        <v>4</v>
      </c>
      <c r="X420" t="s">
        <v>275</v>
      </c>
      <c r="Y420" t="s">
        <v>263</v>
      </c>
      <c r="BG420">
        <v>4</v>
      </c>
      <c r="BH420">
        <v>2706</v>
      </c>
      <c r="BI420">
        <f>($BH$479-$BH$476)/200</f>
        <v>0.11</v>
      </c>
    </row>
    <row r="421" spans="1:61" x14ac:dyDescent="0.25">
      <c r="A421">
        <v>452</v>
      </c>
      <c r="D421">
        <v>163.25520699999998</v>
      </c>
      <c r="E421" s="5">
        <v>2</v>
      </c>
      <c r="P421">
        <v>1</v>
      </c>
      <c r="Q421" t="str">
        <f>CONCATENATE(C421,E421,G421,I421)</f>
        <v>2</v>
      </c>
      <c r="R421">
        <v>3</v>
      </c>
      <c r="X421" t="s">
        <v>275</v>
      </c>
      <c r="Y421" t="s">
        <v>264</v>
      </c>
      <c r="AB421" t="s">
        <v>333</v>
      </c>
      <c r="AC421" t="str">
        <f>CONCATENATE($R421,$R422,$R423,$R424)</f>
        <v>3241</v>
      </c>
      <c r="BG421">
        <v>3</v>
      </c>
      <c r="BH421">
        <v>2718</v>
      </c>
      <c r="BI421">
        <f>($BH$480-$BH$477)/200</f>
        <v>8.5000000000000006E-2</v>
      </c>
    </row>
    <row r="422" spans="1:61" x14ac:dyDescent="0.25">
      <c r="A422">
        <v>453</v>
      </c>
      <c r="D422">
        <v>163.24505600000001</v>
      </c>
      <c r="E422" s="5">
        <v>2</v>
      </c>
      <c r="P422">
        <v>1</v>
      </c>
      <c r="Q422" t="str">
        <f>CONCATENATE(C422,E422,G422,I422)</f>
        <v>2</v>
      </c>
      <c r="R422">
        <v>2</v>
      </c>
      <c r="X422" t="s">
        <v>275</v>
      </c>
      <c r="Y422" t="s">
        <v>265</v>
      </c>
      <c r="BG422">
        <v>2</v>
      </c>
      <c r="BH422">
        <v>2719</v>
      </c>
      <c r="BI422">
        <f>($BH$481-$BH$478)/200</f>
        <v>0.1</v>
      </c>
    </row>
    <row r="423" spans="1:61" x14ac:dyDescent="0.25">
      <c r="A423">
        <v>454</v>
      </c>
      <c r="D423">
        <v>163.233732</v>
      </c>
      <c r="E423" s="5">
        <v>2</v>
      </c>
      <c r="P423">
        <v>1</v>
      </c>
      <c r="Q423" t="str">
        <f>CONCATENATE(C423,E423,G423,I423)</f>
        <v>2</v>
      </c>
      <c r="R423">
        <v>4</v>
      </c>
      <c r="X423" t="s">
        <v>275</v>
      </c>
      <c r="Y423" t="s">
        <v>266</v>
      </c>
      <c r="BG423">
        <v>4</v>
      </c>
      <c r="BH423">
        <v>2734</v>
      </c>
      <c r="BI423">
        <f>($BH$482-$BH$479)/200</f>
        <v>0.115</v>
      </c>
    </row>
    <row r="424" spans="1:61" x14ac:dyDescent="0.25">
      <c r="A424">
        <v>455</v>
      </c>
      <c r="D424">
        <v>163.166348</v>
      </c>
      <c r="E424" s="5">
        <v>2</v>
      </c>
      <c r="F424">
        <v>159.707323</v>
      </c>
      <c r="G424" s="4">
        <v>3</v>
      </c>
      <c r="P424">
        <v>2</v>
      </c>
      <c r="Q424" t="str">
        <f>CONCATENATE(C424,E424,G424,I424)</f>
        <v>23</v>
      </c>
      <c r="R424">
        <v>1</v>
      </c>
      <c r="X424" t="s">
        <v>275</v>
      </c>
      <c r="Y424" t="s">
        <v>263</v>
      </c>
      <c r="BG424">
        <v>1</v>
      </c>
      <c r="BH424">
        <v>2735</v>
      </c>
      <c r="BI424">
        <f>($BH$483-$BH$480)/200</f>
        <v>0.115</v>
      </c>
    </row>
    <row r="425" spans="1:61" x14ac:dyDescent="0.25">
      <c r="A425">
        <v>456</v>
      </c>
      <c r="D425">
        <v>163.27091799999999</v>
      </c>
      <c r="E425" s="5">
        <v>2</v>
      </c>
      <c r="F425">
        <v>159.67482999999999</v>
      </c>
      <c r="G425" s="4">
        <v>3</v>
      </c>
      <c r="P425">
        <v>2</v>
      </c>
      <c r="Q425" t="str">
        <f>CONCATENATE(C425,E425,G425,I425)</f>
        <v>23</v>
      </c>
      <c r="R425">
        <v>2</v>
      </c>
      <c r="X425" t="s">
        <v>275</v>
      </c>
      <c r="Y425" t="s">
        <v>264</v>
      </c>
      <c r="AB425" t="s">
        <v>275</v>
      </c>
      <c r="AC425" t="str">
        <f>CONCATENATE($R425,$R426,$R427,$R428)</f>
        <v>2341</v>
      </c>
      <c r="BG425">
        <v>2</v>
      </c>
      <c r="BH425">
        <v>2748</v>
      </c>
      <c r="BI425">
        <f>($BH$484-$BH$481)/200</f>
        <v>0.08</v>
      </c>
    </row>
    <row r="426" spans="1:61" x14ac:dyDescent="0.25">
      <c r="A426">
        <v>457</v>
      </c>
      <c r="F426">
        <v>159.65437400000002</v>
      </c>
      <c r="G426" s="4">
        <v>3</v>
      </c>
      <c r="H426">
        <v>162.93078400000002</v>
      </c>
      <c r="I426" s="3">
        <v>4</v>
      </c>
      <c r="P426">
        <v>2</v>
      </c>
      <c r="Q426" t="str">
        <f>CONCATENATE(C426,E426,G426,I426)</f>
        <v>34</v>
      </c>
      <c r="R426">
        <v>3</v>
      </c>
      <c r="X426" t="s">
        <v>274</v>
      </c>
      <c r="Y426" t="s">
        <v>259</v>
      </c>
      <c r="BG426">
        <v>3</v>
      </c>
      <c r="BH426">
        <v>2750</v>
      </c>
      <c r="BI426">
        <f>($BH$490-$BH$487)/200</f>
        <v>7.4999999999999997E-2</v>
      </c>
    </row>
    <row r="427" spans="1:61" x14ac:dyDescent="0.25">
      <c r="A427">
        <v>458</v>
      </c>
      <c r="F427">
        <v>159.64958000000001</v>
      </c>
      <c r="G427" s="4">
        <v>3</v>
      </c>
      <c r="H427">
        <v>163.02000100000001</v>
      </c>
      <c r="I427" s="3">
        <v>4</v>
      </c>
      <c r="P427">
        <v>2</v>
      </c>
      <c r="Q427" t="str">
        <f>CONCATENATE(C427,E427,G427,I427)</f>
        <v>34</v>
      </c>
      <c r="R427">
        <v>4</v>
      </c>
      <c r="X427" t="s">
        <v>274</v>
      </c>
      <c r="Y427" t="s">
        <v>260</v>
      </c>
      <c r="BG427">
        <v>4</v>
      </c>
      <c r="BH427">
        <v>2762</v>
      </c>
      <c r="BI427">
        <f>($BH$491-$BH$488)/200</f>
        <v>0.15</v>
      </c>
    </row>
    <row r="428" spans="1:61" x14ac:dyDescent="0.25">
      <c r="A428">
        <v>459</v>
      </c>
      <c r="F428">
        <v>159.62320800000001</v>
      </c>
      <c r="G428" s="4">
        <v>3</v>
      </c>
      <c r="H428">
        <v>162.99020999999999</v>
      </c>
      <c r="I428" s="3">
        <v>4</v>
      </c>
      <c r="P428">
        <v>2</v>
      </c>
      <c r="Q428" t="str">
        <f>CONCATENATE(C428,E428,G428,I428)</f>
        <v>34</v>
      </c>
      <c r="R428">
        <v>1</v>
      </c>
      <c r="X428" t="s">
        <v>274</v>
      </c>
      <c r="Y428" t="s">
        <v>261</v>
      </c>
      <c r="BG428">
        <v>1</v>
      </c>
      <c r="BH428">
        <v>2763</v>
      </c>
      <c r="BI428">
        <f>($BH$492-$BH$489)/200</f>
        <v>8.5000000000000006E-2</v>
      </c>
    </row>
    <row r="429" spans="1:61" x14ac:dyDescent="0.25">
      <c r="A429">
        <v>460</v>
      </c>
      <c r="F429">
        <v>159.612292</v>
      </c>
      <c r="G429" s="4">
        <v>3</v>
      </c>
      <c r="H429">
        <v>162.916706</v>
      </c>
      <c r="I429" s="3">
        <v>4</v>
      </c>
      <c r="P429">
        <v>2</v>
      </c>
      <c r="Q429" t="str">
        <f>CONCATENATE(C429,E429,G429,I429)</f>
        <v>34</v>
      </c>
      <c r="R429">
        <v>3</v>
      </c>
      <c r="X429" t="s">
        <v>274</v>
      </c>
      <c r="Y429" t="s">
        <v>262</v>
      </c>
      <c r="AB429" t="s">
        <v>274</v>
      </c>
      <c r="AC429" t="str">
        <f>CONCATENATE($R429,$R430,$R431,$R432)</f>
        <v>3214</v>
      </c>
      <c r="BG429">
        <v>3</v>
      </c>
      <c r="BH429">
        <v>2779</v>
      </c>
      <c r="BI429">
        <f>($BH$493-$BH$490)/200</f>
        <v>0.13</v>
      </c>
    </row>
    <row r="430" spans="1:61" x14ac:dyDescent="0.25">
      <c r="A430">
        <v>461</v>
      </c>
      <c r="F430">
        <v>159.605661</v>
      </c>
      <c r="G430" s="4">
        <v>3</v>
      </c>
      <c r="H430">
        <v>162.936396</v>
      </c>
      <c r="I430" s="3">
        <v>4</v>
      </c>
      <c r="P430">
        <v>2</v>
      </c>
      <c r="Q430" t="str">
        <f>CONCATENATE(C430,E430,G430,I430)</f>
        <v>34</v>
      </c>
      <c r="R430">
        <v>2</v>
      </c>
      <c r="X430" t="s">
        <v>274</v>
      </c>
      <c r="Y430" t="s">
        <v>259</v>
      </c>
      <c r="BG430">
        <v>2</v>
      </c>
      <c r="BH430">
        <v>2780</v>
      </c>
      <c r="BI430">
        <f>($BH$494-$BH$491)/200</f>
        <v>6.5000000000000002E-2</v>
      </c>
    </row>
    <row r="431" spans="1:61" x14ac:dyDescent="0.25">
      <c r="A431">
        <v>462</v>
      </c>
      <c r="F431">
        <v>159.64861100000002</v>
      </c>
      <c r="G431" s="4">
        <v>3</v>
      </c>
      <c r="H431">
        <v>162.975775</v>
      </c>
      <c r="I431" s="3">
        <v>4</v>
      </c>
      <c r="P431">
        <v>2</v>
      </c>
      <c r="Q431" t="str">
        <f>CONCATENATE(C431,E431,G431,I431)</f>
        <v>34</v>
      </c>
      <c r="R431">
        <v>1</v>
      </c>
      <c r="X431" t="s">
        <v>274</v>
      </c>
      <c r="Y431" t="s">
        <v>260</v>
      </c>
      <c r="BG431">
        <v>1</v>
      </c>
      <c r="BH431">
        <v>2794</v>
      </c>
      <c r="BI431">
        <f>($BH$495-$BH$492)/200</f>
        <v>0.13</v>
      </c>
    </row>
    <row r="432" spans="1:61" x14ac:dyDescent="0.25">
      <c r="A432">
        <v>463</v>
      </c>
      <c r="F432">
        <v>159.707323</v>
      </c>
      <c r="G432" s="4">
        <v>3</v>
      </c>
      <c r="H432">
        <v>162.966339</v>
      </c>
      <c r="I432" s="3">
        <v>4</v>
      </c>
      <c r="P432">
        <v>2</v>
      </c>
      <c r="Q432" t="str">
        <f>CONCATENATE(C432,E432,G432,I432)</f>
        <v>34</v>
      </c>
      <c r="R432">
        <v>4</v>
      </c>
      <c r="X432" t="s">
        <v>274</v>
      </c>
      <c r="Y432" t="s">
        <v>261</v>
      </c>
      <c r="BG432">
        <v>4</v>
      </c>
      <c r="BH432">
        <v>2797</v>
      </c>
      <c r="BI432">
        <f>($BH$496-$BH$493)/200</f>
        <v>0.08</v>
      </c>
    </row>
    <row r="433" spans="1:61" x14ac:dyDescent="0.25">
      <c r="A433">
        <v>464</v>
      </c>
      <c r="B433">
        <v>179.32486900000001</v>
      </c>
      <c r="C433" s="2">
        <v>1</v>
      </c>
      <c r="F433">
        <v>159.707323</v>
      </c>
      <c r="G433" s="4">
        <v>3</v>
      </c>
      <c r="H433">
        <v>162.94731200000001</v>
      </c>
      <c r="I433" s="3">
        <v>4</v>
      </c>
      <c r="P433">
        <v>3</v>
      </c>
      <c r="Q433" t="str">
        <f>CONCATENATE(C433,E433,G433,I433)</f>
        <v>134</v>
      </c>
      <c r="R433">
        <v>2</v>
      </c>
      <c r="X433" t="s">
        <v>274</v>
      </c>
      <c r="Y433" t="s">
        <v>262</v>
      </c>
      <c r="AB433" t="s">
        <v>334</v>
      </c>
      <c r="AC433" t="str">
        <f>CONCATENATE($R433,$R434,$R435,$R436)</f>
        <v>2314</v>
      </c>
      <c r="BG433">
        <v>2</v>
      </c>
      <c r="BH433">
        <v>2809</v>
      </c>
      <c r="BI433">
        <f>($BH$497-$BH$494)/200</f>
        <v>0.125</v>
      </c>
    </row>
    <row r="434" spans="1:61" x14ac:dyDescent="0.25">
      <c r="A434">
        <v>465</v>
      </c>
      <c r="B434">
        <v>179.29748000000001</v>
      </c>
      <c r="C434" s="2">
        <v>1</v>
      </c>
      <c r="H434">
        <v>162.91435799999999</v>
      </c>
      <c r="I434" s="3">
        <v>4</v>
      </c>
      <c r="P434">
        <v>2</v>
      </c>
      <c r="Q434" t="str">
        <f>CONCATENATE(C434,E434,G434,I434)</f>
        <v>14</v>
      </c>
      <c r="R434">
        <v>3</v>
      </c>
      <c r="X434" t="s">
        <v>274</v>
      </c>
      <c r="Y434" t="s">
        <v>259</v>
      </c>
      <c r="BG434">
        <v>3</v>
      </c>
      <c r="BH434">
        <v>2809</v>
      </c>
      <c r="BI434">
        <f>($BH$498-$BH$495)/200</f>
        <v>7.0000000000000007E-2</v>
      </c>
    </row>
    <row r="435" spans="1:61" x14ac:dyDescent="0.25">
      <c r="A435">
        <v>466</v>
      </c>
      <c r="B435">
        <v>179.30660799999998</v>
      </c>
      <c r="C435" s="2">
        <v>1</v>
      </c>
      <c r="H435">
        <v>162.93078400000002</v>
      </c>
      <c r="I435" s="3">
        <v>4</v>
      </c>
      <c r="P435">
        <v>2</v>
      </c>
      <c r="Q435" t="str">
        <f>CONCATENATE(C435,E435,G435,I435)</f>
        <v>14</v>
      </c>
      <c r="R435">
        <v>1</v>
      </c>
      <c r="X435" t="s">
        <v>274</v>
      </c>
      <c r="Y435" t="s">
        <v>260</v>
      </c>
      <c r="BG435">
        <v>1</v>
      </c>
      <c r="BH435">
        <v>2826</v>
      </c>
      <c r="BI435">
        <f>($BH$499-$BH$496)/200</f>
        <v>0.13</v>
      </c>
    </row>
    <row r="436" spans="1:61" x14ac:dyDescent="0.25">
      <c r="A436">
        <v>467</v>
      </c>
      <c r="B436">
        <v>179.29696899999999</v>
      </c>
      <c r="C436" s="2">
        <v>1</v>
      </c>
      <c r="H436">
        <v>162.93078400000002</v>
      </c>
      <c r="I436" s="3">
        <v>4</v>
      </c>
      <c r="P436">
        <v>2</v>
      </c>
      <c r="Q436" t="str">
        <f>CONCATENATE(C436,E436,G436,I436)</f>
        <v>14</v>
      </c>
      <c r="R436">
        <v>4</v>
      </c>
      <c r="X436" t="s">
        <v>274</v>
      </c>
      <c r="Y436" t="s">
        <v>261</v>
      </c>
      <c r="BG436">
        <v>4</v>
      </c>
      <c r="BH436">
        <v>2827</v>
      </c>
      <c r="BI436">
        <f>($BH$500-$BH$497)/200</f>
        <v>0.08</v>
      </c>
    </row>
    <row r="437" spans="1:61" x14ac:dyDescent="0.25">
      <c r="A437">
        <v>468</v>
      </c>
      <c r="B437">
        <v>179.27437</v>
      </c>
      <c r="C437" s="2">
        <v>1</v>
      </c>
      <c r="P437">
        <v>1</v>
      </c>
      <c r="Q437" t="str">
        <f>CONCATENATE(C437,E437,G437,I437)</f>
        <v>1</v>
      </c>
      <c r="R437" t="s">
        <v>22</v>
      </c>
      <c r="X437" t="s">
        <v>274</v>
      </c>
      <c r="Y437" t="s">
        <v>262</v>
      </c>
      <c r="BG437" t="s">
        <v>22</v>
      </c>
      <c r="BH437">
        <v>2829</v>
      </c>
      <c r="BI437">
        <f>($BH$501-$BH$498)/200</f>
        <v>0.12</v>
      </c>
    </row>
    <row r="438" spans="1:61" x14ac:dyDescent="0.25">
      <c r="A438">
        <v>469</v>
      </c>
      <c r="B438">
        <v>179.266413</v>
      </c>
      <c r="C438" s="2">
        <v>1</v>
      </c>
      <c r="P438">
        <v>1</v>
      </c>
      <c r="Q438" t="str">
        <f>CONCATENATE(C438,E438,G438,I438)</f>
        <v>1</v>
      </c>
      <c r="R438" t="s">
        <v>22</v>
      </c>
      <c r="X438" t="s">
        <v>274</v>
      </c>
      <c r="Y438" t="s">
        <v>259</v>
      </c>
      <c r="BG438" t="s">
        <v>22</v>
      </c>
      <c r="BH438">
        <v>2862</v>
      </c>
      <c r="BI438">
        <f>($BH$502-$BH$499)/200</f>
        <v>7.0000000000000007E-2</v>
      </c>
    </row>
    <row r="439" spans="1:61" x14ac:dyDescent="0.25">
      <c r="A439">
        <v>470</v>
      </c>
      <c r="B439">
        <v>179.27212700000001</v>
      </c>
      <c r="C439" s="2">
        <v>1</v>
      </c>
      <c r="P439">
        <v>1</v>
      </c>
      <c r="Q439" t="str">
        <f>CONCATENATE(C439,E439,G439,I439)</f>
        <v>1</v>
      </c>
      <c r="R439">
        <v>4</v>
      </c>
      <c r="X439" t="s">
        <v>274</v>
      </c>
      <c r="Y439" t="s">
        <v>260</v>
      </c>
      <c r="AB439" t="s">
        <v>275</v>
      </c>
      <c r="AC439" t="str">
        <f>CONCATENATE($R439,$R440,$R441,$R442)</f>
        <v>4123</v>
      </c>
      <c r="BG439">
        <v>4</v>
      </c>
      <c r="BH439">
        <v>2863</v>
      </c>
      <c r="BI439">
        <f>($BH$503-$BH$500)/200</f>
        <v>0.12</v>
      </c>
    </row>
    <row r="440" spans="1:61" x14ac:dyDescent="0.25">
      <c r="A440">
        <v>471</v>
      </c>
      <c r="B440">
        <v>179.288962</v>
      </c>
      <c r="C440" s="2">
        <v>1</v>
      </c>
      <c r="P440">
        <v>1</v>
      </c>
      <c r="Q440" t="str">
        <f>CONCATENATE(C440,E440,G440,I440)</f>
        <v>1</v>
      </c>
      <c r="R440">
        <v>1</v>
      </c>
      <c r="X440" t="s">
        <v>274</v>
      </c>
      <c r="Y440" t="s">
        <v>261</v>
      </c>
      <c r="BG440">
        <v>1</v>
      </c>
      <c r="BH440">
        <v>2866</v>
      </c>
      <c r="BI440">
        <f>($BH$504-$BH$501)/200</f>
        <v>0.09</v>
      </c>
    </row>
    <row r="441" spans="1:61" x14ac:dyDescent="0.25">
      <c r="A441">
        <v>472</v>
      </c>
      <c r="B441">
        <v>179.265444</v>
      </c>
      <c r="C441" s="2">
        <v>1</v>
      </c>
      <c r="D441">
        <v>185.65747999999999</v>
      </c>
      <c r="E441" s="5">
        <v>2</v>
      </c>
      <c r="P441">
        <v>2</v>
      </c>
      <c r="Q441" t="str">
        <f>CONCATENATE(C441,E441,G441,I441)</f>
        <v>12</v>
      </c>
      <c r="R441">
        <v>2</v>
      </c>
      <c r="X441" t="s">
        <v>274</v>
      </c>
      <c r="Y441" t="s">
        <v>262</v>
      </c>
      <c r="BG441">
        <v>2</v>
      </c>
      <c r="BH441">
        <v>2881</v>
      </c>
      <c r="BI441">
        <f>($BH$505-$BH$502)/200</f>
        <v>0.105</v>
      </c>
    </row>
    <row r="442" spans="1:61" x14ac:dyDescent="0.25">
      <c r="A442">
        <v>473</v>
      </c>
      <c r="B442">
        <v>179.27677</v>
      </c>
      <c r="C442" s="2">
        <v>1</v>
      </c>
      <c r="D442">
        <v>185.66799</v>
      </c>
      <c r="E442" s="5">
        <v>2</v>
      </c>
      <c r="P442">
        <v>2</v>
      </c>
      <c r="Q442" t="str">
        <f>CONCATENATE(C442,E442,G442,I442)</f>
        <v>12</v>
      </c>
      <c r="R442">
        <v>3</v>
      </c>
      <c r="X442" t="s">
        <v>274</v>
      </c>
      <c r="Y442" t="s">
        <v>259</v>
      </c>
      <c r="BG442">
        <v>3</v>
      </c>
      <c r="BH442">
        <v>2882</v>
      </c>
      <c r="BI442">
        <f>($BH$506-$BH$503)/200</f>
        <v>7.4999999999999997E-2</v>
      </c>
    </row>
    <row r="443" spans="1:61" x14ac:dyDescent="0.25">
      <c r="A443">
        <v>474</v>
      </c>
      <c r="B443">
        <v>179.21346499999999</v>
      </c>
      <c r="C443" s="2">
        <v>1</v>
      </c>
      <c r="D443">
        <v>185.672732</v>
      </c>
      <c r="E443" s="5">
        <v>2</v>
      </c>
      <c r="P443">
        <v>2</v>
      </c>
      <c r="Q443" t="str">
        <f>CONCATENATE(C443,E443,G443,I443)</f>
        <v>12</v>
      </c>
      <c r="R443">
        <v>4</v>
      </c>
      <c r="X443" t="s">
        <v>274</v>
      </c>
      <c r="Y443" t="s">
        <v>260</v>
      </c>
      <c r="AB443" t="s">
        <v>275</v>
      </c>
      <c r="AC443" t="str">
        <f>CONCATENATE($R443,$R444,$R445,$R446)</f>
        <v>4123</v>
      </c>
      <c r="BG443">
        <v>4</v>
      </c>
      <c r="BH443">
        <v>2894</v>
      </c>
      <c r="BI443">
        <f>($BH$507-$BH$504)/200</f>
        <v>0.11</v>
      </c>
    </row>
    <row r="444" spans="1:61" x14ac:dyDescent="0.25">
      <c r="A444">
        <v>475</v>
      </c>
      <c r="B444">
        <v>179.32486900000001</v>
      </c>
      <c r="C444" s="2">
        <v>1</v>
      </c>
      <c r="D444">
        <v>185.678087</v>
      </c>
      <c r="E444" s="5">
        <v>2</v>
      </c>
      <c r="P444">
        <v>2</v>
      </c>
      <c r="Q444" t="str">
        <f>CONCATENATE(C444,E444,G444,I444)</f>
        <v>12</v>
      </c>
      <c r="R444">
        <v>1</v>
      </c>
      <c r="X444" t="s">
        <v>274</v>
      </c>
      <c r="Y444" t="s">
        <v>261</v>
      </c>
      <c r="BG444">
        <v>1</v>
      </c>
      <c r="BH444">
        <v>2896</v>
      </c>
      <c r="BI444">
        <f>($BH$508-$BH$505)/200</f>
        <v>0.1</v>
      </c>
    </row>
    <row r="445" spans="1:61" x14ac:dyDescent="0.25">
      <c r="A445">
        <v>476</v>
      </c>
      <c r="D445">
        <v>185.646567</v>
      </c>
      <c r="E445" s="5">
        <v>2</v>
      </c>
      <c r="P445">
        <v>1</v>
      </c>
      <c r="Q445" t="str">
        <f>CONCATENATE(C445,E445,G445,I445)</f>
        <v>2</v>
      </c>
      <c r="R445">
        <v>2</v>
      </c>
      <c r="X445" t="s">
        <v>274</v>
      </c>
      <c r="Y445" t="s">
        <v>262</v>
      </c>
      <c r="BG445">
        <v>2</v>
      </c>
      <c r="BH445">
        <v>2908</v>
      </c>
      <c r="BI445">
        <f>($BH$509-$BH$506)/200</f>
        <v>9.5000000000000001E-2</v>
      </c>
    </row>
    <row r="446" spans="1:61" x14ac:dyDescent="0.25">
      <c r="A446">
        <v>477</v>
      </c>
      <c r="D446">
        <v>185.64574999999999</v>
      </c>
      <c r="E446" s="5">
        <v>2</v>
      </c>
      <c r="P446">
        <v>1</v>
      </c>
      <c r="Q446" t="str">
        <f>CONCATENATE(C446,E446,G446,I446)</f>
        <v>2</v>
      </c>
      <c r="R446">
        <v>3</v>
      </c>
      <c r="X446" t="s">
        <v>274</v>
      </c>
      <c r="Y446" t="s">
        <v>259</v>
      </c>
      <c r="BG446">
        <v>3</v>
      </c>
      <c r="BH446">
        <v>2910</v>
      </c>
      <c r="BI446">
        <f>($BH$510-$BH$507)/200</f>
        <v>7.4999999999999997E-2</v>
      </c>
    </row>
    <row r="447" spans="1:61" x14ac:dyDescent="0.25">
      <c r="A447">
        <v>478</v>
      </c>
      <c r="D447">
        <v>185.661204</v>
      </c>
      <c r="E447" s="5">
        <v>2</v>
      </c>
      <c r="P447">
        <v>1</v>
      </c>
      <c r="Q447" t="str">
        <f>CONCATENATE(C447,E447,G447,I447)</f>
        <v>2</v>
      </c>
      <c r="R447">
        <v>4</v>
      </c>
      <c r="X447" t="s">
        <v>274</v>
      </c>
      <c r="Y447" t="s">
        <v>260</v>
      </c>
      <c r="AB447" t="s">
        <v>275</v>
      </c>
      <c r="AC447" t="str">
        <f>CONCATENATE($R447,$R448,$R449,$R450)</f>
        <v>4123</v>
      </c>
      <c r="BG447">
        <v>4</v>
      </c>
      <c r="BH447">
        <v>2917</v>
      </c>
      <c r="BI447">
        <f>($BH$511-$BH$508)/200</f>
        <v>0.11</v>
      </c>
    </row>
    <row r="448" spans="1:61" x14ac:dyDescent="0.25">
      <c r="A448">
        <v>479</v>
      </c>
      <c r="D448">
        <v>185.72690800000001</v>
      </c>
      <c r="E448" s="5">
        <v>2</v>
      </c>
      <c r="F448">
        <v>182.09113099999999</v>
      </c>
      <c r="G448" s="4">
        <v>3</v>
      </c>
      <c r="P448">
        <v>2</v>
      </c>
      <c r="Q448" t="str">
        <f>CONCATENATE(C448,E448,G448,I448)</f>
        <v>23</v>
      </c>
      <c r="R448">
        <v>1</v>
      </c>
      <c r="X448" t="s">
        <v>274</v>
      </c>
      <c r="Y448" t="s">
        <v>261</v>
      </c>
      <c r="BG448">
        <v>1</v>
      </c>
      <c r="BH448">
        <v>2921</v>
      </c>
      <c r="BI448">
        <f>($BH$512-$BH$509)/200</f>
        <v>0.115</v>
      </c>
    </row>
    <row r="449" spans="1:61" x14ac:dyDescent="0.25">
      <c r="A449">
        <v>480</v>
      </c>
      <c r="D449">
        <v>185.71318300000001</v>
      </c>
      <c r="E449" s="5">
        <v>2</v>
      </c>
      <c r="F449">
        <v>181.92728600000001</v>
      </c>
      <c r="G449" s="4">
        <v>3</v>
      </c>
      <c r="P449">
        <v>2</v>
      </c>
      <c r="Q449" t="str">
        <f>CONCATENATE(C449,E449,G449,I449)</f>
        <v>23</v>
      </c>
      <c r="R449">
        <v>2</v>
      </c>
      <c r="X449" t="s">
        <v>274</v>
      </c>
      <c r="Y449" t="s">
        <v>262</v>
      </c>
      <c r="BG449">
        <v>2</v>
      </c>
      <c r="BH449">
        <v>2932</v>
      </c>
      <c r="BI449">
        <f>($BH$513-$BH$510)/200</f>
        <v>0.1</v>
      </c>
    </row>
    <row r="450" spans="1:61" x14ac:dyDescent="0.25">
      <c r="A450">
        <v>481</v>
      </c>
      <c r="D450">
        <v>185.65747999999999</v>
      </c>
      <c r="E450" s="5">
        <v>2</v>
      </c>
      <c r="F450">
        <v>181.99589800000001</v>
      </c>
      <c r="G450" s="4">
        <v>3</v>
      </c>
      <c r="P450">
        <v>2</v>
      </c>
      <c r="Q450" t="str">
        <f>CONCATENATE(C450,E450,G450,I450)</f>
        <v>23</v>
      </c>
      <c r="R450">
        <v>3</v>
      </c>
      <c r="X450" t="s">
        <v>274</v>
      </c>
      <c r="Y450" t="s">
        <v>259</v>
      </c>
      <c r="BG450">
        <v>3</v>
      </c>
      <c r="BH450">
        <v>2935</v>
      </c>
      <c r="BI450">
        <f>($BH$514-$BH$511)/200</f>
        <v>7.4999999999999997E-2</v>
      </c>
    </row>
    <row r="451" spans="1:61" x14ac:dyDescent="0.25">
      <c r="A451">
        <v>482</v>
      </c>
      <c r="F451">
        <v>181.97437099999999</v>
      </c>
      <c r="G451" s="4">
        <v>3</v>
      </c>
      <c r="P451">
        <v>1</v>
      </c>
      <c r="Q451" t="str">
        <f>CONCATENATE(C451,E451,G451,I451)</f>
        <v>3</v>
      </c>
      <c r="R451">
        <v>4</v>
      </c>
      <c r="X451" t="s">
        <v>274</v>
      </c>
      <c r="Y451" t="s">
        <v>260</v>
      </c>
      <c r="AB451" t="s">
        <v>275</v>
      </c>
      <c r="AC451" t="str">
        <f>CONCATENATE($R451,$R452,$R453,$R454)</f>
        <v>4123</v>
      </c>
      <c r="BG451">
        <v>4</v>
      </c>
      <c r="BH451">
        <v>2942</v>
      </c>
      <c r="BI451">
        <f>($BH$515-$BH$512)/200</f>
        <v>0.105</v>
      </c>
    </row>
    <row r="452" spans="1:61" x14ac:dyDescent="0.25">
      <c r="A452">
        <v>483</v>
      </c>
      <c r="F452">
        <v>181.973963</v>
      </c>
      <c r="G452" s="4">
        <v>3</v>
      </c>
      <c r="H452">
        <v>186.14243099999999</v>
      </c>
      <c r="I452" s="3">
        <v>4</v>
      </c>
      <c r="P452">
        <v>2</v>
      </c>
      <c r="Q452" t="str">
        <f>CONCATENATE(C452,E452,G452,I452)</f>
        <v>34</v>
      </c>
      <c r="R452">
        <v>1</v>
      </c>
      <c r="X452" t="s">
        <v>274</v>
      </c>
      <c r="Y452" t="s">
        <v>261</v>
      </c>
      <c r="BG452">
        <v>1</v>
      </c>
      <c r="BH452">
        <v>2946</v>
      </c>
      <c r="BI452">
        <f>($BH$516-$BH$513)/200</f>
        <v>0.11</v>
      </c>
    </row>
    <row r="453" spans="1:61" x14ac:dyDescent="0.25">
      <c r="A453">
        <v>484</v>
      </c>
      <c r="F453">
        <v>181.97788800000001</v>
      </c>
      <c r="G453" s="4">
        <v>3</v>
      </c>
      <c r="H453">
        <v>186.102698</v>
      </c>
      <c r="I453" s="3">
        <v>4</v>
      </c>
      <c r="P453">
        <v>2</v>
      </c>
      <c r="Q453" t="str">
        <f>CONCATENATE(C453,E453,G453,I453)</f>
        <v>34</v>
      </c>
      <c r="R453">
        <v>2</v>
      </c>
      <c r="X453" t="s">
        <v>274</v>
      </c>
      <c r="Y453" t="s">
        <v>262</v>
      </c>
      <c r="BG453">
        <v>2</v>
      </c>
      <c r="BH453">
        <v>2956</v>
      </c>
      <c r="BI453">
        <f>($BH$517-$BH$514)/200</f>
        <v>0.105</v>
      </c>
    </row>
    <row r="454" spans="1:61" x14ac:dyDescent="0.25">
      <c r="A454">
        <v>485</v>
      </c>
      <c r="F454">
        <v>181.988756</v>
      </c>
      <c r="G454" s="4">
        <v>3</v>
      </c>
      <c r="H454">
        <v>186.17038600000001</v>
      </c>
      <c r="I454" s="3">
        <v>4</v>
      </c>
      <c r="P454">
        <v>2</v>
      </c>
      <c r="Q454" t="str">
        <f>CONCATENATE(C454,E454,G454,I454)</f>
        <v>34</v>
      </c>
      <c r="R454">
        <v>3</v>
      </c>
      <c r="X454" t="s">
        <v>274</v>
      </c>
      <c r="Y454" t="s">
        <v>259</v>
      </c>
      <c r="BG454">
        <v>3</v>
      </c>
      <c r="BH454">
        <v>2961</v>
      </c>
      <c r="BI454">
        <f>($BH$518-$BH$515)/200</f>
        <v>0.08</v>
      </c>
    </row>
    <row r="455" spans="1:61" x14ac:dyDescent="0.25">
      <c r="A455">
        <v>486</v>
      </c>
      <c r="F455">
        <v>182.05399499999999</v>
      </c>
      <c r="G455" s="4">
        <v>3</v>
      </c>
      <c r="H455">
        <v>186.150542</v>
      </c>
      <c r="I455" s="3">
        <v>4</v>
      </c>
      <c r="P455">
        <v>2</v>
      </c>
      <c r="Q455" t="str">
        <f>CONCATENATE(C455,E455,G455,I455)</f>
        <v>34</v>
      </c>
      <c r="R455">
        <v>4</v>
      </c>
      <c r="X455" t="s">
        <v>274</v>
      </c>
      <c r="Y455" t="s">
        <v>260</v>
      </c>
      <c r="AB455" t="s">
        <v>275</v>
      </c>
      <c r="AC455" t="str">
        <f>CONCATENATE($R455,$R456,$R457,$R458)</f>
        <v>4123</v>
      </c>
      <c r="BG455">
        <v>4</v>
      </c>
      <c r="BH455">
        <v>2966</v>
      </c>
      <c r="BI455">
        <f>($BH$519-$BH$516)/200</f>
        <v>0.11</v>
      </c>
    </row>
    <row r="456" spans="1:61" x14ac:dyDescent="0.25">
      <c r="A456">
        <v>487</v>
      </c>
      <c r="F456">
        <v>182.04838799999999</v>
      </c>
      <c r="G456" s="4">
        <v>3</v>
      </c>
      <c r="H456">
        <v>186.117895</v>
      </c>
      <c r="I456" s="3">
        <v>4</v>
      </c>
      <c r="P456">
        <v>2</v>
      </c>
      <c r="Q456" t="str">
        <f>CONCATENATE(C456,E456,G456,I456)</f>
        <v>34</v>
      </c>
      <c r="R456">
        <v>1</v>
      </c>
      <c r="X456" t="s">
        <v>274</v>
      </c>
      <c r="Y456" t="s">
        <v>261</v>
      </c>
      <c r="BG456">
        <v>1</v>
      </c>
      <c r="BH456">
        <v>2972</v>
      </c>
      <c r="BI456">
        <f>($BH$520-$BH$517)/200</f>
        <v>0.105</v>
      </c>
    </row>
    <row r="457" spans="1:61" x14ac:dyDescent="0.25">
      <c r="A457">
        <v>488</v>
      </c>
      <c r="F457">
        <v>181.92728600000001</v>
      </c>
      <c r="G457" s="4">
        <v>3</v>
      </c>
      <c r="H457">
        <v>186.14416700000001</v>
      </c>
      <c r="I457" s="3">
        <v>4</v>
      </c>
      <c r="P457">
        <v>2</v>
      </c>
      <c r="Q457" t="str">
        <f>CONCATENATE(C457,E457,G457,I457)</f>
        <v>34</v>
      </c>
      <c r="R457">
        <v>2</v>
      </c>
      <c r="X457" t="s">
        <v>274</v>
      </c>
      <c r="Y457" t="s">
        <v>262</v>
      </c>
      <c r="BG457">
        <v>2</v>
      </c>
      <c r="BH457">
        <v>2982</v>
      </c>
      <c r="BI457">
        <f>($BH$521-$BH$518)/200</f>
        <v>0.1</v>
      </c>
    </row>
    <row r="458" spans="1:61" x14ac:dyDescent="0.25">
      <c r="A458">
        <v>489</v>
      </c>
      <c r="H458">
        <v>186.17344500000002</v>
      </c>
      <c r="I458" s="3">
        <v>4</v>
      </c>
      <c r="P458">
        <v>1</v>
      </c>
      <c r="Q458" t="str">
        <f>CONCATENATE(C458,E458,G458,I458)</f>
        <v>4</v>
      </c>
      <c r="R458">
        <v>3</v>
      </c>
      <c r="X458" t="s">
        <v>274</v>
      </c>
      <c r="Y458" t="s">
        <v>259</v>
      </c>
      <c r="BG458">
        <v>3</v>
      </c>
      <c r="BH458">
        <v>2987</v>
      </c>
      <c r="BI458">
        <f>($BH$522-$BH$519)/200</f>
        <v>7.4999999999999997E-2</v>
      </c>
    </row>
    <row r="459" spans="1:61" x14ac:dyDescent="0.25">
      <c r="A459">
        <v>490</v>
      </c>
      <c r="B459">
        <v>203.47688500000001</v>
      </c>
      <c r="C459" s="2">
        <v>1</v>
      </c>
      <c r="H459">
        <v>186.188952</v>
      </c>
      <c r="I459" s="3">
        <v>4</v>
      </c>
      <c r="P459">
        <v>2</v>
      </c>
      <c r="Q459" t="str">
        <f>CONCATENATE(C459,E459,G459,I459)</f>
        <v>14</v>
      </c>
      <c r="R459">
        <v>4</v>
      </c>
      <c r="X459" t="s">
        <v>274</v>
      </c>
      <c r="Y459" t="s">
        <v>260</v>
      </c>
      <c r="AB459" t="s">
        <v>275</v>
      </c>
      <c r="AC459" t="str">
        <f>CONCATENATE($R459,$R460,$R461,$R462)</f>
        <v>4123</v>
      </c>
      <c r="BG459">
        <v>4</v>
      </c>
      <c r="BH459">
        <v>2992</v>
      </c>
      <c r="BI459">
        <f>($BH$523-$BH$520)/200</f>
        <v>0.115</v>
      </c>
    </row>
    <row r="460" spans="1:61" x14ac:dyDescent="0.25">
      <c r="A460">
        <v>491</v>
      </c>
      <c r="B460">
        <v>203.55671100000001</v>
      </c>
      <c r="C460" s="2">
        <v>1</v>
      </c>
      <c r="H460">
        <v>186.28403700000001</v>
      </c>
      <c r="I460" s="3">
        <v>4</v>
      </c>
      <c r="P460">
        <v>2</v>
      </c>
      <c r="Q460" t="str">
        <f>CONCATENATE(C460,E460,G460,I460)</f>
        <v>14</v>
      </c>
      <c r="R460">
        <v>1</v>
      </c>
      <c r="X460" t="s">
        <v>274</v>
      </c>
      <c r="Y460" t="s">
        <v>261</v>
      </c>
      <c r="BG460">
        <v>1</v>
      </c>
      <c r="BH460">
        <v>2997</v>
      </c>
      <c r="BI460">
        <f>($BH$524-$BH$521)/200</f>
        <v>0.11</v>
      </c>
    </row>
    <row r="461" spans="1:61" x14ac:dyDescent="0.25">
      <c r="A461">
        <v>492</v>
      </c>
      <c r="B461">
        <v>203.51998399999999</v>
      </c>
      <c r="C461" s="2">
        <v>1</v>
      </c>
      <c r="H461">
        <v>186.14243099999999</v>
      </c>
      <c r="I461" s="3">
        <v>4</v>
      </c>
      <c r="P461">
        <v>2</v>
      </c>
      <c r="Q461" t="str">
        <f>CONCATENATE(C461,E461,G461,I461)</f>
        <v>14</v>
      </c>
      <c r="R461">
        <v>2</v>
      </c>
      <c r="X461" t="s">
        <v>274</v>
      </c>
      <c r="Y461" t="s">
        <v>262</v>
      </c>
      <c r="BG461">
        <v>2</v>
      </c>
      <c r="BH461">
        <v>3007</v>
      </c>
      <c r="BI461">
        <f>($BH$525-$BH$522)/200</f>
        <v>0.11</v>
      </c>
    </row>
    <row r="462" spans="1:61" x14ac:dyDescent="0.25">
      <c r="A462">
        <v>493</v>
      </c>
      <c r="B462">
        <v>203.580839</v>
      </c>
      <c r="C462" s="2">
        <v>1</v>
      </c>
      <c r="P462">
        <v>1</v>
      </c>
      <c r="Q462" t="str">
        <f>CONCATENATE(C462,E462,G462,I462)</f>
        <v>1</v>
      </c>
      <c r="R462">
        <v>3</v>
      </c>
      <c r="X462" t="s">
        <v>274</v>
      </c>
      <c r="Y462" t="s">
        <v>259</v>
      </c>
      <c r="BG462">
        <v>3</v>
      </c>
      <c r="BH462">
        <v>3012</v>
      </c>
      <c r="BI462">
        <f>($BH$526-$BH$523)/200</f>
        <v>7.4999999999999997E-2</v>
      </c>
    </row>
    <row r="463" spans="1:61" x14ac:dyDescent="0.25">
      <c r="A463">
        <v>494</v>
      </c>
      <c r="B463">
        <v>203.57686100000001</v>
      </c>
      <c r="C463" s="2">
        <v>1</v>
      </c>
      <c r="P463">
        <v>1</v>
      </c>
      <c r="Q463" t="str">
        <f>CONCATENATE(C463,E463,G463,I463)</f>
        <v>1</v>
      </c>
      <c r="R463">
        <v>4</v>
      </c>
      <c r="X463" t="s">
        <v>274</v>
      </c>
      <c r="Y463" t="s">
        <v>260</v>
      </c>
      <c r="AB463" t="s">
        <v>275</v>
      </c>
      <c r="AC463" t="str">
        <f>CONCATENATE($R463,$R464,$R465,$R466)</f>
        <v>4123</v>
      </c>
      <c r="BG463">
        <v>4</v>
      </c>
      <c r="BH463">
        <v>3017</v>
      </c>
      <c r="BI463">
        <f>($BH$527-$BH$524)/200</f>
        <v>0.12</v>
      </c>
    </row>
    <row r="464" spans="1:61" x14ac:dyDescent="0.25">
      <c r="A464">
        <v>495</v>
      </c>
      <c r="B464">
        <v>203.568804</v>
      </c>
      <c r="C464" s="2">
        <v>1</v>
      </c>
      <c r="P464">
        <v>1</v>
      </c>
      <c r="Q464" t="str">
        <f>CONCATENATE(C464,E464,G464,I464)</f>
        <v>1</v>
      </c>
      <c r="R464">
        <v>1</v>
      </c>
      <c r="X464" t="s">
        <v>274</v>
      </c>
      <c r="Y464" t="s">
        <v>261</v>
      </c>
      <c r="BG464">
        <v>1</v>
      </c>
      <c r="BH464">
        <v>3021</v>
      </c>
      <c r="BI464">
        <f>($BH$528-$BH$525)/200</f>
        <v>0.105</v>
      </c>
    </row>
    <row r="465" spans="1:61" x14ac:dyDescent="0.25">
      <c r="A465">
        <v>496</v>
      </c>
      <c r="B465">
        <v>203.50213500000001</v>
      </c>
      <c r="C465" s="2">
        <v>1</v>
      </c>
      <c r="P465">
        <v>1</v>
      </c>
      <c r="Q465" t="str">
        <f>CONCATENATE(C465,E465,G465,I465)</f>
        <v>1</v>
      </c>
      <c r="R465">
        <v>2</v>
      </c>
      <c r="X465" t="s">
        <v>274</v>
      </c>
      <c r="Y465" t="s">
        <v>262</v>
      </c>
      <c r="BG465">
        <v>2</v>
      </c>
      <c r="BH465">
        <v>3033</v>
      </c>
      <c r="BI465">
        <f>($BH$529-$BH$526)/200</f>
        <v>0.13</v>
      </c>
    </row>
    <row r="466" spans="1:61" x14ac:dyDescent="0.25">
      <c r="A466">
        <v>497</v>
      </c>
      <c r="B466">
        <v>203.54957400000001</v>
      </c>
      <c r="C466" s="2">
        <v>1</v>
      </c>
      <c r="D466">
        <v>209.41508300000001</v>
      </c>
      <c r="E466" s="5">
        <v>2</v>
      </c>
      <c r="P466">
        <v>2</v>
      </c>
      <c r="Q466" t="str">
        <f>CONCATENATE(C466,E466,G466,I466)</f>
        <v>12</v>
      </c>
      <c r="R466">
        <v>3</v>
      </c>
      <c r="X466" t="s">
        <v>274</v>
      </c>
      <c r="Y466" t="s">
        <v>259</v>
      </c>
      <c r="BG466">
        <v>3</v>
      </c>
      <c r="BH466">
        <v>3037</v>
      </c>
      <c r="BI466">
        <f>($BH$530-$BH$527)/200</f>
        <v>0.08</v>
      </c>
    </row>
    <row r="467" spans="1:61" x14ac:dyDescent="0.25">
      <c r="A467">
        <v>498</v>
      </c>
      <c r="B467">
        <v>203.552988</v>
      </c>
      <c r="C467" s="2">
        <v>1</v>
      </c>
      <c r="D467">
        <v>210.96528899999998</v>
      </c>
      <c r="E467" s="5">
        <v>2</v>
      </c>
      <c r="P467">
        <v>2</v>
      </c>
      <c r="Q467" t="str">
        <f>CONCATENATE(C467,E467,G467,I467)</f>
        <v>12</v>
      </c>
      <c r="R467">
        <v>4</v>
      </c>
      <c r="X467" t="s">
        <v>275</v>
      </c>
      <c r="Y467" t="s">
        <v>266</v>
      </c>
      <c r="AB467" t="s">
        <v>275</v>
      </c>
      <c r="AC467" t="str">
        <f>CONCATENATE($R467,$R468,$R469,$R470)</f>
        <v>4123</v>
      </c>
      <c r="BG467">
        <v>4</v>
      </c>
      <c r="BH467">
        <v>3043</v>
      </c>
      <c r="BI467">
        <f>($BH$536-$BH$533)/200</f>
        <v>0.1</v>
      </c>
    </row>
    <row r="468" spans="1:61" x14ac:dyDescent="0.25">
      <c r="A468">
        <v>499</v>
      </c>
      <c r="B468">
        <v>203.47688500000001</v>
      </c>
      <c r="C468" s="2">
        <v>1</v>
      </c>
      <c r="D468">
        <v>210.942868</v>
      </c>
      <c r="E468" s="5">
        <v>2</v>
      </c>
      <c r="P468">
        <v>2</v>
      </c>
      <c r="Q468" t="str">
        <f>CONCATENATE(C468,E468,G468,I468)</f>
        <v>12</v>
      </c>
      <c r="R468">
        <v>1</v>
      </c>
      <c r="X468" t="s">
        <v>275</v>
      </c>
      <c r="Y468" t="s">
        <v>263</v>
      </c>
      <c r="BG468">
        <v>1</v>
      </c>
      <c r="BH468">
        <v>3048</v>
      </c>
      <c r="BI468">
        <f>($BH$537-$BH$534)/200</f>
        <v>8.5000000000000006E-2</v>
      </c>
    </row>
    <row r="469" spans="1:61" x14ac:dyDescent="0.25">
      <c r="A469">
        <v>500</v>
      </c>
      <c r="B469">
        <v>203.47688500000001</v>
      </c>
      <c r="C469" s="2">
        <v>1</v>
      </c>
      <c r="D469">
        <v>210.93446599999999</v>
      </c>
      <c r="E469" s="5">
        <v>2</v>
      </c>
      <c r="P469">
        <v>2</v>
      </c>
      <c r="Q469" t="str">
        <f>CONCATENATE(C469,E469,G469,I469)</f>
        <v>12</v>
      </c>
      <c r="R469">
        <v>2</v>
      </c>
      <c r="X469" t="s">
        <v>275</v>
      </c>
      <c r="Y469" t="s">
        <v>264</v>
      </c>
      <c r="BG469">
        <v>2</v>
      </c>
      <c r="BH469">
        <v>3058</v>
      </c>
      <c r="BI469">
        <f>($BH$538-$BH$535)/200</f>
        <v>0.08</v>
      </c>
    </row>
    <row r="470" spans="1:61" x14ac:dyDescent="0.25">
      <c r="A470">
        <v>501</v>
      </c>
      <c r="D470">
        <v>210.92611600000001</v>
      </c>
      <c r="E470" s="5">
        <v>2</v>
      </c>
      <c r="P470">
        <v>1</v>
      </c>
      <c r="Q470" t="str">
        <f>CONCATENATE(C470,E470,G470,I470)</f>
        <v>2</v>
      </c>
      <c r="R470">
        <v>3</v>
      </c>
      <c r="X470" t="s">
        <v>275</v>
      </c>
      <c r="Y470" t="s">
        <v>265</v>
      </c>
      <c r="BG470">
        <v>3</v>
      </c>
      <c r="BH470">
        <v>3064</v>
      </c>
      <c r="BI470">
        <f>($BH$539-$BH$536)/200</f>
        <v>0.09</v>
      </c>
    </row>
    <row r="471" spans="1:61" x14ac:dyDescent="0.25">
      <c r="A471">
        <v>502</v>
      </c>
      <c r="D471">
        <v>210.94240400000001</v>
      </c>
      <c r="E471" s="5">
        <v>2</v>
      </c>
      <c r="P471">
        <v>1</v>
      </c>
      <c r="Q471" t="str">
        <f>CONCATENATE(C471,E471,G471,I471)</f>
        <v>2</v>
      </c>
      <c r="R471">
        <v>4</v>
      </c>
      <c r="X471" t="s">
        <v>275</v>
      </c>
      <c r="Y471" t="s">
        <v>266</v>
      </c>
      <c r="AB471" t="s">
        <v>275</v>
      </c>
      <c r="AC471" t="str">
        <f>CONCATENATE($R471,$R472,$R473,$R474)</f>
        <v>4123</v>
      </c>
      <c r="BG471">
        <v>4</v>
      </c>
      <c r="BH471">
        <v>3068</v>
      </c>
      <c r="BI471">
        <f>($BH$540-$BH$537)/200</f>
        <v>0.105</v>
      </c>
    </row>
    <row r="472" spans="1:61" x14ac:dyDescent="0.25">
      <c r="A472">
        <v>503</v>
      </c>
      <c r="D472">
        <v>209.387743</v>
      </c>
      <c r="E472" s="5">
        <v>2</v>
      </c>
      <c r="P472">
        <v>1</v>
      </c>
      <c r="Q472" t="str">
        <f>CONCATENATE(C472,E472,G472,I472)</f>
        <v>2</v>
      </c>
      <c r="R472">
        <v>1</v>
      </c>
      <c r="X472" t="s">
        <v>275</v>
      </c>
      <c r="Y472" t="s">
        <v>263</v>
      </c>
      <c r="BG472">
        <v>1</v>
      </c>
      <c r="BH472">
        <v>3074</v>
      </c>
      <c r="BI472">
        <f>($BH$541-$BH$538)/200</f>
        <v>7.4999999999999997E-2</v>
      </c>
    </row>
    <row r="473" spans="1:61" x14ac:dyDescent="0.25">
      <c r="A473">
        <v>504</v>
      </c>
      <c r="D473">
        <v>209.344336</v>
      </c>
      <c r="E473" s="5">
        <v>2</v>
      </c>
      <c r="F473">
        <v>206.58634000000001</v>
      </c>
      <c r="G473" s="4">
        <v>3</v>
      </c>
      <c r="P473">
        <v>2</v>
      </c>
      <c r="Q473" t="str">
        <f>CONCATENATE(C473,E473,G473,I473)</f>
        <v>23</v>
      </c>
      <c r="R473">
        <v>2</v>
      </c>
      <c r="X473" t="s">
        <v>275</v>
      </c>
      <c r="Y473" t="s">
        <v>264</v>
      </c>
      <c r="BG473">
        <v>2</v>
      </c>
      <c r="BH473">
        <v>3081</v>
      </c>
      <c r="BI473">
        <f>($BH$542-$BH$539)/200</f>
        <v>9.5000000000000001E-2</v>
      </c>
    </row>
    <row r="474" spans="1:61" x14ac:dyDescent="0.25">
      <c r="A474">
        <v>505</v>
      </c>
      <c r="D474">
        <v>209.41508300000001</v>
      </c>
      <c r="E474" s="5">
        <v>2</v>
      </c>
      <c r="F474">
        <v>206.655554</v>
      </c>
      <c r="G474" s="4">
        <v>3</v>
      </c>
      <c r="P474">
        <v>2</v>
      </c>
      <c r="Q474" t="str">
        <f>CONCATENATE(C474,E474,G474,I474)</f>
        <v>23</v>
      </c>
      <c r="R474">
        <v>3</v>
      </c>
      <c r="X474" t="s">
        <v>275</v>
      </c>
      <c r="Y474" t="s">
        <v>265</v>
      </c>
      <c r="BG474">
        <v>3</v>
      </c>
      <c r="BH474">
        <v>3089</v>
      </c>
      <c r="BI474">
        <f>($BH$543-$BH$540)/200</f>
        <v>8.5000000000000006E-2</v>
      </c>
    </row>
    <row r="475" spans="1:61" x14ac:dyDescent="0.25">
      <c r="A475">
        <v>506</v>
      </c>
      <c r="D475">
        <v>209.41508300000001</v>
      </c>
      <c r="E475" s="5">
        <v>2</v>
      </c>
      <c r="F475">
        <v>206.63153299999999</v>
      </c>
      <c r="G475" s="4">
        <v>3</v>
      </c>
      <c r="P475">
        <v>2</v>
      </c>
      <c r="Q475" t="str">
        <f>CONCATENATE(C475,E475,G475,I475)</f>
        <v>23</v>
      </c>
      <c r="R475">
        <v>4</v>
      </c>
      <c r="X475" t="s">
        <v>275</v>
      </c>
      <c r="Y475" t="s">
        <v>266</v>
      </c>
      <c r="AB475" t="s">
        <v>275</v>
      </c>
      <c r="AC475" t="str">
        <f>CONCATENATE($R475,$R476,$R477,$R478)</f>
        <v>4123</v>
      </c>
      <c r="BG475">
        <v>4</v>
      </c>
      <c r="BH475">
        <v>3093</v>
      </c>
      <c r="BI475">
        <f>($BH$544-$BH$541)/200</f>
        <v>0.115</v>
      </c>
    </row>
    <row r="476" spans="1:61" x14ac:dyDescent="0.25">
      <c r="A476">
        <v>507</v>
      </c>
      <c r="F476">
        <v>206.640051</v>
      </c>
      <c r="G476" s="4">
        <v>3</v>
      </c>
      <c r="P476">
        <v>1</v>
      </c>
      <c r="Q476" t="str">
        <f>CONCATENATE(C476,E476,G476,I476)</f>
        <v>3</v>
      </c>
      <c r="R476">
        <v>1</v>
      </c>
      <c r="X476" t="s">
        <v>275</v>
      </c>
      <c r="Y476" t="s">
        <v>263</v>
      </c>
      <c r="BG476">
        <v>1</v>
      </c>
      <c r="BH476">
        <v>3097</v>
      </c>
      <c r="BI476">
        <f>($BH$545-$BH$542)/200</f>
        <v>7.0000000000000007E-2</v>
      </c>
    </row>
    <row r="477" spans="1:61" x14ac:dyDescent="0.25">
      <c r="A477">
        <v>508</v>
      </c>
      <c r="F477">
        <v>206.63719399999999</v>
      </c>
      <c r="G477" s="4">
        <v>3</v>
      </c>
      <c r="H477">
        <v>211.34351599999999</v>
      </c>
      <c r="I477" s="3">
        <v>4</v>
      </c>
      <c r="P477">
        <v>2</v>
      </c>
      <c r="Q477" t="str">
        <f>CONCATENATE(C477,E477,G477,I477)</f>
        <v>34</v>
      </c>
      <c r="R477">
        <v>2</v>
      </c>
      <c r="X477" t="s">
        <v>275</v>
      </c>
      <c r="Y477" t="s">
        <v>264</v>
      </c>
      <c r="BG477">
        <v>2</v>
      </c>
      <c r="BH477">
        <v>3107</v>
      </c>
      <c r="BI477">
        <f>($BH$546-$BH$543)/200</f>
        <v>0.08</v>
      </c>
    </row>
    <row r="478" spans="1:61" x14ac:dyDescent="0.25">
      <c r="A478">
        <v>509</v>
      </c>
      <c r="F478">
        <v>206.63158200000001</v>
      </c>
      <c r="G478" s="4">
        <v>3</v>
      </c>
      <c r="H478">
        <v>211.31032199999999</v>
      </c>
      <c r="I478" s="3">
        <v>4</v>
      </c>
      <c r="P478">
        <v>2</v>
      </c>
      <c r="Q478" t="str">
        <f>CONCATENATE(C478,E478,G478,I478)</f>
        <v>34</v>
      </c>
      <c r="R478">
        <v>3</v>
      </c>
      <c r="X478" t="s">
        <v>275</v>
      </c>
      <c r="Y478" t="s">
        <v>265</v>
      </c>
      <c r="BG478">
        <v>3</v>
      </c>
      <c r="BH478">
        <v>3114</v>
      </c>
      <c r="BI478">
        <f>($BH$547-$BH$544)/200</f>
        <v>0.08</v>
      </c>
    </row>
    <row r="479" spans="1:61" x14ac:dyDescent="0.25">
      <c r="A479">
        <v>510</v>
      </c>
      <c r="F479">
        <v>206.62194299999999</v>
      </c>
      <c r="G479" s="4">
        <v>3</v>
      </c>
      <c r="H479">
        <v>211.323981</v>
      </c>
      <c r="I479" s="3">
        <v>4</v>
      </c>
      <c r="P479">
        <v>2</v>
      </c>
      <c r="Q479" t="str">
        <f>CONCATENATE(C479,E479,G479,I479)</f>
        <v>34</v>
      </c>
      <c r="R479">
        <v>4</v>
      </c>
      <c r="X479" t="s">
        <v>275</v>
      </c>
      <c r="Y479" t="s">
        <v>266</v>
      </c>
      <c r="AB479" t="s">
        <v>275</v>
      </c>
      <c r="AC479" t="str">
        <f>CONCATENATE($R479,$R480,$R481,$R482)</f>
        <v>4123</v>
      </c>
      <c r="BG479">
        <v>4</v>
      </c>
      <c r="BH479">
        <v>3119</v>
      </c>
      <c r="BI479">
        <f>($BH$548-$BH$545)/200</f>
        <v>0.105</v>
      </c>
    </row>
    <row r="480" spans="1:61" x14ac:dyDescent="0.25">
      <c r="A480">
        <v>511</v>
      </c>
      <c r="F480">
        <v>206.61689200000001</v>
      </c>
      <c r="G480" s="4">
        <v>3</v>
      </c>
      <c r="H480">
        <v>211.28723099999999</v>
      </c>
      <c r="I480" s="3">
        <v>4</v>
      </c>
      <c r="P480">
        <v>2</v>
      </c>
      <c r="Q480" t="str">
        <f>CONCATENATE(C480,E480,G480,I480)</f>
        <v>34</v>
      </c>
      <c r="R480">
        <v>1</v>
      </c>
      <c r="X480" t="s">
        <v>275</v>
      </c>
      <c r="Y480" t="s">
        <v>263</v>
      </c>
      <c r="BG480">
        <v>1</v>
      </c>
      <c r="BH480">
        <v>3124</v>
      </c>
      <c r="BI480">
        <f>($BH$549-$BH$546)/200</f>
        <v>8.5000000000000006E-2</v>
      </c>
    </row>
    <row r="481" spans="1:61" x14ac:dyDescent="0.25">
      <c r="A481">
        <v>512</v>
      </c>
      <c r="F481">
        <v>206.613169</v>
      </c>
      <c r="G481" s="4">
        <v>3</v>
      </c>
      <c r="H481">
        <v>211.33439300000001</v>
      </c>
      <c r="I481" s="3">
        <v>4</v>
      </c>
      <c r="P481">
        <v>2</v>
      </c>
      <c r="Q481" t="str">
        <f>CONCATENATE(C481,E481,G481,I481)</f>
        <v>34</v>
      </c>
      <c r="R481">
        <v>2</v>
      </c>
      <c r="X481" t="s">
        <v>275</v>
      </c>
      <c r="Y481" t="s">
        <v>264</v>
      </c>
      <c r="BG481">
        <v>2</v>
      </c>
      <c r="BH481">
        <v>3134</v>
      </c>
      <c r="BI481">
        <f>($BH$550-$BH$547)/200</f>
        <v>8.5000000000000006E-2</v>
      </c>
    </row>
    <row r="482" spans="1:61" x14ac:dyDescent="0.25">
      <c r="A482">
        <v>513</v>
      </c>
      <c r="B482">
        <v>224.42215099999999</v>
      </c>
      <c r="C482" s="2">
        <v>1</v>
      </c>
      <c r="F482">
        <v>206.58634000000001</v>
      </c>
      <c r="G482" s="4">
        <v>3</v>
      </c>
      <c r="H482">
        <v>211.30454900000001</v>
      </c>
      <c r="I482" s="3">
        <v>4</v>
      </c>
      <c r="P482">
        <v>3</v>
      </c>
      <c r="Q482" t="str">
        <f>CONCATENATE(C482,E482,G482,I482)</f>
        <v>134</v>
      </c>
      <c r="R482">
        <v>3</v>
      </c>
      <c r="X482" t="s">
        <v>275</v>
      </c>
      <c r="Y482" t="s">
        <v>265</v>
      </c>
      <c r="BG482">
        <v>3</v>
      </c>
      <c r="BH482">
        <v>3142</v>
      </c>
      <c r="BI482">
        <f>($BH$551-$BH$548)/200</f>
        <v>8.5000000000000006E-2</v>
      </c>
    </row>
    <row r="483" spans="1:61" x14ac:dyDescent="0.25">
      <c r="A483">
        <v>514</v>
      </c>
      <c r="B483">
        <v>224.39354499999999</v>
      </c>
      <c r="C483" s="2">
        <v>1</v>
      </c>
      <c r="H483">
        <v>211.25414000000001</v>
      </c>
      <c r="I483" s="3">
        <v>4</v>
      </c>
      <c r="P483">
        <v>2</v>
      </c>
      <c r="Q483" t="str">
        <f>CONCATENATE(C483,E483,G483,I483)</f>
        <v>14</v>
      </c>
      <c r="R483">
        <v>4</v>
      </c>
      <c r="X483" t="s">
        <v>275</v>
      </c>
      <c r="Y483" t="s">
        <v>266</v>
      </c>
      <c r="BG483">
        <v>4</v>
      </c>
      <c r="BH483">
        <v>3147</v>
      </c>
      <c r="BI483">
        <f>($BH$552-$BH$549)/200</f>
        <v>0.11</v>
      </c>
    </row>
    <row r="484" spans="1:61" x14ac:dyDescent="0.25">
      <c r="A484">
        <v>515</v>
      </c>
      <c r="B484">
        <v>224.455139</v>
      </c>
      <c r="C484" s="2">
        <v>1</v>
      </c>
      <c r="H484">
        <v>211.256562</v>
      </c>
      <c r="I484" s="3">
        <v>4</v>
      </c>
      <c r="P484">
        <v>2</v>
      </c>
      <c r="Q484" t="str">
        <f>CONCATENATE(C484,E484,G484,I484)</f>
        <v>14</v>
      </c>
      <c r="R484">
        <v>1</v>
      </c>
      <c r="X484" t="s">
        <v>275</v>
      </c>
      <c r="Y484" t="s">
        <v>263</v>
      </c>
      <c r="BG484">
        <v>1</v>
      </c>
      <c r="BH484">
        <v>3150</v>
      </c>
      <c r="BI484">
        <f>($BH$553-$BH$550)/200</f>
        <v>0.08</v>
      </c>
    </row>
    <row r="485" spans="1:61" x14ac:dyDescent="0.25">
      <c r="A485">
        <v>516</v>
      </c>
      <c r="B485">
        <v>224.46019000000001</v>
      </c>
      <c r="C485" s="2">
        <v>1</v>
      </c>
      <c r="H485">
        <v>211.25022200000001</v>
      </c>
      <c r="I485" s="3">
        <v>4</v>
      </c>
      <c r="P485">
        <v>2</v>
      </c>
      <c r="Q485" t="str">
        <f>CONCATENATE(C485,E485,G485,I485)</f>
        <v>14</v>
      </c>
      <c r="R485" t="s">
        <v>22</v>
      </c>
      <c r="X485" t="s">
        <v>275</v>
      </c>
      <c r="Y485" t="s">
        <v>264</v>
      </c>
      <c r="BG485" t="s">
        <v>22</v>
      </c>
      <c r="BH485">
        <v>3158</v>
      </c>
      <c r="BI485">
        <f>($BH$554-$BH$551)/200</f>
        <v>8.5000000000000006E-2</v>
      </c>
    </row>
    <row r="486" spans="1:61" x14ac:dyDescent="0.25">
      <c r="A486">
        <v>517</v>
      </c>
      <c r="B486">
        <v>224.430914</v>
      </c>
      <c r="C486" s="2">
        <v>1</v>
      </c>
      <c r="P486">
        <v>1</v>
      </c>
      <c r="Q486" t="str">
        <f>CONCATENATE(C486,E486,G486,I486)</f>
        <v>1</v>
      </c>
      <c r="R486" t="s">
        <v>22</v>
      </c>
      <c r="X486" t="s">
        <v>275</v>
      </c>
      <c r="Y486" t="s">
        <v>265</v>
      </c>
      <c r="BG486" t="s">
        <v>22</v>
      </c>
      <c r="BH486">
        <v>3191</v>
      </c>
      <c r="BI486">
        <f>($BH$555-$BH$552)/200</f>
        <v>8.5000000000000006E-2</v>
      </c>
    </row>
    <row r="487" spans="1:61" x14ac:dyDescent="0.25">
      <c r="A487">
        <v>518</v>
      </c>
      <c r="B487">
        <v>224.424677</v>
      </c>
      <c r="C487" s="2">
        <v>1</v>
      </c>
      <c r="P487">
        <v>1</v>
      </c>
      <c r="Q487" t="str">
        <f>CONCATENATE(C487,E487,G487,I487)</f>
        <v>1</v>
      </c>
      <c r="R487">
        <v>1</v>
      </c>
      <c r="X487" t="s">
        <v>275</v>
      </c>
      <c r="Y487" t="s">
        <v>266</v>
      </c>
      <c r="AB487" t="s">
        <v>274</v>
      </c>
      <c r="AC487" t="str">
        <f>CONCATENATE($R487,$R488,$R489,$R490)</f>
        <v>1432</v>
      </c>
      <c r="BG487">
        <v>1</v>
      </c>
      <c r="BH487">
        <v>3193</v>
      </c>
      <c r="BI487">
        <f>($BH$556-$BH$553)/200</f>
        <v>0.105</v>
      </c>
    </row>
    <row r="488" spans="1:61" x14ac:dyDescent="0.25">
      <c r="A488">
        <v>519</v>
      </c>
      <c r="B488">
        <v>224.41204999999999</v>
      </c>
      <c r="C488" s="2">
        <v>1</v>
      </c>
      <c r="P488">
        <v>1</v>
      </c>
      <c r="Q488" t="str">
        <f>CONCATENATE(C488,E488,G488,I488)</f>
        <v>1</v>
      </c>
      <c r="R488">
        <v>4</v>
      </c>
      <c r="X488" t="s">
        <v>275</v>
      </c>
      <c r="Y488" t="s">
        <v>263</v>
      </c>
      <c r="BG488">
        <v>4</v>
      </c>
      <c r="BH488">
        <v>3193</v>
      </c>
      <c r="BI488">
        <f>($BH$557-$BH$554)/200</f>
        <v>0.09</v>
      </c>
    </row>
    <row r="489" spans="1:61" x14ac:dyDescent="0.25">
      <c r="A489">
        <v>520</v>
      </c>
      <c r="B489">
        <v>224.39534900000001</v>
      </c>
      <c r="C489" s="2">
        <v>1</v>
      </c>
      <c r="P489">
        <v>1</v>
      </c>
      <c r="Q489" t="str">
        <f>CONCATENATE(C489,E489,G489,I489)</f>
        <v>1</v>
      </c>
      <c r="R489">
        <v>3</v>
      </c>
      <c r="X489" t="s">
        <v>275</v>
      </c>
      <c r="Y489" t="s">
        <v>264</v>
      </c>
      <c r="BG489">
        <v>3</v>
      </c>
      <c r="BH489">
        <v>3206</v>
      </c>
      <c r="BI489">
        <f>($BH$558-$BH$555)/200</f>
        <v>8.5000000000000006E-2</v>
      </c>
    </row>
    <row r="490" spans="1:61" x14ac:dyDescent="0.25">
      <c r="A490">
        <v>521</v>
      </c>
      <c r="B490">
        <v>224.38091700000001</v>
      </c>
      <c r="C490" s="2">
        <v>1</v>
      </c>
      <c r="D490">
        <v>231.07783000000001</v>
      </c>
      <c r="E490" s="5">
        <v>2</v>
      </c>
      <c r="P490">
        <v>2</v>
      </c>
      <c r="Q490" t="str">
        <f>CONCATENATE(C490,E490,G490,I490)</f>
        <v>12</v>
      </c>
      <c r="R490">
        <v>2</v>
      </c>
      <c r="X490" t="s">
        <v>275</v>
      </c>
      <c r="Y490" t="s">
        <v>265</v>
      </c>
      <c r="BG490">
        <v>2</v>
      </c>
      <c r="BH490">
        <v>3208</v>
      </c>
      <c r="BI490">
        <f>($BH$559-$BH$556)/200</f>
        <v>9.5000000000000001E-2</v>
      </c>
    </row>
    <row r="491" spans="1:61" x14ac:dyDescent="0.25">
      <c r="A491">
        <v>522</v>
      </c>
      <c r="B491">
        <v>224.341486</v>
      </c>
      <c r="C491" s="2">
        <v>1</v>
      </c>
      <c r="D491">
        <v>231.09019899999998</v>
      </c>
      <c r="E491" s="5">
        <v>2</v>
      </c>
      <c r="P491">
        <v>2</v>
      </c>
      <c r="Q491" t="str">
        <f>CONCATENATE(C491,E491,G491,I491)</f>
        <v>12</v>
      </c>
      <c r="R491">
        <v>1</v>
      </c>
      <c r="X491" t="s">
        <v>275</v>
      </c>
      <c r="Y491" t="s">
        <v>266</v>
      </c>
      <c r="AB491" t="s">
        <v>274</v>
      </c>
      <c r="AC491" t="str">
        <f>CONCATENATE($R491,$R492,$R493,$R494)</f>
        <v>1432</v>
      </c>
      <c r="BG491">
        <v>1</v>
      </c>
      <c r="BH491">
        <v>3223</v>
      </c>
      <c r="BI491">
        <f>($BH$560-$BH$557)/200</f>
        <v>0.11</v>
      </c>
    </row>
    <row r="492" spans="1:61" x14ac:dyDescent="0.25">
      <c r="A492">
        <v>523</v>
      </c>
      <c r="B492">
        <v>224.42215099999999</v>
      </c>
      <c r="C492" s="2">
        <v>1</v>
      </c>
      <c r="D492">
        <v>231.06448</v>
      </c>
      <c r="E492" s="5">
        <v>2</v>
      </c>
      <c r="P492">
        <v>2</v>
      </c>
      <c r="Q492" t="str">
        <f>CONCATENATE(C492,E492,G492,I492)</f>
        <v>12</v>
      </c>
      <c r="R492">
        <v>4</v>
      </c>
      <c r="X492" t="s">
        <v>275</v>
      </c>
      <c r="Y492" t="s">
        <v>263</v>
      </c>
      <c r="BG492">
        <v>4</v>
      </c>
      <c r="BH492">
        <v>3223</v>
      </c>
      <c r="BI492">
        <f>($BH$561-$BH$558)/200</f>
        <v>8.5000000000000006E-2</v>
      </c>
    </row>
    <row r="493" spans="1:61" x14ac:dyDescent="0.25">
      <c r="A493">
        <v>524</v>
      </c>
      <c r="D493">
        <v>231.05741699999999</v>
      </c>
      <c r="E493" s="5">
        <v>2</v>
      </c>
      <c r="P493">
        <v>1</v>
      </c>
      <c r="Q493" t="str">
        <f>CONCATENATE(C493,E493,G493,I493)</f>
        <v>2</v>
      </c>
      <c r="R493">
        <v>3</v>
      </c>
      <c r="X493" t="s">
        <v>275</v>
      </c>
      <c r="Y493" t="s">
        <v>264</v>
      </c>
      <c r="BG493">
        <v>3</v>
      </c>
      <c r="BH493">
        <v>3234</v>
      </c>
      <c r="BI493">
        <f>($BH$562-$BH$559)/200</f>
        <v>7.4999999999999997E-2</v>
      </c>
    </row>
    <row r="494" spans="1:61" x14ac:dyDescent="0.25">
      <c r="A494">
        <v>525</v>
      </c>
      <c r="D494">
        <v>231.08494200000001</v>
      </c>
      <c r="E494" s="5">
        <v>2</v>
      </c>
      <c r="P494">
        <v>1</v>
      </c>
      <c r="Q494" t="str">
        <f>CONCATENATE(C494,E494,G494,I494)</f>
        <v>2</v>
      </c>
      <c r="R494">
        <v>2</v>
      </c>
      <c r="X494" t="s">
        <v>275</v>
      </c>
      <c r="Y494" t="s">
        <v>265</v>
      </c>
      <c r="BG494">
        <v>2</v>
      </c>
      <c r="BH494">
        <v>3236</v>
      </c>
      <c r="BI494">
        <f>($BH$563-$BH$560)/200</f>
        <v>0.09</v>
      </c>
    </row>
    <row r="495" spans="1:61" x14ac:dyDescent="0.25">
      <c r="A495">
        <v>526</v>
      </c>
      <c r="D495">
        <v>231.06489199999999</v>
      </c>
      <c r="E495" s="5">
        <v>2</v>
      </c>
      <c r="P495">
        <v>1</v>
      </c>
      <c r="Q495" t="str">
        <f>CONCATENATE(C495,E495,G495,I495)</f>
        <v>2</v>
      </c>
      <c r="R495">
        <v>1</v>
      </c>
      <c r="X495" t="s">
        <v>275</v>
      </c>
      <c r="Y495" t="s">
        <v>266</v>
      </c>
      <c r="AB495" t="s">
        <v>274</v>
      </c>
      <c r="AC495" t="str">
        <f>CONCATENATE($R495,$R496,$R497,$R498)</f>
        <v>1432</v>
      </c>
      <c r="BG495">
        <v>1</v>
      </c>
      <c r="BH495">
        <v>3249</v>
      </c>
      <c r="BI495">
        <f>($BH$564-$BH$561)/200</f>
        <v>0.115</v>
      </c>
    </row>
    <row r="496" spans="1:61" x14ac:dyDescent="0.25">
      <c r="A496">
        <v>527</v>
      </c>
      <c r="D496">
        <v>231.06437700000001</v>
      </c>
      <c r="E496" s="5">
        <v>2</v>
      </c>
      <c r="P496">
        <v>1</v>
      </c>
      <c r="Q496" t="str">
        <f>CONCATENATE(C496,E496,G496,I496)</f>
        <v>2</v>
      </c>
      <c r="R496">
        <v>4</v>
      </c>
      <c r="X496" t="s">
        <v>275</v>
      </c>
      <c r="Y496" t="s">
        <v>263</v>
      </c>
      <c r="BG496">
        <v>4</v>
      </c>
      <c r="BH496">
        <v>3250</v>
      </c>
      <c r="BI496">
        <f>($BH$565-$BH$562)/200</f>
        <v>0.105</v>
      </c>
    </row>
    <row r="497" spans="1:61" x14ac:dyDescent="0.25">
      <c r="A497">
        <v>528</v>
      </c>
      <c r="D497">
        <v>231.04494499999998</v>
      </c>
      <c r="E497" s="5">
        <v>2</v>
      </c>
      <c r="F497">
        <v>226.68563900000001</v>
      </c>
      <c r="G497" s="4">
        <v>3</v>
      </c>
      <c r="P497">
        <v>2</v>
      </c>
      <c r="Q497" t="str">
        <f>CONCATENATE(C497,E497,G497,I497)</f>
        <v>23</v>
      </c>
      <c r="R497">
        <v>3</v>
      </c>
      <c r="X497" t="s">
        <v>275</v>
      </c>
      <c r="Y497" t="s">
        <v>264</v>
      </c>
      <c r="BG497">
        <v>3</v>
      </c>
      <c r="BH497">
        <v>3261</v>
      </c>
      <c r="BI497">
        <f>($BH$566-$BH$563)/200</f>
        <v>0.08</v>
      </c>
    </row>
    <row r="498" spans="1:61" x14ac:dyDescent="0.25">
      <c r="A498">
        <v>529</v>
      </c>
      <c r="D498">
        <v>231.05819</v>
      </c>
      <c r="E498" s="5">
        <v>2</v>
      </c>
      <c r="F498">
        <v>226.660743</v>
      </c>
      <c r="G498" s="4">
        <v>3</v>
      </c>
      <c r="P498">
        <v>2</v>
      </c>
      <c r="Q498" t="str">
        <f>CONCATENATE(C498,E498,G498,I498)</f>
        <v>23</v>
      </c>
      <c r="R498">
        <v>2</v>
      </c>
      <c r="X498" t="s">
        <v>275</v>
      </c>
      <c r="Y498" t="s">
        <v>265</v>
      </c>
      <c r="BG498">
        <v>2</v>
      </c>
      <c r="BH498">
        <v>3263</v>
      </c>
      <c r="BI498">
        <f>($BH$567-$BH$564)/200</f>
        <v>0.1</v>
      </c>
    </row>
    <row r="499" spans="1:61" x14ac:dyDescent="0.25">
      <c r="A499">
        <v>530</v>
      </c>
      <c r="D499">
        <v>231.07783000000001</v>
      </c>
      <c r="E499" s="5">
        <v>2</v>
      </c>
      <c r="F499">
        <v>226.652084</v>
      </c>
      <c r="G499" s="4">
        <v>3</v>
      </c>
      <c r="P499">
        <v>2</v>
      </c>
      <c r="Q499" t="str">
        <f>CONCATENATE(C499,E499,G499,I499)</f>
        <v>23</v>
      </c>
      <c r="R499">
        <v>1</v>
      </c>
      <c r="X499" t="s">
        <v>275</v>
      </c>
      <c r="Y499" t="s">
        <v>266</v>
      </c>
      <c r="AB499" t="s">
        <v>274</v>
      </c>
      <c r="AC499" t="str">
        <f>CONCATENATE($R499,$R500,$R501,$R502)</f>
        <v>1432</v>
      </c>
      <c r="BG499">
        <v>1</v>
      </c>
      <c r="BH499">
        <v>3276</v>
      </c>
      <c r="BI499">
        <f>($BH$568-$BH$565)/200</f>
        <v>0.11</v>
      </c>
    </row>
    <row r="500" spans="1:61" x14ac:dyDescent="0.25">
      <c r="A500">
        <v>531</v>
      </c>
      <c r="F500">
        <v>226.622241</v>
      </c>
      <c r="G500" s="4">
        <v>3</v>
      </c>
      <c r="P500">
        <v>1</v>
      </c>
      <c r="Q500" t="str">
        <f>CONCATENATE(C500,E500,G500,I500)</f>
        <v>3</v>
      </c>
      <c r="R500">
        <v>4</v>
      </c>
      <c r="X500" t="s">
        <v>275</v>
      </c>
      <c r="Y500" t="s">
        <v>263</v>
      </c>
      <c r="BG500">
        <v>4</v>
      </c>
      <c r="BH500">
        <v>3277</v>
      </c>
      <c r="BI500">
        <f>($BH$569-$BH$566)/200</f>
        <v>0.115</v>
      </c>
    </row>
    <row r="501" spans="1:61" x14ac:dyDescent="0.25">
      <c r="A501">
        <v>532</v>
      </c>
      <c r="F501">
        <v>226.60286099999999</v>
      </c>
      <c r="G501" s="4">
        <v>3</v>
      </c>
      <c r="H501">
        <v>231.32230200000001</v>
      </c>
      <c r="I501" s="3">
        <v>4</v>
      </c>
      <c r="P501">
        <v>2</v>
      </c>
      <c r="Q501" t="str">
        <f>CONCATENATE(C501,E501,G501,I501)</f>
        <v>34</v>
      </c>
      <c r="R501">
        <v>3</v>
      </c>
      <c r="X501" t="s">
        <v>275</v>
      </c>
      <c r="Y501" t="s">
        <v>264</v>
      </c>
      <c r="BG501">
        <v>3</v>
      </c>
      <c r="BH501">
        <v>3287</v>
      </c>
      <c r="BI501">
        <f>($BH$570-$BH$567)/200</f>
        <v>8.5000000000000006E-2</v>
      </c>
    </row>
    <row r="502" spans="1:61" x14ac:dyDescent="0.25">
      <c r="A502">
        <v>533</v>
      </c>
      <c r="F502">
        <v>226.60208599999999</v>
      </c>
      <c r="G502" s="4">
        <v>3</v>
      </c>
      <c r="H502">
        <v>231.289931</v>
      </c>
      <c r="I502" s="3">
        <v>4</v>
      </c>
      <c r="P502">
        <v>2</v>
      </c>
      <c r="Q502" t="str">
        <f>CONCATENATE(C502,E502,G502,I502)</f>
        <v>34</v>
      </c>
      <c r="R502">
        <v>2</v>
      </c>
      <c r="X502" t="s">
        <v>275</v>
      </c>
      <c r="Y502" t="s">
        <v>264</v>
      </c>
      <c r="BG502">
        <v>2</v>
      </c>
      <c r="BH502">
        <v>3290</v>
      </c>
      <c r="BI502">
        <f>($BH$576-$BH$573)/200</f>
        <v>8.5000000000000006E-2</v>
      </c>
    </row>
    <row r="503" spans="1:61" x14ac:dyDescent="0.25">
      <c r="A503">
        <v>534</v>
      </c>
      <c r="F503">
        <v>226.68435099999999</v>
      </c>
      <c r="G503" s="4">
        <v>3</v>
      </c>
      <c r="H503">
        <v>231.30410599999999</v>
      </c>
      <c r="I503" s="3">
        <v>4</v>
      </c>
      <c r="P503">
        <v>2</v>
      </c>
      <c r="Q503" t="str">
        <f>CONCATENATE(C503,E503,G503,I503)</f>
        <v>34</v>
      </c>
      <c r="R503">
        <v>1</v>
      </c>
      <c r="X503" t="s">
        <v>275</v>
      </c>
      <c r="Y503" t="s">
        <v>265</v>
      </c>
      <c r="AB503" t="s">
        <v>274</v>
      </c>
      <c r="AC503" t="str">
        <f>CONCATENATE($R503,$R504,$R505,$R506)</f>
        <v>1432</v>
      </c>
      <c r="BG503">
        <v>1</v>
      </c>
      <c r="BH503">
        <v>3301</v>
      </c>
      <c r="BI503">
        <f>($BH$577-$BH$574)/200</f>
        <v>0.16500000000000001</v>
      </c>
    </row>
    <row r="504" spans="1:61" x14ac:dyDescent="0.25">
      <c r="A504">
        <v>535</v>
      </c>
      <c r="F504">
        <v>226.67063999999999</v>
      </c>
      <c r="G504" s="4">
        <v>3</v>
      </c>
      <c r="H504">
        <v>231.37868900000001</v>
      </c>
      <c r="I504" s="3">
        <v>4</v>
      </c>
      <c r="P504">
        <v>2</v>
      </c>
      <c r="Q504" t="str">
        <f>CONCATENATE(C504,E504,G504,I504)</f>
        <v>34</v>
      </c>
      <c r="R504">
        <v>4</v>
      </c>
      <c r="X504" t="s">
        <v>275</v>
      </c>
      <c r="Y504" t="s">
        <v>266</v>
      </c>
      <c r="BG504">
        <v>4</v>
      </c>
      <c r="BH504">
        <v>3305</v>
      </c>
      <c r="BI504">
        <f>($BH$578-$BH$575)/200</f>
        <v>9.5000000000000001E-2</v>
      </c>
    </row>
    <row r="505" spans="1:61" x14ac:dyDescent="0.25">
      <c r="A505">
        <v>536</v>
      </c>
      <c r="F505">
        <v>226.68563900000001</v>
      </c>
      <c r="G505" s="4">
        <v>3</v>
      </c>
      <c r="H505">
        <v>231.36003099999999</v>
      </c>
      <c r="I505" s="3">
        <v>4</v>
      </c>
      <c r="P505">
        <v>2</v>
      </c>
      <c r="Q505" t="str">
        <f>CONCATENATE(C505,E505,G505,I505)</f>
        <v>34</v>
      </c>
      <c r="R505">
        <v>3</v>
      </c>
      <c r="X505" t="s">
        <v>275</v>
      </c>
      <c r="Y505" t="s">
        <v>263</v>
      </c>
      <c r="BG505">
        <v>3</v>
      </c>
      <c r="BH505">
        <v>3311</v>
      </c>
      <c r="BI505">
        <f>($BH$579-$BH$576)/200</f>
        <v>0.14499999999999999</v>
      </c>
    </row>
    <row r="506" spans="1:61" x14ac:dyDescent="0.25">
      <c r="A506">
        <v>537</v>
      </c>
      <c r="B506">
        <v>248.03363100000001</v>
      </c>
      <c r="C506" s="2">
        <v>1</v>
      </c>
      <c r="F506">
        <v>226.68563900000001</v>
      </c>
      <c r="G506" s="4">
        <v>3</v>
      </c>
      <c r="H506">
        <v>231.329363</v>
      </c>
      <c r="I506" s="3">
        <v>4</v>
      </c>
      <c r="P506">
        <v>3</v>
      </c>
      <c r="Q506" t="str">
        <f>CONCATENATE(C506,E506,G506,I506)</f>
        <v>134</v>
      </c>
      <c r="R506">
        <v>2</v>
      </c>
      <c r="X506" t="s">
        <v>275</v>
      </c>
      <c r="Y506" t="s">
        <v>264</v>
      </c>
      <c r="BG506">
        <v>2</v>
      </c>
      <c r="BH506">
        <v>3316</v>
      </c>
      <c r="BI506">
        <f>($BH$580-$BH$577)/200</f>
        <v>8.5000000000000006E-2</v>
      </c>
    </row>
    <row r="507" spans="1:61" x14ac:dyDescent="0.25">
      <c r="A507">
        <v>538</v>
      </c>
      <c r="B507">
        <v>248.08903900000001</v>
      </c>
      <c r="C507" s="2">
        <v>1</v>
      </c>
      <c r="H507">
        <v>231.29663099999999</v>
      </c>
      <c r="I507" s="3">
        <v>4</v>
      </c>
      <c r="P507">
        <v>2</v>
      </c>
      <c r="Q507" t="str">
        <f>CONCATENATE(C507,E507,G507,I507)</f>
        <v>14</v>
      </c>
      <c r="R507">
        <v>1</v>
      </c>
      <c r="X507" t="s">
        <v>276</v>
      </c>
      <c r="Y507" t="s">
        <v>320</v>
      </c>
      <c r="AB507" t="s">
        <v>274</v>
      </c>
      <c r="AC507" t="str">
        <f>CONCATENATE($R507,$R508,$R509,$R510)</f>
        <v>1432</v>
      </c>
      <c r="BG507">
        <v>1</v>
      </c>
      <c r="BH507">
        <v>3327</v>
      </c>
      <c r="BI507">
        <f>($BH$581-$BH$578)/200</f>
        <v>0.14499999999999999</v>
      </c>
    </row>
    <row r="508" spans="1:61" x14ac:dyDescent="0.25">
      <c r="A508">
        <v>539</v>
      </c>
      <c r="B508">
        <v>248.021309</v>
      </c>
      <c r="C508" s="2">
        <v>1</v>
      </c>
      <c r="H508">
        <v>231.25952000000001</v>
      </c>
      <c r="I508" s="3">
        <v>4</v>
      </c>
      <c r="P508">
        <v>2</v>
      </c>
      <c r="Q508" t="str">
        <f>CONCATENATE(C508,E508,G508,I508)</f>
        <v>14</v>
      </c>
      <c r="R508">
        <v>4</v>
      </c>
      <c r="X508" t="s">
        <v>333</v>
      </c>
      <c r="Y508" t="s">
        <v>321</v>
      </c>
      <c r="BG508">
        <v>4</v>
      </c>
      <c r="BH508">
        <v>3331</v>
      </c>
      <c r="BI508">
        <f>($BH$582-$BH$579)/200</f>
        <v>9.5000000000000001E-2</v>
      </c>
    </row>
    <row r="509" spans="1:61" x14ac:dyDescent="0.25">
      <c r="A509">
        <v>540</v>
      </c>
      <c r="B509">
        <v>248.034661</v>
      </c>
      <c r="C509" s="2">
        <v>1</v>
      </c>
      <c r="H509">
        <v>231.223904</v>
      </c>
      <c r="I509" s="3">
        <v>4</v>
      </c>
      <c r="P509">
        <v>2</v>
      </c>
      <c r="Q509" t="str">
        <f>CONCATENATE(C509,E509,G509,I509)</f>
        <v>14</v>
      </c>
      <c r="R509">
        <v>3</v>
      </c>
      <c r="X509" t="s">
        <v>333</v>
      </c>
      <c r="Y509" t="s">
        <v>330</v>
      </c>
      <c r="BG509">
        <v>3</v>
      </c>
      <c r="BH509">
        <v>3335</v>
      </c>
      <c r="BI509">
        <f>($BH$583-$BH$580)/200</f>
        <v>0.14000000000000001</v>
      </c>
    </row>
    <row r="510" spans="1:61" x14ac:dyDescent="0.25">
      <c r="A510">
        <v>541</v>
      </c>
      <c r="B510">
        <v>248.04780600000001</v>
      </c>
      <c r="C510" s="2">
        <v>1</v>
      </c>
      <c r="H510">
        <v>231.32230200000001</v>
      </c>
      <c r="I510" s="3">
        <v>4</v>
      </c>
      <c r="P510">
        <v>2</v>
      </c>
      <c r="Q510" t="str">
        <f>CONCATENATE(C510,E510,G510,I510)</f>
        <v>14</v>
      </c>
      <c r="R510">
        <v>2</v>
      </c>
      <c r="X510" t="s">
        <v>333</v>
      </c>
      <c r="Y510" t="s">
        <v>318</v>
      </c>
      <c r="BG510">
        <v>2</v>
      </c>
      <c r="BH510">
        <v>3342</v>
      </c>
      <c r="BI510">
        <f>($BH$584-$BH$581)/200</f>
        <v>0.08</v>
      </c>
    </row>
    <row r="511" spans="1:61" x14ac:dyDescent="0.25">
      <c r="A511">
        <v>542</v>
      </c>
      <c r="B511">
        <v>248.04888600000001</v>
      </c>
      <c r="C511" s="2">
        <v>1</v>
      </c>
      <c r="H511">
        <v>231.32230200000001</v>
      </c>
      <c r="I511" s="3">
        <v>4</v>
      </c>
      <c r="P511">
        <v>2</v>
      </c>
      <c r="Q511" t="str">
        <f>CONCATENATE(C511,E511,G511,I511)</f>
        <v>14</v>
      </c>
      <c r="R511">
        <v>1</v>
      </c>
      <c r="X511" t="s">
        <v>276</v>
      </c>
      <c r="Y511" t="s">
        <v>319</v>
      </c>
      <c r="AB511" t="s">
        <v>274</v>
      </c>
      <c r="AC511" t="str">
        <f>CONCATENATE($R511,$R512,$R513,$R514)</f>
        <v>1432</v>
      </c>
      <c r="BG511">
        <v>1</v>
      </c>
      <c r="BH511">
        <v>3353</v>
      </c>
      <c r="BI511">
        <f>($BH$585-$BH$582)/200</f>
        <v>0.13</v>
      </c>
    </row>
    <row r="512" spans="1:61" x14ac:dyDescent="0.25">
      <c r="A512">
        <v>543</v>
      </c>
      <c r="B512">
        <v>247.97889000000001</v>
      </c>
      <c r="C512" s="2">
        <v>1</v>
      </c>
      <c r="P512">
        <v>1</v>
      </c>
      <c r="Q512" t="str">
        <f>CONCATENATE(C512,E512,G512,I512)</f>
        <v>1</v>
      </c>
      <c r="R512">
        <v>4</v>
      </c>
      <c r="X512" t="s">
        <v>275</v>
      </c>
      <c r="Y512" t="s">
        <v>266</v>
      </c>
      <c r="BG512">
        <v>4</v>
      </c>
      <c r="BH512">
        <v>3358</v>
      </c>
      <c r="BI512">
        <f>($BH$586-$BH$583)/200</f>
        <v>0.08</v>
      </c>
    </row>
    <row r="513" spans="1:61" x14ac:dyDescent="0.25">
      <c r="A513">
        <v>544</v>
      </c>
      <c r="B513">
        <v>248.018528</v>
      </c>
      <c r="C513" s="2">
        <v>1</v>
      </c>
      <c r="P513">
        <v>1</v>
      </c>
      <c r="Q513" t="str">
        <f>CONCATENATE(C513,E513,G513,I513)</f>
        <v>1</v>
      </c>
      <c r="R513">
        <v>3</v>
      </c>
      <c r="X513" t="s">
        <v>275</v>
      </c>
      <c r="Y513" t="s">
        <v>263</v>
      </c>
      <c r="BG513">
        <v>3</v>
      </c>
      <c r="BH513">
        <v>3362</v>
      </c>
      <c r="BI513">
        <f>($BH$587-$BH$584)/200</f>
        <v>0.115</v>
      </c>
    </row>
    <row r="514" spans="1:61" x14ac:dyDescent="0.25">
      <c r="A514">
        <v>545</v>
      </c>
      <c r="B514">
        <v>248.02305999999999</v>
      </c>
      <c r="C514" s="2">
        <v>1</v>
      </c>
      <c r="P514">
        <v>1</v>
      </c>
      <c r="Q514" t="str">
        <f>CONCATENATE(C514,E514,G514,I514)</f>
        <v>1</v>
      </c>
      <c r="R514">
        <v>2</v>
      </c>
      <c r="X514" t="s">
        <v>275</v>
      </c>
      <c r="Y514" t="s">
        <v>264</v>
      </c>
      <c r="BG514">
        <v>2</v>
      </c>
      <c r="BH514">
        <v>3368</v>
      </c>
      <c r="BI514">
        <f>($BH$588-$BH$585)/200</f>
        <v>0.08</v>
      </c>
    </row>
    <row r="515" spans="1:61" x14ac:dyDescent="0.25">
      <c r="A515">
        <v>546</v>
      </c>
      <c r="B515">
        <v>248.002602</v>
      </c>
      <c r="C515" s="2">
        <v>1</v>
      </c>
      <c r="D515">
        <v>255.43911400000002</v>
      </c>
      <c r="E515" s="5">
        <v>2</v>
      </c>
      <c r="P515">
        <v>2</v>
      </c>
      <c r="Q515" t="str">
        <f>CONCATENATE(C515,E515,G515,I515)</f>
        <v>12</v>
      </c>
      <c r="R515">
        <v>1</v>
      </c>
      <c r="X515" t="s">
        <v>275</v>
      </c>
      <c r="Y515" t="s">
        <v>265</v>
      </c>
      <c r="AB515" t="s">
        <v>274</v>
      </c>
      <c r="AC515" t="str">
        <f>CONCATENATE($R515,$R516,$R517,$R518)</f>
        <v>1432</v>
      </c>
      <c r="BG515">
        <v>1</v>
      </c>
      <c r="BH515">
        <v>3379</v>
      </c>
      <c r="BI515">
        <f>($BH$589-$BH$586)/200</f>
        <v>0.12</v>
      </c>
    </row>
    <row r="516" spans="1:61" x14ac:dyDescent="0.25">
      <c r="A516">
        <v>547</v>
      </c>
      <c r="B516">
        <v>248.011517</v>
      </c>
      <c r="C516" s="2">
        <v>1</v>
      </c>
      <c r="D516">
        <v>255.44972999999999</v>
      </c>
      <c r="E516" s="5">
        <v>2</v>
      </c>
      <c r="P516">
        <v>2</v>
      </c>
      <c r="Q516" t="str">
        <f>CONCATENATE(C516,E516,G516,I516)</f>
        <v>12</v>
      </c>
      <c r="R516">
        <v>4</v>
      </c>
      <c r="X516" t="s">
        <v>275</v>
      </c>
      <c r="Y516" t="s">
        <v>266</v>
      </c>
      <c r="BG516">
        <v>4</v>
      </c>
      <c r="BH516">
        <v>3384</v>
      </c>
      <c r="BI516">
        <f>($BH$590-$BH$587)/200</f>
        <v>9.5000000000000001E-2</v>
      </c>
    </row>
    <row r="517" spans="1:61" x14ac:dyDescent="0.25">
      <c r="A517">
        <v>548</v>
      </c>
      <c r="B517">
        <v>248.03445500000001</v>
      </c>
      <c r="C517" s="2">
        <v>1</v>
      </c>
      <c r="D517">
        <v>255.452462</v>
      </c>
      <c r="E517" s="5">
        <v>2</v>
      </c>
      <c r="P517">
        <v>2</v>
      </c>
      <c r="Q517" t="str">
        <f>CONCATENATE(C517,E517,G517,I517)</f>
        <v>12</v>
      </c>
      <c r="R517">
        <v>3</v>
      </c>
      <c r="X517" t="s">
        <v>275</v>
      </c>
      <c r="Y517" t="s">
        <v>263</v>
      </c>
      <c r="BG517">
        <v>3</v>
      </c>
      <c r="BH517">
        <v>3389</v>
      </c>
      <c r="BI517">
        <f>($BH$591-$BH$588)/200</f>
        <v>0.105</v>
      </c>
    </row>
    <row r="518" spans="1:61" x14ac:dyDescent="0.25">
      <c r="A518">
        <v>549</v>
      </c>
      <c r="B518">
        <v>248.03363100000001</v>
      </c>
      <c r="C518" s="2">
        <v>1</v>
      </c>
      <c r="D518">
        <v>255.46086500000001</v>
      </c>
      <c r="E518" s="5">
        <v>2</v>
      </c>
      <c r="P518">
        <v>2</v>
      </c>
      <c r="Q518" t="str">
        <f>CONCATENATE(C518,E518,G518,I518)</f>
        <v>12</v>
      </c>
      <c r="R518">
        <v>2</v>
      </c>
      <c r="X518" t="s">
        <v>275</v>
      </c>
      <c r="Y518" t="s">
        <v>264</v>
      </c>
      <c r="BG518">
        <v>2</v>
      </c>
      <c r="BH518">
        <v>3395</v>
      </c>
      <c r="BI518">
        <f>($BH$592-$BH$589)/200</f>
        <v>7.4999999999999997E-2</v>
      </c>
    </row>
    <row r="519" spans="1:61" x14ac:dyDescent="0.25">
      <c r="A519">
        <v>550</v>
      </c>
      <c r="D519">
        <v>255.44519500000001</v>
      </c>
      <c r="E519" s="5">
        <v>2</v>
      </c>
      <c r="P519">
        <v>1</v>
      </c>
      <c r="Q519" t="str">
        <f>CONCATENATE(C519,E519,G519,I519)</f>
        <v>2</v>
      </c>
      <c r="R519">
        <v>1</v>
      </c>
      <c r="X519" t="s">
        <v>275</v>
      </c>
      <c r="Y519" t="s">
        <v>265</v>
      </c>
      <c r="AB519" t="s">
        <v>274</v>
      </c>
      <c r="AC519" t="str">
        <f>CONCATENATE($R519,$R520,$R521,$R522)</f>
        <v>1432</v>
      </c>
      <c r="BG519">
        <v>1</v>
      </c>
      <c r="BH519">
        <v>3406</v>
      </c>
      <c r="BI519">
        <f>($BH$593-$BH$590)/200</f>
        <v>0.1</v>
      </c>
    </row>
    <row r="520" spans="1:61" x14ac:dyDescent="0.25">
      <c r="A520">
        <v>551</v>
      </c>
      <c r="D520">
        <v>255.47900799999999</v>
      </c>
      <c r="E520" s="5">
        <v>2</v>
      </c>
      <c r="P520">
        <v>1</v>
      </c>
      <c r="Q520" t="str">
        <f>CONCATENATE(C520,E520,G520,I520)</f>
        <v>2</v>
      </c>
      <c r="R520">
        <v>4</v>
      </c>
      <c r="X520" t="s">
        <v>275</v>
      </c>
      <c r="Y520" t="s">
        <v>266</v>
      </c>
      <c r="BG520">
        <v>4</v>
      </c>
      <c r="BH520">
        <v>3410</v>
      </c>
      <c r="BI520">
        <f>($BH$594-$BH$591)/200</f>
        <v>0.1</v>
      </c>
    </row>
    <row r="521" spans="1:61" x14ac:dyDescent="0.25">
      <c r="A521">
        <v>552</v>
      </c>
      <c r="D521">
        <v>255.47467800000001</v>
      </c>
      <c r="E521" s="5">
        <v>2</v>
      </c>
      <c r="P521">
        <v>1</v>
      </c>
      <c r="Q521" t="str">
        <f>CONCATENATE(C521,E521,G521,I521)</f>
        <v>2</v>
      </c>
      <c r="R521">
        <v>3</v>
      </c>
      <c r="X521" t="s">
        <v>275</v>
      </c>
      <c r="Y521" t="s">
        <v>263</v>
      </c>
      <c r="BG521">
        <v>3</v>
      </c>
      <c r="BH521">
        <v>3415</v>
      </c>
      <c r="BI521">
        <f>($BH$595-$BH$592)/200</f>
        <v>0.105</v>
      </c>
    </row>
    <row r="522" spans="1:61" x14ac:dyDescent="0.25">
      <c r="A522">
        <v>553</v>
      </c>
      <c r="D522">
        <v>255.48905999999999</v>
      </c>
      <c r="E522" s="5">
        <v>2</v>
      </c>
      <c r="P522">
        <v>1</v>
      </c>
      <c r="Q522" t="str">
        <f>CONCATENATE(C522,E522,G522,I522)</f>
        <v>2</v>
      </c>
      <c r="R522">
        <v>2</v>
      </c>
      <c r="X522" t="s">
        <v>275</v>
      </c>
      <c r="Y522" t="s">
        <v>264</v>
      </c>
      <c r="BG522">
        <v>2</v>
      </c>
      <c r="BH522">
        <v>3421</v>
      </c>
      <c r="BI522">
        <f>($BH$596-$BH$593)/200</f>
        <v>0.08</v>
      </c>
    </row>
    <row r="523" spans="1:61" x14ac:dyDescent="0.25">
      <c r="A523">
        <v>554</v>
      </c>
      <c r="D523">
        <v>255.485916</v>
      </c>
      <c r="E523" s="5">
        <v>2</v>
      </c>
      <c r="F523">
        <v>250.88368299999999</v>
      </c>
      <c r="G523" s="4">
        <v>3</v>
      </c>
      <c r="P523">
        <v>2</v>
      </c>
      <c r="Q523" t="str">
        <f>CONCATENATE(C523,E523,G523,I523)</f>
        <v>23</v>
      </c>
      <c r="R523">
        <v>1</v>
      </c>
      <c r="X523" t="s">
        <v>275</v>
      </c>
      <c r="Y523" t="s">
        <v>265</v>
      </c>
      <c r="AB523" t="s">
        <v>274</v>
      </c>
      <c r="AC523" t="str">
        <f>CONCATENATE($R523,$R524,$R525,$R526)</f>
        <v>1432</v>
      </c>
      <c r="BG523">
        <v>1</v>
      </c>
      <c r="BH523">
        <v>3433</v>
      </c>
      <c r="BI523">
        <f>($BH$597-$BH$594)/200</f>
        <v>9.5000000000000001E-2</v>
      </c>
    </row>
    <row r="524" spans="1:61" x14ac:dyDescent="0.25">
      <c r="A524">
        <v>555</v>
      </c>
      <c r="D524">
        <v>255.49235899999999</v>
      </c>
      <c r="E524" s="5">
        <v>2</v>
      </c>
      <c r="F524">
        <v>250.839302</v>
      </c>
      <c r="G524" s="4">
        <v>3</v>
      </c>
      <c r="P524">
        <v>2</v>
      </c>
      <c r="Q524" t="str">
        <f>CONCATENATE(C524,E524,G524,I524)</f>
        <v>23</v>
      </c>
      <c r="R524">
        <v>4</v>
      </c>
      <c r="X524" t="s">
        <v>275</v>
      </c>
      <c r="Y524" t="s">
        <v>266</v>
      </c>
      <c r="BG524">
        <v>4</v>
      </c>
      <c r="BH524">
        <v>3437</v>
      </c>
      <c r="BI524">
        <f>($BH$598-$BH$595)/200</f>
        <v>0.1</v>
      </c>
    </row>
    <row r="525" spans="1:61" x14ac:dyDescent="0.25">
      <c r="A525">
        <v>556</v>
      </c>
      <c r="D525">
        <v>255.43911400000002</v>
      </c>
      <c r="E525" s="5">
        <v>2</v>
      </c>
      <c r="F525">
        <v>250.82384100000002</v>
      </c>
      <c r="G525" s="4">
        <v>3</v>
      </c>
      <c r="P525">
        <v>2</v>
      </c>
      <c r="Q525" t="str">
        <f>CONCATENATE(C525,E525,G525,I525)</f>
        <v>23</v>
      </c>
      <c r="R525">
        <v>3</v>
      </c>
      <c r="X525" t="s">
        <v>275</v>
      </c>
      <c r="Y525" t="s">
        <v>263</v>
      </c>
      <c r="BG525">
        <v>3</v>
      </c>
      <c r="BH525">
        <v>3443</v>
      </c>
      <c r="BI525">
        <f>($BH$599-$BH$596)/200</f>
        <v>9.5000000000000001E-2</v>
      </c>
    </row>
    <row r="526" spans="1:61" x14ac:dyDescent="0.25">
      <c r="A526">
        <v>557</v>
      </c>
      <c r="F526">
        <v>250.842038</v>
      </c>
      <c r="G526" s="4">
        <v>3</v>
      </c>
      <c r="P526">
        <v>1</v>
      </c>
      <c r="Q526" t="str">
        <f>CONCATENATE(C526,E526,G526,I526)</f>
        <v>3</v>
      </c>
      <c r="R526">
        <v>2</v>
      </c>
      <c r="X526" t="s">
        <v>275</v>
      </c>
      <c r="Y526" t="s">
        <v>264</v>
      </c>
      <c r="BG526">
        <v>2</v>
      </c>
      <c r="BH526">
        <v>3448</v>
      </c>
      <c r="BI526">
        <f>($BH$600-$BH$597)/200</f>
        <v>0.09</v>
      </c>
    </row>
    <row r="527" spans="1:61" x14ac:dyDescent="0.25">
      <c r="A527">
        <v>558</v>
      </c>
      <c r="F527">
        <v>250.844097</v>
      </c>
      <c r="G527" s="4">
        <v>3</v>
      </c>
      <c r="P527">
        <v>1</v>
      </c>
      <c r="Q527" t="str">
        <f>CONCATENATE(C527,E527,G527,I527)</f>
        <v>3</v>
      </c>
      <c r="R527">
        <v>1</v>
      </c>
      <c r="X527" t="s">
        <v>275</v>
      </c>
      <c r="Y527" t="s">
        <v>265</v>
      </c>
      <c r="AB527" t="s">
        <v>274</v>
      </c>
      <c r="AC527" t="str">
        <f>CONCATENATE($R527,$R528,$R529,$R530)</f>
        <v>1432</v>
      </c>
      <c r="BG527">
        <v>1</v>
      </c>
      <c r="BH527">
        <v>3461</v>
      </c>
      <c r="BI527">
        <f>($BH$601-$BH$598)/200</f>
        <v>0.1</v>
      </c>
    </row>
    <row r="528" spans="1:61" x14ac:dyDescent="0.25">
      <c r="A528">
        <v>559</v>
      </c>
      <c r="F528">
        <v>250.853375</v>
      </c>
      <c r="G528" s="4">
        <v>3</v>
      </c>
      <c r="H528">
        <v>255.85166599999999</v>
      </c>
      <c r="I528" s="3">
        <v>4</v>
      </c>
      <c r="P528">
        <v>2</v>
      </c>
      <c r="Q528" t="str">
        <f>CONCATENATE(C528,E528,G528,I528)</f>
        <v>34</v>
      </c>
      <c r="R528">
        <v>4</v>
      </c>
      <c r="X528" t="s">
        <v>275</v>
      </c>
      <c r="Y528" t="s">
        <v>266</v>
      </c>
      <c r="BG528">
        <v>4</v>
      </c>
      <c r="BH528">
        <v>3464</v>
      </c>
      <c r="BI528">
        <f>($BH$602-$BH$599)/200</f>
        <v>0.12</v>
      </c>
    </row>
    <row r="529" spans="1:61" x14ac:dyDescent="0.25">
      <c r="A529">
        <v>560</v>
      </c>
      <c r="F529">
        <v>250.8475</v>
      </c>
      <c r="G529" s="4">
        <v>3</v>
      </c>
      <c r="H529">
        <v>255.88274799999999</v>
      </c>
      <c r="I529" s="3">
        <v>4</v>
      </c>
      <c r="P529">
        <v>2</v>
      </c>
      <c r="Q529" t="str">
        <f>CONCATENATE(C529,E529,G529,I529)</f>
        <v>34</v>
      </c>
      <c r="R529">
        <v>3</v>
      </c>
      <c r="X529" t="s">
        <v>275</v>
      </c>
      <c r="Y529" t="s">
        <v>263</v>
      </c>
      <c r="BG529">
        <v>3</v>
      </c>
      <c r="BH529">
        <v>3474</v>
      </c>
      <c r="BI529">
        <f>($BH$603-$BH$600)/200</f>
        <v>0.1</v>
      </c>
    </row>
    <row r="530" spans="1:61" x14ac:dyDescent="0.25">
      <c r="A530">
        <v>561</v>
      </c>
      <c r="B530">
        <v>268.52434599999998</v>
      </c>
      <c r="C530" s="2">
        <v>1</v>
      </c>
      <c r="F530">
        <v>250.856831</v>
      </c>
      <c r="G530" s="4">
        <v>3</v>
      </c>
      <c r="H530">
        <v>255.87548100000001</v>
      </c>
      <c r="I530" s="3">
        <v>4</v>
      </c>
      <c r="P530">
        <v>3</v>
      </c>
      <c r="Q530" t="str">
        <f>CONCATENATE(C530,E530,G530,I530)</f>
        <v>134</v>
      </c>
      <c r="R530">
        <v>2</v>
      </c>
      <c r="X530" t="s">
        <v>275</v>
      </c>
      <c r="Y530" t="s">
        <v>264</v>
      </c>
      <c r="BG530">
        <v>2</v>
      </c>
      <c r="BH530">
        <v>3477</v>
      </c>
      <c r="BI530">
        <f>($BH$604-$BH$601)/200</f>
        <v>9.5000000000000001E-2</v>
      </c>
    </row>
    <row r="531" spans="1:61" x14ac:dyDescent="0.25">
      <c r="A531">
        <v>562</v>
      </c>
      <c r="B531">
        <v>268.520375</v>
      </c>
      <c r="C531" s="2">
        <v>1</v>
      </c>
      <c r="F531">
        <v>250.88368299999999</v>
      </c>
      <c r="G531" s="4">
        <v>3</v>
      </c>
      <c r="H531">
        <v>255.85166599999999</v>
      </c>
      <c r="I531" s="3">
        <v>4</v>
      </c>
      <c r="J531">
        <v>235.77345700000001</v>
      </c>
      <c r="K531" t="s">
        <v>22</v>
      </c>
      <c r="Q531" t="str">
        <f>CONCATENATE(C531,E531,G531,I531)</f>
        <v>134</v>
      </c>
      <c r="R531" t="s">
        <v>22</v>
      </c>
      <c r="X531" t="s">
        <v>275</v>
      </c>
      <c r="Y531" t="s">
        <v>265</v>
      </c>
      <c r="BG531" t="s">
        <v>22</v>
      </c>
      <c r="BH531">
        <v>3482</v>
      </c>
      <c r="BI531">
        <f>($BH$605-$BH$602)/200</f>
        <v>0.1</v>
      </c>
    </row>
    <row r="532" spans="1:61" x14ac:dyDescent="0.25">
      <c r="A532">
        <v>599</v>
      </c>
      <c r="Q532" t="str">
        <f>CONCATENATE(C532,E532,G532,I532)</f>
        <v/>
      </c>
      <c r="R532" t="s">
        <v>22</v>
      </c>
      <c r="X532" t="s">
        <v>275</v>
      </c>
      <c r="Y532" t="s">
        <v>266</v>
      </c>
      <c r="BG532" t="s">
        <v>22</v>
      </c>
      <c r="BH532">
        <v>3515</v>
      </c>
      <c r="BI532">
        <f>($BH$606-$BH$603)/200</f>
        <v>0.11</v>
      </c>
    </row>
    <row r="533" spans="1:61" x14ac:dyDescent="0.25">
      <c r="A533">
        <v>600</v>
      </c>
      <c r="Q533" t="str">
        <f>CONCATENATE(C533,E533,G533,I533)</f>
        <v/>
      </c>
      <c r="R533">
        <v>4</v>
      </c>
      <c r="X533" t="s">
        <v>275</v>
      </c>
      <c r="Y533" t="s">
        <v>263</v>
      </c>
      <c r="AB533" t="s">
        <v>275</v>
      </c>
      <c r="AC533" t="str">
        <f>CONCATENATE($R533,$R534,$R535,$R536)</f>
        <v>4123</v>
      </c>
      <c r="BG533">
        <v>4</v>
      </c>
      <c r="BH533">
        <v>3516</v>
      </c>
      <c r="BI533">
        <f>($BH$607-$BH$604)/200</f>
        <v>9.5000000000000001E-2</v>
      </c>
    </row>
    <row r="534" spans="1:61" x14ac:dyDescent="0.25">
      <c r="A534">
        <v>601</v>
      </c>
      <c r="J534">
        <v>38.214706</v>
      </c>
      <c r="K534" t="s">
        <v>22</v>
      </c>
      <c r="Q534" t="str">
        <f>CONCATENATE(C534,E534,G534,I534)</f>
        <v/>
      </c>
      <c r="R534">
        <v>1</v>
      </c>
      <c r="X534" t="s">
        <v>275</v>
      </c>
      <c r="Y534" t="s">
        <v>264</v>
      </c>
      <c r="BG534">
        <v>1</v>
      </c>
      <c r="BH534">
        <v>3523</v>
      </c>
      <c r="BI534">
        <f>($BH$608-$BH$605)/200</f>
        <v>0.08</v>
      </c>
    </row>
    <row r="535" spans="1:61" x14ac:dyDescent="0.25">
      <c r="A535">
        <v>602</v>
      </c>
      <c r="B535">
        <v>35.495581999999999</v>
      </c>
      <c r="C535" s="2">
        <v>1</v>
      </c>
      <c r="P535">
        <v>1</v>
      </c>
      <c r="Q535" t="str">
        <f>CONCATENATE(C535,E535,G535,I535)</f>
        <v>1</v>
      </c>
      <c r="R535">
        <v>2</v>
      </c>
      <c r="X535" t="s">
        <v>275</v>
      </c>
      <c r="Y535" t="s">
        <v>265</v>
      </c>
      <c r="BG535">
        <v>2</v>
      </c>
      <c r="BH535">
        <v>3532</v>
      </c>
      <c r="BI535">
        <f>($BH$609-$BH$606)/200</f>
        <v>0.1</v>
      </c>
    </row>
    <row r="536" spans="1:61" x14ac:dyDescent="0.25">
      <c r="A536">
        <v>603</v>
      </c>
      <c r="B536">
        <v>35.516832000000001</v>
      </c>
      <c r="C536" s="2">
        <v>1</v>
      </c>
      <c r="H536">
        <v>24.883604000000005</v>
      </c>
      <c r="I536" s="3">
        <v>4</v>
      </c>
      <c r="P536">
        <v>2</v>
      </c>
      <c r="Q536" t="str">
        <f>CONCATENATE(C536,E536,G536,I536)</f>
        <v>14</v>
      </c>
      <c r="R536">
        <v>3</v>
      </c>
      <c r="X536" t="s">
        <v>275</v>
      </c>
      <c r="Y536" t="s">
        <v>266</v>
      </c>
      <c r="BG536">
        <v>3</v>
      </c>
      <c r="BH536">
        <v>3536</v>
      </c>
      <c r="BI536">
        <f>($BH$610-$BH$607)/200</f>
        <v>0.1</v>
      </c>
    </row>
    <row r="537" spans="1:61" x14ac:dyDescent="0.25">
      <c r="A537">
        <v>604</v>
      </c>
      <c r="B537">
        <v>35.513185000000007</v>
      </c>
      <c r="C537" s="2">
        <v>1</v>
      </c>
      <c r="H537">
        <v>24.914749</v>
      </c>
      <c r="I537" s="3">
        <v>4</v>
      </c>
      <c r="P537">
        <v>2</v>
      </c>
      <c r="Q537" t="str">
        <f>CONCATENATE(C537,E537,G537,I537)</f>
        <v>14</v>
      </c>
      <c r="R537">
        <v>4</v>
      </c>
      <c r="X537" t="s">
        <v>275</v>
      </c>
      <c r="Y537" t="s">
        <v>263</v>
      </c>
      <c r="AB537" t="s">
        <v>275</v>
      </c>
      <c r="AC537" t="str">
        <f>CONCATENATE($R537,$R538,$R539,$R540)</f>
        <v>4123</v>
      </c>
      <c r="BG537">
        <v>4</v>
      </c>
      <c r="BH537">
        <v>3540</v>
      </c>
      <c r="BI537">
        <f>($BH$611-$BH$608)/200</f>
        <v>0.105</v>
      </c>
    </row>
    <row r="538" spans="1:61" x14ac:dyDescent="0.25">
      <c r="A538">
        <v>605</v>
      </c>
      <c r="B538">
        <v>35.516674000000002</v>
      </c>
      <c r="C538" s="2">
        <v>1</v>
      </c>
      <c r="H538">
        <v>24.896990000000002</v>
      </c>
      <c r="I538" s="3">
        <v>4</v>
      </c>
      <c r="P538">
        <v>2</v>
      </c>
      <c r="Q538" t="str">
        <f>CONCATENATE(C538,E538,G538,I538)</f>
        <v>14</v>
      </c>
      <c r="R538">
        <v>1</v>
      </c>
      <c r="X538" t="s">
        <v>275</v>
      </c>
      <c r="Y538" t="s">
        <v>264</v>
      </c>
      <c r="BG538">
        <v>1</v>
      </c>
      <c r="BH538">
        <v>3548</v>
      </c>
      <c r="BI538">
        <f>($BH$612-$BH$609)/200</f>
        <v>7.4999999999999997E-2</v>
      </c>
    </row>
    <row r="539" spans="1:61" x14ac:dyDescent="0.25">
      <c r="A539">
        <v>606</v>
      </c>
      <c r="B539">
        <v>35.494123000000002</v>
      </c>
      <c r="C539" s="2">
        <v>1</v>
      </c>
      <c r="H539">
        <v>24.870584000000001</v>
      </c>
      <c r="I539" s="3">
        <v>4</v>
      </c>
      <c r="P539">
        <v>2</v>
      </c>
      <c r="Q539" t="str">
        <f>CONCATENATE(C539,E539,G539,I539)</f>
        <v>14</v>
      </c>
      <c r="R539">
        <v>2</v>
      </c>
      <c r="X539" t="s">
        <v>275</v>
      </c>
      <c r="Y539" t="s">
        <v>265</v>
      </c>
      <c r="BG539">
        <v>2</v>
      </c>
      <c r="BH539">
        <v>3554</v>
      </c>
      <c r="BI539">
        <f>($BH$613-$BH$610)/200</f>
        <v>0.11</v>
      </c>
    </row>
    <row r="540" spans="1:61" x14ac:dyDescent="0.25">
      <c r="A540">
        <v>607</v>
      </c>
      <c r="B540">
        <v>35.531258000000001</v>
      </c>
      <c r="C540" s="2">
        <v>1</v>
      </c>
      <c r="H540">
        <v>24.826577999999998</v>
      </c>
      <c r="I540" s="3">
        <v>4</v>
      </c>
      <c r="P540">
        <v>2</v>
      </c>
      <c r="Q540" t="str">
        <f>CONCATENATE(C540,E540,G540,I540)</f>
        <v>14</v>
      </c>
      <c r="R540">
        <v>3</v>
      </c>
      <c r="X540" t="s">
        <v>275</v>
      </c>
      <c r="Y540" t="s">
        <v>266</v>
      </c>
      <c r="BG540">
        <v>3</v>
      </c>
      <c r="BH540">
        <v>3561</v>
      </c>
      <c r="BI540">
        <f>($BH$614-$BH$611)/200</f>
        <v>0.1</v>
      </c>
    </row>
    <row r="541" spans="1:61" x14ac:dyDescent="0.25">
      <c r="A541">
        <v>608</v>
      </c>
      <c r="B541">
        <v>35.538077999999999</v>
      </c>
      <c r="C541" s="2">
        <v>1</v>
      </c>
      <c r="H541">
        <v>24.885271000000003</v>
      </c>
      <c r="I541" s="3">
        <v>4</v>
      </c>
      <c r="P541">
        <v>2</v>
      </c>
      <c r="Q541" t="str">
        <f>CONCATENATE(C541,E541,G541,I541)</f>
        <v>14</v>
      </c>
      <c r="R541">
        <v>4</v>
      </c>
      <c r="X541" t="s">
        <v>275</v>
      </c>
      <c r="Y541" t="s">
        <v>263</v>
      </c>
      <c r="AB541" t="s">
        <v>275</v>
      </c>
      <c r="AC541" t="str">
        <f>CONCATENATE($R541,$R542,$R543,$R544)</f>
        <v>4123</v>
      </c>
      <c r="BG541">
        <v>4</v>
      </c>
      <c r="BH541">
        <v>3563</v>
      </c>
      <c r="BI541">
        <f>($BH$615-$BH$612)/200</f>
        <v>0.12</v>
      </c>
    </row>
    <row r="542" spans="1:61" x14ac:dyDescent="0.25">
      <c r="A542">
        <v>609</v>
      </c>
      <c r="B542">
        <v>35.513863000000001</v>
      </c>
      <c r="C542" s="2">
        <v>1</v>
      </c>
      <c r="H542">
        <v>24.878397000000007</v>
      </c>
      <c r="I542" s="3">
        <v>4</v>
      </c>
      <c r="P542">
        <v>2</v>
      </c>
      <c r="Q542" t="str">
        <f>CONCATENATE(C542,E542,G542,I542)</f>
        <v>14</v>
      </c>
      <c r="R542">
        <v>1</v>
      </c>
      <c r="X542" t="s">
        <v>275</v>
      </c>
      <c r="Y542" t="s">
        <v>264</v>
      </c>
      <c r="BG542">
        <v>1</v>
      </c>
      <c r="BH542">
        <v>3573</v>
      </c>
      <c r="BI542">
        <f>($BH$616-$BH$613)/200</f>
        <v>0.08</v>
      </c>
    </row>
    <row r="543" spans="1:61" x14ac:dyDescent="0.25">
      <c r="A543">
        <v>610</v>
      </c>
      <c r="B543">
        <v>35.587400000000002</v>
      </c>
      <c r="C543" s="2">
        <v>1</v>
      </c>
      <c r="H543">
        <v>24.927717000000001</v>
      </c>
      <c r="I543" s="3">
        <v>4</v>
      </c>
      <c r="P543">
        <v>2</v>
      </c>
      <c r="Q543" t="str">
        <f>CONCATENATE(C543,E543,G543,I543)</f>
        <v>14</v>
      </c>
      <c r="R543">
        <v>2</v>
      </c>
      <c r="X543" t="s">
        <v>275</v>
      </c>
      <c r="Y543" t="s">
        <v>266</v>
      </c>
      <c r="BG543">
        <v>2</v>
      </c>
      <c r="BH543">
        <v>3578</v>
      </c>
      <c r="BI543">
        <f>($BH$622-$BH$619)/200</f>
        <v>9.5000000000000001E-2</v>
      </c>
    </row>
    <row r="544" spans="1:61" x14ac:dyDescent="0.25">
      <c r="A544">
        <v>611</v>
      </c>
      <c r="B544">
        <v>35.495581999999999</v>
      </c>
      <c r="C544" s="2">
        <v>1</v>
      </c>
      <c r="H544">
        <v>24.896574000000001</v>
      </c>
      <c r="I544" s="3">
        <v>4</v>
      </c>
      <c r="P544">
        <v>2</v>
      </c>
      <c r="Q544" t="str">
        <f>CONCATENATE(C544,E544,G544,I544)</f>
        <v>14</v>
      </c>
      <c r="R544">
        <v>3</v>
      </c>
      <c r="X544" t="s">
        <v>275</v>
      </c>
      <c r="Y544" t="s">
        <v>263</v>
      </c>
      <c r="BG544">
        <v>3</v>
      </c>
      <c r="BH544">
        <v>3586</v>
      </c>
      <c r="BI544">
        <f>($BH$623-$BH$620)/200</f>
        <v>0.13500000000000001</v>
      </c>
    </row>
    <row r="545" spans="1:61" x14ac:dyDescent="0.25">
      <c r="A545">
        <v>612</v>
      </c>
      <c r="F545">
        <v>32.828903000000004</v>
      </c>
      <c r="G545" s="4">
        <v>3</v>
      </c>
      <c r="H545">
        <v>24.883604000000005</v>
      </c>
      <c r="I545" s="3">
        <v>4</v>
      </c>
      <c r="P545">
        <v>2</v>
      </c>
      <c r="Q545" t="str">
        <f>CONCATENATE(C545,E545,G545,I545)</f>
        <v>34</v>
      </c>
      <c r="R545">
        <v>4</v>
      </c>
      <c r="X545" t="s">
        <v>275</v>
      </c>
      <c r="Y545" t="s">
        <v>264</v>
      </c>
      <c r="AB545" t="s">
        <v>275</v>
      </c>
      <c r="AC545" t="str">
        <f>CONCATENATE($R545,$R546,$R547,$R548)</f>
        <v>4123</v>
      </c>
      <c r="BG545">
        <v>4</v>
      </c>
      <c r="BH545">
        <v>3587</v>
      </c>
      <c r="BI545">
        <f>($BH$624-$BH$621)/200</f>
        <v>0.08</v>
      </c>
    </row>
    <row r="546" spans="1:61" x14ac:dyDescent="0.25">
      <c r="A546">
        <v>613</v>
      </c>
      <c r="F546">
        <v>32.767189000000002</v>
      </c>
      <c r="G546" s="4">
        <v>3</v>
      </c>
      <c r="H546">
        <v>24.883604000000005</v>
      </c>
      <c r="I546" s="3">
        <v>4</v>
      </c>
      <c r="P546">
        <v>2</v>
      </c>
      <c r="Q546" t="str">
        <f>CONCATENATE(C546,E546,G546,I546)</f>
        <v>34</v>
      </c>
      <c r="R546">
        <v>1</v>
      </c>
      <c r="X546" t="s">
        <v>275</v>
      </c>
      <c r="Y546" t="s">
        <v>265</v>
      </c>
      <c r="BG546">
        <v>1</v>
      </c>
      <c r="BH546">
        <v>3594</v>
      </c>
      <c r="BI546">
        <f>($BH$625-$BH$622)/200</f>
        <v>0.14000000000000001</v>
      </c>
    </row>
    <row r="547" spans="1:61" x14ac:dyDescent="0.25">
      <c r="A547">
        <v>614</v>
      </c>
      <c r="F547">
        <v>32.775885000000002</v>
      </c>
      <c r="G547" s="4">
        <v>3</v>
      </c>
      <c r="P547">
        <v>1</v>
      </c>
      <c r="Q547" t="str">
        <f>CONCATENATE(C547,E547,G547,I547)</f>
        <v>3</v>
      </c>
      <c r="R547">
        <v>2</v>
      </c>
      <c r="X547" t="s">
        <v>275</v>
      </c>
      <c r="Y547" t="s">
        <v>266</v>
      </c>
      <c r="BG547">
        <v>2</v>
      </c>
      <c r="BH547">
        <v>3602</v>
      </c>
      <c r="BI547">
        <f>($BH$626-$BH$623)/200</f>
        <v>8.5000000000000006E-2</v>
      </c>
    </row>
    <row r="548" spans="1:61" x14ac:dyDescent="0.25">
      <c r="A548">
        <v>615</v>
      </c>
      <c r="F548">
        <v>32.809790000000007</v>
      </c>
      <c r="G548" s="4">
        <v>3</v>
      </c>
      <c r="P548">
        <v>1</v>
      </c>
      <c r="Q548" t="str">
        <f>CONCATENATE(C548,E548,G548,I548)</f>
        <v>3</v>
      </c>
      <c r="R548">
        <v>3</v>
      </c>
      <c r="X548" t="s">
        <v>275</v>
      </c>
      <c r="Y548" t="s">
        <v>263</v>
      </c>
      <c r="BG548">
        <v>3</v>
      </c>
      <c r="BH548">
        <v>3608</v>
      </c>
      <c r="BI548">
        <f>($BH$627-$BH$624)/200</f>
        <v>0.14000000000000001</v>
      </c>
    </row>
    <row r="549" spans="1:61" x14ac:dyDescent="0.25">
      <c r="A549">
        <v>616</v>
      </c>
      <c r="F549">
        <v>32.823175000000006</v>
      </c>
      <c r="G549" s="4">
        <v>3</v>
      </c>
      <c r="P549">
        <v>1</v>
      </c>
      <c r="Q549" t="str">
        <f>CONCATENATE(C549,E549,G549,I549)</f>
        <v>3</v>
      </c>
      <c r="R549">
        <v>4</v>
      </c>
      <c r="X549" t="s">
        <v>275</v>
      </c>
      <c r="Y549" t="s">
        <v>264</v>
      </c>
      <c r="AB549" t="s">
        <v>275</v>
      </c>
      <c r="AC549" t="str">
        <f>CONCATENATE($R549,$R550,$R551,$R552)</f>
        <v>4123</v>
      </c>
      <c r="BG549">
        <v>4</v>
      </c>
      <c r="BH549">
        <v>3611</v>
      </c>
      <c r="BI549">
        <f>($BH$628-$BH$625)/200</f>
        <v>7.4999999999999997E-2</v>
      </c>
    </row>
    <row r="550" spans="1:61" x14ac:dyDescent="0.25">
      <c r="A550">
        <v>617</v>
      </c>
      <c r="D550">
        <v>49.524559000000004</v>
      </c>
      <c r="E550" s="5">
        <v>2</v>
      </c>
      <c r="F550">
        <v>32.868069000000006</v>
      </c>
      <c r="G550" s="4">
        <v>3</v>
      </c>
      <c r="P550">
        <v>2</v>
      </c>
      <c r="Q550" t="str">
        <f>CONCATENATE(C550,E550,G550,I550)</f>
        <v>23</v>
      </c>
      <c r="R550">
        <v>1</v>
      </c>
      <c r="X550" t="s">
        <v>275</v>
      </c>
      <c r="Y550" t="s">
        <v>265</v>
      </c>
      <c r="BG550">
        <v>1</v>
      </c>
      <c r="BH550">
        <v>3619</v>
      </c>
      <c r="BI550">
        <f>($BH$629-$BH$626)/200</f>
        <v>0.14499999999999999</v>
      </c>
    </row>
    <row r="551" spans="1:61" x14ac:dyDescent="0.25">
      <c r="A551">
        <v>618</v>
      </c>
      <c r="D551">
        <v>49.512947000000004</v>
      </c>
      <c r="E551" s="5">
        <v>2</v>
      </c>
      <c r="F551">
        <v>32.830466999999999</v>
      </c>
      <c r="G551" s="4">
        <v>3</v>
      </c>
      <c r="P551">
        <v>2</v>
      </c>
      <c r="Q551" t="str">
        <f>CONCATENATE(C551,E551,G551,I551)</f>
        <v>23</v>
      </c>
      <c r="R551">
        <v>2</v>
      </c>
      <c r="X551" t="s">
        <v>275</v>
      </c>
      <c r="Y551" t="s">
        <v>266</v>
      </c>
      <c r="BG551">
        <v>2</v>
      </c>
      <c r="BH551">
        <v>3625</v>
      </c>
      <c r="BI551">
        <f>($BH$630-$BH$627)/200</f>
        <v>0.08</v>
      </c>
    </row>
    <row r="552" spans="1:61" x14ac:dyDescent="0.25">
      <c r="A552">
        <v>619</v>
      </c>
      <c r="D552">
        <v>49.508414999999999</v>
      </c>
      <c r="E552" s="5">
        <v>2</v>
      </c>
      <c r="F552">
        <v>32.869734000000001</v>
      </c>
      <c r="G552" s="4">
        <v>3</v>
      </c>
      <c r="P552">
        <v>2</v>
      </c>
      <c r="Q552" t="str">
        <f>CONCATENATE(C552,E552,G552,I552)</f>
        <v>23</v>
      </c>
      <c r="R552">
        <v>3</v>
      </c>
      <c r="X552" t="s">
        <v>275</v>
      </c>
      <c r="Y552" t="s">
        <v>263</v>
      </c>
      <c r="BG552">
        <v>3</v>
      </c>
      <c r="BH552">
        <v>3633</v>
      </c>
      <c r="BI552">
        <f>($BH$631-$BH$628)/200</f>
        <v>0.13500000000000001</v>
      </c>
    </row>
    <row r="553" spans="1:61" x14ac:dyDescent="0.25">
      <c r="A553">
        <v>620</v>
      </c>
      <c r="D553">
        <v>49.486801</v>
      </c>
      <c r="E553" s="5">
        <v>2</v>
      </c>
      <c r="F553">
        <v>32.828903000000004</v>
      </c>
      <c r="G553" s="4">
        <v>3</v>
      </c>
      <c r="P553">
        <v>2</v>
      </c>
      <c r="Q553" t="str">
        <f>CONCATENATE(C553,E553,G553,I553)</f>
        <v>23</v>
      </c>
      <c r="R553">
        <v>4</v>
      </c>
      <c r="X553" t="s">
        <v>275</v>
      </c>
      <c r="Y553" t="s">
        <v>264</v>
      </c>
      <c r="AB553" t="s">
        <v>275</v>
      </c>
      <c r="AC553" t="str">
        <f>CONCATENATE($R553,$R554,$R555,$R556)</f>
        <v>4123</v>
      </c>
      <c r="BG553">
        <v>4</v>
      </c>
      <c r="BH553">
        <v>3635</v>
      </c>
      <c r="BI553">
        <f>($BH$632-$BH$629)/200</f>
        <v>7.4999999999999997E-2</v>
      </c>
    </row>
    <row r="554" spans="1:61" x14ac:dyDescent="0.25">
      <c r="A554">
        <v>621</v>
      </c>
      <c r="D554">
        <v>49.561695</v>
      </c>
      <c r="E554" s="5">
        <v>2</v>
      </c>
      <c r="P554">
        <v>1</v>
      </c>
      <c r="Q554" t="str">
        <f>CONCATENATE(C554,E554,G554,I554)</f>
        <v>2</v>
      </c>
      <c r="R554">
        <v>1</v>
      </c>
      <c r="X554" t="s">
        <v>275</v>
      </c>
      <c r="Y554" t="s">
        <v>265</v>
      </c>
      <c r="BG554">
        <v>1</v>
      </c>
      <c r="BH554">
        <v>3642</v>
      </c>
      <c r="BI554">
        <f>($BH$633-$BH$630)/200</f>
        <v>0.14499999999999999</v>
      </c>
    </row>
    <row r="555" spans="1:61" x14ac:dyDescent="0.25">
      <c r="A555">
        <v>622</v>
      </c>
      <c r="D555">
        <v>49.535029999999999</v>
      </c>
      <c r="E555" s="5">
        <v>2</v>
      </c>
      <c r="P555">
        <v>1</v>
      </c>
      <c r="Q555" t="str">
        <f>CONCATENATE(C555,E555,G555,I555)</f>
        <v>2</v>
      </c>
      <c r="R555">
        <v>2</v>
      </c>
      <c r="X555" t="s">
        <v>275</v>
      </c>
      <c r="Y555" t="s">
        <v>266</v>
      </c>
      <c r="BG555">
        <v>2</v>
      </c>
      <c r="BH555">
        <v>3650</v>
      </c>
      <c r="BI555">
        <f>($BH$634-$BH$631)/200</f>
        <v>8.5000000000000006E-2</v>
      </c>
    </row>
    <row r="556" spans="1:61" x14ac:dyDescent="0.25">
      <c r="A556">
        <v>623</v>
      </c>
      <c r="D556">
        <v>49.530601000000004</v>
      </c>
      <c r="E556" s="5">
        <v>2</v>
      </c>
      <c r="P556">
        <v>1</v>
      </c>
      <c r="Q556" t="str">
        <f>CONCATENATE(C556,E556,G556,I556)</f>
        <v>2</v>
      </c>
      <c r="R556">
        <v>3</v>
      </c>
      <c r="X556" t="s">
        <v>275</v>
      </c>
      <c r="Y556" t="s">
        <v>263</v>
      </c>
      <c r="BG556">
        <v>3</v>
      </c>
      <c r="BH556">
        <v>3656</v>
      </c>
      <c r="BI556">
        <f>($BH$635-$BH$632)/200</f>
        <v>0.13500000000000001</v>
      </c>
    </row>
    <row r="557" spans="1:61" x14ac:dyDescent="0.25">
      <c r="A557">
        <v>624</v>
      </c>
      <c r="D557">
        <v>49.534248000000005</v>
      </c>
      <c r="E557" s="5">
        <v>2</v>
      </c>
      <c r="P557">
        <v>1</v>
      </c>
      <c r="Q557" t="str">
        <f>CONCATENATE(C557,E557,G557,I557)</f>
        <v>2</v>
      </c>
      <c r="R557">
        <v>4</v>
      </c>
      <c r="X557" t="s">
        <v>275</v>
      </c>
      <c r="Y557" t="s">
        <v>264</v>
      </c>
      <c r="AB557" t="s">
        <v>275</v>
      </c>
      <c r="AC557" t="str">
        <f>CONCATENATE($R557,$R558,$R559,$R560)</f>
        <v>4123</v>
      </c>
      <c r="BG557">
        <v>4</v>
      </c>
      <c r="BH557">
        <v>3660</v>
      </c>
      <c r="BI557">
        <f>($BH$636-$BH$633)/200</f>
        <v>6.5000000000000002E-2</v>
      </c>
    </row>
    <row r="558" spans="1:61" x14ac:dyDescent="0.25">
      <c r="A558">
        <v>625</v>
      </c>
      <c r="D558">
        <v>49.573933000000004</v>
      </c>
      <c r="E558" s="5">
        <v>2</v>
      </c>
      <c r="P558">
        <v>1</v>
      </c>
      <c r="Q558" t="str">
        <f>CONCATENATE(C558,E558,G558,I558)</f>
        <v>2</v>
      </c>
      <c r="R558">
        <v>1</v>
      </c>
      <c r="X558" t="s">
        <v>275</v>
      </c>
      <c r="Y558" t="s">
        <v>265</v>
      </c>
      <c r="BG558">
        <v>1</v>
      </c>
      <c r="BH558">
        <v>3667</v>
      </c>
      <c r="BI558">
        <f>($BH$637-$BH$634)/200</f>
        <v>0.13</v>
      </c>
    </row>
    <row r="559" spans="1:61" x14ac:dyDescent="0.25">
      <c r="A559">
        <v>626</v>
      </c>
      <c r="D559">
        <v>49.524559000000004</v>
      </c>
      <c r="E559" s="5">
        <v>2</v>
      </c>
      <c r="P559">
        <v>1</v>
      </c>
      <c r="Q559" t="str">
        <f>CONCATENATE(C559,E559,G559,I559)</f>
        <v>2</v>
      </c>
      <c r="R559">
        <v>2</v>
      </c>
      <c r="X559" t="s">
        <v>275</v>
      </c>
      <c r="Y559" t="s">
        <v>266</v>
      </c>
      <c r="BG559">
        <v>2</v>
      </c>
      <c r="BH559">
        <v>3675</v>
      </c>
      <c r="BI559">
        <f>($BH$638-$BH$635)/200</f>
        <v>0.08</v>
      </c>
    </row>
    <row r="560" spans="1:61" x14ac:dyDescent="0.25">
      <c r="A560">
        <v>627</v>
      </c>
      <c r="B560">
        <v>59.39434</v>
      </c>
      <c r="C560" s="2">
        <v>1</v>
      </c>
      <c r="P560">
        <v>1</v>
      </c>
      <c r="Q560" t="str">
        <f>CONCATENATE(C560,E560,G560,I560)</f>
        <v>1</v>
      </c>
      <c r="R560">
        <v>3</v>
      </c>
      <c r="X560" t="s">
        <v>276</v>
      </c>
      <c r="Y560" t="s">
        <v>331</v>
      </c>
      <c r="BG560">
        <v>3</v>
      </c>
      <c r="BH560">
        <v>3682</v>
      </c>
      <c r="BI560">
        <f>($BH$639-$BH$636)/200</f>
        <v>0.14000000000000001</v>
      </c>
    </row>
    <row r="561" spans="1:61" x14ac:dyDescent="0.25">
      <c r="A561">
        <v>628</v>
      </c>
      <c r="B561">
        <v>59.446159000000002</v>
      </c>
      <c r="C561" s="2">
        <v>1</v>
      </c>
      <c r="P561">
        <v>1</v>
      </c>
      <c r="Q561" t="str">
        <f>CONCATENATE(C561,E561,G561,I561)</f>
        <v>1</v>
      </c>
      <c r="R561">
        <v>4</v>
      </c>
      <c r="X561" t="s">
        <v>334</v>
      </c>
      <c r="Y561" t="s">
        <v>326</v>
      </c>
      <c r="AB561" t="s">
        <v>275</v>
      </c>
      <c r="AC561" t="str">
        <f>CONCATENATE($R561,$R562,$R563,$R564)</f>
        <v>4123</v>
      </c>
      <c r="BG561">
        <v>4</v>
      </c>
      <c r="BH561">
        <v>3684</v>
      </c>
      <c r="BI561">
        <f>($BH$640-$BH$637)/200</f>
        <v>7.4999999999999997E-2</v>
      </c>
    </row>
    <row r="562" spans="1:61" x14ac:dyDescent="0.25">
      <c r="A562">
        <v>629</v>
      </c>
      <c r="B562">
        <v>59.433662000000005</v>
      </c>
      <c r="C562" s="2">
        <v>1</v>
      </c>
      <c r="H562">
        <v>51.461903</v>
      </c>
      <c r="I562" s="3">
        <v>4</v>
      </c>
      <c r="P562">
        <v>2</v>
      </c>
      <c r="Q562" t="str">
        <f>CONCATENATE(C562,E562,G562,I562)</f>
        <v>14</v>
      </c>
      <c r="R562">
        <v>1</v>
      </c>
      <c r="X562" t="s">
        <v>334</v>
      </c>
      <c r="Y562" t="s">
        <v>327</v>
      </c>
      <c r="BG562">
        <v>1</v>
      </c>
      <c r="BH562">
        <v>3690</v>
      </c>
      <c r="BI562">
        <f>($BH$641-$BH$638)/200</f>
        <v>0.13500000000000001</v>
      </c>
    </row>
    <row r="563" spans="1:61" x14ac:dyDescent="0.25">
      <c r="A563">
        <v>630</v>
      </c>
      <c r="B563">
        <v>59.409438999999999</v>
      </c>
      <c r="C563" s="2">
        <v>1</v>
      </c>
      <c r="H563">
        <v>51.484665</v>
      </c>
      <c r="I563" s="3">
        <v>4</v>
      </c>
      <c r="P563">
        <v>2</v>
      </c>
      <c r="Q563" t="str">
        <f>CONCATENATE(C563,E563,G563,I563)</f>
        <v>14</v>
      </c>
      <c r="R563">
        <v>2</v>
      </c>
      <c r="X563" t="s">
        <v>334</v>
      </c>
      <c r="Y563" t="s">
        <v>324</v>
      </c>
      <c r="BG563">
        <v>2</v>
      </c>
      <c r="BH563">
        <v>3700</v>
      </c>
      <c r="BI563">
        <f>($BH$642-$BH$639)/200</f>
        <v>7.4999999999999997E-2</v>
      </c>
    </row>
    <row r="564" spans="1:61" x14ac:dyDescent="0.25">
      <c r="A564">
        <v>631</v>
      </c>
      <c r="B564">
        <v>59.365482</v>
      </c>
      <c r="C564" s="2">
        <v>1</v>
      </c>
      <c r="H564">
        <v>51.445240000000005</v>
      </c>
      <c r="I564" s="3">
        <v>4</v>
      </c>
      <c r="P564">
        <v>2</v>
      </c>
      <c r="Q564" t="str">
        <f>CONCATENATE(C564,E564,G564,I564)</f>
        <v>14</v>
      </c>
      <c r="R564">
        <v>3</v>
      </c>
      <c r="X564" t="s">
        <v>276</v>
      </c>
      <c r="Y564" t="s">
        <v>328</v>
      </c>
      <c r="BG564">
        <v>3</v>
      </c>
      <c r="BH564">
        <v>3707</v>
      </c>
      <c r="BI564">
        <f>($BH$643-$BH$640)/200</f>
        <v>0.13500000000000001</v>
      </c>
    </row>
    <row r="565" spans="1:61" x14ac:dyDescent="0.25">
      <c r="A565">
        <v>632</v>
      </c>
      <c r="B565">
        <v>59.466103000000004</v>
      </c>
      <c r="C565" s="2">
        <v>1</v>
      </c>
      <c r="H565">
        <v>51.472736000000005</v>
      </c>
      <c r="I565" s="3">
        <v>4</v>
      </c>
      <c r="P565">
        <v>2</v>
      </c>
      <c r="Q565" t="str">
        <f>CONCATENATE(C565,E565,G565,I565)</f>
        <v>14</v>
      </c>
      <c r="R565">
        <v>4</v>
      </c>
      <c r="X565" t="s">
        <v>275</v>
      </c>
      <c r="Y565" t="s">
        <v>264</v>
      </c>
      <c r="AB565" t="s">
        <v>275</v>
      </c>
      <c r="AC565" t="str">
        <f>CONCATENATE($R565,$R566,$R567,$R568)</f>
        <v>4123</v>
      </c>
      <c r="BG565">
        <v>4</v>
      </c>
      <c r="BH565">
        <v>3711</v>
      </c>
      <c r="BI565">
        <f>($BH$644-$BH$641)/200</f>
        <v>7.4999999999999997E-2</v>
      </c>
    </row>
    <row r="566" spans="1:61" x14ac:dyDescent="0.25">
      <c r="A566">
        <v>633</v>
      </c>
      <c r="B566">
        <v>59.440014000000005</v>
      </c>
      <c r="C566" s="2">
        <v>1</v>
      </c>
      <c r="F566">
        <v>55.829219999999999</v>
      </c>
      <c r="G566" s="4">
        <v>3</v>
      </c>
      <c r="H566">
        <v>51.403053</v>
      </c>
      <c r="I566" s="3">
        <v>4</v>
      </c>
      <c r="P566">
        <v>3</v>
      </c>
      <c r="Q566" t="str">
        <f>CONCATENATE(C566,E566,G566,I566)</f>
        <v>134</v>
      </c>
      <c r="R566">
        <v>1</v>
      </c>
      <c r="X566" t="s">
        <v>275</v>
      </c>
      <c r="Y566" t="s">
        <v>265</v>
      </c>
      <c r="BG566">
        <v>1</v>
      </c>
      <c r="BH566">
        <v>3716</v>
      </c>
      <c r="BI566">
        <f>($BH$645-$BH$642)/200</f>
        <v>0.13500000000000001</v>
      </c>
    </row>
    <row r="567" spans="1:61" x14ac:dyDescent="0.25">
      <c r="A567">
        <v>634</v>
      </c>
      <c r="B567">
        <v>59.39434</v>
      </c>
      <c r="C567" s="2">
        <v>1</v>
      </c>
      <c r="F567">
        <v>55.805733000000004</v>
      </c>
      <c r="G567" s="4">
        <v>3</v>
      </c>
      <c r="H567">
        <v>51.428989000000001</v>
      </c>
      <c r="I567" s="3">
        <v>4</v>
      </c>
      <c r="P567">
        <v>3</v>
      </c>
      <c r="Q567" t="str">
        <f>CONCATENATE(C567,E567,G567,I567)</f>
        <v>134</v>
      </c>
      <c r="R567">
        <v>2</v>
      </c>
      <c r="X567" t="s">
        <v>275</v>
      </c>
      <c r="Y567" t="s">
        <v>266</v>
      </c>
      <c r="BG567">
        <v>2</v>
      </c>
      <c r="BH567">
        <v>3727</v>
      </c>
      <c r="BI567">
        <f>($BH$646-$BH$643)/200</f>
        <v>0.08</v>
      </c>
    </row>
    <row r="568" spans="1:61" x14ac:dyDescent="0.25">
      <c r="A568">
        <v>635</v>
      </c>
      <c r="F568">
        <v>55.800575000000002</v>
      </c>
      <c r="G568" s="4">
        <v>3</v>
      </c>
      <c r="H568">
        <v>51.338215000000005</v>
      </c>
      <c r="I568" s="3">
        <v>4</v>
      </c>
      <c r="P568">
        <v>2</v>
      </c>
      <c r="Q568" t="str">
        <f>CONCATENATE(C568,E568,G568,I568)</f>
        <v>34</v>
      </c>
      <c r="R568">
        <v>3</v>
      </c>
      <c r="X568" t="s">
        <v>275</v>
      </c>
      <c r="Y568" t="s">
        <v>263</v>
      </c>
      <c r="BG568">
        <v>3</v>
      </c>
      <c r="BH568">
        <v>3733</v>
      </c>
      <c r="BI568">
        <f>($BH$647-$BH$644)/200</f>
        <v>0.12</v>
      </c>
    </row>
    <row r="569" spans="1:61" x14ac:dyDescent="0.25">
      <c r="A569">
        <v>636</v>
      </c>
      <c r="F569">
        <v>55.817921000000005</v>
      </c>
      <c r="G569" s="4">
        <v>3</v>
      </c>
      <c r="H569">
        <v>51.391544000000003</v>
      </c>
      <c r="I569" s="3">
        <v>4</v>
      </c>
      <c r="P569">
        <v>2</v>
      </c>
      <c r="Q569" t="str">
        <f>CONCATENATE(C569,E569,G569,I569)</f>
        <v>34</v>
      </c>
      <c r="R569">
        <v>4</v>
      </c>
      <c r="X569" t="s">
        <v>275</v>
      </c>
      <c r="Y569" t="s">
        <v>264</v>
      </c>
      <c r="BG569">
        <v>4</v>
      </c>
      <c r="BH569">
        <v>3739</v>
      </c>
      <c r="BI569">
        <f>($BH$648-$BH$645)/200</f>
        <v>7.4999999999999997E-2</v>
      </c>
    </row>
    <row r="570" spans="1:61" x14ac:dyDescent="0.25">
      <c r="A570">
        <v>637</v>
      </c>
      <c r="F570">
        <v>55.848488000000003</v>
      </c>
      <c r="G570" s="4">
        <v>3</v>
      </c>
      <c r="H570">
        <v>51.461903</v>
      </c>
      <c r="I570" s="3">
        <v>4</v>
      </c>
      <c r="P570">
        <v>2</v>
      </c>
      <c r="Q570" t="str">
        <f>CONCATENATE(C570,E570,G570,I570)</f>
        <v>34</v>
      </c>
      <c r="R570">
        <v>1</v>
      </c>
      <c r="X570" t="s">
        <v>275</v>
      </c>
      <c r="Y570" t="s">
        <v>265</v>
      </c>
      <c r="BG570">
        <v>1</v>
      </c>
      <c r="BH570">
        <v>3744</v>
      </c>
      <c r="BI570">
        <f>($BH$649-$BH$646)/200</f>
        <v>0.125</v>
      </c>
    </row>
    <row r="571" spans="1:61" x14ac:dyDescent="0.25">
      <c r="A571">
        <v>638</v>
      </c>
      <c r="F571">
        <v>55.837603999999999</v>
      </c>
      <c r="G571" s="4">
        <v>3</v>
      </c>
      <c r="H571">
        <v>51.461903</v>
      </c>
      <c r="I571" s="3">
        <v>4</v>
      </c>
      <c r="P571">
        <v>2</v>
      </c>
      <c r="Q571" t="str">
        <f>CONCATENATE(C571,E571,G571,I571)</f>
        <v>34</v>
      </c>
      <c r="R571" t="s">
        <v>22</v>
      </c>
      <c r="X571" t="s">
        <v>275</v>
      </c>
      <c r="Y571" t="s">
        <v>266</v>
      </c>
      <c r="BG571" t="s">
        <v>22</v>
      </c>
      <c r="BH571">
        <v>3751</v>
      </c>
      <c r="BI571">
        <f>($BH$650-$BH$647)/200</f>
        <v>0.09</v>
      </c>
    </row>
    <row r="572" spans="1:61" x14ac:dyDescent="0.25">
      <c r="A572">
        <v>639</v>
      </c>
      <c r="F572">
        <v>55.816459999999999</v>
      </c>
      <c r="G572" s="4">
        <v>3</v>
      </c>
      <c r="P572">
        <v>1</v>
      </c>
      <c r="Q572" t="str">
        <f>CONCATENATE(C572,E572,G572,I572)</f>
        <v>3</v>
      </c>
      <c r="R572" t="s">
        <v>22</v>
      </c>
      <c r="X572" t="s">
        <v>275</v>
      </c>
      <c r="Y572" t="s">
        <v>263</v>
      </c>
      <c r="BG572" t="s">
        <v>22</v>
      </c>
      <c r="BH572">
        <v>3785</v>
      </c>
      <c r="BI572">
        <f>($BH$651-$BH$648)/200</f>
        <v>0.105</v>
      </c>
    </row>
    <row r="573" spans="1:61" x14ac:dyDescent="0.25">
      <c r="A573">
        <v>640</v>
      </c>
      <c r="F573">
        <v>55.829219999999999</v>
      </c>
      <c r="G573" s="4">
        <v>3</v>
      </c>
      <c r="P573">
        <v>1</v>
      </c>
      <c r="Q573" t="str">
        <f>CONCATENATE(C573,E573,G573,I573)</f>
        <v>3</v>
      </c>
      <c r="R573">
        <v>2</v>
      </c>
      <c r="X573" t="s">
        <v>275</v>
      </c>
      <c r="Y573" t="s">
        <v>264</v>
      </c>
      <c r="AB573" t="s">
        <v>275</v>
      </c>
      <c r="AC573" t="str">
        <f>CONCATENATE($R573,$R574,$R575,$R576)</f>
        <v>2341</v>
      </c>
      <c r="BG573">
        <v>2</v>
      </c>
      <c r="BH573">
        <v>3786</v>
      </c>
      <c r="BI573">
        <f>($BH$652-$BH$649)/200</f>
        <v>7.4999999999999997E-2</v>
      </c>
    </row>
    <row r="574" spans="1:61" x14ac:dyDescent="0.25">
      <c r="A574">
        <v>641</v>
      </c>
      <c r="F574">
        <v>55.829219999999999</v>
      </c>
      <c r="G574" s="4">
        <v>3</v>
      </c>
      <c r="P574">
        <v>1</v>
      </c>
      <c r="Q574" t="str">
        <f>CONCATENATE(C574,E574,G574,I574)</f>
        <v>3</v>
      </c>
      <c r="R574">
        <v>3</v>
      </c>
      <c r="X574" t="s">
        <v>275</v>
      </c>
      <c r="Y574" t="s">
        <v>265</v>
      </c>
      <c r="BG574">
        <v>3</v>
      </c>
      <c r="BH574">
        <v>3786</v>
      </c>
      <c r="BI574">
        <f>($BH$653-$BH$650)/200</f>
        <v>0.115</v>
      </c>
    </row>
    <row r="575" spans="1:61" x14ac:dyDescent="0.25">
      <c r="A575">
        <v>642</v>
      </c>
      <c r="P575">
        <v>0</v>
      </c>
      <c r="Q575" t="str">
        <f>CONCATENATE(C575,E575,G575,I575)</f>
        <v/>
      </c>
      <c r="R575">
        <v>4</v>
      </c>
      <c r="X575" t="s">
        <v>275</v>
      </c>
      <c r="Y575" t="s">
        <v>266</v>
      </c>
      <c r="BG575">
        <v>4</v>
      </c>
      <c r="BH575">
        <v>3802</v>
      </c>
      <c r="BI575">
        <f>($BH$654-$BH$651)/200</f>
        <v>0.1</v>
      </c>
    </row>
    <row r="576" spans="1:61" x14ac:dyDescent="0.25">
      <c r="A576">
        <v>643</v>
      </c>
      <c r="P576">
        <v>0</v>
      </c>
      <c r="Q576" t="str">
        <f>CONCATENATE(C576,E576,G576,I576)</f>
        <v/>
      </c>
      <c r="R576">
        <v>1</v>
      </c>
      <c r="X576" t="s">
        <v>275</v>
      </c>
      <c r="Y576" t="s">
        <v>263</v>
      </c>
      <c r="BG576">
        <v>1</v>
      </c>
      <c r="BH576">
        <v>3803</v>
      </c>
      <c r="BI576">
        <f>($BH$655-$BH$652)/200</f>
        <v>0.11</v>
      </c>
    </row>
    <row r="577" spans="1:61" x14ac:dyDescent="0.25">
      <c r="A577">
        <v>644</v>
      </c>
      <c r="D577">
        <v>76.381555000000006</v>
      </c>
      <c r="E577" s="5">
        <v>2</v>
      </c>
      <c r="P577">
        <v>1</v>
      </c>
      <c r="Q577" t="str">
        <f>CONCATENATE(C577,E577,G577,I577)</f>
        <v>2</v>
      </c>
      <c r="R577">
        <v>2</v>
      </c>
      <c r="X577" t="s">
        <v>275</v>
      </c>
      <c r="Y577" t="s">
        <v>264</v>
      </c>
      <c r="AB577" t="s">
        <v>275</v>
      </c>
      <c r="AC577" t="str">
        <f>CONCATENATE($R577,$R578,$R579,$R580)</f>
        <v>2341</v>
      </c>
      <c r="BG577">
        <v>2</v>
      </c>
      <c r="BH577">
        <v>3819</v>
      </c>
      <c r="BI577">
        <f>($BH$656-$BH$653)/200</f>
        <v>7.4999999999999997E-2</v>
      </c>
    </row>
    <row r="578" spans="1:61" x14ac:dyDescent="0.25">
      <c r="A578">
        <v>645</v>
      </c>
      <c r="D578">
        <v>76.286761000000013</v>
      </c>
      <c r="E578" s="5">
        <v>2</v>
      </c>
      <c r="P578">
        <v>1</v>
      </c>
      <c r="Q578" t="str">
        <f>CONCATENATE(C578,E578,G578,I578)</f>
        <v>2</v>
      </c>
      <c r="R578">
        <v>3</v>
      </c>
      <c r="X578" t="s">
        <v>275</v>
      </c>
      <c r="Y578" t="s">
        <v>265</v>
      </c>
      <c r="BG578">
        <v>3</v>
      </c>
      <c r="BH578">
        <v>3821</v>
      </c>
      <c r="BI578">
        <f>($BH$657-$BH$654)/200</f>
        <v>0.115</v>
      </c>
    </row>
    <row r="579" spans="1:61" x14ac:dyDescent="0.25">
      <c r="A579">
        <v>646</v>
      </c>
      <c r="D579">
        <v>76.293579000000008</v>
      </c>
      <c r="E579" s="5">
        <v>2</v>
      </c>
      <c r="P579">
        <v>1</v>
      </c>
      <c r="Q579" t="str">
        <f>CONCATENATE(C579,E579,G579,I579)</f>
        <v>2</v>
      </c>
      <c r="R579">
        <v>4</v>
      </c>
      <c r="X579" t="s">
        <v>275</v>
      </c>
      <c r="Y579" t="s">
        <v>266</v>
      </c>
      <c r="BG579">
        <v>4</v>
      </c>
      <c r="BH579">
        <v>3832</v>
      </c>
      <c r="BI579">
        <f>($BH$658-$BH$655)/200</f>
        <v>0.09</v>
      </c>
    </row>
    <row r="580" spans="1:61" x14ac:dyDescent="0.25">
      <c r="A580">
        <v>647</v>
      </c>
      <c r="D580">
        <v>76.27570200000001</v>
      </c>
      <c r="E580" s="5">
        <v>2</v>
      </c>
      <c r="P580">
        <v>1</v>
      </c>
      <c r="Q580" t="str">
        <f>CONCATENATE(C580,E580,G580,I580)</f>
        <v>2</v>
      </c>
      <c r="R580">
        <v>1</v>
      </c>
      <c r="X580" t="s">
        <v>275</v>
      </c>
      <c r="Y580" t="s">
        <v>263</v>
      </c>
      <c r="BG580">
        <v>1</v>
      </c>
      <c r="BH580">
        <v>3836</v>
      </c>
      <c r="BI580">
        <f>($BH$659-$BH$656)/200</f>
        <v>0.12</v>
      </c>
    </row>
    <row r="581" spans="1:61" x14ac:dyDescent="0.25">
      <c r="A581">
        <v>648</v>
      </c>
      <c r="D581">
        <v>76.381555000000006</v>
      </c>
      <c r="E581" s="5">
        <v>2</v>
      </c>
      <c r="P581">
        <v>1</v>
      </c>
      <c r="Q581" t="str">
        <f>CONCATENATE(C581,E581,G581,I581)</f>
        <v>2</v>
      </c>
      <c r="R581">
        <v>3</v>
      </c>
      <c r="X581" t="s">
        <v>275</v>
      </c>
      <c r="Y581" t="s">
        <v>264</v>
      </c>
      <c r="AB581" t="s">
        <v>333</v>
      </c>
      <c r="AC581" t="str">
        <f>CONCATENATE($R581,$R582,$R583,$R584)</f>
        <v>3241</v>
      </c>
      <c r="BG581">
        <v>3</v>
      </c>
      <c r="BH581">
        <v>3850</v>
      </c>
      <c r="BI581">
        <f>($BH$660-$BH$657)/200</f>
        <v>7.0000000000000007E-2</v>
      </c>
    </row>
    <row r="582" spans="1:61" x14ac:dyDescent="0.25">
      <c r="A582">
        <v>649</v>
      </c>
      <c r="B582">
        <v>80.877437</v>
      </c>
      <c r="C582" s="2">
        <v>1</v>
      </c>
      <c r="D582">
        <v>76.381555000000006</v>
      </c>
      <c r="E582" s="5">
        <v>2</v>
      </c>
      <c r="P582">
        <v>2</v>
      </c>
      <c r="Q582" t="str">
        <f>CONCATENATE(C582,E582,G582,I582)</f>
        <v>12</v>
      </c>
      <c r="R582">
        <v>2</v>
      </c>
      <c r="X582" t="s">
        <v>274</v>
      </c>
      <c r="Y582" t="s">
        <v>262</v>
      </c>
      <c r="BG582">
        <v>2</v>
      </c>
      <c r="BH582">
        <v>3851</v>
      </c>
      <c r="BI582">
        <f>($BH$666-$BH$663)/200</f>
        <v>6.5000000000000002E-2</v>
      </c>
    </row>
    <row r="583" spans="1:61" x14ac:dyDescent="0.25">
      <c r="A583">
        <v>650</v>
      </c>
      <c r="B583">
        <v>80.922031000000004</v>
      </c>
      <c r="C583" s="2">
        <v>1</v>
      </c>
      <c r="D583">
        <v>76.381555000000006</v>
      </c>
      <c r="E583" s="5">
        <v>2</v>
      </c>
      <c r="P583">
        <v>2</v>
      </c>
      <c r="Q583" t="str">
        <f>CONCATENATE(C583,E583,G583,I583)</f>
        <v>12</v>
      </c>
      <c r="R583">
        <v>4</v>
      </c>
      <c r="X583" t="s">
        <v>274</v>
      </c>
      <c r="Y583" t="s">
        <v>259</v>
      </c>
      <c r="BG583">
        <v>4</v>
      </c>
      <c r="BH583">
        <v>3864</v>
      </c>
      <c r="BI583">
        <f>($BH$667-$BH$664)/200</f>
        <v>9.5000000000000001E-2</v>
      </c>
    </row>
    <row r="584" spans="1:61" x14ac:dyDescent="0.25">
      <c r="A584">
        <v>651</v>
      </c>
      <c r="B584">
        <v>80.900768000000014</v>
      </c>
      <c r="C584" s="2">
        <v>1</v>
      </c>
      <c r="D584">
        <v>76.381555000000006</v>
      </c>
      <c r="E584" s="5">
        <v>2</v>
      </c>
      <c r="P584">
        <v>2</v>
      </c>
      <c r="Q584" t="str">
        <f>CONCATENATE(C584,E584,G584,I584)</f>
        <v>12</v>
      </c>
      <c r="R584">
        <v>1</v>
      </c>
      <c r="X584" t="s">
        <v>274</v>
      </c>
      <c r="Y584" t="s">
        <v>260</v>
      </c>
      <c r="BG584">
        <v>1</v>
      </c>
      <c r="BH584">
        <v>3866</v>
      </c>
      <c r="BI584">
        <f>($BH$668-$BH$665)/200</f>
        <v>0.1</v>
      </c>
    </row>
    <row r="585" spans="1:61" x14ac:dyDescent="0.25">
      <c r="A585">
        <v>652</v>
      </c>
      <c r="B585">
        <v>80.907889000000011</v>
      </c>
      <c r="C585" s="2">
        <v>1</v>
      </c>
      <c r="D585">
        <v>76.381555000000006</v>
      </c>
      <c r="E585" s="5">
        <v>2</v>
      </c>
      <c r="P585">
        <v>2</v>
      </c>
      <c r="Q585" t="str">
        <f>CONCATENATE(C585,E585,G585,I585)</f>
        <v>12</v>
      </c>
      <c r="R585">
        <v>2</v>
      </c>
      <c r="X585" t="s">
        <v>276</v>
      </c>
      <c r="Y585" t="s">
        <v>267</v>
      </c>
      <c r="AB585" t="s">
        <v>275</v>
      </c>
      <c r="AC585" t="str">
        <f>CONCATENATE($R585,$R586,$R587,$R588)</f>
        <v>2341</v>
      </c>
      <c r="BG585">
        <v>2</v>
      </c>
      <c r="BH585">
        <v>3877</v>
      </c>
      <c r="BI585">
        <f>($BH$669-$BH$666)/200</f>
        <v>0.125</v>
      </c>
    </row>
    <row r="586" spans="1:61" x14ac:dyDescent="0.25">
      <c r="A586">
        <v>653</v>
      </c>
      <c r="B586">
        <v>80.823802000000001</v>
      </c>
      <c r="C586" s="2">
        <v>1</v>
      </c>
      <c r="P586">
        <v>1</v>
      </c>
      <c r="Q586" t="str">
        <f>CONCATENATE(C586,E586,G586,I586)</f>
        <v>1</v>
      </c>
      <c r="R586">
        <v>3</v>
      </c>
      <c r="X586" t="s">
        <v>277</v>
      </c>
      <c r="Y586" t="s">
        <v>268</v>
      </c>
      <c r="BG586">
        <v>3</v>
      </c>
      <c r="BH586">
        <v>3880</v>
      </c>
      <c r="BI586">
        <f>($BH$670-$BH$667)/200</f>
        <v>0.06</v>
      </c>
    </row>
    <row r="587" spans="1:61" x14ac:dyDescent="0.25">
      <c r="A587">
        <v>654</v>
      </c>
      <c r="B587">
        <v>80.839762000000007</v>
      </c>
      <c r="C587" s="2">
        <v>1</v>
      </c>
      <c r="P587">
        <v>1</v>
      </c>
      <c r="Q587" t="str">
        <f>CONCATENATE(C587,E587,G587,I587)</f>
        <v>1</v>
      </c>
      <c r="R587">
        <v>4</v>
      </c>
      <c r="X587" t="s">
        <v>277</v>
      </c>
      <c r="Y587" t="s">
        <v>269</v>
      </c>
      <c r="BG587">
        <v>4</v>
      </c>
      <c r="BH587">
        <v>3889</v>
      </c>
      <c r="BI587">
        <f>($BH$671-$BH$668)/200</f>
        <v>8.5000000000000006E-2</v>
      </c>
    </row>
    <row r="588" spans="1:61" x14ac:dyDescent="0.25">
      <c r="A588">
        <v>655</v>
      </c>
      <c r="B588">
        <v>80.877437</v>
      </c>
      <c r="C588" s="2">
        <v>1</v>
      </c>
      <c r="F588">
        <v>80.176967000000005</v>
      </c>
      <c r="G588" s="4">
        <v>3</v>
      </c>
      <c r="H588">
        <v>79.398068000000009</v>
      </c>
      <c r="I588" s="3">
        <v>4</v>
      </c>
      <c r="P588">
        <v>3</v>
      </c>
      <c r="Q588" t="str">
        <f>CONCATENATE(C588,E588,G588,I588)</f>
        <v>134</v>
      </c>
      <c r="R588">
        <v>1</v>
      </c>
      <c r="X588" t="s">
        <v>277</v>
      </c>
      <c r="Y588" t="s">
        <v>270</v>
      </c>
      <c r="BG588">
        <v>1</v>
      </c>
      <c r="BH588">
        <v>3893</v>
      </c>
      <c r="BI588">
        <f>($BH$672-$BH$669)/200</f>
        <v>0.08</v>
      </c>
    </row>
    <row r="589" spans="1:61" x14ac:dyDescent="0.25">
      <c r="A589">
        <v>656</v>
      </c>
      <c r="B589">
        <v>80.877437</v>
      </c>
      <c r="C589" s="2">
        <v>1</v>
      </c>
      <c r="F589">
        <v>80.173079000000001</v>
      </c>
      <c r="G589" s="4">
        <v>3</v>
      </c>
      <c r="H589">
        <v>79.399128000000005</v>
      </c>
      <c r="I589" s="3">
        <v>4</v>
      </c>
      <c r="P589">
        <v>3</v>
      </c>
      <c r="Q589" t="str">
        <f>CONCATENATE(C589,E589,G589,I589)</f>
        <v>134</v>
      </c>
      <c r="R589">
        <v>2</v>
      </c>
      <c r="X589" t="s">
        <v>277</v>
      </c>
      <c r="Y589" t="s">
        <v>271</v>
      </c>
      <c r="AB589" t="s">
        <v>275</v>
      </c>
      <c r="AC589" t="str">
        <f>CONCATENATE($R589,$R590,$R591,$R592)</f>
        <v>2341</v>
      </c>
      <c r="BG589">
        <v>2</v>
      </c>
      <c r="BH589">
        <v>3904</v>
      </c>
      <c r="BI589">
        <f>($BH$673-$BH$670)/200</f>
        <v>0.115</v>
      </c>
    </row>
    <row r="590" spans="1:61" x14ac:dyDescent="0.25">
      <c r="A590">
        <v>657</v>
      </c>
      <c r="F590">
        <v>80.034044000000009</v>
      </c>
      <c r="G590" s="4">
        <v>3</v>
      </c>
      <c r="H590">
        <v>79.377412000000007</v>
      </c>
      <c r="I590" s="3">
        <v>4</v>
      </c>
      <c r="P590">
        <v>2</v>
      </c>
      <c r="Q590" t="str">
        <f>CONCATENATE(C590,E590,G590,I590)</f>
        <v>34</v>
      </c>
      <c r="R590">
        <v>3</v>
      </c>
      <c r="X590" t="s">
        <v>277</v>
      </c>
      <c r="Y590" t="s">
        <v>268</v>
      </c>
      <c r="BG590">
        <v>3</v>
      </c>
      <c r="BH590">
        <v>3908</v>
      </c>
      <c r="BI590">
        <f>($BH$674-$BH$671)/200</f>
        <v>0.06</v>
      </c>
    </row>
    <row r="591" spans="1:61" x14ac:dyDescent="0.25">
      <c r="A591">
        <v>658</v>
      </c>
      <c r="F591">
        <v>80.080961000000002</v>
      </c>
      <c r="G591" s="4">
        <v>3</v>
      </c>
      <c r="H591">
        <v>79.333778000000009</v>
      </c>
      <c r="I591" s="3">
        <v>4</v>
      </c>
      <c r="P591">
        <v>2</v>
      </c>
      <c r="Q591" t="str">
        <f>CONCATENATE(C591,E591,G591,I591)</f>
        <v>34</v>
      </c>
      <c r="R591">
        <v>4</v>
      </c>
      <c r="X591" t="s">
        <v>277</v>
      </c>
      <c r="Y591" t="s">
        <v>269</v>
      </c>
      <c r="BG591">
        <v>4</v>
      </c>
      <c r="BH591">
        <v>3914</v>
      </c>
      <c r="BI591">
        <f>($BH$675-$BH$672)/200</f>
        <v>8.5000000000000006E-2</v>
      </c>
    </row>
    <row r="592" spans="1:61" x14ac:dyDescent="0.25">
      <c r="A592">
        <v>659</v>
      </c>
      <c r="F592">
        <v>80.065508000000008</v>
      </c>
      <c r="G592" s="4">
        <v>3</v>
      </c>
      <c r="H592">
        <v>79.355191000000005</v>
      </c>
      <c r="I592" s="3">
        <v>4</v>
      </c>
      <c r="P592">
        <v>2</v>
      </c>
      <c r="Q592" t="str">
        <f>CONCATENATE(C592,E592,G592,I592)</f>
        <v>34</v>
      </c>
      <c r="R592">
        <v>1</v>
      </c>
      <c r="X592" t="s">
        <v>277</v>
      </c>
      <c r="Y592" t="s">
        <v>270</v>
      </c>
      <c r="BG592">
        <v>1</v>
      </c>
      <c r="BH592">
        <v>3919</v>
      </c>
      <c r="BI592">
        <f>($BH$676-$BH$673)/200</f>
        <v>0.08</v>
      </c>
    </row>
    <row r="593" spans="1:61" x14ac:dyDescent="0.25">
      <c r="A593">
        <v>660</v>
      </c>
      <c r="F593">
        <v>80.031571</v>
      </c>
      <c r="G593" s="4">
        <v>3</v>
      </c>
      <c r="H593">
        <v>79.387613000000002</v>
      </c>
      <c r="I593" s="3">
        <v>4</v>
      </c>
      <c r="P593">
        <v>2</v>
      </c>
      <c r="Q593" t="str">
        <f>CONCATENATE(C593,E593,G593,I593)</f>
        <v>34</v>
      </c>
      <c r="R593">
        <v>2</v>
      </c>
      <c r="X593" t="s">
        <v>277</v>
      </c>
      <c r="Y593" t="s">
        <v>271</v>
      </c>
      <c r="AB593" t="s">
        <v>275</v>
      </c>
      <c r="AC593" t="str">
        <f>CONCATENATE($R593,$R594,$R595,$R596)</f>
        <v>2341</v>
      </c>
      <c r="BG593">
        <v>2</v>
      </c>
      <c r="BH593">
        <v>3928</v>
      </c>
      <c r="BI593">
        <f>($BH$677-$BH$674)/200</f>
        <v>0.12</v>
      </c>
    </row>
    <row r="594" spans="1:61" x14ac:dyDescent="0.25">
      <c r="A594">
        <v>661</v>
      </c>
      <c r="F594">
        <v>80.055509000000001</v>
      </c>
      <c r="G594" s="4">
        <v>3</v>
      </c>
      <c r="H594">
        <v>79.399583000000007</v>
      </c>
      <c r="I594" s="3">
        <v>4</v>
      </c>
      <c r="P594">
        <v>2</v>
      </c>
      <c r="Q594" t="str">
        <f>CONCATENATE(C594,E594,G594,I594)</f>
        <v>34</v>
      </c>
      <c r="R594">
        <v>3</v>
      </c>
      <c r="X594" t="s">
        <v>277</v>
      </c>
      <c r="Y594" t="s">
        <v>268</v>
      </c>
      <c r="BG594">
        <v>3</v>
      </c>
      <c r="BH594">
        <v>3934</v>
      </c>
      <c r="BI594">
        <f>($BH$678-$BH$675)/200</f>
        <v>7.0000000000000007E-2</v>
      </c>
    </row>
    <row r="595" spans="1:61" x14ac:dyDescent="0.25">
      <c r="A595">
        <v>662</v>
      </c>
      <c r="F595">
        <v>80.114293000000004</v>
      </c>
      <c r="G595" s="4">
        <v>3</v>
      </c>
      <c r="H595">
        <v>79.426804000000004</v>
      </c>
      <c r="I595" s="3">
        <v>4</v>
      </c>
      <c r="P595">
        <v>2</v>
      </c>
      <c r="Q595" t="str">
        <f>CONCATENATE(C595,E595,G595,I595)</f>
        <v>34</v>
      </c>
      <c r="R595">
        <v>4</v>
      </c>
      <c r="X595" t="s">
        <v>277</v>
      </c>
      <c r="Y595" t="s">
        <v>269</v>
      </c>
      <c r="BG595">
        <v>4</v>
      </c>
      <c r="BH595">
        <v>3940</v>
      </c>
      <c r="BI595">
        <f>($BH$679-$BH$676)/200</f>
        <v>0.09</v>
      </c>
    </row>
    <row r="596" spans="1:61" x14ac:dyDescent="0.25">
      <c r="A596">
        <v>663</v>
      </c>
      <c r="F596">
        <v>80.173079000000001</v>
      </c>
      <c r="G596" s="4">
        <v>3</v>
      </c>
      <c r="H596">
        <v>79.398068000000009</v>
      </c>
      <c r="I596" s="3">
        <v>4</v>
      </c>
      <c r="P596">
        <v>2</v>
      </c>
      <c r="Q596" t="str">
        <f>CONCATENATE(C596,E596,G596,I596)</f>
        <v>34</v>
      </c>
      <c r="R596">
        <v>1</v>
      </c>
      <c r="X596" t="s">
        <v>277</v>
      </c>
      <c r="Y596" t="s">
        <v>270</v>
      </c>
      <c r="BG596">
        <v>1</v>
      </c>
      <c r="BH596">
        <v>3944</v>
      </c>
      <c r="BI596">
        <f>($BH$680-$BH$677)/200</f>
        <v>8.5000000000000006E-2</v>
      </c>
    </row>
    <row r="597" spans="1:61" x14ac:dyDescent="0.25">
      <c r="A597">
        <v>664</v>
      </c>
      <c r="P597">
        <v>0</v>
      </c>
      <c r="Q597" t="str">
        <f>CONCATENATE(C597,E597,G597,I597)</f>
        <v/>
      </c>
      <c r="R597">
        <v>2</v>
      </c>
      <c r="X597" t="s">
        <v>276</v>
      </c>
      <c r="Y597" t="s">
        <v>272</v>
      </c>
      <c r="AB597" t="s">
        <v>275</v>
      </c>
      <c r="AC597" t="str">
        <f>CONCATENATE($R597,$R598,$R599,$R600)</f>
        <v>2341</v>
      </c>
      <c r="BG597">
        <v>2</v>
      </c>
      <c r="BH597">
        <v>3953</v>
      </c>
      <c r="BI597">
        <f>($BH$681-$BH$678)/200</f>
        <v>0.115</v>
      </c>
    </row>
    <row r="598" spans="1:61" x14ac:dyDescent="0.25">
      <c r="A598">
        <v>665</v>
      </c>
      <c r="P598">
        <v>0</v>
      </c>
      <c r="Q598" t="str">
        <f>CONCATENATE(C598,E598,G598,I598)</f>
        <v/>
      </c>
      <c r="R598">
        <v>3</v>
      </c>
      <c r="X598" t="s">
        <v>274</v>
      </c>
      <c r="Y598" t="s">
        <v>262</v>
      </c>
      <c r="BG598">
        <v>3</v>
      </c>
      <c r="BH598">
        <v>3960</v>
      </c>
      <c r="BI598">
        <f>($BH$682-$BH$679)/200</f>
        <v>7.4999999999999997E-2</v>
      </c>
    </row>
    <row r="599" spans="1:61" x14ac:dyDescent="0.25">
      <c r="A599">
        <v>666</v>
      </c>
      <c r="D599">
        <v>100.35215300000002</v>
      </c>
      <c r="E599" s="5">
        <v>2</v>
      </c>
      <c r="P599">
        <v>1</v>
      </c>
      <c r="Q599" t="str">
        <f>CONCATENATE(C599,E599,G599,I599)</f>
        <v>2</v>
      </c>
      <c r="R599">
        <v>4</v>
      </c>
      <c r="X599" t="s">
        <v>274</v>
      </c>
      <c r="Y599" t="s">
        <v>259</v>
      </c>
      <c r="BG599">
        <v>4</v>
      </c>
      <c r="BH599">
        <v>3963</v>
      </c>
      <c r="BI599">
        <f>($BH$683-$BH$680)/200</f>
        <v>7.0000000000000007E-2</v>
      </c>
    </row>
    <row r="600" spans="1:61" x14ac:dyDescent="0.25">
      <c r="A600">
        <v>667</v>
      </c>
      <c r="D600">
        <v>100.36407</v>
      </c>
      <c r="E600" s="5">
        <v>2</v>
      </c>
      <c r="P600">
        <v>1</v>
      </c>
      <c r="Q600" t="str">
        <f>CONCATENATE(C600,E600,G600,I600)</f>
        <v>2</v>
      </c>
      <c r="R600">
        <v>1</v>
      </c>
      <c r="X600" t="s">
        <v>274</v>
      </c>
      <c r="Y600" t="s">
        <v>260</v>
      </c>
      <c r="BG600">
        <v>1</v>
      </c>
      <c r="BH600">
        <v>3971</v>
      </c>
      <c r="BI600">
        <f>($BH$684-$BH$681)/200</f>
        <v>8.5000000000000006E-2</v>
      </c>
    </row>
    <row r="601" spans="1:61" x14ac:dyDescent="0.25">
      <c r="A601">
        <v>668</v>
      </c>
      <c r="D601">
        <v>100.34876500000001</v>
      </c>
      <c r="E601" s="5">
        <v>2</v>
      </c>
      <c r="P601">
        <v>1</v>
      </c>
      <c r="Q601" t="str">
        <f>CONCATENATE(C601,E601,G601,I601)</f>
        <v>2</v>
      </c>
      <c r="R601">
        <v>2</v>
      </c>
      <c r="X601" t="s">
        <v>274</v>
      </c>
      <c r="Y601" t="s">
        <v>261</v>
      </c>
      <c r="AB601" t="s">
        <v>275</v>
      </c>
      <c r="AC601" t="str">
        <f>CONCATENATE($R601,$R602,$R603,$R604)</f>
        <v>2341</v>
      </c>
      <c r="BG601">
        <v>2</v>
      </c>
      <c r="BH601">
        <v>3980</v>
      </c>
      <c r="BI601">
        <f>($BH$685-$BH$682)/200</f>
        <v>0.1</v>
      </c>
    </row>
    <row r="602" spans="1:61" x14ac:dyDescent="0.25">
      <c r="A602">
        <v>669</v>
      </c>
      <c r="D602">
        <v>100.34674700000001</v>
      </c>
      <c r="E602" s="5">
        <v>2</v>
      </c>
      <c r="P602">
        <v>1</v>
      </c>
      <c r="Q602" t="str">
        <f>CONCATENATE(C602,E602,G602,I602)</f>
        <v>2</v>
      </c>
      <c r="R602">
        <v>3</v>
      </c>
      <c r="X602" t="s">
        <v>274</v>
      </c>
      <c r="Y602" t="s">
        <v>262</v>
      </c>
      <c r="BG602">
        <v>3</v>
      </c>
      <c r="BH602">
        <v>3987</v>
      </c>
      <c r="BI602">
        <f>($BH$686-$BH$683)/200</f>
        <v>8.5000000000000006E-2</v>
      </c>
    </row>
    <row r="603" spans="1:61" x14ac:dyDescent="0.25">
      <c r="A603">
        <v>670</v>
      </c>
      <c r="D603">
        <v>100.35290800000001</v>
      </c>
      <c r="E603" s="5">
        <v>2</v>
      </c>
      <c r="P603">
        <v>1</v>
      </c>
      <c r="Q603" t="str">
        <f>CONCATENATE(C603,E603,G603,I603)</f>
        <v>2</v>
      </c>
      <c r="R603">
        <v>4</v>
      </c>
      <c r="X603" t="s">
        <v>274</v>
      </c>
      <c r="Y603" t="s">
        <v>259</v>
      </c>
      <c r="BG603">
        <v>4</v>
      </c>
      <c r="BH603">
        <v>3991</v>
      </c>
      <c r="BI603">
        <f>($BH$687-$BH$684)/200</f>
        <v>8.5000000000000006E-2</v>
      </c>
    </row>
    <row r="604" spans="1:61" x14ac:dyDescent="0.25">
      <c r="A604">
        <v>671</v>
      </c>
      <c r="D604">
        <v>100.343715</v>
      </c>
      <c r="E604" s="5">
        <v>2</v>
      </c>
      <c r="P604">
        <v>1</v>
      </c>
      <c r="Q604" t="str">
        <f>CONCATENATE(C604,E604,G604,I604)</f>
        <v>2</v>
      </c>
      <c r="R604">
        <v>1</v>
      </c>
      <c r="X604" t="s">
        <v>274</v>
      </c>
      <c r="Y604" t="s">
        <v>260</v>
      </c>
      <c r="BG604">
        <v>1</v>
      </c>
      <c r="BH604">
        <v>3999</v>
      </c>
      <c r="BI604">
        <f>($BH$688-$BH$685)/200</f>
        <v>9.5000000000000001E-2</v>
      </c>
    </row>
    <row r="605" spans="1:61" x14ac:dyDescent="0.25">
      <c r="A605">
        <v>672</v>
      </c>
      <c r="B605">
        <v>106.893939</v>
      </c>
      <c r="C605" s="2">
        <v>1</v>
      </c>
      <c r="D605">
        <v>100.34730400000001</v>
      </c>
      <c r="E605" s="5">
        <v>2</v>
      </c>
      <c r="P605">
        <v>2</v>
      </c>
      <c r="Q605" t="str">
        <f>CONCATENATE(C605,E605,G605,I605)</f>
        <v>12</v>
      </c>
      <c r="R605">
        <v>2</v>
      </c>
      <c r="X605" t="s">
        <v>276</v>
      </c>
      <c r="Y605" t="s">
        <v>267</v>
      </c>
      <c r="AB605" t="s">
        <v>275</v>
      </c>
      <c r="AC605" t="str">
        <f>CONCATENATE($R605,$R606,$R607,$R608)</f>
        <v>2341</v>
      </c>
      <c r="BG605">
        <v>2</v>
      </c>
      <c r="BH605">
        <v>4007</v>
      </c>
      <c r="BI605">
        <f>($BH$689-$BH$686)/200</f>
        <v>0.125</v>
      </c>
    </row>
    <row r="606" spans="1:61" x14ac:dyDescent="0.25">
      <c r="A606">
        <v>673</v>
      </c>
      <c r="B606">
        <v>106.920604</v>
      </c>
      <c r="C606" s="2">
        <v>1</v>
      </c>
      <c r="D606">
        <v>100.349929</v>
      </c>
      <c r="E606" s="5">
        <v>2</v>
      </c>
      <c r="P606">
        <v>2</v>
      </c>
      <c r="Q606" t="str">
        <f>CONCATENATE(C606,E606,G606,I606)</f>
        <v>12</v>
      </c>
      <c r="R606">
        <v>3</v>
      </c>
      <c r="X606" t="s">
        <v>277</v>
      </c>
      <c r="Y606" t="s">
        <v>268</v>
      </c>
      <c r="BG606">
        <v>3</v>
      </c>
      <c r="BH606">
        <v>4013</v>
      </c>
      <c r="BI606">
        <f>($BH$690-$BH$687)/200</f>
        <v>0.08</v>
      </c>
    </row>
    <row r="607" spans="1:61" x14ac:dyDescent="0.25">
      <c r="A607">
        <v>674</v>
      </c>
      <c r="B607">
        <v>106.901816</v>
      </c>
      <c r="C607" s="2">
        <v>1</v>
      </c>
      <c r="D607">
        <v>100.35215300000002</v>
      </c>
      <c r="E607" s="5">
        <v>2</v>
      </c>
      <c r="P607">
        <v>2</v>
      </c>
      <c r="Q607" t="str">
        <f>CONCATENATE(C607,E607,G607,I607)</f>
        <v>12</v>
      </c>
      <c r="R607">
        <v>4</v>
      </c>
      <c r="X607" t="s">
        <v>277</v>
      </c>
      <c r="Y607" t="s">
        <v>269</v>
      </c>
      <c r="BG607">
        <v>4</v>
      </c>
      <c r="BH607">
        <v>4018</v>
      </c>
      <c r="BI607">
        <f>($BH$691-$BH$688)/200</f>
        <v>9.5000000000000001E-2</v>
      </c>
    </row>
    <row r="608" spans="1:61" x14ac:dyDescent="0.25">
      <c r="A608">
        <v>675</v>
      </c>
      <c r="B608">
        <v>106.91752200000001</v>
      </c>
      <c r="C608" s="2">
        <v>1</v>
      </c>
      <c r="P608">
        <v>1</v>
      </c>
      <c r="Q608" t="str">
        <f>CONCATENATE(C608,E608,G608,I608)</f>
        <v>1</v>
      </c>
      <c r="R608">
        <v>1</v>
      </c>
      <c r="X608" t="s">
        <v>277</v>
      </c>
      <c r="Y608" t="s">
        <v>270</v>
      </c>
      <c r="BG608">
        <v>1</v>
      </c>
      <c r="BH608">
        <v>4023</v>
      </c>
      <c r="BI608">
        <f>($BH$692-$BH$689)/200</f>
        <v>0.09</v>
      </c>
    </row>
    <row r="609" spans="1:61" x14ac:dyDescent="0.25">
      <c r="A609">
        <v>676</v>
      </c>
      <c r="B609">
        <v>106.88005000000001</v>
      </c>
      <c r="C609" s="2">
        <v>1</v>
      </c>
      <c r="P609">
        <v>1</v>
      </c>
      <c r="Q609" t="str">
        <f>CONCATENATE(C609,E609,G609,I609)</f>
        <v>1</v>
      </c>
      <c r="R609">
        <v>2</v>
      </c>
      <c r="X609" t="s">
        <v>276</v>
      </c>
      <c r="Y609" t="s">
        <v>272</v>
      </c>
      <c r="AB609" t="s">
        <v>275</v>
      </c>
      <c r="AC609" t="str">
        <f>CONCATENATE($R609,$R610,$R611,$R612)</f>
        <v>2341</v>
      </c>
      <c r="BG609">
        <v>2</v>
      </c>
      <c r="BH609">
        <v>4033</v>
      </c>
      <c r="BI609">
        <f>($BH$693-$BH$690)/200</f>
        <v>0.125</v>
      </c>
    </row>
    <row r="610" spans="1:61" x14ac:dyDescent="0.25">
      <c r="A610">
        <v>677</v>
      </c>
      <c r="B610">
        <v>106.89227200000001</v>
      </c>
      <c r="C610" s="2">
        <v>1</v>
      </c>
      <c r="P610">
        <v>1</v>
      </c>
      <c r="Q610" t="str">
        <f>CONCATENATE(C610,E610,G610,I610)</f>
        <v>1</v>
      </c>
      <c r="R610">
        <v>3</v>
      </c>
      <c r="X610" t="s">
        <v>274</v>
      </c>
      <c r="Y610" t="s">
        <v>262</v>
      </c>
      <c r="BG610">
        <v>3</v>
      </c>
      <c r="BH610">
        <v>4038</v>
      </c>
      <c r="BI610">
        <f>($BH$694-$BH$691)/200</f>
        <v>0.08</v>
      </c>
    </row>
    <row r="611" spans="1:61" x14ac:dyDescent="0.25">
      <c r="A611">
        <v>678</v>
      </c>
      <c r="B611">
        <v>106.893939</v>
      </c>
      <c r="C611" s="2">
        <v>1</v>
      </c>
      <c r="F611">
        <v>105.741119</v>
      </c>
      <c r="G611" s="4">
        <v>3</v>
      </c>
      <c r="H611">
        <v>104.55623200000001</v>
      </c>
      <c r="I611" s="3">
        <v>4</v>
      </c>
      <c r="P611">
        <v>3</v>
      </c>
      <c r="Q611" t="str">
        <f>CONCATENATE(C611,E611,G611,I611)</f>
        <v>134</v>
      </c>
      <c r="R611">
        <v>4</v>
      </c>
      <c r="X611" t="s">
        <v>274</v>
      </c>
      <c r="Y611" t="s">
        <v>259</v>
      </c>
      <c r="BG611">
        <v>4</v>
      </c>
      <c r="BH611">
        <v>4044</v>
      </c>
      <c r="BI611">
        <f>($BH$695-$BH$692)/200</f>
        <v>8.5000000000000006E-2</v>
      </c>
    </row>
    <row r="612" spans="1:61" x14ac:dyDescent="0.25">
      <c r="A612">
        <v>679</v>
      </c>
      <c r="B612">
        <v>106.893939</v>
      </c>
      <c r="C612" s="2">
        <v>1</v>
      </c>
      <c r="F612">
        <v>105.70804100000001</v>
      </c>
      <c r="G612" s="4">
        <v>3</v>
      </c>
      <c r="H612">
        <v>104.565623</v>
      </c>
      <c r="I612" s="3">
        <v>4</v>
      </c>
      <c r="P612">
        <v>3</v>
      </c>
      <c r="Q612" t="str">
        <f>CONCATENATE(C612,E612,G612,I612)</f>
        <v>134</v>
      </c>
      <c r="R612">
        <v>1</v>
      </c>
      <c r="X612" t="s">
        <v>274</v>
      </c>
      <c r="Y612" t="s">
        <v>260</v>
      </c>
      <c r="BG612">
        <v>1</v>
      </c>
      <c r="BH612">
        <v>4048</v>
      </c>
      <c r="BI612">
        <f>($BH$696-$BH$693)/200</f>
        <v>9.5000000000000001E-2</v>
      </c>
    </row>
    <row r="613" spans="1:61" x14ac:dyDescent="0.25">
      <c r="A613">
        <v>680</v>
      </c>
      <c r="F613">
        <v>105.70066700000001</v>
      </c>
      <c r="G613" s="4">
        <v>3</v>
      </c>
      <c r="H613">
        <v>104.562797</v>
      </c>
      <c r="I613" s="3">
        <v>4</v>
      </c>
      <c r="P613">
        <v>2</v>
      </c>
      <c r="Q613" t="str">
        <f>CONCATENATE(C613,E613,G613,I613)</f>
        <v>34</v>
      </c>
      <c r="R613">
        <v>2</v>
      </c>
      <c r="X613" t="s">
        <v>274</v>
      </c>
      <c r="Y613" t="s">
        <v>261</v>
      </c>
      <c r="AB613" t="s">
        <v>275</v>
      </c>
      <c r="AC613" t="str">
        <f>CONCATENATE($R613,$R614,$R615,$R616)</f>
        <v>2341</v>
      </c>
      <c r="BG613">
        <v>2</v>
      </c>
      <c r="BH613">
        <v>4060</v>
      </c>
      <c r="BI613">
        <f>($BH$697-$BH$694)/200</f>
        <v>0.125</v>
      </c>
    </row>
    <row r="614" spans="1:61" x14ac:dyDescent="0.25">
      <c r="A614">
        <v>681</v>
      </c>
      <c r="F614">
        <v>105.72203</v>
      </c>
      <c r="G614" s="4">
        <v>3</v>
      </c>
      <c r="H614">
        <v>104.57445800000001</v>
      </c>
      <c r="I614" s="3">
        <v>4</v>
      </c>
      <c r="P614">
        <v>2</v>
      </c>
      <c r="Q614" t="str">
        <f>CONCATENATE(C614,E614,G614,I614)</f>
        <v>34</v>
      </c>
      <c r="R614">
        <v>3</v>
      </c>
      <c r="X614" t="s">
        <v>274</v>
      </c>
      <c r="Y614" t="s">
        <v>262</v>
      </c>
      <c r="BG614">
        <v>3</v>
      </c>
      <c r="BH614">
        <v>4064</v>
      </c>
      <c r="BI614">
        <f>($BH$698-$BH$695)/200</f>
        <v>9.5000000000000001E-2</v>
      </c>
    </row>
    <row r="615" spans="1:61" x14ac:dyDescent="0.25">
      <c r="A615">
        <v>682</v>
      </c>
      <c r="F615">
        <v>105.744147</v>
      </c>
      <c r="G615" s="4">
        <v>3</v>
      </c>
      <c r="H615">
        <v>104.584811</v>
      </c>
      <c r="I615" s="3">
        <v>4</v>
      </c>
      <c r="P615">
        <v>2</v>
      </c>
      <c r="Q615" t="str">
        <f>CONCATENATE(C615,E615,G615,I615)</f>
        <v>34</v>
      </c>
      <c r="R615">
        <v>4</v>
      </c>
      <c r="X615" t="s">
        <v>274</v>
      </c>
      <c r="Y615" t="s">
        <v>259</v>
      </c>
      <c r="BG615">
        <v>4</v>
      </c>
      <c r="BH615">
        <v>4072</v>
      </c>
      <c r="BI615">
        <f>($BH$699-$BH$696)/200</f>
        <v>0.09</v>
      </c>
    </row>
    <row r="616" spans="1:61" x14ac:dyDescent="0.25">
      <c r="A616">
        <v>683</v>
      </c>
      <c r="F616">
        <v>105.74844300000001</v>
      </c>
      <c r="G616" s="4">
        <v>3</v>
      </c>
      <c r="H616">
        <v>104.51441500000001</v>
      </c>
      <c r="I616" s="3">
        <v>4</v>
      </c>
      <c r="P616">
        <v>2</v>
      </c>
      <c r="Q616" t="str">
        <f>CONCATENATE(C616,E616,G616,I616)</f>
        <v>34</v>
      </c>
      <c r="R616">
        <v>1</v>
      </c>
      <c r="X616" t="s">
        <v>274</v>
      </c>
      <c r="Y616" t="s">
        <v>260</v>
      </c>
      <c r="BG616">
        <v>1</v>
      </c>
      <c r="BH616">
        <v>4076</v>
      </c>
      <c r="BI616">
        <f>($BH$700-$BH$697)/200</f>
        <v>0.115</v>
      </c>
    </row>
    <row r="617" spans="1:61" x14ac:dyDescent="0.25">
      <c r="A617">
        <v>684</v>
      </c>
      <c r="F617">
        <v>105.74844300000001</v>
      </c>
      <c r="G617" s="4">
        <v>3</v>
      </c>
      <c r="H617">
        <v>104.57557200000001</v>
      </c>
      <c r="I617" s="3">
        <v>4</v>
      </c>
      <c r="P617">
        <v>2</v>
      </c>
      <c r="Q617" t="str">
        <f>CONCATENATE(C617,E617,G617,I617)</f>
        <v>34</v>
      </c>
      <c r="R617" t="s">
        <v>22</v>
      </c>
      <c r="X617" t="s">
        <v>274</v>
      </c>
      <c r="Y617" t="s">
        <v>261</v>
      </c>
      <c r="BG617" t="s">
        <v>22</v>
      </c>
      <c r="BH617">
        <v>4083</v>
      </c>
      <c r="BI617">
        <f>($BH$701-$BH$698)/200</f>
        <v>0.125</v>
      </c>
    </row>
    <row r="618" spans="1:61" x14ac:dyDescent="0.25">
      <c r="A618">
        <v>685</v>
      </c>
      <c r="F618">
        <v>105.77571</v>
      </c>
      <c r="G618" s="4">
        <v>3</v>
      </c>
      <c r="H618">
        <v>104.55623200000001</v>
      </c>
      <c r="I618" s="3">
        <v>4</v>
      </c>
      <c r="P618">
        <v>2</v>
      </c>
      <c r="Q618" t="str">
        <f>CONCATENATE(C618,E618,G618,I618)</f>
        <v>34</v>
      </c>
      <c r="R618" t="s">
        <v>22</v>
      </c>
      <c r="X618" t="s">
        <v>274</v>
      </c>
      <c r="Y618" t="s">
        <v>262</v>
      </c>
      <c r="BG618" t="s">
        <v>22</v>
      </c>
      <c r="BH618">
        <v>4116</v>
      </c>
      <c r="BI618">
        <f>($BH$702-$BH$699)/200</f>
        <v>0.11</v>
      </c>
    </row>
    <row r="619" spans="1:61" x14ac:dyDescent="0.25">
      <c r="A619">
        <v>686</v>
      </c>
      <c r="F619">
        <v>105.741119</v>
      </c>
      <c r="G619" s="4">
        <v>3</v>
      </c>
      <c r="P619">
        <v>1</v>
      </c>
      <c r="Q619" t="str">
        <f>CONCATENATE(C619,E619,G619,I619)</f>
        <v>3</v>
      </c>
      <c r="R619">
        <v>4</v>
      </c>
      <c r="X619" t="s">
        <v>274</v>
      </c>
      <c r="Y619" t="s">
        <v>259</v>
      </c>
      <c r="AB619" t="s">
        <v>275</v>
      </c>
      <c r="AC619" t="str">
        <f>CONCATENATE($R619,$R620,$R621,$R622)</f>
        <v>4123</v>
      </c>
      <c r="BG619">
        <v>4</v>
      </c>
      <c r="BH619">
        <v>4117</v>
      </c>
      <c r="BI619">
        <f>($BH$703-$BH$700)/200</f>
        <v>0.09</v>
      </c>
    </row>
    <row r="620" spans="1:61" x14ac:dyDescent="0.25">
      <c r="A620">
        <v>687</v>
      </c>
      <c r="P620">
        <v>0</v>
      </c>
      <c r="Q620" t="str">
        <f>CONCATENATE(C620,E620,G620,I620)</f>
        <v/>
      </c>
      <c r="R620">
        <v>1</v>
      </c>
      <c r="X620" t="s">
        <v>274</v>
      </c>
      <c r="Y620" t="s">
        <v>260</v>
      </c>
      <c r="BG620">
        <v>1</v>
      </c>
      <c r="BH620">
        <v>4120</v>
      </c>
      <c r="BI620">
        <f>($BH$704-$BH$701)/200</f>
        <v>0.13</v>
      </c>
    </row>
    <row r="621" spans="1:61" x14ac:dyDescent="0.25">
      <c r="A621">
        <v>688</v>
      </c>
      <c r="D621">
        <v>127.183707</v>
      </c>
      <c r="E621" s="5">
        <v>2</v>
      </c>
      <c r="P621">
        <v>1</v>
      </c>
      <c r="Q621" t="str">
        <f>CONCATENATE(C621,E621,G621,I621)</f>
        <v>2</v>
      </c>
      <c r="R621">
        <v>2</v>
      </c>
      <c r="X621" t="s">
        <v>274</v>
      </c>
      <c r="Y621" t="s">
        <v>261</v>
      </c>
      <c r="BG621">
        <v>2</v>
      </c>
      <c r="BH621">
        <v>4134</v>
      </c>
      <c r="BI621">
        <f>($BH$705-$BH$702)/200</f>
        <v>0.12</v>
      </c>
    </row>
    <row r="622" spans="1:61" x14ac:dyDescent="0.25">
      <c r="A622">
        <v>689</v>
      </c>
      <c r="D622">
        <v>127.17851200000001</v>
      </c>
      <c r="E622" s="5">
        <v>2</v>
      </c>
      <c r="P622">
        <v>1</v>
      </c>
      <c r="Q622" t="str">
        <f>CONCATENATE(C622,E622,G622,I622)</f>
        <v>2</v>
      </c>
      <c r="R622">
        <v>3</v>
      </c>
      <c r="X622" t="s">
        <v>274</v>
      </c>
      <c r="Y622" t="s">
        <v>262</v>
      </c>
      <c r="BG622">
        <v>3</v>
      </c>
      <c r="BH622">
        <v>4136</v>
      </c>
      <c r="BI622">
        <f>($BH$706-$BH$703)/200</f>
        <v>0.125</v>
      </c>
    </row>
    <row r="623" spans="1:61" x14ac:dyDescent="0.25">
      <c r="A623">
        <v>690</v>
      </c>
      <c r="D623">
        <v>127.17457100000001</v>
      </c>
      <c r="E623" s="5">
        <v>2</v>
      </c>
      <c r="P623">
        <v>1</v>
      </c>
      <c r="Q623" t="str">
        <f>CONCATENATE(C623,E623,G623,I623)</f>
        <v>2</v>
      </c>
      <c r="R623">
        <v>4</v>
      </c>
      <c r="X623" t="s">
        <v>274</v>
      </c>
      <c r="Y623" t="s">
        <v>259</v>
      </c>
      <c r="AB623" t="s">
        <v>275</v>
      </c>
      <c r="AC623" t="str">
        <f>CONCATENATE($R623,$R624,$R625,$R626)</f>
        <v>4123</v>
      </c>
      <c r="BG623">
        <v>4</v>
      </c>
      <c r="BH623">
        <v>4147</v>
      </c>
      <c r="BI623">
        <f>($BH$707-$BH$704)/200</f>
        <v>8.5000000000000006E-2</v>
      </c>
    </row>
    <row r="624" spans="1:61" x14ac:dyDescent="0.25">
      <c r="A624">
        <v>691</v>
      </c>
      <c r="D624">
        <v>127.206889</v>
      </c>
      <c r="E624" s="5">
        <v>2</v>
      </c>
      <c r="P624">
        <v>1</v>
      </c>
      <c r="Q624" t="str">
        <f>CONCATENATE(C624,E624,G624,I624)</f>
        <v>2</v>
      </c>
      <c r="R624">
        <v>1</v>
      </c>
      <c r="X624" t="s">
        <v>334</v>
      </c>
      <c r="Y624" t="s">
        <v>326</v>
      </c>
      <c r="BG624">
        <v>1</v>
      </c>
      <c r="BH624">
        <v>4150</v>
      </c>
      <c r="BI624">
        <f>($BH$713-$BH$710)/200</f>
        <v>7.4999999999999997E-2</v>
      </c>
    </row>
    <row r="625" spans="1:61" x14ac:dyDescent="0.25">
      <c r="A625">
        <v>692</v>
      </c>
      <c r="D625">
        <v>127.13483000000001</v>
      </c>
      <c r="E625" s="5">
        <v>2</v>
      </c>
      <c r="P625">
        <v>1</v>
      </c>
      <c r="Q625" t="str">
        <f>CONCATENATE(C625,E625,G625,I625)</f>
        <v>2</v>
      </c>
      <c r="R625">
        <v>2</v>
      </c>
      <c r="X625" t="s">
        <v>276</v>
      </c>
      <c r="Y625" t="s">
        <v>332</v>
      </c>
      <c r="BG625">
        <v>2</v>
      </c>
      <c r="BH625">
        <v>4164</v>
      </c>
      <c r="BI625">
        <f>($BH$714-$BH$711)/200</f>
        <v>0.14499999999999999</v>
      </c>
    </row>
    <row r="626" spans="1:61" x14ac:dyDescent="0.25">
      <c r="A626">
        <v>693</v>
      </c>
      <c r="D626">
        <v>127.16048000000001</v>
      </c>
      <c r="E626" s="5">
        <v>2</v>
      </c>
      <c r="P626">
        <v>1</v>
      </c>
      <c r="Q626" t="str">
        <f>CONCATENATE(C626,E626,G626,I626)</f>
        <v>2</v>
      </c>
      <c r="R626">
        <v>3</v>
      </c>
      <c r="X626" t="s">
        <v>274</v>
      </c>
      <c r="Y626" t="s">
        <v>259</v>
      </c>
      <c r="BG626">
        <v>3</v>
      </c>
      <c r="BH626">
        <v>4164</v>
      </c>
      <c r="BI626">
        <f>($BH$715-$BH$712)/200</f>
        <v>0.08</v>
      </c>
    </row>
    <row r="627" spans="1:61" x14ac:dyDescent="0.25">
      <c r="A627">
        <v>694</v>
      </c>
      <c r="B627">
        <v>133.23451500000002</v>
      </c>
      <c r="C627" s="2">
        <v>1</v>
      </c>
      <c r="D627">
        <v>127.14619</v>
      </c>
      <c r="E627" s="5">
        <v>2</v>
      </c>
      <c r="P627">
        <v>2</v>
      </c>
      <c r="Q627" t="str">
        <f>CONCATENATE(C627,E627,G627,I627)</f>
        <v>12</v>
      </c>
      <c r="R627">
        <v>4</v>
      </c>
      <c r="X627" t="s">
        <v>274</v>
      </c>
      <c r="Y627" t="s">
        <v>260</v>
      </c>
      <c r="AB627" t="s">
        <v>275</v>
      </c>
      <c r="AC627" t="str">
        <f>CONCATENATE($R627,$R628,$R629,$R630)</f>
        <v>4123</v>
      </c>
      <c r="BG627">
        <v>4</v>
      </c>
      <c r="BH627">
        <v>4178</v>
      </c>
      <c r="BI627">
        <f>($BH$716-$BH$713)/200</f>
        <v>0.14000000000000001</v>
      </c>
    </row>
    <row r="628" spans="1:61" x14ac:dyDescent="0.25">
      <c r="A628">
        <v>695</v>
      </c>
      <c r="B628">
        <v>133.228602</v>
      </c>
      <c r="C628" s="2">
        <v>1</v>
      </c>
      <c r="D628">
        <v>127.16856300000001</v>
      </c>
      <c r="E628" s="5">
        <v>2</v>
      </c>
      <c r="P628">
        <v>2</v>
      </c>
      <c r="Q628" t="str">
        <f>CONCATENATE(C628,E628,G628,I628)</f>
        <v>12</v>
      </c>
      <c r="R628">
        <v>1</v>
      </c>
      <c r="X628" t="s">
        <v>274</v>
      </c>
      <c r="Y628" t="s">
        <v>261</v>
      </c>
      <c r="BG628">
        <v>1</v>
      </c>
      <c r="BH628">
        <v>4179</v>
      </c>
      <c r="BI628">
        <f>($BH$717-$BH$714)/200</f>
        <v>7.4999999999999997E-2</v>
      </c>
    </row>
    <row r="629" spans="1:61" x14ac:dyDescent="0.25">
      <c r="A629">
        <v>696</v>
      </c>
      <c r="B629">
        <v>133.21794400000002</v>
      </c>
      <c r="C629" s="2">
        <v>1</v>
      </c>
      <c r="D629">
        <v>127.183707</v>
      </c>
      <c r="E629" s="5">
        <v>2</v>
      </c>
      <c r="P629">
        <v>2</v>
      </c>
      <c r="Q629" t="str">
        <f>CONCATENATE(C629,E629,G629,I629)</f>
        <v>12</v>
      </c>
      <c r="R629">
        <v>2</v>
      </c>
      <c r="X629" t="s">
        <v>274</v>
      </c>
      <c r="Y629" t="s">
        <v>262</v>
      </c>
      <c r="BG629">
        <v>2</v>
      </c>
      <c r="BH629">
        <v>4193</v>
      </c>
      <c r="BI629">
        <f>($BH$718-$BH$715)/200</f>
        <v>0.12</v>
      </c>
    </row>
    <row r="630" spans="1:61" x14ac:dyDescent="0.25">
      <c r="A630">
        <v>697</v>
      </c>
      <c r="B630">
        <v>133.19244700000002</v>
      </c>
      <c r="C630" s="2">
        <v>1</v>
      </c>
      <c r="D630">
        <v>127.183707</v>
      </c>
      <c r="E630" s="5">
        <v>2</v>
      </c>
      <c r="P630">
        <v>2</v>
      </c>
      <c r="Q630" t="str">
        <f>CONCATENATE(C630,E630,G630,I630)</f>
        <v>12</v>
      </c>
      <c r="R630">
        <v>3</v>
      </c>
      <c r="X630" t="s">
        <v>274</v>
      </c>
      <c r="Y630" t="s">
        <v>259</v>
      </c>
      <c r="BG630">
        <v>3</v>
      </c>
      <c r="BH630">
        <v>4194</v>
      </c>
      <c r="BI630">
        <f>($BH$719-$BH$716)/200</f>
        <v>7.0000000000000007E-2</v>
      </c>
    </row>
    <row r="631" spans="1:61" x14ac:dyDescent="0.25">
      <c r="A631">
        <v>698</v>
      </c>
      <c r="B631">
        <v>133.20002300000002</v>
      </c>
      <c r="C631" s="2">
        <v>1</v>
      </c>
      <c r="P631">
        <v>1</v>
      </c>
      <c r="Q631" t="str">
        <f>CONCATENATE(C631,E631,G631,I631)</f>
        <v>1</v>
      </c>
      <c r="R631">
        <v>4</v>
      </c>
      <c r="X631" t="s">
        <v>274</v>
      </c>
      <c r="Y631" t="s">
        <v>260</v>
      </c>
      <c r="AB631" t="s">
        <v>275</v>
      </c>
      <c r="AC631" t="str">
        <f>CONCATENATE($R631,$R632,$R633,$R634)</f>
        <v>4123</v>
      </c>
      <c r="BG631">
        <v>4</v>
      </c>
      <c r="BH631">
        <v>4206</v>
      </c>
      <c r="BI631">
        <f>($BH$720-$BH$717)/200</f>
        <v>0.125</v>
      </c>
    </row>
    <row r="632" spans="1:61" x14ac:dyDescent="0.25">
      <c r="A632">
        <v>699</v>
      </c>
      <c r="B632">
        <v>133.153155</v>
      </c>
      <c r="C632" s="2">
        <v>1</v>
      </c>
      <c r="P632">
        <v>1</v>
      </c>
      <c r="Q632" t="str">
        <f>CONCATENATE(C632,E632,G632,I632)</f>
        <v>1</v>
      </c>
      <c r="R632">
        <v>1</v>
      </c>
      <c r="X632" t="s">
        <v>274</v>
      </c>
      <c r="Y632" t="s">
        <v>261</v>
      </c>
      <c r="BG632">
        <v>1</v>
      </c>
      <c r="BH632">
        <v>4208</v>
      </c>
      <c r="BI632">
        <f>($BH$721-$BH$718)/200</f>
        <v>0.08</v>
      </c>
    </row>
    <row r="633" spans="1:61" x14ac:dyDescent="0.25">
      <c r="A633">
        <v>700</v>
      </c>
      <c r="B633">
        <v>133.18184200000002</v>
      </c>
      <c r="C633" s="2">
        <v>1</v>
      </c>
      <c r="P633">
        <v>1</v>
      </c>
      <c r="Q633" t="str">
        <f>CONCATENATE(C633,E633,G633,I633)</f>
        <v>1</v>
      </c>
      <c r="R633">
        <v>2</v>
      </c>
      <c r="X633" t="s">
        <v>274</v>
      </c>
      <c r="Y633" t="s">
        <v>262</v>
      </c>
      <c r="BG633">
        <v>2</v>
      </c>
      <c r="BH633">
        <v>4223</v>
      </c>
      <c r="BI633">
        <f>($BH$722-$BH$719)/200</f>
        <v>0.115</v>
      </c>
    </row>
    <row r="634" spans="1:61" x14ac:dyDescent="0.25">
      <c r="A634">
        <v>701</v>
      </c>
      <c r="B634">
        <v>133.23451500000002</v>
      </c>
      <c r="C634" s="2">
        <v>1</v>
      </c>
      <c r="H634">
        <v>132.24365499999999</v>
      </c>
      <c r="I634" s="3">
        <v>4</v>
      </c>
      <c r="P634">
        <v>2</v>
      </c>
      <c r="Q634" t="str">
        <f>CONCATENATE(C634,E634,G634,I634)</f>
        <v>14</v>
      </c>
      <c r="R634">
        <v>3</v>
      </c>
      <c r="X634" t="s">
        <v>274</v>
      </c>
      <c r="Y634" t="s">
        <v>259</v>
      </c>
      <c r="BG634">
        <v>3</v>
      </c>
      <c r="BH634">
        <v>4223</v>
      </c>
      <c r="BI634">
        <f>($BH$723-$BH$720)/200</f>
        <v>7.0000000000000007E-2</v>
      </c>
    </row>
    <row r="635" spans="1:61" x14ac:dyDescent="0.25">
      <c r="A635">
        <v>702</v>
      </c>
      <c r="B635">
        <v>133.23451500000002</v>
      </c>
      <c r="C635" s="2">
        <v>1</v>
      </c>
      <c r="H635">
        <v>132.377894</v>
      </c>
      <c r="I635" s="3">
        <v>4</v>
      </c>
      <c r="P635">
        <v>2</v>
      </c>
      <c r="Q635" t="str">
        <f>CONCATENATE(C635,E635,G635,I635)</f>
        <v>14</v>
      </c>
      <c r="R635">
        <v>4</v>
      </c>
      <c r="X635" t="s">
        <v>274</v>
      </c>
      <c r="Y635" t="s">
        <v>260</v>
      </c>
      <c r="AB635" t="s">
        <v>275</v>
      </c>
      <c r="AC635" t="str">
        <f>CONCATENATE($R635,$R636,$R637,$R638)</f>
        <v>4123</v>
      </c>
      <c r="BG635">
        <v>4</v>
      </c>
      <c r="BH635">
        <v>4235</v>
      </c>
      <c r="BI635">
        <f>($BH$724-$BH$721)/200</f>
        <v>0.115</v>
      </c>
    </row>
    <row r="636" spans="1:61" x14ac:dyDescent="0.25">
      <c r="A636">
        <v>703</v>
      </c>
      <c r="F636">
        <v>133.128917</v>
      </c>
      <c r="G636" s="4">
        <v>3</v>
      </c>
      <c r="H636">
        <v>132.35607400000001</v>
      </c>
      <c r="I636" s="3">
        <v>4</v>
      </c>
      <c r="P636">
        <v>2</v>
      </c>
      <c r="Q636" t="str">
        <f>CONCATENATE(C636,E636,G636,I636)</f>
        <v>34</v>
      </c>
      <c r="R636">
        <v>1</v>
      </c>
      <c r="X636" t="s">
        <v>274</v>
      </c>
      <c r="Y636" t="s">
        <v>261</v>
      </c>
      <c r="BG636">
        <v>1</v>
      </c>
      <c r="BH636">
        <v>4236</v>
      </c>
      <c r="BI636">
        <f>($BH$725-$BH$722)/200</f>
        <v>9.5000000000000001E-2</v>
      </c>
    </row>
    <row r="637" spans="1:61" x14ac:dyDescent="0.25">
      <c r="A637">
        <v>704</v>
      </c>
      <c r="F637">
        <v>133.134975</v>
      </c>
      <c r="G637" s="4">
        <v>3</v>
      </c>
      <c r="H637">
        <v>132.30041800000001</v>
      </c>
      <c r="I637" s="3">
        <v>4</v>
      </c>
      <c r="P637">
        <v>2</v>
      </c>
      <c r="Q637" t="str">
        <f>CONCATENATE(C637,E637,G637,I637)</f>
        <v>34</v>
      </c>
      <c r="R637">
        <v>2</v>
      </c>
      <c r="X637" t="s">
        <v>274</v>
      </c>
      <c r="Y637" t="s">
        <v>262</v>
      </c>
      <c r="BG637">
        <v>2</v>
      </c>
      <c r="BH637">
        <v>4249</v>
      </c>
      <c r="BI637">
        <f>($BH$726-$BH$723)/200</f>
        <v>9.5000000000000001E-2</v>
      </c>
    </row>
    <row r="638" spans="1:61" x14ac:dyDescent="0.25">
      <c r="A638">
        <v>705</v>
      </c>
      <c r="F638">
        <v>133.147143</v>
      </c>
      <c r="G638" s="4">
        <v>3</v>
      </c>
      <c r="H638">
        <v>132.28976700000001</v>
      </c>
      <c r="I638" s="3">
        <v>4</v>
      </c>
      <c r="P638">
        <v>2</v>
      </c>
      <c r="Q638" t="str">
        <f>CONCATENATE(C638,E638,G638,I638)</f>
        <v>34</v>
      </c>
      <c r="R638">
        <v>3</v>
      </c>
      <c r="X638" t="s">
        <v>274</v>
      </c>
      <c r="Y638" t="s">
        <v>259</v>
      </c>
      <c r="BG638">
        <v>3</v>
      </c>
      <c r="BH638">
        <v>4251</v>
      </c>
      <c r="BI638">
        <f>($BH$727-$BH$724)/200</f>
        <v>7.4999999999999997E-2</v>
      </c>
    </row>
    <row r="639" spans="1:61" x14ac:dyDescent="0.25">
      <c r="A639">
        <v>706</v>
      </c>
      <c r="F639">
        <v>133.117953</v>
      </c>
      <c r="G639" s="4">
        <v>3</v>
      </c>
      <c r="H639">
        <v>132.321834</v>
      </c>
      <c r="I639" s="3">
        <v>4</v>
      </c>
      <c r="P639">
        <v>2</v>
      </c>
      <c r="Q639" t="str">
        <f>CONCATENATE(C639,E639,G639,I639)</f>
        <v>34</v>
      </c>
      <c r="R639">
        <v>1</v>
      </c>
      <c r="X639" t="s">
        <v>274</v>
      </c>
      <c r="Y639" t="s">
        <v>260</v>
      </c>
      <c r="AB639" t="s">
        <v>334</v>
      </c>
      <c r="AC639" t="str">
        <f>CONCATENATE($R639,$R640,$R641,$R642)</f>
        <v>1423</v>
      </c>
      <c r="BG639">
        <v>1</v>
      </c>
      <c r="BH639">
        <v>4264</v>
      </c>
      <c r="BI639">
        <f>($BH$728-$BH$725)/200</f>
        <v>9.5000000000000001E-2</v>
      </c>
    </row>
    <row r="640" spans="1:61" x14ac:dyDescent="0.25">
      <c r="A640">
        <v>707</v>
      </c>
      <c r="F640">
        <v>133.13451700000002</v>
      </c>
      <c r="G640" s="4">
        <v>3</v>
      </c>
      <c r="H640">
        <v>132.34774300000001</v>
      </c>
      <c r="I640" s="3">
        <v>4</v>
      </c>
      <c r="P640">
        <v>2</v>
      </c>
      <c r="Q640" t="str">
        <f>CONCATENATE(C640,E640,G640,I640)</f>
        <v>34</v>
      </c>
      <c r="R640">
        <v>4</v>
      </c>
      <c r="X640" t="s">
        <v>274</v>
      </c>
      <c r="Y640" t="s">
        <v>261</v>
      </c>
      <c r="BG640">
        <v>4</v>
      </c>
      <c r="BH640">
        <v>4264</v>
      </c>
      <c r="BI640">
        <f>($BH$729-$BH$726)/200</f>
        <v>0.11</v>
      </c>
    </row>
    <row r="641" spans="1:61" x14ac:dyDescent="0.25">
      <c r="A641">
        <v>708</v>
      </c>
      <c r="F641">
        <v>133.122851</v>
      </c>
      <c r="G641" s="4">
        <v>3</v>
      </c>
      <c r="H641">
        <v>132.24365499999999</v>
      </c>
      <c r="I641" s="3">
        <v>4</v>
      </c>
      <c r="P641">
        <v>2</v>
      </c>
      <c r="Q641" t="str">
        <f>CONCATENATE(C641,E641,G641,I641)</f>
        <v>34</v>
      </c>
      <c r="R641">
        <v>2</v>
      </c>
      <c r="X641" t="s">
        <v>274</v>
      </c>
      <c r="Y641" t="s">
        <v>262</v>
      </c>
      <c r="BG641">
        <v>2</v>
      </c>
      <c r="BH641">
        <v>4278</v>
      </c>
      <c r="BI641">
        <f>($BH$730-$BH$727)/200</f>
        <v>0.09</v>
      </c>
    </row>
    <row r="642" spans="1:61" x14ac:dyDescent="0.25">
      <c r="A642">
        <v>709</v>
      </c>
      <c r="F642">
        <v>133.128917</v>
      </c>
      <c r="G642" s="4">
        <v>3</v>
      </c>
      <c r="P642">
        <v>1</v>
      </c>
      <c r="Q642" t="str">
        <f>CONCATENATE(C642,E642,G642,I642)</f>
        <v>3</v>
      </c>
      <c r="R642">
        <v>3</v>
      </c>
      <c r="X642" t="s">
        <v>274</v>
      </c>
      <c r="Y642" t="s">
        <v>259</v>
      </c>
      <c r="BG642">
        <v>3</v>
      </c>
      <c r="BH642">
        <v>4279</v>
      </c>
      <c r="BI642">
        <f>($BH$731-$BH$728)/200</f>
        <v>0.08</v>
      </c>
    </row>
    <row r="643" spans="1:61" x14ac:dyDescent="0.25">
      <c r="A643">
        <v>710</v>
      </c>
      <c r="D643">
        <v>158.47462100000001</v>
      </c>
      <c r="E643" s="5">
        <v>2</v>
      </c>
      <c r="F643">
        <v>133.128917</v>
      </c>
      <c r="G643" s="4">
        <v>3</v>
      </c>
      <c r="P643">
        <v>2</v>
      </c>
      <c r="Q643" t="str">
        <f>CONCATENATE(C643,E643,G643,I643)</f>
        <v>23</v>
      </c>
      <c r="R643">
        <v>4</v>
      </c>
      <c r="X643" t="s">
        <v>274</v>
      </c>
      <c r="Y643" t="s">
        <v>260</v>
      </c>
      <c r="AB643" t="s">
        <v>275</v>
      </c>
      <c r="AC643" t="str">
        <f>CONCATENATE($R643,$R644,$R645,$R646)</f>
        <v>4123</v>
      </c>
      <c r="BG643">
        <v>4</v>
      </c>
      <c r="BH643">
        <v>4291</v>
      </c>
      <c r="BI643">
        <f>($BH$732-$BH$729)/200</f>
        <v>0.09</v>
      </c>
    </row>
    <row r="644" spans="1:61" x14ac:dyDescent="0.25">
      <c r="A644">
        <v>711</v>
      </c>
      <c r="D644">
        <v>158.47829300000001</v>
      </c>
      <c r="E644" s="5">
        <v>2</v>
      </c>
      <c r="P644">
        <v>1</v>
      </c>
      <c r="Q644" t="str">
        <f>CONCATENATE(C644,E644,G644,I644)</f>
        <v>2</v>
      </c>
      <c r="R644">
        <v>1</v>
      </c>
      <c r="X644" t="s">
        <v>274</v>
      </c>
      <c r="Y644" t="s">
        <v>261</v>
      </c>
      <c r="BG644">
        <v>1</v>
      </c>
      <c r="BH644">
        <v>4293</v>
      </c>
      <c r="BI644">
        <f>($BH$733-$BH$730)/200</f>
        <v>0.105</v>
      </c>
    </row>
    <row r="645" spans="1:61" x14ac:dyDescent="0.25">
      <c r="A645">
        <v>712</v>
      </c>
      <c r="D645">
        <v>158.476508</v>
      </c>
      <c r="E645" s="5">
        <v>2</v>
      </c>
      <c r="P645">
        <v>1</v>
      </c>
      <c r="Q645" t="str">
        <f>CONCATENATE(C645,E645,G645,I645)</f>
        <v>2</v>
      </c>
      <c r="R645">
        <v>2</v>
      </c>
      <c r="X645" t="s">
        <v>274</v>
      </c>
      <c r="Y645" t="s">
        <v>262</v>
      </c>
      <c r="BG645">
        <v>2</v>
      </c>
      <c r="BH645">
        <v>4306</v>
      </c>
      <c r="BI645">
        <f>($BH$734-$BH$731)/200</f>
        <v>0.09</v>
      </c>
    </row>
    <row r="646" spans="1:61" x14ac:dyDescent="0.25">
      <c r="A646">
        <v>713</v>
      </c>
      <c r="D646">
        <v>158.49379999999999</v>
      </c>
      <c r="E646" s="5">
        <v>2</v>
      </c>
      <c r="P646">
        <v>1</v>
      </c>
      <c r="Q646" t="str">
        <f>CONCATENATE(C646,E646,G646,I646)</f>
        <v>2</v>
      </c>
      <c r="R646">
        <v>3</v>
      </c>
      <c r="X646" t="s">
        <v>274</v>
      </c>
      <c r="Y646" t="s">
        <v>259</v>
      </c>
      <c r="BG646">
        <v>3</v>
      </c>
      <c r="BH646">
        <v>4307</v>
      </c>
      <c r="BI646">
        <f>($BH$735-$BH$732)/200</f>
        <v>0.09</v>
      </c>
    </row>
    <row r="647" spans="1:61" x14ac:dyDescent="0.25">
      <c r="A647">
        <v>714</v>
      </c>
      <c r="D647">
        <v>158.423305</v>
      </c>
      <c r="E647" s="5">
        <v>2</v>
      </c>
      <c r="P647">
        <v>1</v>
      </c>
      <c r="Q647" t="str">
        <f>CONCATENATE(C647,E647,G647,I647)</f>
        <v>2</v>
      </c>
      <c r="R647">
        <v>4</v>
      </c>
      <c r="X647" t="s">
        <v>274</v>
      </c>
      <c r="Y647" t="s">
        <v>260</v>
      </c>
      <c r="AB647" t="s">
        <v>275</v>
      </c>
      <c r="AC647" t="str">
        <f>CONCATENATE($R647,$R648,$R649,$R650)</f>
        <v>4123</v>
      </c>
      <c r="BG647">
        <v>4</v>
      </c>
      <c r="BH647">
        <v>4317</v>
      </c>
      <c r="BI647">
        <f>($BH$736-$BH$733)/200</f>
        <v>0.1</v>
      </c>
    </row>
    <row r="648" spans="1:61" x14ac:dyDescent="0.25">
      <c r="A648">
        <v>715</v>
      </c>
      <c r="D648">
        <v>158.436925</v>
      </c>
      <c r="E648" s="5">
        <v>2</v>
      </c>
      <c r="P648">
        <v>1</v>
      </c>
      <c r="Q648" t="str">
        <f>CONCATENATE(C648,E648,G648,I648)</f>
        <v>2</v>
      </c>
      <c r="R648">
        <v>1</v>
      </c>
      <c r="X648" t="s">
        <v>274</v>
      </c>
      <c r="Y648" t="s">
        <v>261</v>
      </c>
      <c r="BG648">
        <v>1</v>
      </c>
      <c r="BH648">
        <v>4321</v>
      </c>
      <c r="BI648">
        <f>($BH$737-$BH$734)/200</f>
        <v>0.12</v>
      </c>
    </row>
    <row r="649" spans="1:61" x14ac:dyDescent="0.25">
      <c r="A649">
        <v>716</v>
      </c>
      <c r="D649">
        <v>158.387292</v>
      </c>
      <c r="E649" s="5">
        <v>2</v>
      </c>
      <c r="P649">
        <v>1</v>
      </c>
      <c r="Q649" t="str">
        <f>CONCATENATE(C649,E649,G649,I649)</f>
        <v>2</v>
      </c>
      <c r="R649">
        <v>2</v>
      </c>
      <c r="X649" t="s">
        <v>274</v>
      </c>
      <c r="Y649" t="s">
        <v>262</v>
      </c>
      <c r="BG649">
        <v>2</v>
      </c>
      <c r="BH649">
        <v>4332</v>
      </c>
      <c r="BI649">
        <f>($BH$738-$BH$735)/200</f>
        <v>8.5000000000000006E-2</v>
      </c>
    </row>
    <row r="650" spans="1:61" x14ac:dyDescent="0.25">
      <c r="A650">
        <v>717</v>
      </c>
      <c r="B650">
        <v>164.54759000000001</v>
      </c>
      <c r="C650" s="2">
        <v>1</v>
      </c>
      <c r="D650">
        <v>158.41040000000001</v>
      </c>
      <c r="E650" s="5">
        <v>2</v>
      </c>
      <c r="P650">
        <v>2</v>
      </c>
      <c r="Q650" t="str">
        <f>CONCATENATE(C650,E650,G650,I650)</f>
        <v>12</v>
      </c>
      <c r="R650">
        <v>3</v>
      </c>
      <c r="X650" t="s">
        <v>274</v>
      </c>
      <c r="Y650" t="s">
        <v>259</v>
      </c>
      <c r="BG650">
        <v>3</v>
      </c>
      <c r="BH650">
        <v>4335</v>
      </c>
      <c r="BI650">
        <f>($BH$739-$BH$736)/200</f>
        <v>0.09</v>
      </c>
    </row>
    <row r="651" spans="1:61" x14ac:dyDescent="0.25">
      <c r="A651">
        <v>718</v>
      </c>
      <c r="B651">
        <v>164.57080100000002</v>
      </c>
      <c r="C651" s="2">
        <v>1</v>
      </c>
      <c r="D651">
        <v>158.47462100000001</v>
      </c>
      <c r="E651" s="5">
        <v>2</v>
      </c>
      <c r="P651">
        <v>2</v>
      </c>
      <c r="Q651" t="str">
        <f>CONCATENATE(C651,E651,G651,I651)</f>
        <v>12</v>
      </c>
      <c r="R651">
        <v>4</v>
      </c>
      <c r="X651" t="s">
        <v>274</v>
      </c>
      <c r="Y651" t="s">
        <v>260</v>
      </c>
      <c r="AB651" t="s">
        <v>275</v>
      </c>
      <c r="AC651" t="str">
        <f>CONCATENATE($R651,$R652,$R653,$R654)</f>
        <v>4123</v>
      </c>
      <c r="BG651">
        <v>4</v>
      </c>
      <c r="BH651">
        <v>4342</v>
      </c>
      <c r="BI651">
        <f>($BH$740-$BH$737)/200</f>
        <v>0.09</v>
      </c>
    </row>
    <row r="652" spans="1:61" x14ac:dyDescent="0.25">
      <c r="A652">
        <v>719</v>
      </c>
      <c r="B652">
        <v>164.56626</v>
      </c>
      <c r="C652" s="2">
        <v>1</v>
      </c>
      <c r="P652">
        <v>1</v>
      </c>
      <c r="Q652" t="str">
        <f>CONCATENATE(C652,E652,G652,I652)</f>
        <v>1</v>
      </c>
      <c r="R652">
        <v>1</v>
      </c>
      <c r="X652" t="s">
        <v>274</v>
      </c>
      <c r="Y652" t="s">
        <v>261</v>
      </c>
      <c r="BG652">
        <v>1</v>
      </c>
      <c r="BH652">
        <v>4347</v>
      </c>
      <c r="BI652">
        <f>($BH$741-$BH$738)/200</f>
        <v>0.12</v>
      </c>
    </row>
    <row r="653" spans="1:61" x14ac:dyDescent="0.25">
      <c r="A653">
        <v>720</v>
      </c>
      <c r="B653">
        <v>164.55912000000001</v>
      </c>
      <c r="C653" s="2">
        <v>1</v>
      </c>
      <c r="P653">
        <v>1</v>
      </c>
      <c r="Q653" t="str">
        <f>CONCATENATE(C653,E653,G653,I653)</f>
        <v>1</v>
      </c>
      <c r="R653">
        <v>2</v>
      </c>
      <c r="X653" t="s">
        <v>274</v>
      </c>
      <c r="Y653" t="s">
        <v>262</v>
      </c>
      <c r="BG653">
        <v>2</v>
      </c>
      <c r="BH653">
        <v>4358</v>
      </c>
      <c r="BI653">
        <f>($BH$742-$BH$739)/200</f>
        <v>0.09</v>
      </c>
    </row>
    <row r="654" spans="1:61" x14ac:dyDescent="0.25">
      <c r="A654">
        <v>721</v>
      </c>
      <c r="B654">
        <v>164.54376600000001</v>
      </c>
      <c r="C654" s="2">
        <v>1</v>
      </c>
      <c r="P654">
        <v>1</v>
      </c>
      <c r="Q654" t="str">
        <f>CONCATENATE(C654,E654,G654,I654)</f>
        <v>1</v>
      </c>
      <c r="R654">
        <v>3</v>
      </c>
      <c r="X654" t="s">
        <v>274</v>
      </c>
      <c r="Y654" t="s">
        <v>259</v>
      </c>
      <c r="BG654">
        <v>3</v>
      </c>
      <c r="BH654">
        <v>4362</v>
      </c>
      <c r="BI654">
        <f>($BH$743-$BH$740)/200</f>
        <v>0.08</v>
      </c>
    </row>
    <row r="655" spans="1:61" x14ac:dyDescent="0.25">
      <c r="A655">
        <v>722</v>
      </c>
      <c r="B655">
        <v>164.493469</v>
      </c>
      <c r="C655" s="2">
        <v>1</v>
      </c>
      <c r="P655">
        <v>1</v>
      </c>
      <c r="Q655" t="str">
        <f>CONCATENATE(C655,E655,G655,I655)</f>
        <v>1</v>
      </c>
      <c r="R655">
        <v>4</v>
      </c>
      <c r="X655" t="s">
        <v>274</v>
      </c>
      <c r="Y655" t="s">
        <v>260</v>
      </c>
      <c r="AB655" t="s">
        <v>275</v>
      </c>
      <c r="AC655" t="str">
        <f>CONCATENATE($R655,$R656,$R657,$R658)</f>
        <v>4123</v>
      </c>
      <c r="BG655">
        <v>4</v>
      </c>
      <c r="BH655">
        <v>4369</v>
      </c>
      <c r="BI655">
        <f>($BH$744-$BH$741)/200</f>
        <v>0.1</v>
      </c>
    </row>
    <row r="656" spans="1:61" x14ac:dyDescent="0.25">
      <c r="A656">
        <v>723</v>
      </c>
      <c r="B656">
        <v>164.46209899999999</v>
      </c>
      <c r="C656" s="2">
        <v>1</v>
      </c>
      <c r="H656">
        <v>162.37794</v>
      </c>
      <c r="I656" s="3">
        <v>4</v>
      </c>
      <c r="P656">
        <v>2</v>
      </c>
      <c r="Q656" t="str">
        <f>CONCATENATE(C656,E656,G656,I656)</f>
        <v>14</v>
      </c>
      <c r="R656">
        <v>1</v>
      </c>
      <c r="X656" t="s">
        <v>274</v>
      </c>
      <c r="Y656" t="s">
        <v>261</v>
      </c>
      <c r="BG656">
        <v>1</v>
      </c>
      <c r="BH656">
        <v>4373</v>
      </c>
      <c r="BI656">
        <f>($BH$745-$BH$742)/200</f>
        <v>0.11</v>
      </c>
    </row>
    <row r="657" spans="1:61" x14ac:dyDescent="0.25">
      <c r="A657">
        <v>724</v>
      </c>
      <c r="B657">
        <v>164.45715200000001</v>
      </c>
      <c r="C657" s="2">
        <v>1</v>
      </c>
      <c r="F657">
        <v>163.448891</v>
      </c>
      <c r="G657" s="4">
        <v>3</v>
      </c>
      <c r="H657">
        <v>162.51837</v>
      </c>
      <c r="I657" s="3">
        <v>4</v>
      </c>
      <c r="P657">
        <v>3</v>
      </c>
      <c r="Q657" t="str">
        <f>CONCATENATE(C657,E657,G657,I657)</f>
        <v>134</v>
      </c>
      <c r="R657">
        <v>2</v>
      </c>
      <c r="X657" t="s">
        <v>274</v>
      </c>
      <c r="Y657" t="s">
        <v>262</v>
      </c>
      <c r="BG657">
        <v>2</v>
      </c>
      <c r="BH657">
        <v>4385</v>
      </c>
      <c r="BI657">
        <f>($BH$746-$BH$743)/200</f>
        <v>9.5000000000000001E-2</v>
      </c>
    </row>
    <row r="658" spans="1:61" x14ac:dyDescent="0.25">
      <c r="A658">
        <v>725</v>
      </c>
      <c r="B658">
        <v>164.54759000000001</v>
      </c>
      <c r="C658" s="2">
        <v>1</v>
      </c>
      <c r="F658">
        <v>163.469549</v>
      </c>
      <c r="G658" s="4">
        <v>3</v>
      </c>
      <c r="H658">
        <v>162.424871</v>
      </c>
      <c r="I658" s="3">
        <v>4</v>
      </c>
      <c r="P658">
        <v>3</v>
      </c>
      <c r="Q658" t="str">
        <f>CONCATENATE(C658,E658,G658,I658)</f>
        <v>134</v>
      </c>
      <c r="R658">
        <v>3</v>
      </c>
      <c r="X658" t="s">
        <v>274</v>
      </c>
      <c r="Y658" t="s">
        <v>259</v>
      </c>
      <c r="BG658">
        <v>3</v>
      </c>
      <c r="BH658">
        <v>4387</v>
      </c>
      <c r="BI658">
        <f>($BH$747-$BH$744)/200</f>
        <v>7.4999999999999997E-2</v>
      </c>
    </row>
    <row r="659" spans="1:61" x14ac:dyDescent="0.25">
      <c r="A659">
        <v>726</v>
      </c>
      <c r="F659">
        <v>163.386099</v>
      </c>
      <c r="G659" s="4">
        <v>3</v>
      </c>
      <c r="H659">
        <v>162.346723</v>
      </c>
      <c r="I659" s="3">
        <v>4</v>
      </c>
      <c r="P659">
        <v>2</v>
      </c>
      <c r="Q659" t="str">
        <f>CONCATENATE(C659,E659,G659,I659)</f>
        <v>34</v>
      </c>
      <c r="R659">
        <v>4</v>
      </c>
      <c r="X659" t="s">
        <v>274</v>
      </c>
      <c r="Y659" t="s">
        <v>260</v>
      </c>
      <c r="BG659">
        <v>4</v>
      </c>
      <c r="BH659">
        <v>4397</v>
      </c>
      <c r="BI659">
        <f>($BH$748-$BH$745)/200</f>
        <v>0.1</v>
      </c>
    </row>
    <row r="660" spans="1:61" x14ac:dyDescent="0.25">
      <c r="A660">
        <v>727</v>
      </c>
      <c r="F660">
        <v>163.39558600000001</v>
      </c>
      <c r="G660" s="4">
        <v>3</v>
      </c>
      <c r="H660">
        <v>162.35559899999998</v>
      </c>
      <c r="I660" s="3">
        <v>4</v>
      </c>
      <c r="P660">
        <v>2</v>
      </c>
      <c r="Q660" t="str">
        <f>CONCATENATE(C660,E660,G660,I660)</f>
        <v>34</v>
      </c>
      <c r="R660">
        <v>1</v>
      </c>
      <c r="X660" t="s">
        <v>274</v>
      </c>
      <c r="Y660" t="s">
        <v>261</v>
      </c>
      <c r="BG660">
        <v>1</v>
      </c>
      <c r="BH660">
        <v>4399</v>
      </c>
      <c r="BI660">
        <f>($BH$749-$BH$746)/200</f>
        <v>0.12</v>
      </c>
    </row>
    <row r="661" spans="1:61" x14ac:dyDescent="0.25">
      <c r="A661">
        <v>728</v>
      </c>
      <c r="F661">
        <v>163.455063</v>
      </c>
      <c r="G661" s="4">
        <v>3</v>
      </c>
      <c r="H661">
        <v>162.44027499999999</v>
      </c>
      <c r="I661" s="3">
        <v>4</v>
      </c>
      <c r="P661">
        <v>2</v>
      </c>
      <c r="Q661" t="str">
        <f>CONCATENATE(C661,E661,G661,I661)</f>
        <v>34</v>
      </c>
      <c r="R661" t="s">
        <v>22</v>
      </c>
      <c r="X661" t="s">
        <v>274</v>
      </c>
      <c r="Y661" t="s">
        <v>262</v>
      </c>
      <c r="BG661" t="s">
        <v>22</v>
      </c>
      <c r="BH661">
        <v>4405</v>
      </c>
      <c r="BI661">
        <f>($BH$750-$BH$747)/200</f>
        <v>0.1</v>
      </c>
    </row>
    <row r="662" spans="1:61" x14ac:dyDescent="0.25">
      <c r="A662">
        <v>729</v>
      </c>
      <c r="F662">
        <v>163.46174600000001</v>
      </c>
      <c r="G662" s="4">
        <v>3</v>
      </c>
      <c r="H662">
        <v>162.457211</v>
      </c>
      <c r="I662" s="3">
        <v>4</v>
      </c>
      <c r="P662">
        <v>2</v>
      </c>
      <c r="Q662" t="str">
        <f>CONCATENATE(C662,E662,G662,I662)</f>
        <v>34</v>
      </c>
      <c r="R662" t="s">
        <v>22</v>
      </c>
      <c r="X662" t="s">
        <v>274</v>
      </c>
      <c r="Y662" t="s">
        <v>259</v>
      </c>
      <c r="BG662" t="s">
        <v>22</v>
      </c>
      <c r="BH662">
        <v>4437</v>
      </c>
      <c r="BI662">
        <f>($BH$751-$BH$748)/200</f>
        <v>7.4999999999999997E-2</v>
      </c>
    </row>
    <row r="663" spans="1:61" x14ac:dyDescent="0.25">
      <c r="A663">
        <v>730</v>
      </c>
      <c r="F663">
        <v>163.46526499999999</v>
      </c>
      <c r="G663" s="4">
        <v>3</v>
      </c>
      <c r="H663">
        <v>162.453385</v>
      </c>
      <c r="I663" s="3">
        <v>4</v>
      </c>
      <c r="P663">
        <v>2</v>
      </c>
      <c r="Q663" t="str">
        <f>CONCATENATE(C663,E663,G663,I663)</f>
        <v>34</v>
      </c>
      <c r="R663">
        <v>2</v>
      </c>
      <c r="X663" t="s">
        <v>274</v>
      </c>
      <c r="Y663" t="s">
        <v>260</v>
      </c>
      <c r="AB663" t="s">
        <v>274</v>
      </c>
      <c r="AC663" t="str">
        <f>CONCATENATE($R663,$R664,$R665,$R666)</f>
        <v>2143</v>
      </c>
      <c r="BG663">
        <v>2</v>
      </c>
      <c r="BH663">
        <v>4438</v>
      </c>
      <c r="BI663">
        <f>($BH$752-$BH$749)/200</f>
        <v>0.1</v>
      </c>
    </row>
    <row r="664" spans="1:61" x14ac:dyDescent="0.25">
      <c r="A664">
        <v>731</v>
      </c>
      <c r="F664">
        <v>163.46164299999998</v>
      </c>
      <c r="G664" s="4">
        <v>3</v>
      </c>
      <c r="H664">
        <v>162.37794</v>
      </c>
      <c r="I664" s="3">
        <v>4</v>
      </c>
      <c r="P664">
        <v>2</v>
      </c>
      <c r="Q664" t="str">
        <f>CONCATENATE(C664,E664,G664,I664)</f>
        <v>34</v>
      </c>
      <c r="R664">
        <v>1</v>
      </c>
      <c r="X664" t="s">
        <v>274</v>
      </c>
      <c r="Y664" t="s">
        <v>261</v>
      </c>
      <c r="BG664">
        <v>1</v>
      </c>
      <c r="BH664">
        <v>4445</v>
      </c>
      <c r="BI664">
        <f>($BH$753-$BH$750)/200</f>
        <v>0.11</v>
      </c>
    </row>
    <row r="665" spans="1:61" x14ac:dyDescent="0.25">
      <c r="A665">
        <v>732</v>
      </c>
      <c r="F665">
        <v>163.448891</v>
      </c>
      <c r="G665" s="4">
        <v>3</v>
      </c>
      <c r="P665">
        <v>1</v>
      </c>
      <c r="Q665" t="str">
        <f>CONCATENATE(C665,E665,G665,I665)</f>
        <v>3</v>
      </c>
      <c r="R665">
        <v>4</v>
      </c>
      <c r="X665" t="s">
        <v>274</v>
      </c>
      <c r="Y665" t="s">
        <v>262</v>
      </c>
      <c r="BG665">
        <v>4</v>
      </c>
      <c r="BH665">
        <v>4450</v>
      </c>
      <c r="BI665">
        <f>($BH$754-$BH$751)/200</f>
        <v>0.12</v>
      </c>
    </row>
    <row r="666" spans="1:61" x14ac:dyDescent="0.25">
      <c r="A666">
        <v>733</v>
      </c>
      <c r="F666">
        <v>163.448891</v>
      </c>
      <c r="G666" s="4">
        <v>3</v>
      </c>
      <c r="P666">
        <v>1</v>
      </c>
      <c r="Q666" t="str">
        <f>CONCATENATE(C666,E666,G666,I666)</f>
        <v>3</v>
      </c>
      <c r="R666">
        <v>3</v>
      </c>
      <c r="X666" t="s">
        <v>274</v>
      </c>
      <c r="Y666" t="s">
        <v>259</v>
      </c>
      <c r="BG666">
        <v>3</v>
      </c>
      <c r="BH666">
        <v>4451</v>
      </c>
      <c r="BI666">
        <f>($BH$755-$BH$752)/200</f>
        <v>7.0000000000000007E-2</v>
      </c>
    </row>
    <row r="667" spans="1:61" x14ac:dyDescent="0.25">
      <c r="A667">
        <v>734</v>
      </c>
      <c r="P667">
        <v>0</v>
      </c>
      <c r="Q667" t="str">
        <f>CONCATENATE(C667,E667,G667,I667)</f>
        <v/>
      </c>
      <c r="R667">
        <v>2</v>
      </c>
      <c r="X667" t="s">
        <v>275</v>
      </c>
      <c r="Y667" t="s">
        <v>263</v>
      </c>
      <c r="AB667" t="s">
        <v>277</v>
      </c>
      <c r="AC667" t="str">
        <f>CONCATENATE($R667,$R668,$R669,$R670)</f>
        <v>2134</v>
      </c>
      <c r="BG667">
        <v>2</v>
      </c>
      <c r="BH667">
        <v>4464</v>
      </c>
      <c r="BI667">
        <f>($BH$761-$BH$758)/200</f>
        <v>0.09</v>
      </c>
    </row>
    <row r="668" spans="1:61" x14ac:dyDescent="0.25">
      <c r="A668">
        <v>735</v>
      </c>
      <c r="D668">
        <v>184.088064</v>
      </c>
      <c r="E668" s="5">
        <v>2</v>
      </c>
      <c r="P668">
        <v>1</v>
      </c>
      <c r="Q668" t="str">
        <f>CONCATENATE(C668,E668,G668,I668)</f>
        <v>2</v>
      </c>
      <c r="R668">
        <v>1</v>
      </c>
      <c r="X668" t="s">
        <v>275</v>
      </c>
      <c r="Y668" t="s">
        <v>264</v>
      </c>
      <c r="BG668">
        <v>1</v>
      </c>
      <c r="BH668">
        <v>4470</v>
      </c>
      <c r="BI668">
        <f>($BH$762-$BH$759)/200</f>
        <v>0.08</v>
      </c>
    </row>
    <row r="669" spans="1:61" x14ac:dyDescent="0.25">
      <c r="A669">
        <v>736</v>
      </c>
      <c r="D669">
        <v>183.98272900000001</v>
      </c>
      <c r="E669" s="5">
        <v>2</v>
      </c>
      <c r="P669">
        <v>1</v>
      </c>
      <c r="Q669" t="str">
        <f>CONCATENATE(C669,E669,G669,I669)</f>
        <v>2</v>
      </c>
      <c r="R669">
        <v>3</v>
      </c>
      <c r="X669" t="s">
        <v>275</v>
      </c>
      <c r="Y669" t="s">
        <v>265</v>
      </c>
      <c r="BG669">
        <v>3</v>
      </c>
      <c r="BH669">
        <v>4476</v>
      </c>
      <c r="BI669">
        <f>($BH$763-$BH$760)/200</f>
        <v>9.5000000000000001E-2</v>
      </c>
    </row>
    <row r="670" spans="1:61" x14ac:dyDescent="0.25">
      <c r="A670">
        <v>737</v>
      </c>
      <c r="D670">
        <v>184.037104</v>
      </c>
      <c r="E670" s="5">
        <v>2</v>
      </c>
      <c r="P670">
        <v>1</v>
      </c>
      <c r="Q670" t="str">
        <f>CONCATENATE(C670,E670,G670,I670)</f>
        <v>2</v>
      </c>
      <c r="R670">
        <v>4</v>
      </c>
      <c r="X670" t="s">
        <v>275</v>
      </c>
      <c r="Y670" t="s">
        <v>266</v>
      </c>
      <c r="BG670">
        <v>4</v>
      </c>
      <c r="BH670">
        <v>4476</v>
      </c>
      <c r="BI670">
        <f>($BH$764-$BH$761)/200</f>
        <v>0.1</v>
      </c>
    </row>
    <row r="671" spans="1:61" x14ac:dyDescent="0.25">
      <c r="A671">
        <v>738</v>
      </c>
      <c r="D671">
        <v>184.060518</v>
      </c>
      <c r="E671" s="5">
        <v>2</v>
      </c>
      <c r="P671">
        <v>1</v>
      </c>
      <c r="Q671" t="str">
        <f>CONCATENATE(C671,E671,G671,I671)</f>
        <v>2</v>
      </c>
      <c r="R671">
        <v>2</v>
      </c>
      <c r="X671" t="s">
        <v>275</v>
      </c>
      <c r="Y671" t="s">
        <v>263</v>
      </c>
      <c r="AB671" t="s">
        <v>277</v>
      </c>
      <c r="AC671" t="str">
        <f>CONCATENATE($R671,$R672,$R673,$R674)</f>
        <v>2134</v>
      </c>
      <c r="BG671">
        <v>2</v>
      </c>
      <c r="BH671">
        <v>4487</v>
      </c>
      <c r="BI671">
        <f>($BH$765-$BH$762)/200</f>
        <v>0.08</v>
      </c>
    </row>
    <row r="672" spans="1:61" x14ac:dyDescent="0.25">
      <c r="A672">
        <v>739</v>
      </c>
      <c r="D672">
        <v>183.99032800000001</v>
      </c>
      <c r="E672" s="5">
        <v>2</v>
      </c>
      <c r="P672">
        <v>1</v>
      </c>
      <c r="Q672" t="str">
        <f>CONCATENATE(C672,E672,G672,I672)</f>
        <v>2</v>
      </c>
      <c r="R672">
        <v>1</v>
      </c>
      <c r="X672" t="s">
        <v>275</v>
      </c>
      <c r="Y672" t="s">
        <v>264</v>
      </c>
      <c r="BG672">
        <v>1</v>
      </c>
      <c r="BH672">
        <v>4492</v>
      </c>
      <c r="BI672">
        <f>($BH$766-$BH$763)/200</f>
        <v>0.08</v>
      </c>
    </row>
    <row r="673" spans="1:61" x14ac:dyDescent="0.25">
      <c r="A673">
        <v>740</v>
      </c>
      <c r="D673">
        <v>183.986807</v>
      </c>
      <c r="E673" s="5">
        <v>2</v>
      </c>
      <c r="P673">
        <v>1</v>
      </c>
      <c r="Q673" t="str">
        <f>CONCATENATE(C673,E673,G673,I673)</f>
        <v>2</v>
      </c>
      <c r="R673">
        <v>3</v>
      </c>
      <c r="X673" t="s">
        <v>275</v>
      </c>
      <c r="Y673" t="s">
        <v>265</v>
      </c>
      <c r="BG673">
        <v>3</v>
      </c>
      <c r="BH673">
        <v>4499</v>
      </c>
      <c r="BI673">
        <f>($BH$767-$BH$764)/200</f>
        <v>0.09</v>
      </c>
    </row>
    <row r="674" spans="1:61" x14ac:dyDescent="0.25">
      <c r="A674">
        <v>741</v>
      </c>
      <c r="B674">
        <v>191.118132</v>
      </c>
      <c r="C674" s="2">
        <v>1</v>
      </c>
      <c r="D674">
        <v>183.989767</v>
      </c>
      <c r="E674" s="5">
        <v>2</v>
      </c>
      <c r="P674">
        <v>2</v>
      </c>
      <c r="Q674" t="str">
        <f>CONCATENATE(C674,E674,G674,I674)</f>
        <v>12</v>
      </c>
      <c r="R674">
        <v>4</v>
      </c>
      <c r="X674" t="s">
        <v>275</v>
      </c>
      <c r="Y674" t="s">
        <v>266</v>
      </c>
      <c r="BG674">
        <v>4</v>
      </c>
      <c r="BH674">
        <v>4499</v>
      </c>
      <c r="BI674">
        <f>($BH$768-$BH$765)/200</f>
        <v>0.105</v>
      </c>
    </row>
    <row r="675" spans="1:61" x14ac:dyDescent="0.25">
      <c r="A675">
        <v>742</v>
      </c>
      <c r="B675">
        <v>191.15643900000001</v>
      </c>
      <c r="C675" s="2">
        <v>1</v>
      </c>
      <c r="D675">
        <v>184.00956200000002</v>
      </c>
      <c r="E675" s="5">
        <v>2</v>
      </c>
      <c r="P675">
        <v>2</v>
      </c>
      <c r="Q675" t="str">
        <f>CONCATENATE(C675,E675,G675,I675)</f>
        <v>12</v>
      </c>
      <c r="R675">
        <v>2</v>
      </c>
      <c r="X675" t="s">
        <v>275</v>
      </c>
      <c r="Y675" t="s">
        <v>263</v>
      </c>
      <c r="AB675" t="s">
        <v>277</v>
      </c>
      <c r="AC675" t="str">
        <f>CONCATENATE($R675,$R676,$R677,$R678)</f>
        <v>2134</v>
      </c>
      <c r="BG675">
        <v>2</v>
      </c>
      <c r="BH675">
        <v>4509</v>
      </c>
      <c r="BI675">
        <f>($BH$769-$BH$766)/200</f>
        <v>7.0000000000000007E-2</v>
      </c>
    </row>
    <row r="676" spans="1:61" x14ac:dyDescent="0.25">
      <c r="A676">
        <v>743</v>
      </c>
      <c r="B676">
        <v>191.157713</v>
      </c>
      <c r="C676" s="2">
        <v>1</v>
      </c>
      <c r="D676">
        <v>184.088064</v>
      </c>
      <c r="E676" s="5">
        <v>2</v>
      </c>
      <c r="P676">
        <v>2</v>
      </c>
      <c r="Q676" t="str">
        <f>CONCATENATE(C676,E676,G676,I676)</f>
        <v>12</v>
      </c>
      <c r="R676">
        <v>1</v>
      </c>
      <c r="X676" t="s">
        <v>275</v>
      </c>
      <c r="Y676" t="s">
        <v>264</v>
      </c>
      <c r="BG676">
        <v>1</v>
      </c>
      <c r="BH676">
        <v>4515</v>
      </c>
      <c r="BI676">
        <f>($BH$770-$BH$767)/200</f>
        <v>8.5000000000000006E-2</v>
      </c>
    </row>
    <row r="677" spans="1:61" x14ac:dyDescent="0.25">
      <c r="A677">
        <v>744</v>
      </c>
      <c r="B677">
        <v>191.17357799999999</v>
      </c>
      <c r="C677" s="2">
        <v>1</v>
      </c>
      <c r="P677">
        <v>1</v>
      </c>
      <c r="Q677" t="str">
        <f>CONCATENATE(C677,E677,G677,I677)</f>
        <v>1</v>
      </c>
      <c r="R677">
        <v>3</v>
      </c>
      <c r="X677" t="s">
        <v>275</v>
      </c>
      <c r="Y677" t="s">
        <v>265</v>
      </c>
      <c r="BG677">
        <v>3</v>
      </c>
      <c r="BH677">
        <v>4523</v>
      </c>
      <c r="BI677">
        <f>($BH$771-$BH$768)/200</f>
        <v>8.5000000000000006E-2</v>
      </c>
    </row>
    <row r="678" spans="1:61" x14ac:dyDescent="0.25">
      <c r="A678">
        <v>745</v>
      </c>
      <c r="B678">
        <v>191.180567</v>
      </c>
      <c r="C678" s="2">
        <v>1</v>
      </c>
      <c r="P678">
        <v>1</v>
      </c>
      <c r="Q678" t="str">
        <f>CONCATENATE(C678,E678,G678,I678)</f>
        <v>1</v>
      </c>
      <c r="R678">
        <v>4</v>
      </c>
      <c r="X678" t="s">
        <v>275</v>
      </c>
      <c r="Y678" t="s">
        <v>266</v>
      </c>
      <c r="BG678">
        <v>4</v>
      </c>
      <c r="BH678">
        <v>4523</v>
      </c>
      <c r="BI678">
        <f>($BH$772-$BH$769)/200</f>
        <v>0.11</v>
      </c>
    </row>
    <row r="679" spans="1:61" x14ac:dyDescent="0.25">
      <c r="A679">
        <v>746</v>
      </c>
      <c r="B679">
        <v>191.14184800000001</v>
      </c>
      <c r="C679" s="2">
        <v>1</v>
      </c>
      <c r="P679">
        <v>1</v>
      </c>
      <c r="Q679" t="str">
        <f>CONCATENATE(C679,E679,G679,I679)</f>
        <v>1</v>
      </c>
      <c r="R679">
        <v>2</v>
      </c>
      <c r="X679" t="s">
        <v>275</v>
      </c>
      <c r="Y679" t="s">
        <v>263</v>
      </c>
      <c r="AB679" t="s">
        <v>274</v>
      </c>
      <c r="AC679" t="str">
        <f>CONCATENATE($R679,$R680,$R681,$R682)</f>
        <v>2143</v>
      </c>
      <c r="BG679">
        <v>2</v>
      </c>
      <c r="BH679">
        <v>4533</v>
      </c>
      <c r="BI679">
        <f>($BH$773-$BH$770)/200</f>
        <v>7.0000000000000007E-2</v>
      </c>
    </row>
    <row r="680" spans="1:61" x14ac:dyDescent="0.25">
      <c r="A680">
        <v>747</v>
      </c>
      <c r="B680">
        <v>191.192961</v>
      </c>
      <c r="C680" s="2">
        <v>1</v>
      </c>
      <c r="P680">
        <v>1</v>
      </c>
      <c r="Q680" t="str">
        <f>CONCATENATE(C680,E680,G680,I680)</f>
        <v>1</v>
      </c>
      <c r="R680">
        <v>1</v>
      </c>
      <c r="X680" t="s">
        <v>275</v>
      </c>
      <c r="Y680" t="s">
        <v>264</v>
      </c>
      <c r="BG680">
        <v>1</v>
      </c>
      <c r="BH680">
        <v>4540</v>
      </c>
      <c r="BI680">
        <f>($BH$774-$BH$771)/200</f>
        <v>0.08</v>
      </c>
    </row>
    <row r="681" spans="1:61" x14ac:dyDescent="0.25">
      <c r="A681">
        <v>748</v>
      </c>
      <c r="B681">
        <v>191.118132</v>
      </c>
      <c r="C681" s="2">
        <v>1</v>
      </c>
      <c r="P681">
        <v>1</v>
      </c>
      <c r="Q681" t="str">
        <f>CONCATENATE(C681,E681,G681,I681)</f>
        <v>1</v>
      </c>
      <c r="R681">
        <v>4</v>
      </c>
      <c r="X681" t="s">
        <v>275</v>
      </c>
      <c r="Y681" t="s">
        <v>265</v>
      </c>
      <c r="BG681">
        <v>4</v>
      </c>
      <c r="BH681">
        <v>4546</v>
      </c>
      <c r="BI681">
        <f>($BH$775-$BH$772)/200</f>
        <v>8.5000000000000006E-2</v>
      </c>
    </row>
    <row r="682" spans="1:61" x14ac:dyDescent="0.25">
      <c r="A682">
        <v>749</v>
      </c>
      <c r="B682">
        <v>191.118132</v>
      </c>
      <c r="C682" s="2">
        <v>1</v>
      </c>
      <c r="F682">
        <v>190.62134800000001</v>
      </c>
      <c r="G682" s="4">
        <v>3</v>
      </c>
      <c r="H682">
        <v>190.70984899999999</v>
      </c>
      <c r="I682" s="3">
        <v>4</v>
      </c>
      <c r="P682">
        <v>3</v>
      </c>
      <c r="Q682" t="str">
        <f>CONCATENATE(C682,E682,G682,I682)</f>
        <v>134</v>
      </c>
      <c r="R682">
        <v>3</v>
      </c>
      <c r="X682" t="s">
        <v>275</v>
      </c>
      <c r="Y682" t="s">
        <v>266</v>
      </c>
      <c r="BG682">
        <v>3</v>
      </c>
      <c r="BH682">
        <v>4548</v>
      </c>
      <c r="BI682">
        <f>($BH$776-$BH$773)/200</f>
        <v>0.105</v>
      </c>
    </row>
    <row r="683" spans="1:61" x14ac:dyDescent="0.25">
      <c r="A683">
        <v>750</v>
      </c>
      <c r="F683">
        <v>190.53896499999999</v>
      </c>
      <c r="G683" s="4">
        <v>3</v>
      </c>
      <c r="H683">
        <v>190.733824</v>
      </c>
      <c r="I683" s="3">
        <v>4</v>
      </c>
      <c r="P683">
        <v>2</v>
      </c>
      <c r="Q683" t="str">
        <f>CONCATENATE(C683,E683,G683,I683)</f>
        <v>34</v>
      </c>
      <c r="R683">
        <v>2</v>
      </c>
      <c r="X683" t="s">
        <v>275</v>
      </c>
      <c r="Y683" t="s">
        <v>263</v>
      </c>
      <c r="AB683" t="s">
        <v>274</v>
      </c>
      <c r="AC683" t="str">
        <f>CONCATENATE($R683,$R684,$R685,$R686)</f>
        <v>2143</v>
      </c>
      <c r="BG683">
        <v>2</v>
      </c>
      <c r="BH683">
        <v>4554</v>
      </c>
      <c r="BI683">
        <f>($BH$777-$BH$774)/200</f>
        <v>0.08</v>
      </c>
    </row>
    <row r="684" spans="1:61" x14ac:dyDescent="0.25">
      <c r="A684">
        <v>751</v>
      </c>
      <c r="F684">
        <v>190.56528700000001</v>
      </c>
      <c r="G684" s="4">
        <v>3</v>
      </c>
      <c r="H684">
        <v>190.70526000000001</v>
      </c>
      <c r="I684" s="3">
        <v>4</v>
      </c>
      <c r="P684">
        <v>2</v>
      </c>
      <c r="Q684" t="str">
        <f>CONCATENATE(C684,E684,G684,I684)</f>
        <v>34</v>
      </c>
      <c r="R684">
        <v>1</v>
      </c>
      <c r="X684" t="s">
        <v>275</v>
      </c>
      <c r="Y684" t="s">
        <v>264</v>
      </c>
      <c r="BG684">
        <v>1</v>
      </c>
      <c r="BH684">
        <v>4563</v>
      </c>
      <c r="BI684">
        <f>($BH$778-$BH$775)/200</f>
        <v>0.08</v>
      </c>
    </row>
    <row r="685" spans="1:61" x14ac:dyDescent="0.25">
      <c r="A685">
        <v>752</v>
      </c>
      <c r="F685">
        <v>190.58956699999999</v>
      </c>
      <c r="G685" s="4">
        <v>3</v>
      </c>
      <c r="H685">
        <v>190.62578400000001</v>
      </c>
      <c r="I685" s="3">
        <v>4</v>
      </c>
      <c r="P685">
        <v>2</v>
      </c>
      <c r="Q685" t="str">
        <f>CONCATENATE(C685,E685,G685,I685)</f>
        <v>34</v>
      </c>
      <c r="R685">
        <v>4</v>
      </c>
      <c r="X685" t="s">
        <v>275</v>
      </c>
      <c r="Y685" t="s">
        <v>265</v>
      </c>
      <c r="BG685">
        <v>4</v>
      </c>
      <c r="BH685">
        <v>4568</v>
      </c>
      <c r="BI685">
        <f>($BH$779-$BH$776)/200</f>
        <v>8.5000000000000006E-2</v>
      </c>
    </row>
    <row r="686" spans="1:61" x14ac:dyDescent="0.25">
      <c r="A686">
        <v>753</v>
      </c>
      <c r="F686">
        <v>190.61588900000001</v>
      </c>
      <c r="G686" s="4">
        <v>3</v>
      </c>
      <c r="H686">
        <v>190.649351</v>
      </c>
      <c r="I686" s="3">
        <v>4</v>
      </c>
      <c r="P686">
        <v>2</v>
      </c>
      <c r="Q686" t="str">
        <f>CONCATENATE(C686,E686,G686,I686)</f>
        <v>34</v>
      </c>
      <c r="R686">
        <v>3</v>
      </c>
      <c r="X686" t="s">
        <v>275</v>
      </c>
      <c r="Y686" t="s">
        <v>266</v>
      </c>
      <c r="BG686">
        <v>3</v>
      </c>
      <c r="BH686">
        <v>4571</v>
      </c>
      <c r="BI686">
        <f>($BH$780-$BH$777)/200</f>
        <v>0.105</v>
      </c>
    </row>
    <row r="687" spans="1:61" x14ac:dyDescent="0.25">
      <c r="A687">
        <v>754</v>
      </c>
      <c r="F687">
        <v>190.58533299999999</v>
      </c>
      <c r="G687" s="4">
        <v>3</v>
      </c>
      <c r="H687">
        <v>190.67684400000002</v>
      </c>
      <c r="I687" s="3">
        <v>4</v>
      </c>
      <c r="P687">
        <v>2</v>
      </c>
      <c r="Q687" t="str">
        <f>CONCATENATE(C687,E687,G687,I687)</f>
        <v>34</v>
      </c>
      <c r="R687">
        <v>2</v>
      </c>
      <c r="X687" t="s">
        <v>275</v>
      </c>
      <c r="Y687" t="s">
        <v>263</v>
      </c>
      <c r="AB687" t="s">
        <v>277</v>
      </c>
      <c r="AC687" t="str">
        <f>CONCATENATE($R687,$R688,$R689,$R690)</f>
        <v>2134</v>
      </c>
      <c r="BG687">
        <v>2</v>
      </c>
      <c r="BH687">
        <v>4580</v>
      </c>
      <c r="BI687">
        <f>($BH$781-$BH$778)/200</f>
        <v>0.08</v>
      </c>
    </row>
    <row r="688" spans="1:61" x14ac:dyDescent="0.25">
      <c r="A688">
        <v>755</v>
      </c>
      <c r="F688">
        <v>190.56110200000001</v>
      </c>
      <c r="G688" s="4">
        <v>3</v>
      </c>
      <c r="H688">
        <v>190.719641</v>
      </c>
      <c r="I688" s="3">
        <v>4</v>
      </c>
      <c r="P688">
        <v>2</v>
      </c>
      <c r="Q688" t="str">
        <f>CONCATENATE(C688,E688,G688,I688)</f>
        <v>34</v>
      </c>
      <c r="R688">
        <v>1</v>
      </c>
      <c r="X688" t="s">
        <v>275</v>
      </c>
      <c r="Y688" t="s">
        <v>264</v>
      </c>
      <c r="BG688">
        <v>1</v>
      </c>
      <c r="BH688">
        <v>4587</v>
      </c>
      <c r="BI688">
        <f>($BH$782-$BH$779)/200</f>
        <v>0.1</v>
      </c>
    </row>
    <row r="689" spans="1:61" x14ac:dyDescent="0.25">
      <c r="A689">
        <v>756</v>
      </c>
      <c r="F689">
        <v>190.62134800000001</v>
      </c>
      <c r="G689" s="4">
        <v>3</v>
      </c>
      <c r="H689">
        <v>190.76279700000001</v>
      </c>
      <c r="I689" s="3">
        <v>4</v>
      </c>
      <c r="P689">
        <v>2</v>
      </c>
      <c r="Q689" t="str">
        <f>CONCATENATE(C689,E689,G689,I689)</f>
        <v>34</v>
      </c>
      <c r="R689">
        <v>3</v>
      </c>
      <c r="X689" t="s">
        <v>275</v>
      </c>
      <c r="Y689" t="s">
        <v>265</v>
      </c>
      <c r="BG689">
        <v>3</v>
      </c>
      <c r="BH689">
        <v>4596</v>
      </c>
      <c r="BI689">
        <f>($BH$783-$BH$780)/200</f>
        <v>0.09</v>
      </c>
    </row>
    <row r="690" spans="1:61" x14ac:dyDescent="0.25">
      <c r="A690">
        <v>757</v>
      </c>
      <c r="F690">
        <v>190.62134800000001</v>
      </c>
      <c r="G690" s="4">
        <v>3</v>
      </c>
      <c r="H690">
        <v>190.70984899999999</v>
      </c>
      <c r="I690" s="3">
        <v>4</v>
      </c>
      <c r="P690">
        <v>2</v>
      </c>
      <c r="Q690" t="str">
        <f>CONCATENATE(C690,E690,G690,I690)</f>
        <v>34</v>
      </c>
      <c r="R690">
        <v>4</v>
      </c>
      <c r="X690" t="s">
        <v>275</v>
      </c>
      <c r="Y690" t="s">
        <v>266</v>
      </c>
      <c r="BG690">
        <v>4</v>
      </c>
      <c r="BH690">
        <v>4596</v>
      </c>
      <c r="BI690">
        <f>($BH$784-$BH$781)/200</f>
        <v>0.12</v>
      </c>
    </row>
    <row r="691" spans="1:61" x14ac:dyDescent="0.25">
      <c r="A691">
        <v>758</v>
      </c>
      <c r="D691">
        <v>211.27553</v>
      </c>
      <c r="E691" s="5">
        <v>2</v>
      </c>
      <c r="P691">
        <v>1</v>
      </c>
      <c r="Q691" t="str">
        <f>CONCATENATE(C691,E691,G691,I691)</f>
        <v>2</v>
      </c>
      <c r="R691">
        <v>2</v>
      </c>
      <c r="X691" t="s">
        <v>275</v>
      </c>
      <c r="Y691" t="s">
        <v>263</v>
      </c>
      <c r="AB691" t="s">
        <v>274</v>
      </c>
      <c r="AC691" t="str">
        <f>CONCATENATE($R691,$R692,$R693,$R694)</f>
        <v>2143</v>
      </c>
      <c r="BG691">
        <v>2</v>
      </c>
      <c r="BH691">
        <v>4606</v>
      </c>
      <c r="BI691">
        <f>($BH$785-$BH$782)/200</f>
        <v>7.0000000000000007E-2</v>
      </c>
    </row>
    <row r="692" spans="1:61" x14ac:dyDescent="0.25">
      <c r="A692">
        <v>759</v>
      </c>
      <c r="D692">
        <v>211.27553</v>
      </c>
      <c r="E692" s="5">
        <v>2</v>
      </c>
      <c r="P692">
        <v>1</v>
      </c>
      <c r="Q692" t="str">
        <f>CONCATENATE(C692,E692,G692,I692)</f>
        <v>2</v>
      </c>
      <c r="R692">
        <v>1</v>
      </c>
      <c r="X692" t="s">
        <v>275</v>
      </c>
      <c r="Y692" t="s">
        <v>264</v>
      </c>
      <c r="BG692">
        <v>1</v>
      </c>
      <c r="BH692">
        <v>4614</v>
      </c>
      <c r="BI692">
        <f>($BH$786-$BH$783)/200</f>
        <v>9.5000000000000001E-2</v>
      </c>
    </row>
    <row r="693" spans="1:61" x14ac:dyDescent="0.25">
      <c r="A693">
        <v>760</v>
      </c>
      <c r="D693">
        <v>211.27553</v>
      </c>
      <c r="E693" s="5">
        <v>2</v>
      </c>
      <c r="P693">
        <v>1</v>
      </c>
      <c r="Q693" t="str">
        <f>CONCATENATE(C693,E693,G693,I693)</f>
        <v>2</v>
      </c>
      <c r="R693">
        <v>4</v>
      </c>
      <c r="X693" t="s">
        <v>275</v>
      </c>
      <c r="Y693" t="s">
        <v>265</v>
      </c>
      <c r="BG693">
        <v>4</v>
      </c>
      <c r="BH693">
        <v>4621</v>
      </c>
      <c r="BI693">
        <f>($BH$787-$BH$784)/200</f>
        <v>0.08</v>
      </c>
    </row>
    <row r="694" spans="1:61" x14ac:dyDescent="0.25">
      <c r="A694">
        <v>761</v>
      </c>
      <c r="D694">
        <v>211.27553</v>
      </c>
      <c r="E694" s="5">
        <v>2</v>
      </c>
      <c r="P694">
        <v>1</v>
      </c>
      <c r="Q694" t="str">
        <f>CONCATENATE(C694,E694,G694,I694)</f>
        <v>2</v>
      </c>
      <c r="R694">
        <v>3</v>
      </c>
      <c r="X694" t="s">
        <v>275</v>
      </c>
      <c r="Y694" t="s">
        <v>266</v>
      </c>
      <c r="BG694">
        <v>3</v>
      </c>
      <c r="BH694">
        <v>4622</v>
      </c>
      <c r="BI694">
        <f>($BH$788-$BH$785)/200</f>
        <v>0.12</v>
      </c>
    </row>
    <row r="695" spans="1:61" x14ac:dyDescent="0.25">
      <c r="A695">
        <v>762</v>
      </c>
      <c r="D695">
        <v>211.27553</v>
      </c>
      <c r="E695" s="5">
        <v>2</v>
      </c>
      <c r="P695">
        <v>1</v>
      </c>
      <c r="Q695" t="str">
        <f>CONCATENATE(C695,E695,G695,I695)</f>
        <v>2</v>
      </c>
      <c r="R695">
        <v>2</v>
      </c>
      <c r="X695" t="s">
        <v>275</v>
      </c>
      <c r="Y695" t="s">
        <v>263</v>
      </c>
      <c r="AB695" t="s">
        <v>274</v>
      </c>
      <c r="AC695" t="str">
        <f>CONCATENATE($R695,$R696,$R697,$R698)</f>
        <v>2143</v>
      </c>
      <c r="BG695">
        <v>2</v>
      </c>
      <c r="BH695">
        <v>4631</v>
      </c>
      <c r="BI695">
        <f>($BH$789-$BH$786)/200</f>
        <v>7.4999999999999997E-2</v>
      </c>
    </row>
    <row r="696" spans="1:61" x14ac:dyDescent="0.25">
      <c r="A696">
        <v>763</v>
      </c>
      <c r="D696">
        <v>211.27553</v>
      </c>
      <c r="E696" s="5">
        <v>2</v>
      </c>
      <c r="P696">
        <v>1</v>
      </c>
      <c r="Q696" t="str">
        <f>CONCATENATE(C696,E696,G696,I696)</f>
        <v>2</v>
      </c>
      <c r="R696">
        <v>1</v>
      </c>
      <c r="X696" t="s">
        <v>275</v>
      </c>
      <c r="Y696" t="s">
        <v>264</v>
      </c>
      <c r="BG696">
        <v>1</v>
      </c>
      <c r="BH696">
        <v>4640</v>
      </c>
      <c r="BI696">
        <f>($BH$790-$BH$787)/200</f>
        <v>8.5000000000000006E-2</v>
      </c>
    </row>
    <row r="697" spans="1:61" x14ac:dyDescent="0.25">
      <c r="A697">
        <v>764</v>
      </c>
      <c r="D697">
        <v>211.27553</v>
      </c>
      <c r="E697" s="5">
        <v>2</v>
      </c>
      <c r="P697">
        <v>1</v>
      </c>
      <c r="Q697" t="str">
        <f>CONCATENATE(C697,E697,G697,I697)</f>
        <v>2</v>
      </c>
      <c r="R697">
        <v>4</v>
      </c>
      <c r="X697" t="s">
        <v>275</v>
      </c>
      <c r="Y697" t="s">
        <v>265</v>
      </c>
      <c r="BG697">
        <v>4</v>
      </c>
      <c r="BH697">
        <v>4647</v>
      </c>
      <c r="BI697">
        <f>($BH$791-$BH$788)/200</f>
        <v>8.5000000000000006E-2</v>
      </c>
    </row>
    <row r="698" spans="1:61" x14ac:dyDescent="0.25">
      <c r="A698">
        <v>765</v>
      </c>
      <c r="B698">
        <v>216.37603300000001</v>
      </c>
      <c r="C698" s="2">
        <v>1</v>
      </c>
      <c r="D698">
        <v>211.27553</v>
      </c>
      <c r="E698" s="5">
        <v>2</v>
      </c>
      <c r="P698">
        <v>2</v>
      </c>
      <c r="Q698" t="str">
        <f>CONCATENATE(C698,E698,G698,I698)</f>
        <v>12</v>
      </c>
      <c r="R698">
        <v>3</v>
      </c>
      <c r="X698" t="s">
        <v>275</v>
      </c>
      <c r="Y698" t="s">
        <v>266</v>
      </c>
      <c r="BG698">
        <v>3</v>
      </c>
      <c r="BH698">
        <v>4650</v>
      </c>
      <c r="BI698">
        <f>($BH$792-$BH$789)/200</f>
        <v>0.11</v>
      </c>
    </row>
    <row r="699" spans="1:61" x14ac:dyDescent="0.25">
      <c r="A699">
        <v>766</v>
      </c>
      <c r="B699">
        <v>216.52143699999999</v>
      </c>
      <c r="C699" s="2">
        <v>1</v>
      </c>
      <c r="D699">
        <v>211.27553</v>
      </c>
      <c r="E699" s="5">
        <v>2</v>
      </c>
      <c r="P699">
        <v>2</v>
      </c>
      <c r="Q699" t="str">
        <f>CONCATENATE(C699,E699,G699,I699)</f>
        <v>12</v>
      </c>
      <c r="R699">
        <v>2</v>
      </c>
      <c r="X699" t="s">
        <v>275</v>
      </c>
      <c r="Y699" t="s">
        <v>263</v>
      </c>
      <c r="AB699" t="s">
        <v>274</v>
      </c>
      <c r="AC699" t="str">
        <f>CONCATENATE($R699,$R700,$R701,$R702)</f>
        <v>2143</v>
      </c>
      <c r="BG699">
        <v>2</v>
      </c>
      <c r="BH699">
        <v>4658</v>
      </c>
      <c r="BI699">
        <f>($BH$793-$BH$790)/200</f>
        <v>0.09</v>
      </c>
    </row>
    <row r="700" spans="1:61" x14ac:dyDescent="0.25">
      <c r="A700">
        <v>767</v>
      </c>
      <c r="B700">
        <v>216.51798400000001</v>
      </c>
      <c r="C700" s="2">
        <v>1</v>
      </c>
      <c r="D700">
        <v>211.27553</v>
      </c>
      <c r="E700" s="5">
        <v>2</v>
      </c>
      <c r="P700">
        <v>2</v>
      </c>
      <c r="Q700" t="str">
        <f>CONCATENATE(C700,E700,G700,I700)</f>
        <v>12</v>
      </c>
      <c r="R700">
        <v>1</v>
      </c>
      <c r="X700" t="s">
        <v>275</v>
      </c>
      <c r="Y700" t="s">
        <v>264</v>
      </c>
      <c r="BG700">
        <v>1</v>
      </c>
      <c r="BH700">
        <v>4670</v>
      </c>
      <c r="BI700">
        <f>($BH$794-$BH$791)/200</f>
        <v>0.08</v>
      </c>
    </row>
    <row r="701" spans="1:61" x14ac:dyDescent="0.25">
      <c r="A701">
        <v>768</v>
      </c>
      <c r="B701">
        <v>216.50448</v>
      </c>
      <c r="C701" s="2">
        <v>1</v>
      </c>
      <c r="P701">
        <v>1</v>
      </c>
      <c r="Q701" t="str">
        <f>CONCATENATE(C701,E701,G701,I701)</f>
        <v>1</v>
      </c>
      <c r="R701">
        <v>4</v>
      </c>
      <c r="X701" t="s">
        <v>275</v>
      </c>
      <c r="Y701" t="s">
        <v>265</v>
      </c>
      <c r="BG701">
        <v>4</v>
      </c>
      <c r="BH701">
        <v>4675</v>
      </c>
      <c r="BI701">
        <f>($BH$795-$BH$792)/200</f>
        <v>0.1</v>
      </c>
    </row>
    <row r="702" spans="1:61" x14ac:dyDescent="0.25">
      <c r="A702">
        <v>769</v>
      </c>
      <c r="B702">
        <v>216.37154799999999</v>
      </c>
      <c r="C702" s="2">
        <v>1</v>
      </c>
      <c r="P702">
        <v>1</v>
      </c>
      <c r="Q702" t="str">
        <f>CONCATENATE(C702,E702,G702,I702)</f>
        <v>1</v>
      </c>
      <c r="R702">
        <v>3</v>
      </c>
      <c r="X702" t="s">
        <v>275</v>
      </c>
      <c r="Y702" t="s">
        <v>266</v>
      </c>
      <c r="BG702">
        <v>3</v>
      </c>
      <c r="BH702">
        <v>4680</v>
      </c>
      <c r="BI702">
        <f>($BH$796-$BH$793)/200</f>
        <v>0.11</v>
      </c>
    </row>
    <row r="703" spans="1:61" x14ac:dyDescent="0.25">
      <c r="A703">
        <v>770</v>
      </c>
      <c r="B703">
        <v>216.35154900000001</v>
      </c>
      <c r="C703" s="2">
        <v>1</v>
      </c>
      <c r="P703">
        <v>1</v>
      </c>
      <c r="Q703" t="str">
        <f>CONCATENATE(C703,E703,G703,I703)</f>
        <v>1</v>
      </c>
      <c r="R703">
        <v>2</v>
      </c>
      <c r="X703" t="s">
        <v>275</v>
      </c>
      <c r="Y703" t="s">
        <v>263</v>
      </c>
      <c r="AB703" t="s">
        <v>274</v>
      </c>
      <c r="AC703" t="str">
        <f>CONCATENATE($R703,$R704,$R705,$R706)</f>
        <v>2143</v>
      </c>
      <c r="BG703">
        <v>2</v>
      </c>
      <c r="BH703">
        <v>4688</v>
      </c>
      <c r="BI703">
        <f>($BH$797-$BH$794)/200</f>
        <v>0.1</v>
      </c>
    </row>
    <row r="704" spans="1:61" x14ac:dyDescent="0.25">
      <c r="A704">
        <v>771</v>
      </c>
      <c r="B704">
        <v>216.34629200000001</v>
      </c>
      <c r="C704" s="2">
        <v>1</v>
      </c>
      <c r="H704">
        <v>214.53396499999999</v>
      </c>
      <c r="I704" s="3">
        <v>4</v>
      </c>
      <c r="P704">
        <v>2</v>
      </c>
      <c r="Q704" t="str">
        <f>CONCATENATE(C704,E704,G704,I704)</f>
        <v>14</v>
      </c>
      <c r="R704">
        <v>1</v>
      </c>
      <c r="X704" t="s">
        <v>275</v>
      </c>
      <c r="Y704" t="s">
        <v>264</v>
      </c>
      <c r="BG704">
        <v>1</v>
      </c>
      <c r="BH704">
        <v>4701</v>
      </c>
      <c r="BI704">
        <f>($BH$798-$BH$795)/200</f>
        <v>7.4999999999999997E-2</v>
      </c>
    </row>
    <row r="705" spans="1:61" x14ac:dyDescent="0.25">
      <c r="A705">
        <v>772</v>
      </c>
      <c r="B705">
        <v>216.37603300000001</v>
      </c>
      <c r="C705" s="2">
        <v>1</v>
      </c>
      <c r="F705">
        <v>215.07568900000001</v>
      </c>
      <c r="G705" s="4">
        <v>3</v>
      </c>
      <c r="H705">
        <v>214.47309200000001</v>
      </c>
      <c r="I705" s="3">
        <v>4</v>
      </c>
      <c r="P705">
        <v>3</v>
      </c>
      <c r="Q705" t="str">
        <f>CONCATENATE(C705,E705,G705,I705)</f>
        <v>134</v>
      </c>
      <c r="R705">
        <v>4</v>
      </c>
      <c r="X705" t="s">
        <v>274</v>
      </c>
      <c r="Y705" t="s">
        <v>259</v>
      </c>
      <c r="BG705">
        <v>4</v>
      </c>
      <c r="BH705">
        <v>4704</v>
      </c>
      <c r="BI705">
        <f>($BH$804-$BH$801)/200</f>
        <v>9.5000000000000001E-2</v>
      </c>
    </row>
    <row r="706" spans="1:61" x14ac:dyDescent="0.25">
      <c r="A706">
        <v>773</v>
      </c>
      <c r="B706">
        <v>215.38720499999999</v>
      </c>
      <c r="C706" s="2">
        <v>1</v>
      </c>
      <c r="F706">
        <v>215.099863</v>
      </c>
      <c r="G706" s="4">
        <v>3</v>
      </c>
      <c r="H706">
        <v>214.44402199999999</v>
      </c>
      <c r="I706" s="3">
        <v>4</v>
      </c>
      <c r="P706">
        <v>3</v>
      </c>
      <c r="Q706" t="str">
        <f>CONCATENATE(C706,E706,G706,I706)</f>
        <v>134</v>
      </c>
      <c r="R706">
        <v>3</v>
      </c>
      <c r="X706" t="s">
        <v>274</v>
      </c>
      <c r="Y706" t="s">
        <v>260</v>
      </c>
      <c r="BG706">
        <v>3</v>
      </c>
      <c r="BH706">
        <v>4713</v>
      </c>
      <c r="BI706">
        <f>($BH$805-$BH$802)/200</f>
        <v>0.15</v>
      </c>
    </row>
    <row r="707" spans="1:61" x14ac:dyDescent="0.25">
      <c r="A707">
        <v>774</v>
      </c>
      <c r="F707">
        <v>215.06151499999999</v>
      </c>
      <c r="G707" s="4">
        <v>3</v>
      </c>
      <c r="H707">
        <v>214.37856099999999</v>
      </c>
      <c r="I707" s="3">
        <v>4</v>
      </c>
      <c r="P707">
        <v>2</v>
      </c>
      <c r="Q707" t="str">
        <f>CONCATENATE(C707,E707,G707,I707)</f>
        <v>34</v>
      </c>
      <c r="R707">
        <v>2</v>
      </c>
      <c r="X707" t="s">
        <v>274</v>
      </c>
      <c r="Y707" t="s">
        <v>261</v>
      </c>
      <c r="BG707">
        <v>2</v>
      </c>
      <c r="BH707">
        <v>4718</v>
      </c>
      <c r="BI707">
        <f>($BH$806-$BH$803)/200</f>
        <v>0.105</v>
      </c>
    </row>
    <row r="708" spans="1:61" x14ac:dyDescent="0.25">
      <c r="A708">
        <v>775</v>
      </c>
      <c r="F708">
        <v>215.02017699999999</v>
      </c>
      <c r="G708" s="4">
        <v>3</v>
      </c>
      <c r="H708">
        <v>214.36933500000001</v>
      </c>
      <c r="I708" s="3">
        <v>4</v>
      </c>
      <c r="P708">
        <v>2</v>
      </c>
      <c r="Q708" t="str">
        <f>CONCATENATE(C708,E708,G708,I708)</f>
        <v>34</v>
      </c>
      <c r="R708" t="s">
        <v>22</v>
      </c>
      <c r="X708" t="s">
        <v>274</v>
      </c>
      <c r="Y708" t="s">
        <v>262</v>
      </c>
      <c r="BG708" t="s">
        <v>22</v>
      </c>
      <c r="BH708">
        <v>4726</v>
      </c>
      <c r="BI708">
        <f>($BH$807-$BH$804)/200</f>
        <v>0.115</v>
      </c>
    </row>
    <row r="709" spans="1:61" x14ac:dyDescent="0.25">
      <c r="A709">
        <v>776</v>
      </c>
      <c r="F709">
        <v>215.039815</v>
      </c>
      <c r="G709" s="4">
        <v>3</v>
      </c>
      <c r="H709">
        <v>214.35211999999999</v>
      </c>
      <c r="I709" s="3">
        <v>4</v>
      </c>
      <c r="P709">
        <v>2</v>
      </c>
      <c r="Q709" t="str">
        <f>CONCATENATE(C709,E709,G709,I709)</f>
        <v>34</v>
      </c>
      <c r="R709" t="s">
        <v>22</v>
      </c>
      <c r="X709" t="s">
        <v>274</v>
      </c>
      <c r="Y709" t="s">
        <v>259</v>
      </c>
      <c r="BG709" t="s">
        <v>22</v>
      </c>
      <c r="BH709">
        <v>4759</v>
      </c>
      <c r="BI709">
        <f>($BH$808-$BH$805)/200</f>
        <v>0.08</v>
      </c>
    </row>
    <row r="710" spans="1:61" x14ac:dyDescent="0.25">
      <c r="A710">
        <v>777</v>
      </c>
      <c r="F710">
        <v>215.063783</v>
      </c>
      <c r="G710" s="4">
        <v>3</v>
      </c>
      <c r="H710">
        <v>214.319647</v>
      </c>
      <c r="I710" s="3">
        <v>4</v>
      </c>
      <c r="P710">
        <v>2</v>
      </c>
      <c r="Q710" t="str">
        <f>CONCATENATE(C710,E710,G710,I710)</f>
        <v>34</v>
      </c>
      <c r="R710">
        <v>2</v>
      </c>
      <c r="X710" t="s">
        <v>274</v>
      </c>
      <c r="Y710" t="s">
        <v>260</v>
      </c>
      <c r="AB710" t="s">
        <v>334</v>
      </c>
      <c r="AC710" t="str">
        <f>CONCATENATE($R710,$R711,$R712,$R713)</f>
        <v>2314</v>
      </c>
      <c r="BG710">
        <v>2</v>
      </c>
      <c r="BH710">
        <v>4760</v>
      </c>
      <c r="BI710">
        <f>($BH$809-$BH$806)/200</f>
        <v>0.125</v>
      </c>
    </row>
    <row r="711" spans="1:61" x14ac:dyDescent="0.25">
      <c r="A711">
        <v>778</v>
      </c>
      <c r="F711">
        <v>215.03079500000001</v>
      </c>
      <c r="G711" s="4">
        <v>3</v>
      </c>
      <c r="H711">
        <v>214.36067600000001</v>
      </c>
      <c r="I711" s="3">
        <v>4</v>
      </c>
      <c r="P711">
        <v>2</v>
      </c>
      <c r="Q711" t="str">
        <f>CONCATENATE(C711,E711,G711,I711)</f>
        <v>34</v>
      </c>
      <c r="R711">
        <v>3</v>
      </c>
      <c r="X711" t="s">
        <v>274</v>
      </c>
      <c r="Y711" t="s">
        <v>261</v>
      </c>
      <c r="BG711">
        <v>3</v>
      </c>
      <c r="BH711">
        <v>4760</v>
      </c>
      <c r="BI711">
        <f>($BH$810-$BH$807)/200</f>
        <v>0.105</v>
      </c>
    </row>
    <row r="712" spans="1:61" x14ac:dyDescent="0.25">
      <c r="A712">
        <v>779</v>
      </c>
      <c r="F712">
        <v>215.07568900000001</v>
      </c>
      <c r="G712" s="4">
        <v>3</v>
      </c>
      <c r="H712">
        <v>214.53396499999999</v>
      </c>
      <c r="I712" s="3">
        <v>4</v>
      </c>
      <c r="P712">
        <v>2</v>
      </c>
      <c r="Q712" t="str">
        <f>CONCATENATE(C712,E712,G712,I712)</f>
        <v>34</v>
      </c>
      <c r="R712">
        <v>1</v>
      </c>
      <c r="X712" t="s">
        <v>274</v>
      </c>
      <c r="Y712" t="s">
        <v>262</v>
      </c>
      <c r="BG712">
        <v>1</v>
      </c>
      <c r="BH712">
        <v>4775</v>
      </c>
      <c r="BI712">
        <f>($BH$811-$BH$808)/200</f>
        <v>0.09</v>
      </c>
    </row>
    <row r="713" spans="1:61" x14ac:dyDescent="0.25">
      <c r="A713">
        <v>780</v>
      </c>
      <c r="P713">
        <v>0</v>
      </c>
      <c r="Q713" t="str">
        <f>CONCATENATE(C713,E713,G713,I713)</f>
        <v/>
      </c>
      <c r="R713">
        <v>4</v>
      </c>
      <c r="X713" t="s">
        <v>274</v>
      </c>
      <c r="Y713" t="s">
        <v>259</v>
      </c>
      <c r="BG713">
        <v>4</v>
      </c>
      <c r="BH713">
        <v>4775</v>
      </c>
      <c r="BI713">
        <f>($BH$812-$BH$809)/200</f>
        <v>0.08</v>
      </c>
    </row>
    <row r="714" spans="1:61" x14ac:dyDescent="0.25">
      <c r="A714">
        <v>781</v>
      </c>
      <c r="P714">
        <v>0</v>
      </c>
      <c r="Q714" t="str">
        <f>CONCATENATE(C714,E714,G714,I714)</f>
        <v/>
      </c>
      <c r="R714">
        <v>3</v>
      </c>
      <c r="X714" t="s">
        <v>274</v>
      </c>
      <c r="Y714" t="s">
        <v>260</v>
      </c>
      <c r="AB714" t="s">
        <v>274</v>
      </c>
      <c r="AC714" t="str">
        <f>CONCATENATE($R714,$R715,$R716,$R717)</f>
        <v>3214</v>
      </c>
      <c r="BG714">
        <v>3</v>
      </c>
      <c r="BH714">
        <v>4789</v>
      </c>
      <c r="BI714">
        <f>($BH$813-$BH$810)/200</f>
        <v>0.1</v>
      </c>
    </row>
    <row r="715" spans="1:61" x14ac:dyDescent="0.25">
      <c r="A715">
        <v>782</v>
      </c>
      <c r="D715">
        <v>233.914894</v>
      </c>
      <c r="E715" s="5">
        <v>2</v>
      </c>
      <c r="P715">
        <v>1</v>
      </c>
      <c r="Q715" t="str">
        <f>CONCATENATE(C715,E715,G715,I715)</f>
        <v>2</v>
      </c>
      <c r="R715">
        <v>2</v>
      </c>
      <c r="X715" t="s">
        <v>274</v>
      </c>
      <c r="Y715" t="s">
        <v>261</v>
      </c>
      <c r="BG715">
        <v>2</v>
      </c>
      <c r="BH715">
        <v>4791</v>
      </c>
      <c r="BI715">
        <f>($BH$814-$BH$811)/200</f>
        <v>0.11</v>
      </c>
    </row>
    <row r="716" spans="1:61" x14ac:dyDescent="0.25">
      <c r="A716">
        <v>783</v>
      </c>
      <c r="D716">
        <v>233.86376200000001</v>
      </c>
      <c r="E716" s="5">
        <v>2</v>
      </c>
      <c r="P716">
        <v>1</v>
      </c>
      <c r="Q716" t="str">
        <f>CONCATENATE(C716,E716,G716,I716)</f>
        <v>2</v>
      </c>
      <c r="R716">
        <v>1</v>
      </c>
      <c r="X716" t="s">
        <v>274</v>
      </c>
      <c r="Y716" t="s">
        <v>262</v>
      </c>
      <c r="BG716">
        <v>1</v>
      </c>
      <c r="BH716">
        <v>4803</v>
      </c>
      <c r="BI716">
        <f>($BH$815-$BH$812)/200</f>
        <v>0.08</v>
      </c>
    </row>
    <row r="717" spans="1:61" x14ac:dyDescent="0.25">
      <c r="A717">
        <v>784</v>
      </c>
      <c r="D717">
        <v>233.88633999999999</v>
      </c>
      <c r="E717" s="5">
        <v>2</v>
      </c>
      <c r="P717">
        <v>1</v>
      </c>
      <c r="Q717" t="str">
        <f>CONCATENATE(C717,E717,G717,I717)</f>
        <v>2</v>
      </c>
      <c r="R717">
        <v>4</v>
      </c>
      <c r="X717" t="s">
        <v>274</v>
      </c>
      <c r="Y717" t="s">
        <v>259</v>
      </c>
      <c r="BG717">
        <v>4</v>
      </c>
      <c r="BH717">
        <v>4804</v>
      </c>
      <c r="BI717">
        <f>($BH$816-$BH$813)/200</f>
        <v>8.5000000000000006E-2</v>
      </c>
    </row>
    <row r="718" spans="1:61" x14ac:dyDescent="0.25">
      <c r="A718">
        <v>785</v>
      </c>
      <c r="D718">
        <v>233.83933099999999</v>
      </c>
      <c r="E718" s="5">
        <v>2</v>
      </c>
      <c r="P718">
        <v>1</v>
      </c>
      <c r="Q718" t="str">
        <f>CONCATENATE(C718,E718,G718,I718)</f>
        <v>2</v>
      </c>
      <c r="R718">
        <v>3</v>
      </c>
      <c r="X718" t="s">
        <v>274</v>
      </c>
      <c r="Y718" t="s">
        <v>260</v>
      </c>
      <c r="AB718" t="s">
        <v>274</v>
      </c>
      <c r="AC718" t="str">
        <f>CONCATENATE($R718,$R719,$R720,$R721)</f>
        <v>3214</v>
      </c>
      <c r="BG718">
        <v>3</v>
      </c>
      <c r="BH718">
        <v>4815</v>
      </c>
      <c r="BI718">
        <f>($BH$817-$BH$814)/200</f>
        <v>9.5000000000000001E-2</v>
      </c>
    </row>
    <row r="719" spans="1:61" x14ac:dyDescent="0.25">
      <c r="A719">
        <v>786</v>
      </c>
      <c r="D719">
        <v>233.82454000000001</v>
      </c>
      <c r="E719" s="5">
        <v>2</v>
      </c>
      <c r="P719">
        <v>1</v>
      </c>
      <c r="Q719" t="str">
        <f>CONCATENATE(C719,E719,G719,I719)</f>
        <v>2</v>
      </c>
      <c r="R719">
        <v>2</v>
      </c>
      <c r="X719" t="s">
        <v>274</v>
      </c>
      <c r="Y719" t="s">
        <v>261</v>
      </c>
      <c r="BG719">
        <v>2</v>
      </c>
      <c r="BH719">
        <v>4817</v>
      </c>
      <c r="BI719">
        <f>($BH$818-$BH$815)/200</f>
        <v>0.115</v>
      </c>
    </row>
    <row r="720" spans="1:61" x14ac:dyDescent="0.25">
      <c r="A720">
        <v>787</v>
      </c>
      <c r="D720">
        <v>233.83005399999999</v>
      </c>
      <c r="E720" s="5">
        <v>2</v>
      </c>
      <c r="P720">
        <v>1</v>
      </c>
      <c r="Q720" t="str">
        <f>CONCATENATE(C720,E720,G720,I720)</f>
        <v>2</v>
      </c>
      <c r="R720">
        <v>1</v>
      </c>
      <c r="X720" t="s">
        <v>274</v>
      </c>
      <c r="Y720" t="s">
        <v>262</v>
      </c>
      <c r="BG720">
        <v>1</v>
      </c>
      <c r="BH720">
        <v>4829</v>
      </c>
      <c r="BI720">
        <f>($BH$819-$BH$816)/200</f>
        <v>0.08</v>
      </c>
    </row>
    <row r="721" spans="1:61" x14ac:dyDescent="0.25">
      <c r="A721">
        <v>788</v>
      </c>
      <c r="D721">
        <v>233.81686099999999</v>
      </c>
      <c r="E721" s="5">
        <v>2</v>
      </c>
      <c r="P721">
        <v>1</v>
      </c>
      <c r="Q721" t="str">
        <f>CONCATENATE(C721,E721,G721,I721)</f>
        <v>2</v>
      </c>
      <c r="R721">
        <v>4</v>
      </c>
      <c r="X721" t="s">
        <v>274</v>
      </c>
      <c r="Y721" t="s">
        <v>259</v>
      </c>
      <c r="BG721">
        <v>4</v>
      </c>
      <c r="BH721">
        <v>4831</v>
      </c>
      <c r="BI721">
        <f>($BH$820-$BH$817)/200</f>
        <v>7.4999999999999997E-2</v>
      </c>
    </row>
    <row r="722" spans="1:61" x14ac:dyDescent="0.25">
      <c r="A722">
        <v>789</v>
      </c>
      <c r="B722">
        <v>241.308729</v>
      </c>
      <c r="C722" s="2">
        <v>1</v>
      </c>
      <c r="D722">
        <v>233.78670499999998</v>
      </c>
      <c r="E722" s="5">
        <v>2</v>
      </c>
      <c r="P722">
        <v>2</v>
      </c>
      <c r="Q722" t="str">
        <f>CONCATENATE(C722,E722,G722,I722)</f>
        <v>12</v>
      </c>
      <c r="R722">
        <v>3</v>
      </c>
      <c r="X722" t="s">
        <v>274</v>
      </c>
      <c r="Y722" t="s">
        <v>260</v>
      </c>
      <c r="AB722" t="s">
        <v>274</v>
      </c>
      <c r="AC722" t="str">
        <f>CONCATENATE($R722,$R723,$R724,$R725)</f>
        <v>3214</v>
      </c>
      <c r="BG722">
        <v>3</v>
      </c>
      <c r="BH722">
        <v>4840</v>
      </c>
      <c r="BI722">
        <f>($BH$821-$BH$818)/200</f>
        <v>0.09</v>
      </c>
    </row>
    <row r="723" spans="1:61" x14ac:dyDescent="0.25">
      <c r="A723">
        <v>790</v>
      </c>
      <c r="B723">
        <v>241.294297</v>
      </c>
      <c r="C723" s="2">
        <v>1</v>
      </c>
      <c r="D723">
        <v>233.770985</v>
      </c>
      <c r="E723" s="5">
        <v>2</v>
      </c>
      <c r="P723">
        <v>2</v>
      </c>
      <c r="Q723" t="str">
        <f>CONCATENATE(C723,E723,G723,I723)</f>
        <v>12</v>
      </c>
      <c r="R723">
        <v>2</v>
      </c>
      <c r="X723" t="s">
        <v>274</v>
      </c>
      <c r="Y723" t="s">
        <v>261</v>
      </c>
      <c r="BG723">
        <v>2</v>
      </c>
      <c r="BH723">
        <v>4843</v>
      </c>
      <c r="BI723">
        <f>($BH$822-$BH$819)/200</f>
        <v>0.11</v>
      </c>
    </row>
    <row r="724" spans="1:61" x14ac:dyDescent="0.25">
      <c r="A724">
        <v>791</v>
      </c>
      <c r="B724">
        <v>241.34125399999999</v>
      </c>
      <c r="C724" s="2">
        <v>1</v>
      </c>
      <c r="D724">
        <v>233.914894</v>
      </c>
      <c r="E724" s="5">
        <v>2</v>
      </c>
      <c r="P724">
        <v>2</v>
      </c>
      <c r="Q724" t="str">
        <f>CONCATENATE(C724,E724,G724,I724)</f>
        <v>12</v>
      </c>
      <c r="R724">
        <v>1</v>
      </c>
      <c r="X724" t="s">
        <v>274</v>
      </c>
      <c r="Y724" t="s">
        <v>262</v>
      </c>
      <c r="BG724">
        <v>1</v>
      </c>
      <c r="BH724">
        <v>4854</v>
      </c>
      <c r="BI724">
        <f>($BH$823-$BH$820)/200</f>
        <v>8.5000000000000006E-2</v>
      </c>
    </row>
    <row r="725" spans="1:61" x14ac:dyDescent="0.25">
      <c r="A725">
        <v>792</v>
      </c>
      <c r="B725">
        <v>241.33547999999999</v>
      </c>
      <c r="C725" s="2">
        <v>1</v>
      </c>
      <c r="P725">
        <v>1</v>
      </c>
      <c r="Q725" t="str">
        <f>CONCATENATE(C725,E725,G725,I725)</f>
        <v>1</v>
      </c>
      <c r="R725">
        <v>4</v>
      </c>
      <c r="X725" t="s">
        <v>274</v>
      </c>
      <c r="Y725" t="s">
        <v>259</v>
      </c>
      <c r="BG725">
        <v>4</v>
      </c>
      <c r="BH725">
        <v>4859</v>
      </c>
      <c r="BI725">
        <f>($BH$824-$BH$821)/200</f>
        <v>0.09</v>
      </c>
    </row>
    <row r="726" spans="1:61" x14ac:dyDescent="0.25">
      <c r="A726">
        <v>793</v>
      </c>
      <c r="B726">
        <v>241.30945</v>
      </c>
      <c r="C726" s="2">
        <v>1</v>
      </c>
      <c r="P726">
        <v>1</v>
      </c>
      <c r="Q726" t="str">
        <f>CONCATENATE(C726,E726,G726,I726)</f>
        <v>1</v>
      </c>
      <c r="R726">
        <v>3</v>
      </c>
      <c r="X726" t="s">
        <v>274</v>
      </c>
      <c r="Y726" t="s">
        <v>260</v>
      </c>
      <c r="AB726" t="s">
        <v>274</v>
      </c>
      <c r="AC726" t="str">
        <f>CONCATENATE($R726,$R727,$R728,$R729)</f>
        <v>3214</v>
      </c>
      <c r="BG726">
        <v>3</v>
      </c>
      <c r="BH726">
        <v>4862</v>
      </c>
      <c r="BI726">
        <f>($BH$825-$BH$822)/200</f>
        <v>9.5000000000000001E-2</v>
      </c>
    </row>
    <row r="727" spans="1:61" x14ac:dyDescent="0.25">
      <c r="A727">
        <v>794</v>
      </c>
      <c r="B727">
        <v>241.24017599999999</v>
      </c>
      <c r="C727" s="2">
        <v>1</v>
      </c>
      <c r="P727">
        <v>1</v>
      </c>
      <c r="Q727" t="str">
        <f>CONCATENATE(C727,E727,G727,I727)</f>
        <v>1</v>
      </c>
      <c r="R727">
        <v>2</v>
      </c>
      <c r="X727" t="s">
        <v>274</v>
      </c>
      <c r="Y727" t="s">
        <v>261</v>
      </c>
      <c r="BG727">
        <v>2</v>
      </c>
      <c r="BH727">
        <v>4869</v>
      </c>
      <c r="BI727">
        <f>($BH$826-$BH$823)/200</f>
        <v>0.12</v>
      </c>
    </row>
    <row r="728" spans="1:61" x14ac:dyDescent="0.25">
      <c r="A728">
        <v>795</v>
      </c>
      <c r="B728">
        <v>241.11193700000001</v>
      </c>
      <c r="C728" s="2">
        <v>1</v>
      </c>
      <c r="H728">
        <v>238.79762499999998</v>
      </c>
      <c r="I728" s="3">
        <v>4</v>
      </c>
      <c r="P728">
        <v>2</v>
      </c>
      <c r="Q728" t="str">
        <f>CONCATENATE(C728,E728,G728,I728)</f>
        <v>14</v>
      </c>
      <c r="R728">
        <v>1</v>
      </c>
      <c r="X728" t="s">
        <v>274</v>
      </c>
      <c r="Y728" t="s">
        <v>262</v>
      </c>
      <c r="BG728">
        <v>1</v>
      </c>
      <c r="BH728">
        <v>4878</v>
      </c>
      <c r="BI728">
        <f>($BH$827-$BH$824)/200</f>
        <v>7.4999999999999997E-2</v>
      </c>
    </row>
    <row r="729" spans="1:61" x14ac:dyDescent="0.25">
      <c r="A729">
        <v>796</v>
      </c>
      <c r="B729">
        <v>241.192395</v>
      </c>
      <c r="C729" s="2">
        <v>1</v>
      </c>
      <c r="H729">
        <v>238.89416499999999</v>
      </c>
      <c r="I729" s="3">
        <v>4</v>
      </c>
      <c r="P729">
        <v>2</v>
      </c>
      <c r="Q729" t="str">
        <f>CONCATENATE(C729,E729,G729,I729)</f>
        <v>14</v>
      </c>
      <c r="R729">
        <v>4</v>
      </c>
      <c r="X729" t="s">
        <v>274</v>
      </c>
      <c r="Y729" t="s">
        <v>259</v>
      </c>
      <c r="BG729">
        <v>4</v>
      </c>
      <c r="BH729">
        <v>4884</v>
      </c>
      <c r="BI729">
        <f>($BH$828-$BH$825)/200</f>
        <v>8.5000000000000006E-2</v>
      </c>
    </row>
    <row r="730" spans="1:61" x14ac:dyDescent="0.25">
      <c r="A730">
        <v>797</v>
      </c>
      <c r="B730">
        <v>241.308729</v>
      </c>
      <c r="C730" s="2">
        <v>1</v>
      </c>
      <c r="F730">
        <v>240.60855899999999</v>
      </c>
      <c r="G730" s="4">
        <v>3</v>
      </c>
      <c r="H730">
        <v>238.84607700000001</v>
      </c>
      <c r="I730" s="3">
        <v>4</v>
      </c>
      <c r="P730">
        <v>3</v>
      </c>
      <c r="Q730" t="str">
        <f>CONCATENATE(C730,E730,G730,I730)</f>
        <v>134</v>
      </c>
      <c r="R730">
        <v>3</v>
      </c>
      <c r="X730" t="s">
        <v>274</v>
      </c>
      <c r="Y730" t="s">
        <v>260</v>
      </c>
      <c r="AB730" t="s">
        <v>274</v>
      </c>
      <c r="AC730" t="str">
        <f>CONCATENATE($R730,$R731,$R732,$R733)</f>
        <v>3214</v>
      </c>
      <c r="BG730">
        <v>3</v>
      </c>
      <c r="BH730">
        <v>4887</v>
      </c>
      <c r="BI730">
        <f>($BH$829-$BH$826)/200</f>
        <v>9.5000000000000001E-2</v>
      </c>
    </row>
    <row r="731" spans="1:61" x14ac:dyDescent="0.25">
      <c r="A731">
        <v>798</v>
      </c>
      <c r="F731">
        <v>240.593613</v>
      </c>
      <c r="G731" s="4">
        <v>3</v>
      </c>
      <c r="H731">
        <v>238.78896599999999</v>
      </c>
      <c r="I731" s="3">
        <v>4</v>
      </c>
      <c r="P731">
        <v>2</v>
      </c>
      <c r="Q731" t="str">
        <f>CONCATENATE(C731,E731,G731,I731)</f>
        <v>34</v>
      </c>
      <c r="R731">
        <v>2</v>
      </c>
      <c r="X731" t="s">
        <v>274</v>
      </c>
      <c r="Y731" t="s">
        <v>261</v>
      </c>
      <c r="BG731">
        <v>2</v>
      </c>
      <c r="BH731">
        <v>4894</v>
      </c>
      <c r="BI731">
        <f>($BH$830-$BH$827)/200</f>
        <v>0.115</v>
      </c>
    </row>
    <row r="732" spans="1:61" x14ac:dyDescent="0.25">
      <c r="A732">
        <v>799</v>
      </c>
      <c r="F732">
        <v>240.578305</v>
      </c>
      <c r="G732" s="4">
        <v>3</v>
      </c>
      <c r="H732">
        <v>238.75814299999999</v>
      </c>
      <c r="I732" s="3">
        <v>4</v>
      </c>
      <c r="P732">
        <v>2</v>
      </c>
      <c r="Q732" t="str">
        <f>CONCATENATE(C732,E732,G732,I732)</f>
        <v>34</v>
      </c>
      <c r="R732">
        <v>1</v>
      </c>
      <c r="X732" t="s">
        <v>274</v>
      </c>
      <c r="Y732" t="s">
        <v>262</v>
      </c>
      <c r="BG732">
        <v>1</v>
      </c>
      <c r="BH732">
        <v>4902</v>
      </c>
      <c r="BI732">
        <f>($BH$831-$BH$828)/200</f>
        <v>8.5000000000000006E-2</v>
      </c>
    </row>
    <row r="733" spans="1:61" x14ac:dyDescent="0.25">
      <c r="A733">
        <v>800</v>
      </c>
      <c r="F733">
        <v>240.595314</v>
      </c>
      <c r="G733" s="4">
        <v>3</v>
      </c>
      <c r="H733">
        <v>238.78185099999999</v>
      </c>
      <c r="I733" s="3">
        <v>4</v>
      </c>
      <c r="P733">
        <v>2</v>
      </c>
      <c r="Q733" t="str">
        <f>CONCATENATE(C733,E733,G733,I733)</f>
        <v>34</v>
      </c>
      <c r="R733">
        <v>4</v>
      </c>
      <c r="X733" t="s">
        <v>274</v>
      </c>
      <c r="Y733" t="s">
        <v>259</v>
      </c>
      <c r="BG733">
        <v>4</v>
      </c>
      <c r="BH733">
        <v>4908</v>
      </c>
      <c r="BI733">
        <f>($BH$832-$BH$829)/200</f>
        <v>0.08</v>
      </c>
    </row>
    <row r="734" spans="1:61" x14ac:dyDescent="0.25">
      <c r="A734">
        <v>801</v>
      </c>
      <c r="F734">
        <v>240.607889</v>
      </c>
      <c r="G734" s="4">
        <v>3</v>
      </c>
      <c r="H734">
        <v>238.766751</v>
      </c>
      <c r="I734" s="3">
        <v>4</v>
      </c>
      <c r="P734">
        <v>2</v>
      </c>
      <c r="Q734" t="str">
        <f>CONCATENATE(C734,E734,G734,I734)</f>
        <v>34</v>
      </c>
      <c r="R734">
        <v>3</v>
      </c>
      <c r="X734" t="s">
        <v>274</v>
      </c>
      <c r="Y734" t="s">
        <v>260</v>
      </c>
      <c r="AB734" t="s">
        <v>274</v>
      </c>
      <c r="AC734" t="str">
        <f>CONCATENATE($R734,$R735,$R736,$R737)</f>
        <v>3214</v>
      </c>
      <c r="BG734">
        <v>3</v>
      </c>
      <c r="BH734">
        <v>4912</v>
      </c>
      <c r="BI734">
        <f>($BH$833-$BH$830)/200</f>
        <v>0.105</v>
      </c>
    </row>
    <row r="735" spans="1:61" x14ac:dyDescent="0.25">
      <c r="A735">
        <v>802</v>
      </c>
      <c r="F735">
        <v>240.608046</v>
      </c>
      <c r="G735" s="4">
        <v>3</v>
      </c>
      <c r="H735">
        <v>238.75577200000001</v>
      </c>
      <c r="I735" s="3">
        <v>4</v>
      </c>
      <c r="P735">
        <v>2</v>
      </c>
      <c r="Q735" t="str">
        <f>CONCATENATE(C735,E735,G735,I735)</f>
        <v>34</v>
      </c>
      <c r="R735">
        <v>2</v>
      </c>
      <c r="X735" t="s">
        <v>274</v>
      </c>
      <c r="Y735" t="s">
        <v>261</v>
      </c>
      <c r="BG735">
        <v>2</v>
      </c>
      <c r="BH735">
        <v>4920</v>
      </c>
      <c r="BI735">
        <f>($BH$834-$BH$831)/200</f>
        <v>0.115</v>
      </c>
    </row>
    <row r="736" spans="1:61" x14ac:dyDescent="0.25">
      <c r="A736">
        <v>803</v>
      </c>
      <c r="F736">
        <v>240.60010599999998</v>
      </c>
      <c r="G736" s="4">
        <v>3</v>
      </c>
      <c r="H736">
        <v>238.734328</v>
      </c>
      <c r="I736" s="3">
        <v>4</v>
      </c>
      <c r="P736">
        <v>2</v>
      </c>
      <c r="Q736" t="str">
        <f>CONCATENATE(C736,E736,G736,I736)</f>
        <v>34</v>
      </c>
      <c r="R736">
        <v>1</v>
      </c>
      <c r="X736" t="s">
        <v>274</v>
      </c>
      <c r="Y736" t="s">
        <v>262</v>
      </c>
      <c r="BG736">
        <v>1</v>
      </c>
      <c r="BH736">
        <v>4928</v>
      </c>
      <c r="BI736">
        <f>($BH$835-$BH$832)/200</f>
        <v>0.1</v>
      </c>
    </row>
    <row r="737" spans="1:61" x14ac:dyDescent="0.25">
      <c r="A737">
        <v>804</v>
      </c>
      <c r="D737">
        <v>257.790997</v>
      </c>
      <c r="E737" s="5">
        <v>2</v>
      </c>
      <c r="F737">
        <v>240.60855899999999</v>
      </c>
      <c r="G737" s="4">
        <v>3</v>
      </c>
      <c r="H737">
        <v>238.79762499999998</v>
      </c>
      <c r="I737" s="3">
        <v>4</v>
      </c>
      <c r="J737">
        <v>235.558571</v>
      </c>
      <c r="K737" t="s">
        <v>22</v>
      </c>
      <c r="Q737" t="str">
        <f>CONCATENATE(C737,E737,G737,I737)</f>
        <v>234</v>
      </c>
      <c r="R737">
        <v>4</v>
      </c>
      <c r="X737" t="s">
        <v>274</v>
      </c>
      <c r="Y737" t="s">
        <v>259</v>
      </c>
      <c r="BG737">
        <v>4</v>
      </c>
      <c r="BH737">
        <v>4936</v>
      </c>
      <c r="BI737">
        <f>($BH$836-$BH$833)/200</f>
        <v>0.08</v>
      </c>
    </row>
    <row r="738" spans="1:61" x14ac:dyDescent="0.25">
      <c r="A738">
        <v>840</v>
      </c>
      <c r="Q738" t="str">
        <f>CONCATENATE(C738,E738,G738,I738)</f>
        <v/>
      </c>
      <c r="R738">
        <v>3</v>
      </c>
      <c r="X738" t="s">
        <v>274</v>
      </c>
      <c r="Y738" t="s">
        <v>260</v>
      </c>
      <c r="AB738" t="s">
        <v>274</v>
      </c>
      <c r="AC738" t="str">
        <f>CONCATENATE($R738,$R739,$R740,$R741)</f>
        <v>3214</v>
      </c>
      <c r="BG738">
        <v>3</v>
      </c>
      <c r="BH738">
        <v>4937</v>
      </c>
      <c r="BI738">
        <f>($BH$837-$BH$834)/200</f>
        <v>0.115</v>
      </c>
    </row>
    <row r="739" spans="1:61" x14ac:dyDescent="0.25">
      <c r="A739">
        <v>841</v>
      </c>
      <c r="Q739" t="str">
        <f>CONCATENATE(C739,E739,G739,I739)</f>
        <v/>
      </c>
      <c r="R739">
        <v>2</v>
      </c>
      <c r="X739" t="s">
        <v>274</v>
      </c>
      <c r="Y739" t="s">
        <v>261</v>
      </c>
      <c r="BG739">
        <v>2</v>
      </c>
      <c r="BH739">
        <v>4946</v>
      </c>
      <c r="BI739">
        <f>($BH$838-$BH$835)/200</f>
        <v>0.11</v>
      </c>
    </row>
    <row r="740" spans="1:61" x14ac:dyDescent="0.25">
      <c r="A740">
        <v>842</v>
      </c>
      <c r="J740">
        <v>38.171168999999999</v>
      </c>
      <c r="K740" t="s">
        <v>22</v>
      </c>
      <c r="Q740" t="str">
        <f>CONCATENATE(C740,E740,G740,I740)</f>
        <v/>
      </c>
      <c r="R740">
        <v>1</v>
      </c>
      <c r="X740" t="s">
        <v>274</v>
      </c>
      <c r="Y740" t="s">
        <v>262</v>
      </c>
      <c r="BG740">
        <v>1</v>
      </c>
      <c r="BH740">
        <v>4954</v>
      </c>
      <c r="BI740">
        <f>($BH$839-$BH$836)/200</f>
        <v>0.105</v>
      </c>
    </row>
    <row r="741" spans="1:61" x14ac:dyDescent="0.25">
      <c r="A741">
        <v>843</v>
      </c>
      <c r="D741">
        <v>44.926269000000005</v>
      </c>
      <c r="E741" s="5">
        <v>2</v>
      </c>
      <c r="P741">
        <v>1</v>
      </c>
      <c r="Q741" t="str">
        <f>CONCATENATE(C741,E741,G741,I741)</f>
        <v>2</v>
      </c>
      <c r="R741">
        <v>4</v>
      </c>
      <c r="X741" t="s">
        <v>274</v>
      </c>
      <c r="Y741" t="s">
        <v>259</v>
      </c>
      <c r="BG741">
        <v>4</v>
      </c>
      <c r="BH741">
        <v>4961</v>
      </c>
      <c r="BI741">
        <f>($BH$840-$BH$837)/200</f>
        <v>7.4999999999999997E-2</v>
      </c>
    </row>
    <row r="742" spans="1:61" x14ac:dyDescent="0.25">
      <c r="A742">
        <v>844</v>
      </c>
      <c r="D742">
        <v>44.910644000000005</v>
      </c>
      <c r="E742" s="5">
        <v>2</v>
      </c>
      <c r="P742">
        <v>1</v>
      </c>
      <c r="Q742" t="str">
        <f>CONCATENATE(C742,E742,G742,I742)</f>
        <v>2</v>
      </c>
      <c r="R742">
        <v>3</v>
      </c>
      <c r="X742" t="s">
        <v>274</v>
      </c>
      <c r="Y742" t="s">
        <v>260</v>
      </c>
      <c r="AB742" t="s">
        <v>274</v>
      </c>
      <c r="AC742" t="str">
        <f>CONCATENATE($R742,$R743,$R744,$R745)</f>
        <v>3214</v>
      </c>
      <c r="BG742">
        <v>3</v>
      </c>
      <c r="BH742">
        <v>4964</v>
      </c>
      <c r="BI742">
        <f>($BH$841-$BH$838)/200</f>
        <v>0.13</v>
      </c>
    </row>
    <row r="743" spans="1:61" x14ac:dyDescent="0.25">
      <c r="A743">
        <v>845</v>
      </c>
      <c r="D743">
        <v>44.894916000000002</v>
      </c>
      <c r="E743" s="5">
        <v>2</v>
      </c>
      <c r="P743">
        <v>1</v>
      </c>
      <c r="Q743" t="str">
        <f>CONCATENATE(C743,E743,G743,I743)</f>
        <v>2</v>
      </c>
      <c r="R743">
        <v>2</v>
      </c>
      <c r="X743" t="s">
        <v>274</v>
      </c>
      <c r="Y743" t="s">
        <v>261</v>
      </c>
      <c r="BG743">
        <v>2</v>
      </c>
      <c r="BH743">
        <v>4970</v>
      </c>
      <c r="BI743">
        <f>($BH$842-$BH$839)/200</f>
        <v>0.115</v>
      </c>
    </row>
    <row r="744" spans="1:61" x14ac:dyDescent="0.25">
      <c r="A744">
        <v>846</v>
      </c>
      <c r="D744">
        <v>44.871895000000002</v>
      </c>
      <c r="E744" s="5">
        <v>2</v>
      </c>
      <c r="P744">
        <v>1</v>
      </c>
      <c r="Q744" t="str">
        <f>CONCATENATE(C744,E744,G744,I744)</f>
        <v>2</v>
      </c>
      <c r="R744">
        <v>1</v>
      </c>
      <c r="X744" t="s">
        <v>274</v>
      </c>
      <c r="Y744" t="s">
        <v>262</v>
      </c>
      <c r="BG744">
        <v>1</v>
      </c>
      <c r="BH744">
        <v>4981</v>
      </c>
      <c r="BI744">
        <f>($BH$843-$BH$840)/200</f>
        <v>0.13</v>
      </c>
    </row>
    <row r="745" spans="1:61" x14ac:dyDescent="0.25">
      <c r="A745">
        <v>847</v>
      </c>
      <c r="B745">
        <v>50.171505000000003</v>
      </c>
      <c r="C745" s="2">
        <v>1</v>
      </c>
      <c r="D745">
        <v>44.926269000000005</v>
      </c>
      <c r="E745" s="5">
        <v>2</v>
      </c>
      <c r="P745">
        <v>2</v>
      </c>
      <c r="Q745" t="str">
        <f>CONCATENATE(C745,E745,G745,I745)</f>
        <v>12</v>
      </c>
      <c r="R745">
        <v>4</v>
      </c>
      <c r="X745" t="s">
        <v>274</v>
      </c>
      <c r="Y745" t="s">
        <v>259</v>
      </c>
      <c r="BG745">
        <v>4</v>
      </c>
      <c r="BH745">
        <v>4986</v>
      </c>
      <c r="BI745">
        <f>($BH$844-$BH$841)/200</f>
        <v>7.4999999999999997E-2</v>
      </c>
    </row>
    <row r="746" spans="1:61" x14ac:dyDescent="0.25">
      <c r="A746">
        <v>848</v>
      </c>
      <c r="B746">
        <v>50.174732000000006</v>
      </c>
      <c r="C746" s="2">
        <v>1</v>
      </c>
      <c r="D746">
        <v>44.898666000000006</v>
      </c>
      <c r="E746" s="5">
        <v>2</v>
      </c>
      <c r="P746">
        <v>2</v>
      </c>
      <c r="Q746" t="str">
        <f>CONCATENATE(C746,E746,G746,I746)</f>
        <v>12</v>
      </c>
      <c r="R746">
        <v>3</v>
      </c>
      <c r="X746" t="s">
        <v>275</v>
      </c>
      <c r="Y746" t="s">
        <v>263</v>
      </c>
      <c r="AB746" t="s">
        <v>274</v>
      </c>
      <c r="AC746" t="str">
        <f>CONCATENATE($R746,$R747,$R748,$R749)</f>
        <v>3214</v>
      </c>
      <c r="BG746">
        <v>3</v>
      </c>
      <c r="BH746">
        <v>4989</v>
      </c>
      <c r="BI746">
        <f>($BH$850-$BH$847)/200</f>
        <v>0.05</v>
      </c>
    </row>
    <row r="747" spans="1:61" x14ac:dyDescent="0.25">
      <c r="A747">
        <v>849</v>
      </c>
      <c r="B747">
        <v>50.152756000000004</v>
      </c>
      <c r="C747" s="2">
        <v>1</v>
      </c>
      <c r="D747">
        <v>45.035221</v>
      </c>
      <c r="E747" s="5">
        <v>2</v>
      </c>
      <c r="P747">
        <v>2</v>
      </c>
      <c r="Q747" t="str">
        <f>CONCATENATE(C747,E747,G747,I747)</f>
        <v>12</v>
      </c>
      <c r="R747">
        <v>2</v>
      </c>
      <c r="X747" t="s">
        <v>275</v>
      </c>
      <c r="Y747" t="s">
        <v>264</v>
      </c>
      <c r="BG747">
        <v>2</v>
      </c>
      <c r="BH747">
        <v>4996</v>
      </c>
      <c r="BI747">
        <f>($BH$851-$BH$848)/200</f>
        <v>9.5000000000000001E-2</v>
      </c>
    </row>
    <row r="748" spans="1:61" x14ac:dyDescent="0.25">
      <c r="A748">
        <v>850</v>
      </c>
      <c r="B748">
        <v>50.160934000000005</v>
      </c>
      <c r="C748" s="2">
        <v>1</v>
      </c>
      <c r="D748">
        <v>44.926269000000005</v>
      </c>
      <c r="E748" s="5">
        <v>2</v>
      </c>
      <c r="P748">
        <v>2</v>
      </c>
      <c r="Q748" t="str">
        <f>CONCATENATE(C748,E748,G748,I748)</f>
        <v>12</v>
      </c>
      <c r="R748">
        <v>1</v>
      </c>
      <c r="X748" t="s">
        <v>275</v>
      </c>
      <c r="Y748" t="s">
        <v>265</v>
      </c>
      <c r="BG748">
        <v>1</v>
      </c>
      <c r="BH748">
        <v>5006</v>
      </c>
      <c r="BI748">
        <f>($BH$852-$BH$849)/200</f>
        <v>7.4999999999999997E-2</v>
      </c>
    </row>
    <row r="749" spans="1:61" x14ac:dyDescent="0.25">
      <c r="A749">
        <v>851</v>
      </c>
      <c r="B749">
        <v>50.187599000000006</v>
      </c>
      <c r="C749" s="2">
        <v>1</v>
      </c>
      <c r="P749">
        <v>1</v>
      </c>
      <c r="Q749" t="str">
        <f>CONCATENATE(C749,E749,G749,I749)</f>
        <v>1</v>
      </c>
      <c r="R749">
        <v>4</v>
      </c>
      <c r="X749" t="s">
        <v>275</v>
      </c>
      <c r="Y749" t="s">
        <v>266</v>
      </c>
      <c r="BG749">
        <v>4</v>
      </c>
      <c r="BH749">
        <v>5013</v>
      </c>
      <c r="BI749">
        <f>($BH$853-$BH$850)/200</f>
        <v>0.115</v>
      </c>
    </row>
    <row r="750" spans="1:61" x14ac:dyDescent="0.25">
      <c r="A750">
        <v>852</v>
      </c>
      <c r="B750">
        <v>50.219265</v>
      </c>
      <c r="C750" s="2">
        <v>1</v>
      </c>
      <c r="F750">
        <v>47.709659000000002</v>
      </c>
      <c r="G750" s="4">
        <v>3</v>
      </c>
      <c r="P750">
        <v>2</v>
      </c>
      <c r="Q750" t="str">
        <f>CONCATENATE(C750,E750,G750,I750)</f>
        <v>13</v>
      </c>
      <c r="R750">
        <v>3</v>
      </c>
      <c r="X750" t="s">
        <v>275</v>
      </c>
      <c r="Y750" t="s">
        <v>263</v>
      </c>
      <c r="AB750" t="s">
        <v>274</v>
      </c>
      <c r="AC750" t="str">
        <f>CONCATENATE($R750,$R751,$R752,$R753)</f>
        <v>3214</v>
      </c>
      <c r="BG750">
        <v>3</v>
      </c>
      <c r="BH750">
        <v>5016</v>
      </c>
      <c r="BI750">
        <f>($BH$854-$BH$851)/200</f>
        <v>7.0000000000000007E-2</v>
      </c>
    </row>
    <row r="751" spans="1:61" x14ac:dyDescent="0.25">
      <c r="A751">
        <v>853</v>
      </c>
      <c r="B751">
        <v>50.171505000000003</v>
      </c>
      <c r="C751" s="2">
        <v>1</v>
      </c>
      <c r="F751">
        <v>47.709659000000002</v>
      </c>
      <c r="G751" s="4">
        <v>3</v>
      </c>
      <c r="H751">
        <v>47.044746000000004</v>
      </c>
      <c r="I751" s="3">
        <v>4</v>
      </c>
      <c r="P751">
        <v>3</v>
      </c>
      <c r="Q751" t="str">
        <f>CONCATENATE(C751,E751,G751,I751)</f>
        <v>134</v>
      </c>
      <c r="R751">
        <v>2</v>
      </c>
      <c r="X751" t="s">
        <v>275</v>
      </c>
      <c r="Y751" t="s">
        <v>264</v>
      </c>
      <c r="BG751">
        <v>2</v>
      </c>
      <c r="BH751">
        <v>5021</v>
      </c>
      <c r="BI751">
        <f>($BH$855-$BH$852)/200</f>
        <v>9.5000000000000001E-2</v>
      </c>
    </row>
    <row r="752" spans="1:61" x14ac:dyDescent="0.25">
      <c r="A752">
        <v>854</v>
      </c>
      <c r="F752">
        <v>47.709659000000002</v>
      </c>
      <c r="G752" s="4">
        <v>3</v>
      </c>
      <c r="H752">
        <v>46.969177000000002</v>
      </c>
      <c r="I752" s="3">
        <v>4</v>
      </c>
      <c r="P752">
        <v>2</v>
      </c>
      <c r="Q752" t="str">
        <f>CONCATENATE(C752,E752,G752,I752)</f>
        <v>34</v>
      </c>
      <c r="R752">
        <v>1</v>
      </c>
      <c r="X752" t="s">
        <v>275</v>
      </c>
      <c r="Y752" t="s">
        <v>265</v>
      </c>
      <c r="BG752">
        <v>1</v>
      </c>
      <c r="BH752">
        <v>5033</v>
      </c>
      <c r="BI752">
        <f>($BH$856-$BH$853)/200</f>
        <v>0.08</v>
      </c>
    </row>
    <row r="753" spans="1:61" x14ac:dyDescent="0.25">
      <c r="A753">
        <v>855</v>
      </c>
      <c r="F753">
        <v>47.709659000000002</v>
      </c>
      <c r="G753" s="4">
        <v>3</v>
      </c>
      <c r="H753">
        <v>46.958342999999999</v>
      </c>
      <c r="I753" s="3">
        <v>4</v>
      </c>
      <c r="P753">
        <v>2</v>
      </c>
      <c r="Q753" t="str">
        <f>CONCATENATE(C753,E753,G753,I753)</f>
        <v>34</v>
      </c>
      <c r="R753">
        <v>4</v>
      </c>
      <c r="X753" t="s">
        <v>275</v>
      </c>
      <c r="Y753" t="s">
        <v>266</v>
      </c>
      <c r="BG753">
        <v>4</v>
      </c>
      <c r="BH753">
        <v>5038</v>
      </c>
      <c r="BI753">
        <f>($BH$857-$BH$854)/200</f>
        <v>0.115</v>
      </c>
    </row>
    <row r="754" spans="1:61" x14ac:dyDescent="0.25">
      <c r="A754">
        <v>856</v>
      </c>
      <c r="F754">
        <v>47.761219000000004</v>
      </c>
      <c r="G754" s="4">
        <v>3</v>
      </c>
      <c r="H754">
        <v>46.988033000000001</v>
      </c>
      <c r="I754" s="3">
        <v>4</v>
      </c>
      <c r="P754">
        <v>2</v>
      </c>
      <c r="Q754" t="str">
        <f>CONCATENATE(C754,E754,G754,I754)</f>
        <v>34</v>
      </c>
      <c r="R754">
        <v>3</v>
      </c>
      <c r="X754" t="s">
        <v>275</v>
      </c>
      <c r="Y754" t="s">
        <v>263</v>
      </c>
      <c r="BG754">
        <v>3</v>
      </c>
      <c r="BH754">
        <v>5045</v>
      </c>
      <c r="BI754">
        <f>($BH$858-$BH$855)/200</f>
        <v>7.4999999999999997E-2</v>
      </c>
    </row>
    <row r="755" spans="1:61" x14ac:dyDescent="0.25">
      <c r="A755">
        <v>857</v>
      </c>
      <c r="F755">
        <v>47.709659000000002</v>
      </c>
      <c r="G755" s="4">
        <v>3</v>
      </c>
      <c r="H755">
        <v>46.997616000000001</v>
      </c>
      <c r="I755" s="3">
        <v>4</v>
      </c>
      <c r="P755">
        <v>2</v>
      </c>
      <c r="Q755" t="str">
        <f>CONCATENATE(C755,E755,G755,I755)</f>
        <v>34</v>
      </c>
      <c r="R755">
        <v>2</v>
      </c>
      <c r="X755" t="s">
        <v>275</v>
      </c>
      <c r="Y755" t="s">
        <v>264</v>
      </c>
      <c r="BG755">
        <v>2</v>
      </c>
      <c r="BH755">
        <v>5047</v>
      </c>
      <c r="BI755">
        <f>($BH$859-$BH$856)/200</f>
        <v>8.5000000000000006E-2</v>
      </c>
    </row>
    <row r="756" spans="1:61" x14ac:dyDescent="0.25">
      <c r="A756">
        <v>858</v>
      </c>
      <c r="F756">
        <v>47.709659000000002</v>
      </c>
      <c r="G756" s="4">
        <v>3</v>
      </c>
      <c r="H756">
        <v>47.044746000000004</v>
      </c>
      <c r="I756" s="3">
        <v>4</v>
      </c>
      <c r="P756">
        <v>2</v>
      </c>
      <c r="Q756" t="str">
        <f>CONCATENATE(C756,E756,G756,I756)</f>
        <v>34</v>
      </c>
      <c r="R756" t="s">
        <v>22</v>
      </c>
      <c r="X756" t="s">
        <v>275</v>
      </c>
      <c r="Y756" t="s">
        <v>265</v>
      </c>
      <c r="BG756" t="s">
        <v>22</v>
      </c>
      <c r="BH756">
        <v>5054</v>
      </c>
      <c r="BI756">
        <f>($BH$860-$BH$857)/200</f>
        <v>0.08</v>
      </c>
    </row>
    <row r="757" spans="1:61" x14ac:dyDescent="0.25">
      <c r="A757">
        <v>859</v>
      </c>
      <c r="F757">
        <v>47.709659000000002</v>
      </c>
      <c r="G757" s="4">
        <v>3</v>
      </c>
      <c r="P757">
        <v>1</v>
      </c>
      <c r="Q757" t="str">
        <f>CONCATENATE(C757,E757,G757,I757)</f>
        <v>3</v>
      </c>
      <c r="R757" t="s">
        <v>22</v>
      </c>
      <c r="X757" t="s">
        <v>275</v>
      </c>
      <c r="Y757" t="s">
        <v>266</v>
      </c>
      <c r="BG757" t="s">
        <v>22</v>
      </c>
      <c r="BH757">
        <v>5088</v>
      </c>
      <c r="BI757">
        <f>($BH$861-$BH$858)/200</f>
        <v>0.11</v>
      </c>
    </row>
    <row r="758" spans="1:61" x14ac:dyDescent="0.25">
      <c r="A758">
        <v>860</v>
      </c>
      <c r="P758">
        <v>0</v>
      </c>
      <c r="Q758" t="str">
        <f>CONCATENATE(C758,E758,G758,I758)</f>
        <v/>
      </c>
      <c r="R758">
        <v>1</v>
      </c>
      <c r="X758" t="s">
        <v>275</v>
      </c>
      <c r="Y758" t="s">
        <v>263</v>
      </c>
      <c r="AB758" t="s">
        <v>275</v>
      </c>
      <c r="AC758" t="str">
        <f>CONCATENATE($R758,$R759,$R760,$R761)</f>
        <v>1234</v>
      </c>
      <c r="BG758">
        <v>1</v>
      </c>
      <c r="BH758">
        <v>5089</v>
      </c>
      <c r="BI758">
        <f>($BH$862-$BH$859)/200</f>
        <v>7.4999999999999997E-2</v>
      </c>
    </row>
    <row r="759" spans="1:61" x14ac:dyDescent="0.25">
      <c r="A759">
        <v>861</v>
      </c>
      <c r="P759">
        <v>0</v>
      </c>
      <c r="Q759" t="str">
        <f>CONCATENATE(C759,E759,G759,I759)</f>
        <v/>
      </c>
      <c r="R759">
        <v>2</v>
      </c>
      <c r="X759" t="s">
        <v>275</v>
      </c>
      <c r="Y759" t="s">
        <v>264</v>
      </c>
      <c r="BG759">
        <v>2</v>
      </c>
      <c r="BH759">
        <v>5098</v>
      </c>
      <c r="BI759">
        <f>($BH$863-$BH$860)/200</f>
        <v>0.09</v>
      </c>
    </row>
    <row r="760" spans="1:61" x14ac:dyDescent="0.25">
      <c r="A760">
        <v>862</v>
      </c>
      <c r="P760">
        <v>0</v>
      </c>
      <c r="Q760" t="str">
        <f>CONCATENATE(C760,E760,G760,I760)</f>
        <v/>
      </c>
      <c r="R760">
        <v>3</v>
      </c>
      <c r="X760" t="s">
        <v>275</v>
      </c>
      <c r="Y760" t="s">
        <v>265</v>
      </c>
      <c r="BG760">
        <v>3</v>
      </c>
      <c r="BH760">
        <v>5103</v>
      </c>
      <c r="BI760">
        <f>($BH$864-$BH$861)/200</f>
        <v>7.4999999999999997E-2</v>
      </c>
    </row>
    <row r="761" spans="1:61" x14ac:dyDescent="0.25">
      <c r="A761">
        <v>863</v>
      </c>
      <c r="P761">
        <v>0</v>
      </c>
      <c r="Q761" t="str">
        <f>CONCATENATE(C761,E761,G761,I761)</f>
        <v/>
      </c>
      <c r="R761">
        <v>4</v>
      </c>
      <c r="X761" t="s">
        <v>275</v>
      </c>
      <c r="Y761" t="s">
        <v>266</v>
      </c>
      <c r="BG761">
        <v>4</v>
      </c>
      <c r="BH761">
        <v>5107</v>
      </c>
      <c r="BI761">
        <f>($BH$865-$BH$862)/200</f>
        <v>0.12</v>
      </c>
    </row>
    <row r="762" spans="1:61" x14ac:dyDescent="0.25">
      <c r="A762">
        <v>864</v>
      </c>
      <c r="P762">
        <v>0</v>
      </c>
      <c r="Q762" t="str">
        <f>CONCATENATE(C762,E762,G762,I762)</f>
        <v/>
      </c>
      <c r="R762">
        <v>1</v>
      </c>
      <c r="X762" t="s">
        <v>275</v>
      </c>
      <c r="Y762" t="s">
        <v>263</v>
      </c>
      <c r="AB762" t="s">
        <v>275</v>
      </c>
      <c r="AC762" t="str">
        <f>CONCATENATE($R762,$R763,$R764,$R765)</f>
        <v>1234</v>
      </c>
      <c r="BG762">
        <v>1</v>
      </c>
      <c r="BH762">
        <v>5114</v>
      </c>
      <c r="BI762">
        <f>($BH$866-$BH$863)/200</f>
        <v>7.0000000000000007E-2</v>
      </c>
    </row>
    <row r="763" spans="1:61" x14ac:dyDescent="0.25">
      <c r="A763">
        <v>865</v>
      </c>
      <c r="D763">
        <v>73.980970000000013</v>
      </c>
      <c r="E763" s="5">
        <v>2</v>
      </c>
      <c r="P763">
        <v>1</v>
      </c>
      <c r="Q763" t="str">
        <f>CONCATENATE(C763,E763,G763,I763)</f>
        <v>2</v>
      </c>
      <c r="R763">
        <v>2</v>
      </c>
      <c r="X763" t="s">
        <v>276</v>
      </c>
      <c r="Y763" t="s">
        <v>273</v>
      </c>
      <c r="BG763">
        <v>2</v>
      </c>
      <c r="BH763">
        <v>5122</v>
      </c>
      <c r="BI763">
        <f>($BH$867-$BH$864)/200</f>
        <v>0.1</v>
      </c>
    </row>
    <row r="764" spans="1:61" x14ac:dyDescent="0.25">
      <c r="A764">
        <v>866</v>
      </c>
      <c r="D764">
        <v>73.895267000000004</v>
      </c>
      <c r="E764" s="5">
        <v>2</v>
      </c>
      <c r="P764">
        <v>1</v>
      </c>
      <c r="Q764" t="str">
        <f>CONCATENATE(C764,E764,G764,I764)</f>
        <v>2</v>
      </c>
      <c r="R764">
        <v>3</v>
      </c>
      <c r="X764" t="s">
        <v>277</v>
      </c>
      <c r="Y764" t="s">
        <v>270</v>
      </c>
      <c r="BG764">
        <v>3</v>
      </c>
      <c r="BH764">
        <v>5127</v>
      </c>
      <c r="BI764">
        <f>($BH$868-$BH$865)/200</f>
        <v>7.4999999999999997E-2</v>
      </c>
    </row>
    <row r="765" spans="1:61" x14ac:dyDescent="0.25">
      <c r="A765">
        <v>867</v>
      </c>
      <c r="D765">
        <v>73.925366000000011</v>
      </c>
      <c r="E765" s="5">
        <v>2</v>
      </c>
      <c r="P765">
        <v>1</v>
      </c>
      <c r="Q765" t="str">
        <f>CONCATENATE(C765,E765,G765,I765)</f>
        <v>2</v>
      </c>
      <c r="R765">
        <v>4</v>
      </c>
      <c r="X765" t="s">
        <v>276</v>
      </c>
      <c r="Y765" t="s">
        <v>272</v>
      </c>
      <c r="BG765">
        <v>4</v>
      </c>
      <c r="BH765">
        <v>5130</v>
      </c>
      <c r="BI765">
        <f>($BH$869-$BH$866)/200</f>
        <v>0.12</v>
      </c>
    </row>
    <row r="766" spans="1:61" x14ac:dyDescent="0.25">
      <c r="A766">
        <v>868</v>
      </c>
      <c r="D766">
        <v>73.903802000000013</v>
      </c>
      <c r="E766" s="5">
        <v>2</v>
      </c>
      <c r="P766">
        <v>1</v>
      </c>
      <c r="Q766" t="str">
        <f>CONCATENATE(C766,E766,G766,I766)</f>
        <v>2</v>
      </c>
      <c r="R766">
        <v>1</v>
      </c>
      <c r="X766" t="s">
        <v>274</v>
      </c>
      <c r="Y766" t="s">
        <v>262</v>
      </c>
      <c r="AB766" t="s">
        <v>275</v>
      </c>
      <c r="AC766" t="str">
        <f>CONCATENATE($R766,$R767,$R768,$R769)</f>
        <v>1234</v>
      </c>
      <c r="BG766">
        <v>1</v>
      </c>
      <c r="BH766">
        <v>5138</v>
      </c>
      <c r="BI766">
        <f>($BH$870-$BH$867)/200</f>
        <v>7.0000000000000007E-2</v>
      </c>
    </row>
    <row r="767" spans="1:61" x14ac:dyDescent="0.25">
      <c r="A767">
        <v>869</v>
      </c>
      <c r="D767">
        <v>73.980970000000013</v>
      </c>
      <c r="E767" s="5">
        <v>2</v>
      </c>
      <c r="P767">
        <v>1</v>
      </c>
      <c r="Q767" t="str">
        <f>CONCATENATE(C767,E767,G767,I767)</f>
        <v>2</v>
      </c>
      <c r="R767">
        <v>2</v>
      </c>
      <c r="X767" t="s">
        <v>274</v>
      </c>
      <c r="Y767" t="s">
        <v>259</v>
      </c>
      <c r="BG767">
        <v>2</v>
      </c>
      <c r="BH767">
        <v>5145</v>
      </c>
      <c r="BI767">
        <f>($BH$871-$BH$868)/200</f>
        <v>0.09</v>
      </c>
    </row>
    <row r="768" spans="1:61" x14ac:dyDescent="0.25">
      <c r="A768">
        <v>870</v>
      </c>
      <c r="B768">
        <v>78.632046000000003</v>
      </c>
      <c r="C768" s="2">
        <v>1</v>
      </c>
      <c r="D768">
        <v>73.980970000000013</v>
      </c>
      <c r="E768" s="5">
        <v>2</v>
      </c>
      <c r="P768">
        <v>2</v>
      </c>
      <c r="Q768" t="str">
        <f>CONCATENATE(C768,E768,G768,I768)</f>
        <v>12</v>
      </c>
      <c r="R768">
        <v>3</v>
      </c>
      <c r="X768" t="s">
        <v>274</v>
      </c>
      <c r="Y768" t="s">
        <v>260</v>
      </c>
      <c r="BG768">
        <v>3</v>
      </c>
      <c r="BH768">
        <v>5151</v>
      </c>
      <c r="BI768">
        <f>($BH$872-$BH$869)/200</f>
        <v>0.09</v>
      </c>
    </row>
    <row r="769" spans="1:61" x14ac:dyDescent="0.25">
      <c r="A769">
        <v>871</v>
      </c>
      <c r="B769">
        <v>78.636843000000013</v>
      </c>
      <c r="C769" s="2">
        <v>1</v>
      </c>
      <c r="D769">
        <v>73.980970000000013</v>
      </c>
      <c r="E769" s="5">
        <v>2</v>
      </c>
      <c r="P769">
        <v>2</v>
      </c>
      <c r="Q769" t="str">
        <f>CONCATENATE(C769,E769,G769,I769)</f>
        <v>12</v>
      </c>
      <c r="R769">
        <v>4</v>
      </c>
      <c r="X769" t="s">
        <v>274</v>
      </c>
      <c r="Y769" t="s">
        <v>261</v>
      </c>
      <c r="BG769">
        <v>4</v>
      </c>
      <c r="BH769">
        <v>5152</v>
      </c>
      <c r="BI769">
        <f>($BH$873-$BH$870)/200</f>
        <v>0.115</v>
      </c>
    </row>
    <row r="770" spans="1:61" x14ac:dyDescent="0.25">
      <c r="A770">
        <v>872</v>
      </c>
      <c r="B770">
        <v>78.611240000000009</v>
      </c>
      <c r="C770" s="2">
        <v>1</v>
      </c>
      <c r="P770">
        <v>1</v>
      </c>
      <c r="Q770" t="str">
        <f>CONCATENATE(C770,E770,G770,I770)</f>
        <v>1</v>
      </c>
      <c r="R770">
        <v>1</v>
      </c>
      <c r="X770" t="s">
        <v>274</v>
      </c>
      <c r="Y770" t="s">
        <v>262</v>
      </c>
      <c r="AB770" t="s">
        <v>275</v>
      </c>
      <c r="AC770" t="str">
        <f>CONCATENATE($R770,$R771,$R772,$R773)</f>
        <v>1234</v>
      </c>
      <c r="BG770">
        <v>1</v>
      </c>
      <c r="BH770">
        <v>5162</v>
      </c>
      <c r="BI770">
        <f>($BH$874-$BH$871)/200</f>
        <v>0.09</v>
      </c>
    </row>
    <row r="771" spans="1:61" x14ac:dyDescent="0.25">
      <c r="A771">
        <v>873</v>
      </c>
      <c r="B771">
        <v>78.569372000000001</v>
      </c>
      <c r="C771" s="2">
        <v>1</v>
      </c>
      <c r="P771">
        <v>1</v>
      </c>
      <c r="Q771" t="str">
        <f>CONCATENATE(C771,E771,G771,I771)</f>
        <v>1</v>
      </c>
      <c r="R771">
        <v>2</v>
      </c>
      <c r="X771" t="s">
        <v>274</v>
      </c>
      <c r="Y771" t="s">
        <v>259</v>
      </c>
      <c r="BG771">
        <v>2</v>
      </c>
      <c r="BH771">
        <v>5168</v>
      </c>
      <c r="BI771">
        <f>($BH$875-$BH$872)/200</f>
        <v>7.4999999999999997E-2</v>
      </c>
    </row>
    <row r="772" spans="1:61" x14ac:dyDescent="0.25">
      <c r="A772">
        <v>874</v>
      </c>
      <c r="B772">
        <v>78.632046000000003</v>
      </c>
      <c r="C772" s="2">
        <v>1</v>
      </c>
      <c r="H772">
        <v>76.247268000000005</v>
      </c>
      <c r="I772" s="3">
        <v>4</v>
      </c>
      <c r="P772">
        <v>2</v>
      </c>
      <c r="Q772" t="str">
        <f>CONCATENATE(C772,E772,G772,I772)</f>
        <v>14</v>
      </c>
      <c r="R772">
        <v>3</v>
      </c>
      <c r="X772" t="s">
        <v>274</v>
      </c>
      <c r="Y772" t="s">
        <v>260</v>
      </c>
      <c r="BG772">
        <v>3</v>
      </c>
      <c r="BH772">
        <v>5174</v>
      </c>
      <c r="BI772">
        <f>($BH$876-$BH$873)/200</f>
        <v>0.09</v>
      </c>
    </row>
    <row r="773" spans="1:61" x14ac:dyDescent="0.25">
      <c r="A773">
        <v>875</v>
      </c>
      <c r="F773">
        <v>77.726637000000011</v>
      </c>
      <c r="G773" s="4">
        <v>3</v>
      </c>
      <c r="H773">
        <v>76.246410000000012</v>
      </c>
      <c r="I773" s="3">
        <v>4</v>
      </c>
      <c r="P773">
        <v>2</v>
      </c>
      <c r="Q773" t="str">
        <f>CONCATENATE(C773,E773,G773,I773)</f>
        <v>34</v>
      </c>
      <c r="R773">
        <v>4</v>
      </c>
      <c r="X773" t="s">
        <v>274</v>
      </c>
      <c r="Y773" t="s">
        <v>261</v>
      </c>
      <c r="BG773">
        <v>4</v>
      </c>
      <c r="BH773">
        <v>5176</v>
      </c>
      <c r="BI773">
        <f>($BH$877-$BH$874)/200</f>
        <v>0.105</v>
      </c>
    </row>
    <row r="774" spans="1:61" x14ac:dyDescent="0.25">
      <c r="A774">
        <v>876</v>
      </c>
      <c r="F774">
        <v>77.708102000000011</v>
      </c>
      <c r="G774" s="4">
        <v>3</v>
      </c>
      <c r="H774">
        <v>76.227471000000008</v>
      </c>
      <c r="I774" s="3">
        <v>4</v>
      </c>
      <c r="P774">
        <v>2</v>
      </c>
      <c r="Q774" t="str">
        <f>CONCATENATE(C774,E774,G774,I774)</f>
        <v>34</v>
      </c>
      <c r="R774">
        <v>1</v>
      </c>
      <c r="X774" t="s">
        <v>274</v>
      </c>
      <c r="Y774" t="s">
        <v>262</v>
      </c>
      <c r="AB774" t="s">
        <v>275</v>
      </c>
      <c r="AC774" t="str">
        <f>CONCATENATE($R774,$R775,$R776,$R777)</f>
        <v>1234</v>
      </c>
      <c r="BG774">
        <v>1</v>
      </c>
      <c r="BH774">
        <v>5184</v>
      </c>
      <c r="BI774">
        <f>($BH$878-$BH$875)/200</f>
        <v>9.5000000000000001E-2</v>
      </c>
    </row>
    <row r="775" spans="1:61" x14ac:dyDescent="0.25">
      <c r="A775">
        <v>877</v>
      </c>
      <c r="F775">
        <v>77.674872000000008</v>
      </c>
      <c r="G775" s="4">
        <v>3</v>
      </c>
      <c r="H775">
        <v>76.309690000000003</v>
      </c>
      <c r="I775" s="3">
        <v>4</v>
      </c>
      <c r="P775">
        <v>2</v>
      </c>
      <c r="Q775" t="str">
        <f>CONCATENATE(C775,E775,G775,I775)</f>
        <v>34</v>
      </c>
      <c r="R775">
        <v>2</v>
      </c>
      <c r="X775" t="s">
        <v>274</v>
      </c>
      <c r="Y775" t="s">
        <v>259</v>
      </c>
      <c r="BG775">
        <v>2</v>
      </c>
      <c r="BH775">
        <v>5191</v>
      </c>
      <c r="BI775">
        <f>($BH$879-$BH$876)/200</f>
        <v>7.4999999999999997E-2</v>
      </c>
    </row>
    <row r="776" spans="1:61" x14ac:dyDescent="0.25">
      <c r="A776">
        <v>878</v>
      </c>
      <c r="F776">
        <v>77.664873</v>
      </c>
      <c r="G776" s="4">
        <v>3</v>
      </c>
      <c r="H776">
        <v>76.309740000000005</v>
      </c>
      <c r="I776" s="3">
        <v>4</v>
      </c>
      <c r="P776">
        <v>2</v>
      </c>
      <c r="Q776" t="str">
        <f>CONCATENATE(C776,E776,G776,I776)</f>
        <v>34</v>
      </c>
      <c r="R776">
        <v>3</v>
      </c>
      <c r="X776" t="s">
        <v>274</v>
      </c>
      <c r="Y776" t="s">
        <v>260</v>
      </c>
      <c r="BG776">
        <v>3</v>
      </c>
      <c r="BH776">
        <v>5197</v>
      </c>
      <c r="BI776">
        <f>($BH$880-$BH$877)/200</f>
        <v>0.11</v>
      </c>
    </row>
    <row r="777" spans="1:61" x14ac:dyDescent="0.25">
      <c r="A777">
        <v>879</v>
      </c>
      <c r="F777">
        <v>77.704871000000011</v>
      </c>
      <c r="G777" s="4">
        <v>3</v>
      </c>
      <c r="H777">
        <v>76.319790000000012</v>
      </c>
      <c r="I777" s="3">
        <v>4</v>
      </c>
      <c r="P777">
        <v>2</v>
      </c>
      <c r="Q777" t="str">
        <f>CONCATENATE(C777,E777,G777,I777)</f>
        <v>34</v>
      </c>
      <c r="R777">
        <v>4</v>
      </c>
      <c r="X777" t="s">
        <v>274</v>
      </c>
      <c r="Y777" t="s">
        <v>261</v>
      </c>
      <c r="BG777">
        <v>4</v>
      </c>
      <c r="BH777">
        <v>5200</v>
      </c>
      <c r="BI777">
        <f>($BH$881-$BH$878)/200</f>
        <v>0.11</v>
      </c>
    </row>
    <row r="778" spans="1:61" x14ac:dyDescent="0.25">
      <c r="A778">
        <v>880</v>
      </c>
      <c r="F778">
        <v>77.757495000000006</v>
      </c>
      <c r="G778" s="4">
        <v>3</v>
      </c>
      <c r="H778">
        <v>76.247268000000005</v>
      </c>
      <c r="I778" s="3">
        <v>4</v>
      </c>
      <c r="P778">
        <v>2</v>
      </c>
      <c r="Q778" t="str">
        <f>CONCATENATE(C778,E778,G778,I778)</f>
        <v>34</v>
      </c>
      <c r="R778">
        <v>1</v>
      </c>
      <c r="X778" t="s">
        <v>277</v>
      </c>
      <c r="Y778" t="s">
        <v>269</v>
      </c>
      <c r="AB778" t="s">
        <v>275</v>
      </c>
      <c r="AC778" t="str">
        <f>CONCATENATE($R778,$R779,$R780,$R781)</f>
        <v>1234</v>
      </c>
      <c r="BG778">
        <v>1</v>
      </c>
      <c r="BH778">
        <v>5207</v>
      </c>
      <c r="BI778">
        <f>($BH$887-$BH$884)/200</f>
        <v>0.1</v>
      </c>
    </row>
    <row r="779" spans="1:61" x14ac:dyDescent="0.25">
      <c r="A779">
        <v>881</v>
      </c>
      <c r="F779">
        <v>77.726637000000011</v>
      </c>
      <c r="G779" s="4">
        <v>3</v>
      </c>
      <c r="H779">
        <v>76.247268000000005</v>
      </c>
      <c r="I779" s="3">
        <v>4</v>
      </c>
      <c r="P779">
        <v>2</v>
      </c>
      <c r="Q779" t="str">
        <f>CONCATENATE(C779,E779,G779,I779)</f>
        <v>34</v>
      </c>
      <c r="R779">
        <v>2</v>
      </c>
      <c r="X779" t="s">
        <v>277</v>
      </c>
      <c r="Y779" t="s">
        <v>270</v>
      </c>
      <c r="BG779">
        <v>2</v>
      </c>
      <c r="BH779">
        <v>5214</v>
      </c>
      <c r="BI779">
        <f>($BH$888-$BH$885)/200</f>
        <v>0.1</v>
      </c>
    </row>
    <row r="780" spans="1:61" x14ac:dyDescent="0.25">
      <c r="A780">
        <v>882</v>
      </c>
      <c r="P780">
        <v>0</v>
      </c>
      <c r="Q780" t="str">
        <f>CONCATENATE(C780,E780,G780,I780)</f>
        <v/>
      </c>
      <c r="R780">
        <v>3</v>
      </c>
      <c r="X780" t="s">
        <v>277</v>
      </c>
      <c r="Y780" t="s">
        <v>271</v>
      </c>
      <c r="BG780">
        <v>3</v>
      </c>
      <c r="BH780">
        <v>5221</v>
      </c>
      <c r="BI780">
        <f>($BH$889-$BH$886)/200</f>
        <v>0.12</v>
      </c>
    </row>
    <row r="781" spans="1:61" x14ac:dyDescent="0.25">
      <c r="A781">
        <v>883</v>
      </c>
      <c r="P781">
        <v>0</v>
      </c>
      <c r="Q781" t="str">
        <f>CONCATENATE(C781,E781,G781,I781)</f>
        <v/>
      </c>
      <c r="R781">
        <v>4</v>
      </c>
      <c r="X781" t="s">
        <v>277</v>
      </c>
      <c r="Y781" t="s">
        <v>268</v>
      </c>
      <c r="BG781">
        <v>4</v>
      </c>
      <c r="BH781">
        <v>5223</v>
      </c>
      <c r="BI781">
        <f>($BH$890-$BH$887)/200</f>
        <v>7.4999999999999997E-2</v>
      </c>
    </row>
    <row r="782" spans="1:61" x14ac:dyDescent="0.25">
      <c r="A782">
        <v>884</v>
      </c>
      <c r="P782">
        <v>0</v>
      </c>
      <c r="Q782" t="str">
        <f>CONCATENATE(C782,E782,G782,I782)</f>
        <v/>
      </c>
      <c r="R782">
        <v>1</v>
      </c>
      <c r="X782" t="s">
        <v>277</v>
      </c>
      <c r="Y782" t="s">
        <v>269</v>
      </c>
      <c r="AB782" t="s">
        <v>275</v>
      </c>
      <c r="AC782" t="str">
        <f>CONCATENATE($R782,$R783,$R784,$R785)</f>
        <v>1234</v>
      </c>
      <c r="BG782">
        <v>1</v>
      </c>
      <c r="BH782">
        <v>5234</v>
      </c>
      <c r="BI782">
        <f>($BH$891-$BH$888)/200</f>
        <v>0.09</v>
      </c>
    </row>
    <row r="783" spans="1:61" x14ac:dyDescent="0.25">
      <c r="A783">
        <v>885</v>
      </c>
      <c r="D783">
        <v>100.03363100000001</v>
      </c>
      <c r="E783" s="5">
        <v>2</v>
      </c>
      <c r="P783">
        <v>1</v>
      </c>
      <c r="Q783" t="str">
        <f>CONCATENATE(C783,E783,G783,I783)</f>
        <v>2</v>
      </c>
      <c r="R783">
        <v>2</v>
      </c>
      <c r="X783" t="s">
        <v>277</v>
      </c>
      <c r="Y783" t="s">
        <v>270</v>
      </c>
      <c r="BG783">
        <v>2</v>
      </c>
      <c r="BH783">
        <v>5239</v>
      </c>
      <c r="BI783">
        <f>($BH$892-$BH$889)/200</f>
        <v>8.5000000000000006E-2</v>
      </c>
    </row>
    <row r="784" spans="1:61" x14ac:dyDescent="0.25">
      <c r="A784">
        <v>886</v>
      </c>
      <c r="D784">
        <v>100.13569700000001</v>
      </c>
      <c r="E784" s="5">
        <v>2</v>
      </c>
      <c r="P784">
        <v>1</v>
      </c>
      <c r="Q784" t="str">
        <f>CONCATENATE(C784,E784,G784,I784)</f>
        <v>2</v>
      </c>
      <c r="R784">
        <v>3</v>
      </c>
      <c r="X784" t="s">
        <v>277</v>
      </c>
      <c r="Y784" t="s">
        <v>271</v>
      </c>
      <c r="BG784">
        <v>3</v>
      </c>
      <c r="BH784">
        <v>5247</v>
      </c>
      <c r="BI784">
        <f>($BH$893-$BH$890)/200</f>
        <v>0.12</v>
      </c>
    </row>
    <row r="785" spans="1:61" x14ac:dyDescent="0.25">
      <c r="A785">
        <v>887</v>
      </c>
      <c r="D785">
        <v>100.17322100000001</v>
      </c>
      <c r="E785" s="5">
        <v>2</v>
      </c>
      <c r="P785">
        <v>1</v>
      </c>
      <c r="Q785" t="str">
        <f>CONCATENATE(C785,E785,G785,I785)</f>
        <v>2</v>
      </c>
      <c r="R785">
        <v>4</v>
      </c>
      <c r="X785" t="s">
        <v>277</v>
      </c>
      <c r="Y785" t="s">
        <v>268</v>
      </c>
      <c r="BG785">
        <v>4</v>
      </c>
      <c r="BH785">
        <v>5248</v>
      </c>
      <c r="BI785">
        <f>($BH$894-$BH$891)/200</f>
        <v>6.5000000000000002E-2</v>
      </c>
    </row>
    <row r="786" spans="1:61" x14ac:dyDescent="0.25">
      <c r="A786">
        <v>888</v>
      </c>
      <c r="D786">
        <v>100.129029</v>
      </c>
      <c r="E786" s="5">
        <v>2</v>
      </c>
      <c r="P786">
        <v>1</v>
      </c>
      <c r="Q786" t="str">
        <f>CONCATENATE(C786,E786,G786,I786)</f>
        <v>2</v>
      </c>
      <c r="R786">
        <v>1</v>
      </c>
      <c r="X786" t="s">
        <v>277</v>
      </c>
      <c r="Y786" t="s">
        <v>269</v>
      </c>
      <c r="AB786" t="s">
        <v>275</v>
      </c>
      <c r="AC786" t="str">
        <f>CONCATENATE($R786,$R787,$R788,$R789)</f>
        <v>1234</v>
      </c>
      <c r="BG786">
        <v>1</v>
      </c>
      <c r="BH786">
        <v>5258</v>
      </c>
      <c r="BI786">
        <f>($BH$895-$BH$892)/200</f>
        <v>0.1</v>
      </c>
    </row>
    <row r="787" spans="1:61" x14ac:dyDescent="0.25">
      <c r="A787">
        <v>889</v>
      </c>
      <c r="D787">
        <v>100.091508</v>
      </c>
      <c r="E787" s="5">
        <v>2</v>
      </c>
      <c r="P787">
        <v>1</v>
      </c>
      <c r="Q787" t="str">
        <f>CONCATENATE(C787,E787,G787,I787)</f>
        <v>2</v>
      </c>
      <c r="R787">
        <v>2</v>
      </c>
      <c r="X787" t="s">
        <v>277</v>
      </c>
      <c r="Y787" t="s">
        <v>270</v>
      </c>
      <c r="BG787">
        <v>2</v>
      </c>
      <c r="BH787">
        <v>5263</v>
      </c>
      <c r="BI787">
        <f>($BH$896-$BH$893)/200</f>
        <v>8.5000000000000006E-2</v>
      </c>
    </row>
    <row r="788" spans="1:61" x14ac:dyDescent="0.25">
      <c r="A788">
        <v>890</v>
      </c>
      <c r="B788">
        <v>106.89075400000002</v>
      </c>
      <c r="C788" s="2">
        <v>1</v>
      </c>
      <c r="D788">
        <v>100.07363000000001</v>
      </c>
      <c r="E788" s="5">
        <v>2</v>
      </c>
      <c r="P788">
        <v>2</v>
      </c>
      <c r="Q788" t="str">
        <f>CONCATENATE(C788,E788,G788,I788)</f>
        <v>12</v>
      </c>
      <c r="R788">
        <v>3</v>
      </c>
      <c r="X788" t="s">
        <v>277</v>
      </c>
      <c r="Y788" t="s">
        <v>271</v>
      </c>
      <c r="BG788">
        <v>3</v>
      </c>
      <c r="BH788">
        <v>5272</v>
      </c>
      <c r="BI788">
        <f>($BH$897-$BH$894)/200</f>
        <v>0.12</v>
      </c>
    </row>
    <row r="789" spans="1:61" x14ac:dyDescent="0.25">
      <c r="A789">
        <v>891</v>
      </c>
      <c r="B789">
        <v>106.87161500000001</v>
      </c>
      <c r="C789" s="2">
        <v>1</v>
      </c>
      <c r="D789">
        <v>100.08918300000001</v>
      </c>
      <c r="E789" s="5">
        <v>2</v>
      </c>
      <c r="P789">
        <v>2</v>
      </c>
      <c r="Q789" t="str">
        <f>CONCATENATE(C789,E789,G789,I789)</f>
        <v>12</v>
      </c>
      <c r="R789">
        <v>4</v>
      </c>
      <c r="X789" t="s">
        <v>277</v>
      </c>
      <c r="Y789" t="s">
        <v>268</v>
      </c>
      <c r="BG789">
        <v>4</v>
      </c>
      <c r="BH789">
        <v>5273</v>
      </c>
      <c r="BI789">
        <f>($BH$898-$BH$895)/200</f>
        <v>0.06</v>
      </c>
    </row>
    <row r="790" spans="1:61" x14ac:dyDescent="0.25">
      <c r="A790">
        <v>892</v>
      </c>
      <c r="B790">
        <v>106.88535200000001</v>
      </c>
      <c r="C790" s="2">
        <v>1</v>
      </c>
      <c r="D790">
        <v>100.03363100000001</v>
      </c>
      <c r="E790" s="5">
        <v>2</v>
      </c>
      <c r="P790">
        <v>2</v>
      </c>
      <c r="Q790" t="str">
        <f>CONCATENATE(C790,E790,G790,I790)</f>
        <v>12</v>
      </c>
      <c r="R790">
        <v>1</v>
      </c>
      <c r="X790" t="s">
        <v>277</v>
      </c>
      <c r="Y790" t="s">
        <v>269</v>
      </c>
      <c r="AB790" t="s">
        <v>275</v>
      </c>
      <c r="AC790" t="str">
        <f>CONCATENATE($R790,$R791,$R792,$R793)</f>
        <v>1234</v>
      </c>
      <c r="BG790">
        <v>1</v>
      </c>
      <c r="BH790">
        <v>5280</v>
      </c>
      <c r="BI790">
        <f>($BH$899-$BH$896)/200</f>
        <v>0.09</v>
      </c>
    </row>
    <row r="791" spans="1:61" x14ac:dyDescent="0.25">
      <c r="A791">
        <v>893</v>
      </c>
      <c r="B791">
        <v>106.89731900000001</v>
      </c>
      <c r="C791" s="2">
        <v>1</v>
      </c>
      <c r="P791">
        <v>1</v>
      </c>
      <c r="Q791" t="str">
        <f>CONCATENATE(C791,E791,G791,I791)</f>
        <v>1</v>
      </c>
      <c r="R791">
        <v>2</v>
      </c>
      <c r="X791" t="s">
        <v>277</v>
      </c>
      <c r="Y791" t="s">
        <v>270</v>
      </c>
      <c r="BG791">
        <v>2</v>
      </c>
      <c r="BH791">
        <v>5289</v>
      </c>
      <c r="BI791">
        <f>($BH$900-$BH$897)/200</f>
        <v>8.5000000000000006E-2</v>
      </c>
    </row>
    <row r="792" spans="1:61" x14ac:dyDescent="0.25">
      <c r="A792">
        <v>894</v>
      </c>
      <c r="B792">
        <v>106.904037</v>
      </c>
      <c r="C792" s="2">
        <v>1</v>
      </c>
      <c r="P792">
        <v>1</v>
      </c>
      <c r="Q792" t="str">
        <f>CONCATENATE(C792,E792,G792,I792)</f>
        <v>1</v>
      </c>
      <c r="R792">
        <v>3</v>
      </c>
      <c r="X792" t="s">
        <v>277</v>
      </c>
      <c r="Y792" t="s">
        <v>271</v>
      </c>
      <c r="BG792">
        <v>3</v>
      </c>
      <c r="BH792">
        <v>5295</v>
      </c>
      <c r="BI792">
        <f>($BH$901-$BH$898)/200</f>
        <v>0.12</v>
      </c>
    </row>
    <row r="793" spans="1:61" x14ac:dyDescent="0.25">
      <c r="A793">
        <v>895</v>
      </c>
      <c r="B793">
        <v>106.925353</v>
      </c>
      <c r="C793" s="2">
        <v>1</v>
      </c>
      <c r="P793">
        <v>1</v>
      </c>
      <c r="Q793" t="str">
        <f>CONCATENATE(C793,E793,G793,I793)</f>
        <v>1</v>
      </c>
      <c r="R793">
        <v>4</v>
      </c>
      <c r="X793" t="s">
        <v>277</v>
      </c>
      <c r="Y793" t="s">
        <v>268</v>
      </c>
      <c r="BG793">
        <v>4</v>
      </c>
      <c r="BH793">
        <v>5298</v>
      </c>
      <c r="BI793">
        <f>($BH$902-$BH$899)/200</f>
        <v>6.5000000000000002E-2</v>
      </c>
    </row>
    <row r="794" spans="1:61" x14ac:dyDescent="0.25">
      <c r="A794">
        <v>896</v>
      </c>
      <c r="B794">
        <v>106.89075400000002</v>
      </c>
      <c r="C794" s="2">
        <v>1</v>
      </c>
      <c r="H794">
        <v>105.22392200000002</v>
      </c>
      <c r="I794" s="3">
        <v>4</v>
      </c>
      <c r="P794">
        <v>2</v>
      </c>
      <c r="Q794" t="str">
        <f>CONCATENATE(C794,E794,G794,I794)</f>
        <v>14</v>
      </c>
      <c r="R794">
        <v>1</v>
      </c>
      <c r="X794" t="s">
        <v>277</v>
      </c>
      <c r="Y794" t="s">
        <v>269</v>
      </c>
      <c r="AB794" t="s">
        <v>275</v>
      </c>
      <c r="AC794" t="str">
        <f>CONCATENATE($R794,$R795,$R796,$R797)</f>
        <v>1234</v>
      </c>
      <c r="BG794">
        <v>1</v>
      </c>
      <c r="BH794">
        <v>5305</v>
      </c>
      <c r="BI794">
        <f>($BH$903-$BH$900)/200</f>
        <v>0.08</v>
      </c>
    </row>
    <row r="795" spans="1:61" x14ac:dyDescent="0.25">
      <c r="A795">
        <v>897</v>
      </c>
      <c r="H795">
        <v>105.316543</v>
      </c>
      <c r="I795" s="3">
        <v>4</v>
      </c>
      <c r="P795">
        <v>1</v>
      </c>
      <c r="Q795" t="str">
        <f>CONCATENATE(C795,E795,G795,I795)</f>
        <v>4</v>
      </c>
      <c r="R795">
        <v>2</v>
      </c>
      <c r="X795" t="s">
        <v>277</v>
      </c>
      <c r="Y795" t="s">
        <v>270</v>
      </c>
      <c r="BG795">
        <v>2</v>
      </c>
      <c r="BH795">
        <v>5315</v>
      </c>
      <c r="BI795">
        <f>($BH$904-$BH$901)/200</f>
        <v>7.4999999999999997E-2</v>
      </c>
    </row>
    <row r="796" spans="1:61" x14ac:dyDescent="0.25">
      <c r="A796">
        <v>898</v>
      </c>
      <c r="F796">
        <v>107.55920700000001</v>
      </c>
      <c r="G796" s="4">
        <v>3</v>
      </c>
      <c r="H796">
        <v>105.34043</v>
      </c>
      <c r="I796" s="3">
        <v>4</v>
      </c>
      <c r="P796">
        <v>2</v>
      </c>
      <c r="Q796" t="str">
        <f>CONCATENATE(C796,E796,G796,I796)</f>
        <v>34</v>
      </c>
      <c r="R796">
        <v>3</v>
      </c>
      <c r="X796" t="s">
        <v>276</v>
      </c>
      <c r="Y796" t="s">
        <v>272</v>
      </c>
      <c r="BG796">
        <v>3</v>
      </c>
      <c r="BH796">
        <v>5320</v>
      </c>
      <c r="BI796">
        <f>($BH$905-$BH$902)/200</f>
        <v>0.115</v>
      </c>
    </row>
    <row r="797" spans="1:61" x14ac:dyDescent="0.25">
      <c r="A797">
        <v>899</v>
      </c>
      <c r="F797">
        <v>107.592235</v>
      </c>
      <c r="G797" s="4">
        <v>3</v>
      </c>
      <c r="H797">
        <v>105.38209400000001</v>
      </c>
      <c r="I797" s="3">
        <v>4</v>
      </c>
      <c r="P797">
        <v>2</v>
      </c>
      <c r="Q797" t="str">
        <f>CONCATENATE(C797,E797,G797,I797)</f>
        <v>34</v>
      </c>
      <c r="R797">
        <v>4</v>
      </c>
      <c r="X797" t="s">
        <v>274</v>
      </c>
      <c r="Y797" t="s">
        <v>262</v>
      </c>
      <c r="BG797">
        <v>4</v>
      </c>
      <c r="BH797">
        <v>5325</v>
      </c>
      <c r="BI797">
        <f>($BH$906-$BH$903)/200</f>
        <v>7.4999999999999997E-2</v>
      </c>
    </row>
    <row r="798" spans="1:61" x14ac:dyDescent="0.25">
      <c r="A798">
        <v>900</v>
      </c>
      <c r="F798">
        <v>107.55971100000001</v>
      </c>
      <c r="G798" s="4">
        <v>3</v>
      </c>
      <c r="H798">
        <v>105.26382000000001</v>
      </c>
      <c r="I798" s="3">
        <v>4</v>
      </c>
      <c r="P798">
        <v>2</v>
      </c>
      <c r="Q798" t="str">
        <f>CONCATENATE(C798,E798,G798,I798)</f>
        <v>34</v>
      </c>
      <c r="R798">
        <v>1</v>
      </c>
      <c r="X798" t="s">
        <v>274</v>
      </c>
      <c r="Y798" t="s">
        <v>259</v>
      </c>
      <c r="BG798">
        <v>1</v>
      </c>
      <c r="BH798">
        <v>5330</v>
      </c>
      <c r="BI798">
        <f>($BH$907-$BH$904)/200</f>
        <v>0.1</v>
      </c>
    </row>
    <row r="799" spans="1:61" x14ac:dyDescent="0.25">
      <c r="A799">
        <v>901</v>
      </c>
      <c r="F799">
        <v>107.60470900000001</v>
      </c>
      <c r="G799" s="4">
        <v>3</v>
      </c>
      <c r="H799">
        <v>105.248569</v>
      </c>
      <c r="I799" s="3">
        <v>4</v>
      </c>
      <c r="P799">
        <v>2</v>
      </c>
      <c r="Q799" t="str">
        <f>CONCATENATE(C799,E799,G799,I799)</f>
        <v>34</v>
      </c>
      <c r="R799" t="s">
        <v>22</v>
      </c>
      <c r="X799" t="s">
        <v>274</v>
      </c>
      <c r="Y799" t="s">
        <v>260</v>
      </c>
      <c r="BG799" t="s">
        <v>22</v>
      </c>
      <c r="BH799">
        <v>5334</v>
      </c>
      <c r="BI799">
        <f>($BH$908-$BH$905)/200</f>
        <v>9.5000000000000001E-2</v>
      </c>
    </row>
    <row r="800" spans="1:61" x14ac:dyDescent="0.25">
      <c r="A800">
        <v>902</v>
      </c>
      <c r="F800">
        <v>107.617335</v>
      </c>
      <c r="G800" s="4">
        <v>3</v>
      </c>
      <c r="H800">
        <v>105.22392200000002</v>
      </c>
      <c r="I800" s="3">
        <v>4</v>
      </c>
      <c r="P800">
        <v>2</v>
      </c>
      <c r="Q800" t="str">
        <f>CONCATENATE(C800,E800,G800,I800)</f>
        <v>34</v>
      </c>
      <c r="R800" t="s">
        <v>22</v>
      </c>
      <c r="X800" t="s">
        <v>274</v>
      </c>
      <c r="Y800" t="s">
        <v>261</v>
      </c>
      <c r="BG800" t="s">
        <v>22</v>
      </c>
      <c r="BH800">
        <v>5365</v>
      </c>
      <c r="BI800">
        <f>($BH$909-$BH$906)/200</f>
        <v>0.125</v>
      </c>
    </row>
    <row r="801" spans="1:61" x14ac:dyDescent="0.25">
      <c r="A801">
        <v>903</v>
      </c>
      <c r="F801">
        <v>107.601428</v>
      </c>
      <c r="G801" s="4">
        <v>3</v>
      </c>
      <c r="P801">
        <v>1</v>
      </c>
      <c r="Q801" t="str">
        <f>CONCATENATE(C801,E801,G801,I801)</f>
        <v>3</v>
      </c>
      <c r="R801">
        <v>1</v>
      </c>
      <c r="X801" t="s">
        <v>274</v>
      </c>
      <c r="Y801" t="s">
        <v>262</v>
      </c>
      <c r="AB801" t="s">
        <v>274</v>
      </c>
      <c r="AC801" t="str">
        <f>CONCATENATE($R801,$R802,$R803,$R804)</f>
        <v>1432</v>
      </c>
      <c r="BG801">
        <v>1</v>
      </c>
      <c r="BH801">
        <v>5366</v>
      </c>
      <c r="BI801">
        <f>($BH$910-$BH$907)/200</f>
        <v>7.4999999999999997E-2</v>
      </c>
    </row>
    <row r="802" spans="1:61" x14ac:dyDescent="0.25">
      <c r="A802">
        <v>904</v>
      </c>
      <c r="F802">
        <v>107.55920700000001</v>
      </c>
      <c r="G802" s="4">
        <v>3</v>
      </c>
      <c r="P802">
        <v>1</v>
      </c>
      <c r="Q802" t="str">
        <f>CONCATENATE(C802,E802,G802,I802)</f>
        <v>3</v>
      </c>
      <c r="R802">
        <v>4</v>
      </c>
      <c r="X802" t="s">
        <v>274</v>
      </c>
      <c r="Y802" t="s">
        <v>259</v>
      </c>
      <c r="BG802">
        <v>4</v>
      </c>
      <c r="BH802">
        <v>5369</v>
      </c>
      <c r="BI802">
        <f>($BH$911-$BH$908)/200</f>
        <v>0.09</v>
      </c>
    </row>
    <row r="803" spans="1:61" x14ac:dyDescent="0.25">
      <c r="A803">
        <v>905</v>
      </c>
      <c r="D803">
        <v>129.05498399999999</v>
      </c>
      <c r="E803" s="5">
        <v>2</v>
      </c>
      <c r="P803">
        <v>1</v>
      </c>
      <c r="Q803" t="str">
        <f>CONCATENATE(C803,E803,G803,I803)</f>
        <v>2</v>
      </c>
      <c r="R803">
        <v>3</v>
      </c>
      <c r="X803" t="s">
        <v>274</v>
      </c>
      <c r="Y803" t="s">
        <v>260</v>
      </c>
      <c r="BG803">
        <v>3</v>
      </c>
      <c r="BH803">
        <v>5379</v>
      </c>
      <c r="BI803">
        <f>($BH$912-$BH$909)/200</f>
        <v>8.5000000000000006E-2</v>
      </c>
    </row>
    <row r="804" spans="1:61" x14ac:dyDescent="0.25">
      <c r="A804">
        <v>906</v>
      </c>
      <c r="D804">
        <v>129.17386500000001</v>
      </c>
      <c r="E804" s="5">
        <v>2</v>
      </c>
      <c r="P804">
        <v>1</v>
      </c>
      <c r="Q804" t="str">
        <f>CONCATENATE(C804,E804,G804,I804)</f>
        <v>2</v>
      </c>
      <c r="R804">
        <v>2</v>
      </c>
      <c r="X804" t="s">
        <v>274</v>
      </c>
      <c r="Y804" t="s">
        <v>261</v>
      </c>
      <c r="BG804">
        <v>2</v>
      </c>
      <c r="BH804">
        <v>5385</v>
      </c>
      <c r="BI804">
        <f>($BH$913-$BH$910)/200</f>
        <v>0.12</v>
      </c>
    </row>
    <row r="805" spans="1:61" x14ac:dyDescent="0.25">
      <c r="A805">
        <v>907</v>
      </c>
      <c r="D805">
        <v>129.144824</v>
      </c>
      <c r="E805" s="5">
        <v>2</v>
      </c>
      <c r="P805">
        <v>1</v>
      </c>
      <c r="Q805" t="str">
        <f>CONCATENATE(C805,E805,G805,I805)</f>
        <v>2</v>
      </c>
      <c r="R805">
        <v>1</v>
      </c>
      <c r="X805" t="s">
        <v>274</v>
      </c>
      <c r="Y805" t="s">
        <v>262</v>
      </c>
      <c r="AB805" t="s">
        <v>274</v>
      </c>
      <c r="AC805" t="str">
        <f>CONCATENATE($R805,$R806,$R807,$R808)</f>
        <v>1432</v>
      </c>
      <c r="BG805">
        <v>1</v>
      </c>
      <c r="BH805">
        <v>5399</v>
      </c>
      <c r="BI805">
        <f>($BH$914-$BH$911)/200</f>
        <v>7.4999999999999997E-2</v>
      </c>
    </row>
    <row r="806" spans="1:61" x14ac:dyDescent="0.25">
      <c r="A806">
        <v>908</v>
      </c>
      <c r="D806">
        <v>129.15982400000001</v>
      </c>
      <c r="E806" s="5">
        <v>2</v>
      </c>
      <c r="P806">
        <v>1</v>
      </c>
      <c r="Q806" t="str">
        <f>CONCATENATE(C806,E806,G806,I806)</f>
        <v>2</v>
      </c>
      <c r="R806">
        <v>4</v>
      </c>
      <c r="X806" t="s">
        <v>274</v>
      </c>
      <c r="Y806" t="s">
        <v>259</v>
      </c>
      <c r="BG806">
        <v>4</v>
      </c>
      <c r="BH806">
        <v>5400</v>
      </c>
      <c r="BI806">
        <f>($BH$915-$BH$912)/200</f>
        <v>9.5000000000000001E-2</v>
      </c>
    </row>
    <row r="807" spans="1:61" x14ac:dyDescent="0.25">
      <c r="A807">
        <v>909</v>
      </c>
      <c r="D807">
        <v>129.13260600000001</v>
      </c>
      <c r="E807" s="5">
        <v>2</v>
      </c>
      <c r="P807">
        <v>1</v>
      </c>
      <c r="Q807" t="str">
        <f>CONCATENATE(C807,E807,G807,I807)</f>
        <v>2</v>
      </c>
      <c r="R807">
        <v>3</v>
      </c>
      <c r="X807" t="s">
        <v>274</v>
      </c>
      <c r="Y807" t="s">
        <v>260</v>
      </c>
      <c r="BG807">
        <v>3</v>
      </c>
      <c r="BH807">
        <v>5408</v>
      </c>
      <c r="BI807">
        <f>($BH$916-$BH$913)/200</f>
        <v>9.5000000000000001E-2</v>
      </c>
    </row>
    <row r="808" spans="1:61" x14ac:dyDescent="0.25">
      <c r="A808">
        <v>910</v>
      </c>
      <c r="D808">
        <v>129.110175</v>
      </c>
      <c r="E808" s="5">
        <v>2</v>
      </c>
      <c r="P808">
        <v>1</v>
      </c>
      <c r="Q808" t="str">
        <f>CONCATENATE(C808,E808,G808,I808)</f>
        <v>2</v>
      </c>
      <c r="R808">
        <v>2</v>
      </c>
      <c r="X808" t="s">
        <v>274</v>
      </c>
      <c r="Y808" t="s">
        <v>261</v>
      </c>
      <c r="BG808">
        <v>2</v>
      </c>
      <c r="BH808">
        <v>5415</v>
      </c>
      <c r="BI808">
        <f>($BH$917-$BH$914)/200</f>
        <v>0.12</v>
      </c>
    </row>
    <row r="809" spans="1:61" x14ac:dyDescent="0.25">
      <c r="A809">
        <v>911</v>
      </c>
      <c r="B809">
        <v>135.227901</v>
      </c>
      <c r="C809" s="2">
        <v>1</v>
      </c>
      <c r="D809">
        <v>129.10598300000001</v>
      </c>
      <c r="E809" s="5">
        <v>2</v>
      </c>
      <c r="P809">
        <v>2</v>
      </c>
      <c r="Q809" t="str">
        <f>CONCATENATE(C809,E809,G809,I809)</f>
        <v>12</v>
      </c>
      <c r="R809">
        <v>1</v>
      </c>
      <c r="X809" t="s">
        <v>274</v>
      </c>
      <c r="Y809" t="s">
        <v>262</v>
      </c>
      <c r="AB809" t="s">
        <v>274</v>
      </c>
      <c r="AC809" t="str">
        <f>CONCATENATE($R809,$R810,$R811,$R812)</f>
        <v>1432</v>
      </c>
      <c r="BG809">
        <v>1</v>
      </c>
      <c r="BH809">
        <v>5425</v>
      </c>
      <c r="BI809">
        <f>($BH$918-$BH$915)/200</f>
        <v>7.4999999999999997E-2</v>
      </c>
    </row>
    <row r="810" spans="1:61" x14ac:dyDescent="0.25">
      <c r="A810">
        <v>912</v>
      </c>
      <c r="B810">
        <v>135.25835000000001</v>
      </c>
      <c r="C810" s="2">
        <v>1</v>
      </c>
      <c r="D810">
        <v>129.176738</v>
      </c>
      <c r="E810" s="5">
        <v>2</v>
      </c>
      <c r="P810">
        <v>2</v>
      </c>
      <c r="Q810" t="str">
        <f>CONCATENATE(C810,E810,G810,I810)</f>
        <v>12</v>
      </c>
      <c r="R810">
        <v>4</v>
      </c>
      <c r="X810" t="s">
        <v>274</v>
      </c>
      <c r="Y810" t="s">
        <v>259</v>
      </c>
      <c r="BG810">
        <v>4</v>
      </c>
      <c r="BH810">
        <v>5429</v>
      </c>
      <c r="BI810">
        <f>($BH$919-$BH$916)/200</f>
        <v>0.08</v>
      </c>
    </row>
    <row r="811" spans="1:61" x14ac:dyDescent="0.25">
      <c r="A811">
        <v>913</v>
      </c>
      <c r="B811">
        <v>135.288196</v>
      </c>
      <c r="C811" s="2">
        <v>1</v>
      </c>
      <c r="D811">
        <v>129.05498399999999</v>
      </c>
      <c r="E811" s="5">
        <v>2</v>
      </c>
      <c r="P811">
        <v>2</v>
      </c>
      <c r="Q811" t="str">
        <f>CONCATENATE(C811,E811,G811,I811)</f>
        <v>12</v>
      </c>
      <c r="R811">
        <v>3</v>
      </c>
      <c r="X811" t="s">
        <v>274</v>
      </c>
      <c r="Y811" t="s">
        <v>260</v>
      </c>
      <c r="BG811">
        <v>3</v>
      </c>
      <c r="BH811">
        <v>5433</v>
      </c>
      <c r="BI811">
        <f>($BH$920-$BH$917)/200</f>
        <v>0.09</v>
      </c>
    </row>
    <row r="812" spans="1:61" x14ac:dyDescent="0.25">
      <c r="A812">
        <v>914</v>
      </c>
      <c r="B812">
        <v>135.278201</v>
      </c>
      <c r="C812" s="2">
        <v>1</v>
      </c>
      <c r="P812">
        <v>1</v>
      </c>
      <c r="Q812" t="str">
        <f>CONCATENATE(C812,E812,G812,I812)</f>
        <v>1</v>
      </c>
      <c r="R812">
        <v>2</v>
      </c>
      <c r="X812" t="s">
        <v>274</v>
      </c>
      <c r="Y812" t="s">
        <v>261</v>
      </c>
      <c r="BG812">
        <v>2</v>
      </c>
      <c r="BH812">
        <v>5441</v>
      </c>
      <c r="BI812">
        <f>($BH$921-$BH$918)/200</f>
        <v>0.12</v>
      </c>
    </row>
    <row r="813" spans="1:61" x14ac:dyDescent="0.25">
      <c r="A813">
        <v>915</v>
      </c>
      <c r="B813">
        <v>135.18310099999999</v>
      </c>
      <c r="C813" s="2">
        <v>1</v>
      </c>
      <c r="P813">
        <v>1</v>
      </c>
      <c r="Q813" t="str">
        <f>CONCATENATE(C813,E813,G813,I813)</f>
        <v>1</v>
      </c>
      <c r="R813">
        <v>1</v>
      </c>
      <c r="X813" t="s">
        <v>274</v>
      </c>
      <c r="Y813" t="s">
        <v>262</v>
      </c>
      <c r="AB813" t="s">
        <v>274</v>
      </c>
      <c r="AC813" t="str">
        <f>CONCATENATE($R813,$R814,$R815,$R816)</f>
        <v>1432</v>
      </c>
      <c r="BG813">
        <v>1</v>
      </c>
      <c r="BH813">
        <v>5449</v>
      </c>
      <c r="BI813">
        <f>($BH$922-$BH$919)/200</f>
        <v>8.5000000000000006E-2</v>
      </c>
    </row>
    <row r="814" spans="1:61" x14ac:dyDescent="0.25">
      <c r="A814">
        <v>916</v>
      </c>
      <c r="B814">
        <v>135.20658399999999</v>
      </c>
      <c r="C814" s="2">
        <v>1</v>
      </c>
      <c r="P814">
        <v>1</v>
      </c>
      <c r="Q814" t="str">
        <f>CONCATENATE(C814,E814,G814,I814)</f>
        <v>1</v>
      </c>
      <c r="R814">
        <v>4</v>
      </c>
      <c r="X814" t="s">
        <v>274</v>
      </c>
      <c r="Y814" t="s">
        <v>259</v>
      </c>
      <c r="BG814">
        <v>4</v>
      </c>
      <c r="BH814">
        <v>5455</v>
      </c>
      <c r="BI814">
        <f>($BH$923-$BH$920)/200</f>
        <v>0.08</v>
      </c>
    </row>
    <row r="815" spans="1:61" x14ac:dyDescent="0.25">
      <c r="A815">
        <v>917</v>
      </c>
      <c r="B815">
        <v>135.227901</v>
      </c>
      <c r="C815" s="2">
        <v>1</v>
      </c>
      <c r="P815">
        <v>1</v>
      </c>
      <c r="Q815" t="str">
        <f>CONCATENATE(C815,E815,G815,I815)</f>
        <v>1</v>
      </c>
      <c r="R815">
        <v>3</v>
      </c>
      <c r="X815" t="s">
        <v>274</v>
      </c>
      <c r="Y815" t="s">
        <v>260</v>
      </c>
      <c r="BG815">
        <v>3</v>
      </c>
      <c r="BH815">
        <v>5457</v>
      </c>
      <c r="BI815">
        <f>($BH$924-$BH$921)/200</f>
        <v>0.09</v>
      </c>
    </row>
    <row r="816" spans="1:61" x14ac:dyDescent="0.25">
      <c r="A816">
        <v>918</v>
      </c>
      <c r="F816">
        <v>135.34299000000001</v>
      </c>
      <c r="G816" s="4">
        <v>3</v>
      </c>
      <c r="H816">
        <v>135.604693</v>
      </c>
      <c r="I816" s="3">
        <v>4</v>
      </c>
      <c r="P816">
        <v>2</v>
      </c>
      <c r="Q816" t="str">
        <f>CONCATENATE(C816,E816,G816,I816)</f>
        <v>34</v>
      </c>
      <c r="R816">
        <v>2</v>
      </c>
      <c r="X816" t="s">
        <v>274</v>
      </c>
      <c r="Y816" t="s">
        <v>261</v>
      </c>
      <c r="BG816">
        <v>2</v>
      </c>
      <c r="BH816">
        <v>5466</v>
      </c>
      <c r="BI816">
        <f>($BH$925-$BH$922)/200</f>
        <v>0.115</v>
      </c>
    </row>
    <row r="817" spans="1:60" x14ac:dyDescent="0.25">
      <c r="A817">
        <v>919</v>
      </c>
      <c r="F817">
        <v>135.35612</v>
      </c>
      <c r="G817" s="4">
        <v>3</v>
      </c>
      <c r="H817">
        <v>135.604693</v>
      </c>
      <c r="I817" s="3">
        <v>4</v>
      </c>
      <c r="P817">
        <v>2</v>
      </c>
      <c r="Q817" t="str">
        <f>CONCATENATE(C817,E817,G817,I817)</f>
        <v>34</v>
      </c>
      <c r="R817">
        <v>1</v>
      </c>
      <c r="AB817" t="s">
        <v>274</v>
      </c>
      <c r="AC817" t="str">
        <f>CONCATENATE($R817,$R818,$R819,$R820)</f>
        <v>1432</v>
      </c>
      <c r="BG817">
        <v>1</v>
      </c>
      <c r="BH817">
        <v>5474</v>
      </c>
    </row>
    <row r="818" spans="1:60" x14ac:dyDescent="0.25">
      <c r="A818">
        <v>920</v>
      </c>
      <c r="F818">
        <v>135.343143</v>
      </c>
      <c r="G818" s="4">
        <v>3</v>
      </c>
      <c r="H818">
        <v>135.604693</v>
      </c>
      <c r="I818" s="3">
        <v>4</v>
      </c>
      <c r="P818">
        <v>2</v>
      </c>
      <c r="Q818" t="str">
        <f>CONCATENATE(C818,E818,G818,I818)</f>
        <v>34</v>
      </c>
      <c r="R818">
        <v>4</v>
      </c>
      <c r="BG818">
        <v>4</v>
      </c>
      <c r="BH818">
        <v>5480</v>
      </c>
    </row>
    <row r="819" spans="1:60" x14ac:dyDescent="0.25">
      <c r="A819">
        <v>921</v>
      </c>
      <c r="F819">
        <v>135.30022</v>
      </c>
      <c r="G819" s="4">
        <v>3</v>
      </c>
      <c r="H819">
        <v>135.604693</v>
      </c>
      <c r="I819" s="3">
        <v>4</v>
      </c>
      <c r="P819">
        <v>2</v>
      </c>
      <c r="Q819" t="str">
        <f>CONCATENATE(C819,E819,G819,I819)</f>
        <v>34</v>
      </c>
      <c r="R819">
        <v>3</v>
      </c>
      <c r="BG819">
        <v>3</v>
      </c>
      <c r="BH819">
        <v>5482</v>
      </c>
    </row>
    <row r="820" spans="1:60" x14ac:dyDescent="0.25">
      <c r="A820">
        <v>922</v>
      </c>
      <c r="F820">
        <v>135.30697900000001</v>
      </c>
      <c r="G820" s="4">
        <v>3</v>
      </c>
      <c r="H820">
        <v>135.604693</v>
      </c>
      <c r="I820" s="3">
        <v>4</v>
      </c>
      <c r="P820">
        <v>2</v>
      </c>
      <c r="Q820" t="str">
        <f>CONCATENATE(C820,E820,G820,I820)</f>
        <v>34</v>
      </c>
      <c r="R820">
        <v>2</v>
      </c>
      <c r="BG820">
        <v>2</v>
      </c>
      <c r="BH820">
        <v>5489</v>
      </c>
    </row>
    <row r="821" spans="1:60" x14ac:dyDescent="0.25">
      <c r="A821">
        <v>923</v>
      </c>
      <c r="F821">
        <v>135.326831</v>
      </c>
      <c r="G821" s="4">
        <v>3</v>
      </c>
      <c r="H821">
        <v>135.604693</v>
      </c>
      <c r="I821" s="3">
        <v>4</v>
      </c>
      <c r="P821">
        <v>2</v>
      </c>
      <c r="Q821" t="str">
        <f>CONCATENATE(C821,E821,G821,I821)</f>
        <v>34</v>
      </c>
      <c r="R821">
        <v>1</v>
      </c>
      <c r="AB821" t="s">
        <v>274</v>
      </c>
      <c r="AC821" t="str">
        <f>CONCATENATE($R821,$R822,$R823,$R824)</f>
        <v>1432</v>
      </c>
      <c r="BG821">
        <v>1</v>
      </c>
      <c r="BH821">
        <v>5498</v>
      </c>
    </row>
    <row r="822" spans="1:60" x14ac:dyDescent="0.25">
      <c r="A822">
        <v>924</v>
      </c>
      <c r="F822">
        <v>135.28617400000002</v>
      </c>
      <c r="G822" s="4">
        <v>3</v>
      </c>
      <c r="H822">
        <v>135.604693</v>
      </c>
      <c r="I822" s="3">
        <v>4</v>
      </c>
      <c r="P822">
        <v>2</v>
      </c>
      <c r="Q822" t="str">
        <f>CONCATENATE(C822,E822,G822,I822)</f>
        <v>34</v>
      </c>
      <c r="R822">
        <v>4</v>
      </c>
      <c r="BG822">
        <v>4</v>
      </c>
      <c r="BH822">
        <v>5504</v>
      </c>
    </row>
    <row r="823" spans="1:60" x14ac:dyDescent="0.25">
      <c r="A823">
        <v>925</v>
      </c>
      <c r="F823">
        <v>135.34299000000001</v>
      </c>
      <c r="G823" s="4">
        <v>3</v>
      </c>
      <c r="H823">
        <v>135.604693</v>
      </c>
      <c r="I823" s="3">
        <v>4</v>
      </c>
      <c r="P823">
        <v>2</v>
      </c>
      <c r="Q823" t="str">
        <f>CONCATENATE(C823,E823,G823,I823)</f>
        <v>34</v>
      </c>
      <c r="R823">
        <v>3</v>
      </c>
      <c r="BG823">
        <v>3</v>
      </c>
      <c r="BH823">
        <v>5506</v>
      </c>
    </row>
    <row r="824" spans="1:60" x14ac:dyDescent="0.25">
      <c r="A824">
        <v>926</v>
      </c>
      <c r="P824">
        <v>0</v>
      </c>
      <c r="Q824" t="str">
        <f>CONCATENATE(C824,E824,G824,I824)</f>
        <v/>
      </c>
      <c r="R824">
        <v>2</v>
      </c>
      <c r="BG824">
        <v>2</v>
      </c>
      <c r="BH824">
        <v>5516</v>
      </c>
    </row>
    <row r="825" spans="1:60" x14ac:dyDescent="0.25">
      <c r="A825">
        <v>927</v>
      </c>
      <c r="P825">
        <v>0</v>
      </c>
      <c r="Q825" t="str">
        <f>CONCATENATE(C825,E825,G825,I825)</f>
        <v/>
      </c>
      <c r="R825">
        <v>1</v>
      </c>
      <c r="AB825" t="s">
        <v>274</v>
      </c>
      <c r="AC825" t="str">
        <f>CONCATENATE($R825,$R826,$R827,$R828)</f>
        <v>1432</v>
      </c>
      <c r="BG825">
        <v>1</v>
      </c>
      <c r="BH825">
        <v>5523</v>
      </c>
    </row>
    <row r="826" spans="1:60" x14ac:dyDescent="0.25">
      <c r="A826">
        <v>928</v>
      </c>
      <c r="P826">
        <v>0</v>
      </c>
      <c r="Q826" t="str">
        <f>CONCATENATE(C826,E826,G826,I826)</f>
        <v/>
      </c>
      <c r="R826">
        <v>4</v>
      </c>
      <c r="BG826">
        <v>4</v>
      </c>
      <c r="BH826">
        <v>5530</v>
      </c>
    </row>
    <row r="827" spans="1:60" x14ac:dyDescent="0.25">
      <c r="A827">
        <v>929</v>
      </c>
      <c r="D827">
        <v>164.70378299999999</v>
      </c>
      <c r="E827" s="5">
        <v>2</v>
      </c>
      <c r="P827">
        <v>1</v>
      </c>
      <c r="Q827" t="str">
        <f>CONCATENATE(C827,E827,G827,I827)</f>
        <v>2</v>
      </c>
      <c r="R827">
        <v>3</v>
      </c>
      <c r="BG827">
        <v>3</v>
      </c>
      <c r="BH827">
        <v>5531</v>
      </c>
    </row>
    <row r="828" spans="1:60" x14ac:dyDescent="0.25">
      <c r="A828">
        <v>930</v>
      </c>
      <c r="D828">
        <v>164.71648400000001</v>
      </c>
      <c r="E828" s="5">
        <v>2</v>
      </c>
      <c r="P828">
        <v>1</v>
      </c>
      <c r="Q828" t="str">
        <f>CONCATENATE(C828,E828,G828,I828)</f>
        <v>2</v>
      </c>
      <c r="R828">
        <v>2</v>
      </c>
      <c r="BG828">
        <v>2</v>
      </c>
      <c r="BH828">
        <v>5540</v>
      </c>
    </row>
    <row r="829" spans="1:60" x14ac:dyDescent="0.25">
      <c r="A829">
        <v>931</v>
      </c>
      <c r="D829">
        <v>164.672055</v>
      </c>
      <c r="E829" s="5">
        <v>2</v>
      </c>
      <c r="P829">
        <v>1</v>
      </c>
      <c r="Q829" t="str">
        <f>CONCATENATE(C829,E829,G829,I829)</f>
        <v>2</v>
      </c>
      <c r="R829">
        <v>1</v>
      </c>
      <c r="AB829" t="s">
        <v>274</v>
      </c>
      <c r="AC829" t="str">
        <f>CONCATENATE($R829,$R830,$R831,$R832)</f>
        <v>1432</v>
      </c>
      <c r="BG829">
        <v>1</v>
      </c>
      <c r="BH829">
        <v>5549</v>
      </c>
    </row>
    <row r="830" spans="1:60" x14ac:dyDescent="0.25">
      <c r="A830">
        <v>932</v>
      </c>
      <c r="D830">
        <v>164.658894</v>
      </c>
      <c r="E830" s="5">
        <v>2</v>
      </c>
      <c r="P830">
        <v>1</v>
      </c>
      <c r="Q830" t="str">
        <f>CONCATENATE(C830,E830,G830,I830)</f>
        <v>2</v>
      </c>
      <c r="R830">
        <v>4</v>
      </c>
      <c r="BG830">
        <v>4</v>
      </c>
      <c r="BH830">
        <v>5554</v>
      </c>
    </row>
    <row r="831" spans="1:60" x14ac:dyDescent="0.25">
      <c r="A831">
        <v>933</v>
      </c>
      <c r="B831">
        <v>170.143416</v>
      </c>
      <c r="C831" s="2">
        <v>1</v>
      </c>
      <c r="D831">
        <v>164.55401799999999</v>
      </c>
      <c r="E831" s="5">
        <v>2</v>
      </c>
      <c r="P831">
        <v>2</v>
      </c>
      <c r="Q831" t="str">
        <f>CONCATENATE(C831,E831,G831,I831)</f>
        <v>12</v>
      </c>
      <c r="R831">
        <v>3</v>
      </c>
      <c r="BG831">
        <v>3</v>
      </c>
      <c r="BH831">
        <v>5557</v>
      </c>
    </row>
    <row r="832" spans="1:60" x14ac:dyDescent="0.25">
      <c r="A832">
        <v>934</v>
      </c>
      <c r="B832">
        <v>170.143416</v>
      </c>
      <c r="C832" s="2">
        <v>1</v>
      </c>
      <c r="D832">
        <v>164.70378299999999</v>
      </c>
      <c r="E832" s="5">
        <v>2</v>
      </c>
      <c r="P832">
        <v>2</v>
      </c>
      <c r="Q832" t="str">
        <f>CONCATENATE(C832,E832,G832,I832)</f>
        <v>12</v>
      </c>
      <c r="R832">
        <v>2</v>
      </c>
      <c r="BG832">
        <v>2</v>
      </c>
      <c r="BH832">
        <v>5565</v>
      </c>
    </row>
    <row r="833" spans="1:60" x14ac:dyDescent="0.25">
      <c r="A833">
        <v>935</v>
      </c>
      <c r="B833">
        <v>170.14877200000001</v>
      </c>
      <c r="C833" s="2">
        <v>1</v>
      </c>
      <c r="D833">
        <v>164.60191600000002</v>
      </c>
      <c r="E833" s="5">
        <v>2</v>
      </c>
      <c r="P833">
        <v>2</v>
      </c>
      <c r="Q833" t="str">
        <f>CONCATENATE(C833,E833,G833,I833)</f>
        <v>12</v>
      </c>
      <c r="R833">
        <v>1</v>
      </c>
      <c r="AB833" t="s">
        <v>274</v>
      </c>
      <c r="AC833" t="str">
        <f>CONCATENATE($R833,$R834,$R835,$R836)</f>
        <v>1432</v>
      </c>
      <c r="BG833">
        <v>1</v>
      </c>
      <c r="BH833">
        <v>5575</v>
      </c>
    </row>
    <row r="834" spans="1:60" x14ac:dyDescent="0.25">
      <c r="A834">
        <v>936</v>
      </c>
      <c r="B834">
        <v>170.16708399999999</v>
      </c>
      <c r="C834" s="2">
        <v>1</v>
      </c>
      <c r="D834">
        <v>164.70378299999999</v>
      </c>
      <c r="E834" s="5">
        <v>2</v>
      </c>
      <c r="P834">
        <v>2</v>
      </c>
      <c r="Q834" t="str">
        <f>CONCATENATE(C834,E834,G834,I834)</f>
        <v>12</v>
      </c>
      <c r="R834">
        <v>4</v>
      </c>
      <c r="BG834">
        <v>4</v>
      </c>
      <c r="BH834">
        <v>5580</v>
      </c>
    </row>
    <row r="835" spans="1:60" x14ac:dyDescent="0.25">
      <c r="A835">
        <v>937</v>
      </c>
      <c r="B835">
        <v>170.18080499999999</v>
      </c>
      <c r="C835" s="2">
        <v>1</v>
      </c>
      <c r="P835">
        <v>1</v>
      </c>
      <c r="Q835" t="str">
        <f>CONCATENATE(C835,E835,G835,I835)</f>
        <v>1</v>
      </c>
      <c r="R835">
        <v>3</v>
      </c>
      <c r="BG835">
        <v>3</v>
      </c>
      <c r="BH835">
        <v>5585</v>
      </c>
    </row>
    <row r="836" spans="1:60" x14ac:dyDescent="0.25">
      <c r="A836">
        <v>938</v>
      </c>
      <c r="B836">
        <v>170.13387699999998</v>
      </c>
      <c r="C836" s="2">
        <v>1</v>
      </c>
      <c r="P836">
        <v>1</v>
      </c>
      <c r="Q836" t="str">
        <f>CONCATENATE(C836,E836,G836,I836)</f>
        <v>1</v>
      </c>
      <c r="R836">
        <v>2</v>
      </c>
      <c r="BG836">
        <v>2</v>
      </c>
      <c r="BH836">
        <v>5591</v>
      </c>
    </row>
    <row r="837" spans="1:60" x14ac:dyDescent="0.25">
      <c r="A837">
        <v>939</v>
      </c>
      <c r="B837">
        <v>170.080162</v>
      </c>
      <c r="C837" s="2">
        <v>1</v>
      </c>
      <c r="P837">
        <v>1</v>
      </c>
      <c r="Q837" t="str">
        <f>CONCATENATE(C837,E837,G837,I837)</f>
        <v>1</v>
      </c>
      <c r="R837">
        <v>1</v>
      </c>
      <c r="AB837" t="s">
        <v>274</v>
      </c>
      <c r="AC837" t="str">
        <f>CONCATENATE($R837,$R838,$R839,$R840)</f>
        <v>1432</v>
      </c>
      <c r="BG837">
        <v>1</v>
      </c>
      <c r="BH837">
        <v>5603</v>
      </c>
    </row>
    <row r="838" spans="1:60" x14ac:dyDescent="0.25">
      <c r="A838">
        <v>940</v>
      </c>
      <c r="B838">
        <v>170.143416</v>
      </c>
      <c r="C838" s="2">
        <v>1</v>
      </c>
      <c r="F838">
        <v>169.671269</v>
      </c>
      <c r="G838" s="4">
        <v>3</v>
      </c>
      <c r="H838">
        <v>170.16035099999999</v>
      </c>
      <c r="I838" s="3">
        <v>4</v>
      </c>
      <c r="P838">
        <v>3</v>
      </c>
      <c r="Q838" t="str">
        <f>CONCATENATE(C838,E838,G838,I838)</f>
        <v>134</v>
      </c>
      <c r="R838">
        <v>4</v>
      </c>
      <c r="BG838">
        <v>4</v>
      </c>
      <c r="BH838">
        <v>5607</v>
      </c>
    </row>
    <row r="839" spans="1:60" x14ac:dyDescent="0.25">
      <c r="A839">
        <v>941</v>
      </c>
      <c r="F839">
        <v>169.659435</v>
      </c>
      <c r="G839" s="4">
        <v>3</v>
      </c>
      <c r="H839">
        <v>170.141121</v>
      </c>
      <c r="I839" s="3">
        <v>4</v>
      </c>
      <c r="P839">
        <v>2</v>
      </c>
      <c r="Q839" t="str">
        <f>CONCATENATE(C839,E839,G839,I839)</f>
        <v>34</v>
      </c>
      <c r="R839">
        <v>3</v>
      </c>
      <c r="BG839">
        <v>3</v>
      </c>
      <c r="BH839">
        <v>5612</v>
      </c>
    </row>
    <row r="840" spans="1:60" x14ac:dyDescent="0.25">
      <c r="A840">
        <v>942</v>
      </c>
      <c r="F840">
        <v>169.638113</v>
      </c>
      <c r="G840" s="4">
        <v>3</v>
      </c>
      <c r="H840">
        <v>170.09016199999999</v>
      </c>
      <c r="I840" s="3">
        <v>4</v>
      </c>
      <c r="P840">
        <v>2</v>
      </c>
      <c r="Q840" t="str">
        <f>CONCATENATE(C840,E840,G840,I840)</f>
        <v>34</v>
      </c>
      <c r="R840">
        <v>2</v>
      </c>
      <c r="BG840">
        <v>2</v>
      </c>
      <c r="BH840">
        <v>5618</v>
      </c>
    </row>
    <row r="841" spans="1:60" x14ac:dyDescent="0.25">
      <c r="A841">
        <v>943</v>
      </c>
      <c r="F841">
        <v>169.647549</v>
      </c>
      <c r="G841" s="4">
        <v>3</v>
      </c>
      <c r="H841">
        <v>170.02058399999999</v>
      </c>
      <c r="I841" s="3">
        <v>4</v>
      </c>
      <c r="P841">
        <v>2</v>
      </c>
      <c r="Q841" t="str">
        <f>CONCATENATE(C841,E841,G841,I841)</f>
        <v>34</v>
      </c>
      <c r="R841">
        <v>1</v>
      </c>
      <c r="AB841" t="s">
        <v>274</v>
      </c>
      <c r="AC841" t="str">
        <f>CONCATENATE($R841,$R842,$R843,$R844)</f>
        <v>1432</v>
      </c>
      <c r="BG841">
        <v>1</v>
      </c>
      <c r="BH841">
        <v>5633</v>
      </c>
    </row>
    <row r="842" spans="1:60" x14ac:dyDescent="0.25">
      <c r="A842">
        <v>944</v>
      </c>
      <c r="F842">
        <v>169.67320699999999</v>
      </c>
      <c r="G842" s="4">
        <v>3</v>
      </c>
      <c r="H842">
        <v>170.014464</v>
      </c>
      <c r="I842" s="3">
        <v>4</v>
      </c>
      <c r="P842">
        <v>2</v>
      </c>
      <c r="Q842" t="str">
        <f>CONCATENATE(C842,E842,G842,I842)</f>
        <v>34</v>
      </c>
      <c r="R842">
        <v>4</v>
      </c>
      <c r="BG842">
        <v>4</v>
      </c>
      <c r="BH842">
        <v>5635</v>
      </c>
    </row>
    <row r="843" spans="1:60" x14ac:dyDescent="0.25">
      <c r="A843">
        <v>945</v>
      </c>
      <c r="F843">
        <v>169.67264799999998</v>
      </c>
      <c r="G843" s="4">
        <v>3</v>
      </c>
      <c r="H843">
        <v>170.026093</v>
      </c>
      <c r="I843" s="3">
        <v>4</v>
      </c>
      <c r="P843">
        <v>2</v>
      </c>
      <c r="Q843" t="str">
        <f>CONCATENATE(C843,E843,G843,I843)</f>
        <v>34</v>
      </c>
      <c r="R843">
        <v>3</v>
      </c>
      <c r="BG843">
        <v>3</v>
      </c>
      <c r="BH843">
        <v>5644</v>
      </c>
    </row>
    <row r="844" spans="1:60" x14ac:dyDescent="0.25">
      <c r="A844">
        <v>946</v>
      </c>
      <c r="F844">
        <v>169.72325000000001</v>
      </c>
      <c r="G844" s="4">
        <v>3</v>
      </c>
      <c r="H844">
        <v>170.16035099999999</v>
      </c>
      <c r="I844" s="3">
        <v>4</v>
      </c>
      <c r="P844">
        <v>2</v>
      </c>
      <c r="Q844" t="str">
        <f>CONCATENATE(C844,E844,G844,I844)</f>
        <v>34</v>
      </c>
      <c r="R844">
        <v>2</v>
      </c>
      <c r="BG844">
        <v>2</v>
      </c>
      <c r="BH844">
        <v>5648</v>
      </c>
    </row>
    <row r="845" spans="1:60" x14ac:dyDescent="0.25">
      <c r="A845">
        <v>947</v>
      </c>
      <c r="F845">
        <v>169.671269</v>
      </c>
      <c r="G845" s="4">
        <v>3</v>
      </c>
      <c r="H845">
        <v>170.16035099999999</v>
      </c>
      <c r="I845" s="3">
        <v>4</v>
      </c>
      <c r="P845">
        <v>2</v>
      </c>
      <c r="Q845" t="str">
        <f>CONCATENATE(C845,E845,G845,I845)</f>
        <v>34</v>
      </c>
      <c r="R845" t="s">
        <v>22</v>
      </c>
      <c r="BG845" t="s">
        <v>22</v>
      </c>
      <c r="BH845">
        <v>5653</v>
      </c>
    </row>
    <row r="846" spans="1:60" x14ac:dyDescent="0.25">
      <c r="A846">
        <v>948</v>
      </c>
      <c r="P846">
        <v>0</v>
      </c>
      <c r="Q846" t="str">
        <f>CONCATENATE(C846,E846,G846,I846)</f>
        <v/>
      </c>
      <c r="R846" t="s">
        <v>22</v>
      </c>
      <c r="BG846" t="s">
        <v>22</v>
      </c>
      <c r="BH846">
        <v>5689</v>
      </c>
    </row>
    <row r="847" spans="1:60" x14ac:dyDescent="0.25">
      <c r="A847">
        <v>949</v>
      </c>
      <c r="P847">
        <v>0</v>
      </c>
      <c r="Q847" t="str">
        <f>CONCATENATE(C847,E847,G847,I847)</f>
        <v/>
      </c>
      <c r="R847">
        <v>1</v>
      </c>
      <c r="AB847" t="s">
        <v>275</v>
      </c>
      <c r="AC847" t="str">
        <f>CONCATENATE($R847,$R848,$R849,$R850)</f>
        <v>1234</v>
      </c>
      <c r="BG847">
        <v>1</v>
      </c>
      <c r="BH847">
        <v>5690</v>
      </c>
    </row>
    <row r="848" spans="1:60" x14ac:dyDescent="0.25">
      <c r="A848">
        <v>950</v>
      </c>
      <c r="P848">
        <v>0</v>
      </c>
      <c r="Q848" t="str">
        <f>CONCATENATE(C848,E848,G848,I848)</f>
        <v/>
      </c>
      <c r="R848">
        <v>2</v>
      </c>
      <c r="BG848">
        <v>2</v>
      </c>
      <c r="BH848">
        <v>5691</v>
      </c>
    </row>
    <row r="849" spans="1:60" x14ac:dyDescent="0.25">
      <c r="A849">
        <v>951</v>
      </c>
      <c r="D849">
        <v>194.163466</v>
      </c>
      <c r="E849" s="5">
        <v>2</v>
      </c>
      <c r="P849">
        <v>1</v>
      </c>
      <c r="Q849" t="str">
        <f>CONCATENATE(C849,E849,G849,I849)</f>
        <v>2</v>
      </c>
      <c r="R849">
        <v>3</v>
      </c>
      <c r="BG849">
        <v>3</v>
      </c>
      <c r="BH849">
        <v>5700</v>
      </c>
    </row>
    <row r="850" spans="1:60" x14ac:dyDescent="0.25">
      <c r="A850">
        <v>952</v>
      </c>
      <c r="D850">
        <v>194.24176599999998</v>
      </c>
      <c r="E850" s="5">
        <v>2</v>
      </c>
      <c r="P850">
        <v>1</v>
      </c>
      <c r="Q850" t="str">
        <f>CONCATENATE(C850,E850,G850,I850)</f>
        <v>2</v>
      </c>
      <c r="R850">
        <v>4</v>
      </c>
      <c r="BG850">
        <v>4</v>
      </c>
      <c r="BH850">
        <v>5700</v>
      </c>
    </row>
    <row r="851" spans="1:60" x14ac:dyDescent="0.25">
      <c r="A851">
        <v>953</v>
      </c>
      <c r="D851">
        <v>194.187746</v>
      </c>
      <c r="E851" s="5">
        <v>2</v>
      </c>
      <c r="P851">
        <v>1</v>
      </c>
      <c r="Q851" t="str">
        <f>CONCATENATE(C851,E851,G851,I851)</f>
        <v>2</v>
      </c>
      <c r="R851">
        <v>1</v>
      </c>
      <c r="AB851" t="s">
        <v>275</v>
      </c>
      <c r="AC851" t="str">
        <f>CONCATENATE($R851,$R852,$R853,$R854)</f>
        <v>1234</v>
      </c>
      <c r="BG851">
        <v>1</v>
      </c>
      <c r="BH851">
        <v>5710</v>
      </c>
    </row>
    <row r="852" spans="1:60" x14ac:dyDescent="0.25">
      <c r="A852">
        <v>954</v>
      </c>
      <c r="D852">
        <v>194.22738100000001</v>
      </c>
      <c r="E852" s="5">
        <v>2</v>
      </c>
      <c r="P852">
        <v>1</v>
      </c>
      <c r="Q852" t="str">
        <f>CONCATENATE(C852,E852,G852,I852)</f>
        <v>2</v>
      </c>
      <c r="R852">
        <v>2</v>
      </c>
      <c r="BG852">
        <v>2</v>
      </c>
      <c r="BH852">
        <v>5715</v>
      </c>
    </row>
    <row r="853" spans="1:60" x14ac:dyDescent="0.25">
      <c r="A853">
        <v>955</v>
      </c>
      <c r="B853">
        <v>200.64018099999998</v>
      </c>
      <c r="C853" s="2">
        <v>1</v>
      </c>
      <c r="D853">
        <v>194.24309</v>
      </c>
      <c r="E853" s="5">
        <v>2</v>
      </c>
      <c r="P853">
        <v>2</v>
      </c>
      <c r="Q853" t="str">
        <f>CONCATENATE(C853,E853,G853,I853)</f>
        <v>12</v>
      </c>
      <c r="R853">
        <v>3</v>
      </c>
      <c r="BG853">
        <v>3</v>
      </c>
      <c r="BH853">
        <v>5723</v>
      </c>
    </row>
    <row r="854" spans="1:60" x14ac:dyDescent="0.25">
      <c r="A854">
        <v>956</v>
      </c>
      <c r="B854">
        <v>200.647932</v>
      </c>
      <c r="C854" s="2">
        <v>1</v>
      </c>
      <c r="D854">
        <v>194.193918</v>
      </c>
      <c r="E854" s="5">
        <v>2</v>
      </c>
      <c r="P854">
        <v>2</v>
      </c>
      <c r="Q854" t="str">
        <f>CONCATENATE(C854,E854,G854,I854)</f>
        <v>12</v>
      </c>
      <c r="R854">
        <v>4</v>
      </c>
      <c r="BG854">
        <v>4</v>
      </c>
      <c r="BH854">
        <v>5724</v>
      </c>
    </row>
    <row r="855" spans="1:60" x14ac:dyDescent="0.25">
      <c r="A855">
        <v>957</v>
      </c>
      <c r="B855">
        <v>200.667113</v>
      </c>
      <c r="C855" s="2">
        <v>1</v>
      </c>
      <c r="D855">
        <v>194.27094499999998</v>
      </c>
      <c r="E855" s="5">
        <v>2</v>
      </c>
      <c r="P855">
        <v>2</v>
      </c>
      <c r="Q855" t="str">
        <f>CONCATENATE(C855,E855,G855,I855)</f>
        <v>12</v>
      </c>
      <c r="R855">
        <v>1</v>
      </c>
      <c r="AB855" t="s">
        <v>275</v>
      </c>
      <c r="AC855" t="str">
        <f>CONCATENATE($R855,$R856,$R857,$R858)</f>
        <v>1234</v>
      </c>
      <c r="BG855">
        <v>1</v>
      </c>
      <c r="BH855">
        <v>5734</v>
      </c>
    </row>
    <row r="856" spans="1:60" x14ac:dyDescent="0.25">
      <c r="A856">
        <v>958</v>
      </c>
      <c r="B856">
        <v>200.67180500000001</v>
      </c>
      <c r="C856" s="2">
        <v>1</v>
      </c>
      <c r="D856">
        <v>194.163466</v>
      </c>
      <c r="E856" s="5">
        <v>2</v>
      </c>
      <c r="P856">
        <v>2</v>
      </c>
      <c r="Q856" t="str">
        <f>CONCATENATE(C856,E856,G856,I856)</f>
        <v>12</v>
      </c>
      <c r="R856">
        <v>2</v>
      </c>
      <c r="BG856">
        <v>2</v>
      </c>
      <c r="BH856">
        <v>5739</v>
      </c>
    </row>
    <row r="857" spans="1:60" x14ac:dyDescent="0.25">
      <c r="A857">
        <v>959</v>
      </c>
      <c r="B857">
        <v>200.68736100000001</v>
      </c>
      <c r="C857" s="2">
        <v>1</v>
      </c>
      <c r="P857">
        <v>1</v>
      </c>
      <c r="Q857" t="str">
        <f>CONCATENATE(C857,E857,G857,I857)</f>
        <v>1</v>
      </c>
      <c r="R857">
        <v>3</v>
      </c>
      <c r="BG857">
        <v>3</v>
      </c>
      <c r="BH857">
        <v>5747</v>
      </c>
    </row>
    <row r="858" spans="1:60" x14ac:dyDescent="0.25">
      <c r="A858">
        <v>960</v>
      </c>
      <c r="B858">
        <v>200.69731000000002</v>
      </c>
      <c r="C858" s="2">
        <v>1</v>
      </c>
      <c r="P858">
        <v>1</v>
      </c>
      <c r="Q858" t="str">
        <f>CONCATENATE(C858,E858,G858,I858)</f>
        <v>1</v>
      </c>
      <c r="R858">
        <v>4</v>
      </c>
      <c r="BG858">
        <v>4</v>
      </c>
      <c r="BH858">
        <v>5749</v>
      </c>
    </row>
    <row r="859" spans="1:60" x14ac:dyDescent="0.25">
      <c r="A859">
        <v>961</v>
      </c>
      <c r="B859">
        <v>200.591566</v>
      </c>
      <c r="C859" s="2">
        <v>1</v>
      </c>
      <c r="P859">
        <v>1</v>
      </c>
      <c r="Q859" t="str">
        <f>CONCATENATE(C859,E859,G859,I859)</f>
        <v>1</v>
      </c>
      <c r="R859">
        <v>1</v>
      </c>
      <c r="AB859" t="s">
        <v>275</v>
      </c>
      <c r="AC859" t="str">
        <f>CONCATENATE($R859,$R860,$R861,$R862)</f>
        <v>1234</v>
      </c>
      <c r="BG859">
        <v>1</v>
      </c>
      <c r="BH859">
        <v>5756</v>
      </c>
    </row>
    <row r="860" spans="1:60" x14ac:dyDescent="0.25">
      <c r="A860">
        <v>962</v>
      </c>
      <c r="B860">
        <v>200.64018099999998</v>
      </c>
      <c r="C860" s="2">
        <v>1</v>
      </c>
      <c r="P860">
        <v>1</v>
      </c>
      <c r="Q860" t="str">
        <f>CONCATENATE(C860,E860,G860,I860)</f>
        <v>1</v>
      </c>
      <c r="R860">
        <v>2</v>
      </c>
      <c r="BG860">
        <v>2</v>
      </c>
      <c r="BH860">
        <v>5763</v>
      </c>
    </row>
    <row r="861" spans="1:60" x14ac:dyDescent="0.25">
      <c r="A861">
        <v>963</v>
      </c>
      <c r="F861">
        <v>201.112326</v>
      </c>
      <c r="G861" s="4">
        <v>3</v>
      </c>
      <c r="H861">
        <v>200.895228</v>
      </c>
      <c r="I861" s="3">
        <v>4</v>
      </c>
      <c r="P861">
        <v>2</v>
      </c>
      <c r="Q861" t="str">
        <f>CONCATENATE(C861,E861,G861,I861)</f>
        <v>34</v>
      </c>
      <c r="R861">
        <v>3</v>
      </c>
      <c r="BG861">
        <v>3</v>
      </c>
      <c r="BH861">
        <v>5771</v>
      </c>
    </row>
    <row r="862" spans="1:60" x14ac:dyDescent="0.25">
      <c r="A862">
        <v>964</v>
      </c>
      <c r="F862">
        <v>201.18772000000001</v>
      </c>
      <c r="G862" s="4">
        <v>3</v>
      </c>
      <c r="H862">
        <v>200.86437100000001</v>
      </c>
      <c r="I862" s="3">
        <v>4</v>
      </c>
      <c r="P862">
        <v>2</v>
      </c>
      <c r="Q862" t="str">
        <f>CONCATENATE(C862,E862,G862,I862)</f>
        <v>34</v>
      </c>
      <c r="R862">
        <v>4</v>
      </c>
      <c r="BG862">
        <v>4</v>
      </c>
      <c r="BH862">
        <v>5771</v>
      </c>
    </row>
    <row r="863" spans="1:60" x14ac:dyDescent="0.25">
      <c r="A863">
        <v>965</v>
      </c>
      <c r="F863">
        <v>201.17389500000002</v>
      </c>
      <c r="G863" s="4">
        <v>3</v>
      </c>
      <c r="H863">
        <v>200.847532</v>
      </c>
      <c r="I863" s="3">
        <v>4</v>
      </c>
      <c r="P863">
        <v>2</v>
      </c>
      <c r="Q863" t="str">
        <f>CONCATENATE(C863,E863,G863,I863)</f>
        <v>34</v>
      </c>
      <c r="R863">
        <v>1</v>
      </c>
      <c r="AB863" t="s">
        <v>275</v>
      </c>
      <c r="AC863" t="str">
        <f>CONCATENATE($R863,$R864,$R865,$R866)</f>
        <v>1234</v>
      </c>
      <c r="BG863">
        <v>1</v>
      </c>
      <c r="BH863">
        <v>5781</v>
      </c>
    </row>
    <row r="864" spans="1:60" x14ac:dyDescent="0.25">
      <c r="A864">
        <v>966</v>
      </c>
      <c r="F864">
        <v>201.17869000000002</v>
      </c>
      <c r="G864" s="4">
        <v>3</v>
      </c>
      <c r="H864">
        <v>200.81096099999999</v>
      </c>
      <c r="I864" s="3">
        <v>4</v>
      </c>
      <c r="P864">
        <v>2</v>
      </c>
      <c r="Q864" t="str">
        <f>CONCATENATE(C864,E864,G864,I864)</f>
        <v>34</v>
      </c>
      <c r="R864">
        <v>2</v>
      </c>
      <c r="BG864">
        <v>2</v>
      </c>
      <c r="BH864">
        <v>5786</v>
      </c>
    </row>
    <row r="865" spans="1:60" x14ac:dyDescent="0.25">
      <c r="A865">
        <v>967</v>
      </c>
      <c r="F865">
        <v>201.17583300000001</v>
      </c>
      <c r="G865" s="4">
        <v>3</v>
      </c>
      <c r="H865">
        <v>200.78178199999999</v>
      </c>
      <c r="I865" s="3">
        <v>4</v>
      </c>
      <c r="P865">
        <v>2</v>
      </c>
      <c r="Q865" t="str">
        <f>CONCATENATE(C865,E865,G865,I865)</f>
        <v>34</v>
      </c>
      <c r="R865">
        <v>3</v>
      </c>
      <c r="BG865">
        <v>3</v>
      </c>
      <c r="BH865">
        <v>5795</v>
      </c>
    </row>
    <row r="866" spans="1:60" x14ac:dyDescent="0.25">
      <c r="A866">
        <v>968</v>
      </c>
      <c r="F866">
        <v>201.18772000000001</v>
      </c>
      <c r="G866" s="4">
        <v>3</v>
      </c>
      <c r="H866">
        <v>200.81381400000001</v>
      </c>
      <c r="I866" s="3">
        <v>4</v>
      </c>
      <c r="P866">
        <v>2</v>
      </c>
      <c r="Q866" t="str">
        <f>CONCATENATE(C866,E866,G866,I866)</f>
        <v>34</v>
      </c>
      <c r="R866">
        <v>4</v>
      </c>
      <c r="BG866">
        <v>4</v>
      </c>
      <c r="BH866">
        <v>5795</v>
      </c>
    </row>
    <row r="867" spans="1:60" x14ac:dyDescent="0.25">
      <c r="A867">
        <v>969</v>
      </c>
      <c r="F867">
        <v>201.17323099999999</v>
      </c>
      <c r="G867" s="4">
        <v>3</v>
      </c>
      <c r="H867">
        <v>200.895228</v>
      </c>
      <c r="I867" s="3">
        <v>4</v>
      </c>
      <c r="P867">
        <v>2</v>
      </c>
      <c r="Q867" t="str">
        <f>CONCATENATE(C867,E867,G867,I867)</f>
        <v>34</v>
      </c>
      <c r="R867">
        <v>2</v>
      </c>
      <c r="AB867" t="s">
        <v>274</v>
      </c>
      <c r="AC867" t="str">
        <f>CONCATENATE($R867,$R868,$R869,$R870)</f>
        <v>2143</v>
      </c>
      <c r="BG867">
        <v>2</v>
      </c>
      <c r="BH867">
        <v>5806</v>
      </c>
    </row>
    <row r="868" spans="1:60" x14ac:dyDescent="0.25">
      <c r="A868">
        <v>970</v>
      </c>
      <c r="F868">
        <v>201.112326</v>
      </c>
      <c r="G868" s="4">
        <v>3</v>
      </c>
      <c r="H868">
        <v>200.895228</v>
      </c>
      <c r="I868" s="3">
        <v>4</v>
      </c>
      <c r="P868">
        <v>2</v>
      </c>
      <c r="Q868" t="str">
        <f>CONCATENATE(C868,E868,G868,I868)</f>
        <v>34</v>
      </c>
      <c r="R868">
        <v>1</v>
      </c>
      <c r="BG868">
        <v>1</v>
      </c>
      <c r="BH868">
        <v>5810</v>
      </c>
    </row>
    <row r="869" spans="1:60" x14ac:dyDescent="0.25">
      <c r="A869">
        <v>971</v>
      </c>
      <c r="D869">
        <v>219.746782</v>
      </c>
      <c r="E869" s="5">
        <v>2</v>
      </c>
      <c r="P869">
        <v>1</v>
      </c>
      <c r="Q869" t="str">
        <f>CONCATENATE(C869,E869,G869,I869)</f>
        <v>2</v>
      </c>
      <c r="R869">
        <v>4</v>
      </c>
      <c r="BG869">
        <v>4</v>
      </c>
      <c r="BH869">
        <v>5819</v>
      </c>
    </row>
    <row r="870" spans="1:60" x14ac:dyDescent="0.25">
      <c r="A870">
        <v>972</v>
      </c>
      <c r="D870">
        <v>219.78028399999999</v>
      </c>
      <c r="E870" s="5">
        <v>2</v>
      </c>
      <c r="P870">
        <v>1</v>
      </c>
      <c r="Q870" t="str">
        <f>CONCATENATE(C870,E870,G870,I870)</f>
        <v>2</v>
      </c>
      <c r="R870">
        <v>3</v>
      </c>
      <c r="BG870">
        <v>3</v>
      </c>
      <c r="BH870">
        <v>5820</v>
      </c>
    </row>
    <row r="871" spans="1:60" x14ac:dyDescent="0.25">
      <c r="A871">
        <v>973</v>
      </c>
      <c r="D871">
        <v>219.72848400000001</v>
      </c>
      <c r="E871" s="5">
        <v>2</v>
      </c>
      <c r="P871">
        <v>1</v>
      </c>
      <c r="Q871" t="str">
        <f>CONCATENATE(C871,E871,G871,I871)</f>
        <v>2</v>
      </c>
      <c r="R871">
        <v>2</v>
      </c>
      <c r="AB871" t="s">
        <v>274</v>
      </c>
      <c r="AC871" t="str">
        <f>CONCATENATE($R871,$R872,$R873,$R874)</f>
        <v>2143</v>
      </c>
      <c r="BG871">
        <v>2</v>
      </c>
      <c r="BH871">
        <v>5828</v>
      </c>
    </row>
    <row r="872" spans="1:60" x14ac:dyDescent="0.25">
      <c r="A872">
        <v>974</v>
      </c>
      <c r="D872">
        <v>219.69838300000001</v>
      </c>
      <c r="E872" s="5">
        <v>2</v>
      </c>
      <c r="P872">
        <v>1</v>
      </c>
      <c r="Q872" t="str">
        <f>CONCATENATE(C872,E872,G872,I872)</f>
        <v>2</v>
      </c>
      <c r="R872">
        <v>1</v>
      </c>
      <c r="BG872">
        <v>1</v>
      </c>
      <c r="BH872">
        <v>5837</v>
      </c>
    </row>
    <row r="873" spans="1:60" x14ac:dyDescent="0.25">
      <c r="A873">
        <v>975</v>
      </c>
      <c r="D873">
        <v>219.680857</v>
      </c>
      <c r="E873" s="5">
        <v>2</v>
      </c>
      <c r="P873">
        <v>1</v>
      </c>
      <c r="Q873" t="str">
        <f>CONCATENATE(C873,E873,G873,I873)</f>
        <v>2</v>
      </c>
      <c r="R873">
        <v>4</v>
      </c>
      <c r="BG873">
        <v>4</v>
      </c>
      <c r="BH873">
        <v>5843</v>
      </c>
    </row>
    <row r="874" spans="1:60" x14ac:dyDescent="0.25">
      <c r="A874">
        <v>976</v>
      </c>
      <c r="D874">
        <v>219.743225</v>
      </c>
      <c r="E874" s="5">
        <v>2</v>
      </c>
      <c r="P874">
        <v>1</v>
      </c>
      <c r="Q874" t="str">
        <f>CONCATENATE(C874,E874,G874,I874)</f>
        <v>2</v>
      </c>
      <c r="R874">
        <v>3</v>
      </c>
      <c r="BG874">
        <v>3</v>
      </c>
      <c r="BH874">
        <v>5846</v>
      </c>
    </row>
    <row r="875" spans="1:60" x14ac:dyDescent="0.25">
      <c r="A875">
        <v>977</v>
      </c>
      <c r="D875">
        <v>219.74394699999999</v>
      </c>
      <c r="E875" s="5">
        <v>2</v>
      </c>
      <c r="P875">
        <v>1</v>
      </c>
      <c r="Q875" t="str">
        <f>CONCATENATE(C875,E875,G875,I875)</f>
        <v>2</v>
      </c>
      <c r="R875">
        <v>2</v>
      </c>
      <c r="AB875" t="s">
        <v>274</v>
      </c>
      <c r="AC875" t="str">
        <f>CONCATENATE($R875,$R876,$R877,$R878)</f>
        <v>2143</v>
      </c>
      <c r="BG875">
        <v>2</v>
      </c>
      <c r="BH875">
        <v>5852</v>
      </c>
    </row>
    <row r="876" spans="1:60" x14ac:dyDescent="0.25">
      <c r="A876">
        <v>978</v>
      </c>
      <c r="B876">
        <v>226.87331</v>
      </c>
      <c r="C876" s="2">
        <v>1</v>
      </c>
      <c r="D876">
        <v>219.746782</v>
      </c>
      <c r="E876" s="5">
        <v>2</v>
      </c>
      <c r="P876">
        <v>2</v>
      </c>
      <c r="Q876" t="str">
        <f>CONCATENATE(C876,E876,G876,I876)</f>
        <v>12</v>
      </c>
      <c r="R876">
        <v>1</v>
      </c>
      <c r="BG876">
        <v>1</v>
      </c>
      <c r="BH876">
        <v>5861</v>
      </c>
    </row>
    <row r="877" spans="1:60" x14ac:dyDescent="0.25">
      <c r="A877">
        <v>979</v>
      </c>
      <c r="B877">
        <v>226.86980499999999</v>
      </c>
      <c r="C877" s="2">
        <v>1</v>
      </c>
      <c r="P877">
        <v>1</v>
      </c>
      <c r="Q877" t="str">
        <f>CONCATENATE(C877,E877,G877,I877)</f>
        <v>1</v>
      </c>
      <c r="R877">
        <v>4</v>
      </c>
      <c r="BG877">
        <v>4</v>
      </c>
      <c r="BH877">
        <v>5867</v>
      </c>
    </row>
    <row r="878" spans="1:60" x14ac:dyDescent="0.25">
      <c r="A878">
        <v>980</v>
      </c>
      <c r="B878">
        <v>226.858879</v>
      </c>
      <c r="C878" s="2">
        <v>1</v>
      </c>
      <c r="P878">
        <v>1</v>
      </c>
      <c r="Q878" t="str">
        <f>CONCATENATE(C878,E878,G878,I878)</f>
        <v>1</v>
      </c>
      <c r="R878">
        <v>3</v>
      </c>
      <c r="BG878">
        <v>3</v>
      </c>
      <c r="BH878">
        <v>5871</v>
      </c>
    </row>
    <row r="879" spans="1:60" x14ac:dyDescent="0.25">
      <c r="A879">
        <v>981</v>
      </c>
      <c r="B879">
        <v>226.892639</v>
      </c>
      <c r="C879" s="2">
        <v>1</v>
      </c>
      <c r="P879">
        <v>1</v>
      </c>
      <c r="Q879" t="str">
        <f>CONCATENATE(C879,E879,G879,I879)</f>
        <v>1</v>
      </c>
      <c r="R879">
        <v>2</v>
      </c>
      <c r="BG879">
        <v>2</v>
      </c>
      <c r="BH879">
        <v>5876</v>
      </c>
    </row>
    <row r="880" spans="1:60" x14ac:dyDescent="0.25">
      <c r="A880">
        <v>982</v>
      </c>
      <c r="B880">
        <v>226.89021700000001</v>
      </c>
      <c r="C880" s="2">
        <v>1</v>
      </c>
      <c r="P880">
        <v>1</v>
      </c>
      <c r="Q880" t="str">
        <f>CONCATENATE(C880,E880,G880,I880)</f>
        <v>1</v>
      </c>
      <c r="R880">
        <v>1</v>
      </c>
      <c r="BG880">
        <v>1</v>
      </c>
      <c r="BH880">
        <v>5889</v>
      </c>
    </row>
    <row r="881" spans="1:60" x14ac:dyDescent="0.25">
      <c r="A881">
        <v>983</v>
      </c>
      <c r="B881">
        <v>226.832178</v>
      </c>
      <c r="C881" s="2">
        <v>1</v>
      </c>
      <c r="P881">
        <v>1</v>
      </c>
      <c r="Q881" t="str">
        <f>CONCATENATE(C881,E881,G881,I881)</f>
        <v>1</v>
      </c>
      <c r="R881">
        <v>4</v>
      </c>
      <c r="BG881">
        <v>4</v>
      </c>
      <c r="BH881">
        <v>5893</v>
      </c>
    </row>
    <row r="882" spans="1:60" x14ac:dyDescent="0.25">
      <c r="A882">
        <v>984</v>
      </c>
      <c r="B882">
        <v>226.87331</v>
      </c>
      <c r="C882" s="2">
        <v>1</v>
      </c>
      <c r="H882">
        <v>226.268857</v>
      </c>
      <c r="I882" s="3">
        <v>4</v>
      </c>
      <c r="P882">
        <v>2</v>
      </c>
      <c r="Q882" t="str">
        <f>CONCATENATE(C882,E882,G882,I882)</f>
        <v>14</v>
      </c>
      <c r="R882" t="s">
        <v>22</v>
      </c>
      <c r="BG882" t="s">
        <v>22</v>
      </c>
      <c r="BH882">
        <v>5895</v>
      </c>
    </row>
    <row r="883" spans="1:60" x14ac:dyDescent="0.25">
      <c r="A883">
        <v>985</v>
      </c>
      <c r="H883">
        <v>226.268291</v>
      </c>
      <c r="I883" s="3">
        <v>4</v>
      </c>
      <c r="P883">
        <v>1</v>
      </c>
      <c r="Q883" t="str">
        <f>CONCATENATE(C883,E883,G883,I883)</f>
        <v>4</v>
      </c>
      <c r="R883" t="s">
        <v>22</v>
      </c>
      <c r="BG883" t="s">
        <v>22</v>
      </c>
      <c r="BH883">
        <v>5927</v>
      </c>
    </row>
    <row r="884" spans="1:60" x14ac:dyDescent="0.25">
      <c r="A884">
        <v>986</v>
      </c>
      <c r="F884">
        <v>227.78449900000001</v>
      </c>
      <c r="G884" s="4">
        <v>3</v>
      </c>
      <c r="H884">
        <v>226.240149</v>
      </c>
      <c r="I884" s="3">
        <v>4</v>
      </c>
      <c r="P884">
        <v>2</v>
      </c>
      <c r="Q884" t="str">
        <f>CONCATENATE(C884,E884,G884,I884)</f>
        <v>34</v>
      </c>
      <c r="R884">
        <v>1</v>
      </c>
      <c r="AB884" t="s">
        <v>277</v>
      </c>
      <c r="AC884" t="str">
        <f>CONCATENATE($R884,$R885,$R886,$R887)</f>
        <v>1342</v>
      </c>
      <c r="BG884">
        <v>1</v>
      </c>
      <c r="BH884">
        <v>5928</v>
      </c>
    </row>
    <row r="885" spans="1:60" x14ac:dyDescent="0.25">
      <c r="A885">
        <v>987</v>
      </c>
      <c r="F885">
        <v>227.83604299999999</v>
      </c>
      <c r="G885" s="4">
        <v>3</v>
      </c>
      <c r="H885">
        <v>226.21164400000001</v>
      </c>
      <c r="I885" s="3">
        <v>4</v>
      </c>
      <c r="P885">
        <v>2</v>
      </c>
      <c r="Q885" t="str">
        <f>CONCATENATE(C885,E885,G885,I885)</f>
        <v>34</v>
      </c>
      <c r="R885">
        <v>3</v>
      </c>
      <c r="BG885">
        <v>3</v>
      </c>
      <c r="BH885">
        <v>5936</v>
      </c>
    </row>
    <row r="886" spans="1:60" x14ac:dyDescent="0.25">
      <c r="A886">
        <v>988</v>
      </c>
      <c r="F886">
        <v>227.81424000000001</v>
      </c>
      <c r="G886" s="4">
        <v>3</v>
      </c>
      <c r="H886">
        <v>226.16824500000001</v>
      </c>
      <c r="I886" s="3">
        <v>4</v>
      </c>
      <c r="P886">
        <v>2</v>
      </c>
      <c r="Q886" t="str">
        <f>CONCATENATE(C886,E886,G886,I886)</f>
        <v>34</v>
      </c>
      <c r="R886">
        <v>4</v>
      </c>
      <c r="BG886">
        <v>4</v>
      </c>
      <c r="BH886">
        <v>5938</v>
      </c>
    </row>
    <row r="887" spans="1:60" x14ac:dyDescent="0.25">
      <c r="A887">
        <v>989</v>
      </c>
      <c r="F887">
        <v>227.81681699999999</v>
      </c>
      <c r="G887" s="4">
        <v>3</v>
      </c>
      <c r="H887">
        <v>226.130773</v>
      </c>
      <c r="I887" s="3">
        <v>4</v>
      </c>
      <c r="P887">
        <v>2</v>
      </c>
      <c r="Q887" t="str">
        <f>CONCATENATE(C887,E887,G887,I887)</f>
        <v>34</v>
      </c>
      <c r="R887">
        <v>2</v>
      </c>
      <c r="BG887">
        <v>2</v>
      </c>
      <c r="BH887">
        <v>5948</v>
      </c>
    </row>
    <row r="888" spans="1:60" x14ac:dyDescent="0.25">
      <c r="A888">
        <v>990</v>
      </c>
      <c r="F888">
        <v>227.77867499999999</v>
      </c>
      <c r="G888" s="4">
        <v>3</v>
      </c>
      <c r="H888">
        <v>226.268857</v>
      </c>
      <c r="I888" s="3">
        <v>4</v>
      </c>
      <c r="P888">
        <v>2</v>
      </c>
      <c r="Q888" t="str">
        <f>CONCATENATE(C888,E888,G888,I888)</f>
        <v>34</v>
      </c>
      <c r="R888">
        <v>1</v>
      </c>
      <c r="AB888" t="s">
        <v>277</v>
      </c>
      <c r="AC888" t="str">
        <f>CONCATENATE($R888,$R889,$R890,$R891)</f>
        <v>1342</v>
      </c>
      <c r="BG888">
        <v>1</v>
      </c>
      <c r="BH888">
        <v>5956</v>
      </c>
    </row>
    <row r="889" spans="1:60" x14ac:dyDescent="0.25">
      <c r="A889">
        <v>991</v>
      </c>
      <c r="F889">
        <v>227.79800399999999</v>
      </c>
      <c r="G889" s="4">
        <v>3</v>
      </c>
      <c r="H889">
        <v>226.268857</v>
      </c>
      <c r="I889" s="3">
        <v>4</v>
      </c>
      <c r="P889">
        <v>2</v>
      </c>
      <c r="Q889" t="str">
        <f>CONCATENATE(C889,E889,G889,I889)</f>
        <v>34</v>
      </c>
      <c r="R889">
        <v>3</v>
      </c>
      <c r="BG889">
        <v>3</v>
      </c>
      <c r="BH889">
        <v>5962</v>
      </c>
    </row>
    <row r="890" spans="1:60" x14ac:dyDescent="0.25">
      <c r="A890">
        <v>992</v>
      </c>
      <c r="D890">
        <v>246.276509</v>
      </c>
      <c r="E890" s="5">
        <v>2</v>
      </c>
      <c r="F890">
        <v>227.83207400000001</v>
      </c>
      <c r="G890" s="4">
        <v>3</v>
      </c>
      <c r="H890">
        <v>226.268857</v>
      </c>
      <c r="I890" s="3">
        <v>4</v>
      </c>
      <c r="P890">
        <v>3</v>
      </c>
      <c r="Q890" t="str">
        <f>CONCATENATE(C890,E890,G890,I890)</f>
        <v>234</v>
      </c>
      <c r="R890">
        <v>4</v>
      </c>
      <c r="BG890">
        <v>4</v>
      </c>
      <c r="BH890">
        <v>5963</v>
      </c>
    </row>
    <row r="891" spans="1:60" x14ac:dyDescent="0.25">
      <c r="A891">
        <v>993</v>
      </c>
      <c r="D891">
        <v>246.31939</v>
      </c>
      <c r="E891" s="5">
        <v>2</v>
      </c>
      <c r="F891">
        <v>227.78449900000001</v>
      </c>
      <c r="G891" s="4">
        <v>3</v>
      </c>
      <c r="P891">
        <v>2</v>
      </c>
      <c r="Q891" t="str">
        <f>CONCATENATE(C891,E891,G891,I891)</f>
        <v>23</v>
      </c>
      <c r="R891">
        <v>2</v>
      </c>
      <c r="BG891">
        <v>2</v>
      </c>
      <c r="BH891">
        <v>5974</v>
      </c>
    </row>
    <row r="892" spans="1:60" x14ac:dyDescent="0.25">
      <c r="A892">
        <v>994</v>
      </c>
      <c r="D892">
        <v>246.32681299999999</v>
      </c>
      <c r="E892" s="5">
        <v>2</v>
      </c>
      <c r="P892">
        <v>1</v>
      </c>
      <c r="Q892" t="str">
        <f>CONCATENATE(C892,E892,G892,I892)</f>
        <v>2</v>
      </c>
      <c r="R892">
        <v>1</v>
      </c>
      <c r="AB892" t="s">
        <v>277</v>
      </c>
      <c r="AC892" t="str">
        <f>CONCATENATE($R892,$R893,$R894,$R895)</f>
        <v>1342</v>
      </c>
      <c r="BG892">
        <v>1</v>
      </c>
      <c r="BH892">
        <v>5979</v>
      </c>
    </row>
    <row r="893" spans="1:60" x14ac:dyDescent="0.25">
      <c r="A893">
        <v>995</v>
      </c>
      <c r="D893">
        <v>246.314854</v>
      </c>
      <c r="E893" s="5">
        <v>2</v>
      </c>
      <c r="P893">
        <v>1</v>
      </c>
      <c r="Q893" t="str">
        <f>CONCATENATE(C893,E893,G893,I893)</f>
        <v>2</v>
      </c>
      <c r="R893">
        <v>3</v>
      </c>
      <c r="BG893">
        <v>3</v>
      </c>
      <c r="BH893">
        <v>5987</v>
      </c>
    </row>
    <row r="894" spans="1:60" x14ac:dyDescent="0.25">
      <c r="A894">
        <v>996</v>
      </c>
      <c r="D894">
        <v>246.29743199999999</v>
      </c>
      <c r="E894" s="5">
        <v>2</v>
      </c>
      <c r="P894">
        <v>1</v>
      </c>
      <c r="Q894" t="str">
        <f>CONCATENATE(C894,E894,G894,I894)</f>
        <v>2</v>
      </c>
      <c r="R894">
        <v>4</v>
      </c>
      <c r="BG894">
        <v>4</v>
      </c>
      <c r="BH894">
        <v>5987</v>
      </c>
    </row>
    <row r="895" spans="1:60" x14ac:dyDescent="0.25">
      <c r="A895">
        <v>997</v>
      </c>
      <c r="D895">
        <v>246.27949599999999</v>
      </c>
      <c r="E895" s="5">
        <v>2</v>
      </c>
      <c r="P895">
        <v>1</v>
      </c>
      <c r="Q895" t="str">
        <f>CONCATENATE(C895,E895,G895,I895)</f>
        <v>2</v>
      </c>
      <c r="R895">
        <v>2</v>
      </c>
      <c r="BG895">
        <v>2</v>
      </c>
      <c r="BH895">
        <v>5999</v>
      </c>
    </row>
    <row r="896" spans="1:60" x14ac:dyDescent="0.25">
      <c r="A896">
        <v>998</v>
      </c>
      <c r="D896">
        <v>246.243054</v>
      </c>
      <c r="E896" s="5">
        <v>2</v>
      </c>
      <c r="P896">
        <v>1</v>
      </c>
      <c r="Q896" t="str">
        <f>CONCATENATE(C896,E896,G896,I896)</f>
        <v>2</v>
      </c>
      <c r="R896">
        <v>1</v>
      </c>
      <c r="AB896" t="s">
        <v>277</v>
      </c>
      <c r="AC896" t="str">
        <f>CONCATENATE($R896,$R897,$R898,$R899)</f>
        <v>1342</v>
      </c>
      <c r="BG896">
        <v>1</v>
      </c>
      <c r="BH896">
        <v>6004</v>
      </c>
    </row>
    <row r="897" spans="1:60" x14ac:dyDescent="0.25">
      <c r="A897">
        <v>999</v>
      </c>
      <c r="D897">
        <v>246.25815599999999</v>
      </c>
      <c r="E897" s="5">
        <v>2</v>
      </c>
      <c r="P897">
        <v>1</v>
      </c>
      <c r="Q897" t="str">
        <f>CONCATENATE(C897,E897,G897,I897)</f>
        <v>2</v>
      </c>
      <c r="R897">
        <v>3</v>
      </c>
      <c r="BG897">
        <v>3</v>
      </c>
      <c r="BH897">
        <v>6011</v>
      </c>
    </row>
    <row r="898" spans="1:60" x14ac:dyDescent="0.25">
      <c r="A898">
        <v>1000</v>
      </c>
      <c r="B898">
        <v>254.68781300000001</v>
      </c>
      <c r="C898" s="2">
        <v>1</v>
      </c>
      <c r="D898">
        <v>246.22821099999999</v>
      </c>
      <c r="E898" s="5">
        <v>2</v>
      </c>
      <c r="P898">
        <v>2</v>
      </c>
      <c r="Q898" t="str">
        <f>CONCATENATE(C898,E898,G898,I898)</f>
        <v>12</v>
      </c>
      <c r="R898">
        <v>4</v>
      </c>
      <c r="BG898">
        <v>4</v>
      </c>
      <c r="BH898">
        <v>6011</v>
      </c>
    </row>
    <row r="899" spans="1:60" x14ac:dyDescent="0.25">
      <c r="A899">
        <v>1001</v>
      </c>
      <c r="B899">
        <v>254.695233</v>
      </c>
      <c r="C899" s="2">
        <v>1</v>
      </c>
      <c r="D899">
        <v>246.276509</v>
      </c>
      <c r="E899" s="5">
        <v>2</v>
      </c>
      <c r="P899">
        <v>2</v>
      </c>
      <c r="Q899" t="str">
        <f>CONCATENATE(C899,E899,G899,I899)</f>
        <v>12</v>
      </c>
      <c r="R899">
        <v>2</v>
      </c>
      <c r="BG899">
        <v>2</v>
      </c>
      <c r="BH899">
        <v>6022</v>
      </c>
    </row>
    <row r="900" spans="1:60" x14ac:dyDescent="0.25">
      <c r="A900">
        <v>1002</v>
      </c>
      <c r="B900">
        <v>254.65111200000001</v>
      </c>
      <c r="C900" s="2">
        <v>1</v>
      </c>
      <c r="D900">
        <v>246.276509</v>
      </c>
      <c r="E900" s="5">
        <v>2</v>
      </c>
      <c r="P900">
        <v>2</v>
      </c>
      <c r="Q900" t="str">
        <f>CONCATENATE(C900,E900,G900,I900)</f>
        <v>12</v>
      </c>
      <c r="R900">
        <v>1</v>
      </c>
      <c r="AB900" t="s">
        <v>277</v>
      </c>
      <c r="AC900" t="str">
        <f>CONCATENATE($R900,$R901,$R902,$R903)</f>
        <v>1342</v>
      </c>
      <c r="BG900">
        <v>1</v>
      </c>
      <c r="BH900">
        <v>6028</v>
      </c>
    </row>
    <row r="901" spans="1:60" x14ac:dyDescent="0.25">
      <c r="A901">
        <v>1003</v>
      </c>
      <c r="B901">
        <v>254.64894900000002</v>
      </c>
      <c r="C901" s="2">
        <v>1</v>
      </c>
      <c r="P901">
        <v>1</v>
      </c>
      <c r="Q901" t="str">
        <f>CONCATENATE(C901,E901,G901,I901)</f>
        <v>1</v>
      </c>
      <c r="R901">
        <v>3</v>
      </c>
      <c r="BG901">
        <v>3</v>
      </c>
      <c r="BH901">
        <v>6035</v>
      </c>
    </row>
    <row r="902" spans="1:60" x14ac:dyDescent="0.25">
      <c r="A902">
        <v>1004</v>
      </c>
      <c r="B902">
        <v>254.67034200000001</v>
      </c>
      <c r="C902" s="2">
        <v>1</v>
      </c>
      <c r="P902">
        <v>1</v>
      </c>
      <c r="Q902" t="str">
        <f>CONCATENATE(C902,E902,G902,I902)</f>
        <v>1</v>
      </c>
      <c r="R902">
        <v>4</v>
      </c>
      <c r="BG902">
        <v>4</v>
      </c>
      <c r="BH902">
        <v>6035</v>
      </c>
    </row>
    <row r="903" spans="1:60" x14ac:dyDescent="0.25">
      <c r="A903">
        <v>1005</v>
      </c>
      <c r="B903">
        <v>254.69002900000001</v>
      </c>
      <c r="C903" s="2">
        <v>1</v>
      </c>
      <c r="P903">
        <v>1</v>
      </c>
      <c r="Q903" t="str">
        <f>CONCATENATE(C903,E903,G903,I903)</f>
        <v>1</v>
      </c>
      <c r="R903">
        <v>2</v>
      </c>
      <c r="BG903">
        <v>2</v>
      </c>
      <c r="BH903">
        <v>6044</v>
      </c>
    </row>
    <row r="904" spans="1:60" x14ac:dyDescent="0.25">
      <c r="A904">
        <v>1006</v>
      </c>
      <c r="B904">
        <v>254.706108</v>
      </c>
      <c r="C904" s="2">
        <v>1</v>
      </c>
      <c r="H904">
        <v>251.43762599999999</v>
      </c>
      <c r="I904" s="3">
        <v>4</v>
      </c>
      <c r="P904">
        <v>2</v>
      </c>
      <c r="Q904" t="str">
        <f>CONCATENATE(C904,E904,G904,I904)</f>
        <v>14</v>
      </c>
      <c r="R904">
        <v>1</v>
      </c>
      <c r="AB904" t="s">
        <v>274</v>
      </c>
      <c r="AC904" t="str">
        <f>CONCATENATE($R904,$R905,$R906,$R907)</f>
        <v>1432</v>
      </c>
      <c r="BG904">
        <v>1</v>
      </c>
      <c r="BH904">
        <v>6050</v>
      </c>
    </row>
    <row r="905" spans="1:60" x14ac:dyDescent="0.25">
      <c r="A905">
        <v>1007</v>
      </c>
      <c r="B905">
        <v>254.792137</v>
      </c>
      <c r="C905" s="2">
        <v>1</v>
      </c>
      <c r="H905">
        <v>251.43762599999999</v>
      </c>
      <c r="I905" s="3">
        <v>4</v>
      </c>
      <c r="P905">
        <v>2</v>
      </c>
      <c r="Q905" t="str">
        <f>CONCATENATE(C905,E905,G905,I905)</f>
        <v>14</v>
      </c>
      <c r="R905">
        <v>4</v>
      </c>
      <c r="BG905">
        <v>4</v>
      </c>
      <c r="BH905">
        <v>6058</v>
      </c>
    </row>
    <row r="906" spans="1:60" x14ac:dyDescent="0.25">
      <c r="A906">
        <v>1008</v>
      </c>
      <c r="B906">
        <v>254.68781300000001</v>
      </c>
      <c r="C906" s="2">
        <v>1</v>
      </c>
      <c r="H906">
        <v>251.43762599999999</v>
      </c>
      <c r="I906" s="3">
        <v>4</v>
      </c>
      <c r="P906">
        <v>2</v>
      </c>
      <c r="Q906" t="str">
        <f>CONCATENATE(C906,E906,G906,I906)</f>
        <v>14</v>
      </c>
      <c r="R906">
        <v>3</v>
      </c>
      <c r="BG906">
        <v>3</v>
      </c>
      <c r="BH906">
        <v>6059</v>
      </c>
    </row>
    <row r="907" spans="1:60" x14ac:dyDescent="0.25">
      <c r="A907">
        <v>1009</v>
      </c>
      <c r="H907">
        <v>251.43762599999999</v>
      </c>
      <c r="I907" s="3">
        <v>4</v>
      </c>
      <c r="P907">
        <v>1</v>
      </c>
      <c r="Q907" t="str">
        <f>CONCATENATE(C907,E907,G907,I907)</f>
        <v>4</v>
      </c>
      <c r="R907">
        <v>2</v>
      </c>
      <c r="BG907">
        <v>2</v>
      </c>
      <c r="BH907">
        <v>6070</v>
      </c>
    </row>
    <row r="908" spans="1:60" x14ac:dyDescent="0.25">
      <c r="A908">
        <v>1010</v>
      </c>
      <c r="H908">
        <v>251.43762599999999</v>
      </c>
      <c r="I908" s="3">
        <v>4</v>
      </c>
      <c r="P908">
        <v>1</v>
      </c>
      <c r="Q908" t="str">
        <f>CONCATENATE(C908,E908,G908,I908)</f>
        <v>4</v>
      </c>
      <c r="R908">
        <v>1</v>
      </c>
      <c r="AB908" t="s">
        <v>274</v>
      </c>
      <c r="AC908" t="str">
        <f>CONCATENATE($R908,$R909,$R910,$R911)</f>
        <v>1432</v>
      </c>
      <c r="BG908">
        <v>1</v>
      </c>
      <c r="BH908">
        <v>6077</v>
      </c>
    </row>
    <row r="909" spans="1:60" x14ac:dyDescent="0.25">
      <c r="A909">
        <v>1011</v>
      </c>
      <c r="F909">
        <v>255.117222</v>
      </c>
      <c r="G909" s="4">
        <v>3</v>
      </c>
      <c r="H909">
        <v>251.43762599999999</v>
      </c>
      <c r="I909" s="3">
        <v>4</v>
      </c>
      <c r="P909">
        <v>2</v>
      </c>
      <c r="Q909" t="str">
        <f>CONCATENATE(C909,E909,G909,I909)</f>
        <v>34</v>
      </c>
      <c r="R909">
        <v>4</v>
      </c>
      <c r="BG909">
        <v>4</v>
      </c>
      <c r="BH909">
        <v>6084</v>
      </c>
    </row>
    <row r="910" spans="1:60" x14ac:dyDescent="0.25">
      <c r="A910">
        <v>1012</v>
      </c>
      <c r="F910">
        <v>255.117222</v>
      </c>
      <c r="G910" s="4">
        <v>3</v>
      </c>
      <c r="H910">
        <v>251.43762599999999</v>
      </c>
      <c r="I910" s="3">
        <v>4</v>
      </c>
      <c r="P910">
        <v>2</v>
      </c>
      <c r="Q910" t="str">
        <f>CONCATENATE(C910,E910,G910,I910)</f>
        <v>34</v>
      </c>
      <c r="R910">
        <v>3</v>
      </c>
      <c r="BG910">
        <v>3</v>
      </c>
      <c r="BH910">
        <v>6085</v>
      </c>
    </row>
    <row r="911" spans="1:60" x14ac:dyDescent="0.25">
      <c r="A911">
        <v>1013</v>
      </c>
      <c r="D911">
        <v>268.35868499999998</v>
      </c>
      <c r="E911" s="5">
        <v>2</v>
      </c>
      <c r="F911">
        <v>255.117222</v>
      </c>
      <c r="G911" s="4">
        <v>3</v>
      </c>
      <c r="H911">
        <v>251.43762599999999</v>
      </c>
      <c r="I911" s="3">
        <v>4</v>
      </c>
      <c r="J911">
        <v>235.902367</v>
      </c>
      <c r="K911" t="s">
        <v>22</v>
      </c>
      <c r="Q911" t="str">
        <f>CONCATENATE(C911,E911,G911,I911)</f>
        <v>234</v>
      </c>
      <c r="R911">
        <v>2</v>
      </c>
      <c r="BG911">
        <v>2</v>
      </c>
      <c r="BH911">
        <v>6095</v>
      </c>
    </row>
    <row r="912" spans="1:60" x14ac:dyDescent="0.25">
      <c r="A912">
        <v>1049</v>
      </c>
      <c r="Q912" t="str">
        <f>CONCATENATE(C912,E912,G912,I912)</f>
        <v/>
      </c>
      <c r="R912">
        <v>1</v>
      </c>
      <c r="AB912" t="s">
        <v>274</v>
      </c>
      <c r="AC912" t="str">
        <f>CONCATENATE($R912,$R913,$R914,$R915)</f>
        <v>1432</v>
      </c>
      <c r="BG912">
        <v>1</v>
      </c>
      <c r="BH912">
        <v>6101</v>
      </c>
    </row>
    <row r="913" spans="1:60" x14ac:dyDescent="0.25">
      <c r="A913">
        <v>1050</v>
      </c>
      <c r="Q913" t="str">
        <f>CONCATENATE(C913,E913,G913,I913)</f>
        <v/>
      </c>
      <c r="R913">
        <v>4</v>
      </c>
      <c r="BG913">
        <v>4</v>
      </c>
      <c r="BH913">
        <v>6109</v>
      </c>
    </row>
    <row r="914" spans="1:60" x14ac:dyDescent="0.25">
      <c r="A914">
        <v>1051</v>
      </c>
      <c r="J914">
        <v>38.127678000000003</v>
      </c>
      <c r="K914" t="s">
        <v>22</v>
      </c>
      <c r="Q914" t="str">
        <f>CONCATENATE(C914,E914,G914,I914)</f>
        <v/>
      </c>
      <c r="R914">
        <v>3</v>
      </c>
      <c r="BG914">
        <v>3</v>
      </c>
      <c r="BH914">
        <v>6110</v>
      </c>
    </row>
    <row r="915" spans="1:60" x14ac:dyDescent="0.25">
      <c r="A915">
        <v>1052</v>
      </c>
      <c r="D915">
        <v>44.240577999999999</v>
      </c>
      <c r="E915" s="5">
        <v>2</v>
      </c>
      <c r="P915">
        <v>1</v>
      </c>
      <c r="Q915" t="str">
        <f>CONCATENATE(C915,E915,G915,I915)</f>
        <v>2</v>
      </c>
      <c r="R915">
        <v>2</v>
      </c>
      <c r="BG915">
        <v>2</v>
      </c>
      <c r="BH915">
        <v>6120</v>
      </c>
    </row>
    <row r="916" spans="1:60" x14ac:dyDescent="0.25">
      <c r="A916">
        <v>1053</v>
      </c>
      <c r="D916">
        <v>44.250731999999999</v>
      </c>
      <c r="E916" s="5">
        <v>2</v>
      </c>
      <c r="P916">
        <v>1</v>
      </c>
      <c r="Q916" t="str">
        <f>CONCATENATE(C916,E916,G916,I916)</f>
        <v>2</v>
      </c>
      <c r="R916">
        <v>1</v>
      </c>
      <c r="AB916" t="s">
        <v>274</v>
      </c>
      <c r="AC916" t="str">
        <f>CONCATENATE($R916,$R917,$R918,$R919)</f>
        <v>1432</v>
      </c>
      <c r="BG916">
        <v>1</v>
      </c>
      <c r="BH916">
        <v>6128</v>
      </c>
    </row>
    <row r="917" spans="1:60" x14ac:dyDescent="0.25">
      <c r="A917">
        <v>1054</v>
      </c>
      <c r="D917">
        <v>44.224117</v>
      </c>
      <c r="E917" s="5">
        <v>2</v>
      </c>
      <c r="P917">
        <v>1</v>
      </c>
      <c r="Q917" t="str">
        <f>CONCATENATE(C917,E917,G917,I917)</f>
        <v>2</v>
      </c>
      <c r="R917">
        <v>4</v>
      </c>
      <c r="BG917">
        <v>4</v>
      </c>
      <c r="BH917">
        <v>6134</v>
      </c>
    </row>
    <row r="918" spans="1:60" x14ac:dyDescent="0.25">
      <c r="A918">
        <v>1055</v>
      </c>
      <c r="D918">
        <v>44.230057000000002</v>
      </c>
      <c r="E918" s="5">
        <v>2</v>
      </c>
      <c r="P918">
        <v>1</v>
      </c>
      <c r="Q918" t="str">
        <f>CONCATENATE(C918,E918,G918,I918)</f>
        <v>2</v>
      </c>
      <c r="R918">
        <v>3</v>
      </c>
      <c r="BG918">
        <v>3</v>
      </c>
      <c r="BH918">
        <v>6135</v>
      </c>
    </row>
    <row r="919" spans="1:60" x14ac:dyDescent="0.25">
      <c r="A919">
        <v>1056</v>
      </c>
      <c r="D919">
        <v>44.304897000000004</v>
      </c>
      <c r="E919" s="5">
        <v>2</v>
      </c>
      <c r="P919">
        <v>1</v>
      </c>
      <c r="Q919" t="str">
        <f>CONCATENATE(C919,E919,G919,I919)</f>
        <v>2</v>
      </c>
      <c r="R919">
        <v>2</v>
      </c>
      <c r="BG919">
        <v>2</v>
      </c>
      <c r="BH919">
        <v>6144</v>
      </c>
    </row>
    <row r="920" spans="1:60" x14ac:dyDescent="0.25">
      <c r="A920">
        <v>1057</v>
      </c>
      <c r="D920">
        <v>44.266098</v>
      </c>
      <c r="E920" s="5">
        <v>2</v>
      </c>
      <c r="P920">
        <v>1</v>
      </c>
      <c r="Q920" t="str">
        <f>CONCATENATE(C920,E920,G920,I920)</f>
        <v>2</v>
      </c>
      <c r="R920">
        <v>1</v>
      </c>
      <c r="AB920" t="s">
        <v>274</v>
      </c>
      <c r="AC920" t="str">
        <f>CONCATENATE($R920,$R921,$R922,$R923)</f>
        <v>1432</v>
      </c>
      <c r="BG920">
        <v>1</v>
      </c>
      <c r="BH920">
        <v>6152</v>
      </c>
    </row>
    <row r="921" spans="1:60" x14ac:dyDescent="0.25">
      <c r="A921">
        <v>1058</v>
      </c>
      <c r="D921">
        <v>44.254375000000003</v>
      </c>
      <c r="E921" s="5">
        <v>2</v>
      </c>
      <c r="P921">
        <v>1</v>
      </c>
      <c r="Q921" t="str">
        <f>CONCATENATE(C921,E921,G921,I921)</f>
        <v>2</v>
      </c>
      <c r="R921">
        <v>4</v>
      </c>
      <c r="BG921">
        <v>4</v>
      </c>
      <c r="BH921">
        <v>6159</v>
      </c>
    </row>
    <row r="922" spans="1:60" x14ac:dyDescent="0.25">
      <c r="A922">
        <v>1059</v>
      </c>
      <c r="B922">
        <v>50.710068</v>
      </c>
      <c r="C922" s="2">
        <v>1</v>
      </c>
      <c r="D922">
        <v>44.247711000000002</v>
      </c>
      <c r="E922" s="5">
        <v>2</v>
      </c>
      <c r="P922">
        <v>2</v>
      </c>
      <c r="Q922" t="str">
        <f>CONCATENATE(C922,E922,G922,I922)</f>
        <v>12</v>
      </c>
      <c r="R922">
        <v>3</v>
      </c>
      <c r="BG922">
        <v>3</v>
      </c>
      <c r="BH922">
        <v>6161</v>
      </c>
    </row>
    <row r="923" spans="1:60" x14ac:dyDescent="0.25">
      <c r="A923">
        <v>1060</v>
      </c>
      <c r="B923">
        <v>50.785847000000004</v>
      </c>
      <c r="C923" s="2">
        <v>1</v>
      </c>
      <c r="D923">
        <v>44.256202999999999</v>
      </c>
      <c r="E923" s="5">
        <v>2</v>
      </c>
      <c r="P923">
        <v>2</v>
      </c>
      <c r="Q923" t="str">
        <f>CONCATENATE(C923,E923,G923,I923)</f>
        <v>12</v>
      </c>
      <c r="R923">
        <v>2</v>
      </c>
      <c r="BG923">
        <v>2</v>
      </c>
      <c r="BH923">
        <v>6168</v>
      </c>
    </row>
    <row r="924" spans="1:60" x14ac:dyDescent="0.25">
      <c r="A924">
        <v>1061</v>
      </c>
      <c r="B924">
        <v>50.800899000000001</v>
      </c>
      <c r="C924" s="2">
        <v>1</v>
      </c>
      <c r="D924">
        <v>44.240577999999999</v>
      </c>
      <c r="E924" s="5">
        <v>2</v>
      </c>
      <c r="P924">
        <v>2</v>
      </c>
      <c r="Q924" t="str">
        <f>CONCATENATE(C924,E924,G924,I924)</f>
        <v>12</v>
      </c>
      <c r="R924">
        <v>1</v>
      </c>
      <c r="BG924">
        <v>1</v>
      </c>
      <c r="BH924">
        <v>6177</v>
      </c>
    </row>
    <row r="925" spans="1:60" x14ac:dyDescent="0.25">
      <c r="A925">
        <v>1062</v>
      </c>
      <c r="B925">
        <v>50.781212000000004</v>
      </c>
      <c r="C925" s="2">
        <v>1</v>
      </c>
      <c r="P925">
        <v>1</v>
      </c>
      <c r="Q925" t="str">
        <f>CONCATENATE(C925,E925,G925,I925)</f>
        <v>1</v>
      </c>
      <c r="R925">
        <v>4</v>
      </c>
      <c r="BG925">
        <v>4</v>
      </c>
      <c r="BH925">
        <v>6184</v>
      </c>
    </row>
    <row r="926" spans="1:60" x14ac:dyDescent="0.25">
      <c r="A926">
        <v>1063</v>
      </c>
      <c r="B926">
        <v>50.778553000000002</v>
      </c>
      <c r="C926" s="2">
        <v>1</v>
      </c>
      <c r="P926">
        <v>1</v>
      </c>
      <c r="Q926" t="str">
        <f>CONCATENATE(C926,E926,G926,I926)</f>
        <v>1</v>
      </c>
      <c r="R926" t="s">
        <v>22</v>
      </c>
      <c r="BG926" t="s">
        <v>22</v>
      </c>
      <c r="BH926">
        <v>6186</v>
      </c>
    </row>
    <row r="927" spans="1:60" x14ac:dyDescent="0.25">
      <c r="A927">
        <v>1064</v>
      </c>
      <c r="B927">
        <v>50.777618000000004</v>
      </c>
      <c r="C927" s="2">
        <v>1</v>
      </c>
      <c r="H927">
        <v>46.958607000000001</v>
      </c>
      <c r="I927" s="3">
        <v>4</v>
      </c>
      <c r="P927">
        <v>2</v>
      </c>
      <c r="Q927" t="str">
        <f>CONCATENATE(C927,E927,G927,I927)</f>
        <v>14</v>
      </c>
    </row>
    <row r="928" spans="1:60" x14ac:dyDescent="0.25">
      <c r="A928">
        <v>1065</v>
      </c>
      <c r="B928">
        <v>50.826988</v>
      </c>
      <c r="C928" s="2">
        <v>1</v>
      </c>
      <c r="F928">
        <v>47.757572000000003</v>
      </c>
      <c r="G928" s="4">
        <v>3</v>
      </c>
      <c r="H928">
        <v>46.989857000000001</v>
      </c>
      <c r="I928" s="3">
        <v>4</v>
      </c>
      <c r="P928">
        <v>3</v>
      </c>
      <c r="Q928" t="str">
        <f>CONCATENATE(C928,E928,G928,I928)</f>
        <v>134</v>
      </c>
    </row>
    <row r="929" spans="1:17" x14ac:dyDescent="0.25">
      <c r="A929">
        <v>1066</v>
      </c>
      <c r="B929">
        <v>50.710068</v>
      </c>
      <c r="C929" s="2">
        <v>1</v>
      </c>
      <c r="F929">
        <v>47.777312999999999</v>
      </c>
      <c r="G929" s="4">
        <v>3</v>
      </c>
      <c r="H929">
        <v>46.990688000000006</v>
      </c>
      <c r="I929" s="3">
        <v>4</v>
      </c>
      <c r="P929">
        <v>3</v>
      </c>
      <c r="Q929" t="str">
        <f>CONCATENATE(C929,E929,G929,I929)</f>
        <v>134</v>
      </c>
    </row>
    <row r="930" spans="1:17" x14ac:dyDescent="0.25">
      <c r="A930">
        <v>1067</v>
      </c>
      <c r="F930">
        <v>47.744292999999999</v>
      </c>
      <c r="G930" s="4">
        <v>3</v>
      </c>
      <c r="H930">
        <v>46.939026000000005</v>
      </c>
      <c r="I930" s="3">
        <v>4</v>
      </c>
      <c r="P930">
        <v>2</v>
      </c>
      <c r="Q930" t="str">
        <f>CONCATENATE(C930,E930,G930,I930)</f>
        <v>34</v>
      </c>
    </row>
    <row r="931" spans="1:17" x14ac:dyDescent="0.25">
      <c r="A931">
        <v>1068</v>
      </c>
      <c r="F931">
        <v>47.781689</v>
      </c>
      <c r="G931" s="4">
        <v>3</v>
      </c>
      <c r="H931">
        <v>46.961365000000001</v>
      </c>
      <c r="I931" s="3">
        <v>4</v>
      </c>
      <c r="P931">
        <v>2</v>
      </c>
      <c r="Q931" t="str">
        <f>CONCATENATE(C931,E931,G931,I931)</f>
        <v>34</v>
      </c>
    </row>
    <row r="932" spans="1:17" x14ac:dyDescent="0.25">
      <c r="A932">
        <v>1069</v>
      </c>
      <c r="F932">
        <v>47.802204000000003</v>
      </c>
      <c r="G932" s="4">
        <v>3</v>
      </c>
      <c r="H932">
        <v>46.953659000000002</v>
      </c>
      <c r="I932" s="3">
        <v>4</v>
      </c>
      <c r="P932">
        <v>2</v>
      </c>
      <c r="Q932" t="str">
        <f>CONCATENATE(C932,E932,G932,I932)</f>
        <v>34</v>
      </c>
    </row>
    <row r="933" spans="1:17" x14ac:dyDescent="0.25">
      <c r="A933">
        <v>1070</v>
      </c>
      <c r="F933">
        <v>47.840744000000001</v>
      </c>
      <c r="G933" s="4">
        <v>3</v>
      </c>
      <c r="H933">
        <v>47.006157000000002</v>
      </c>
      <c r="I933" s="3">
        <v>4</v>
      </c>
      <c r="P933">
        <v>2</v>
      </c>
      <c r="Q933" t="str">
        <f>CONCATENATE(C933,E933,G933,I933)</f>
        <v>34</v>
      </c>
    </row>
    <row r="934" spans="1:17" x14ac:dyDescent="0.25">
      <c r="A934">
        <v>1071</v>
      </c>
      <c r="F934">
        <v>47.834183000000003</v>
      </c>
      <c r="G934" s="4">
        <v>3</v>
      </c>
      <c r="H934">
        <v>47.050995</v>
      </c>
      <c r="I934" s="3">
        <v>4</v>
      </c>
      <c r="P934">
        <v>2</v>
      </c>
      <c r="Q934" t="str">
        <f>CONCATENATE(C934,E934,G934,I934)</f>
        <v>34</v>
      </c>
    </row>
    <row r="935" spans="1:17" x14ac:dyDescent="0.25">
      <c r="A935">
        <v>1072</v>
      </c>
      <c r="F935">
        <v>47.857777000000006</v>
      </c>
      <c r="G935" s="4">
        <v>3</v>
      </c>
      <c r="H935">
        <v>47.031620000000004</v>
      </c>
      <c r="I935" s="3">
        <v>4</v>
      </c>
      <c r="P935">
        <v>2</v>
      </c>
      <c r="Q935" t="str">
        <f>CONCATENATE(C935,E935,G935,I935)</f>
        <v>34</v>
      </c>
    </row>
    <row r="936" spans="1:17" x14ac:dyDescent="0.25">
      <c r="A936">
        <v>1073</v>
      </c>
      <c r="F936">
        <v>47.757572000000003</v>
      </c>
      <c r="G936" s="4">
        <v>3</v>
      </c>
      <c r="H936">
        <v>46.958607000000001</v>
      </c>
      <c r="I936" s="3">
        <v>4</v>
      </c>
      <c r="P936">
        <v>2</v>
      </c>
      <c r="Q936" t="str">
        <f>CONCATENATE(C936,E936,G936,I936)</f>
        <v>34</v>
      </c>
    </row>
    <row r="937" spans="1:17" x14ac:dyDescent="0.25">
      <c r="A937">
        <v>1074</v>
      </c>
      <c r="F937">
        <v>47.757572000000003</v>
      </c>
      <c r="G937" s="4">
        <v>3</v>
      </c>
      <c r="P937">
        <v>1</v>
      </c>
      <c r="Q937" t="str">
        <f>CONCATENATE(C937,E937,G937,I937)</f>
        <v>3</v>
      </c>
    </row>
    <row r="938" spans="1:17" x14ac:dyDescent="0.25">
      <c r="A938">
        <v>1075</v>
      </c>
      <c r="P938">
        <v>0</v>
      </c>
      <c r="Q938" t="str">
        <f>CONCATENATE(C938,E938,G938,I938)</f>
        <v/>
      </c>
    </row>
    <row r="939" spans="1:17" x14ac:dyDescent="0.25">
      <c r="A939">
        <v>1076</v>
      </c>
      <c r="P939">
        <v>0</v>
      </c>
      <c r="Q939" t="str">
        <f>CONCATENATE(C939,E939,G939,I939)</f>
        <v/>
      </c>
    </row>
    <row r="940" spans="1:17" x14ac:dyDescent="0.25">
      <c r="A940">
        <v>1077</v>
      </c>
      <c r="D940">
        <v>70.500440000000012</v>
      </c>
      <c r="E940" s="5">
        <v>2</v>
      </c>
      <c r="P940">
        <v>1</v>
      </c>
      <c r="Q940" t="str">
        <f>CONCATENATE(C940,E940,G940,I940)</f>
        <v>2</v>
      </c>
    </row>
    <row r="941" spans="1:17" x14ac:dyDescent="0.25">
      <c r="A941">
        <v>1078</v>
      </c>
      <c r="D941">
        <v>70.468371000000005</v>
      </c>
      <c r="E941" s="5">
        <v>2</v>
      </c>
      <c r="P941">
        <v>1</v>
      </c>
      <c r="Q941" t="str">
        <f>CONCATENATE(C941,E941,G941,I941)</f>
        <v>2</v>
      </c>
    </row>
    <row r="942" spans="1:17" x14ac:dyDescent="0.25">
      <c r="A942">
        <v>1079</v>
      </c>
      <c r="D942">
        <v>70.466856000000007</v>
      </c>
      <c r="E942" s="5">
        <v>2</v>
      </c>
      <c r="P942">
        <v>1</v>
      </c>
      <c r="Q942" t="str">
        <f>CONCATENATE(C942,E942,G942,I942)</f>
        <v>2</v>
      </c>
    </row>
    <row r="943" spans="1:17" x14ac:dyDescent="0.25">
      <c r="A943">
        <v>1080</v>
      </c>
      <c r="D943">
        <v>70.37913300000001</v>
      </c>
      <c r="E943" s="5">
        <v>2</v>
      </c>
      <c r="P943">
        <v>1</v>
      </c>
      <c r="Q943" t="str">
        <f>CONCATENATE(C943,E943,G943,I943)</f>
        <v>2</v>
      </c>
    </row>
    <row r="944" spans="1:17" x14ac:dyDescent="0.25">
      <c r="A944">
        <v>1081</v>
      </c>
      <c r="D944">
        <v>70.289593000000011</v>
      </c>
      <c r="E944" s="5">
        <v>2</v>
      </c>
      <c r="P944">
        <v>1</v>
      </c>
      <c r="Q944" t="str">
        <f>CONCATENATE(C944,E944,G944,I944)</f>
        <v>2</v>
      </c>
    </row>
    <row r="945" spans="1:17" x14ac:dyDescent="0.25">
      <c r="A945">
        <v>1082</v>
      </c>
      <c r="B945">
        <v>74.868147000000008</v>
      </c>
      <c r="C945" s="2">
        <v>1</v>
      </c>
      <c r="D945">
        <v>70.438979000000003</v>
      </c>
      <c r="E945" s="5">
        <v>2</v>
      </c>
      <c r="P945">
        <v>2</v>
      </c>
      <c r="Q945" t="str">
        <f>CONCATENATE(C945,E945,G945,I945)</f>
        <v>12</v>
      </c>
    </row>
    <row r="946" spans="1:17" x14ac:dyDescent="0.25">
      <c r="A946">
        <v>1083</v>
      </c>
      <c r="B946">
        <v>74.895166000000003</v>
      </c>
      <c r="C946" s="2">
        <v>1</v>
      </c>
      <c r="D946">
        <v>70.500440000000012</v>
      </c>
      <c r="E946" s="5">
        <v>2</v>
      </c>
      <c r="P946">
        <v>2</v>
      </c>
      <c r="Q946" t="str">
        <f>CONCATENATE(C946,E946,G946,I946)</f>
        <v>12</v>
      </c>
    </row>
    <row r="947" spans="1:17" x14ac:dyDescent="0.25">
      <c r="A947">
        <v>1084</v>
      </c>
      <c r="B947">
        <v>74.89567000000001</v>
      </c>
      <c r="C947" s="2">
        <v>1</v>
      </c>
      <c r="D947">
        <v>70.500440000000012</v>
      </c>
      <c r="E947" s="5">
        <v>2</v>
      </c>
      <c r="P947">
        <v>2</v>
      </c>
      <c r="Q947" t="str">
        <f>CONCATENATE(C947,E947,G947,I947)</f>
        <v>12</v>
      </c>
    </row>
    <row r="948" spans="1:17" x14ac:dyDescent="0.25">
      <c r="A948">
        <v>1085</v>
      </c>
      <c r="B948">
        <v>74.877440000000007</v>
      </c>
      <c r="C948" s="2">
        <v>1</v>
      </c>
      <c r="P948">
        <v>1</v>
      </c>
      <c r="Q948" t="str">
        <f>CONCATENATE(C948,E948,G948,I948)</f>
        <v>1</v>
      </c>
    </row>
    <row r="949" spans="1:17" x14ac:dyDescent="0.25">
      <c r="A949">
        <v>1086</v>
      </c>
      <c r="B949">
        <v>74.880672000000004</v>
      </c>
      <c r="C949" s="2">
        <v>1</v>
      </c>
      <c r="P949">
        <v>1</v>
      </c>
      <c r="Q949" t="str">
        <f>CONCATENATE(C949,E949,G949,I949)</f>
        <v>1</v>
      </c>
    </row>
    <row r="950" spans="1:17" x14ac:dyDescent="0.25">
      <c r="A950">
        <v>1087</v>
      </c>
      <c r="B950">
        <v>74.839765</v>
      </c>
      <c r="C950" s="2">
        <v>1</v>
      </c>
      <c r="F950">
        <v>72.695581000000004</v>
      </c>
      <c r="G950" s="4">
        <v>3</v>
      </c>
      <c r="H950">
        <v>72.76966800000001</v>
      </c>
      <c r="I950" s="3">
        <v>4</v>
      </c>
      <c r="P950">
        <v>3</v>
      </c>
      <c r="Q950" t="str">
        <f>CONCATENATE(C950,E950,G950,I950)</f>
        <v>134</v>
      </c>
    </row>
    <row r="951" spans="1:17" x14ac:dyDescent="0.25">
      <c r="A951">
        <v>1088</v>
      </c>
      <c r="B951">
        <v>74.963344000000006</v>
      </c>
      <c r="C951" s="2">
        <v>1</v>
      </c>
      <c r="F951">
        <v>72.671037000000013</v>
      </c>
      <c r="G951" s="4">
        <v>3</v>
      </c>
      <c r="H951">
        <v>72.754063000000002</v>
      </c>
      <c r="I951" s="3">
        <v>4</v>
      </c>
      <c r="P951">
        <v>3</v>
      </c>
      <c r="Q951" t="str">
        <f>CONCATENATE(C951,E951,G951,I951)</f>
        <v>134</v>
      </c>
    </row>
    <row r="952" spans="1:17" x14ac:dyDescent="0.25">
      <c r="A952">
        <v>1089</v>
      </c>
      <c r="B952">
        <v>74.868147000000008</v>
      </c>
      <c r="C952" s="2">
        <v>1</v>
      </c>
      <c r="F952">
        <v>72.710631000000006</v>
      </c>
      <c r="G952" s="4">
        <v>3</v>
      </c>
      <c r="H952">
        <v>72.739114000000001</v>
      </c>
      <c r="I952" s="3">
        <v>4</v>
      </c>
      <c r="P952">
        <v>3</v>
      </c>
      <c r="Q952" t="str">
        <f>CONCATENATE(C952,E952,G952,I952)</f>
        <v>134</v>
      </c>
    </row>
    <row r="953" spans="1:17" x14ac:dyDescent="0.25">
      <c r="A953">
        <v>1090</v>
      </c>
      <c r="F953">
        <v>72.694974999999999</v>
      </c>
      <c r="G953" s="4">
        <v>3</v>
      </c>
      <c r="H953">
        <v>72.649674000000005</v>
      </c>
      <c r="I953" s="3">
        <v>4</v>
      </c>
      <c r="P953">
        <v>2</v>
      </c>
      <c r="Q953" t="str">
        <f>CONCATENATE(C953,E953,G953,I953)</f>
        <v>34</v>
      </c>
    </row>
    <row r="954" spans="1:17" x14ac:dyDescent="0.25">
      <c r="A954">
        <v>1091</v>
      </c>
      <c r="F954">
        <v>72.747346000000007</v>
      </c>
      <c r="G954" s="4">
        <v>3</v>
      </c>
      <c r="H954">
        <v>72.675127000000003</v>
      </c>
      <c r="I954" s="3">
        <v>4</v>
      </c>
      <c r="P954">
        <v>2</v>
      </c>
      <c r="Q954" t="str">
        <f>CONCATENATE(C954,E954,G954,I954)</f>
        <v>34</v>
      </c>
    </row>
    <row r="955" spans="1:17" x14ac:dyDescent="0.25">
      <c r="A955">
        <v>1092</v>
      </c>
      <c r="F955">
        <v>72.771890000000013</v>
      </c>
      <c r="G955" s="4">
        <v>3</v>
      </c>
      <c r="H955">
        <v>72.696591000000012</v>
      </c>
      <c r="I955" s="3">
        <v>4</v>
      </c>
      <c r="P955">
        <v>2</v>
      </c>
      <c r="Q955" t="str">
        <f>CONCATENATE(C955,E955,G955,I955)</f>
        <v>34</v>
      </c>
    </row>
    <row r="956" spans="1:17" x14ac:dyDescent="0.25">
      <c r="A956">
        <v>1093</v>
      </c>
      <c r="F956">
        <v>72.761689000000004</v>
      </c>
      <c r="G956" s="4">
        <v>3</v>
      </c>
      <c r="H956">
        <v>72.681794000000011</v>
      </c>
      <c r="I956" s="3">
        <v>4</v>
      </c>
      <c r="P956">
        <v>2</v>
      </c>
      <c r="Q956" t="str">
        <f>CONCATENATE(C956,E956,G956,I956)</f>
        <v>34</v>
      </c>
    </row>
    <row r="957" spans="1:17" x14ac:dyDescent="0.25">
      <c r="A957">
        <v>1094</v>
      </c>
      <c r="F957">
        <v>72.813252000000006</v>
      </c>
      <c r="G957" s="4">
        <v>3</v>
      </c>
      <c r="H957">
        <v>72.774466000000004</v>
      </c>
      <c r="I957" s="3">
        <v>4</v>
      </c>
      <c r="P957">
        <v>2</v>
      </c>
      <c r="Q957" t="str">
        <f>CONCATENATE(C957,E957,G957,I957)</f>
        <v>34</v>
      </c>
    </row>
    <row r="958" spans="1:17" x14ac:dyDescent="0.25">
      <c r="A958">
        <v>1095</v>
      </c>
      <c r="F958">
        <v>72.695581000000004</v>
      </c>
      <c r="G958" s="4">
        <v>3</v>
      </c>
      <c r="H958">
        <v>72.76966800000001</v>
      </c>
      <c r="I958" s="3">
        <v>4</v>
      </c>
      <c r="P958">
        <v>2</v>
      </c>
      <c r="Q958" t="str">
        <f>CONCATENATE(C958,E958,G958,I958)</f>
        <v>34</v>
      </c>
    </row>
    <row r="959" spans="1:17" x14ac:dyDescent="0.25">
      <c r="A959">
        <v>1096</v>
      </c>
      <c r="P959">
        <v>0</v>
      </c>
      <c r="Q959" t="str">
        <f>CONCATENATE(C959,E959,G959,I959)</f>
        <v/>
      </c>
    </row>
    <row r="960" spans="1:17" x14ac:dyDescent="0.25">
      <c r="A960">
        <v>1097</v>
      </c>
      <c r="P960">
        <v>0</v>
      </c>
      <c r="Q960" t="str">
        <f>CONCATENATE(C960,E960,G960,I960)</f>
        <v/>
      </c>
    </row>
    <row r="961" spans="1:17" x14ac:dyDescent="0.25">
      <c r="A961">
        <v>1098</v>
      </c>
      <c r="P961">
        <v>0</v>
      </c>
      <c r="Q961" t="str">
        <f>CONCATENATE(C961,E961,G961,I961)</f>
        <v/>
      </c>
    </row>
    <row r="962" spans="1:17" x14ac:dyDescent="0.25">
      <c r="A962">
        <v>1099</v>
      </c>
      <c r="P962">
        <v>0</v>
      </c>
      <c r="Q962" t="str">
        <f>CONCATENATE(C962,E962,G962,I962)</f>
        <v/>
      </c>
    </row>
    <row r="963" spans="1:17" x14ac:dyDescent="0.25">
      <c r="A963">
        <v>1100</v>
      </c>
      <c r="D963">
        <v>92.574061</v>
      </c>
      <c r="E963" s="5">
        <v>2</v>
      </c>
      <c r="P963">
        <v>1</v>
      </c>
      <c r="Q963" t="str">
        <f>CONCATENATE(C963,E963,G963,I963)</f>
        <v>2</v>
      </c>
    </row>
    <row r="964" spans="1:17" x14ac:dyDescent="0.25">
      <c r="A964">
        <v>1101</v>
      </c>
      <c r="D964">
        <v>92.573858999999999</v>
      </c>
      <c r="E964" s="5">
        <v>2</v>
      </c>
      <c r="P964">
        <v>1</v>
      </c>
      <c r="Q964" t="str">
        <f>CONCATENATE(C964,E964,G964,I964)</f>
        <v>2</v>
      </c>
    </row>
    <row r="965" spans="1:17" x14ac:dyDescent="0.25">
      <c r="A965">
        <v>1102</v>
      </c>
      <c r="D965">
        <v>92.554719000000006</v>
      </c>
      <c r="E965" s="5">
        <v>2</v>
      </c>
      <c r="P965">
        <v>1</v>
      </c>
      <c r="Q965" t="str">
        <f>CONCATENATE(C965,E965,G965,I965)</f>
        <v>2</v>
      </c>
    </row>
    <row r="966" spans="1:17" x14ac:dyDescent="0.25">
      <c r="A966">
        <v>1103</v>
      </c>
      <c r="B966">
        <v>97.440278000000006</v>
      </c>
      <c r="C966" s="2">
        <v>1</v>
      </c>
      <c r="D966">
        <v>92.512399000000002</v>
      </c>
      <c r="E966" s="5">
        <v>2</v>
      </c>
      <c r="P966">
        <v>2</v>
      </c>
      <c r="Q966" t="str">
        <f>CONCATENATE(C966,E966,G966,I966)</f>
        <v>12</v>
      </c>
    </row>
    <row r="967" spans="1:17" x14ac:dyDescent="0.25">
      <c r="A967">
        <v>1104</v>
      </c>
      <c r="B967">
        <v>97.45189400000001</v>
      </c>
      <c r="C967" s="2">
        <v>1</v>
      </c>
      <c r="D967">
        <v>92.497045000000014</v>
      </c>
      <c r="E967" s="5">
        <v>2</v>
      </c>
      <c r="P967">
        <v>2</v>
      </c>
      <c r="Q967" t="str">
        <f>CONCATENATE(C967,E967,G967,I967)</f>
        <v>12</v>
      </c>
    </row>
    <row r="968" spans="1:17" x14ac:dyDescent="0.25">
      <c r="A968">
        <v>1105</v>
      </c>
      <c r="B968">
        <v>97.472043000000014</v>
      </c>
      <c r="C968" s="2">
        <v>1</v>
      </c>
      <c r="D968">
        <v>92.508357000000004</v>
      </c>
      <c r="E968" s="5">
        <v>2</v>
      </c>
      <c r="P968">
        <v>2</v>
      </c>
      <c r="Q968" t="str">
        <f>CONCATENATE(C968,E968,G968,I968)</f>
        <v>12</v>
      </c>
    </row>
    <row r="969" spans="1:17" x14ac:dyDescent="0.25">
      <c r="A969">
        <v>1106</v>
      </c>
      <c r="B969">
        <v>97.490226000000007</v>
      </c>
      <c r="C969" s="2">
        <v>1</v>
      </c>
      <c r="D969">
        <v>92.555074000000005</v>
      </c>
      <c r="E969" s="5">
        <v>2</v>
      </c>
      <c r="P969">
        <v>2</v>
      </c>
      <c r="Q969" t="str">
        <f>CONCATENATE(C969,E969,G969,I969)</f>
        <v>12</v>
      </c>
    </row>
    <row r="970" spans="1:17" x14ac:dyDescent="0.25">
      <c r="A970">
        <v>1107</v>
      </c>
      <c r="B970">
        <v>97.480579000000006</v>
      </c>
      <c r="C970" s="2">
        <v>1</v>
      </c>
      <c r="D970">
        <v>92.574061</v>
      </c>
      <c r="E970" s="5">
        <v>2</v>
      </c>
      <c r="P970">
        <v>2</v>
      </c>
      <c r="Q970" t="str">
        <f>CONCATENATE(C970,E970,G970,I970)</f>
        <v>12</v>
      </c>
    </row>
    <row r="971" spans="1:17" x14ac:dyDescent="0.25">
      <c r="A971">
        <v>1108</v>
      </c>
      <c r="B971">
        <v>97.465833000000003</v>
      </c>
      <c r="C971" s="2">
        <v>1</v>
      </c>
      <c r="P971">
        <v>1</v>
      </c>
      <c r="Q971" t="str">
        <f>CONCATENATE(C971,E971,G971,I971)</f>
        <v>1</v>
      </c>
    </row>
    <row r="972" spans="1:17" x14ac:dyDescent="0.25">
      <c r="A972">
        <v>1109</v>
      </c>
      <c r="B972">
        <v>97.454115999999999</v>
      </c>
      <c r="C972" s="2">
        <v>1</v>
      </c>
      <c r="P972">
        <v>1</v>
      </c>
      <c r="Q972" t="str">
        <f>CONCATENATE(C972,E972,G972,I972)</f>
        <v>1</v>
      </c>
    </row>
    <row r="973" spans="1:17" x14ac:dyDescent="0.25">
      <c r="A973">
        <v>1110</v>
      </c>
      <c r="B973">
        <v>97.440278000000006</v>
      </c>
      <c r="C973" s="2">
        <v>1</v>
      </c>
      <c r="F973">
        <v>96.773543000000004</v>
      </c>
      <c r="G973" s="4">
        <v>3</v>
      </c>
      <c r="H973">
        <v>96.313418000000013</v>
      </c>
      <c r="I973" s="3">
        <v>4</v>
      </c>
      <c r="P973">
        <v>3</v>
      </c>
      <c r="Q973" t="str">
        <f>CONCATENATE(C973,E973,G973,I973)</f>
        <v>134</v>
      </c>
    </row>
    <row r="974" spans="1:17" x14ac:dyDescent="0.25">
      <c r="A974">
        <v>1111</v>
      </c>
      <c r="F974">
        <v>96.69062000000001</v>
      </c>
      <c r="G974" s="4">
        <v>3</v>
      </c>
      <c r="H974">
        <v>96.401744000000008</v>
      </c>
      <c r="I974" s="3">
        <v>4</v>
      </c>
      <c r="P974">
        <v>2</v>
      </c>
      <c r="Q974" t="str">
        <f>CONCATENATE(C974,E974,G974,I974)</f>
        <v>34</v>
      </c>
    </row>
    <row r="975" spans="1:17" x14ac:dyDescent="0.25">
      <c r="A975">
        <v>1112</v>
      </c>
      <c r="F975">
        <v>96.661935</v>
      </c>
      <c r="G975" s="4">
        <v>3</v>
      </c>
      <c r="H975">
        <v>96.324527000000003</v>
      </c>
      <c r="I975" s="3">
        <v>4</v>
      </c>
      <c r="P975">
        <v>2</v>
      </c>
      <c r="Q975" t="str">
        <f>CONCATENATE(C975,E975,G975,I975)</f>
        <v>34</v>
      </c>
    </row>
    <row r="976" spans="1:17" x14ac:dyDescent="0.25">
      <c r="A976">
        <v>1113</v>
      </c>
      <c r="F976">
        <v>96.700921000000008</v>
      </c>
      <c r="G976" s="4">
        <v>3</v>
      </c>
      <c r="H976">
        <v>96.286651000000006</v>
      </c>
      <c r="I976" s="3">
        <v>4</v>
      </c>
      <c r="P976">
        <v>2</v>
      </c>
      <c r="Q976" t="str">
        <f>CONCATENATE(C976,E976,G976,I976)</f>
        <v>34</v>
      </c>
    </row>
    <row r="977" spans="1:17" x14ac:dyDescent="0.25">
      <c r="A977">
        <v>1114</v>
      </c>
      <c r="F977">
        <v>96.740768000000003</v>
      </c>
      <c r="G977" s="4">
        <v>3</v>
      </c>
      <c r="H977">
        <v>96.310991999999999</v>
      </c>
      <c r="I977" s="3">
        <v>4</v>
      </c>
      <c r="P977">
        <v>2</v>
      </c>
      <c r="Q977" t="str">
        <f>CONCATENATE(C977,E977,G977,I977)</f>
        <v>34</v>
      </c>
    </row>
    <row r="978" spans="1:17" x14ac:dyDescent="0.25">
      <c r="A978">
        <v>1115</v>
      </c>
      <c r="F978">
        <v>96.761827000000011</v>
      </c>
      <c r="G978" s="4">
        <v>3</v>
      </c>
      <c r="H978">
        <v>96.316798000000006</v>
      </c>
      <c r="I978" s="3">
        <v>4</v>
      </c>
      <c r="P978">
        <v>2</v>
      </c>
      <c r="Q978" t="str">
        <f>CONCATENATE(C978,E978,G978,I978)</f>
        <v>34</v>
      </c>
    </row>
    <row r="979" spans="1:17" x14ac:dyDescent="0.25">
      <c r="A979">
        <v>1116</v>
      </c>
      <c r="F979">
        <v>96.776120000000006</v>
      </c>
      <c r="G979" s="4">
        <v>3</v>
      </c>
      <c r="H979">
        <v>96.350385000000003</v>
      </c>
      <c r="I979" s="3">
        <v>4</v>
      </c>
      <c r="P979">
        <v>2</v>
      </c>
      <c r="Q979" t="str">
        <f>CONCATENATE(C979,E979,G979,I979)</f>
        <v>34</v>
      </c>
    </row>
    <row r="980" spans="1:17" x14ac:dyDescent="0.25">
      <c r="A980">
        <v>1117</v>
      </c>
      <c r="F980">
        <v>96.810866000000004</v>
      </c>
      <c r="G980" s="4">
        <v>3</v>
      </c>
      <c r="H980">
        <v>96.39477500000001</v>
      </c>
      <c r="I980" s="3">
        <v>4</v>
      </c>
      <c r="P980">
        <v>2</v>
      </c>
      <c r="Q980" t="str">
        <f>CONCATENATE(C980,E980,G980,I980)</f>
        <v>34</v>
      </c>
    </row>
    <row r="981" spans="1:17" x14ac:dyDescent="0.25">
      <c r="A981">
        <v>1118</v>
      </c>
      <c r="F981">
        <v>96.773543000000004</v>
      </c>
      <c r="G981" s="4">
        <v>3</v>
      </c>
      <c r="H981">
        <v>96.313418000000013</v>
      </c>
      <c r="I981" s="3">
        <v>4</v>
      </c>
      <c r="P981">
        <v>2</v>
      </c>
      <c r="Q981" t="str">
        <f>CONCATENATE(C981,E981,G981,I981)</f>
        <v>34</v>
      </c>
    </row>
    <row r="982" spans="1:17" x14ac:dyDescent="0.25">
      <c r="A982">
        <v>1119</v>
      </c>
      <c r="F982">
        <v>96.773543000000004</v>
      </c>
      <c r="G982" s="4">
        <v>3</v>
      </c>
      <c r="P982">
        <v>1</v>
      </c>
      <c r="Q982" t="str">
        <f>CONCATENATE(C982,E982,G982,I982)</f>
        <v>3</v>
      </c>
    </row>
    <row r="983" spans="1:17" x14ac:dyDescent="0.25">
      <c r="A983">
        <v>1120</v>
      </c>
      <c r="P983">
        <v>0</v>
      </c>
      <c r="Q983" t="str">
        <f>CONCATENATE(C983,E983,G983,I983)</f>
        <v/>
      </c>
    </row>
    <row r="984" spans="1:17" x14ac:dyDescent="0.25">
      <c r="A984">
        <v>1121</v>
      </c>
      <c r="D984">
        <v>119.68192200000001</v>
      </c>
      <c r="E984" s="5">
        <v>2</v>
      </c>
      <c r="P984">
        <v>1</v>
      </c>
      <c r="Q984" t="str">
        <f>CONCATENATE(C984,E984,G984,I984)</f>
        <v>2</v>
      </c>
    </row>
    <row r="985" spans="1:17" x14ac:dyDescent="0.25">
      <c r="A985">
        <v>1122</v>
      </c>
      <c r="D985">
        <v>119.72606200000001</v>
      </c>
      <c r="E985" s="5">
        <v>2</v>
      </c>
      <c r="P985">
        <v>1</v>
      </c>
      <c r="Q985" t="str">
        <f>CONCATENATE(C985,E985,G985,I985)</f>
        <v>2</v>
      </c>
    </row>
    <row r="986" spans="1:17" x14ac:dyDescent="0.25">
      <c r="A986">
        <v>1123</v>
      </c>
      <c r="D986">
        <v>119.719092</v>
      </c>
      <c r="E986" s="5">
        <v>2</v>
      </c>
      <c r="P986">
        <v>1</v>
      </c>
      <c r="Q986" t="str">
        <f>CONCATENATE(C986,E986,G986,I986)</f>
        <v>2</v>
      </c>
    </row>
    <row r="987" spans="1:17" x14ac:dyDescent="0.25">
      <c r="A987">
        <v>1124</v>
      </c>
      <c r="D987">
        <v>119.70914400000001</v>
      </c>
      <c r="E987" s="5">
        <v>2</v>
      </c>
      <c r="P987">
        <v>1</v>
      </c>
      <c r="Q987" t="str">
        <f>CONCATENATE(C987,E987,G987,I987)</f>
        <v>2</v>
      </c>
    </row>
    <row r="988" spans="1:17" x14ac:dyDescent="0.25">
      <c r="A988">
        <v>1125</v>
      </c>
      <c r="D988">
        <v>119.679801</v>
      </c>
      <c r="E988" s="5">
        <v>2</v>
      </c>
      <c r="P988">
        <v>1</v>
      </c>
      <c r="Q988" t="str">
        <f>CONCATENATE(C988,E988,G988,I988)</f>
        <v>2</v>
      </c>
    </row>
    <row r="989" spans="1:17" x14ac:dyDescent="0.25">
      <c r="A989">
        <v>1126</v>
      </c>
      <c r="D989">
        <v>119.68358900000001</v>
      </c>
      <c r="E989" s="5">
        <v>2</v>
      </c>
      <c r="P989">
        <v>1</v>
      </c>
      <c r="Q989" t="str">
        <f>CONCATENATE(C989,E989,G989,I989)</f>
        <v>2</v>
      </c>
    </row>
    <row r="990" spans="1:17" x14ac:dyDescent="0.25">
      <c r="A990">
        <v>1127</v>
      </c>
      <c r="B990">
        <v>126.13871700000001</v>
      </c>
      <c r="C990" s="2">
        <v>1</v>
      </c>
      <c r="D990">
        <v>119.71742500000001</v>
      </c>
      <c r="E990" s="5">
        <v>2</v>
      </c>
      <c r="P990">
        <v>2</v>
      </c>
      <c r="Q990" t="str">
        <f>CONCATENATE(C990,E990,G990,I990)</f>
        <v>12</v>
      </c>
    </row>
    <row r="991" spans="1:17" x14ac:dyDescent="0.25">
      <c r="A991">
        <v>1128</v>
      </c>
      <c r="B991">
        <v>126.132152</v>
      </c>
      <c r="C991" s="2">
        <v>1</v>
      </c>
      <c r="D991">
        <v>119.699851</v>
      </c>
      <c r="E991" s="5">
        <v>2</v>
      </c>
      <c r="P991">
        <v>2</v>
      </c>
      <c r="Q991" t="str">
        <f>CONCATENATE(C991,E991,G991,I991)</f>
        <v>12</v>
      </c>
    </row>
    <row r="992" spans="1:17" x14ac:dyDescent="0.25">
      <c r="A992">
        <v>1129</v>
      </c>
      <c r="B992">
        <v>126.14174600000001</v>
      </c>
      <c r="C992" s="2">
        <v>1</v>
      </c>
      <c r="D992">
        <v>119.68192200000001</v>
      </c>
      <c r="E992" s="5">
        <v>2</v>
      </c>
      <c r="P992">
        <v>2</v>
      </c>
      <c r="Q992" t="str">
        <f>CONCATENATE(C992,E992,G992,I992)</f>
        <v>12</v>
      </c>
    </row>
    <row r="993" spans="1:17" x14ac:dyDescent="0.25">
      <c r="A993">
        <v>1130</v>
      </c>
      <c r="B993">
        <v>126.164165</v>
      </c>
      <c r="C993" s="2">
        <v>1</v>
      </c>
      <c r="P993">
        <v>1</v>
      </c>
      <c r="Q993" t="str">
        <f>CONCATENATE(C993,E993,G993,I993)</f>
        <v>1</v>
      </c>
    </row>
    <row r="994" spans="1:17" x14ac:dyDescent="0.25">
      <c r="A994">
        <v>1131</v>
      </c>
      <c r="B994">
        <v>126.124469</v>
      </c>
      <c r="C994" s="2">
        <v>1</v>
      </c>
      <c r="P994">
        <v>1</v>
      </c>
      <c r="Q994" t="str">
        <f>CONCATENATE(C994,E994,G994,I994)</f>
        <v>1</v>
      </c>
    </row>
    <row r="995" spans="1:17" x14ac:dyDescent="0.25">
      <c r="A995">
        <v>1132</v>
      </c>
      <c r="B995">
        <v>126.131034</v>
      </c>
      <c r="C995" s="2">
        <v>1</v>
      </c>
      <c r="P995">
        <v>1</v>
      </c>
      <c r="Q995" t="str">
        <f>CONCATENATE(C995,E995,G995,I995)</f>
        <v>1</v>
      </c>
    </row>
    <row r="996" spans="1:17" x14ac:dyDescent="0.25">
      <c r="A996">
        <v>1133</v>
      </c>
      <c r="B996">
        <v>126.13871700000001</v>
      </c>
      <c r="C996" s="2">
        <v>1</v>
      </c>
      <c r="F996">
        <v>124.991702</v>
      </c>
      <c r="G996" s="4">
        <v>3</v>
      </c>
      <c r="H996">
        <v>125.151488</v>
      </c>
      <c r="I996" s="3">
        <v>4</v>
      </c>
      <c r="P996">
        <v>3</v>
      </c>
      <c r="Q996" t="str">
        <f>CONCATENATE(C996,E996,G996,I996)</f>
        <v>134</v>
      </c>
    </row>
    <row r="997" spans="1:17" x14ac:dyDescent="0.25">
      <c r="A997">
        <v>1134</v>
      </c>
      <c r="F997">
        <v>124.99801500000001</v>
      </c>
      <c r="G997" s="4">
        <v>3</v>
      </c>
      <c r="H997">
        <v>125.24608500000001</v>
      </c>
      <c r="I997" s="3">
        <v>4</v>
      </c>
      <c r="P997">
        <v>2</v>
      </c>
      <c r="Q997" t="str">
        <f>CONCATENATE(C997,E997,G997,I997)</f>
        <v>34</v>
      </c>
    </row>
    <row r="998" spans="1:17" x14ac:dyDescent="0.25">
      <c r="A998">
        <v>1135</v>
      </c>
      <c r="F998">
        <v>125.012157</v>
      </c>
      <c r="G998" s="4">
        <v>3</v>
      </c>
      <c r="H998">
        <v>125.177402</v>
      </c>
      <c r="I998" s="3">
        <v>4</v>
      </c>
      <c r="P998">
        <v>2</v>
      </c>
      <c r="Q998" t="str">
        <f>CONCATENATE(C998,E998,G998,I998)</f>
        <v>34</v>
      </c>
    </row>
    <row r="999" spans="1:17" x14ac:dyDescent="0.25">
      <c r="A999">
        <v>1136</v>
      </c>
      <c r="F999">
        <v>125.01296500000001</v>
      </c>
      <c r="G999" s="4">
        <v>3</v>
      </c>
      <c r="H999">
        <v>125.183665</v>
      </c>
      <c r="I999" s="3">
        <v>4</v>
      </c>
      <c r="P999">
        <v>2</v>
      </c>
      <c r="Q999" t="str">
        <f>CONCATENATE(C999,E999,G999,I999)</f>
        <v>34</v>
      </c>
    </row>
    <row r="1000" spans="1:17" x14ac:dyDescent="0.25">
      <c r="A1000">
        <v>1137</v>
      </c>
      <c r="F1000">
        <v>125.00892200000001</v>
      </c>
      <c r="G1000" s="4">
        <v>3</v>
      </c>
      <c r="H1000">
        <v>125.169875</v>
      </c>
      <c r="I1000" s="3">
        <v>4</v>
      </c>
      <c r="P1000">
        <v>2</v>
      </c>
      <c r="Q1000" t="str">
        <f>CONCATENATE(C1000,E1000,G1000,I1000)</f>
        <v>34</v>
      </c>
    </row>
    <row r="1001" spans="1:17" x14ac:dyDescent="0.25">
      <c r="A1001">
        <v>1138</v>
      </c>
      <c r="F1001">
        <v>125.02967700000001</v>
      </c>
      <c r="G1001" s="4">
        <v>3</v>
      </c>
      <c r="H1001">
        <v>125.208915</v>
      </c>
      <c r="I1001" s="3">
        <v>4</v>
      </c>
      <c r="P1001">
        <v>2</v>
      </c>
      <c r="Q1001" t="str">
        <f>CONCATENATE(C1001,E1001,G1001,I1001)</f>
        <v>34</v>
      </c>
    </row>
    <row r="1002" spans="1:17" x14ac:dyDescent="0.25">
      <c r="A1002">
        <v>1139</v>
      </c>
      <c r="F1002">
        <v>125.001704</v>
      </c>
      <c r="G1002" s="4">
        <v>3</v>
      </c>
      <c r="H1002">
        <v>125.23002500000001</v>
      </c>
      <c r="I1002" s="3">
        <v>4</v>
      </c>
      <c r="P1002">
        <v>2</v>
      </c>
      <c r="Q1002" t="str">
        <f>CONCATENATE(C1002,E1002,G1002,I1002)</f>
        <v>34</v>
      </c>
    </row>
    <row r="1003" spans="1:17" x14ac:dyDescent="0.25">
      <c r="A1003">
        <v>1140</v>
      </c>
      <c r="F1003">
        <v>124.991702</v>
      </c>
      <c r="G1003" s="4">
        <v>3</v>
      </c>
      <c r="H1003">
        <v>125.151488</v>
      </c>
      <c r="I1003" s="3">
        <v>4</v>
      </c>
      <c r="P1003">
        <v>2</v>
      </c>
      <c r="Q1003" t="str">
        <f>CONCATENATE(C1003,E1003,G1003,I1003)</f>
        <v>34</v>
      </c>
    </row>
    <row r="1004" spans="1:17" x14ac:dyDescent="0.25">
      <c r="A1004">
        <v>1141</v>
      </c>
      <c r="F1004">
        <v>124.991702</v>
      </c>
      <c r="G1004" s="4">
        <v>3</v>
      </c>
      <c r="H1004">
        <v>125.151488</v>
      </c>
      <c r="I1004" s="3">
        <v>4</v>
      </c>
      <c r="P1004">
        <v>2</v>
      </c>
      <c r="Q1004" t="str">
        <f>CONCATENATE(C1004,E1004,G1004,I1004)</f>
        <v>34</v>
      </c>
    </row>
    <row r="1005" spans="1:17" x14ac:dyDescent="0.25">
      <c r="A1005">
        <v>1142</v>
      </c>
      <c r="P1005">
        <v>0</v>
      </c>
      <c r="Q1005" t="str">
        <f>CONCATENATE(C1005,E1005,G1005,I1005)</f>
        <v/>
      </c>
    </row>
    <row r="1006" spans="1:17" x14ac:dyDescent="0.25">
      <c r="A1006">
        <v>1143</v>
      </c>
      <c r="D1006">
        <v>154.17847499999999</v>
      </c>
      <c r="E1006" s="5">
        <v>2</v>
      </c>
      <c r="P1006">
        <v>1</v>
      </c>
      <c r="Q1006" t="str">
        <f>CONCATENATE(C1006,E1006,G1006,I1006)</f>
        <v>2</v>
      </c>
    </row>
    <row r="1007" spans="1:17" x14ac:dyDescent="0.25">
      <c r="A1007">
        <v>1144</v>
      </c>
      <c r="D1007">
        <v>154.19857200000001</v>
      </c>
      <c r="E1007" s="5">
        <v>2</v>
      </c>
      <c r="P1007">
        <v>1</v>
      </c>
      <c r="Q1007" t="str">
        <f>CONCATENATE(C1007,E1007,G1007,I1007)</f>
        <v>2</v>
      </c>
    </row>
    <row r="1008" spans="1:17" x14ac:dyDescent="0.25">
      <c r="A1008">
        <v>1145</v>
      </c>
      <c r="D1008">
        <v>154.14654200000001</v>
      </c>
      <c r="E1008" s="5">
        <v>2</v>
      </c>
      <c r="P1008">
        <v>1</v>
      </c>
      <c r="Q1008" t="str">
        <f>CONCATENATE(C1008,E1008,G1008,I1008)</f>
        <v>2</v>
      </c>
    </row>
    <row r="1009" spans="1:17" x14ac:dyDescent="0.25">
      <c r="A1009">
        <v>1146</v>
      </c>
      <c r="D1009">
        <v>154.120833</v>
      </c>
      <c r="E1009" s="5">
        <v>2</v>
      </c>
      <c r="P1009">
        <v>1</v>
      </c>
      <c r="Q1009" t="str">
        <f>CONCATENATE(C1009,E1009,G1009,I1009)</f>
        <v>2</v>
      </c>
    </row>
    <row r="1010" spans="1:17" x14ac:dyDescent="0.25">
      <c r="A1010">
        <v>1147</v>
      </c>
      <c r="D1010">
        <v>154.127465</v>
      </c>
      <c r="E1010" s="5">
        <v>2</v>
      </c>
      <c r="P1010">
        <v>1</v>
      </c>
      <c r="Q1010" t="str">
        <f>CONCATENATE(C1010,E1010,G1010,I1010)</f>
        <v>2</v>
      </c>
    </row>
    <row r="1011" spans="1:17" x14ac:dyDescent="0.25">
      <c r="A1011">
        <v>1148</v>
      </c>
      <c r="D1011">
        <v>154.17847499999999</v>
      </c>
      <c r="E1011" s="5">
        <v>2</v>
      </c>
      <c r="P1011">
        <v>1</v>
      </c>
      <c r="Q1011" t="str">
        <f>CONCATENATE(C1011,E1011,G1011,I1011)</f>
        <v>2</v>
      </c>
    </row>
    <row r="1012" spans="1:17" x14ac:dyDescent="0.25">
      <c r="A1012">
        <v>1149</v>
      </c>
      <c r="B1012">
        <v>159.66039499999999</v>
      </c>
      <c r="C1012" s="2">
        <v>1</v>
      </c>
      <c r="D1012">
        <v>154.17847499999999</v>
      </c>
      <c r="E1012" s="5">
        <v>2</v>
      </c>
      <c r="P1012">
        <v>2</v>
      </c>
      <c r="Q1012" t="str">
        <f>CONCATENATE(C1012,E1012,G1012,I1012)</f>
        <v>12</v>
      </c>
    </row>
    <row r="1013" spans="1:17" x14ac:dyDescent="0.25">
      <c r="A1013">
        <v>1150</v>
      </c>
      <c r="B1013">
        <v>159.73594</v>
      </c>
      <c r="C1013" s="2">
        <v>1</v>
      </c>
      <c r="D1013">
        <v>154.17847499999999</v>
      </c>
      <c r="E1013" s="5">
        <v>2</v>
      </c>
      <c r="P1013">
        <v>2</v>
      </c>
      <c r="Q1013" t="str">
        <f>CONCATENATE(C1013,E1013,G1013,I1013)</f>
        <v>12</v>
      </c>
    </row>
    <row r="1014" spans="1:17" x14ac:dyDescent="0.25">
      <c r="A1014">
        <v>1151</v>
      </c>
      <c r="B1014">
        <v>159.72935899999999</v>
      </c>
      <c r="C1014" s="2">
        <v>1</v>
      </c>
      <c r="P1014">
        <v>1</v>
      </c>
      <c r="Q1014" t="str">
        <f>CONCATENATE(C1014,E1014,G1014,I1014)</f>
        <v>1</v>
      </c>
    </row>
    <row r="1015" spans="1:17" x14ac:dyDescent="0.25">
      <c r="A1015">
        <v>1152</v>
      </c>
      <c r="B1015">
        <v>159.70410900000002</v>
      </c>
      <c r="C1015" s="2">
        <v>1</v>
      </c>
      <c r="P1015">
        <v>1</v>
      </c>
      <c r="Q1015" t="str">
        <f>CONCATENATE(C1015,E1015,G1015,I1015)</f>
        <v>1</v>
      </c>
    </row>
    <row r="1016" spans="1:17" x14ac:dyDescent="0.25">
      <c r="A1016">
        <v>1153</v>
      </c>
      <c r="B1016">
        <v>159.67253399999998</v>
      </c>
      <c r="C1016" s="2">
        <v>1</v>
      </c>
      <c r="P1016">
        <v>1</v>
      </c>
      <c r="Q1016" t="str">
        <f>CONCATENATE(C1016,E1016,G1016,I1016)</f>
        <v>1</v>
      </c>
    </row>
    <row r="1017" spans="1:17" x14ac:dyDescent="0.25">
      <c r="A1017">
        <v>1154</v>
      </c>
      <c r="B1017">
        <v>159.63947999999999</v>
      </c>
      <c r="C1017" s="2">
        <v>1</v>
      </c>
      <c r="P1017">
        <v>1</v>
      </c>
      <c r="Q1017" t="str">
        <f>CONCATENATE(C1017,E1017,G1017,I1017)</f>
        <v>1</v>
      </c>
    </row>
    <row r="1018" spans="1:17" x14ac:dyDescent="0.25">
      <c r="A1018">
        <v>1155</v>
      </c>
      <c r="B1018">
        <v>159.549499</v>
      </c>
      <c r="C1018" s="2">
        <v>1</v>
      </c>
      <c r="P1018">
        <v>1</v>
      </c>
      <c r="Q1018" t="str">
        <f>CONCATENATE(C1018,E1018,G1018,I1018)</f>
        <v>1</v>
      </c>
    </row>
    <row r="1019" spans="1:17" x14ac:dyDescent="0.25">
      <c r="A1019">
        <v>1156</v>
      </c>
      <c r="B1019">
        <v>159.66039499999999</v>
      </c>
      <c r="C1019" s="2">
        <v>1</v>
      </c>
      <c r="F1019">
        <v>159.43508400000002</v>
      </c>
      <c r="G1019" s="4">
        <v>3</v>
      </c>
      <c r="H1019">
        <v>158.86505</v>
      </c>
      <c r="I1019" s="3">
        <v>4</v>
      </c>
      <c r="P1019">
        <v>3</v>
      </c>
      <c r="Q1019" t="str">
        <f>CONCATENATE(C1019,E1019,G1019,I1019)</f>
        <v>134</v>
      </c>
    </row>
    <row r="1020" spans="1:17" x14ac:dyDescent="0.25">
      <c r="A1020">
        <v>1157</v>
      </c>
      <c r="B1020">
        <v>159.66039499999999</v>
      </c>
      <c r="C1020" s="2">
        <v>1</v>
      </c>
      <c r="F1020">
        <v>159.49196000000001</v>
      </c>
      <c r="G1020" s="4">
        <v>3</v>
      </c>
      <c r="H1020">
        <v>158.85530699999998</v>
      </c>
      <c r="I1020" s="3">
        <v>4</v>
      </c>
      <c r="P1020">
        <v>3</v>
      </c>
      <c r="Q1020" t="str">
        <f>CONCATENATE(C1020,E1020,G1020,I1020)</f>
        <v>134</v>
      </c>
    </row>
    <row r="1021" spans="1:17" x14ac:dyDescent="0.25">
      <c r="A1021">
        <v>1158</v>
      </c>
      <c r="F1021">
        <v>159.42712699999998</v>
      </c>
      <c r="G1021" s="4">
        <v>3</v>
      </c>
      <c r="H1021">
        <v>158.75782699999999</v>
      </c>
      <c r="I1021" s="3">
        <v>4</v>
      </c>
      <c r="P1021">
        <v>2</v>
      </c>
      <c r="Q1021" t="str">
        <f>CONCATENATE(C1021,E1021,G1021,I1021)</f>
        <v>34</v>
      </c>
    </row>
    <row r="1022" spans="1:17" x14ac:dyDescent="0.25">
      <c r="A1022">
        <v>1159</v>
      </c>
      <c r="F1022">
        <v>159.42768699999999</v>
      </c>
      <c r="G1022" s="4">
        <v>3</v>
      </c>
      <c r="H1022">
        <v>158.75298100000001</v>
      </c>
      <c r="I1022" s="3">
        <v>4</v>
      </c>
      <c r="P1022">
        <v>2</v>
      </c>
      <c r="Q1022" t="str">
        <f>CONCATENATE(C1022,E1022,G1022,I1022)</f>
        <v>34</v>
      </c>
    </row>
    <row r="1023" spans="1:17" x14ac:dyDescent="0.25">
      <c r="A1023">
        <v>1160</v>
      </c>
      <c r="F1023">
        <v>159.420751</v>
      </c>
      <c r="G1023" s="4">
        <v>3</v>
      </c>
      <c r="H1023">
        <v>158.73354599999999</v>
      </c>
      <c r="I1023" s="3">
        <v>4</v>
      </c>
      <c r="P1023">
        <v>2</v>
      </c>
      <c r="Q1023" t="str">
        <f>CONCATENATE(C1023,E1023,G1023,I1023)</f>
        <v>34</v>
      </c>
    </row>
    <row r="1024" spans="1:17" x14ac:dyDescent="0.25">
      <c r="A1024">
        <v>1161</v>
      </c>
      <c r="F1024">
        <v>159.42472900000001</v>
      </c>
      <c r="G1024" s="4">
        <v>3</v>
      </c>
      <c r="H1024">
        <v>158.779404</v>
      </c>
      <c r="I1024" s="3">
        <v>4</v>
      </c>
      <c r="P1024">
        <v>2</v>
      </c>
      <c r="Q1024" t="str">
        <f>CONCATENATE(C1024,E1024,G1024,I1024)</f>
        <v>34</v>
      </c>
    </row>
    <row r="1025" spans="1:17" x14ac:dyDescent="0.25">
      <c r="A1025">
        <v>1162</v>
      </c>
      <c r="F1025">
        <v>159.378871</v>
      </c>
      <c r="G1025" s="4">
        <v>3</v>
      </c>
      <c r="H1025">
        <v>158.794758</v>
      </c>
      <c r="I1025" s="3">
        <v>4</v>
      </c>
      <c r="P1025">
        <v>2</v>
      </c>
      <c r="Q1025" t="str">
        <f>CONCATENATE(C1025,E1025,G1025,I1025)</f>
        <v>34</v>
      </c>
    </row>
    <row r="1026" spans="1:17" x14ac:dyDescent="0.25">
      <c r="A1026">
        <v>1163</v>
      </c>
      <c r="F1026">
        <v>159.383972</v>
      </c>
      <c r="G1026" s="4">
        <v>3</v>
      </c>
      <c r="H1026">
        <v>158.74124899999998</v>
      </c>
      <c r="I1026" s="3">
        <v>4</v>
      </c>
      <c r="P1026">
        <v>2</v>
      </c>
      <c r="Q1026" t="str">
        <f>CONCATENATE(C1026,E1026,G1026,I1026)</f>
        <v>34</v>
      </c>
    </row>
    <row r="1027" spans="1:17" x14ac:dyDescent="0.25">
      <c r="A1027">
        <v>1164</v>
      </c>
      <c r="F1027">
        <v>159.43508400000002</v>
      </c>
      <c r="G1027" s="4">
        <v>3</v>
      </c>
      <c r="H1027">
        <v>158.86505</v>
      </c>
      <c r="I1027" s="3">
        <v>4</v>
      </c>
      <c r="P1027">
        <v>2</v>
      </c>
      <c r="Q1027" t="str">
        <f>CONCATENATE(C1027,E1027,G1027,I1027)</f>
        <v>34</v>
      </c>
    </row>
    <row r="1028" spans="1:17" x14ac:dyDescent="0.25">
      <c r="A1028">
        <v>1165</v>
      </c>
      <c r="F1028">
        <v>159.43508400000002</v>
      </c>
      <c r="G1028" s="4">
        <v>3</v>
      </c>
      <c r="P1028">
        <v>1</v>
      </c>
      <c r="Q1028" t="str">
        <f>CONCATENATE(C1028,E1028,G1028,I1028)</f>
        <v>3</v>
      </c>
    </row>
    <row r="1029" spans="1:17" x14ac:dyDescent="0.25">
      <c r="A1029">
        <v>1166</v>
      </c>
      <c r="P1029">
        <v>0</v>
      </c>
      <c r="Q1029" t="str">
        <f>CONCATENATE(C1029,E1029,G1029,I1029)</f>
        <v/>
      </c>
    </row>
    <row r="1030" spans="1:17" x14ac:dyDescent="0.25">
      <c r="A1030">
        <v>1167</v>
      </c>
      <c r="D1030">
        <v>179.50947400000001</v>
      </c>
      <c r="E1030" s="5">
        <v>2</v>
      </c>
      <c r="P1030">
        <v>1</v>
      </c>
      <c r="Q1030" t="str">
        <f>CONCATENATE(C1030,E1030,G1030,I1030)</f>
        <v>2</v>
      </c>
    </row>
    <row r="1031" spans="1:17" x14ac:dyDescent="0.25">
      <c r="A1031">
        <v>1168</v>
      </c>
      <c r="D1031">
        <v>179.49718300000001</v>
      </c>
      <c r="E1031" s="5">
        <v>2</v>
      </c>
      <c r="P1031">
        <v>1</v>
      </c>
      <c r="Q1031" t="str">
        <f>CONCATENATE(C1031,E1031,G1031,I1031)</f>
        <v>2</v>
      </c>
    </row>
    <row r="1032" spans="1:17" x14ac:dyDescent="0.25">
      <c r="A1032">
        <v>1169</v>
      </c>
      <c r="D1032">
        <v>179.45407699999998</v>
      </c>
      <c r="E1032" s="5">
        <v>2</v>
      </c>
      <c r="P1032">
        <v>1</v>
      </c>
      <c r="Q1032" t="str">
        <f>CONCATENATE(C1032,E1032,G1032,I1032)</f>
        <v>2</v>
      </c>
    </row>
    <row r="1033" spans="1:17" x14ac:dyDescent="0.25">
      <c r="A1033">
        <v>1170</v>
      </c>
      <c r="D1033">
        <v>179.46723800000001</v>
      </c>
      <c r="E1033" s="5">
        <v>2</v>
      </c>
      <c r="P1033">
        <v>1</v>
      </c>
      <c r="Q1033" t="str">
        <f>CONCATENATE(C1033,E1033,G1033,I1033)</f>
        <v>2</v>
      </c>
    </row>
    <row r="1034" spans="1:17" x14ac:dyDescent="0.25">
      <c r="A1034">
        <v>1171</v>
      </c>
      <c r="D1034">
        <v>179.49840799999998</v>
      </c>
      <c r="E1034" s="5">
        <v>2</v>
      </c>
      <c r="P1034">
        <v>1</v>
      </c>
      <c r="Q1034" t="str">
        <f>CONCATENATE(C1034,E1034,G1034,I1034)</f>
        <v>2</v>
      </c>
    </row>
    <row r="1035" spans="1:17" x14ac:dyDescent="0.25">
      <c r="A1035">
        <v>1172</v>
      </c>
      <c r="B1035">
        <v>186.07861500000001</v>
      </c>
      <c r="C1035" s="2">
        <v>1</v>
      </c>
      <c r="D1035">
        <v>179.50376299999999</v>
      </c>
      <c r="E1035" s="5">
        <v>2</v>
      </c>
      <c r="P1035">
        <v>2</v>
      </c>
      <c r="Q1035" t="str">
        <f>CONCATENATE(C1035,E1035,G1035,I1035)</f>
        <v>12</v>
      </c>
    </row>
    <row r="1036" spans="1:17" x14ac:dyDescent="0.25">
      <c r="A1036">
        <v>1173</v>
      </c>
      <c r="B1036">
        <v>185.96389600000001</v>
      </c>
      <c r="C1036" s="2">
        <v>1</v>
      </c>
      <c r="D1036">
        <v>179.51172099999999</v>
      </c>
      <c r="E1036" s="5">
        <v>2</v>
      </c>
      <c r="P1036">
        <v>2</v>
      </c>
      <c r="Q1036" t="str">
        <f>CONCATENATE(C1036,E1036,G1036,I1036)</f>
        <v>12</v>
      </c>
    </row>
    <row r="1037" spans="1:17" x14ac:dyDescent="0.25">
      <c r="A1037">
        <v>1174</v>
      </c>
      <c r="B1037">
        <v>186.03224800000001</v>
      </c>
      <c r="C1037" s="2">
        <v>1</v>
      </c>
      <c r="D1037">
        <v>179.47836100000001</v>
      </c>
      <c r="E1037" s="5">
        <v>2</v>
      </c>
      <c r="P1037">
        <v>2</v>
      </c>
      <c r="Q1037" t="str">
        <f>CONCATENATE(C1037,E1037,G1037,I1037)</f>
        <v>12</v>
      </c>
    </row>
    <row r="1038" spans="1:17" x14ac:dyDescent="0.25">
      <c r="A1038">
        <v>1175</v>
      </c>
      <c r="B1038">
        <v>186.077597</v>
      </c>
      <c r="C1038" s="2">
        <v>1</v>
      </c>
      <c r="D1038">
        <v>179.47836100000001</v>
      </c>
      <c r="E1038" s="5">
        <v>2</v>
      </c>
      <c r="P1038">
        <v>2</v>
      </c>
      <c r="Q1038" t="str">
        <f>CONCATENATE(C1038,E1038,G1038,I1038)</f>
        <v>12</v>
      </c>
    </row>
    <row r="1039" spans="1:17" x14ac:dyDescent="0.25">
      <c r="A1039">
        <v>1176</v>
      </c>
      <c r="B1039">
        <v>186.03403700000001</v>
      </c>
      <c r="C1039" s="2">
        <v>1</v>
      </c>
      <c r="P1039">
        <v>1</v>
      </c>
      <c r="Q1039" t="str">
        <f>CONCATENATE(C1039,E1039,G1039,I1039)</f>
        <v>1</v>
      </c>
    </row>
    <row r="1040" spans="1:17" x14ac:dyDescent="0.25">
      <c r="A1040">
        <v>1177</v>
      </c>
      <c r="B1040">
        <v>186.039953</v>
      </c>
      <c r="C1040" s="2">
        <v>1</v>
      </c>
      <c r="P1040">
        <v>1</v>
      </c>
      <c r="Q1040" t="str">
        <f>CONCATENATE(C1040,E1040,G1040,I1040)</f>
        <v>1</v>
      </c>
    </row>
    <row r="1041" spans="1:17" x14ac:dyDescent="0.25">
      <c r="A1041">
        <v>1178</v>
      </c>
      <c r="B1041">
        <v>186.06566100000001</v>
      </c>
      <c r="C1041" s="2">
        <v>1</v>
      </c>
      <c r="P1041">
        <v>1</v>
      </c>
      <c r="Q1041" t="str">
        <f>CONCATENATE(C1041,E1041,G1041,I1041)</f>
        <v>1</v>
      </c>
    </row>
    <row r="1042" spans="1:17" x14ac:dyDescent="0.25">
      <c r="A1042">
        <v>1179</v>
      </c>
      <c r="B1042">
        <v>186.07861500000001</v>
      </c>
      <c r="C1042" s="2">
        <v>1</v>
      </c>
      <c r="H1042">
        <v>184.83770200000001</v>
      </c>
      <c r="I1042" s="3">
        <v>4</v>
      </c>
      <c r="P1042">
        <v>2</v>
      </c>
      <c r="Q1042" t="str">
        <f>CONCATENATE(C1042,E1042,G1042,I1042)</f>
        <v>14</v>
      </c>
    </row>
    <row r="1043" spans="1:17" x14ac:dyDescent="0.25">
      <c r="A1043">
        <v>1180</v>
      </c>
      <c r="B1043">
        <v>186.07861500000001</v>
      </c>
      <c r="C1043" s="2">
        <v>1</v>
      </c>
      <c r="F1043">
        <v>186.027861</v>
      </c>
      <c r="G1043" s="4">
        <v>3</v>
      </c>
      <c r="H1043">
        <v>184.99711099999999</v>
      </c>
      <c r="I1043" s="3">
        <v>4</v>
      </c>
      <c r="P1043">
        <v>3</v>
      </c>
      <c r="Q1043" t="str">
        <f>CONCATENATE(C1043,E1043,G1043,I1043)</f>
        <v>134</v>
      </c>
    </row>
    <row r="1044" spans="1:17" x14ac:dyDescent="0.25">
      <c r="A1044">
        <v>1181</v>
      </c>
      <c r="F1044">
        <v>186.03204600000001</v>
      </c>
      <c r="G1044" s="4">
        <v>3</v>
      </c>
      <c r="H1044">
        <v>184.85902200000001</v>
      </c>
      <c r="I1044" s="3">
        <v>4</v>
      </c>
      <c r="P1044">
        <v>2</v>
      </c>
      <c r="Q1044" t="str">
        <f>CONCATENATE(C1044,E1044,G1044,I1044)</f>
        <v>34</v>
      </c>
    </row>
    <row r="1045" spans="1:17" x14ac:dyDescent="0.25">
      <c r="A1045">
        <v>1182</v>
      </c>
      <c r="F1045">
        <v>186.03393399999999</v>
      </c>
      <c r="G1045" s="4">
        <v>3</v>
      </c>
      <c r="H1045">
        <v>184.856425</v>
      </c>
      <c r="I1045" s="3">
        <v>4</v>
      </c>
      <c r="P1045">
        <v>2</v>
      </c>
      <c r="Q1045" t="str">
        <f>CONCATENATE(C1045,E1045,G1045,I1045)</f>
        <v>34</v>
      </c>
    </row>
    <row r="1046" spans="1:17" x14ac:dyDescent="0.25">
      <c r="A1046">
        <v>1183</v>
      </c>
      <c r="F1046">
        <v>186.044184</v>
      </c>
      <c r="G1046" s="4">
        <v>3</v>
      </c>
      <c r="H1046">
        <v>184.91370599999999</v>
      </c>
      <c r="I1046" s="3">
        <v>4</v>
      </c>
      <c r="P1046">
        <v>2</v>
      </c>
      <c r="Q1046" t="str">
        <f>CONCATENATE(C1046,E1046,G1046,I1046)</f>
        <v>34</v>
      </c>
    </row>
    <row r="1047" spans="1:17" x14ac:dyDescent="0.25">
      <c r="A1047">
        <v>1184</v>
      </c>
      <c r="F1047">
        <v>186.08509699999999</v>
      </c>
      <c r="G1047" s="4">
        <v>3</v>
      </c>
      <c r="H1047">
        <v>184.930948</v>
      </c>
      <c r="I1047" s="3">
        <v>4</v>
      </c>
      <c r="P1047">
        <v>2</v>
      </c>
      <c r="Q1047" t="str">
        <f>CONCATENATE(C1047,E1047,G1047,I1047)</f>
        <v>34</v>
      </c>
    </row>
    <row r="1048" spans="1:17" x14ac:dyDescent="0.25">
      <c r="A1048">
        <v>1185</v>
      </c>
      <c r="F1048">
        <v>186.116263</v>
      </c>
      <c r="G1048" s="4">
        <v>3</v>
      </c>
      <c r="H1048">
        <v>184.912588</v>
      </c>
      <c r="I1048" s="3">
        <v>4</v>
      </c>
      <c r="P1048">
        <v>2</v>
      </c>
      <c r="Q1048" t="str">
        <f>CONCATENATE(C1048,E1048,G1048,I1048)</f>
        <v>34</v>
      </c>
    </row>
    <row r="1049" spans="1:17" x14ac:dyDescent="0.25">
      <c r="A1049">
        <v>1186</v>
      </c>
      <c r="F1049">
        <v>186.10284999999999</v>
      </c>
      <c r="G1049" s="4">
        <v>3</v>
      </c>
      <c r="H1049">
        <v>184.89718099999999</v>
      </c>
      <c r="I1049" s="3">
        <v>4</v>
      </c>
      <c r="P1049">
        <v>2</v>
      </c>
      <c r="Q1049" t="str">
        <f>CONCATENATE(C1049,E1049,G1049,I1049)</f>
        <v>34</v>
      </c>
    </row>
    <row r="1050" spans="1:17" x14ac:dyDescent="0.25">
      <c r="A1050">
        <v>1187</v>
      </c>
      <c r="F1050">
        <v>186.09193299999998</v>
      </c>
      <c r="G1050" s="4">
        <v>3</v>
      </c>
      <c r="H1050">
        <v>184.83770200000001</v>
      </c>
      <c r="I1050" s="3">
        <v>4</v>
      </c>
      <c r="P1050">
        <v>2</v>
      </c>
      <c r="Q1050" t="str">
        <f>CONCATENATE(C1050,E1050,G1050,I1050)</f>
        <v>34</v>
      </c>
    </row>
    <row r="1051" spans="1:17" x14ac:dyDescent="0.25">
      <c r="A1051">
        <v>1188</v>
      </c>
      <c r="F1051">
        <v>186.027861</v>
      </c>
      <c r="G1051" s="4">
        <v>3</v>
      </c>
      <c r="P1051">
        <v>1</v>
      </c>
      <c r="Q1051" t="str">
        <f>CONCATENATE(C1051,E1051,G1051,I1051)</f>
        <v>3</v>
      </c>
    </row>
    <row r="1052" spans="1:17" x14ac:dyDescent="0.25">
      <c r="A1052">
        <v>1189</v>
      </c>
      <c r="D1052">
        <v>205.470854</v>
      </c>
      <c r="E1052" s="5">
        <v>2</v>
      </c>
      <c r="P1052">
        <v>1</v>
      </c>
      <c r="Q1052" t="str">
        <f>CONCATENATE(C1052,E1052,G1052,I1052)</f>
        <v>2</v>
      </c>
    </row>
    <row r="1053" spans="1:17" x14ac:dyDescent="0.25">
      <c r="A1053">
        <v>1190</v>
      </c>
      <c r="D1053">
        <v>205.483912</v>
      </c>
      <c r="E1053" s="5">
        <v>2</v>
      </c>
      <c r="P1053">
        <v>1</v>
      </c>
      <c r="Q1053" t="str">
        <f>CONCATENATE(C1053,E1053,G1053,I1053)</f>
        <v>2</v>
      </c>
    </row>
    <row r="1054" spans="1:17" x14ac:dyDescent="0.25">
      <c r="A1054">
        <v>1191</v>
      </c>
      <c r="D1054">
        <v>205.45239100000001</v>
      </c>
      <c r="E1054" s="5">
        <v>2</v>
      </c>
      <c r="P1054">
        <v>1</v>
      </c>
      <c r="Q1054" t="str">
        <f>CONCATENATE(C1054,E1054,G1054,I1054)</f>
        <v>2</v>
      </c>
    </row>
    <row r="1055" spans="1:17" x14ac:dyDescent="0.25">
      <c r="A1055">
        <v>1192</v>
      </c>
      <c r="D1055">
        <v>205.44902300000001</v>
      </c>
      <c r="E1055" s="5">
        <v>2</v>
      </c>
      <c r="P1055">
        <v>1</v>
      </c>
      <c r="Q1055" t="str">
        <f>CONCATENATE(C1055,E1055,G1055,I1055)</f>
        <v>2</v>
      </c>
    </row>
    <row r="1056" spans="1:17" x14ac:dyDescent="0.25">
      <c r="A1056">
        <v>1193</v>
      </c>
      <c r="D1056">
        <v>205.47045</v>
      </c>
      <c r="E1056" s="5">
        <v>2</v>
      </c>
      <c r="P1056">
        <v>1</v>
      </c>
      <c r="Q1056" t="str">
        <f>CONCATENATE(C1056,E1056,G1056,I1056)</f>
        <v>2</v>
      </c>
    </row>
    <row r="1057" spans="1:17" x14ac:dyDescent="0.25">
      <c r="A1057">
        <v>1194</v>
      </c>
      <c r="D1057">
        <v>205.51043899999999</v>
      </c>
      <c r="E1057" s="5">
        <v>2</v>
      </c>
      <c r="P1057">
        <v>1</v>
      </c>
      <c r="Q1057" t="str">
        <f>CONCATENATE(C1057,E1057,G1057,I1057)</f>
        <v>2</v>
      </c>
    </row>
    <row r="1058" spans="1:17" x14ac:dyDescent="0.25">
      <c r="A1058">
        <v>1195</v>
      </c>
      <c r="D1058">
        <v>205.50808899999998</v>
      </c>
      <c r="E1058" s="5">
        <v>2</v>
      </c>
      <c r="P1058">
        <v>1</v>
      </c>
      <c r="Q1058" t="str">
        <f>CONCATENATE(C1058,E1058,G1058,I1058)</f>
        <v>2</v>
      </c>
    </row>
    <row r="1059" spans="1:17" x14ac:dyDescent="0.25">
      <c r="A1059">
        <v>1196</v>
      </c>
      <c r="B1059">
        <v>213.48644400000001</v>
      </c>
      <c r="C1059" s="2">
        <v>1</v>
      </c>
      <c r="D1059">
        <v>205.45774699999998</v>
      </c>
      <c r="E1059" s="5">
        <v>2</v>
      </c>
      <c r="P1059">
        <v>2</v>
      </c>
      <c r="Q1059" t="str">
        <f>CONCATENATE(C1059,E1059,G1059,I1059)</f>
        <v>12</v>
      </c>
    </row>
    <row r="1060" spans="1:17" x14ac:dyDescent="0.25">
      <c r="A1060">
        <v>1197</v>
      </c>
      <c r="B1060">
        <v>213.48644400000001</v>
      </c>
      <c r="C1060" s="2">
        <v>1</v>
      </c>
      <c r="D1060">
        <v>205.470854</v>
      </c>
      <c r="E1060" s="5">
        <v>2</v>
      </c>
      <c r="P1060">
        <v>2</v>
      </c>
      <c r="Q1060" t="str">
        <f>CONCATENATE(C1060,E1060,G1060,I1060)</f>
        <v>12</v>
      </c>
    </row>
    <row r="1061" spans="1:17" x14ac:dyDescent="0.25">
      <c r="A1061">
        <v>1198</v>
      </c>
      <c r="B1061">
        <v>213.48644400000001</v>
      </c>
      <c r="C1061" s="2">
        <v>1</v>
      </c>
      <c r="P1061">
        <v>1</v>
      </c>
      <c r="Q1061" t="str">
        <f>CONCATENATE(C1061,E1061,G1061,I1061)</f>
        <v>1</v>
      </c>
    </row>
    <row r="1062" spans="1:17" x14ac:dyDescent="0.25">
      <c r="A1062">
        <v>1199</v>
      </c>
      <c r="B1062">
        <v>213.46835200000001</v>
      </c>
      <c r="C1062" s="2">
        <v>1</v>
      </c>
      <c r="P1062">
        <v>1</v>
      </c>
      <c r="Q1062" t="str">
        <f>CONCATENATE(C1062,E1062,G1062,I1062)</f>
        <v>1</v>
      </c>
    </row>
    <row r="1063" spans="1:17" x14ac:dyDescent="0.25">
      <c r="A1063">
        <v>1200</v>
      </c>
      <c r="B1063">
        <v>213.486805</v>
      </c>
      <c r="C1063" s="2">
        <v>1</v>
      </c>
      <c r="P1063">
        <v>1</v>
      </c>
      <c r="Q1063" t="str">
        <f>CONCATENATE(C1063,E1063,G1063,I1063)</f>
        <v>1</v>
      </c>
    </row>
    <row r="1064" spans="1:17" x14ac:dyDescent="0.25">
      <c r="A1064">
        <v>1201</v>
      </c>
      <c r="B1064">
        <v>213.497784</v>
      </c>
      <c r="C1064" s="2">
        <v>1</v>
      </c>
      <c r="P1064">
        <v>1</v>
      </c>
      <c r="Q1064" t="str">
        <f>CONCATENATE(C1064,E1064,G1064,I1064)</f>
        <v>1</v>
      </c>
    </row>
    <row r="1065" spans="1:17" x14ac:dyDescent="0.25">
      <c r="A1065">
        <v>1202</v>
      </c>
      <c r="B1065">
        <v>213.64504399999998</v>
      </c>
      <c r="C1065" s="2">
        <v>1</v>
      </c>
      <c r="P1065">
        <v>1</v>
      </c>
      <c r="Q1065" t="str">
        <f>CONCATENATE(C1065,E1065,G1065,I1065)</f>
        <v>1</v>
      </c>
    </row>
    <row r="1066" spans="1:17" x14ac:dyDescent="0.25">
      <c r="A1066">
        <v>1203</v>
      </c>
      <c r="B1066">
        <v>213.48644400000001</v>
      </c>
      <c r="C1066" s="2">
        <v>1</v>
      </c>
      <c r="H1066">
        <v>212.13409300000001</v>
      </c>
      <c r="I1066" s="3">
        <v>4</v>
      </c>
      <c r="P1066">
        <v>2</v>
      </c>
      <c r="Q1066" t="str">
        <f>CONCATENATE(C1066,E1066,G1066,I1066)</f>
        <v>14</v>
      </c>
    </row>
    <row r="1067" spans="1:17" x14ac:dyDescent="0.25">
      <c r="A1067">
        <v>1204</v>
      </c>
      <c r="B1067">
        <v>213.48644400000001</v>
      </c>
      <c r="C1067" s="2">
        <v>1</v>
      </c>
      <c r="F1067">
        <v>213.10878399999999</v>
      </c>
      <c r="G1067" s="4">
        <v>3</v>
      </c>
      <c r="H1067">
        <v>212.060283</v>
      </c>
      <c r="I1067" s="3">
        <v>4</v>
      </c>
      <c r="P1067">
        <v>3</v>
      </c>
      <c r="Q1067" t="str">
        <f>CONCATENATE(C1067,E1067,G1067,I1067)</f>
        <v>134</v>
      </c>
    </row>
    <row r="1068" spans="1:17" x14ac:dyDescent="0.25">
      <c r="A1068">
        <v>1205</v>
      </c>
      <c r="F1068">
        <v>213.067961</v>
      </c>
      <c r="G1068" s="4">
        <v>3</v>
      </c>
      <c r="H1068">
        <v>211.96652499999999</v>
      </c>
      <c r="I1068" s="3">
        <v>4</v>
      </c>
      <c r="P1068">
        <v>2</v>
      </c>
      <c r="Q1068" t="str">
        <f>CONCATENATE(C1068,E1068,G1068,I1068)</f>
        <v>34</v>
      </c>
    </row>
    <row r="1069" spans="1:17" x14ac:dyDescent="0.25">
      <c r="A1069">
        <v>1206</v>
      </c>
      <c r="F1069">
        <v>213.036519</v>
      </c>
      <c r="G1069" s="4">
        <v>3</v>
      </c>
      <c r="H1069">
        <v>211.99574999999999</v>
      </c>
      <c r="I1069" s="3">
        <v>4</v>
      </c>
      <c r="P1069">
        <v>2</v>
      </c>
      <c r="Q1069" t="str">
        <f>CONCATENATE(C1069,E1069,G1069,I1069)</f>
        <v>34</v>
      </c>
    </row>
    <row r="1070" spans="1:17" x14ac:dyDescent="0.25">
      <c r="A1070">
        <v>1207</v>
      </c>
      <c r="F1070">
        <v>213.06672399999999</v>
      </c>
      <c r="G1070" s="4">
        <v>3</v>
      </c>
      <c r="H1070">
        <v>211.90982700000001</v>
      </c>
      <c r="I1070" s="3">
        <v>4</v>
      </c>
      <c r="P1070">
        <v>2</v>
      </c>
      <c r="Q1070" t="str">
        <f>CONCATENATE(C1070,E1070,G1070,I1070)</f>
        <v>34</v>
      </c>
    </row>
    <row r="1071" spans="1:17" x14ac:dyDescent="0.25">
      <c r="A1071">
        <v>1208</v>
      </c>
      <c r="F1071">
        <v>213.02497299999999</v>
      </c>
      <c r="G1071" s="4">
        <v>3</v>
      </c>
      <c r="H1071">
        <v>211.90261100000001</v>
      </c>
      <c r="I1071" s="3">
        <v>4</v>
      </c>
      <c r="P1071">
        <v>2</v>
      </c>
      <c r="Q1071" t="str">
        <f>CONCATENATE(C1071,E1071,G1071,I1071)</f>
        <v>34</v>
      </c>
    </row>
    <row r="1072" spans="1:17" x14ac:dyDescent="0.25">
      <c r="A1072">
        <v>1209</v>
      </c>
      <c r="F1072">
        <v>213.04889</v>
      </c>
      <c r="G1072" s="4">
        <v>3</v>
      </c>
      <c r="H1072">
        <v>211.95858699999999</v>
      </c>
      <c r="I1072" s="3">
        <v>4</v>
      </c>
      <c r="P1072">
        <v>2</v>
      </c>
      <c r="Q1072" t="str">
        <f>CONCATENATE(C1072,E1072,G1072,I1072)</f>
        <v>34</v>
      </c>
    </row>
    <row r="1073" spans="1:17" x14ac:dyDescent="0.25">
      <c r="A1073">
        <v>1210</v>
      </c>
      <c r="F1073">
        <v>213.007912</v>
      </c>
      <c r="G1073" s="4">
        <v>3</v>
      </c>
      <c r="H1073">
        <v>211.97343100000001</v>
      </c>
      <c r="I1073" s="3">
        <v>4</v>
      </c>
      <c r="P1073">
        <v>2</v>
      </c>
      <c r="Q1073" t="str">
        <f>CONCATENATE(C1073,E1073,G1073,I1073)</f>
        <v>34</v>
      </c>
    </row>
    <row r="1074" spans="1:17" x14ac:dyDescent="0.25">
      <c r="A1074">
        <v>1211</v>
      </c>
      <c r="F1074">
        <v>213.02414899999999</v>
      </c>
      <c r="G1074" s="4">
        <v>3</v>
      </c>
      <c r="H1074">
        <v>212.13409300000001</v>
      </c>
      <c r="I1074" s="3">
        <v>4</v>
      </c>
      <c r="P1074">
        <v>2</v>
      </c>
      <c r="Q1074" t="str">
        <f>CONCATENATE(C1074,E1074,G1074,I1074)</f>
        <v>34</v>
      </c>
    </row>
    <row r="1075" spans="1:17" x14ac:dyDescent="0.25">
      <c r="A1075">
        <v>1212</v>
      </c>
      <c r="D1075">
        <v>227.67697699999999</v>
      </c>
      <c r="E1075" s="5">
        <v>2</v>
      </c>
      <c r="F1075">
        <v>213.10878399999999</v>
      </c>
      <c r="G1075" s="4">
        <v>3</v>
      </c>
      <c r="P1075">
        <v>2</v>
      </c>
      <c r="Q1075" t="str">
        <f>CONCATENATE(C1075,E1075,G1075,I1075)</f>
        <v>23</v>
      </c>
    </row>
    <row r="1076" spans="1:17" x14ac:dyDescent="0.25">
      <c r="A1076">
        <v>1213</v>
      </c>
      <c r="D1076">
        <v>227.77310800000001</v>
      </c>
      <c r="E1076" s="5">
        <v>2</v>
      </c>
      <c r="F1076">
        <v>213.10878399999999</v>
      </c>
      <c r="G1076" s="4">
        <v>3</v>
      </c>
      <c r="P1076">
        <v>2</v>
      </c>
      <c r="Q1076" t="str">
        <f>CONCATENATE(C1076,E1076,G1076,I1076)</f>
        <v>23</v>
      </c>
    </row>
    <row r="1077" spans="1:17" x14ac:dyDescent="0.25">
      <c r="A1077">
        <v>1214</v>
      </c>
      <c r="D1077">
        <v>227.793003</v>
      </c>
      <c r="E1077" s="5">
        <v>2</v>
      </c>
      <c r="P1077">
        <v>1</v>
      </c>
      <c r="Q1077" t="str">
        <f>CONCATENATE(C1077,E1077,G1077,I1077)</f>
        <v>2</v>
      </c>
    </row>
    <row r="1078" spans="1:17" x14ac:dyDescent="0.25">
      <c r="A1078">
        <v>1215</v>
      </c>
      <c r="D1078">
        <v>227.78352000000001</v>
      </c>
      <c r="E1078" s="5">
        <v>2</v>
      </c>
      <c r="P1078">
        <v>1</v>
      </c>
      <c r="Q1078" t="str">
        <f>CONCATENATE(C1078,E1078,G1078,I1078)</f>
        <v>2</v>
      </c>
    </row>
    <row r="1079" spans="1:17" x14ac:dyDescent="0.25">
      <c r="A1079">
        <v>1216</v>
      </c>
      <c r="D1079">
        <v>227.736718</v>
      </c>
      <c r="E1079" s="5">
        <v>2</v>
      </c>
      <c r="P1079">
        <v>1</v>
      </c>
      <c r="Q1079" t="str">
        <f>CONCATENATE(C1079,E1079,G1079,I1079)</f>
        <v>2</v>
      </c>
    </row>
    <row r="1080" spans="1:17" x14ac:dyDescent="0.25">
      <c r="A1080">
        <v>1217</v>
      </c>
      <c r="D1080">
        <v>227.69285400000001</v>
      </c>
      <c r="E1080" s="5">
        <v>2</v>
      </c>
      <c r="P1080">
        <v>1</v>
      </c>
      <c r="Q1080" t="str">
        <f>CONCATENATE(C1080,E1080,G1080,I1080)</f>
        <v>2</v>
      </c>
    </row>
    <row r="1081" spans="1:17" x14ac:dyDescent="0.25">
      <c r="A1081">
        <v>1218</v>
      </c>
      <c r="D1081">
        <v>227.664557</v>
      </c>
      <c r="E1081" s="5">
        <v>2</v>
      </c>
      <c r="P1081">
        <v>1</v>
      </c>
      <c r="Q1081" t="str">
        <f>CONCATENATE(C1081,E1081,G1081,I1081)</f>
        <v>2</v>
      </c>
    </row>
    <row r="1082" spans="1:17" x14ac:dyDescent="0.25">
      <c r="A1082">
        <v>1219</v>
      </c>
      <c r="D1082">
        <v>227.69177300000001</v>
      </c>
      <c r="E1082" s="5">
        <v>2</v>
      </c>
      <c r="P1082">
        <v>1</v>
      </c>
      <c r="Q1082" t="str">
        <f>CONCATENATE(C1082,E1082,G1082,I1082)</f>
        <v>2</v>
      </c>
    </row>
    <row r="1083" spans="1:17" x14ac:dyDescent="0.25">
      <c r="A1083">
        <v>1220</v>
      </c>
      <c r="B1083">
        <v>235.719078</v>
      </c>
      <c r="C1083" s="2">
        <v>1</v>
      </c>
      <c r="D1083">
        <v>227.64739399999999</v>
      </c>
      <c r="E1083" s="5">
        <v>2</v>
      </c>
      <c r="P1083">
        <v>2</v>
      </c>
      <c r="Q1083" t="str">
        <f>CONCATENATE(C1083,E1083,G1083,I1083)</f>
        <v>12</v>
      </c>
    </row>
    <row r="1084" spans="1:17" x14ac:dyDescent="0.25">
      <c r="A1084">
        <v>1221</v>
      </c>
      <c r="B1084">
        <v>235.73490200000001</v>
      </c>
      <c r="C1084" s="2">
        <v>1</v>
      </c>
      <c r="D1084">
        <v>227.67697699999999</v>
      </c>
      <c r="E1084" s="5">
        <v>2</v>
      </c>
      <c r="P1084">
        <v>2</v>
      </c>
      <c r="Q1084" t="str">
        <f>CONCATENATE(C1084,E1084,G1084,I1084)</f>
        <v>12</v>
      </c>
    </row>
    <row r="1085" spans="1:17" x14ac:dyDescent="0.25">
      <c r="A1085">
        <v>1222</v>
      </c>
      <c r="B1085">
        <v>235.757891</v>
      </c>
      <c r="C1085" s="2">
        <v>1</v>
      </c>
      <c r="P1085">
        <v>1</v>
      </c>
      <c r="Q1085" t="str">
        <f>CONCATENATE(C1085,E1085,G1085,I1085)</f>
        <v>1</v>
      </c>
    </row>
    <row r="1086" spans="1:17" x14ac:dyDescent="0.25">
      <c r="A1086">
        <v>1223</v>
      </c>
      <c r="B1086">
        <v>235.774744</v>
      </c>
      <c r="C1086" s="2">
        <v>1</v>
      </c>
      <c r="P1086">
        <v>1</v>
      </c>
      <c r="Q1086" t="str">
        <f>CONCATENATE(C1086,E1086,G1086,I1086)</f>
        <v>1</v>
      </c>
    </row>
    <row r="1087" spans="1:17" x14ac:dyDescent="0.25">
      <c r="A1087">
        <v>1224</v>
      </c>
      <c r="B1087">
        <v>235.73701499999999</v>
      </c>
      <c r="C1087" s="2">
        <v>1</v>
      </c>
      <c r="P1087">
        <v>1</v>
      </c>
      <c r="Q1087" t="str">
        <f>CONCATENATE(C1087,E1087,G1087,I1087)</f>
        <v>1</v>
      </c>
    </row>
    <row r="1088" spans="1:17" x14ac:dyDescent="0.25">
      <c r="A1088">
        <v>1225</v>
      </c>
      <c r="B1088">
        <v>235.72732400000001</v>
      </c>
      <c r="C1088" s="2">
        <v>1</v>
      </c>
      <c r="H1088">
        <v>231.60986199999999</v>
      </c>
      <c r="I1088" s="3">
        <v>4</v>
      </c>
      <c r="P1088">
        <v>2</v>
      </c>
      <c r="Q1088" t="str">
        <f>CONCATENATE(C1088,E1088,G1088,I1088)</f>
        <v>14</v>
      </c>
    </row>
    <row r="1089" spans="1:17" x14ac:dyDescent="0.25">
      <c r="A1089">
        <v>1226</v>
      </c>
      <c r="B1089">
        <v>235.73345799999998</v>
      </c>
      <c r="C1089" s="2">
        <v>1</v>
      </c>
      <c r="H1089">
        <v>231.595122</v>
      </c>
      <c r="I1089" s="3">
        <v>4</v>
      </c>
      <c r="P1089">
        <v>2</v>
      </c>
      <c r="Q1089" t="str">
        <f>CONCATENATE(C1089,E1089,G1089,I1089)</f>
        <v>14</v>
      </c>
    </row>
    <row r="1090" spans="1:17" x14ac:dyDescent="0.25">
      <c r="A1090">
        <v>1227</v>
      </c>
      <c r="B1090">
        <v>235.73752999999999</v>
      </c>
      <c r="C1090" s="2">
        <v>1</v>
      </c>
      <c r="H1090">
        <v>231.59089499999999</v>
      </c>
      <c r="I1090" s="3">
        <v>4</v>
      </c>
      <c r="P1090">
        <v>2</v>
      </c>
      <c r="Q1090" t="str">
        <f>CONCATENATE(C1090,E1090,G1090,I1090)</f>
        <v>14</v>
      </c>
    </row>
    <row r="1091" spans="1:17" x14ac:dyDescent="0.25">
      <c r="A1091">
        <v>1228</v>
      </c>
      <c r="B1091">
        <v>235.70284100000001</v>
      </c>
      <c r="C1091" s="2">
        <v>1</v>
      </c>
      <c r="H1091">
        <v>231.56811199999999</v>
      </c>
      <c r="I1091" s="3">
        <v>4</v>
      </c>
      <c r="P1091">
        <v>2</v>
      </c>
      <c r="Q1091" t="str">
        <f>CONCATENATE(C1091,E1091,G1091,I1091)</f>
        <v>14</v>
      </c>
    </row>
    <row r="1092" spans="1:17" x14ac:dyDescent="0.25">
      <c r="A1092">
        <v>1229</v>
      </c>
      <c r="B1092">
        <v>235.719078</v>
      </c>
      <c r="C1092" s="2">
        <v>1</v>
      </c>
      <c r="F1092">
        <v>234.263226</v>
      </c>
      <c r="G1092" s="4">
        <v>3</v>
      </c>
      <c r="H1092">
        <v>231.476519</v>
      </c>
      <c r="I1092" s="3">
        <v>4</v>
      </c>
      <c r="P1092">
        <v>3</v>
      </c>
      <c r="Q1092" t="str">
        <f>CONCATENATE(C1092,E1092,G1092,I1092)</f>
        <v>134</v>
      </c>
    </row>
    <row r="1093" spans="1:17" x14ac:dyDescent="0.25">
      <c r="A1093">
        <v>1230</v>
      </c>
      <c r="F1093">
        <v>234.15612099999998</v>
      </c>
      <c r="G1093" s="4">
        <v>3</v>
      </c>
      <c r="H1093">
        <v>231.489508</v>
      </c>
      <c r="I1093" s="3">
        <v>4</v>
      </c>
      <c r="P1093">
        <v>2</v>
      </c>
      <c r="Q1093" t="str">
        <f>CONCATENATE(C1093,E1093,G1093,I1093)</f>
        <v>34</v>
      </c>
    </row>
    <row r="1094" spans="1:17" x14ac:dyDescent="0.25">
      <c r="A1094">
        <v>1231</v>
      </c>
      <c r="F1094">
        <v>234.263226</v>
      </c>
      <c r="G1094" s="4">
        <v>3</v>
      </c>
      <c r="H1094">
        <v>231.60986199999999</v>
      </c>
      <c r="I1094" s="3">
        <v>4</v>
      </c>
      <c r="J1094">
        <v>235.902367</v>
      </c>
      <c r="K1094" t="s">
        <v>22</v>
      </c>
      <c r="Q1094" t="str">
        <f>CONCATENATE(C1094,E1094,G1094,I1094)</f>
        <v>34</v>
      </c>
    </row>
    <row r="1095" spans="1:17" x14ac:dyDescent="0.25">
      <c r="A1095">
        <v>1263</v>
      </c>
      <c r="Q1095" t="str">
        <f>CONCATENATE(C1095,E1095,G1095,I1095)</f>
        <v/>
      </c>
    </row>
    <row r="1096" spans="1:17" x14ac:dyDescent="0.25">
      <c r="A1096">
        <v>1264</v>
      </c>
      <c r="Q1096" t="str">
        <f>CONCATENATE(C1096,E1096,G1096,I1096)</f>
        <v/>
      </c>
    </row>
    <row r="1097" spans="1:17" x14ac:dyDescent="0.25">
      <c r="A1097">
        <v>1265</v>
      </c>
      <c r="J1097">
        <v>38.127678000000003</v>
      </c>
      <c r="K1097" t="s">
        <v>22</v>
      </c>
      <c r="Q1097" t="str">
        <f>CONCATENATE(C1097,E1097,G1097,I1097)</f>
        <v/>
      </c>
    </row>
    <row r="1098" spans="1:17" x14ac:dyDescent="0.25">
      <c r="A1098">
        <v>1266</v>
      </c>
      <c r="D1098">
        <v>32.942388000000001</v>
      </c>
      <c r="E1098" s="5">
        <v>2</v>
      </c>
      <c r="P1098">
        <v>1</v>
      </c>
      <c r="Q1098" t="str">
        <f>CONCATENATE(C1098,E1098,G1098,I1098)</f>
        <v>2</v>
      </c>
    </row>
    <row r="1099" spans="1:17" x14ac:dyDescent="0.25">
      <c r="A1099">
        <v>1267</v>
      </c>
      <c r="D1099">
        <v>32.966031999999998</v>
      </c>
      <c r="E1099" s="5">
        <v>2</v>
      </c>
      <c r="P1099">
        <v>1</v>
      </c>
      <c r="Q1099" t="str">
        <f>CONCATENATE(C1099,E1099,G1099,I1099)</f>
        <v>2</v>
      </c>
    </row>
    <row r="1100" spans="1:17" x14ac:dyDescent="0.25">
      <c r="A1100">
        <v>1268</v>
      </c>
      <c r="D1100">
        <v>32.932699</v>
      </c>
      <c r="E1100" s="5">
        <v>2</v>
      </c>
      <c r="P1100">
        <v>1</v>
      </c>
      <c r="Q1100" t="str">
        <f>CONCATENATE(C1100,E1100,G1100,I1100)</f>
        <v>2</v>
      </c>
    </row>
    <row r="1101" spans="1:17" x14ac:dyDescent="0.25">
      <c r="A1101">
        <v>1269</v>
      </c>
      <c r="D1101">
        <v>32.914627000000003</v>
      </c>
      <c r="E1101" s="5">
        <v>2</v>
      </c>
      <c r="P1101">
        <v>1</v>
      </c>
      <c r="Q1101" t="str">
        <f>CONCATENATE(C1101,E1101,G1101,I1101)</f>
        <v>2</v>
      </c>
    </row>
    <row r="1102" spans="1:17" x14ac:dyDescent="0.25">
      <c r="A1102">
        <v>1270</v>
      </c>
      <c r="D1102">
        <v>32.916032999999999</v>
      </c>
      <c r="E1102" s="5">
        <v>2</v>
      </c>
      <c r="P1102">
        <v>1</v>
      </c>
      <c r="Q1102" t="str">
        <f>CONCATENATE(C1102,E1102,G1102,I1102)</f>
        <v>2</v>
      </c>
    </row>
    <row r="1103" spans="1:17" x14ac:dyDescent="0.25">
      <c r="A1103">
        <v>1271</v>
      </c>
      <c r="D1103">
        <v>32.92989</v>
      </c>
      <c r="E1103" s="5">
        <v>2</v>
      </c>
      <c r="F1103">
        <v>23.550501000000004</v>
      </c>
      <c r="G1103" s="4">
        <v>3</v>
      </c>
      <c r="P1103">
        <v>2</v>
      </c>
      <c r="Q1103" t="str">
        <f>CONCATENATE(C1103,E1103,G1103,I1103)</f>
        <v>23</v>
      </c>
    </row>
    <row r="1104" spans="1:17" x14ac:dyDescent="0.25">
      <c r="A1104">
        <v>1272</v>
      </c>
      <c r="D1104">
        <v>32.918430000000001</v>
      </c>
      <c r="E1104" s="5">
        <v>2</v>
      </c>
      <c r="F1104">
        <v>23.569979000000004</v>
      </c>
      <c r="G1104" s="4">
        <v>3</v>
      </c>
      <c r="P1104">
        <v>2</v>
      </c>
      <c r="Q1104" t="str">
        <f>CONCATENATE(C1104,E1104,G1104,I1104)</f>
        <v>23</v>
      </c>
    </row>
    <row r="1105" spans="1:17" x14ac:dyDescent="0.25">
      <c r="A1105">
        <v>1273</v>
      </c>
      <c r="D1105">
        <v>32.920670999999999</v>
      </c>
      <c r="E1105" s="5">
        <v>2</v>
      </c>
      <c r="F1105">
        <v>23.536073999999999</v>
      </c>
      <c r="G1105" s="4">
        <v>3</v>
      </c>
      <c r="P1105">
        <v>2</v>
      </c>
      <c r="Q1105" t="str">
        <f>CONCATENATE(C1105,E1105,G1105,I1105)</f>
        <v>23</v>
      </c>
    </row>
    <row r="1106" spans="1:17" x14ac:dyDescent="0.25">
      <c r="A1106">
        <v>1274</v>
      </c>
      <c r="D1106">
        <v>32.912441000000001</v>
      </c>
      <c r="E1106" s="5">
        <v>2</v>
      </c>
      <c r="F1106">
        <v>23.574145999999999</v>
      </c>
      <c r="G1106" s="4">
        <v>3</v>
      </c>
      <c r="P1106">
        <v>2</v>
      </c>
      <c r="Q1106" t="str">
        <f>CONCATENATE(C1106,E1106,G1106,I1106)</f>
        <v>23</v>
      </c>
    </row>
    <row r="1107" spans="1:17" x14ac:dyDescent="0.25">
      <c r="A1107">
        <v>1275</v>
      </c>
      <c r="D1107">
        <v>32.919262000000003</v>
      </c>
      <c r="E1107" s="5">
        <v>2</v>
      </c>
      <c r="F1107">
        <v>23.544563000000004</v>
      </c>
      <c r="G1107" s="4">
        <v>3</v>
      </c>
      <c r="P1107">
        <v>2</v>
      </c>
      <c r="Q1107" t="str">
        <f>CONCATENATE(C1107,E1107,G1107,I1107)</f>
        <v>23</v>
      </c>
    </row>
    <row r="1108" spans="1:17" x14ac:dyDescent="0.25">
      <c r="A1108">
        <v>1276</v>
      </c>
      <c r="D1108">
        <v>32.902180000000001</v>
      </c>
      <c r="E1108" s="5">
        <v>2</v>
      </c>
      <c r="F1108">
        <v>23.558208000000008</v>
      </c>
      <c r="G1108" s="4">
        <v>3</v>
      </c>
      <c r="P1108">
        <v>2</v>
      </c>
      <c r="Q1108" t="str">
        <f>CONCATENATE(C1108,E1108,G1108,I1108)</f>
        <v>23</v>
      </c>
    </row>
    <row r="1109" spans="1:17" x14ac:dyDescent="0.25">
      <c r="A1109">
        <v>1277</v>
      </c>
      <c r="D1109">
        <v>32.978323000000003</v>
      </c>
      <c r="E1109" s="5">
        <v>2</v>
      </c>
      <c r="F1109">
        <v>23.622787000000002</v>
      </c>
      <c r="G1109" s="4">
        <v>3</v>
      </c>
      <c r="P1109">
        <v>2</v>
      </c>
      <c r="Q1109" t="str">
        <f>CONCATENATE(C1109,E1109,G1109,I1109)</f>
        <v>23</v>
      </c>
    </row>
    <row r="1110" spans="1:17" x14ac:dyDescent="0.25">
      <c r="A1110">
        <v>1278</v>
      </c>
      <c r="D1110">
        <v>32.942388000000001</v>
      </c>
      <c r="E1110" s="5">
        <v>2</v>
      </c>
      <c r="F1110">
        <v>23.630236000000004</v>
      </c>
      <c r="G1110" s="4">
        <v>3</v>
      </c>
      <c r="P1110">
        <v>2</v>
      </c>
      <c r="Q1110" t="str">
        <f>CONCATENATE(C1110,E1110,G1110,I1110)</f>
        <v>23</v>
      </c>
    </row>
    <row r="1111" spans="1:17" x14ac:dyDescent="0.25">
      <c r="A1111">
        <v>1279</v>
      </c>
      <c r="D1111">
        <v>32.942388000000001</v>
      </c>
      <c r="E1111" s="5">
        <v>2</v>
      </c>
      <c r="F1111">
        <v>23.691535999999999</v>
      </c>
      <c r="G1111" s="4">
        <v>3</v>
      </c>
      <c r="P1111">
        <v>2</v>
      </c>
      <c r="Q1111" t="str">
        <f>CONCATENATE(C1111,E1111,G1111,I1111)</f>
        <v>23</v>
      </c>
    </row>
    <row r="1112" spans="1:17" x14ac:dyDescent="0.25">
      <c r="A1112">
        <v>1280</v>
      </c>
      <c r="F1112">
        <v>23.550501000000004</v>
      </c>
      <c r="G1112" s="4">
        <v>3</v>
      </c>
      <c r="P1112">
        <v>1</v>
      </c>
      <c r="Q1112" t="str">
        <f>CONCATENATE(C1112,E1112,G1112,I1112)</f>
        <v>3</v>
      </c>
    </row>
    <row r="1113" spans="1:17" x14ac:dyDescent="0.25">
      <c r="A1113">
        <v>1281</v>
      </c>
      <c r="F1113">
        <v>23.550501000000004</v>
      </c>
      <c r="G1113" s="4">
        <v>3</v>
      </c>
      <c r="H1113">
        <v>31.852446</v>
      </c>
      <c r="I1113" s="3">
        <v>4</v>
      </c>
      <c r="P1113">
        <v>2</v>
      </c>
      <c r="Q1113" t="str">
        <f>CONCATENATE(C1113,E1113,G1113,I1113)</f>
        <v>34</v>
      </c>
    </row>
    <row r="1114" spans="1:17" x14ac:dyDescent="0.25">
      <c r="A1114">
        <v>1282</v>
      </c>
      <c r="F1114">
        <v>23.550501000000004</v>
      </c>
      <c r="G1114" s="4">
        <v>3</v>
      </c>
      <c r="H1114">
        <v>31.828489000000005</v>
      </c>
      <c r="I1114" s="3">
        <v>4</v>
      </c>
      <c r="P1114">
        <v>2</v>
      </c>
      <c r="Q1114" t="str">
        <f>CONCATENATE(C1114,E1114,G1114,I1114)</f>
        <v>34</v>
      </c>
    </row>
    <row r="1115" spans="1:17" x14ac:dyDescent="0.25">
      <c r="A1115">
        <v>1283</v>
      </c>
      <c r="H1115">
        <v>31.812813000000006</v>
      </c>
      <c r="I1115" s="3">
        <v>4</v>
      </c>
      <c r="P1115">
        <v>1</v>
      </c>
      <c r="Q1115" t="str">
        <f>CONCATENATE(C1115,E1115,G1115,I1115)</f>
        <v>4</v>
      </c>
    </row>
    <row r="1116" spans="1:17" x14ac:dyDescent="0.25">
      <c r="A1116">
        <v>1284</v>
      </c>
      <c r="H1116">
        <v>31.788597000000003</v>
      </c>
      <c r="I1116" s="3">
        <v>4</v>
      </c>
      <c r="P1116">
        <v>1</v>
      </c>
      <c r="Q1116" t="str">
        <f>CONCATENATE(C1116,E1116,G1116,I1116)</f>
        <v>4</v>
      </c>
    </row>
    <row r="1117" spans="1:17" x14ac:dyDescent="0.25">
      <c r="A1117">
        <v>1285</v>
      </c>
      <c r="B1117">
        <v>47.805225</v>
      </c>
      <c r="C1117" s="2">
        <v>1</v>
      </c>
      <c r="H1117">
        <v>31.845207000000002</v>
      </c>
      <c r="I1117" s="3">
        <v>4</v>
      </c>
      <c r="P1117">
        <v>2</v>
      </c>
      <c r="Q1117" t="str">
        <f>CONCATENATE(C1117,E1117,G1117,I1117)</f>
        <v>14</v>
      </c>
    </row>
    <row r="1118" spans="1:17" x14ac:dyDescent="0.25">
      <c r="A1118">
        <v>1286</v>
      </c>
      <c r="B1118">
        <v>47.897826999999999</v>
      </c>
      <c r="C1118" s="2">
        <v>1</v>
      </c>
      <c r="H1118">
        <v>31.866247000000001</v>
      </c>
      <c r="I1118" s="3">
        <v>4</v>
      </c>
      <c r="P1118">
        <v>2</v>
      </c>
      <c r="Q1118" t="str">
        <f>CONCATENATE(C1118,E1118,G1118,I1118)</f>
        <v>14</v>
      </c>
    </row>
    <row r="1119" spans="1:17" x14ac:dyDescent="0.25">
      <c r="A1119">
        <v>1287</v>
      </c>
      <c r="B1119">
        <v>47.844391000000002</v>
      </c>
      <c r="C1119" s="2">
        <v>1</v>
      </c>
      <c r="H1119">
        <v>31.838852000000003</v>
      </c>
      <c r="I1119" s="3">
        <v>4</v>
      </c>
      <c r="P1119">
        <v>2</v>
      </c>
      <c r="Q1119" t="str">
        <f>CONCATENATE(C1119,E1119,G1119,I1119)</f>
        <v>14</v>
      </c>
    </row>
    <row r="1120" spans="1:17" x14ac:dyDescent="0.25">
      <c r="A1120">
        <v>1288</v>
      </c>
      <c r="B1120">
        <v>47.83934</v>
      </c>
      <c r="C1120" s="2">
        <v>1</v>
      </c>
      <c r="H1120">
        <v>31.839478999999997</v>
      </c>
      <c r="I1120" s="3">
        <v>4</v>
      </c>
      <c r="P1120">
        <v>2</v>
      </c>
      <c r="Q1120" t="str">
        <f>CONCATENATE(C1120,E1120,G1120,I1120)</f>
        <v>14</v>
      </c>
    </row>
    <row r="1121" spans="1:17" x14ac:dyDescent="0.25">
      <c r="A1121">
        <v>1289</v>
      </c>
      <c r="B1121">
        <v>47.883922000000005</v>
      </c>
      <c r="C1121" s="2">
        <v>1</v>
      </c>
      <c r="H1121">
        <v>31.854477000000003</v>
      </c>
      <c r="I1121" s="3">
        <v>4</v>
      </c>
      <c r="P1121">
        <v>2</v>
      </c>
      <c r="Q1121" t="str">
        <f>CONCATENATE(C1121,E1121,G1121,I1121)</f>
        <v>14</v>
      </c>
    </row>
    <row r="1122" spans="1:17" x14ac:dyDescent="0.25">
      <c r="A1122">
        <v>1290</v>
      </c>
      <c r="B1122">
        <v>47.889130000000002</v>
      </c>
      <c r="C1122" s="2">
        <v>1</v>
      </c>
      <c r="H1122">
        <v>31.852446</v>
      </c>
      <c r="I1122" s="3">
        <v>4</v>
      </c>
      <c r="P1122">
        <v>2</v>
      </c>
      <c r="Q1122" t="str">
        <f>CONCATENATE(C1122,E1122,G1122,I1122)</f>
        <v>14</v>
      </c>
    </row>
    <row r="1123" spans="1:17" x14ac:dyDescent="0.25">
      <c r="A1123">
        <v>1291</v>
      </c>
      <c r="B1123">
        <v>47.836998000000001</v>
      </c>
      <c r="C1123" s="2">
        <v>1</v>
      </c>
      <c r="P1123">
        <v>1</v>
      </c>
      <c r="Q1123" t="str">
        <f>CONCATENATE(C1123,E1123,G1123,I1123)</f>
        <v>1</v>
      </c>
    </row>
    <row r="1124" spans="1:17" x14ac:dyDescent="0.25">
      <c r="A1124">
        <v>1292</v>
      </c>
      <c r="B1124">
        <v>47.890743000000001</v>
      </c>
      <c r="C1124" s="2">
        <v>1</v>
      </c>
      <c r="P1124">
        <v>1</v>
      </c>
      <c r="Q1124" t="str">
        <f>CONCATENATE(C1124,E1124,G1124,I1124)</f>
        <v>1</v>
      </c>
    </row>
    <row r="1125" spans="1:17" x14ac:dyDescent="0.25">
      <c r="A1125">
        <v>1293</v>
      </c>
      <c r="B1125">
        <v>47.873245000000004</v>
      </c>
      <c r="C1125" s="2">
        <v>1</v>
      </c>
      <c r="P1125">
        <v>1</v>
      </c>
      <c r="Q1125" t="str">
        <f>CONCATENATE(C1125,E1125,G1125,I1125)</f>
        <v>1</v>
      </c>
    </row>
    <row r="1126" spans="1:17" x14ac:dyDescent="0.25">
      <c r="A1126">
        <v>1294</v>
      </c>
      <c r="B1126">
        <v>47.869285000000005</v>
      </c>
      <c r="C1126" s="2">
        <v>1</v>
      </c>
      <c r="P1126">
        <v>1</v>
      </c>
      <c r="Q1126" t="str">
        <f>CONCATENATE(C1126,E1126,G1126,I1126)</f>
        <v>1</v>
      </c>
    </row>
    <row r="1127" spans="1:17" x14ac:dyDescent="0.25">
      <c r="A1127">
        <v>1295</v>
      </c>
      <c r="B1127">
        <v>47.858715000000004</v>
      </c>
      <c r="C1127" s="2">
        <v>1</v>
      </c>
      <c r="D1127">
        <v>55.664123000000004</v>
      </c>
      <c r="E1127" s="5">
        <v>2</v>
      </c>
      <c r="P1127">
        <v>2</v>
      </c>
      <c r="Q1127" t="str">
        <f>CONCATENATE(C1127,E1127,G1127,I1127)</f>
        <v>12</v>
      </c>
    </row>
    <row r="1128" spans="1:17" x14ac:dyDescent="0.25">
      <c r="A1128">
        <v>1296</v>
      </c>
      <c r="B1128">
        <v>47.805225</v>
      </c>
      <c r="C1128" s="2">
        <v>1</v>
      </c>
      <c r="D1128">
        <v>55.670376000000005</v>
      </c>
      <c r="E1128" s="5">
        <v>2</v>
      </c>
      <c r="P1128">
        <v>2</v>
      </c>
      <c r="Q1128" t="str">
        <f>CONCATENATE(C1128,E1128,G1128,I1128)</f>
        <v>12</v>
      </c>
    </row>
    <row r="1129" spans="1:17" x14ac:dyDescent="0.25">
      <c r="A1129">
        <v>1297</v>
      </c>
      <c r="D1129">
        <v>55.652042000000002</v>
      </c>
      <c r="E1129" s="5">
        <v>2</v>
      </c>
      <c r="P1129">
        <v>1</v>
      </c>
      <c r="Q1129" t="str">
        <f>CONCATENATE(C1129,E1129,G1129,I1129)</f>
        <v>2</v>
      </c>
    </row>
    <row r="1130" spans="1:17" x14ac:dyDescent="0.25">
      <c r="A1130">
        <v>1298</v>
      </c>
      <c r="D1130">
        <v>55.680843000000003</v>
      </c>
      <c r="E1130" s="5">
        <v>2</v>
      </c>
      <c r="P1130">
        <v>1</v>
      </c>
      <c r="Q1130" t="str">
        <f>CONCATENATE(C1130,E1130,G1130,I1130)</f>
        <v>2</v>
      </c>
    </row>
    <row r="1131" spans="1:17" x14ac:dyDescent="0.25">
      <c r="A1131">
        <v>1299</v>
      </c>
      <c r="D1131">
        <v>55.693756</v>
      </c>
      <c r="E1131" s="5">
        <v>2</v>
      </c>
      <c r="F1131">
        <v>48.517063</v>
      </c>
      <c r="G1131" s="4">
        <v>3</v>
      </c>
      <c r="P1131">
        <v>2</v>
      </c>
      <c r="Q1131" t="str">
        <f>CONCATENATE(C1131,E1131,G1131,I1131)</f>
        <v>23</v>
      </c>
    </row>
    <row r="1132" spans="1:17" x14ac:dyDescent="0.25">
      <c r="A1132">
        <v>1300</v>
      </c>
      <c r="D1132">
        <v>55.699955000000003</v>
      </c>
      <c r="E1132" s="5">
        <v>2</v>
      </c>
      <c r="F1132">
        <v>48.558154999999999</v>
      </c>
      <c r="G1132" s="4">
        <v>3</v>
      </c>
      <c r="P1132">
        <v>2</v>
      </c>
      <c r="Q1132" t="str">
        <f>CONCATENATE(C1132,E1132,G1132,I1132)</f>
        <v>23</v>
      </c>
    </row>
    <row r="1133" spans="1:17" x14ac:dyDescent="0.25">
      <c r="A1133">
        <v>1301</v>
      </c>
      <c r="D1133">
        <v>55.691360000000003</v>
      </c>
      <c r="E1133" s="5">
        <v>2</v>
      </c>
      <c r="F1133">
        <v>48.520344000000001</v>
      </c>
      <c r="G1133" s="4">
        <v>3</v>
      </c>
      <c r="P1133">
        <v>2</v>
      </c>
      <c r="Q1133" t="str">
        <f>CONCATENATE(C1133,E1133,G1133,I1133)</f>
        <v>23</v>
      </c>
    </row>
    <row r="1134" spans="1:17" x14ac:dyDescent="0.25">
      <c r="A1134">
        <v>1302</v>
      </c>
      <c r="D1134">
        <v>55.648239000000004</v>
      </c>
      <c r="E1134" s="5">
        <v>2</v>
      </c>
      <c r="F1134">
        <v>48.489201000000001</v>
      </c>
      <c r="G1134" s="4">
        <v>3</v>
      </c>
      <c r="H1134">
        <v>52.958176000000002</v>
      </c>
      <c r="I1134" s="3">
        <v>4</v>
      </c>
      <c r="P1134">
        <v>3</v>
      </c>
      <c r="Q1134" t="str">
        <f>CONCATENATE(C1134,E1134,G1134,I1134)</f>
        <v>234</v>
      </c>
    </row>
    <row r="1135" spans="1:17" x14ac:dyDescent="0.25">
      <c r="A1135">
        <v>1303</v>
      </c>
      <c r="D1135">
        <v>55.664123000000004</v>
      </c>
      <c r="E1135" s="5">
        <v>2</v>
      </c>
      <c r="F1135">
        <v>48.514721000000002</v>
      </c>
      <c r="G1135" s="4">
        <v>3</v>
      </c>
      <c r="H1135">
        <v>53.079472000000003</v>
      </c>
      <c r="I1135" s="3">
        <v>4</v>
      </c>
      <c r="P1135">
        <v>3</v>
      </c>
      <c r="Q1135" t="str">
        <f>CONCATENATE(C1135,E1135,G1135,I1135)</f>
        <v>234</v>
      </c>
    </row>
    <row r="1136" spans="1:17" x14ac:dyDescent="0.25">
      <c r="A1136">
        <v>1304</v>
      </c>
      <c r="F1136">
        <v>48.512741000000005</v>
      </c>
      <c r="G1136" s="4">
        <v>3</v>
      </c>
      <c r="H1136">
        <v>52.991508000000003</v>
      </c>
      <c r="I1136" s="3">
        <v>4</v>
      </c>
      <c r="P1136">
        <v>2</v>
      </c>
      <c r="Q1136" t="str">
        <f>CONCATENATE(C1136,E1136,G1136,I1136)</f>
        <v>34</v>
      </c>
    </row>
    <row r="1137" spans="1:17" x14ac:dyDescent="0.25">
      <c r="A1137">
        <v>1305</v>
      </c>
      <c r="F1137">
        <v>48.514980000000001</v>
      </c>
      <c r="G1137" s="4">
        <v>3</v>
      </c>
      <c r="H1137">
        <v>53.011143000000004</v>
      </c>
      <c r="I1137" s="3">
        <v>4</v>
      </c>
      <c r="P1137">
        <v>2</v>
      </c>
      <c r="Q1137" t="str">
        <f>CONCATENATE(C1137,E1137,G1137,I1137)</f>
        <v>34</v>
      </c>
    </row>
    <row r="1138" spans="1:17" x14ac:dyDescent="0.25">
      <c r="A1138">
        <v>1306</v>
      </c>
      <c r="F1138">
        <v>48.554249000000006</v>
      </c>
      <c r="G1138" s="4">
        <v>3</v>
      </c>
      <c r="H1138">
        <v>53.054211000000002</v>
      </c>
      <c r="I1138" s="3">
        <v>4</v>
      </c>
      <c r="P1138">
        <v>2</v>
      </c>
      <c r="Q1138" t="str">
        <f>CONCATENATE(C1138,E1138,G1138,I1138)</f>
        <v>34</v>
      </c>
    </row>
    <row r="1139" spans="1:17" x14ac:dyDescent="0.25">
      <c r="A1139">
        <v>1307</v>
      </c>
      <c r="F1139">
        <v>48.517063</v>
      </c>
      <c r="G1139" s="4">
        <v>3</v>
      </c>
      <c r="H1139">
        <v>53.059162000000001</v>
      </c>
      <c r="I1139" s="3">
        <v>4</v>
      </c>
      <c r="P1139">
        <v>2</v>
      </c>
      <c r="Q1139" t="str">
        <f>CONCATENATE(C1139,E1139,G1139,I1139)</f>
        <v>34</v>
      </c>
    </row>
    <row r="1140" spans="1:17" x14ac:dyDescent="0.25">
      <c r="A1140">
        <v>1308</v>
      </c>
      <c r="F1140">
        <v>48.517063</v>
      </c>
      <c r="G1140" s="4">
        <v>3</v>
      </c>
      <c r="H1140">
        <v>53.021717000000002</v>
      </c>
      <c r="I1140" s="3">
        <v>4</v>
      </c>
      <c r="P1140">
        <v>2</v>
      </c>
      <c r="Q1140" t="str">
        <f>CONCATENATE(C1140,E1140,G1140,I1140)</f>
        <v>34</v>
      </c>
    </row>
    <row r="1141" spans="1:17" x14ac:dyDescent="0.25">
      <c r="A1141">
        <v>1309</v>
      </c>
      <c r="H1141">
        <v>53.035358000000002</v>
      </c>
      <c r="I1141" s="3">
        <v>4</v>
      </c>
      <c r="P1141">
        <v>1</v>
      </c>
      <c r="Q1141" t="str">
        <f>CONCATENATE(C1141,E1141,G1141,I1141)</f>
        <v>4</v>
      </c>
    </row>
    <row r="1142" spans="1:17" x14ac:dyDescent="0.25">
      <c r="A1142">
        <v>1310</v>
      </c>
      <c r="H1142">
        <v>53.07291</v>
      </c>
      <c r="I1142" s="3">
        <v>4</v>
      </c>
      <c r="P1142">
        <v>1</v>
      </c>
      <c r="Q1142" t="str">
        <f>CONCATENATE(C1142,E1142,G1142,I1142)</f>
        <v>4</v>
      </c>
    </row>
    <row r="1143" spans="1:17" x14ac:dyDescent="0.25">
      <c r="A1143">
        <v>1311</v>
      </c>
      <c r="H1143">
        <v>52.958176000000002</v>
      </c>
      <c r="I1143" s="3">
        <v>4</v>
      </c>
      <c r="P1143">
        <v>1</v>
      </c>
      <c r="Q1143" t="str">
        <f>CONCATENATE(C1143,E1143,G1143,I1143)</f>
        <v>4</v>
      </c>
    </row>
    <row r="1144" spans="1:17" x14ac:dyDescent="0.25">
      <c r="A1144">
        <v>1312</v>
      </c>
      <c r="P1144">
        <v>0</v>
      </c>
      <c r="Q1144" t="str">
        <f>CONCATENATE(C1144,E1144,G1144,I1144)</f>
        <v/>
      </c>
    </row>
    <row r="1145" spans="1:17" x14ac:dyDescent="0.25">
      <c r="A1145">
        <v>1313</v>
      </c>
      <c r="P1145">
        <v>0</v>
      </c>
      <c r="Q1145" t="str">
        <f>CONCATENATE(C1145,E1145,G1145,I1145)</f>
        <v/>
      </c>
    </row>
    <row r="1146" spans="1:17" x14ac:dyDescent="0.25">
      <c r="A1146">
        <v>1314</v>
      </c>
      <c r="P1146">
        <v>0</v>
      </c>
      <c r="Q1146" t="str">
        <f>CONCATENATE(C1146,E1146,G1146,I1146)</f>
        <v/>
      </c>
    </row>
    <row r="1147" spans="1:17" x14ac:dyDescent="0.25">
      <c r="A1147">
        <v>1315</v>
      </c>
      <c r="D1147">
        <v>74.880773000000005</v>
      </c>
      <c r="E1147" s="5">
        <v>2</v>
      </c>
      <c r="P1147">
        <v>1</v>
      </c>
      <c r="Q1147" t="str">
        <f>CONCATENATE(C1147,E1147,G1147,I1147)</f>
        <v>2</v>
      </c>
    </row>
    <row r="1148" spans="1:17" x14ac:dyDescent="0.25">
      <c r="A1148">
        <v>1316</v>
      </c>
      <c r="B1148">
        <v>76.711740000000006</v>
      </c>
      <c r="C1148" s="2">
        <v>1</v>
      </c>
      <c r="D1148">
        <v>74.815018000000009</v>
      </c>
      <c r="E1148" s="5">
        <v>2</v>
      </c>
      <c r="P1148">
        <v>2</v>
      </c>
      <c r="Q1148" t="str">
        <f>CONCATENATE(C1148,E1148,G1148,I1148)</f>
        <v>12</v>
      </c>
    </row>
    <row r="1149" spans="1:17" x14ac:dyDescent="0.25">
      <c r="A1149">
        <v>1317</v>
      </c>
      <c r="B1149">
        <v>76.706740000000011</v>
      </c>
      <c r="C1149" s="2">
        <v>1</v>
      </c>
      <c r="D1149">
        <v>74.858753000000007</v>
      </c>
      <c r="E1149" s="5">
        <v>2</v>
      </c>
      <c r="P1149">
        <v>2</v>
      </c>
      <c r="Q1149" t="str">
        <f>CONCATENATE(C1149,E1149,G1149,I1149)</f>
        <v>12</v>
      </c>
    </row>
    <row r="1150" spans="1:17" x14ac:dyDescent="0.25">
      <c r="A1150">
        <v>1318</v>
      </c>
      <c r="B1150">
        <v>76.685428000000002</v>
      </c>
      <c r="C1150" s="2">
        <v>1</v>
      </c>
      <c r="D1150">
        <v>74.825624000000005</v>
      </c>
      <c r="E1150" s="5">
        <v>2</v>
      </c>
      <c r="P1150">
        <v>2</v>
      </c>
      <c r="Q1150" t="str">
        <f>CONCATENATE(C1150,E1150,G1150,I1150)</f>
        <v>12</v>
      </c>
    </row>
    <row r="1151" spans="1:17" x14ac:dyDescent="0.25">
      <c r="A1151">
        <v>1319</v>
      </c>
      <c r="B1151">
        <v>76.705983000000003</v>
      </c>
      <c r="C1151" s="2">
        <v>1</v>
      </c>
      <c r="D1151">
        <v>74.836128000000002</v>
      </c>
      <c r="E1151" s="5">
        <v>2</v>
      </c>
      <c r="P1151">
        <v>2</v>
      </c>
      <c r="Q1151" t="str">
        <f>CONCATENATE(C1151,E1151,G1151,I1151)</f>
        <v>12</v>
      </c>
    </row>
    <row r="1152" spans="1:17" x14ac:dyDescent="0.25">
      <c r="A1152">
        <v>1320</v>
      </c>
      <c r="B1152">
        <v>76.715275000000005</v>
      </c>
      <c r="C1152" s="2">
        <v>1</v>
      </c>
      <c r="D1152">
        <v>74.850774000000001</v>
      </c>
      <c r="E1152" s="5">
        <v>2</v>
      </c>
      <c r="P1152">
        <v>2</v>
      </c>
      <c r="Q1152" t="str">
        <f>CONCATENATE(C1152,E1152,G1152,I1152)</f>
        <v>12</v>
      </c>
    </row>
    <row r="1153" spans="1:17" x14ac:dyDescent="0.25">
      <c r="A1153">
        <v>1321</v>
      </c>
      <c r="B1153">
        <v>76.688155000000009</v>
      </c>
      <c r="C1153" s="2">
        <v>1</v>
      </c>
      <c r="D1153">
        <v>74.855875000000012</v>
      </c>
      <c r="E1153" s="5">
        <v>2</v>
      </c>
      <c r="P1153">
        <v>2</v>
      </c>
      <c r="Q1153" t="str">
        <f>CONCATENATE(C1153,E1153,G1153,I1153)</f>
        <v>12</v>
      </c>
    </row>
    <row r="1154" spans="1:17" x14ac:dyDescent="0.25">
      <c r="A1154">
        <v>1322</v>
      </c>
      <c r="B1154">
        <v>76.721133000000009</v>
      </c>
      <c r="C1154" s="2">
        <v>1</v>
      </c>
      <c r="D1154">
        <v>74.880773000000005</v>
      </c>
      <c r="E1154" s="5">
        <v>2</v>
      </c>
      <c r="P1154">
        <v>2</v>
      </c>
      <c r="Q1154" t="str">
        <f>CONCATENATE(C1154,E1154,G1154,I1154)</f>
        <v>12</v>
      </c>
    </row>
    <row r="1155" spans="1:17" x14ac:dyDescent="0.25">
      <c r="A1155">
        <v>1323</v>
      </c>
      <c r="B1155">
        <v>76.711740000000006</v>
      </c>
      <c r="C1155" s="2">
        <v>1</v>
      </c>
      <c r="P1155">
        <v>1</v>
      </c>
      <c r="Q1155" t="str">
        <f>CONCATENATE(C1155,E1155,G1155,I1155)</f>
        <v>1</v>
      </c>
    </row>
    <row r="1156" spans="1:17" x14ac:dyDescent="0.25">
      <c r="A1156">
        <v>1324</v>
      </c>
      <c r="B1156">
        <v>76.711740000000006</v>
      </c>
      <c r="C1156" s="2">
        <v>1</v>
      </c>
      <c r="F1156">
        <v>76.829512000000008</v>
      </c>
      <c r="G1156" s="4">
        <v>3</v>
      </c>
      <c r="P1156">
        <v>2</v>
      </c>
      <c r="Q1156" t="str">
        <f>CONCATENATE(C1156,E1156,G1156,I1156)</f>
        <v>13</v>
      </c>
    </row>
    <row r="1157" spans="1:17" x14ac:dyDescent="0.25">
      <c r="A1157">
        <v>1325</v>
      </c>
      <c r="F1157">
        <v>76.766283000000001</v>
      </c>
      <c r="G1157" s="4">
        <v>3</v>
      </c>
      <c r="H1157">
        <v>77.048995000000005</v>
      </c>
      <c r="I1157" s="3">
        <v>4</v>
      </c>
      <c r="P1157">
        <v>2</v>
      </c>
      <c r="Q1157" t="str">
        <f>CONCATENATE(C1157,E1157,G1157,I1157)</f>
        <v>34</v>
      </c>
    </row>
    <row r="1158" spans="1:17" x14ac:dyDescent="0.25">
      <c r="A1158">
        <v>1326</v>
      </c>
      <c r="F1158">
        <v>76.771383</v>
      </c>
      <c r="G1158" s="4">
        <v>3</v>
      </c>
      <c r="H1158">
        <v>77.024249000000012</v>
      </c>
      <c r="I1158" s="3">
        <v>4</v>
      </c>
      <c r="P1158">
        <v>2</v>
      </c>
      <c r="Q1158" t="str">
        <f>CONCATENATE(C1158,E1158,G1158,I1158)</f>
        <v>34</v>
      </c>
    </row>
    <row r="1159" spans="1:17" x14ac:dyDescent="0.25">
      <c r="A1159">
        <v>1327</v>
      </c>
      <c r="F1159">
        <v>76.804613000000003</v>
      </c>
      <c r="G1159" s="4">
        <v>3</v>
      </c>
      <c r="H1159">
        <v>76.966424000000004</v>
      </c>
      <c r="I1159" s="3">
        <v>4</v>
      </c>
      <c r="P1159">
        <v>2</v>
      </c>
      <c r="Q1159" t="str">
        <f>CONCATENATE(C1159,E1159,G1159,I1159)</f>
        <v>34</v>
      </c>
    </row>
    <row r="1160" spans="1:17" x14ac:dyDescent="0.25">
      <c r="A1160">
        <v>1328</v>
      </c>
      <c r="F1160">
        <v>76.801332000000002</v>
      </c>
      <c r="G1160" s="4">
        <v>3</v>
      </c>
      <c r="H1160">
        <v>76.93258800000001</v>
      </c>
      <c r="I1160" s="3">
        <v>4</v>
      </c>
      <c r="P1160">
        <v>2</v>
      </c>
      <c r="Q1160" t="str">
        <f>CONCATENATE(C1160,E1160,G1160,I1160)</f>
        <v>34</v>
      </c>
    </row>
    <row r="1161" spans="1:17" x14ac:dyDescent="0.25">
      <c r="A1161">
        <v>1329</v>
      </c>
      <c r="F1161">
        <v>76.796684000000013</v>
      </c>
      <c r="G1161" s="4">
        <v>3</v>
      </c>
      <c r="H1161">
        <v>76.928598000000008</v>
      </c>
      <c r="I1161" s="3">
        <v>4</v>
      </c>
      <c r="P1161">
        <v>2</v>
      </c>
      <c r="Q1161" t="str">
        <f>CONCATENATE(C1161,E1161,G1161,I1161)</f>
        <v>34</v>
      </c>
    </row>
    <row r="1162" spans="1:17" x14ac:dyDescent="0.25">
      <c r="A1162">
        <v>1330</v>
      </c>
      <c r="F1162">
        <v>76.754111000000009</v>
      </c>
      <c r="G1162" s="4">
        <v>3</v>
      </c>
      <c r="H1162">
        <v>76.969353000000012</v>
      </c>
      <c r="I1162" s="3">
        <v>4</v>
      </c>
      <c r="P1162">
        <v>2</v>
      </c>
      <c r="Q1162" t="str">
        <f>CONCATENATE(C1162,E1162,G1162,I1162)</f>
        <v>34</v>
      </c>
    </row>
    <row r="1163" spans="1:17" x14ac:dyDescent="0.25">
      <c r="A1163">
        <v>1331</v>
      </c>
      <c r="F1163">
        <v>76.831935000000001</v>
      </c>
      <c r="G1163" s="4">
        <v>3</v>
      </c>
      <c r="H1163">
        <v>76.99839200000001</v>
      </c>
      <c r="I1163" s="3">
        <v>4</v>
      </c>
      <c r="P1163">
        <v>2</v>
      </c>
      <c r="Q1163" t="str">
        <f>CONCATENATE(C1163,E1163,G1163,I1163)</f>
        <v>34</v>
      </c>
    </row>
    <row r="1164" spans="1:17" x14ac:dyDescent="0.25">
      <c r="A1164">
        <v>1332</v>
      </c>
      <c r="F1164">
        <v>76.860671000000011</v>
      </c>
      <c r="G1164" s="4">
        <v>3</v>
      </c>
      <c r="H1164">
        <v>77.066773000000012</v>
      </c>
      <c r="I1164" s="3">
        <v>4</v>
      </c>
      <c r="P1164">
        <v>2</v>
      </c>
      <c r="Q1164" t="str">
        <f>CONCATENATE(C1164,E1164,G1164,I1164)</f>
        <v>34</v>
      </c>
    </row>
    <row r="1165" spans="1:17" x14ac:dyDescent="0.25">
      <c r="A1165">
        <v>1333</v>
      </c>
      <c r="F1165">
        <v>76.829512000000008</v>
      </c>
      <c r="G1165" s="4">
        <v>3</v>
      </c>
      <c r="H1165">
        <v>77.048995000000005</v>
      </c>
      <c r="I1165" s="3">
        <v>4</v>
      </c>
      <c r="P1165">
        <v>2</v>
      </c>
      <c r="Q1165" t="str">
        <f>CONCATENATE(C1165,E1165,G1165,I1165)</f>
        <v>34</v>
      </c>
    </row>
    <row r="1166" spans="1:17" x14ac:dyDescent="0.25">
      <c r="A1166">
        <v>1334</v>
      </c>
      <c r="P1166">
        <v>0</v>
      </c>
      <c r="Q1166" t="str">
        <f>CONCATENATE(C1166,E1166,G1166,I1166)</f>
        <v/>
      </c>
    </row>
    <row r="1167" spans="1:17" x14ac:dyDescent="0.25">
      <c r="A1167">
        <v>1335</v>
      </c>
      <c r="D1167">
        <v>95.841419999999999</v>
      </c>
      <c r="E1167" s="5">
        <v>2</v>
      </c>
      <c r="P1167">
        <v>1</v>
      </c>
      <c r="Q1167" t="str">
        <f>CONCATENATE(C1167,E1167,G1167,I1167)</f>
        <v>2</v>
      </c>
    </row>
    <row r="1168" spans="1:17" x14ac:dyDescent="0.25">
      <c r="A1168">
        <v>1336</v>
      </c>
      <c r="D1168">
        <v>95.830007000000009</v>
      </c>
      <c r="E1168" s="5">
        <v>2</v>
      </c>
      <c r="P1168">
        <v>1</v>
      </c>
      <c r="Q1168" t="str">
        <f>CONCATENATE(C1168,E1168,G1168,I1168)</f>
        <v>2</v>
      </c>
    </row>
    <row r="1169" spans="1:17" x14ac:dyDescent="0.25">
      <c r="A1169">
        <v>1337</v>
      </c>
      <c r="D1169">
        <v>95.847783000000007</v>
      </c>
      <c r="E1169" s="5">
        <v>2</v>
      </c>
      <c r="P1169">
        <v>1</v>
      </c>
      <c r="Q1169" t="str">
        <f>CONCATENATE(C1169,E1169,G1169,I1169)</f>
        <v>2</v>
      </c>
    </row>
    <row r="1170" spans="1:17" x14ac:dyDescent="0.25">
      <c r="A1170">
        <v>1338</v>
      </c>
      <c r="D1170">
        <v>95.851621000000009</v>
      </c>
      <c r="E1170" s="5">
        <v>2</v>
      </c>
      <c r="P1170">
        <v>1</v>
      </c>
      <c r="Q1170" t="str">
        <f>CONCATENATE(C1170,E1170,G1170,I1170)</f>
        <v>2</v>
      </c>
    </row>
    <row r="1171" spans="1:17" x14ac:dyDescent="0.25">
      <c r="A1171">
        <v>1339</v>
      </c>
      <c r="D1171">
        <v>95.849299999999999</v>
      </c>
      <c r="E1171" s="5">
        <v>2</v>
      </c>
      <c r="P1171">
        <v>1</v>
      </c>
      <c r="Q1171" t="str">
        <f>CONCATENATE(C1171,E1171,G1171,I1171)</f>
        <v>2</v>
      </c>
    </row>
    <row r="1172" spans="1:17" x14ac:dyDescent="0.25">
      <c r="A1172">
        <v>1340</v>
      </c>
      <c r="D1172">
        <v>95.840715000000003</v>
      </c>
      <c r="E1172" s="5">
        <v>2</v>
      </c>
      <c r="P1172">
        <v>1</v>
      </c>
      <c r="Q1172" t="str">
        <f>CONCATENATE(C1172,E1172,G1172,I1172)</f>
        <v>2</v>
      </c>
    </row>
    <row r="1173" spans="1:17" x14ac:dyDescent="0.25">
      <c r="A1173">
        <v>1341</v>
      </c>
      <c r="B1173">
        <v>102.314727</v>
      </c>
      <c r="C1173" s="2">
        <v>1</v>
      </c>
      <c r="D1173">
        <v>95.831674000000007</v>
      </c>
      <c r="E1173" s="5">
        <v>2</v>
      </c>
      <c r="P1173">
        <v>2</v>
      </c>
      <c r="Q1173" t="str">
        <f>CONCATENATE(C1173,E1173,G1173,I1173)</f>
        <v>12</v>
      </c>
    </row>
    <row r="1174" spans="1:17" x14ac:dyDescent="0.25">
      <c r="A1174">
        <v>1342</v>
      </c>
      <c r="B1174">
        <v>102.305739</v>
      </c>
      <c r="C1174" s="2">
        <v>1</v>
      </c>
      <c r="D1174">
        <v>95.824098000000006</v>
      </c>
      <c r="E1174" s="5">
        <v>2</v>
      </c>
      <c r="P1174">
        <v>2</v>
      </c>
      <c r="Q1174" t="str">
        <f>CONCATENATE(C1174,E1174,G1174,I1174)</f>
        <v>12</v>
      </c>
    </row>
    <row r="1175" spans="1:17" x14ac:dyDescent="0.25">
      <c r="A1175">
        <v>1343</v>
      </c>
      <c r="B1175">
        <v>102.30775700000001</v>
      </c>
      <c r="C1175" s="2">
        <v>1</v>
      </c>
      <c r="D1175">
        <v>95.862178</v>
      </c>
      <c r="E1175" s="5">
        <v>2</v>
      </c>
      <c r="P1175">
        <v>2</v>
      </c>
      <c r="Q1175" t="str">
        <f>CONCATENATE(C1175,E1175,G1175,I1175)</f>
        <v>12</v>
      </c>
    </row>
    <row r="1176" spans="1:17" x14ac:dyDescent="0.25">
      <c r="A1176">
        <v>1344</v>
      </c>
      <c r="B1176">
        <v>102.311294</v>
      </c>
      <c r="C1176" s="2">
        <v>1</v>
      </c>
      <c r="D1176">
        <v>95.841419999999999</v>
      </c>
      <c r="E1176" s="5">
        <v>2</v>
      </c>
      <c r="P1176">
        <v>2</v>
      </c>
      <c r="Q1176" t="str">
        <f>CONCATENATE(C1176,E1176,G1176,I1176)</f>
        <v>12</v>
      </c>
    </row>
    <row r="1177" spans="1:17" x14ac:dyDescent="0.25">
      <c r="A1177">
        <v>1345</v>
      </c>
      <c r="B1177">
        <v>102.31987700000001</v>
      </c>
      <c r="C1177" s="2">
        <v>1</v>
      </c>
      <c r="P1177">
        <v>1</v>
      </c>
      <c r="Q1177" t="str">
        <f>CONCATENATE(C1177,E1177,G1177,I1177)</f>
        <v>1</v>
      </c>
    </row>
    <row r="1178" spans="1:17" x14ac:dyDescent="0.25">
      <c r="A1178">
        <v>1346</v>
      </c>
      <c r="B1178">
        <v>102.280337</v>
      </c>
      <c r="C1178" s="2">
        <v>1</v>
      </c>
      <c r="P1178">
        <v>1</v>
      </c>
      <c r="Q1178" t="str">
        <f>CONCATENATE(C1178,E1178,G1178,I1178)</f>
        <v>1</v>
      </c>
    </row>
    <row r="1179" spans="1:17" x14ac:dyDescent="0.25">
      <c r="A1179">
        <v>1347</v>
      </c>
      <c r="B1179">
        <v>102.310737</v>
      </c>
      <c r="C1179" s="2">
        <v>1</v>
      </c>
      <c r="P1179">
        <v>1</v>
      </c>
      <c r="Q1179" t="str">
        <f>CONCATENATE(C1179,E1179,G1179,I1179)</f>
        <v>1</v>
      </c>
    </row>
    <row r="1180" spans="1:17" x14ac:dyDescent="0.25">
      <c r="A1180">
        <v>1348</v>
      </c>
      <c r="B1180">
        <v>102.314727</v>
      </c>
      <c r="C1180" s="2">
        <v>1</v>
      </c>
      <c r="F1180">
        <v>101.468051</v>
      </c>
      <c r="G1180" s="4">
        <v>3</v>
      </c>
      <c r="H1180">
        <v>100.737987</v>
      </c>
      <c r="I1180" s="3">
        <v>4</v>
      </c>
      <c r="P1180">
        <v>3</v>
      </c>
      <c r="Q1180" t="str">
        <f>CONCATENATE(C1180,E1180,G1180,I1180)</f>
        <v>134</v>
      </c>
    </row>
    <row r="1181" spans="1:17" x14ac:dyDescent="0.25">
      <c r="A1181">
        <v>1349</v>
      </c>
      <c r="B1181">
        <v>102.314727</v>
      </c>
      <c r="C1181" s="2">
        <v>1</v>
      </c>
      <c r="F1181">
        <v>101.62410600000001</v>
      </c>
      <c r="G1181" s="4">
        <v>3</v>
      </c>
      <c r="H1181">
        <v>100.78541100000001</v>
      </c>
      <c r="I1181" s="3">
        <v>4</v>
      </c>
      <c r="P1181">
        <v>3</v>
      </c>
      <c r="Q1181" t="str">
        <f>CONCATENATE(C1181,E1181,G1181,I1181)</f>
        <v>134</v>
      </c>
    </row>
    <row r="1182" spans="1:17" x14ac:dyDescent="0.25">
      <c r="A1182">
        <v>1350</v>
      </c>
      <c r="F1182">
        <v>101.51507100000001</v>
      </c>
      <c r="G1182" s="4">
        <v>3</v>
      </c>
      <c r="H1182">
        <v>100.70895300000001</v>
      </c>
      <c r="I1182" s="3">
        <v>4</v>
      </c>
      <c r="P1182">
        <v>2</v>
      </c>
      <c r="Q1182" t="str">
        <f>CONCATENATE(C1182,E1182,G1182,I1182)</f>
        <v>34</v>
      </c>
    </row>
    <row r="1183" spans="1:17" x14ac:dyDescent="0.25">
      <c r="A1183">
        <v>1351</v>
      </c>
      <c r="F1183">
        <v>101.55688800000001</v>
      </c>
      <c r="G1183" s="4">
        <v>3</v>
      </c>
      <c r="H1183">
        <v>100.69057000000001</v>
      </c>
      <c r="I1183" s="3">
        <v>4</v>
      </c>
      <c r="P1183">
        <v>2</v>
      </c>
      <c r="Q1183" t="str">
        <f>CONCATENATE(C1183,E1183,G1183,I1183)</f>
        <v>34</v>
      </c>
    </row>
    <row r="1184" spans="1:17" x14ac:dyDescent="0.25">
      <c r="A1184">
        <v>1352</v>
      </c>
      <c r="F1184">
        <v>101.57264600000001</v>
      </c>
      <c r="G1184" s="4">
        <v>3</v>
      </c>
      <c r="H1184">
        <v>100.69127600000002</v>
      </c>
      <c r="I1184" s="3">
        <v>4</v>
      </c>
      <c r="P1184">
        <v>2</v>
      </c>
      <c r="Q1184" t="str">
        <f>CONCATENATE(C1184,E1184,G1184,I1184)</f>
        <v>34</v>
      </c>
    </row>
    <row r="1185" spans="1:17" x14ac:dyDescent="0.25">
      <c r="A1185">
        <v>1353</v>
      </c>
      <c r="F1185">
        <v>101.59046800000002</v>
      </c>
      <c r="G1185" s="4">
        <v>3</v>
      </c>
      <c r="H1185">
        <v>100.63996400000001</v>
      </c>
      <c r="I1185" s="3">
        <v>4</v>
      </c>
      <c r="P1185">
        <v>2</v>
      </c>
      <c r="Q1185" t="str">
        <f>CONCATENATE(C1185,E1185,G1185,I1185)</f>
        <v>34</v>
      </c>
    </row>
    <row r="1186" spans="1:17" x14ac:dyDescent="0.25">
      <c r="A1186">
        <v>1354</v>
      </c>
      <c r="F1186">
        <v>101.54239200000001</v>
      </c>
      <c r="G1186" s="4">
        <v>3</v>
      </c>
      <c r="H1186">
        <v>100.67971</v>
      </c>
      <c r="I1186" s="3">
        <v>4</v>
      </c>
      <c r="P1186">
        <v>2</v>
      </c>
      <c r="Q1186" t="str">
        <f>CONCATENATE(C1186,E1186,G1186,I1186)</f>
        <v>34</v>
      </c>
    </row>
    <row r="1187" spans="1:17" x14ac:dyDescent="0.25">
      <c r="A1187">
        <v>1355</v>
      </c>
      <c r="F1187">
        <v>101.491134</v>
      </c>
      <c r="G1187" s="4">
        <v>3</v>
      </c>
      <c r="H1187">
        <v>100.71228300000001</v>
      </c>
      <c r="I1187" s="3">
        <v>4</v>
      </c>
      <c r="P1187">
        <v>2</v>
      </c>
      <c r="Q1187" t="str">
        <f>CONCATENATE(C1187,E1187,G1187,I1187)</f>
        <v>34</v>
      </c>
    </row>
    <row r="1188" spans="1:17" x14ac:dyDescent="0.25">
      <c r="A1188">
        <v>1356</v>
      </c>
      <c r="F1188">
        <v>101.578048</v>
      </c>
      <c r="G1188" s="4">
        <v>3</v>
      </c>
      <c r="H1188">
        <v>100.737987</v>
      </c>
      <c r="I1188" s="3">
        <v>4</v>
      </c>
      <c r="P1188">
        <v>2</v>
      </c>
      <c r="Q1188" t="str">
        <f>CONCATENATE(C1188,E1188,G1188,I1188)</f>
        <v>34</v>
      </c>
    </row>
    <row r="1189" spans="1:17" x14ac:dyDescent="0.25">
      <c r="A1189">
        <v>1357</v>
      </c>
      <c r="F1189">
        <v>101.468051</v>
      </c>
      <c r="G1189" s="4">
        <v>3</v>
      </c>
      <c r="P1189">
        <v>1</v>
      </c>
      <c r="Q1189" t="str">
        <f>CONCATENATE(C1189,E1189,G1189,I1189)</f>
        <v>3</v>
      </c>
    </row>
    <row r="1190" spans="1:17" x14ac:dyDescent="0.25">
      <c r="A1190">
        <v>1358</v>
      </c>
      <c r="P1190">
        <v>0</v>
      </c>
      <c r="Q1190" t="str">
        <f>CONCATENATE(C1190,E1190,G1190,I1190)</f>
        <v/>
      </c>
    </row>
    <row r="1191" spans="1:17" x14ac:dyDescent="0.25">
      <c r="A1191">
        <v>1359</v>
      </c>
      <c r="D1191">
        <v>122.81767600000001</v>
      </c>
      <c r="E1191" s="5">
        <v>2</v>
      </c>
      <c r="P1191">
        <v>1</v>
      </c>
      <c r="Q1191" t="str">
        <f>CONCATENATE(C1191,E1191,G1191,I1191)</f>
        <v>2</v>
      </c>
    </row>
    <row r="1192" spans="1:17" x14ac:dyDescent="0.25">
      <c r="A1192">
        <v>1360</v>
      </c>
      <c r="D1192">
        <v>122.875094</v>
      </c>
      <c r="E1192" s="5">
        <v>2</v>
      </c>
      <c r="P1192">
        <v>1</v>
      </c>
      <c r="Q1192" t="str">
        <f>CONCATENATE(C1192,E1192,G1192,I1192)</f>
        <v>2</v>
      </c>
    </row>
    <row r="1193" spans="1:17" x14ac:dyDescent="0.25">
      <c r="A1193">
        <v>1361</v>
      </c>
      <c r="D1193">
        <v>122.86433700000001</v>
      </c>
      <c r="E1193" s="5">
        <v>2</v>
      </c>
      <c r="P1193">
        <v>1</v>
      </c>
      <c r="Q1193" t="str">
        <f>CONCATENATE(C1193,E1193,G1193,I1193)</f>
        <v>2</v>
      </c>
    </row>
    <row r="1194" spans="1:17" x14ac:dyDescent="0.25">
      <c r="A1194">
        <v>1362</v>
      </c>
      <c r="D1194">
        <v>122.85625400000001</v>
      </c>
      <c r="E1194" s="5">
        <v>2</v>
      </c>
      <c r="P1194">
        <v>1</v>
      </c>
      <c r="Q1194" t="str">
        <f>CONCATENATE(C1194,E1194,G1194,I1194)</f>
        <v>2</v>
      </c>
    </row>
    <row r="1195" spans="1:17" x14ac:dyDescent="0.25">
      <c r="A1195">
        <v>1363</v>
      </c>
      <c r="D1195">
        <v>122.847365</v>
      </c>
      <c r="E1195" s="5">
        <v>2</v>
      </c>
      <c r="P1195">
        <v>1</v>
      </c>
      <c r="Q1195" t="str">
        <f>CONCATENATE(C1195,E1195,G1195,I1195)</f>
        <v>2</v>
      </c>
    </row>
    <row r="1196" spans="1:17" x14ac:dyDescent="0.25">
      <c r="A1196">
        <v>1364</v>
      </c>
      <c r="D1196">
        <v>122.87842900000001</v>
      </c>
      <c r="E1196" s="5">
        <v>2</v>
      </c>
      <c r="P1196">
        <v>1</v>
      </c>
      <c r="Q1196" t="str">
        <f>CONCATENATE(C1196,E1196,G1196,I1196)</f>
        <v>2</v>
      </c>
    </row>
    <row r="1197" spans="1:17" x14ac:dyDescent="0.25">
      <c r="A1197">
        <v>1365</v>
      </c>
      <c r="B1197">
        <v>129.05517900000001</v>
      </c>
      <c r="C1197" s="2">
        <v>1</v>
      </c>
      <c r="D1197">
        <v>122.87877900000001</v>
      </c>
      <c r="E1197" s="5">
        <v>2</v>
      </c>
      <c r="P1197">
        <v>2</v>
      </c>
      <c r="Q1197" t="str">
        <f>CONCATENATE(C1197,E1197,G1197,I1197)</f>
        <v>12</v>
      </c>
    </row>
    <row r="1198" spans="1:17" x14ac:dyDescent="0.25">
      <c r="A1198">
        <v>1366</v>
      </c>
      <c r="B1198">
        <v>129.01391900000002</v>
      </c>
      <c r="C1198" s="2">
        <v>1</v>
      </c>
      <c r="D1198">
        <v>122.85539500000002</v>
      </c>
      <c r="E1198" s="5">
        <v>2</v>
      </c>
      <c r="P1198">
        <v>2</v>
      </c>
      <c r="Q1198" t="str">
        <f>CONCATENATE(C1198,E1198,G1198,I1198)</f>
        <v>12</v>
      </c>
    </row>
    <row r="1199" spans="1:17" x14ac:dyDescent="0.25">
      <c r="A1199">
        <v>1367</v>
      </c>
      <c r="B1199">
        <v>129.029529</v>
      </c>
      <c r="C1199" s="2">
        <v>1</v>
      </c>
      <c r="D1199">
        <v>122.81767600000001</v>
      </c>
      <c r="E1199" s="5">
        <v>2</v>
      </c>
      <c r="P1199">
        <v>2</v>
      </c>
      <c r="Q1199" t="str">
        <f>CONCATENATE(C1199,E1199,G1199,I1199)</f>
        <v>12</v>
      </c>
    </row>
    <row r="1200" spans="1:17" x14ac:dyDescent="0.25">
      <c r="A1200">
        <v>1368</v>
      </c>
      <c r="B1200">
        <v>129.049476</v>
      </c>
      <c r="C1200" s="2">
        <v>1</v>
      </c>
      <c r="P1200">
        <v>1</v>
      </c>
      <c r="Q1200" t="str">
        <f>CONCATENATE(C1200,E1200,G1200,I1200)</f>
        <v>1</v>
      </c>
    </row>
    <row r="1201" spans="1:17" x14ac:dyDescent="0.25">
      <c r="A1201">
        <v>1369</v>
      </c>
      <c r="B1201">
        <v>129.03008199999999</v>
      </c>
      <c r="C1201" s="2">
        <v>1</v>
      </c>
      <c r="P1201">
        <v>1</v>
      </c>
      <c r="Q1201" t="str">
        <f>CONCATENATE(C1201,E1201,G1201,I1201)</f>
        <v>1</v>
      </c>
    </row>
    <row r="1202" spans="1:17" x14ac:dyDescent="0.25">
      <c r="A1202">
        <v>1370</v>
      </c>
      <c r="B1202">
        <v>128.98185599999999</v>
      </c>
      <c r="C1202" s="2">
        <v>1</v>
      </c>
      <c r="P1202">
        <v>1</v>
      </c>
      <c r="Q1202" t="str">
        <f>CONCATENATE(C1202,E1202,G1202,I1202)</f>
        <v>1</v>
      </c>
    </row>
    <row r="1203" spans="1:17" x14ac:dyDescent="0.25">
      <c r="A1203">
        <v>1371</v>
      </c>
      <c r="B1203">
        <v>129.05517900000001</v>
      </c>
      <c r="C1203" s="2">
        <v>1</v>
      </c>
      <c r="H1203">
        <v>128.48314200000002</v>
      </c>
      <c r="I1203" s="3">
        <v>4</v>
      </c>
      <c r="P1203">
        <v>2</v>
      </c>
      <c r="Q1203" t="str">
        <f>CONCATENATE(C1203,E1203,G1203,I1203)</f>
        <v>14</v>
      </c>
    </row>
    <row r="1204" spans="1:17" x14ac:dyDescent="0.25">
      <c r="A1204">
        <v>1372</v>
      </c>
      <c r="B1204">
        <v>129.05517900000001</v>
      </c>
      <c r="C1204" s="2">
        <v>1</v>
      </c>
      <c r="F1204">
        <v>128.58030600000001</v>
      </c>
      <c r="G1204" s="4">
        <v>3</v>
      </c>
      <c r="H1204">
        <v>128.593085</v>
      </c>
      <c r="I1204" s="3">
        <v>4</v>
      </c>
      <c r="P1204">
        <v>3</v>
      </c>
      <c r="Q1204" t="str">
        <f>CONCATENATE(C1204,E1204,G1204,I1204)</f>
        <v>134</v>
      </c>
    </row>
    <row r="1205" spans="1:17" x14ac:dyDescent="0.25">
      <c r="A1205">
        <v>1373</v>
      </c>
      <c r="F1205">
        <v>128.591872</v>
      </c>
      <c r="G1205" s="4">
        <v>3</v>
      </c>
      <c r="H1205">
        <v>128.562984</v>
      </c>
      <c r="I1205" s="3">
        <v>4</v>
      </c>
      <c r="P1205">
        <v>2</v>
      </c>
      <c r="Q1205" t="str">
        <f>CONCATENATE(C1205,E1205,G1205,I1205)</f>
        <v>34</v>
      </c>
    </row>
    <row r="1206" spans="1:17" x14ac:dyDescent="0.25">
      <c r="A1206">
        <v>1374</v>
      </c>
      <c r="F1206">
        <v>128.61515</v>
      </c>
      <c r="G1206" s="4">
        <v>3</v>
      </c>
      <c r="H1206">
        <v>128.52212800000001</v>
      </c>
      <c r="I1206" s="3">
        <v>4</v>
      </c>
      <c r="P1206">
        <v>2</v>
      </c>
      <c r="Q1206" t="str">
        <f>CONCATENATE(C1206,E1206,G1206,I1206)</f>
        <v>34</v>
      </c>
    </row>
    <row r="1207" spans="1:17" x14ac:dyDescent="0.25">
      <c r="A1207">
        <v>1375</v>
      </c>
      <c r="F1207">
        <v>128.629245</v>
      </c>
      <c r="G1207" s="4">
        <v>3</v>
      </c>
      <c r="H1207">
        <v>128.52358900000002</v>
      </c>
      <c r="I1207" s="3">
        <v>4</v>
      </c>
      <c r="P1207">
        <v>2</v>
      </c>
      <c r="Q1207" t="str">
        <f>CONCATENATE(C1207,E1207,G1207,I1207)</f>
        <v>34</v>
      </c>
    </row>
    <row r="1208" spans="1:17" x14ac:dyDescent="0.25">
      <c r="A1208">
        <v>1376</v>
      </c>
      <c r="F1208">
        <v>128.65677199999999</v>
      </c>
      <c r="G1208" s="4">
        <v>3</v>
      </c>
      <c r="H1208">
        <v>128.53803500000001</v>
      </c>
      <c r="I1208" s="3">
        <v>4</v>
      </c>
      <c r="P1208">
        <v>2</v>
      </c>
      <c r="Q1208" t="str">
        <f>CONCATENATE(C1208,E1208,G1208,I1208)</f>
        <v>34</v>
      </c>
    </row>
    <row r="1209" spans="1:17" x14ac:dyDescent="0.25">
      <c r="A1209">
        <v>1377</v>
      </c>
      <c r="F1209">
        <v>128.63353599999999</v>
      </c>
      <c r="G1209" s="4">
        <v>3</v>
      </c>
      <c r="H1209">
        <v>128.56520800000001</v>
      </c>
      <c r="I1209" s="3">
        <v>4</v>
      </c>
      <c r="P1209">
        <v>2</v>
      </c>
      <c r="Q1209" t="str">
        <f>CONCATENATE(C1209,E1209,G1209,I1209)</f>
        <v>34</v>
      </c>
    </row>
    <row r="1210" spans="1:17" x14ac:dyDescent="0.25">
      <c r="A1210">
        <v>1378</v>
      </c>
      <c r="F1210">
        <v>128.63470000000001</v>
      </c>
      <c r="G1210" s="4">
        <v>3</v>
      </c>
      <c r="H1210">
        <v>128.54141900000002</v>
      </c>
      <c r="I1210" s="3">
        <v>4</v>
      </c>
      <c r="P1210">
        <v>2</v>
      </c>
      <c r="Q1210" t="str">
        <f>CONCATENATE(C1210,E1210,G1210,I1210)</f>
        <v>34</v>
      </c>
    </row>
    <row r="1211" spans="1:17" x14ac:dyDescent="0.25">
      <c r="A1211">
        <v>1379</v>
      </c>
      <c r="F1211">
        <v>128.58030600000001</v>
      </c>
      <c r="G1211" s="4">
        <v>3</v>
      </c>
      <c r="H1211">
        <v>128.48314200000002</v>
      </c>
      <c r="I1211" s="3">
        <v>4</v>
      </c>
      <c r="P1211">
        <v>2</v>
      </c>
      <c r="Q1211" t="str">
        <f>CONCATENATE(C1211,E1211,G1211,I1211)</f>
        <v>34</v>
      </c>
    </row>
    <row r="1212" spans="1:17" x14ac:dyDescent="0.25">
      <c r="A1212">
        <v>1380</v>
      </c>
      <c r="F1212">
        <v>128.58030600000001</v>
      </c>
      <c r="G1212" s="4">
        <v>3</v>
      </c>
      <c r="H1212">
        <v>128.48314200000002</v>
      </c>
      <c r="I1212" s="3">
        <v>4</v>
      </c>
      <c r="P1212">
        <v>2</v>
      </c>
      <c r="Q1212" t="str">
        <f>CONCATENATE(C1212,E1212,G1212,I1212)</f>
        <v>34</v>
      </c>
    </row>
    <row r="1213" spans="1:17" x14ac:dyDescent="0.25">
      <c r="A1213">
        <v>1381</v>
      </c>
      <c r="P1213">
        <v>0</v>
      </c>
      <c r="Q1213" t="str">
        <f>CONCATENATE(C1213,E1213,G1213,I1213)</f>
        <v/>
      </c>
    </row>
    <row r="1214" spans="1:17" x14ac:dyDescent="0.25">
      <c r="A1214">
        <v>1382</v>
      </c>
      <c r="P1214">
        <v>0</v>
      </c>
      <c r="Q1214" t="str">
        <f>CONCATENATE(C1214,E1214,G1214,I1214)</f>
        <v/>
      </c>
    </row>
    <row r="1215" spans="1:17" x14ac:dyDescent="0.25">
      <c r="A1215">
        <v>1383</v>
      </c>
      <c r="D1215">
        <v>156.65811099999999</v>
      </c>
      <c r="E1215" s="5">
        <v>2</v>
      </c>
      <c r="P1215">
        <v>1</v>
      </c>
      <c r="Q1215" t="str">
        <f>CONCATENATE(C1215,E1215,G1215,I1215)</f>
        <v>2</v>
      </c>
    </row>
    <row r="1216" spans="1:17" x14ac:dyDescent="0.25">
      <c r="A1216">
        <v>1384</v>
      </c>
      <c r="D1216">
        <v>156.633882</v>
      </c>
      <c r="E1216" s="5">
        <v>2</v>
      </c>
      <c r="P1216">
        <v>1</v>
      </c>
      <c r="Q1216" t="str">
        <f>CONCATENATE(C1216,E1216,G1216,I1216)</f>
        <v>2</v>
      </c>
    </row>
    <row r="1217" spans="1:17" x14ac:dyDescent="0.25">
      <c r="A1217">
        <v>1385</v>
      </c>
      <c r="D1217">
        <v>156.597205</v>
      </c>
      <c r="E1217" s="5">
        <v>2</v>
      </c>
      <c r="P1217">
        <v>1</v>
      </c>
      <c r="Q1217" t="str">
        <f>CONCATENATE(C1217,E1217,G1217,I1217)</f>
        <v>2</v>
      </c>
    </row>
    <row r="1218" spans="1:17" x14ac:dyDescent="0.25">
      <c r="A1218">
        <v>1386</v>
      </c>
      <c r="D1218">
        <v>156.59797</v>
      </c>
      <c r="E1218" s="5">
        <v>2</v>
      </c>
      <c r="P1218">
        <v>1</v>
      </c>
      <c r="Q1218" t="str">
        <f>CONCATENATE(C1218,E1218,G1218,I1218)</f>
        <v>2</v>
      </c>
    </row>
    <row r="1219" spans="1:17" x14ac:dyDescent="0.25">
      <c r="A1219">
        <v>1387</v>
      </c>
      <c r="D1219">
        <v>156.63209699999999</v>
      </c>
      <c r="E1219" s="5">
        <v>2</v>
      </c>
      <c r="P1219">
        <v>1</v>
      </c>
      <c r="Q1219" t="str">
        <f>CONCATENATE(C1219,E1219,G1219,I1219)</f>
        <v>2</v>
      </c>
    </row>
    <row r="1220" spans="1:17" x14ac:dyDescent="0.25">
      <c r="A1220">
        <v>1388</v>
      </c>
      <c r="D1220">
        <v>156.591339</v>
      </c>
      <c r="E1220" s="5">
        <v>2</v>
      </c>
      <c r="P1220">
        <v>1</v>
      </c>
      <c r="Q1220" t="str">
        <f>CONCATENATE(C1220,E1220,G1220,I1220)</f>
        <v>2</v>
      </c>
    </row>
    <row r="1221" spans="1:17" x14ac:dyDescent="0.25">
      <c r="A1221">
        <v>1389</v>
      </c>
      <c r="B1221">
        <v>162.22052400000001</v>
      </c>
      <c r="C1221" s="2">
        <v>1</v>
      </c>
      <c r="D1221">
        <v>156.61638600000001</v>
      </c>
      <c r="E1221" s="5">
        <v>2</v>
      </c>
      <c r="P1221">
        <v>2</v>
      </c>
      <c r="Q1221" t="str">
        <f>CONCATENATE(C1221,E1221,G1221,I1221)</f>
        <v>12</v>
      </c>
    </row>
    <row r="1222" spans="1:17" x14ac:dyDescent="0.25">
      <c r="A1222">
        <v>1390</v>
      </c>
      <c r="B1222">
        <v>162.26781099999999</v>
      </c>
      <c r="C1222" s="2">
        <v>1</v>
      </c>
      <c r="D1222">
        <v>156.65811099999999</v>
      </c>
      <c r="E1222" s="5">
        <v>2</v>
      </c>
      <c r="P1222">
        <v>2</v>
      </c>
      <c r="Q1222" t="str">
        <f>CONCATENATE(C1222,E1222,G1222,I1222)</f>
        <v>12</v>
      </c>
    </row>
    <row r="1223" spans="1:17" x14ac:dyDescent="0.25">
      <c r="A1223">
        <v>1391</v>
      </c>
      <c r="B1223">
        <v>162.23541900000001</v>
      </c>
      <c r="C1223" s="2">
        <v>1</v>
      </c>
      <c r="P1223">
        <v>1</v>
      </c>
      <c r="Q1223" t="str">
        <f>CONCATENATE(C1223,E1223,G1223,I1223)</f>
        <v>1</v>
      </c>
    </row>
    <row r="1224" spans="1:17" x14ac:dyDescent="0.25">
      <c r="A1224">
        <v>1392</v>
      </c>
      <c r="B1224">
        <v>162.246081</v>
      </c>
      <c r="C1224" s="2">
        <v>1</v>
      </c>
      <c r="P1224">
        <v>1</v>
      </c>
      <c r="Q1224" t="str">
        <f>CONCATENATE(C1224,E1224,G1224,I1224)</f>
        <v>1</v>
      </c>
    </row>
    <row r="1225" spans="1:17" x14ac:dyDescent="0.25">
      <c r="A1225">
        <v>1393</v>
      </c>
      <c r="B1225">
        <v>162.15161000000001</v>
      </c>
      <c r="C1225" s="2">
        <v>1</v>
      </c>
      <c r="P1225">
        <v>1</v>
      </c>
      <c r="Q1225" t="str">
        <f>CONCATENATE(C1225,E1225,G1225,I1225)</f>
        <v>1</v>
      </c>
    </row>
    <row r="1226" spans="1:17" x14ac:dyDescent="0.25">
      <c r="A1226">
        <v>1394</v>
      </c>
      <c r="B1226">
        <v>162.22052400000001</v>
      </c>
      <c r="C1226" s="2">
        <v>1</v>
      </c>
      <c r="P1226">
        <v>1</v>
      </c>
      <c r="Q1226" t="str">
        <f>CONCATENATE(C1226,E1226,G1226,I1226)</f>
        <v>1</v>
      </c>
    </row>
    <row r="1227" spans="1:17" x14ac:dyDescent="0.25">
      <c r="A1227">
        <v>1395</v>
      </c>
      <c r="B1227">
        <v>162.22052400000001</v>
      </c>
      <c r="C1227" s="2">
        <v>1</v>
      </c>
      <c r="F1227">
        <v>161.425434</v>
      </c>
      <c r="G1227" s="4">
        <v>3</v>
      </c>
      <c r="H1227">
        <v>160.83821</v>
      </c>
      <c r="I1227" s="3">
        <v>4</v>
      </c>
      <c r="P1227">
        <v>3</v>
      </c>
      <c r="Q1227" t="str">
        <f>CONCATENATE(C1227,E1227,G1227,I1227)</f>
        <v>134</v>
      </c>
    </row>
    <row r="1228" spans="1:17" x14ac:dyDescent="0.25">
      <c r="A1228">
        <v>1396</v>
      </c>
      <c r="F1228">
        <v>161.47950500000002</v>
      </c>
      <c r="G1228" s="4">
        <v>3</v>
      </c>
      <c r="H1228">
        <v>160.86667499999999</v>
      </c>
      <c r="I1228" s="3">
        <v>4</v>
      </c>
      <c r="P1228">
        <v>2</v>
      </c>
      <c r="Q1228" t="str">
        <f>CONCATENATE(C1228,E1228,G1228,I1228)</f>
        <v>34</v>
      </c>
    </row>
    <row r="1229" spans="1:17" x14ac:dyDescent="0.25">
      <c r="A1229">
        <v>1397</v>
      </c>
      <c r="F1229">
        <v>161.43517800000001</v>
      </c>
      <c r="G1229" s="4">
        <v>3</v>
      </c>
      <c r="H1229">
        <v>160.80342100000001</v>
      </c>
      <c r="I1229" s="3">
        <v>4</v>
      </c>
      <c r="P1229">
        <v>2</v>
      </c>
      <c r="Q1229" t="str">
        <f>CONCATENATE(C1229,E1229,G1229,I1229)</f>
        <v>34</v>
      </c>
    </row>
    <row r="1230" spans="1:17" x14ac:dyDescent="0.25">
      <c r="A1230">
        <v>1398</v>
      </c>
      <c r="F1230">
        <v>161.426456</v>
      </c>
      <c r="G1230" s="4">
        <v>3</v>
      </c>
      <c r="H1230">
        <v>160.77439699999999</v>
      </c>
      <c r="I1230" s="3">
        <v>4</v>
      </c>
      <c r="P1230">
        <v>2</v>
      </c>
      <c r="Q1230" t="str">
        <f>CONCATENATE(C1230,E1230,G1230,I1230)</f>
        <v>34</v>
      </c>
    </row>
    <row r="1231" spans="1:17" x14ac:dyDescent="0.25">
      <c r="A1231">
        <v>1399</v>
      </c>
      <c r="F1231">
        <v>161.39569599999999</v>
      </c>
      <c r="G1231" s="4">
        <v>3</v>
      </c>
      <c r="H1231">
        <v>160.7998</v>
      </c>
      <c r="I1231" s="3">
        <v>4</v>
      </c>
      <c r="P1231">
        <v>2</v>
      </c>
      <c r="Q1231" t="str">
        <f>CONCATENATE(C1231,E1231,G1231,I1231)</f>
        <v>34</v>
      </c>
    </row>
    <row r="1232" spans="1:17" x14ac:dyDescent="0.25">
      <c r="A1232">
        <v>1400</v>
      </c>
      <c r="F1232">
        <v>161.413141</v>
      </c>
      <c r="G1232" s="4">
        <v>3</v>
      </c>
      <c r="H1232">
        <v>160.76577600000002</v>
      </c>
      <c r="I1232" s="3">
        <v>4</v>
      </c>
      <c r="P1232">
        <v>2</v>
      </c>
      <c r="Q1232" t="str">
        <f>CONCATENATE(C1232,E1232,G1232,I1232)</f>
        <v>34</v>
      </c>
    </row>
    <row r="1233" spans="1:17" x14ac:dyDescent="0.25">
      <c r="A1233">
        <v>1401</v>
      </c>
      <c r="F1233">
        <v>161.318161</v>
      </c>
      <c r="G1233" s="4">
        <v>3</v>
      </c>
      <c r="H1233">
        <v>160.86238900000001</v>
      </c>
      <c r="I1233" s="3">
        <v>4</v>
      </c>
      <c r="P1233">
        <v>2</v>
      </c>
      <c r="Q1233" t="str">
        <f>CONCATENATE(C1233,E1233,G1233,I1233)</f>
        <v>34</v>
      </c>
    </row>
    <row r="1234" spans="1:17" x14ac:dyDescent="0.25">
      <c r="A1234">
        <v>1402</v>
      </c>
      <c r="F1234">
        <v>161.349278</v>
      </c>
      <c r="G1234" s="4">
        <v>3</v>
      </c>
      <c r="H1234">
        <v>160.9059</v>
      </c>
      <c r="I1234" s="3">
        <v>4</v>
      </c>
      <c r="P1234">
        <v>2</v>
      </c>
      <c r="Q1234" t="str">
        <f>CONCATENATE(C1234,E1234,G1234,I1234)</f>
        <v>34</v>
      </c>
    </row>
    <row r="1235" spans="1:17" x14ac:dyDescent="0.25">
      <c r="A1235">
        <v>1403</v>
      </c>
      <c r="F1235">
        <v>161.425434</v>
      </c>
      <c r="G1235" s="4">
        <v>3</v>
      </c>
      <c r="H1235">
        <v>160.83821</v>
      </c>
      <c r="I1235" s="3">
        <v>4</v>
      </c>
      <c r="P1235">
        <v>2</v>
      </c>
      <c r="Q1235" t="str">
        <f>CONCATENATE(C1235,E1235,G1235,I1235)</f>
        <v>34</v>
      </c>
    </row>
    <row r="1236" spans="1:17" x14ac:dyDescent="0.25">
      <c r="A1236">
        <v>1404</v>
      </c>
      <c r="P1236">
        <v>0</v>
      </c>
      <c r="Q1236" t="str">
        <f>CONCATENATE(C1236,E1236,G1236,I1236)</f>
        <v/>
      </c>
    </row>
    <row r="1237" spans="1:17" x14ac:dyDescent="0.25">
      <c r="A1237">
        <v>1405</v>
      </c>
      <c r="P1237">
        <v>0</v>
      </c>
      <c r="Q1237" t="str">
        <f>CONCATENATE(C1237,E1237,G1237,I1237)</f>
        <v/>
      </c>
    </row>
    <row r="1238" spans="1:17" x14ac:dyDescent="0.25">
      <c r="A1238">
        <v>1406</v>
      </c>
      <c r="D1238">
        <v>182.29787300000001</v>
      </c>
      <c r="E1238" s="5">
        <v>2</v>
      </c>
      <c r="P1238">
        <v>1</v>
      </c>
      <c r="Q1238" t="str">
        <f>CONCATENATE(C1238,E1238,G1238,I1238)</f>
        <v>2</v>
      </c>
    </row>
    <row r="1239" spans="1:17" x14ac:dyDescent="0.25">
      <c r="A1239">
        <v>1407</v>
      </c>
      <c r="D1239">
        <v>182.37158399999998</v>
      </c>
      <c r="E1239" s="5">
        <v>2</v>
      </c>
      <c r="P1239">
        <v>1</v>
      </c>
      <c r="Q1239" t="str">
        <f>CONCATENATE(C1239,E1239,G1239,I1239)</f>
        <v>2</v>
      </c>
    </row>
    <row r="1240" spans="1:17" x14ac:dyDescent="0.25">
      <c r="A1240">
        <v>1408</v>
      </c>
      <c r="D1240">
        <v>182.39836700000001</v>
      </c>
      <c r="E1240" s="5">
        <v>2</v>
      </c>
      <c r="P1240">
        <v>1</v>
      </c>
      <c r="Q1240" t="str">
        <f>CONCATENATE(C1240,E1240,G1240,I1240)</f>
        <v>2</v>
      </c>
    </row>
    <row r="1241" spans="1:17" x14ac:dyDescent="0.25">
      <c r="A1241">
        <v>1409</v>
      </c>
      <c r="D1241">
        <v>182.35454799999999</v>
      </c>
      <c r="E1241" s="5">
        <v>2</v>
      </c>
      <c r="P1241">
        <v>1</v>
      </c>
      <c r="Q1241" t="str">
        <f>CONCATENATE(C1241,E1241,G1241,I1241)</f>
        <v>2</v>
      </c>
    </row>
    <row r="1242" spans="1:17" x14ac:dyDescent="0.25">
      <c r="A1242">
        <v>1410</v>
      </c>
      <c r="D1242">
        <v>182.31858299999999</v>
      </c>
      <c r="E1242" s="5">
        <v>2</v>
      </c>
      <c r="P1242">
        <v>1</v>
      </c>
      <c r="Q1242" t="str">
        <f>CONCATENATE(C1242,E1242,G1242,I1242)</f>
        <v>2</v>
      </c>
    </row>
    <row r="1243" spans="1:17" x14ac:dyDescent="0.25">
      <c r="A1243">
        <v>1411</v>
      </c>
      <c r="D1243">
        <v>182.33378400000001</v>
      </c>
      <c r="E1243" s="5">
        <v>2</v>
      </c>
      <c r="P1243">
        <v>1</v>
      </c>
      <c r="Q1243" t="str">
        <f>CONCATENATE(C1243,E1243,G1243,I1243)</f>
        <v>2</v>
      </c>
    </row>
    <row r="1244" spans="1:17" x14ac:dyDescent="0.25">
      <c r="A1244">
        <v>1412</v>
      </c>
      <c r="B1244">
        <v>189.36160899999999</v>
      </c>
      <c r="C1244" s="2">
        <v>1</v>
      </c>
      <c r="D1244">
        <v>182.33057200000002</v>
      </c>
      <c r="E1244" s="5">
        <v>2</v>
      </c>
      <c r="P1244">
        <v>2</v>
      </c>
      <c r="Q1244" t="str">
        <f>CONCATENATE(C1244,E1244,G1244,I1244)</f>
        <v>12</v>
      </c>
    </row>
    <row r="1245" spans="1:17" x14ac:dyDescent="0.25">
      <c r="A1245">
        <v>1413</v>
      </c>
      <c r="B1245">
        <v>189.40491700000001</v>
      </c>
      <c r="C1245" s="2">
        <v>1</v>
      </c>
      <c r="D1245">
        <v>182.26502399999998</v>
      </c>
      <c r="E1245" s="5">
        <v>2</v>
      </c>
      <c r="P1245">
        <v>2</v>
      </c>
      <c r="Q1245" t="str">
        <f>CONCATENATE(C1245,E1245,G1245,I1245)</f>
        <v>12</v>
      </c>
    </row>
    <row r="1246" spans="1:17" x14ac:dyDescent="0.25">
      <c r="A1246">
        <v>1414</v>
      </c>
      <c r="B1246">
        <v>189.383185</v>
      </c>
      <c r="C1246" s="2">
        <v>1</v>
      </c>
      <c r="D1246">
        <v>182.29787300000001</v>
      </c>
      <c r="E1246" s="5">
        <v>2</v>
      </c>
      <c r="P1246">
        <v>2</v>
      </c>
      <c r="Q1246" t="str">
        <f>CONCATENATE(C1246,E1246,G1246,I1246)</f>
        <v>12</v>
      </c>
    </row>
    <row r="1247" spans="1:17" x14ac:dyDescent="0.25">
      <c r="A1247">
        <v>1415</v>
      </c>
      <c r="B1247">
        <v>189.396906</v>
      </c>
      <c r="C1247" s="2">
        <v>1</v>
      </c>
      <c r="P1247">
        <v>1</v>
      </c>
      <c r="Q1247" t="str">
        <f>CONCATENATE(C1247,E1247,G1247,I1247)</f>
        <v>1</v>
      </c>
    </row>
    <row r="1248" spans="1:17" x14ac:dyDescent="0.25">
      <c r="A1248">
        <v>1416</v>
      </c>
      <c r="B1248">
        <v>189.378748</v>
      </c>
      <c r="C1248" s="2">
        <v>1</v>
      </c>
      <c r="P1248">
        <v>1</v>
      </c>
      <c r="Q1248" t="str">
        <f>CONCATENATE(C1248,E1248,G1248,I1248)</f>
        <v>1</v>
      </c>
    </row>
    <row r="1249" spans="1:17" x14ac:dyDescent="0.25">
      <c r="A1249">
        <v>1417</v>
      </c>
      <c r="B1249">
        <v>189.403437</v>
      </c>
      <c r="C1249" s="2">
        <v>1</v>
      </c>
      <c r="P1249">
        <v>1</v>
      </c>
      <c r="Q1249" t="str">
        <f>CONCATENATE(C1249,E1249,G1249,I1249)</f>
        <v>1</v>
      </c>
    </row>
    <row r="1250" spans="1:17" x14ac:dyDescent="0.25">
      <c r="A1250">
        <v>1418</v>
      </c>
      <c r="B1250">
        <v>189.34508</v>
      </c>
      <c r="C1250" s="2">
        <v>1</v>
      </c>
      <c r="H1250">
        <v>187.97082699999999</v>
      </c>
      <c r="I1250" s="3">
        <v>4</v>
      </c>
      <c r="P1250">
        <v>2</v>
      </c>
      <c r="Q1250" t="str">
        <f>CONCATENATE(C1250,E1250,G1250,I1250)</f>
        <v>14</v>
      </c>
    </row>
    <row r="1251" spans="1:17" x14ac:dyDescent="0.25">
      <c r="A1251">
        <v>1419</v>
      </c>
      <c r="B1251">
        <v>189.36160899999999</v>
      </c>
      <c r="C1251" s="2">
        <v>1</v>
      </c>
      <c r="H1251">
        <v>188.10590200000001</v>
      </c>
      <c r="I1251" s="3">
        <v>4</v>
      </c>
      <c r="P1251">
        <v>2</v>
      </c>
      <c r="Q1251" t="str">
        <f>CONCATENATE(C1251,E1251,G1251,I1251)</f>
        <v>14</v>
      </c>
    </row>
    <row r="1252" spans="1:17" x14ac:dyDescent="0.25">
      <c r="A1252">
        <v>1420</v>
      </c>
      <c r="F1252">
        <v>189.34467100000001</v>
      </c>
      <c r="G1252" s="4">
        <v>3</v>
      </c>
      <c r="H1252">
        <v>188.07126399999999</v>
      </c>
      <c r="I1252" s="3">
        <v>4</v>
      </c>
      <c r="P1252">
        <v>2</v>
      </c>
      <c r="Q1252" t="str">
        <f>CONCATENATE(C1252,E1252,G1252,I1252)</f>
        <v>34</v>
      </c>
    </row>
    <row r="1253" spans="1:17" x14ac:dyDescent="0.25">
      <c r="A1253">
        <v>1421</v>
      </c>
      <c r="F1253">
        <v>189.375788</v>
      </c>
      <c r="G1253" s="4">
        <v>3</v>
      </c>
      <c r="H1253">
        <v>188.02739500000001</v>
      </c>
      <c r="I1253" s="3">
        <v>4</v>
      </c>
      <c r="P1253">
        <v>2</v>
      </c>
      <c r="Q1253" t="str">
        <f>CONCATENATE(C1253,E1253,G1253,I1253)</f>
        <v>34</v>
      </c>
    </row>
    <row r="1254" spans="1:17" x14ac:dyDescent="0.25">
      <c r="A1254">
        <v>1422</v>
      </c>
      <c r="F1254">
        <v>189.35074399999999</v>
      </c>
      <c r="G1254" s="4">
        <v>3</v>
      </c>
      <c r="H1254">
        <v>188.01642799999999</v>
      </c>
      <c r="I1254" s="3">
        <v>4</v>
      </c>
      <c r="P1254">
        <v>2</v>
      </c>
      <c r="Q1254" t="str">
        <f>CONCATENATE(C1254,E1254,G1254,I1254)</f>
        <v>34</v>
      </c>
    </row>
    <row r="1255" spans="1:17" x14ac:dyDescent="0.25">
      <c r="A1255">
        <v>1423</v>
      </c>
      <c r="F1255">
        <v>189.35528399999998</v>
      </c>
      <c r="G1255" s="4">
        <v>3</v>
      </c>
      <c r="H1255">
        <v>188.00301200000001</v>
      </c>
      <c r="I1255" s="3">
        <v>4</v>
      </c>
      <c r="P1255">
        <v>2</v>
      </c>
      <c r="Q1255" t="str">
        <f>CONCATENATE(C1255,E1255,G1255,I1255)</f>
        <v>34</v>
      </c>
    </row>
    <row r="1256" spans="1:17" x14ac:dyDescent="0.25">
      <c r="A1256">
        <v>1424</v>
      </c>
      <c r="F1256">
        <v>189.37619999999998</v>
      </c>
      <c r="G1256" s="4">
        <v>3</v>
      </c>
      <c r="H1256">
        <v>188.01316700000001</v>
      </c>
      <c r="I1256" s="3">
        <v>4</v>
      </c>
      <c r="P1256">
        <v>2</v>
      </c>
      <c r="Q1256" t="str">
        <f>CONCATENATE(C1256,E1256,G1256,I1256)</f>
        <v>34</v>
      </c>
    </row>
    <row r="1257" spans="1:17" x14ac:dyDescent="0.25">
      <c r="A1257">
        <v>1425</v>
      </c>
      <c r="F1257">
        <v>189.381911</v>
      </c>
      <c r="G1257" s="4">
        <v>3</v>
      </c>
      <c r="H1257">
        <v>188.03239300000001</v>
      </c>
      <c r="I1257" s="3">
        <v>4</v>
      </c>
      <c r="P1257">
        <v>2</v>
      </c>
      <c r="Q1257" t="str">
        <f>CONCATENATE(C1257,E1257,G1257,I1257)</f>
        <v>34</v>
      </c>
    </row>
    <row r="1258" spans="1:17" x14ac:dyDescent="0.25">
      <c r="A1258">
        <v>1426</v>
      </c>
      <c r="F1258">
        <v>189.37303399999999</v>
      </c>
      <c r="G1258" s="4">
        <v>3</v>
      </c>
      <c r="H1258">
        <v>187.97082699999999</v>
      </c>
      <c r="I1258" s="3">
        <v>4</v>
      </c>
      <c r="P1258">
        <v>2</v>
      </c>
      <c r="Q1258" t="str">
        <f>CONCATENATE(C1258,E1258,G1258,I1258)</f>
        <v>34</v>
      </c>
    </row>
    <row r="1259" spans="1:17" x14ac:dyDescent="0.25">
      <c r="A1259">
        <v>1427</v>
      </c>
      <c r="D1259">
        <v>207.780325</v>
      </c>
      <c r="E1259" s="5">
        <v>2</v>
      </c>
      <c r="F1259">
        <v>189.418589</v>
      </c>
      <c r="G1259" s="4">
        <v>3</v>
      </c>
      <c r="P1259">
        <v>2</v>
      </c>
      <c r="Q1259" t="str">
        <f>CONCATENATE(C1259,E1259,G1259,I1259)</f>
        <v>23</v>
      </c>
    </row>
    <row r="1260" spans="1:17" x14ac:dyDescent="0.25">
      <c r="A1260">
        <v>1428</v>
      </c>
      <c r="D1260">
        <v>207.82689500000001</v>
      </c>
      <c r="E1260" s="5">
        <v>2</v>
      </c>
      <c r="F1260">
        <v>189.34467100000001</v>
      </c>
      <c r="G1260" s="4">
        <v>3</v>
      </c>
      <c r="P1260">
        <v>2</v>
      </c>
      <c r="Q1260" t="str">
        <f>CONCATENATE(C1260,E1260,G1260,I1260)</f>
        <v>23</v>
      </c>
    </row>
    <row r="1261" spans="1:17" x14ac:dyDescent="0.25">
      <c r="A1261">
        <v>1429</v>
      </c>
      <c r="D1261">
        <v>207.81113299999998</v>
      </c>
      <c r="E1261" s="5">
        <v>2</v>
      </c>
      <c r="P1261">
        <v>1</v>
      </c>
      <c r="Q1261" t="str">
        <f>CONCATENATE(C1261,E1261,G1261,I1261)</f>
        <v>2</v>
      </c>
    </row>
    <row r="1262" spans="1:17" x14ac:dyDescent="0.25">
      <c r="A1262">
        <v>1430</v>
      </c>
      <c r="D1262">
        <v>207.815417</v>
      </c>
      <c r="E1262" s="5">
        <v>2</v>
      </c>
      <c r="P1262">
        <v>1</v>
      </c>
      <c r="Q1262" t="str">
        <f>CONCATENATE(C1262,E1262,G1262,I1262)</f>
        <v>2</v>
      </c>
    </row>
    <row r="1263" spans="1:17" x14ac:dyDescent="0.25">
      <c r="A1263">
        <v>1431</v>
      </c>
      <c r="D1263">
        <v>207.795267</v>
      </c>
      <c r="E1263" s="5">
        <v>2</v>
      </c>
      <c r="P1263">
        <v>1</v>
      </c>
      <c r="Q1263" t="str">
        <f>CONCATENATE(C1263,E1263,G1263,I1263)</f>
        <v>2</v>
      </c>
    </row>
    <row r="1264" spans="1:17" x14ac:dyDescent="0.25">
      <c r="A1264">
        <v>1432</v>
      </c>
      <c r="D1264">
        <v>207.726866</v>
      </c>
      <c r="E1264" s="5">
        <v>2</v>
      </c>
      <c r="P1264">
        <v>1</v>
      </c>
      <c r="Q1264" t="str">
        <f>CONCATENATE(C1264,E1264,G1264,I1264)</f>
        <v>2</v>
      </c>
    </row>
    <row r="1265" spans="1:17" x14ac:dyDescent="0.25">
      <c r="A1265">
        <v>1433</v>
      </c>
      <c r="D1265">
        <v>207.76849200000001</v>
      </c>
      <c r="E1265" s="5">
        <v>2</v>
      </c>
      <c r="P1265">
        <v>1</v>
      </c>
      <c r="Q1265" t="str">
        <f>CONCATENATE(C1265,E1265,G1265,I1265)</f>
        <v>2</v>
      </c>
    </row>
    <row r="1266" spans="1:17" x14ac:dyDescent="0.25">
      <c r="A1266">
        <v>1434</v>
      </c>
      <c r="D1266">
        <v>207.81215499999999</v>
      </c>
      <c r="E1266" s="5">
        <v>2</v>
      </c>
      <c r="P1266">
        <v>1</v>
      </c>
      <c r="Q1266" t="str">
        <f>CONCATENATE(C1266,E1266,G1266,I1266)</f>
        <v>2</v>
      </c>
    </row>
    <row r="1267" spans="1:17" x14ac:dyDescent="0.25">
      <c r="A1267">
        <v>1435</v>
      </c>
      <c r="B1267">
        <v>215.23831000000001</v>
      </c>
      <c r="C1267" s="2">
        <v>1</v>
      </c>
      <c r="D1267">
        <v>207.772974</v>
      </c>
      <c r="E1267" s="5">
        <v>2</v>
      </c>
      <c r="P1267">
        <v>2</v>
      </c>
      <c r="Q1267" t="str">
        <f>CONCATENATE(C1267,E1267,G1267,I1267)</f>
        <v>12</v>
      </c>
    </row>
    <row r="1268" spans="1:17" x14ac:dyDescent="0.25">
      <c r="A1268">
        <v>1436</v>
      </c>
      <c r="B1268">
        <v>215.195683</v>
      </c>
      <c r="C1268" s="2">
        <v>1</v>
      </c>
      <c r="D1268">
        <v>207.780325</v>
      </c>
      <c r="E1268" s="5">
        <v>2</v>
      </c>
      <c r="P1268">
        <v>2</v>
      </c>
      <c r="Q1268" t="str">
        <f>CONCATENATE(C1268,E1268,G1268,I1268)</f>
        <v>12</v>
      </c>
    </row>
    <row r="1269" spans="1:17" x14ac:dyDescent="0.25">
      <c r="A1269">
        <v>1437</v>
      </c>
      <c r="B1269">
        <v>215.20805300000001</v>
      </c>
      <c r="C1269" s="2">
        <v>1</v>
      </c>
      <c r="P1269">
        <v>1</v>
      </c>
      <c r="Q1269" t="str">
        <f>CONCATENATE(C1269,E1269,G1269,I1269)</f>
        <v>1</v>
      </c>
    </row>
    <row r="1270" spans="1:17" x14ac:dyDescent="0.25">
      <c r="A1270">
        <v>1438</v>
      </c>
      <c r="B1270">
        <v>215.17310699999999</v>
      </c>
      <c r="C1270" s="2">
        <v>1</v>
      </c>
      <c r="P1270">
        <v>1</v>
      </c>
      <c r="Q1270" t="str">
        <f>CONCATENATE(C1270,E1270,G1270,I1270)</f>
        <v>1</v>
      </c>
    </row>
    <row r="1271" spans="1:17" x14ac:dyDescent="0.25">
      <c r="A1271">
        <v>1439</v>
      </c>
      <c r="B1271">
        <v>215.16852</v>
      </c>
      <c r="C1271" s="2">
        <v>1</v>
      </c>
      <c r="P1271">
        <v>1</v>
      </c>
      <c r="Q1271" t="str">
        <f>CONCATENATE(C1271,E1271,G1271,I1271)</f>
        <v>1</v>
      </c>
    </row>
    <row r="1272" spans="1:17" x14ac:dyDescent="0.25">
      <c r="A1272">
        <v>1440</v>
      </c>
      <c r="B1272">
        <v>215.213053</v>
      </c>
      <c r="C1272" s="2">
        <v>1</v>
      </c>
      <c r="P1272">
        <v>1</v>
      </c>
      <c r="Q1272" t="str">
        <f>CONCATENATE(C1272,E1272,G1272,I1272)</f>
        <v>1</v>
      </c>
    </row>
    <row r="1273" spans="1:17" x14ac:dyDescent="0.25">
      <c r="A1273">
        <v>1441</v>
      </c>
      <c r="B1273">
        <v>215.23831000000001</v>
      </c>
      <c r="C1273" s="2">
        <v>1</v>
      </c>
      <c r="H1273">
        <v>213.48242300000001</v>
      </c>
      <c r="I1273" s="3">
        <v>4</v>
      </c>
      <c r="P1273">
        <v>2</v>
      </c>
      <c r="Q1273" t="str">
        <f>CONCATENATE(C1273,E1273,G1273,I1273)</f>
        <v>14</v>
      </c>
    </row>
    <row r="1274" spans="1:17" x14ac:dyDescent="0.25">
      <c r="A1274">
        <v>1442</v>
      </c>
      <c r="B1274">
        <v>215.23831000000001</v>
      </c>
      <c r="C1274" s="2">
        <v>1</v>
      </c>
      <c r="F1274">
        <v>214.94652099999999</v>
      </c>
      <c r="G1274" s="4">
        <v>3</v>
      </c>
      <c r="H1274">
        <v>213.48159899999999</v>
      </c>
      <c r="I1274" s="3">
        <v>4</v>
      </c>
      <c r="P1274">
        <v>3</v>
      </c>
      <c r="Q1274" t="str">
        <f>CONCATENATE(C1274,E1274,G1274,I1274)</f>
        <v>134</v>
      </c>
    </row>
    <row r="1275" spans="1:17" x14ac:dyDescent="0.25">
      <c r="A1275">
        <v>1443</v>
      </c>
      <c r="F1275">
        <v>214.89940999999999</v>
      </c>
      <c r="G1275" s="4">
        <v>3</v>
      </c>
      <c r="H1275">
        <v>213.48969099999999</v>
      </c>
      <c r="I1275" s="3">
        <v>4</v>
      </c>
      <c r="P1275">
        <v>2</v>
      </c>
      <c r="Q1275" t="str">
        <f>CONCATENATE(C1275,E1275,G1275,I1275)</f>
        <v>34</v>
      </c>
    </row>
    <row r="1276" spans="1:17" x14ac:dyDescent="0.25">
      <c r="A1276">
        <v>1444</v>
      </c>
      <c r="F1276">
        <v>214.954768</v>
      </c>
      <c r="G1276" s="4">
        <v>3</v>
      </c>
      <c r="H1276">
        <v>213.45005399999999</v>
      </c>
      <c r="I1276" s="3">
        <v>4</v>
      </c>
      <c r="P1276">
        <v>2</v>
      </c>
      <c r="Q1276" t="str">
        <f>CONCATENATE(C1276,E1276,G1276,I1276)</f>
        <v>34</v>
      </c>
    </row>
    <row r="1277" spans="1:17" x14ac:dyDescent="0.25">
      <c r="A1277">
        <v>1445</v>
      </c>
      <c r="F1277">
        <v>214.95183</v>
      </c>
      <c r="G1277" s="4">
        <v>3</v>
      </c>
      <c r="H1277">
        <v>213.46309500000001</v>
      </c>
      <c r="I1277" s="3">
        <v>4</v>
      </c>
      <c r="P1277">
        <v>2</v>
      </c>
      <c r="Q1277" t="str">
        <f>CONCATENATE(C1277,E1277,G1277,I1277)</f>
        <v>34</v>
      </c>
    </row>
    <row r="1278" spans="1:17" x14ac:dyDescent="0.25">
      <c r="A1278">
        <v>1446</v>
      </c>
      <c r="F1278">
        <v>214.89863700000001</v>
      </c>
      <c r="G1278" s="4">
        <v>3</v>
      </c>
      <c r="H1278">
        <v>213.43361200000001</v>
      </c>
      <c r="I1278" s="3">
        <v>4</v>
      </c>
      <c r="P1278">
        <v>2</v>
      </c>
      <c r="Q1278" t="str">
        <f>CONCATENATE(C1278,E1278,G1278,I1278)</f>
        <v>34</v>
      </c>
    </row>
    <row r="1279" spans="1:17" x14ac:dyDescent="0.25">
      <c r="A1279">
        <v>1447</v>
      </c>
      <c r="F1279">
        <v>214.83858899999998</v>
      </c>
      <c r="G1279" s="4">
        <v>3</v>
      </c>
      <c r="H1279">
        <v>213.435777</v>
      </c>
      <c r="I1279" s="3">
        <v>4</v>
      </c>
      <c r="P1279">
        <v>2</v>
      </c>
      <c r="Q1279" t="str">
        <f>CONCATENATE(C1279,E1279,G1279,I1279)</f>
        <v>34</v>
      </c>
    </row>
    <row r="1280" spans="1:17" x14ac:dyDescent="0.25">
      <c r="A1280">
        <v>1448</v>
      </c>
      <c r="F1280">
        <v>214.80199300000001</v>
      </c>
      <c r="G1280" s="4">
        <v>3</v>
      </c>
      <c r="H1280">
        <v>213.48242300000001</v>
      </c>
      <c r="I1280" s="3">
        <v>4</v>
      </c>
      <c r="P1280">
        <v>2</v>
      </c>
      <c r="Q1280" t="str">
        <f>CONCATENATE(C1280,E1280,G1280,I1280)</f>
        <v>34</v>
      </c>
    </row>
    <row r="1281" spans="1:17" x14ac:dyDescent="0.25">
      <c r="A1281">
        <v>1449</v>
      </c>
      <c r="F1281">
        <v>214.94652099999999</v>
      </c>
      <c r="G1281" s="4">
        <v>3</v>
      </c>
      <c r="H1281">
        <v>213.48242300000001</v>
      </c>
      <c r="I1281" s="3">
        <v>4</v>
      </c>
      <c r="P1281">
        <v>2</v>
      </c>
      <c r="Q1281" t="str">
        <f>CONCATENATE(C1281,E1281,G1281,I1281)</f>
        <v>34</v>
      </c>
    </row>
    <row r="1282" spans="1:17" x14ac:dyDescent="0.25">
      <c r="A1282">
        <v>1450</v>
      </c>
      <c r="D1282">
        <v>230.038296</v>
      </c>
      <c r="E1282" s="5">
        <v>2</v>
      </c>
      <c r="F1282">
        <v>214.94652099999999</v>
      </c>
      <c r="G1282" s="4">
        <v>3</v>
      </c>
      <c r="P1282">
        <v>2</v>
      </c>
      <c r="Q1282" t="str">
        <f>CONCATENATE(C1282,E1282,G1282,I1282)</f>
        <v>23</v>
      </c>
    </row>
    <row r="1283" spans="1:17" x14ac:dyDescent="0.25">
      <c r="A1283">
        <v>1451</v>
      </c>
      <c r="D1283">
        <v>229.99</v>
      </c>
      <c r="E1283" s="5">
        <v>2</v>
      </c>
      <c r="F1283">
        <v>214.94652099999999</v>
      </c>
      <c r="G1283" s="4">
        <v>3</v>
      </c>
      <c r="P1283">
        <v>2</v>
      </c>
      <c r="Q1283" t="str">
        <f>CONCATENATE(C1283,E1283,G1283,I1283)</f>
        <v>23</v>
      </c>
    </row>
    <row r="1284" spans="1:17" x14ac:dyDescent="0.25">
      <c r="A1284">
        <v>1452</v>
      </c>
      <c r="D1284">
        <v>230.00494800000001</v>
      </c>
      <c r="E1284" s="5">
        <v>2</v>
      </c>
      <c r="P1284">
        <v>1</v>
      </c>
      <c r="Q1284" t="str">
        <f>CONCATENATE(C1284,E1284,G1284,I1284)</f>
        <v>2</v>
      </c>
    </row>
    <row r="1285" spans="1:17" x14ac:dyDescent="0.25">
      <c r="A1285">
        <v>1453</v>
      </c>
      <c r="D1285">
        <v>230.054688</v>
      </c>
      <c r="E1285" s="5">
        <v>2</v>
      </c>
      <c r="P1285">
        <v>1</v>
      </c>
      <c r="Q1285" t="str">
        <f>CONCATENATE(C1285,E1285,G1285,I1285)</f>
        <v>2</v>
      </c>
    </row>
    <row r="1286" spans="1:17" x14ac:dyDescent="0.25">
      <c r="A1286">
        <v>1454</v>
      </c>
      <c r="D1286">
        <v>229.994484</v>
      </c>
      <c r="E1286" s="5">
        <v>2</v>
      </c>
      <c r="P1286">
        <v>1</v>
      </c>
      <c r="Q1286" t="str">
        <f>CONCATENATE(C1286,E1286,G1286,I1286)</f>
        <v>2</v>
      </c>
    </row>
    <row r="1287" spans="1:17" x14ac:dyDescent="0.25">
      <c r="A1287">
        <v>1455</v>
      </c>
      <c r="D1287">
        <v>230.014895</v>
      </c>
      <c r="E1287" s="5">
        <v>2</v>
      </c>
      <c r="P1287">
        <v>1</v>
      </c>
      <c r="Q1287" t="str">
        <f>CONCATENATE(C1287,E1287,G1287,I1287)</f>
        <v>2</v>
      </c>
    </row>
    <row r="1288" spans="1:17" x14ac:dyDescent="0.25">
      <c r="A1288">
        <v>1456</v>
      </c>
      <c r="D1288">
        <v>229.97629000000001</v>
      </c>
      <c r="E1288" s="5">
        <v>2</v>
      </c>
      <c r="P1288">
        <v>1</v>
      </c>
      <c r="Q1288" t="str">
        <f>CONCATENATE(C1288,E1288,G1288,I1288)</f>
        <v>2</v>
      </c>
    </row>
    <row r="1289" spans="1:17" x14ac:dyDescent="0.25">
      <c r="A1289">
        <v>1457</v>
      </c>
      <c r="B1289">
        <v>237.85257200000001</v>
      </c>
      <c r="C1289" s="2">
        <v>1</v>
      </c>
      <c r="D1289">
        <v>229.98912300000001</v>
      </c>
      <c r="E1289" s="5">
        <v>2</v>
      </c>
      <c r="P1289">
        <v>2</v>
      </c>
      <c r="Q1289" t="str">
        <f>CONCATENATE(C1289,E1289,G1289,I1289)</f>
        <v>12</v>
      </c>
    </row>
    <row r="1290" spans="1:17" x14ac:dyDescent="0.25">
      <c r="A1290">
        <v>1458</v>
      </c>
      <c r="B1290">
        <v>237.85257200000001</v>
      </c>
      <c r="C1290" s="2">
        <v>1</v>
      </c>
      <c r="D1290">
        <v>229.98350600000001</v>
      </c>
      <c r="E1290" s="5">
        <v>2</v>
      </c>
      <c r="P1290">
        <v>2</v>
      </c>
      <c r="Q1290" t="str">
        <f>CONCATENATE(C1290,E1290,G1290,I1290)</f>
        <v>12</v>
      </c>
    </row>
    <row r="1291" spans="1:17" x14ac:dyDescent="0.25">
      <c r="A1291">
        <v>1459</v>
      </c>
      <c r="B1291">
        <v>237.859635</v>
      </c>
      <c r="C1291" s="2">
        <v>1</v>
      </c>
      <c r="D1291">
        <v>230.038296</v>
      </c>
      <c r="E1291" s="5">
        <v>2</v>
      </c>
      <c r="P1291">
        <v>2</v>
      </c>
      <c r="Q1291" t="str">
        <f>CONCATENATE(C1291,E1291,G1291,I1291)</f>
        <v>12</v>
      </c>
    </row>
    <row r="1292" spans="1:17" x14ac:dyDescent="0.25">
      <c r="A1292">
        <v>1460</v>
      </c>
      <c r="B1292">
        <v>237.900353</v>
      </c>
      <c r="C1292" s="2">
        <v>1</v>
      </c>
      <c r="P1292">
        <v>1</v>
      </c>
      <c r="Q1292" t="str">
        <f>CONCATENATE(C1292,E1292,G1292,I1292)</f>
        <v>1</v>
      </c>
    </row>
    <row r="1293" spans="1:17" x14ac:dyDescent="0.25">
      <c r="A1293">
        <v>1461</v>
      </c>
      <c r="B1293">
        <v>237.89282800000001</v>
      </c>
      <c r="C1293" s="2">
        <v>1</v>
      </c>
      <c r="P1293">
        <v>1</v>
      </c>
      <c r="Q1293" t="str">
        <f>CONCATENATE(C1293,E1293,G1293,I1293)</f>
        <v>1</v>
      </c>
    </row>
    <row r="1294" spans="1:17" x14ac:dyDescent="0.25">
      <c r="A1294">
        <v>1462</v>
      </c>
      <c r="B1294">
        <v>237.879221</v>
      </c>
      <c r="C1294" s="2">
        <v>1</v>
      </c>
      <c r="P1294">
        <v>1</v>
      </c>
      <c r="Q1294" t="str">
        <f>CONCATENATE(C1294,E1294,G1294,I1294)</f>
        <v>1</v>
      </c>
    </row>
    <row r="1295" spans="1:17" x14ac:dyDescent="0.25">
      <c r="A1295">
        <v>1463</v>
      </c>
      <c r="B1295">
        <v>237.87087099999999</v>
      </c>
      <c r="C1295" s="2">
        <v>1</v>
      </c>
      <c r="P1295">
        <v>1</v>
      </c>
      <c r="Q1295" t="str">
        <f>CONCATENATE(C1295,E1295,G1295,I1295)</f>
        <v>1</v>
      </c>
    </row>
    <row r="1296" spans="1:17" x14ac:dyDescent="0.25">
      <c r="A1296">
        <v>1464</v>
      </c>
      <c r="B1296">
        <v>237.82184999999998</v>
      </c>
      <c r="C1296" s="2">
        <v>1</v>
      </c>
      <c r="H1296">
        <v>234.66717399999999</v>
      </c>
      <c r="I1296" s="3">
        <v>4</v>
      </c>
      <c r="P1296">
        <v>2</v>
      </c>
      <c r="Q1296" t="str">
        <f>CONCATENATE(C1296,E1296,G1296,I1296)</f>
        <v>14</v>
      </c>
    </row>
    <row r="1297" spans="1:17" x14ac:dyDescent="0.25">
      <c r="A1297">
        <v>1465</v>
      </c>
      <c r="B1297">
        <v>237.760413</v>
      </c>
      <c r="C1297" s="2">
        <v>1</v>
      </c>
      <c r="H1297">
        <v>234.775622</v>
      </c>
      <c r="I1297" s="3">
        <v>4</v>
      </c>
      <c r="P1297">
        <v>2</v>
      </c>
      <c r="Q1297" t="str">
        <f>CONCATENATE(C1297,E1297,G1297,I1297)</f>
        <v>14</v>
      </c>
    </row>
    <row r="1298" spans="1:17" x14ac:dyDescent="0.25">
      <c r="A1298">
        <v>1466</v>
      </c>
      <c r="B1298">
        <v>237.85257200000001</v>
      </c>
      <c r="C1298" s="2">
        <v>1</v>
      </c>
      <c r="H1298">
        <v>234.71778899999998</v>
      </c>
      <c r="I1298" s="3">
        <v>4</v>
      </c>
      <c r="P1298">
        <v>2</v>
      </c>
      <c r="Q1298" t="str">
        <f>CONCATENATE(C1298,E1298,G1298,I1298)</f>
        <v>14</v>
      </c>
    </row>
    <row r="1299" spans="1:17" x14ac:dyDescent="0.25">
      <c r="A1299">
        <v>1467</v>
      </c>
      <c r="F1299">
        <v>236.82654400000001</v>
      </c>
      <c r="G1299" s="4">
        <v>3</v>
      </c>
      <c r="H1299">
        <v>234.67532</v>
      </c>
      <c r="I1299" s="3">
        <v>4</v>
      </c>
      <c r="P1299">
        <v>2</v>
      </c>
      <c r="Q1299" t="str">
        <f>CONCATENATE(C1299,E1299,G1299,I1299)</f>
        <v>34</v>
      </c>
    </row>
    <row r="1300" spans="1:17" x14ac:dyDescent="0.25">
      <c r="A1300">
        <v>1468</v>
      </c>
      <c r="F1300">
        <v>236.83407099999999</v>
      </c>
      <c r="G1300" s="4">
        <v>3</v>
      </c>
      <c r="H1300">
        <v>234.66279399999999</v>
      </c>
      <c r="I1300" s="3">
        <v>4</v>
      </c>
      <c r="P1300">
        <v>2</v>
      </c>
      <c r="Q1300" t="str">
        <f>CONCATENATE(C1300,E1300,G1300,I1300)</f>
        <v>34</v>
      </c>
    </row>
    <row r="1301" spans="1:17" x14ac:dyDescent="0.25">
      <c r="A1301">
        <v>1469</v>
      </c>
      <c r="F1301">
        <v>236.82128599999999</v>
      </c>
      <c r="G1301" s="4">
        <v>3</v>
      </c>
      <c r="H1301">
        <v>234.65593799999999</v>
      </c>
      <c r="I1301" s="3">
        <v>4</v>
      </c>
      <c r="P1301">
        <v>2</v>
      </c>
      <c r="Q1301" t="str">
        <f>CONCATENATE(C1301,E1301,G1301,I1301)</f>
        <v>34</v>
      </c>
    </row>
    <row r="1302" spans="1:17" x14ac:dyDescent="0.25">
      <c r="A1302">
        <v>1470</v>
      </c>
      <c r="F1302">
        <v>236.869326</v>
      </c>
      <c r="G1302" s="4">
        <v>3</v>
      </c>
      <c r="H1302">
        <v>234.66031899999999</v>
      </c>
      <c r="I1302" s="3">
        <v>4</v>
      </c>
      <c r="P1302">
        <v>2</v>
      </c>
      <c r="Q1302" t="str">
        <f>CONCATENATE(C1302,E1302,G1302,I1302)</f>
        <v>34</v>
      </c>
    </row>
    <row r="1303" spans="1:17" x14ac:dyDescent="0.25">
      <c r="A1303">
        <v>1471</v>
      </c>
      <c r="F1303">
        <v>236.89092299999999</v>
      </c>
      <c r="G1303" s="4">
        <v>3</v>
      </c>
      <c r="H1303">
        <v>234.64310499999999</v>
      </c>
      <c r="I1303" s="3">
        <v>4</v>
      </c>
      <c r="P1303">
        <v>2</v>
      </c>
      <c r="Q1303" t="str">
        <f>CONCATENATE(C1303,E1303,G1303,I1303)</f>
        <v>34</v>
      </c>
    </row>
    <row r="1304" spans="1:17" x14ac:dyDescent="0.25">
      <c r="A1304">
        <v>1472</v>
      </c>
      <c r="F1304">
        <v>236.88978800000001</v>
      </c>
      <c r="G1304" s="4">
        <v>3</v>
      </c>
      <c r="H1304">
        <v>234.66717399999999</v>
      </c>
      <c r="I1304" s="3">
        <v>4</v>
      </c>
      <c r="P1304">
        <v>2</v>
      </c>
      <c r="Q1304" t="str">
        <f>CONCATENATE(C1304,E1304,G1304,I1304)</f>
        <v>34</v>
      </c>
    </row>
    <row r="1305" spans="1:17" x14ac:dyDescent="0.25">
      <c r="A1305">
        <v>1473</v>
      </c>
      <c r="F1305">
        <v>236.878758</v>
      </c>
      <c r="G1305" s="4">
        <v>3</v>
      </c>
      <c r="H1305">
        <v>234.66717399999999</v>
      </c>
      <c r="I1305" s="3">
        <v>4</v>
      </c>
      <c r="P1305">
        <v>2</v>
      </c>
      <c r="Q1305" t="str">
        <f>CONCATENATE(C1305,E1305,G1305,I1305)</f>
        <v>34</v>
      </c>
    </row>
    <row r="1306" spans="1:17" x14ac:dyDescent="0.25">
      <c r="A1306">
        <v>1474</v>
      </c>
      <c r="D1306">
        <v>253.61044699999999</v>
      </c>
      <c r="E1306" s="5">
        <v>2</v>
      </c>
      <c r="F1306">
        <v>236.86716100000001</v>
      </c>
      <c r="G1306" s="4">
        <v>3</v>
      </c>
      <c r="H1306">
        <v>234.66717399999999</v>
      </c>
      <c r="I1306" s="3">
        <v>4</v>
      </c>
      <c r="P1306">
        <v>3</v>
      </c>
      <c r="Q1306" t="str">
        <f>CONCATENATE(C1306,E1306,G1306,I1306)</f>
        <v>234</v>
      </c>
    </row>
    <row r="1307" spans="1:17" x14ac:dyDescent="0.25">
      <c r="A1307">
        <v>1475</v>
      </c>
      <c r="D1307">
        <v>253.621117</v>
      </c>
      <c r="E1307" s="5">
        <v>2</v>
      </c>
      <c r="F1307">
        <v>236.89968500000001</v>
      </c>
      <c r="G1307" s="4">
        <v>3</v>
      </c>
      <c r="P1307">
        <v>2</v>
      </c>
      <c r="Q1307" t="str">
        <f>CONCATENATE(C1307,E1307,G1307,I1307)</f>
        <v>23</v>
      </c>
    </row>
    <row r="1308" spans="1:17" x14ac:dyDescent="0.25">
      <c r="A1308">
        <v>1476</v>
      </c>
      <c r="D1308">
        <v>253.64518799999999</v>
      </c>
      <c r="E1308" s="5">
        <v>2</v>
      </c>
      <c r="F1308">
        <v>236.82654400000001</v>
      </c>
      <c r="G1308" s="4">
        <v>3</v>
      </c>
      <c r="P1308">
        <v>2</v>
      </c>
      <c r="Q1308" t="str">
        <f>CONCATENATE(C1308,E1308,G1308,I1308)</f>
        <v>23</v>
      </c>
    </row>
    <row r="1309" spans="1:17" x14ac:dyDescent="0.25">
      <c r="A1309">
        <v>1477</v>
      </c>
      <c r="D1309">
        <v>253.675083</v>
      </c>
      <c r="E1309" s="5">
        <v>2</v>
      </c>
      <c r="F1309">
        <v>236.82654400000001</v>
      </c>
      <c r="G1309" s="4">
        <v>3</v>
      </c>
      <c r="P1309">
        <v>2</v>
      </c>
      <c r="Q1309" t="str">
        <f>CONCATENATE(C1309,E1309,G1309,I1309)</f>
        <v>23</v>
      </c>
    </row>
    <row r="1310" spans="1:17" x14ac:dyDescent="0.25">
      <c r="A1310">
        <v>1478</v>
      </c>
      <c r="D1310">
        <v>253.66008399999998</v>
      </c>
      <c r="E1310" s="5">
        <v>2</v>
      </c>
      <c r="P1310">
        <v>1</v>
      </c>
      <c r="Q1310" t="str">
        <f>CONCATENATE(C1310,E1310,G1310,I1310)</f>
        <v>2</v>
      </c>
    </row>
    <row r="1311" spans="1:17" x14ac:dyDescent="0.25">
      <c r="A1311">
        <v>1479</v>
      </c>
      <c r="D1311">
        <v>253.66498200000001</v>
      </c>
      <c r="E1311" s="5">
        <v>2</v>
      </c>
      <c r="P1311">
        <v>1</v>
      </c>
      <c r="Q1311" t="str">
        <f>CONCATENATE(C1311,E1311,G1311,I1311)</f>
        <v>2</v>
      </c>
    </row>
    <row r="1312" spans="1:17" x14ac:dyDescent="0.25">
      <c r="A1312">
        <v>1480</v>
      </c>
      <c r="D1312">
        <v>253.647198</v>
      </c>
      <c r="E1312" s="5">
        <v>2</v>
      </c>
      <c r="P1312">
        <v>1</v>
      </c>
      <c r="Q1312" t="str">
        <f>CONCATENATE(C1312,E1312,G1312,I1312)</f>
        <v>2</v>
      </c>
    </row>
    <row r="1313" spans="1:17" x14ac:dyDescent="0.25">
      <c r="A1313">
        <v>1481</v>
      </c>
      <c r="D1313">
        <v>253.63745499999999</v>
      </c>
      <c r="E1313" s="5">
        <v>2</v>
      </c>
      <c r="P1313">
        <v>1</v>
      </c>
      <c r="Q1313" t="str">
        <f>CONCATENATE(C1313,E1313,G1313,I1313)</f>
        <v>2</v>
      </c>
    </row>
    <row r="1314" spans="1:17" x14ac:dyDescent="0.25">
      <c r="A1314">
        <v>1482</v>
      </c>
      <c r="B1314">
        <v>262.04680300000001</v>
      </c>
      <c r="C1314" s="2">
        <v>1</v>
      </c>
      <c r="D1314">
        <v>253.63513599999999</v>
      </c>
      <c r="E1314" s="5">
        <v>2</v>
      </c>
      <c r="P1314">
        <v>2</v>
      </c>
      <c r="Q1314" t="str">
        <f>CONCATENATE(C1314,E1314,G1314,I1314)</f>
        <v>12</v>
      </c>
    </row>
    <row r="1315" spans="1:17" x14ac:dyDescent="0.25">
      <c r="A1315">
        <v>1483</v>
      </c>
      <c r="B1315">
        <v>262.088551</v>
      </c>
      <c r="C1315" s="2">
        <v>1</v>
      </c>
      <c r="D1315">
        <v>253.670906</v>
      </c>
      <c r="E1315" s="5">
        <v>2</v>
      </c>
      <c r="P1315">
        <v>2</v>
      </c>
      <c r="Q1315" t="str">
        <f>CONCATENATE(C1315,E1315,G1315,I1315)</f>
        <v>12</v>
      </c>
    </row>
    <row r="1316" spans="1:17" x14ac:dyDescent="0.25">
      <c r="A1316">
        <v>1484</v>
      </c>
      <c r="B1316">
        <v>262.08484299999998</v>
      </c>
      <c r="C1316" s="2">
        <v>1</v>
      </c>
      <c r="D1316">
        <v>253.61044699999999</v>
      </c>
      <c r="E1316" s="5">
        <v>2</v>
      </c>
      <c r="P1316">
        <v>2</v>
      </c>
      <c r="Q1316" t="str">
        <f>CONCATENATE(C1316,E1316,G1316,I1316)</f>
        <v>12</v>
      </c>
    </row>
    <row r="1317" spans="1:17" x14ac:dyDescent="0.25">
      <c r="A1317">
        <v>1485</v>
      </c>
      <c r="B1317">
        <v>262.06922200000002</v>
      </c>
      <c r="C1317" s="2">
        <v>1</v>
      </c>
      <c r="P1317">
        <v>1</v>
      </c>
      <c r="Q1317" t="str">
        <f>CONCATENATE(C1317,E1317,G1317,I1317)</f>
        <v>1</v>
      </c>
    </row>
    <row r="1318" spans="1:17" x14ac:dyDescent="0.25">
      <c r="A1318">
        <v>1486</v>
      </c>
      <c r="B1318">
        <v>262.06066900000002</v>
      </c>
      <c r="C1318" s="2">
        <v>1</v>
      </c>
      <c r="P1318">
        <v>1</v>
      </c>
      <c r="Q1318" t="str">
        <f>CONCATENATE(C1318,E1318,G1318,I1318)</f>
        <v>1</v>
      </c>
    </row>
    <row r="1319" spans="1:17" x14ac:dyDescent="0.25">
      <c r="A1319">
        <v>1487</v>
      </c>
      <c r="B1319">
        <v>262.08200499999998</v>
      </c>
      <c r="C1319" s="2">
        <v>1</v>
      </c>
      <c r="P1319">
        <v>1</v>
      </c>
      <c r="Q1319" t="str">
        <f>CONCATENATE(C1319,E1319,G1319,I1319)</f>
        <v>1</v>
      </c>
    </row>
    <row r="1320" spans="1:17" x14ac:dyDescent="0.25">
      <c r="A1320">
        <v>1488</v>
      </c>
      <c r="B1320">
        <v>262.081749</v>
      </c>
      <c r="C1320" s="2">
        <v>1</v>
      </c>
      <c r="P1320">
        <v>1</v>
      </c>
      <c r="Q1320" t="str">
        <f>CONCATENATE(C1320,E1320,G1320,I1320)</f>
        <v>1</v>
      </c>
    </row>
    <row r="1321" spans="1:17" x14ac:dyDescent="0.25">
      <c r="A1321">
        <v>1489</v>
      </c>
      <c r="B1321">
        <v>262.04891600000002</v>
      </c>
      <c r="C1321" s="2">
        <v>1</v>
      </c>
      <c r="H1321">
        <v>257.053562</v>
      </c>
      <c r="I1321" s="3">
        <v>4</v>
      </c>
      <c r="P1321">
        <v>2</v>
      </c>
      <c r="Q1321" t="str">
        <f>CONCATENATE(C1321,E1321,G1321,I1321)</f>
        <v>14</v>
      </c>
    </row>
    <row r="1322" spans="1:17" x14ac:dyDescent="0.25">
      <c r="A1322">
        <v>1490</v>
      </c>
      <c r="B1322">
        <v>262.07690500000001</v>
      </c>
      <c r="C1322" s="2">
        <v>1</v>
      </c>
      <c r="H1322">
        <v>257.06412899999998</v>
      </c>
      <c r="I1322" s="3">
        <v>4</v>
      </c>
      <c r="P1322">
        <v>2</v>
      </c>
      <c r="Q1322" t="str">
        <f>CONCATENATE(C1322,E1322,G1322,I1322)</f>
        <v>14</v>
      </c>
    </row>
    <row r="1323" spans="1:17" x14ac:dyDescent="0.25">
      <c r="A1323">
        <v>1491</v>
      </c>
      <c r="B1323">
        <v>262.07448199999999</v>
      </c>
      <c r="C1323" s="2">
        <v>1</v>
      </c>
      <c r="H1323">
        <v>257.07495499999999</v>
      </c>
      <c r="I1323" s="3">
        <v>4</v>
      </c>
      <c r="P1323">
        <v>2</v>
      </c>
      <c r="Q1323" t="str">
        <f>CONCATENATE(C1323,E1323,G1323,I1323)</f>
        <v>14</v>
      </c>
    </row>
    <row r="1324" spans="1:17" x14ac:dyDescent="0.25">
      <c r="A1324">
        <v>1492</v>
      </c>
      <c r="B1324">
        <v>262.04721499999999</v>
      </c>
      <c r="C1324" s="2">
        <v>1</v>
      </c>
      <c r="H1324">
        <v>257.08423299999998</v>
      </c>
      <c r="I1324" s="3">
        <v>4</v>
      </c>
      <c r="P1324">
        <v>2</v>
      </c>
      <c r="Q1324" t="str">
        <f>CONCATENATE(C1324,E1324,G1324,I1324)</f>
        <v>14</v>
      </c>
    </row>
    <row r="1325" spans="1:17" x14ac:dyDescent="0.25">
      <c r="A1325">
        <v>1493</v>
      </c>
      <c r="B1325">
        <v>262.04680300000001</v>
      </c>
      <c r="C1325" s="2">
        <v>1</v>
      </c>
      <c r="F1325">
        <v>260.780529</v>
      </c>
      <c r="G1325" s="4">
        <v>3</v>
      </c>
      <c r="H1325">
        <v>257.03531700000002</v>
      </c>
      <c r="I1325" s="3">
        <v>4</v>
      </c>
      <c r="P1325">
        <v>3</v>
      </c>
      <c r="Q1325" t="str">
        <f>CONCATENATE(C1325,E1325,G1325,I1325)</f>
        <v>134</v>
      </c>
    </row>
    <row r="1326" spans="1:17" x14ac:dyDescent="0.25">
      <c r="A1326">
        <v>1494</v>
      </c>
      <c r="F1326">
        <v>260.780529</v>
      </c>
      <c r="G1326" s="4">
        <v>3</v>
      </c>
      <c r="H1326">
        <v>257.03356600000001</v>
      </c>
      <c r="I1326" s="3">
        <v>4</v>
      </c>
      <c r="P1326">
        <v>2</v>
      </c>
      <c r="Q1326" t="str">
        <f>CONCATENATE(C1326,E1326,G1326,I1326)</f>
        <v>34</v>
      </c>
    </row>
    <row r="1327" spans="1:17" x14ac:dyDescent="0.25">
      <c r="A1327">
        <v>1495</v>
      </c>
      <c r="F1327">
        <v>260.780529</v>
      </c>
      <c r="G1327" s="4">
        <v>3</v>
      </c>
      <c r="H1327">
        <v>257.053562</v>
      </c>
      <c r="I1327" s="3">
        <v>4</v>
      </c>
      <c r="J1327">
        <v>235.77345700000001</v>
      </c>
      <c r="K1327" t="s">
        <v>22</v>
      </c>
      <c r="Q1327" t="str">
        <f>CONCATENATE(C1327,E1327,G1327,I1327)</f>
        <v>34</v>
      </c>
    </row>
    <row r="1328" spans="1:17" x14ac:dyDescent="0.25">
      <c r="A1328">
        <v>1527</v>
      </c>
      <c r="Q1328" t="str">
        <f>CONCATENATE(C1328,E1328,G1328,I1328)</f>
        <v/>
      </c>
    </row>
    <row r="1329" spans="1:17" x14ac:dyDescent="0.25">
      <c r="A1329">
        <v>1528</v>
      </c>
      <c r="Q1329" t="str">
        <f>CONCATENATE(C1329,E1329,G1329,I1329)</f>
        <v/>
      </c>
    </row>
    <row r="1330" spans="1:17" x14ac:dyDescent="0.25">
      <c r="A1330">
        <v>1529</v>
      </c>
      <c r="J1330">
        <v>235.558571</v>
      </c>
      <c r="K1330" t="s">
        <v>22</v>
      </c>
      <c r="Q1330" t="str">
        <f>CONCATENATE(C1330,E1330,G1330,I1330)</f>
        <v/>
      </c>
    </row>
    <row r="1331" spans="1:17" x14ac:dyDescent="0.25">
      <c r="A1331">
        <v>1530</v>
      </c>
      <c r="D1331">
        <v>237.78396599999999</v>
      </c>
      <c r="E1331" s="5">
        <v>2</v>
      </c>
      <c r="P1331">
        <v>1</v>
      </c>
      <c r="Q1331" t="str">
        <f>CONCATENATE(C1331,E1331,G1331,I1331)</f>
        <v>2</v>
      </c>
    </row>
    <row r="1332" spans="1:17" x14ac:dyDescent="0.25">
      <c r="A1332">
        <v>1531</v>
      </c>
      <c r="D1332">
        <v>237.77979299999998</v>
      </c>
      <c r="E1332" s="5">
        <v>2</v>
      </c>
      <c r="P1332">
        <v>1</v>
      </c>
      <c r="Q1332" t="str">
        <f>CONCATENATE(C1332,E1332,G1332,I1332)</f>
        <v>2</v>
      </c>
    </row>
    <row r="1333" spans="1:17" x14ac:dyDescent="0.25">
      <c r="A1333">
        <v>1532</v>
      </c>
      <c r="D1333">
        <v>237.799172</v>
      </c>
      <c r="E1333" s="5">
        <v>2</v>
      </c>
      <c r="P1333">
        <v>1</v>
      </c>
      <c r="Q1333" t="str">
        <f>CONCATENATE(C1333,E1333,G1333,I1333)</f>
        <v>2</v>
      </c>
    </row>
    <row r="1334" spans="1:17" x14ac:dyDescent="0.25">
      <c r="A1334">
        <v>1533</v>
      </c>
      <c r="D1334">
        <v>237.815977</v>
      </c>
      <c r="E1334" s="5">
        <v>2</v>
      </c>
      <c r="P1334">
        <v>1</v>
      </c>
      <c r="Q1334" t="str">
        <f>CONCATENATE(C1334,E1334,G1334,I1334)</f>
        <v>2</v>
      </c>
    </row>
    <row r="1335" spans="1:17" x14ac:dyDescent="0.25">
      <c r="A1335">
        <v>1534</v>
      </c>
      <c r="D1335">
        <v>237.79520400000001</v>
      </c>
      <c r="E1335" s="5">
        <v>2</v>
      </c>
      <c r="P1335">
        <v>1</v>
      </c>
      <c r="Q1335" t="str">
        <f>CONCATENATE(C1335,E1335,G1335,I1335)</f>
        <v>2</v>
      </c>
    </row>
    <row r="1336" spans="1:17" x14ac:dyDescent="0.25">
      <c r="A1336">
        <v>1535</v>
      </c>
      <c r="D1336">
        <v>237.839789</v>
      </c>
      <c r="E1336" s="5">
        <v>2</v>
      </c>
      <c r="F1336">
        <v>242.601134</v>
      </c>
      <c r="G1336" s="4">
        <v>3</v>
      </c>
      <c r="P1336">
        <v>2</v>
      </c>
      <c r="Q1336" t="str">
        <f>CONCATENATE(C1336,E1336,G1336,I1336)</f>
        <v>23</v>
      </c>
    </row>
    <row r="1337" spans="1:17" x14ac:dyDescent="0.25">
      <c r="A1337">
        <v>1536</v>
      </c>
      <c r="D1337">
        <v>237.88283000000001</v>
      </c>
      <c r="E1337" s="5">
        <v>2</v>
      </c>
      <c r="F1337">
        <v>242.546807</v>
      </c>
      <c r="G1337" s="4">
        <v>3</v>
      </c>
      <c r="P1337">
        <v>2</v>
      </c>
      <c r="Q1337" t="str">
        <f>CONCATENATE(C1337,E1337,G1337,I1337)</f>
        <v>23</v>
      </c>
    </row>
    <row r="1338" spans="1:17" x14ac:dyDescent="0.25">
      <c r="A1338">
        <v>1537</v>
      </c>
      <c r="D1338">
        <v>237.87205499999999</v>
      </c>
      <c r="E1338" s="5">
        <v>2</v>
      </c>
      <c r="F1338">
        <v>242.570414</v>
      </c>
      <c r="G1338" s="4">
        <v>3</v>
      </c>
      <c r="P1338">
        <v>2</v>
      </c>
      <c r="Q1338" t="str">
        <f>CONCATENATE(C1338,E1338,G1338,I1338)</f>
        <v>23</v>
      </c>
    </row>
    <row r="1339" spans="1:17" x14ac:dyDescent="0.25">
      <c r="A1339">
        <v>1538</v>
      </c>
      <c r="D1339">
        <v>237.78396599999999</v>
      </c>
      <c r="E1339" s="5">
        <v>2</v>
      </c>
      <c r="F1339">
        <v>242.56639300000001</v>
      </c>
      <c r="G1339" s="4">
        <v>3</v>
      </c>
      <c r="H1339">
        <v>239.80973699999998</v>
      </c>
      <c r="I1339" s="3">
        <v>4</v>
      </c>
      <c r="P1339">
        <v>3</v>
      </c>
      <c r="Q1339" t="str">
        <f>CONCATENATE(C1339,E1339,G1339,I1339)</f>
        <v>234</v>
      </c>
    </row>
    <row r="1340" spans="1:17" x14ac:dyDescent="0.25">
      <c r="A1340">
        <v>1539</v>
      </c>
      <c r="F1340">
        <v>242.563559</v>
      </c>
      <c r="G1340" s="4">
        <v>3</v>
      </c>
      <c r="H1340">
        <v>239.793499</v>
      </c>
      <c r="I1340" s="3">
        <v>4</v>
      </c>
      <c r="P1340">
        <v>2</v>
      </c>
      <c r="Q1340" t="str">
        <f>CONCATENATE(C1340,E1340,G1340,I1340)</f>
        <v>34</v>
      </c>
    </row>
    <row r="1341" spans="1:17" x14ac:dyDescent="0.25">
      <c r="A1341">
        <v>1540</v>
      </c>
      <c r="F1341">
        <v>242.54361399999999</v>
      </c>
      <c r="G1341" s="4">
        <v>3</v>
      </c>
      <c r="H1341">
        <v>239.731596</v>
      </c>
      <c r="I1341" s="3">
        <v>4</v>
      </c>
      <c r="P1341">
        <v>2</v>
      </c>
      <c r="Q1341" t="str">
        <f>CONCATENATE(C1341,E1341,G1341,I1341)</f>
        <v>34</v>
      </c>
    </row>
    <row r="1342" spans="1:17" x14ac:dyDescent="0.25">
      <c r="A1342">
        <v>1541</v>
      </c>
      <c r="F1342">
        <v>242.54211599999999</v>
      </c>
      <c r="G1342" s="4">
        <v>3</v>
      </c>
      <c r="H1342">
        <v>239.74283399999999</v>
      </c>
      <c r="I1342" s="3">
        <v>4</v>
      </c>
      <c r="P1342">
        <v>2</v>
      </c>
      <c r="Q1342" t="str">
        <f>CONCATENATE(C1342,E1342,G1342,I1342)</f>
        <v>34</v>
      </c>
    </row>
    <row r="1343" spans="1:17" x14ac:dyDescent="0.25">
      <c r="A1343">
        <v>1542</v>
      </c>
      <c r="F1343">
        <v>242.55046899999999</v>
      </c>
      <c r="G1343" s="4">
        <v>3</v>
      </c>
      <c r="H1343">
        <v>239.74195499999999</v>
      </c>
      <c r="I1343" s="3">
        <v>4</v>
      </c>
      <c r="P1343">
        <v>2</v>
      </c>
      <c r="Q1343" t="str">
        <f>CONCATENATE(C1343,E1343,G1343,I1343)</f>
        <v>34</v>
      </c>
    </row>
    <row r="1344" spans="1:17" x14ac:dyDescent="0.25">
      <c r="A1344">
        <v>1543</v>
      </c>
      <c r="F1344">
        <v>242.601134</v>
      </c>
      <c r="G1344" s="4">
        <v>3</v>
      </c>
      <c r="H1344">
        <v>239.71979199999998</v>
      </c>
      <c r="I1344" s="3">
        <v>4</v>
      </c>
      <c r="P1344">
        <v>2</v>
      </c>
      <c r="Q1344" t="str">
        <f>CONCATENATE(C1344,E1344,G1344,I1344)</f>
        <v>34</v>
      </c>
    </row>
    <row r="1345" spans="1:17" x14ac:dyDescent="0.25">
      <c r="A1345">
        <v>1544</v>
      </c>
      <c r="F1345">
        <v>242.601134</v>
      </c>
      <c r="G1345" s="4">
        <v>3</v>
      </c>
      <c r="H1345">
        <v>239.71886499999999</v>
      </c>
      <c r="I1345" s="3">
        <v>4</v>
      </c>
      <c r="P1345">
        <v>2</v>
      </c>
      <c r="Q1345" t="str">
        <f>CONCATENATE(C1345,E1345,G1345,I1345)</f>
        <v>34</v>
      </c>
    </row>
    <row r="1346" spans="1:17" x14ac:dyDescent="0.25">
      <c r="A1346">
        <v>1545</v>
      </c>
      <c r="H1346">
        <v>239.7517</v>
      </c>
      <c r="I1346" s="3">
        <v>4</v>
      </c>
      <c r="P1346">
        <v>1</v>
      </c>
      <c r="Q1346" t="str">
        <f>CONCATENATE(C1346,E1346,G1346,I1346)</f>
        <v>4</v>
      </c>
    </row>
    <row r="1347" spans="1:17" x14ac:dyDescent="0.25">
      <c r="A1347">
        <v>1546</v>
      </c>
      <c r="H1347">
        <v>239.80973699999998</v>
      </c>
      <c r="I1347" s="3">
        <v>4</v>
      </c>
      <c r="P1347">
        <v>1</v>
      </c>
      <c r="Q1347" t="str">
        <f>CONCATENATE(C1347,E1347,G1347,I1347)</f>
        <v>4</v>
      </c>
    </row>
    <row r="1348" spans="1:17" x14ac:dyDescent="0.25">
      <c r="A1348">
        <v>1547</v>
      </c>
      <c r="P1348">
        <v>0</v>
      </c>
      <c r="Q1348" t="str">
        <f>CONCATENATE(C1348,E1348,G1348,I1348)</f>
        <v/>
      </c>
    </row>
    <row r="1349" spans="1:17" x14ac:dyDescent="0.25">
      <c r="A1349">
        <v>1548</v>
      </c>
      <c r="P1349">
        <v>0</v>
      </c>
      <c r="Q1349" t="str">
        <f>CONCATENATE(C1349,E1349,G1349,I1349)</f>
        <v/>
      </c>
    </row>
    <row r="1350" spans="1:17" x14ac:dyDescent="0.25">
      <c r="A1350">
        <v>1549</v>
      </c>
      <c r="P1350">
        <v>0</v>
      </c>
      <c r="Q1350" t="str">
        <f>CONCATENATE(C1350,E1350,G1350,I1350)</f>
        <v/>
      </c>
    </row>
    <row r="1351" spans="1:17" x14ac:dyDescent="0.25">
      <c r="A1351">
        <v>1550</v>
      </c>
      <c r="P1351">
        <v>0</v>
      </c>
      <c r="Q1351" t="str">
        <f>CONCATENATE(C1351,E1351,G1351,I1351)</f>
        <v/>
      </c>
    </row>
    <row r="1352" spans="1:17" x14ac:dyDescent="0.25">
      <c r="A1352">
        <v>1551</v>
      </c>
      <c r="P1352">
        <v>0</v>
      </c>
      <c r="Q1352" t="str">
        <f>CONCATENATE(C1352,E1352,G1352,I1352)</f>
        <v/>
      </c>
    </row>
    <row r="1353" spans="1:17" x14ac:dyDescent="0.25">
      <c r="A1353">
        <v>1552</v>
      </c>
      <c r="D1353">
        <v>216.46608000000001</v>
      </c>
      <c r="E1353" s="5">
        <v>2</v>
      </c>
      <c r="P1353">
        <v>1</v>
      </c>
      <c r="Q1353" t="str">
        <f>CONCATENATE(C1353,E1353,G1353,I1353)</f>
        <v>2</v>
      </c>
    </row>
    <row r="1354" spans="1:17" x14ac:dyDescent="0.25">
      <c r="A1354">
        <v>1553</v>
      </c>
      <c r="D1354">
        <v>216.39046500000001</v>
      </c>
      <c r="E1354" s="5">
        <v>2</v>
      </c>
      <c r="P1354">
        <v>1</v>
      </c>
      <c r="Q1354" t="str">
        <f>CONCATENATE(C1354,E1354,G1354,I1354)</f>
        <v>2</v>
      </c>
    </row>
    <row r="1355" spans="1:17" x14ac:dyDescent="0.25">
      <c r="A1355">
        <v>1554</v>
      </c>
      <c r="D1355">
        <v>216.34989999999999</v>
      </c>
      <c r="E1355" s="5">
        <v>2</v>
      </c>
      <c r="P1355">
        <v>1</v>
      </c>
      <c r="Q1355" t="str">
        <f>CONCATENATE(C1355,E1355,G1355,I1355)</f>
        <v>2</v>
      </c>
    </row>
    <row r="1356" spans="1:17" x14ac:dyDescent="0.25">
      <c r="A1356">
        <v>1555</v>
      </c>
      <c r="B1356">
        <v>213.69705099999999</v>
      </c>
      <c r="C1356" s="2">
        <v>1</v>
      </c>
      <c r="D1356">
        <v>216.50246899999999</v>
      </c>
      <c r="E1356" s="5">
        <v>2</v>
      </c>
      <c r="P1356">
        <v>2</v>
      </c>
      <c r="Q1356" t="str">
        <f>CONCATENATE(C1356,E1356,G1356,I1356)</f>
        <v>12</v>
      </c>
    </row>
    <row r="1357" spans="1:17" x14ac:dyDescent="0.25">
      <c r="A1357">
        <v>1556</v>
      </c>
      <c r="B1357">
        <v>213.69766999999999</v>
      </c>
      <c r="C1357" s="2">
        <v>1</v>
      </c>
      <c r="D1357">
        <v>216.50123199999999</v>
      </c>
      <c r="E1357" s="5">
        <v>2</v>
      </c>
      <c r="P1357">
        <v>2</v>
      </c>
      <c r="Q1357" t="str">
        <f>CONCATENATE(C1357,E1357,G1357,I1357)</f>
        <v>12</v>
      </c>
    </row>
    <row r="1358" spans="1:17" x14ac:dyDescent="0.25">
      <c r="A1358">
        <v>1557</v>
      </c>
      <c r="B1358">
        <v>213.710916</v>
      </c>
      <c r="C1358" s="2">
        <v>1</v>
      </c>
      <c r="D1358">
        <v>216.484893</v>
      </c>
      <c r="E1358" s="5">
        <v>2</v>
      </c>
      <c r="P1358">
        <v>2</v>
      </c>
      <c r="Q1358" t="str">
        <f>CONCATENATE(C1358,E1358,G1358,I1358)</f>
        <v>12</v>
      </c>
    </row>
    <row r="1359" spans="1:17" x14ac:dyDescent="0.25">
      <c r="A1359">
        <v>1558</v>
      </c>
      <c r="B1359">
        <v>213.684732</v>
      </c>
      <c r="C1359" s="2">
        <v>1</v>
      </c>
      <c r="D1359">
        <v>216.51118</v>
      </c>
      <c r="E1359" s="5">
        <v>2</v>
      </c>
      <c r="P1359">
        <v>2</v>
      </c>
      <c r="Q1359" t="str">
        <f>CONCATENATE(C1359,E1359,G1359,I1359)</f>
        <v>12</v>
      </c>
    </row>
    <row r="1360" spans="1:17" x14ac:dyDescent="0.25">
      <c r="A1360">
        <v>1559</v>
      </c>
      <c r="B1360">
        <v>213.69705099999999</v>
      </c>
      <c r="C1360" s="2">
        <v>1</v>
      </c>
      <c r="D1360">
        <v>216.46608000000001</v>
      </c>
      <c r="E1360" s="5">
        <v>2</v>
      </c>
      <c r="P1360">
        <v>2</v>
      </c>
      <c r="Q1360" t="str">
        <f>CONCATENATE(C1360,E1360,G1360,I1360)</f>
        <v>12</v>
      </c>
    </row>
    <row r="1361" spans="1:17" x14ac:dyDescent="0.25">
      <c r="A1361">
        <v>1560</v>
      </c>
      <c r="B1361">
        <v>213.69705099999999</v>
      </c>
      <c r="C1361" s="2">
        <v>1</v>
      </c>
      <c r="P1361">
        <v>1</v>
      </c>
      <c r="Q1361" t="str">
        <f>CONCATENATE(C1361,E1361,G1361,I1361)</f>
        <v>1</v>
      </c>
    </row>
    <row r="1362" spans="1:17" x14ac:dyDescent="0.25">
      <c r="A1362">
        <v>1561</v>
      </c>
      <c r="B1362">
        <v>213.69705099999999</v>
      </c>
      <c r="C1362" s="2">
        <v>1</v>
      </c>
      <c r="F1362">
        <v>213.75999300000001</v>
      </c>
      <c r="G1362" s="4">
        <v>3</v>
      </c>
      <c r="H1362">
        <v>214.33681100000001</v>
      </c>
      <c r="I1362" s="3">
        <v>4</v>
      </c>
      <c r="P1362">
        <v>3</v>
      </c>
      <c r="Q1362" t="str">
        <f>CONCATENATE(C1362,E1362,G1362,I1362)</f>
        <v>134</v>
      </c>
    </row>
    <row r="1363" spans="1:17" x14ac:dyDescent="0.25">
      <c r="A1363">
        <v>1562</v>
      </c>
      <c r="B1363">
        <v>213.69705099999999</v>
      </c>
      <c r="C1363" s="2">
        <v>1</v>
      </c>
      <c r="F1363">
        <v>213.75999300000001</v>
      </c>
      <c r="G1363" s="4">
        <v>3</v>
      </c>
      <c r="H1363">
        <v>214.23392999999999</v>
      </c>
      <c r="I1363" s="3">
        <v>4</v>
      </c>
      <c r="P1363">
        <v>3</v>
      </c>
      <c r="Q1363" t="str">
        <f>CONCATENATE(C1363,E1363,G1363,I1363)</f>
        <v>134</v>
      </c>
    </row>
    <row r="1364" spans="1:17" x14ac:dyDescent="0.25">
      <c r="A1364">
        <v>1563</v>
      </c>
      <c r="F1364">
        <v>213.75999300000001</v>
      </c>
      <c r="G1364" s="4">
        <v>3</v>
      </c>
      <c r="H1364">
        <v>214.33098699999999</v>
      </c>
      <c r="I1364" s="3">
        <v>4</v>
      </c>
      <c r="P1364">
        <v>2</v>
      </c>
      <c r="Q1364" t="str">
        <f>CONCATENATE(C1364,E1364,G1364,I1364)</f>
        <v>34</v>
      </c>
    </row>
    <row r="1365" spans="1:17" x14ac:dyDescent="0.25">
      <c r="A1365">
        <v>1564</v>
      </c>
      <c r="F1365">
        <v>213.75999300000001</v>
      </c>
      <c r="G1365" s="4">
        <v>3</v>
      </c>
      <c r="H1365">
        <v>214.31139999999999</v>
      </c>
      <c r="I1365" s="3">
        <v>4</v>
      </c>
      <c r="P1365">
        <v>2</v>
      </c>
      <c r="Q1365" t="str">
        <f>CONCATENATE(C1365,E1365,G1365,I1365)</f>
        <v>34</v>
      </c>
    </row>
    <row r="1366" spans="1:17" x14ac:dyDescent="0.25">
      <c r="A1366">
        <v>1565</v>
      </c>
      <c r="F1366">
        <v>213.75999300000001</v>
      </c>
      <c r="G1366" s="4">
        <v>3</v>
      </c>
      <c r="H1366">
        <v>214.312173</v>
      </c>
      <c r="I1366" s="3">
        <v>4</v>
      </c>
      <c r="P1366">
        <v>2</v>
      </c>
      <c r="Q1366" t="str">
        <f>CONCATENATE(C1366,E1366,G1366,I1366)</f>
        <v>34</v>
      </c>
    </row>
    <row r="1367" spans="1:17" x14ac:dyDescent="0.25">
      <c r="A1367">
        <v>1566</v>
      </c>
      <c r="F1367">
        <v>213.75999300000001</v>
      </c>
      <c r="G1367" s="4">
        <v>3</v>
      </c>
      <c r="H1367">
        <v>214.298205</v>
      </c>
      <c r="I1367" s="3">
        <v>4</v>
      </c>
      <c r="P1367">
        <v>2</v>
      </c>
      <c r="Q1367" t="str">
        <f>CONCATENATE(C1367,E1367,G1367,I1367)</f>
        <v>34</v>
      </c>
    </row>
    <row r="1368" spans="1:17" x14ac:dyDescent="0.25">
      <c r="A1368">
        <v>1567</v>
      </c>
      <c r="F1368">
        <v>213.75999300000001</v>
      </c>
      <c r="G1368" s="4">
        <v>3</v>
      </c>
      <c r="H1368">
        <v>214.30088499999999</v>
      </c>
      <c r="I1368" s="3">
        <v>4</v>
      </c>
      <c r="P1368">
        <v>2</v>
      </c>
      <c r="Q1368" t="str">
        <f>CONCATENATE(C1368,E1368,G1368,I1368)</f>
        <v>34</v>
      </c>
    </row>
    <row r="1369" spans="1:17" x14ac:dyDescent="0.25">
      <c r="A1369">
        <v>1568</v>
      </c>
      <c r="F1369">
        <v>213.75999300000001</v>
      </c>
      <c r="G1369" s="4">
        <v>3</v>
      </c>
      <c r="H1369">
        <v>214.33681100000001</v>
      </c>
      <c r="I1369" s="3">
        <v>4</v>
      </c>
      <c r="P1369">
        <v>2</v>
      </c>
      <c r="Q1369" t="str">
        <f>CONCATENATE(C1369,E1369,G1369,I1369)</f>
        <v>34</v>
      </c>
    </row>
    <row r="1370" spans="1:17" x14ac:dyDescent="0.25">
      <c r="A1370">
        <v>1569</v>
      </c>
      <c r="P1370">
        <v>0</v>
      </c>
      <c r="Q1370" t="str">
        <f>CONCATENATE(C1370,E1370,G1370,I1370)</f>
        <v/>
      </c>
    </row>
    <row r="1371" spans="1:17" x14ac:dyDescent="0.25">
      <c r="A1371">
        <v>1570</v>
      </c>
      <c r="P1371">
        <v>0</v>
      </c>
      <c r="Q1371" t="str">
        <f>CONCATENATE(C1371,E1371,G1371,I1371)</f>
        <v/>
      </c>
    </row>
    <row r="1372" spans="1:17" x14ac:dyDescent="0.25">
      <c r="A1372">
        <v>1571</v>
      </c>
      <c r="P1372">
        <v>0</v>
      </c>
      <c r="Q1372" t="str">
        <f>CONCATENATE(C1372,E1372,G1372,I1372)</f>
        <v/>
      </c>
    </row>
    <row r="1373" spans="1:17" x14ac:dyDescent="0.25">
      <c r="A1373">
        <v>1572</v>
      </c>
      <c r="P1373">
        <v>0</v>
      </c>
      <c r="Q1373" t="str">
        <f>CONCATENATE(C1373,E1373,G1373,I1373)</f>
        <v/>
      </c>
    </row>
    <row r="1374" spans="1:17" x14ac:dyDescent="0.25">
      <c r="A1374">
        <v>1573</v>
      </c>
      <c r="D1374">
        <v>191.11404999999999</v>
      </c>
      <c r="E1374" s="5">
        <v>2</v>
      </c>
      <c r="P1374">
        <v>1</v>
      </c>
      <c r="Q1374" t="str">
        <f>CONCATENATE(C1374,E1374,G1374,I1374)</f>
        <v>2</v>
      </c>
    </row>
    <row r="1375" spans="1:17" x14ac:dyDescent="0.25">
      <c r="A1375">
        <v>1574</v>
      </c>
      <c r="D1375">
        <v>191.10629900000001</v>
      </c>
      <c r="E1375" s="5">
        <v>2</v>
      </c>
      <c r="P1375">
        <v>1</v>
      </c>
      <c r="Q1375" t="str">
        <f>CONCATENATE(C1375,E1375,G1375,I1375)</f>
        <v>2</v>
      </c>
    </row>
    <row r="1376" spans="1:17" x14ac:dyDescent="0.25">
      <c r="A1376">
        <v>1575</v>
      </c>
      <c r="D1376">
        <v>191.09742199999999</v>
      </c>
      <c r="E1376" s="5">
        <v>2</v>
      </c>
      <c r="P1376">
        <v>1</v>
      </c>
      <c r="Q1376" t="str">
        <f>CONCATENATE(C1376,E1376,G1376,I1376)</f>
        <v>2</v>
      </c>
    </row>
    <row r="1377" spans="1:17" x14ac:dyDescent="0.25">
      <c r="A1377">
        <v>1576</v>
      </c>
      <c r="D1377">
        <v>191.07808499999999</v>
      </c>
      <c r="E1377" s="5">
        <v>2</v>
      </c>
      <c r="P1377">
        <v>1</v>
      </c>
      <c r="Q1377" t="str">
        <f>CONCATENATE(C1377,E1377,G1377,I1377)</f>
        <v>2</v>
      </c>
    </row>
    <row r="1378" spans="1:17" x14ac:dyDescent="0.25">
      <c r="A1378">
        <v>1577</v>
      </c>
      <c r="B1378">
        <v>185.73848599999999</v>
      </c>
      <c r="C1378" s="2">
        <v>1</v>
      </c>
      <c r="D1378">
        <v>191.097014</v>
      </c>
      <c r="E1378" s="5">
        <v>2</v>
      </c>
      <c r="P1378">
        <v>2</v>
      </c>
      <c r="Q1378" t="str">
        <f>CONCATENATE(C1378,E1378,G1378,I1378)</f>
        <v>12</v>
      </c>
    </row>
    <row r="1379" spans="1:17" x14ac:dyDescent="0.25">
      <c r="A1379">
        <v>1578</v>
      </c>
      <c r="B1379">
        <v>185.66554099999999</v>
      </c>
      <c r="C1379" s="2">
        <v>1</v>
      </c>
      <c r="D1379">
        <v>191.03437300000002</v>
      </c>
      <c r="E1379" s="5">
        <v>2</v>
      </c>
      <c r="P1379">
        <v>2</v>
      </c>
      <c r="Q1379" t="str">
        <f>CONCATENATE(C1379,E1379,G1379,I1379)</f>
        <v>12</v>
      </c>
    </row>
    <row r="1380" spans="1:17" x14ac:dyDescent="0.25">
      <c r="A1380">
        <v>1579</v>
      </c>
      <c r="B1380">
        <v>185.72996699999999</v>
      </c>
      <c r="C1380" s="2">
        <v>1</v>
      </c>
      <c r="D1380">
        <v>191.11404999999999</v>
      </c>
      <c r="E1380" s="5">
        <v>2</v>
      </c>
      <c r="P1380">
        <v>2</v>
      </c>
      <c r="Q1380" t="str">
        <f>CONCATENATE(C1380,E1380,G1380,I1380)</f>
        <v>12</v>
      </c>
    </row>
    <row r="1381" spans="1:17" x14ac:dyDescent="0.25">
      <c r="A1381">
        <v>1580</v>
      </c>
      <c r="B1381">
        <v>185.68997400000001</v>
      </c>
      <c r="C1381" s="2">
        <v>1</v>
      </c>
      <c r="D1381">
        <v>191.11404999999999</v>
      </c>
      <c r="E1381" s="5">
        <v>2</v>
      </c>
      <c r="P1381">
        <v>2</v>
      </c>
      <c r="Q1381" t="str">
        <f>CONCATENATE(C1381,E1381,G1381,I1381)</f>
        <v>12</v>
      </c>
    </row>
    <row r="1382" spans="1:17" x14ac:dyDescent="0.25">
      <c r="A1382">
        <v>1581</v>
      </c>
      <c r="B1382">
        <v>185.69456300000002</v>
      </c>
      <c r="C1382" s="2">
        <v>1</v>
      </c>
      <c r="P1382">
        <v>1</v>
      </c>
      <c r="Q1382" t="str">
        <f>CONCATENATE(C1382,E1382,G1382,I1382)</f>
        <v>1</v>
      </c>
    </row>
    <row r="1383" spans="1:17" x14ac:dyDescent="0.25">
      <c r="A1383">
        <v>1582</v>
      </c>
      <c r="B1383">
        <v>185.675028</v>
      </c>
      <c r="C1383" s="2">
        <v>1</v>
      </c>
      <c r="P1383">
        <v>1</v>
      </c>
      <c r="Q1383" t="str">
        <f>CONCATENATE(C1383,E1383,G1383,I1383)</f>
        <v>1</v>
      </c>
    </row>
    <row r="1384" spans="1:17" x14ac:dyDescent="0.25">
      <c r="A1384">
        <v>1583</v>
      </c>
      <c r="B1384">
        <v>185.73848599999999</v>
      </c>
      <c r="C1384" s="2">
        <v>1</v>
      </c>
      <c r="P1384">
        <v>1</v>
      </c>
      <c r="Q1384" t="str">
        <f>CONCATENATE(C1384,E1384,G1384,I1384)</f>
        <v>1</v>
      </c>
    </row>
    <row r="1385" spans="1:17" x14ac:dyDescent="0.25">
      <c r="A1385">
        <v>1584</v>
      </c>
      <c r="F1385">
        <v>186.720934</v>
      </c>
      <c r="G1385" s="4">
        <v>3</v>
      </c>
      <c r="H1385">
        <v>186.18063599999999</v>
      </c>
      <c r="I1385" s="3">
        <v>4</v>
      </c>
      <c r="P1385">
        <v>2</v>
      </c>
      <c r="Q1385" t="str">
        <f>CONCATENATE(C1385,E1385,G1385,I1385)</f>
        <v>34</v>
      </c>
    </row>
    <row r="1386" spans="1:17" x14ac:dyDescent="0.25">
      <c r="A1386">
        <v>1585</v>
      </c>
      <c r="F1386">
        <v>186.73103499999999</v>
      </c>
      <c r="G1386" s="4">
        <v>3</v>
      </c>
      <c r="H1386">
        <v>186.19736699999999</v>
      </c>
      <c r="I1386" s="3">
        <v>4</v>
      </c>
      <c r="P1386">
        <v>2</v>
      </c>
      <c r="Q1386" t="str">
        <f>CONCATENATE(C1386,E1386,G1386,I1386)</f>
        <v>34</v>
      </c>
    </row>
    <row r="1387" spans="1:17" x14ac:dyDescent="0.25">
      <c r="A1387">
        <v>1586</v>
      </c>
      <c r="F1387">
        <v>186.72057599999999</v>
      </c>
      <c r="G1387" s="4">
        <v>3</v>
      </c>
      <c r="H1387">
        <v>186.18726900000001</v>
      </c>
      <c r="I1387" s="3">
        <v>4</v>
      </c>
      <c r="P1387">
        <v>2</v>
      </c>
      <c r="Q1387" t="str">
        <f>CONCATENATE(C1387,E1387,G1387,I1387)</f>
        <v>34</v>
      </c>
    </row>
    <row r="1388" spans="1:17" x14ac:dyDescent="0.25">
      <c r="A1388">
        <v>1587</v>
      </c>
      <c r="F1388">
        <v>186.68971500000001</v>
      </c>
      <c r="G1388" s="4">
        <v>3</v>
      </c>
      <c r="H1388">
        <v>186.15931499999999</v>
      </c>
      <c r="I1388" s="3">
        <v>4</v>
      </c>
      <c r="P1388">
        <v>2</v>
      </c>
      <c r="Q1388" t="str">
        <f>CONCATENATE(C1388,E1388,G1388,I1388)</f>
        <v>34</v>
      </c>
    </row>
    <row r="1389" spans="1:17" x14ac:dyDescent="0.25">
      <c r="A1389">
        <v>1588</v>
      </c>
      <c r="F1389">
        <v>186.67339200000001</v>
      </c>
      <c r="G1389" s="4">
        <v>3</v>
      </c>
      <c r="H1389">
        <v>186.19971699999999</v>
      </c>
      <c r="I1389" s="3">
        <v>4</v>
      </c>
      <c r="P1389">
        <v>2</v>
      </c>
      <c r="Q1389" t="str">
        <f>CONCATENATE(C1389,E1389,G1389,I1389)</f>
        <v>34</v>
      </c>
    </row>
    <row r="1390" spans="1:17" x14ac:dyDescent="0.25">
      <c r="A1390">
        <v>1589</v>
      </c>
      <c r="F1390">
        <v>186.728174</v>
      </c>
      <c r="G1390" s="4">
        <v>3</v>
      </c>
      <c r="H1390">
        <v>186.17089300000001</v>
      </c>
      <c r="I1390" s="3">
        <v>4</v>
      </c>
      <c r="P1390">
        <v>2</v>
      </c>
      <c r="Q1390" t="str">
        <f>CONCATENATE(C1390,E1390,G1390,I1390)</f>
        <v>34</v>
      </c>
    </row>
    <row r="1391" spans="1:17" x14ac:dyDescent="0.25">
      <c r="A1391">
        <v>1590</v>
      </c>
      <c r="F1391">
        <v>186.720934</v>
      </c>
      <c r="G1391" s="4">
        <v>3</v>
      </c>
      <c r="H1391">
        <v>186.127894</v>
      </c>
      <c r="I1391" s="3">
        <v>4</v>
      </c>
      <c r="P1391">
        <v>2</v>
      </c>
      <c r="Q1391" t="str">
        <f>CONCATENATE(C1391,E1391,G1391,I1391)</f>
        <v>34</v>
      </c>
    </row>
    <row r="1392" spans="1:17" x14ac:dyDescent="0.25">
      <c r="A1392">
        <v>1591</v>
      </c>
      <c r="F1392">
        <v>186.720934</v>
      </c>
      <c r="G1392" s="4">
        <v>3</v>
      </c>
      <c r="H1392">
        <v>186.18063599999999</v>
      </c>
      <c r="I1392" s="3">
        <v>4</v>
      </c>
      <c r="P1392">
        <v>2</v>
      </c>
      <c r="Q1392" t="str">
        <f>CONCATENATE(C1392,E1392,G1392,I1392)</f>
        <v>34</v>
      </c>
    </row>
    <row r="1393" spans="1:17" x14ac:dyDescent="0.25">
      <c r="A1393">
        <v>1592</v>
      </c>
      <c r="P1393">
        <v>0</v>
      </c>
      <c r="Q1393" t="str">
        <f>CONCATENATE(C1393,E1393,G1393,I1393)</f>
        <v/>
      </c>
    </row>
    <row r="1394" spans="1:17" x14ac:dyDescent="0.25">
      <c r="A1394">
        <v>1593</v>
      </c>
      <c r="P1394">
        <v>0</v>
      </c>
      <c r="Q1394" t="str">
        <f>CONCATENATE(C1394,E1394,G1394,I1394)</f>
        <v/>
      </c>
    </row>
    <row r="1395" spans="1:17" x14ac:dyDescent="0.25">
      <c r="A1395">
        <v>1594</v>
      </c>
      <c r="D1395">
        <v>163.78586200000001</v>
      </c>
      <c r="E1395" s="5">
        <v>2</v>
      </c>
      <c r="P1395">
        <v>1</v>
      </c>
      <c r="Q1395" t="str">
        <f>CONCATENATE(C1395,E1395,G1395,I1395)</f>
        <v>2</v>
      </c>
    </row>
    <row r="1396" spans="1:17" x14ac:dyDescent="0.25">
      <c r="A1396">
        <v>1595</v>
      </c>
      <c r="D1396">
        <v>163.81646799999999</v>
      </c>
      <c r="E1396" s="5">
        <v>2</v>
      </c>
      <c r="P1396">
        <v>1</v>
      </c>
      <c r="Q1396" t="str">
        <f>CONCATENATE(C1396,E1396,G1396,I1396)</f>
        <v>2</v>
      </c>
    </row>
    <row r="1397" spans="1:17" x14ac:dyDescent="0.25">
      <c r="A1397">
        <v>1596</v>
      </c>
      <c r="D1397">
        <v>163.75602000000001</v>
      </c>
      <c r="E1397" s="5">
        <v>2</v>
      </c>
      <c r="P1397">
        <v>1</v>
      </c>
      <c r="Q1397" t="str">
        <f>CONCATENATE(C1397,E1397,G1397,I1397)</f>
        <v>2</v>
      </c>
    </row>
    <row r="1398" spans="1:17" x14ac:dyDescent="0.25">
      <c r="A1398">
        <v>1597</v>
      </c>
      <c r="D1398">
        <v>163.797034</v>
      </c>
      <c r="E1398" s="5">
        <v>2</v>
      </c>
      <c r="P1398">
        <v>1</v>
      </c>
      <c r="Q1398" t="str">
        <f>CONCATENATE(C1398,E1398,G1398,I1398)</f>
        <v>2</v>
      </c>
    </row>
    <row r="1399" spans="1:17" x14ac:dyDescent="0.25">
      <c r="A1399">
        <v>1598</v>
      </c>
      <c r="D1399">
        <v>163.800194</v>
      </c>
      <c r="E1399" s="5">
        <v>2</v>
      </c>
      <c r="P1399">
        <v>1</v>
      </c>
      <c r="Q1399" t="str">
        <f>CONCATENATE(C1399,E1399,G1399,I1399)</f>
        <v>2</v>
      </c>
    </row>
    <row r="1400" spans="1:17" x14ac:dyDescent="0.25">
      <c r="A1400">
        <v>1599</v>
      </c>
      <c r="B1400">
        <v>158.45697100000001</v>
      </c>
      <c r="C1400" s="2">
        <v>1</v>
      </c>
      <c r="D1400">
        <v>163.771885</v>
      </c>
      <c r="E1400" s="5">
        <v>2</v>
      </c>
      <c r="P1400">
        <v>2</v>
      </c>
      <c r="Q1400" t="str">
        <f>CONCATENATE(C1400,E1400,G1400,I1400)</f>
        <v>12</v>
      </c>
    </row>
    <row r="1401" spans="1:17" x14ac:dyDescent="0.25">
      <c r="A1401">
        <v>1600</v>
      </c>
      <c r="B1401">
        <v>158.421468</v>
      </c>
      <c r="C1401" s="2">
        <v>1</v>
      </c>
      <c r="D1401">
        <v>163.78264799999999</v>
      </c>
      <c r="E1401" s="5">
        <v>2</v>
      </c>
      <c r="P1401">
        <v>2</v>
      </c>
      <c r="Q1401" t="str">
        <f>CONCATENATE(C1401,E1401,G1401,I1401)</f>
        <v>12</v>
      </c>
    </row>
    <row r="1402" spans="1:17" x14ac:dyDescent="0.25">
      <c r="A1402">
        <v>1601</v>
      </c>
      <c r="B1402">
        <v>158.41310200000001</v>
      </c>
      <c r="C1402" s="2">
        <v>1</v>
      </c>
      <c r="D1402">
        <v>163.78586200000001</v>
      </c>
      <c r="E1402" s="5">
        <v>2</v>
      </c>
      <c r="P1402">
        <v>2</v>
      </c>
      <c r="Q1402" t="str">
        <f>CONCATENATE(C1402,E1402,G1402,I1402)</f>
        <v>12</v>
      </c>
    </row>
    <row r="1403" spans="1:17" x14ac:dyDescent="0.25">
      <c r="A1403">
        <v>1602</v>
      </c>
      <c r="B1403">
        <v>158.444729</v>
      </c>
      <c r="C1403" s="2">
        <v>1</v>
      </c>
      <c r="P1403">
        <v>1</v>
      </c>
      <c r="Q1403" t="str">
        <f>CONCATENATE(C1403,E1403,G1403,I1403)</f>
        <v>1</v>
      </c>
    </row>
    <row r="1404" spans="1:17" x14ac:dyDescent="0.25">
      <c r="A1404">
        <v>1603</v>
      </c>
      <c r="B1404">
        <v>158.412543</v>
      </c>
      <c r="C1404" s="2">
        <v>1</v>
      </c>
      <c r="P1404">
        <v>1</v>
      </c>
      <c r="Q1404" t="str">
        <f>CONCATENATE(C1404,E1404,G1404,I1404)</f>
        <v>1</v>
      </c>
    </row>
    <row r="1405" spans="1:17" x14ac:dyDescent="0.25">
      <c r="A1405">
        <v>1604</v>
      </c>
      <c r="B1405">
        <v>158.39647400000001</v>
      </c>
      <c r="C1405" s="2">
        <v>1</v>
      </c>
      <c r="P1405">
        <v>1</v>
      </c>
      <c r="Q1405" t="str">
        <f>CONCATENATE(C1405,E1405,G1405,I1405)</f>
        <v>1</v>
      </c>
    </row>
    <row r="1406" spans="1:17" x14ac:dyDescent="0.25">
      <c r="A1406">
        <v>1605</v>
      </c>
      <c r="B1406">
        <v>158.45697100000001</v>
      </c>
      <c r="C1406" s="2">
        <v>1</v>
      </c>
      <c r="P1406">
        <v>1</v>
      </c>
      <c r="Q1406" t="str">
        <f>CONCATENATE(C1406,E1406,G1406,I1406)</f>
        <v>1</v>
      </c>
    </row>
    <row r="1407" spans="1:17" x14ac:dyDescent="0.25">
      <c r="A1407">
        <v>1606</v>
      </c>
      <c r="B1407">
        <v>158.45697100000001</v>
      </c>
      <c r="C1407" s="2">
        <v>1</v>
      </c>
      <c r="H1407">
        <v>158.36729600000001</v>
      </c>
      <c r="I1407" s="3">
        <v>4</v>
      </c>
      <c r="P1407">
        <v>2</v>
      </c>
      <c r="Q1407" t="str">
        <f>CONCATENATE(C1407,E1407,G1407,I1407)</f>
        <v>14</v>
      </c>
    </row>
    <row r="1408" spans="1:17" x14ac:dyDescent="0.25">
      <c r="A1408">
        <v>1607</v>
      </c>
      <c r="F1408">
        <v>158.231202</v>
      </c>
      <c r="G1408" s="4">
        <v>3</v>
      </c>
      <c r="H1408">
        <v>158.32531499999999</v>
      </c>
      <c r="I1408" s="3">
        <v>4</v>
      </c>
      <c r="P1408">
        <v>2</v>
      </c>
      <c r="Q1408" t="str">
        <f>CONCATENATE(C1408,E1408,G1408,I1408)</f>
        <v>34</v>
      </c>
    </row>
    <row r="1409" spans="1:17" x14ac:dyDescent="0.25">
      <c r="A1409">
        <v>1608</v>
      </c>
      <c r="F1409">
        <v>158.199015</v>
      </c>
      <c r="G1409" s="4">
        <v>3</v>
      </c>
      <c r="H1409">
        <v>158.34041400000001</v>
      </c>
      <c r="I1409" s="3">
        <v>4</v>
      </c>
      <c r="P1409">
        <v>2</v>
      </c>
      <c r="Q1409" t="str">
        <f>CONCATENATE(C1409,E1409,G1409,I1409)</f>
        <v>34</v>
      </c>
    </row>
    <row r="1410" spans="1:17" x14ac:dyDescent="0.25">
      <c r="A1410">
        <v>1609</v>
      </c>
      <c r="F1410">
        <v>158.19019</v>
      </c>
      <c r="G1410" s="4">
        <v>3</v>
      </c>
      <c r="H1410">
        <v>158.351789</v>
      </c>
      <c r="I1410" s="3">
        <v>4</v>
      </c>
      <c r="P1410">
        <v>2</v>
      </c>
      <c r="Q1410" t="str">
        <f>CONCATENATE(C1410,E1410,G1410,I1410)</f>
        <v>34</v>
      </c>
    </row>
    <row r="1411" spans="1:17" x14ac:dyDescent="0.25">
      <c r="A1411">
        <v>1610</v>
      </c>
      <c r="F1411">
        <v>158.194986</v>
      </c>
      <c r="G1411" s="4">
        <v>3</v>
      </c>
      <c r="H1411">
        <v>158.32832500000001</v>
      </c>
      <c r="I1411" s="3">
        <v>4</v>
      </c>
      <c r="P1411">
        <v>2</v>
      </c>
      <c r="Q1411" t="str">
        <f>CONCATENATE(C1411,E1411,G1411,I1411)</f>
        <v>34</v>
      </c>
    </row>
    <row r="1412" spans="1:17" x14ac:dyDescent="0.25">
      <c r="A1412">
        <v>1611</v>
      </c>
      <c r="F1412">
        <v>158.182028</v>
      </c>
      <c r="G1412" s="4">
        <v>3</v>
      </c>
      <c r="H1412">
        <v>158.35520700000001</v>
      </c>
      <c r="I1412" s="3">
        <v>4</v>
      </c>
      <c r="P1412">
        <v>2</v>
      </c>
      <c r="Q1412" t="str">
        <f>CONCATENATE(C1412,E1412,G1412,I1412)</f>
        <v>34</v>
      </c>
    </row>
    <row r="1413" spans="1:17" x14ac:dyDescent="0.25">
      <c r="A1413">
        <v>1612</v>
      </c>
      <c r="F1413">
        <v>158.239925</v>
      </c>
      <c r="G1413" s="4">
        <v>3</v>
      </c>
      <c r="H1413">
        <v>158.33317099999999</v>
      </c>
      <c r="I1413" s="3">
        <v>4</v>
      </c>
      <c r="P1413">
        <v>2</v>
      </c>
      <c r="Q1413" t="str">
        <f>CONCATENATE(C1413,E1413,G1413,I1413)</f>
        <v>34</v>
      </c>
    </row>
    <row r="1414" spans="1:17" x14ac:dyDescent="0.25">
      <c r="A1414">
        <v>1613</v>
      </c>
      <c r="F1414">
        <v>158.27501899999999</v>
      </c>
      <c r="G1414" s="4">
        <v>3</v>
      </c>
      <c r="H1414">
        <v>158.304912</v>
      </c>
      <c r="I1414" s="3">
        <v>4</v>
      </c>
      <c r="P1414">
        <v>2</v>
      </c>
      <c r="Q1414" t="str">
        <f>CONCATENATE(C1414,E1414,G1414,I1414)</f>
        <v>34</v>
      </c>
    </row>
    <row r="1415" spans="1:17" x14ac:dyDescent="0.25">
      <c r="A1415">
        <v>1614</v>
      </c>
      <c r="F1415">
        <v>158.231202</v>
      </c>
      <c r="G1415" s="4">
        <v>3</v>
      </c>
      <c r="H1415">
        <v>158.36729600000001</v>
      </c>
      <c r="I1415" s="3">
        <v>4</v>
      </c>
      <c r="P1415">
        <v>2</v>
      </c>
      <c r="Q1415" t="str">
        <f>CONCATENATE(C1415,E1415,G1415,I1415)</f>
        <v>34</v>
      </c>
    </row>
    <row r="1416" spans="1:17" x14ac:dyDescent="0.25">
      <c r="A1416">
        <v>1615</v>
      </c>
      <c r="D1416">
        <v>131.95543600000002</v>
      </c>
      <c r="E1416" s="5">
        <v>2</v>
      </c>
      <c r="P1416">
        <v>1</v>
      </c>
      <c r="Q1416" t="str">
        <f>CONCATENATE(C1416,E1416,G1416,I1416)</f>
        <v>2</v>
      </c>
    </row>
    <row r="1417" spans="1:17" x14ac:dyDescent="0.25">
      <c r="A1417">
        <v>1616</v>
      </c>
      <c r="D1417">
        <v>131.90554300000002</v>
      </c>
      <c r="E1417" s="5">
        <v>2</v>
      </c>
      <c r="P1417">
        <v>1</v>
      </c>
      <c r="Q1417" t="str">
        <f>CONCATENATE(C1417,E1417,G1417,I1417)</f>
        <v>2</v>
      </c>
    </row>
    <row r="1418" spans="1:17" x14ac:dyDescent="0.25">
      <c r="A1418">
        <v>1617</v>
      </c>
      <c r="D1418">
        <v>131.91978399999999</v>
      </c>
      <c r="E1418" s="5">
        <v>2</v>
      </c>
      <c r="P1418">
        <v>1</v>
      </c>
      <c r="Q1418" t="str">
        <f>CONCATENATE(C1418,E1418,G1418,I1418)</f>
        <v>2</v>
      </c>
    </row>
    <row r="1419" spans="1:17" x14ac:dyDescent="0.25">
      <c r="A1419">
        <v>1618</v>
      </c>
      <c r="D1419">
        <v>131.92579599999999</v>
      </c>
      <c r="E1419" s="5">
        <v>2</v>
      </c>
      <c r="P1419">
        <v>1</v>
      </c>
      <c r="Q1419" t="str">
        <f>CONCATENATE(C1419,E1419,G1419,I1419)</f>
        <v>2</v>
      </c>
    </row>
    <row r="1420" spans="1:17" x14ac:dyDescent="0.25">
      <c r="A1420">
        <v>1619</v>
      </c>
      <c r="D1420">
        <v>131.93215500000002</v>
      </c>
      <c r="E1420" s="5">
        <v>2</v>
      </c>
      <c r="P1420">
        <v>1</v>
      </c>
      <c r="Q1420" t="str">
        <f>CONCATENATE(C1420,E1420,G1420,I1420)</f>
        <v>2</v>
      </c>
    </row>
    <row r="1421" spans="1:17" x14ac:dyDescent="0.25">
      <c r="A1421">
        <v>1620</v>
      </c>
      <c r="B1421">
        <v>125.53435</v>
      </c>
      <c r="C1421" s="2">
        <v>1</v>
      </c>
      <c r="D1421">
        <v>131.96190200000001</v>
      </c>
      <c r="E1421" s="5">
        <v>2</v>
      </c>
      <c r="P1421">
        <v>2</v>
      </c>
      <c r="Q1421" t="str">
        <f>CONCATENATE(C1421,E1421,G1421,I1421)</f>
        <v>12</v>
      </c>
    </row>
    <row r="1422" spans="1:17" x14ac:dyDescent="0.25">
      <c r="A1422">
        <v>1621</v>
      </c>
      <c r="B1422">
        <v>125.53435</v>
      </c>
      <c r="C1422" s="2">
        <v>1</v>
      </c>
      <c r="D1422">
        <v>131.95346699999999</v>
      </c>
      <c r="E1422" s="5">
        <v>2</v>
      </c>
      <c r="P1422">
        <v>2</v>
      </c>
      <c r="Q1422" t="str">
        <f>CONCATENATE(C1422,E1422,G1422,I1422)</f>
        <v>12</v>
      </c>
    </row>
    <row r="1423" spans="1:17" x14ac:dyDescent="0.25">
      <c r="A1423">
        <v>1622</v>
      </c>
      <c r="B1423">
        <v>125.51783700000001</v>
      </c>
      <c r="C1423" s="2">
        <v>1</v>
      </c>
      <c r="D1423">
        <v>131.95543600000002</v>
      </c>
      <c r="E1423" s="5">
        <v>2</v>
      </c>
      <c r="P1423">
        <v>2</v>
      </c>
      <c r="Q1423" t="str">
        <f>CONCATENATE(C1423,E1423,G1423,I1423)</f>
        <v>12</v>
      </c>
    </row>
    <row r="1424" spans="1:17" x14ac:dyDescent="0.25">
      <c r="A1424">
        <v>1623</v>
      </c>
      <c r="B1424">
        <v>125.50698</v>
      </c>
      <c r="C1424" s="2">
        <v>1</v>
      </c>
      <c r="P1424">
        <v>1</v>
      </c>
      <c r="Q1424" t="str">
        <f>CONCATENATE(C1424,E1424,G1424,I1424)</f>
        <v>1</v>
      </c>
    </row>
    <row r="1425" spans="1:17" x14ac:dyDescent="0.25">
      <c r="A1425">
        <v>1624</v>
      </c>
      <c r="B1425">
        <v>125.54243400000001</v>
      </c>
      <c r="C1425" s="2">
        <v>1</v>
      </c>
      <c r="P1425">
        <v>1</v>
      </c>
      <c r="Q1425" t="str">
        <f>CONCATENATE(C1425,E1425,G1425,I1425)</f>
        <v>1</v>
      </c>
    </row>
    <row r="1426" spans="1:17" x14ac:dyDescent="0.25">
      <c r="A1426">
        <v>1625</v>
      </c>
      <c r="B1426">
        <v>125.55596500000001</v>
      </c>
      <c r="C1426" s="2">
        <v>1</v>
      </c>
      <c r="P1426">
        <v>1</v>
      </c>
      <c r="Q1426" t="str">
        <f>CONCATENATE(C1426,E1426,G1426,I1426)</f>
        <v>1</v>
      </c>
    </row>
    <row r="1427" spans="1:17" x14ac:dyDescent="0.25">
      <c r="A1427">
        <v>1626</v>
      </c>
      <c r="B1427">
        <v>125.58672200000001</v>
      </c>
      <c r="C1427" s="2">
        <v>1</v>
      </c>
      <c r="P1427">
        <v>1</v>
      </c>
      <c r="Q1427" t="str">
        <f>CONCATENATE(C1427,E1427,G1427,I1427)</f>
        <v>1</v>
      </c>
    </row>
    <row r="1428" spans="1:17" x14ac:dyDescent="0.25">
      <c r="A1428">
        <v>1627</v>
      </c>
      <c r="B1428">
        <v>125.598792</v>
      </c>
      <c r="C1428" s="2">
        <v>1</v>
      </c>
      <c r="P1428">
        <v>1</v>
      </c>
      <c r="Q1428" t="str">
        <f>CONCATENATE(C1428,E1428,G1428,I1428)</f>
        <v>1</v>
      </c>
    </row>
    <row r="1429" spans="1:17" x14ac:dyDescent="0.25">
      <c r="A1429">
        <v>1628</v>
      </c>
      <c r="B1429">
        <v>125.53435</v>
      </c>
      <c r="C1429" s="2">
        <v>1</v>
      </c>
      <c r="H1429">
        <v>125.45834600000001</v>
      </c>
      <c r="I1429" s="3">
        <v>4</v>
      </c>
      <c r="P1429">
        <v>2</v>
      </c>
      <c r="Q1429" t="str">
        <f>CONCATENATE(C1429,E1429,G1429,I1429)</f>
        <v>14</v>
      </c>
    </row>
    <row r="1430" spans="1:17" x14ac:dyDescent="0.25">
      <c r="A1430">
        <v>1629</v>
      </c>
      <c r="F1430">
        <v>125.336989</v>
      </c>
      <c r="G1430" s="4">
        <v>3</v>
      </c>
      <c r="H1430">
        <v>125.473899</v>
      </c>
      <c r="I1430" s="3">
        <v>4</v>
      </c>
      <c r="P1430">
        <v>2</v>
      </c>
      <c r="Q1430" t="str">
        <f>CONCATENATE(C1430,E1430,G1430,I1430)</f>
        <v>34</v>
      </c>
    </row>
    <row r="1431" spans="1:17" x14ac:dyDescent="0.25">
      <c r="A1431">
        <v>1630</v>
      </c>
      <c r="F1431">
        <v>125.34794500000001</v>
      </c>
      <c r="G1431" s="4">
        <v>3</v>
      </c>
      <c r="H1431">
        <v>125.47304100000001</v>
      </c>
      <c r="I1431" s="3">
        <v>4</v>
      </c>
      <c r="P1431">
        <v>2</v>
      </c>
      <c r="Q1431" t="str">
        <f>CONCATENATE(C1431,E1431,G1431,I1431)</f>
        <v>34</v>
      </c>
    </row>
    <row r="1432" spans="1:17" x14ac:dyDescent="0.25">
      <c r="A1432">
        <v>1631</v>
      </c>
      <c r="F1432">
        <v>125.33961000000001</v>
      </c>
      <c r="G1432" s="4">
        <v>3</v>
      </c>
      <c r="H1432">
        <v>125.47071800000001</v>
      </c>
      <c r="I1432" s="3">
        <v>4</v>
      </c>
      <c r="P1432">
        <v>2</v>
      </c>
      <c r="Q1432" t="str">
        <f>CONCATENATE(C1432,E1432,G1432,I1432)</f>
        <v>34</v>
      </c>
    </row>
    <row r="1433" spans="1:17" x14ac:dyDescent="0.25">
      <c r="A1433">
        <v>1632</v>
      </c>
      <c r="F1433">
        <v>125.35405600000001</v>
      </c>
      <c r="G1433" s="4">
        <v>3</v>
      </c>
      <c r="H1433">
        <v>125.46586500000001</v>
      </c>
      <c r="I1433" s="3">
        <v>4</v>
      </c>
      <c r="P1433">
        <v>2</v>
      </c>
      <c r="Q1433" t="str">
        <f>CONCATENATE(C1433,E1433,G1433,I1433)</f>
        <v>34</v>
      </c>
    </row>
    <row r="1434" spans="1:17" x14ac:dyDescent="0.25">
      <c r="A1434">
        <v>1633</v>
      </c>
      <c r="F1434">
        <v>125.349765</v>
      </c>
      <c r="G1434" s="4">
        <v>3</v>
      </c>
      <c r="H1434">
        <v>125.47677900000001</v>
      </c>
      <c r="I1434" s="3">
        <v>4</v>
      </c>
      <c r="P1434">
        <v>2</v>
      </c>
      <c r="Q1434" t="str">
        <f>CONCATENATE(C1434,E1434,G1434,I1434)</f>
        <v>34</v>
      </c>
    </row>
    <row r="1435" spans="1:17" x14ac:dyDescent="0.25">
      <c r="A1435">
        <v>1634</v>
      </c>
      <c r="F1435">
        <v>125.366679</v>
      </c>
      <c r="G1435" s="4">
        <v>3</v>
      </c>
      <c r="H1435">
        <v>125.49157200000001</v>
      </c>
      <c r="I1435" s="3">
        <v>4</v>
      </c>
      <c r="P1435">
        <v>2</v>
      </c>
      <c r="Q1435" t="str">
        <f>CONCATENATE(C1435,E1435,G1435,I1435)</f>
        <v>34</v>
      </c>
    </row>
    <row r="1436" spans="1:17" x14ac:dyDescent="0.25">
      <c r="A1436">
        <v>1635</v>
      </c>
      <c r="F1436">
        <v>125.35683400000001</v>
      </c>
      <c r="G1436" s="4">
        <v>3</v>
      </c>
      <c r="H1436">
        <v>125.441985</v>
      </c>
      <c r="I1436" s="3">
        <v>4</v>
      </c>
      <c r="P1436">
        <v>2</v>
      </c>
      <c r="Q1436" t="str">
        <f>CONCATENATE(C1436,E1436,G1436,I1436)</f>
        <v>34</v>
      </c>
    </row>
    <row r="1437" spans="1:17" x14ac:dyDescent="0.25">
      <c r="A1437">
        <v>1636</v>
      </c>
      <c r="F1437">
        <v>125.336989</v>
      </c>
      <c r="G1437" s="4">
        <v>3</v>
      </c>
      <c r="H1437">
        <v>125.45834600000001</v>
      </c>
      <c r="I1437" s="3">
        <v>4</v>
      </c>
      <c r="P1437">
        <v>2</v>
      </c>
      <c r="Q1437" t="str">
        <f>CONCATENATE(C1437,E1437,G1437,I1437)</f>
        <v>34</v>
      </c>
    </row>
    <row r="1438" spans="1:17" x14ac:dyDescent="0.25">
      <c r="A1438">
        <v>1637</v>
      </c>
      <c r="P1438">
        <v>0</v>
      </c>
      <c r="Q1438" t="str">
        <f>CONCATENATE(C1438,E1438,G1438,I1438)</f>
        <v/>
      </c>
    </row>
    <row r="1439" spans="1:17" x14ac:dyDescent="0.25">
      <c r="A1439">
        <v>1638</v>
      </c>
      <c r="P1439">
        <v>0</v>
      </c>
      <c r="Q1439" t="str">
        <f>CONCATENATE(C1439,E1439,G1439,I1439)</f>
        <v/>
      </c>
    </row>
    <row r="1440" spans="1:17" x14ac:dyDescent="0.25">
      <c r="A1440">
        <v>1639</v>
      </c>
      <c r="D1440">
        <v>103.095294</v>
      </c>
      <c r="E1440" s="5">
        <v>2</v>
      </c>
      <c r="P1440">
        <v>1</v>
      </c>
      <c r="Q1440" t="str">
        <f>CONCATENATE(C1440,E1440,G1440,I1440)</f>
        <v>2</v>
      </c>
    </row>
    <row r="1441" spans="1:17" x14ac:dyDescent="0.25">
      <c r="A1441">
        <v>1640</v>
      </c>
      <c r="D1441">
        <v>103.03287400000001</v>
      </c>
      <c r="E1441" s="5">
        <v>2</v>
      </c>
      <c r="P1441">
        <v>1</v>
      </c>
      <c r="Q1441" t="str">
        <f>CONCATENATE(C1441,E1441,G1441,I1441)</f>
        <v>2</v>
      </c>
    </row>
    <row r="1442" spans="1:17" x14ac:dyDescent="0.25">
      <c r="A1442">
        <v>1641</v>
      </c>
      <c r="D1442">
        <v>103.04378</v>
      </c>
      <c r="E1442" s="5">
        <v>2</v>
      </c>
      <c r="P1442">
        <v>1</v>
      </c>
      <c r="Q1442" t="str">
        <f>CONCATENATE(C1442,E1442,G1442,I1442)</f>
        <v>2</v>
      </c>
    </row>
    <row r="1443" spans="1:17" x14ac:dyDescent="0.25">
      <c r="A1443">
        <v>1642</v>
      </c>
      <c r="D1443">
        <v>103.060847</v>
      </c>
      <c r="E1443" s="5">
        <v>2</v>
      </c>
      <c r="P1443">
        <v>1</v>
      </c>
      <c r="Q1443" t="str">
        <f>CONCATENATE(C1443,E1443,G1443,I1443)</f>
        <v>2</v>
      </c>
    </row>
    <row r="1444" spans="1:17" x14ac:dyDescent="0.25">
      <c r="A1444">
        <v>1643</v>
      </c>
      <c r="D1444">
        <v>103.064437</v>
      </c>
      <c r="E1444" s="5">
        <v>2</v>
      </c>
      <c r="P1444">
        <v>1</v>
      </c>
      <c r="Q1444" t="str">
        <f>CONCATENATE(C1444,E1444,G1444,I1444)</f>
        <v>2</v>
      </c>
    </row>
    <row r="1445" spans="1:17" x14ac:dyDescent="0.25">
      <c r="A1445">
        <v>1644</v>
      </c>
      <c r="B1445">
        <v>96.942525000000003</v>
      </c>
      <c r="C1445" s="2">
        <v>1</v>
      </c>
      <c r="D1445">
        <v>103.05065100000002</v>
      </c>
      <c r="E1445" s="5">
        <v>2</v>
      </c>
      <c r="P1445">
        <v>2</v>
      </c>
      <c r="Q1445" t="str">
        <f>CONCATENATE(C1445,E1445,G1445,I1445)</f>
        <v>12</v>
      </c>
    </row>
    <row r="1446" spans="1:17" x14ac:dyDescent="0.25">
      <c r="A1446">
        <v>1645</v>
      </c>
      <c r="B1446">
        <v>96.946212000000003</v>
      </c>
      <c r="C1446" s="2">
        <v>1</v>
      </c>
      <c r="D1446">
        <v>102.99176300000001</v>
      </c>
      <c r="E1446" s="5">
        <v>2</v>
      </c>
      <c r="P1446">
        <v>2</v>
      </c>
      <c r="Q1446" t="str">
        <f>CONCATENATE(C1446,E1446,G1446,I1446)</f>
        <v>12</v>
      </c>
    </row>
    <row r="1447" spans="1:17" x14ac:dyDescent="0.25">
      <c r="A1447">
        <v>1646</v>
      </c>
      <c r="B1447">
        <v>96.933839000000006</v>
      </c>
      <c r="C1447" s="2">
        <v>1</v>
      </c>
      <c r="D1447">
        <v>102.976562</v>
      </c>
      <c r="E1447" s="5">
        <v>2</v>
      </c>
      <c r="P1447">
        <v>2</v>
      </c>
      <c r="Q1447" t="str">
        <f>CONCATENATE(C1447,E1447,G1447,I1447)</f>
        <v>12</v>
      </c>
    </row>
    <row r="1448" spans="1:17" x14ac:dyDescent="0.25">
      <c r="A1448">
        <v>1647</v>
      </c>
      <c r="B1448">
        <v>96.913840000000008</v>
      </c>
      <c r="C1448" s="2">
        <v>1</v>
      </c>
      <c r="D1448">
        <v>103.095294</v>
      </c>
      <c r="E1448" s="5">
        <v>2</v>
      </c>
      <c r="P1448">
        <v>2</v>
      </c>
      <c r="Q1448" t="str">
        <f>CONCATENATE(C1448,E1448,G1448,I1448)</f>
        <v>12</v>
      </c>
    </row>
    <row r="1449" spans="1:17" x14ac:dyDescent="0.25">
      <c r="A1449">
        <v>1648</v>
      </c>
      <c r="B1449">
        <v>96.937326000000013</v>
      </c>
      <c r="C1449" s="2">
        <v>1</v>
      </c>
      <c r="D1449">
        <v>103.095294</v>
      </c>
      <c r="E1449" s="5">
        <v>2</v>
      </c>
      <c r="P1449">
        <v>2</v>
      </c>
      <c r="Q1449" t="str">
        <f>CONCATENATE(C1449,E1449,G1449,I1449)</f>
        <v>12</v>
      </c>
    </row>
    <row r="1450" spans="1:17" x14ac:dyDescent="0.25">
      <c r="A1450">
        <v>1649</v>
      </c>
      <c r="B1450">
        <v>96.935708000000005</v>
      </c>
      <c r="C1450" s="2">
        <v>1</v>
      </c>
      <c r="P1450">
        <v>1</v>
      </c>
      <c r="Q1450" t="str">
        <f>CONCATENATE(C1450,E1450,G1450,I1450)</f>
        <v>1</v>
      </c>
    </row>
    <row r="1451" spans="1:17" x14ac:dyDescent="0.25">
      <c r="A1451">
        <v>1650</v>
      </c>
      <c r="B1451">
        <v>96.924852000000001</v>
      </c>
      <c r="C1451" s="2">
        <v>1</v>
      </c>
      <c r="P1451">
        <v>1</v>
      </c>
      <c r="Q1451" t="str">
        <f>CONCATENATE(C1451,E1451,G1451,I1451)</f>
        <v>1</v>
      </c>
    </row>
    <row r="1452" spans="1:17" x14ac:dyDescent="0.25">
      <c r="A1452">
        <v>1651</v>
      </c>
      <c r="B1452">
        <v>96.942525000000003</v>
      </c>
      <c r="C1452" s="2">
        <v>1</v>
      </c>
      <c r="P1452">
        <v>1</v>
      </c>
      <c r="Q1452" t="str">
        <f>CONCATENATE(C1452,E1452,G1452,I1452)</f>
        <v>1</v>
      </c>
    </row>
    <row r="1453" spans="1:17" x14ac:dyDescent="0.25">
      <c r="A1453">
        <v>1652</v>
      </c>
      <c r="F1453">
        <v>97.350183000000001</v>
      </c>
      <c r="G1453" s="4">
        <v>3</v>
      </c>
      <c r="H1453">
        <v>96.469571000000002</v>
      </c>
      <c r="I1453" s="3">
        <v>4</v>
      </c>
      <c r="P1453">
        <v>2</v>
      </c>
      <c r="Q1453" t="str">
        <f>CONCATENATE(C1453,E1453,G1453,I1453)</f>
        <v>34</v>
      </c>
    </row>
    <row r="1454" spans="1:17" x14ac:dyDescent="0.25">
      <c r="A1454">
        <v>1653</v>
      </c>
      <c r="F1454">
        <v>97.297862000000009</v>
      </c>
      <c r="G1454" s="4">
        <v>3</v>
      </c>
      <c r="H1454">
        <v>96.466690999999997</v>
      </c>
      <c r="I1454" s="3">
        <v>4</v>
      </c>
      <c r="P1454">
        <v>2</v>
      </c>
      <c r="Q1454" t="str">
        <f>CONCATENATE(C1454,E1454,G1454,I1454)</f>
        <v>34</v>
      </c>
    </row>
    <row r="1455" spans="1:17" x14ac:dyDescent="0.25">
      <c r="A1455">
        <v>1654</v>
      </c>
      <c r="F1455">
        <v>97.277814000000006</v>
      </c>
      <c r="G1455" s="4">
        <v>3</v>
      </c>
      <c r="H1455">
        <v>96.514316000000008</v>
      </c>
      <c r="I1455" s="3">
        <v>4</v>
      </c>
      <c r="P1455">
        <v>2</v>
      </c>
      <c r="Q1455" t="str">
        <f>CONCATENATE(C1455,E1455,G1455,I1455)</f>
        <v>34</v>
      </c>
    </row>
    <row r="1456" spans="1:17" x14ac:dyDescent="0.25">
      <c r="A1456">
        <v>1655</v>
      </c>
      <c r="F1456">
        <v>97.280843000000004</v>
      </c>
      <c r="G1456" s="4">
        <v>3</v>
      </c>
      <c r="H1456">
        <v>96.488256000000007</v>
      </c>
      <c r="I1456" s="3">
        <v>4</v>
      </c>
      <c r="P1456">
        <v>2</v>
      </c>
      <c r="Q1456" t="str">
        <f>CONCATENATE(C1456,E1456,G1456,I1456)</f>
        <v>34</v>
      </c>
    </row>
    <row r="1457" spans="1:17" x14ac:dyDescent="0.25">
      <c r="A1457">
        <v>1656</v>
      </c>
      <c r="F1457">
        <v>97.317962000000009</v>
      </c>
      <c r="G1457" s="4">
        <v>3</v>
      </c>
      <c r="H1457">
        <v>96.456945000000005</v>
      </c>
      <c r="I1457" s="3">
        <v>4</v>
      </c>
      <c r="P1457">
        <v>2</v>
      </c>
      <c r="Q1457" t="str">
        <f>CONCATENATE(C1457,E1457,G1457,I1457)</f>
        <v>34</v>
      </c>
    </row>
    <row r="1458" spans="1:17" x14ac:dyDescent="0.25">
      <c r="A1458">
        <v>1657</v>
      </c>
      <c r="F1458">
        <v>97.345485000000011</v>
      </c>
      <c r="G1458" s="4">
        <v>3</v>
      </c>
      <c r="H1458">
        <v>96.445180000000008</v>
      </c>
      <c r="I1458" s="3">
        <v>4</v>
      </c>
      <c r="P1458">
        <v>2</v>
      </c>
      <c r="Q1458" t="str">
        <f>CONCATENATE(C1458,E1458,G1458,I1458)</f>
        <v>34</v>
      </c>
    </row>
    <row r="1459" spans="1:17" x14ac:dyDescent="0.25">
      <c r="A1459">
        <v>1658</v>
      </c>
      <c r="F1459">
        <v>97.315185000000014</v>
      </c>
      <c r="G1459" s="4">
        <v>3</v>
      </c>
      <c r="H1459">
        <v>96.459721999999999</v>
      </c>
      <c r="I1459" s="3">
        <v>4</v>
      </c>
      <c r="P1459">
        <v>2</v>
      </c>
      <c r="Q1459" t="str">
        <f>CONCATENATE(C1459,E1459,G1459,I1459)</f>
        <v>34</v>
      </c>
    </row>
    <row r="1460" spans="1:17" x14ac:dyDescent="0.25">
      <c r="A1460">
        <v>1659</v>
      </c>
      <c r="F1460">
        <v>97.326041000000004</v>
      </c>
      <c r="G1460" s="4">
        <v>3</v>
      </c>
      <c r="H1460">
        <v>96.432958000000013</v>
      </c>
      <c r="I1460" s="3">
        <v>4</v>
      </c>
      <c r="P1460">
        <v>2</v>
      </c>
      <c r="Q1460" t="str">
        <f>CONCATENATE(C1460,E1460,G1460,I1460)</f>
        <v>34</v>
      </c>
    </row>
    <row r="1461" spans="1:17" x14ac:dyDescent="0.25">
      <c r="A1461">
        <v>1660</v>
      </c>
      <c r="F1461">
        <v>97.350183000000001</v>
      </c>
      <c r="G1461" s="4">
        <v>3</v>
      </c>
      <c r="H1461">
        <v>96.469571000000002</v>
      </c>
      <c r="I1461" s="3">
        <v>4</v>
      </c>
      <c r="P1461">
        <v>2</v>
      </c>
      <c r="Q1461" t="str">
        <f>CONCATENATE(C1461,E1461,G1461,I1461)</f>
        <v>34</v>
      </c>
    </row>
    <row r="1462" spans="1:17" x14ac:dyDescent="0.25">
      <c r="A1462">
        <v>1661</v>
      </c>
      <c r="D1462">
        <v>79.186866000000009</v>
      </c>
      <c r="E1462" s="5">
        <v>2</v>
      </c>
      <c r="H1462">
        <v>96.469571000000002</v>
      </c>
      <c r="I1462" s="3">
        <v>4</v>
      </c>
      <c r="P1462">
        <v>2</v>
      </c>
      <c r="Q1462" t="str">
        <f>CONCATENATE(C1462,E1462,G1462,I1462)</f>
        <v>24</v>
      </c>
    </row>
    <row r="1463" spans="1:17" x14ac:dyDescent="0.25">
      <c r="A1463">
        <v>1662</v>
      </c>
      <c r="D1463">
        <v>79.086770000000001</v>
      </c>
      <c r="E1463" s="5">
        <v>2</v>
      </c>
      <c r="P1463">
        <v>1</v>
      </c>
      <c r="Q1463" t="str">
        <f>CONCATENATE(C1463,E1463,G1463,I1463)</f>
        <v>2</v>
      </c>
    </row>
    <row r="1464" spans="1:17" x14ac:dyDescent="0.25">
      <c r="A1464">
        <v>1663</v>
      </c>
      <c r="D1464">
        <v>79.140758000000005</v>
      </c>
      <c r="E1464" s="5">
        <v>2</v>
      </c>
      <c r="P1464">
        <v>1</v>
      </c>
      <c r="Q1464" t="str">
        <f>CONCATENATE(C1464,E1464,G1464,I1464)</f>
        <v>2</v>
      </c>
    </row>
    <row r="1465" spans="1:17" x14ac:dyDescent="0.25">
      <c r="A1465">
        <v>1664</v>
      </c>
      <c r="D1465">
        <v>79.17116</v>
      </c>
      <c r="E1465" s="5">
        <v>2</v>
      </c>
      <c r="P1465">
        <v>1</v>
      </c>
      <c r="Q1465" t="str">
        <f>CONCATENATE(C1465,E1465,G1465,I1465)</f>
        <v>2</v>
      </c>
    </row>
    <row r="1466" spans="1:17" x14ac:dyDescent="0.25">
      <c r="A1466">
        <v>1665</v>
      </c>
      <c r="D1466">
        <v>79.182978000000006</v>
      </c>
      <c r="E1466" s="5">
        <v>2</v>
      </c>
      <c r="P1466">
        <v>1</v>
      </c>
      <c r="Q1466" t="str">
        <f>CONCATENATE(C1466,E1466,G1466,I1466)</f>
        <v>2</v>
      </c>
    </row>
    <row r="1467" spans="1:17" x14ac:dyDescent="0.25">
      <c r="A1467">
        <v>1666</v>
      </c>
      <c r="D1467">
        <v>79.156262000000012</v>
      </c>
      <c r="E1467" s="5">
        <v>2</v>
      </c>
      <c r="P1467">
        <v>1</v>
      </c>
      <c r="Q1467" t="str">
        <f>CONCATENATE(C1467,E1467,G1467,I1467)</f>
        <v>2</v>
      </c>
    </row>
    <row r="1468" spans="1:17" x14ac:dyDescent="0.25">
      <c r="A1468">
        <v>1667</v>
      </c>
      <c r="B1468">
        <v>73.790878000000006</v>
      </c>
      <c r="C1468" s="2">
        <v>1</v>
      </c>
      <c r="D1468">
        <v>79.124395000000007</v>
      </c>
      <c r="E1468" s="5">
        <v>2</v>
      </c>
      <c r="P1468">
        <v>2</v>
      </c>
      <c r="Q1468" t="str">
        <f>CONCATENATE(C1468,E1468,G1468,I1468)</f>
        <v>12</v>
      </c>
    </row>
    <row r="1469" spans="1:17" x14ac:dyDescent="0.25">
      <c r="A1469">
        <v>1668</v>
      </c>
      <c r="B1469">
        <v>73.653411000000006</v>
      </c>
      <c r="C1469" s="2">
        <v>1</v>
      </c>
      <c r="D1469">
        <v>79.108031000000011</v>
      </c>
      <c r="E1469" s="5">
        <v>2</v>
      </c>
      <c r="P1469">
        <v>2</v>
      </c>
      <c r="Q1469" t="str">
        <f>CONCATENATE(C1469,E1469,G1469,I1469)</f>
        <v>12</v>
      </c>
    </row>
    <row r="1470" spans="1:17" x14ac:dyDescent="0.25">
      <c r="A1470">
        <v>1669</v>
      </c>
      <c r="B1470">
        <v>73.67957100000001</v>
      </c>
      <c r="C1470" s="2">
        <v>1</v>
      </c>
      <c r="D1470">
        <v>79.186866000000009</v>
      </c>
      <c r="E1470" s="5">
        <v>2</v>
      </c>
      <c r="P1470">
        <v>2</v>
      </c>
      <c r="Q1470" t="str">
        <f>CONCATENATE(C1470,E1470,G1470,I1470)</f>
        <v>12</v>
      </c>
    </row>
    <row r="1471" spans="1:17" x14ac:dyDescent="0.25">
      <c r="A1471">
        <v>1670</v>
      </c>
      <c r="B1471">
        <v>73.673461000000003</v>
      </c>
      <c r="C1471" s="2">
        <v>1</v>
      </c>
      <c r="P1471">
        <v>1</v>
      </c>
      <c r="Q1471" t="str">
        <f>CONCATENATE(C1471,E1471,G1471,I1471)</f>
        <v>1</v>
      </c>
    </row>
    <row r="1472" spans="1:17" x14ac:dyDescent="0.25">
      <c r="A1472">
        <v>1671</v>
      </c>
      <c r="B1472">
        <v>73.705479000000011</v>
      </c>
      <c r="C1472" s="2">
        <v>1</v>
      </c>
      <c r="P1472">
        <v>1</v>
      </c>
      <c r="Q1472" t="str">
        <f>CONCATENATE(C1472,E1472,G1472,I1472)</f>
        <v>1</v>
      </c>
    </row>
    <row r="1473" spans="1:17" x14ac:dyDescent="0.25">
      <c r="A1473">
        <v>1672</v>
      </c>
      <c r="B1473">
        <v>73.728811000000007</v>
      </c>
      <c r="C1473" s="2">
        <v>1</v>
      </c>
      <c r="P1473">
        <v>1</v>
      </c>
      <c r="Q1473" t="str">
        <f>CONCATENATE(C1473,E1473,G1473,I1473)</f>
        <v>1</v>
      </c>
    </row>
    <row r="1474" spans="1:17" x14ac:dyDescent="0.25">
      <c r="A1474">
        <v>1673</v>
      </c>
      <c r="B1474">
        <v>73.759567000000004</v>
      </c>
      <c r="C1474" s="2">
        <v>1</v>
      </c>
      <c r="P1474">
        <v>1</v>
      </c>
      <c r="Q1474" t="str">
        <f>CONCATENATE(C1474,E1474,G1474,I1474)</f>
        <v>1</v>
      </c>
    </row>
    <row r="1475" spans="1:17" x14ac:dyDescent="0.25">
      <c r="A1475">
        <v>1674</v>
      </c>
      <c r="B1475">
        <v>73.734770000000012</v>
      </c>
      <c r="C1475" s="2">
        <v>1</v>
      </c>
      <c r="H1475">
        <v>74.877136000000007</v>
      </c>
      <c r="I1475" s="3">
        <v>4</v>
      </c>
      <c r="P1475">
        <v>2</v>
      </c>
      <c r="Q1475" t="str">
        <f>CONCATENATE(C1475,E1475,G1475,I1475)</f>
        <v>14</v>
      </c>
    </row>
    <row r="1476" spans="1:17" x14ac:dyDescent="0.25">
      <c r="A1476">
        <v>1675</v>
      </c>
      <c r="B1476">
        <v>73.790878000000006</v>
      </c>
      <c r="C1476" s="2">
        <v>1</v>
      </c>
      <c r="F1476">
        <v>74.015917000000002</v>
      </c>
      <c r="G1476" s="4">
        <v>3</v>
      </c>
      <c r="H1476">
        <v>74.871379000000005</v>
      </c>
      <c r="I1476" s="3">
        <v>4</v>
      </c>
      <c r="P1476">
        <v>3</v>
      </c>
      <c r="Q1476" t="str">
        <f>CONCATENATE(C1476,E1476,G1476,I1476)</f>
        <v>134</v>
      </c>
    </row>
    <row r="1477" spans="1:17" x14ac:dyDescent="0.25">
      <c r="A1477">
        <v>1676</v>
      </c>
      <c r="F1477">
        <v>74.030311000000012</v>
      </c>
      <c r="G1477" s="4">
        <v>3</v>
      </c>
      <c r="H1477">
        <v>74.871076000000002</v>
      </c>
      <c r="I1477" s="3">
        <v>4</v>
      </c>
      <c r="P1477">
        <v>2</v>
      </c>
      <c r="Q1477" t="str">
        <f>CONCATENATE(C1477,E1477,G1477,I1477)</f>
        <v>34</v>
      </c>
    </row>
    <row r="1478" spans="1:17" x14ac:dyDescent="0.25">
      <c r="A1478">
        <v>1677</v>
      </c>
      <c r="F1478">
        <v>74.029402000000005</v>
      </c>
      <c r="G1478" s="4">
        <v>3</v>
      </c>
      <c r="H1478">
        <v>74.886126000000004</v>
      </c>
      <c r="I1478" s="3">
        <v>4</v>
      </c>
      <c r="P1478">
        <v>2</v>
      </c>
      <c r="Q1478" t="str">
        <f>CONCATENATE(C1478,E1478,G1478,I1478)</f>
        <v>34</v>
      </c>
    </row>
    <row r="1479" spans="1:17" x14ac:dyDescent="0.25">
      <c r="A1479">
        <v>1678</v>
      </c>
      <c r="F1479">
        <v>73.988192000000012</v>
      </c>
      <c r="G1479" s="4">
        <v>3</v>
      </c>
      <c r="H1479">
        <v>74.901125000000008</v>
      </c>
      <c r="I1479" s="3">
        <v>4</v>
      </c>
      <c r="P1479">
        <v>2</v>
      </c>
      <c r="Q1479" t="str">
        <f>CONCATENATE(C1479,E1479,G1479,I1479)</f>
        <v>34</v>
      </c>
    </row>
    <row r="1480" spans="1:17" x14ac:dyDescent="0.25">
      <c r="A1480">
        <v>1679</v>
      </c>
      <c r="F1480">
        <v>73.977940000000004</v>
      </c>
      <c r="G1480" s="4">
        <v>3</v>
      </c>
      <c r="H1480">
        <v>74.904458000000005</v>
      </c>
      <c r="I1480" s="3">
        <v>4</v>
      </c>
      <c r="P1480">
        <v>2</v>
      </c>
      <c r="Q1480" t="str">
        <f>CONCATENATE(C1480,E1480,G1480,I1480)</f>
        <v>34</v>
      </c>
    </row>
    <row r="1481" spans="1:17" x14ac:dyDescent="0.25">
      <c r="A1481">
        <v>1680</v>
      </c>
      <c r="F1481">
        <v>73.976576000000009</v>
      </c>
      <c r="G1481" s="4">
        <v>3</v>
      </c>
      <c r="H1481">
        <v>74.879157000000006</v>
      </c>
      <c r="I1481" s="3">
        <v>4</v>
      </c>
      <c r="P1481">
        <v>2</v>
      </c>
      <c r="Q1481" t="str">
        <f>CONCATENATE(C1481,E1481,G1481,I1481)</f>
        <v>34</v>
      </c>
    </row>
    <row r="1482" spans="1:17" x14ac:dyDescent="0.25">
      <c r="A1482">
        <v>1681</v>
      </c>
      <c r="F1482">
        <v>73.987485000000007</v>
      </c>
      <c r="G1482" s="4">
        <v>3</v>
      </c>
      <c r="H1482">
        <v>74.885317000000001</v>
      </c>
      <c r="I1482" s="3">
        <v>4</v>
      </c>
      <c r="P1482">
        <v>2</v>
      </c>
      <c r="Q1482" t="str">
        <f>CONCATENATE(C1482,E1482,G1482,I1482)</f>
        <v>34</v>
      </c>
    </row>
    <row r="1483" spans="1:17" x14ac:dyDescent="0.25">
      <c r="A1483">
        <v>1682</v>
      </c>
      <c r="D1483">
        <v>57.896137000000003</v>
      </c>
      <c r="E1483" s="5">
        <v>2</v>
      </c>
      <c r="F1483">
        <v>74.030159000000012</v>
      </c>
      <c r="G1483" s="4">
        <v>3</v>
      </c>
      <c r="H1483">
        <v>74.87208600000001</v>
      </c>
      <c r="I1483" s="3">
        <v>4</v>
      </c>
      <c r="P1483">
        <v>3</v>
      </c>
      <c r="Q1483" t="str">
        <f>CONCATENATE(C1483,E1483,G1483,I1483)</f>
        <v>234</v>
      </c>
    </row>
    <row r="1484" spans="1:17" x14ac:dyDescent="0.25">
      <c r="A1484">
        <v>1683</v>
      </c>
      <c r="D1484">
        <v>57.900356000000002</v>
      </c>
      <c r="E1484" s="5">
        <v>2</v>
      </c>
      <c r="F1484">
        <v>74.023746000000003</v>
      </c>
      <c r="G1484" s="4">
        <v>3</v>
      </c>
      <c r="H1484">
        <v>74.877136000000007</v>
      </c>
      <c r="I1484" s="3">
        <v>4</v>
      </c>
      <c r="P1484">
        <v>3</v>
      </c>
      <c r="Q1484" t="str">
        <f>CONCATENATE(C1484,E1484,G1484,I1484)</f>
        <v>234</v>
      </c>
    </row>
    <row r="1485" spans="1:17" x14ac:dyDescent="0.25">
      <c r="A1485">
        <v>1684</v>
      </c>
      <c r="D1485">
        <v>57.900356000000002</v>
      </c>
      <c r="E1485" s="5">
        <v>2</v>
      </c>
      <c r="F1485">
        <v>74.015917000000002</v>
      </c>
      <c r="G1485" s="4">
        <v>3</v>
      </c>
      <c r="P1485">
        <v>2</v>
      </c>
      <c r="Q1485" t="str">
        <f>CONCATENATE(C1485,E1485,G1485,I1485)</f>
        <v>23</v>
      </c>
    </row>
    <row r="1486" spans="1:17" x14ac:dyDescent="0.25">
      <c r="A1486">
        <v>1685</v>
      </c>
      <c r="D1486">
        <v>57.884315000000001</v>
      </c>
      <c r="E1486" s="5">
        <v>2</v>
      </c>
      <c r="P1486">
        <v>1</v>
      </c>
      <c r="Q1486" t="str">
        <f>CONCATENATE(C1486,E1486,G1486,I1486)</f>
        <v>2</v>
      </c>
    </row>
    <row r="1487" spans="1:17" x14ac:dyDescent="0.25">
      <c r="A1487">
        <v>1686</v>
      </c>
      <c r="D1487">
        <v>57.875046000000005</v>
      </c>
      <c r="E1487" s="5">
        <v>2</v>
      </c>
      <c r="P1487">
        <v>1</v>
      </c>
      <c r="Q1487" t="str">
        <f>CONCATENATE(C1487,E1487,G1487,I1487)</f>
        <v>2</v>
      </c>
    </row>
    <row r="1488" spans="1:17" x14ac:dyDescent="0.25">
      <c r="A1488">
        <v>1687</v>
      </c>
      <c r="D1488">
        <v>57.858223000000002</v>
      </c>
      <c r="E1488" s="5">
        <v>2</v>
      </c>
      <c r="P1488">
        <v>1</v>
      </c>
      <c r="Q1488" t="str">
        <f>CONCATENATE(C1488,E1488,G1488,I1488)</f>
        <v>2</v>
      </c>
    </row>
    <row r="1489" spans="1:17" x14ac:dyDescent="0.25">
      <c r="A1489">
        <v>1688</v>
      </c>
      <c r="D1489">
        <v>57.871506000000004</v>
      </c>
      <c r="E1489" s="5">
        <v>2</v>
      </c>
      <c r="P1489">
        <v>1</v>
      </c>
      <c r="Q1489" t="str">
        <f>CONCATENATE(C1489,E1489,G1489,I1489)</f>
        <v>2</v>
      </c>
    </row>
    <row r="1490" spans="1:17" x14ac:dyDescent="0.25">
      <c r="A1490">
        <v>1689</v>
      </c>
      <c r="D1490">
        <v>57.865307000000001</v>
      </c>
      <c r="E1490" s="5">
        <v>2</v>
      </c>
      <c r="P1490">
        <v>1</v>
      </c>
      <c r="Q1490" t="str">
        <f>CONCATENATE(C1490,E1490,G1490,I1490)</f>
        <v>2</v>
      </c>
    </row>
    <row r="1491" spans="1:17" x14ac:dyDescent="0.25">
      <c r="A1491">
        <v>1690</v>
      </c>
      <c r="D1491">
        <v>57.880199000000005</v>
      </c>
      <c r="E1491" s="5">
        <v>2</v>
      </c>
      <c r="P1491">
        <v>1</v>
      </c>
      <c r="Q1491" t="str">
        <f>CONCATENATE(C1491,E1491,G1491,I1491)</f>
        <v>2</v>
      </c>
    </row>
    <row r="1492" spans="1:17" x14ac:dyDescent="0.25">
      <c r="A1492">
        <v>1691</v>
      </c>
      <c r="B1492">
        <v>50.189056000000001</v>
      </c>
      <c r="C1492" s="2">
        <v>1</v>
      </c>
      <c r="D1492">
        <v>57.922283</v>
      </c>
      <c r="E1492" s="5">
        <v>2</v>
      </c>
      <c r="P1492">
        <v>2</v>
      </c>
      <c r="Q1492" t="str">
        <f>CONCATENATE(C1492,E1492,G1492,I1492)</f>
        <v>12</v>
      </c>
    </row>
    <row r="1493" spans="1:17" x14ac:dyDescent="0.25">
      <c r="A1493">
        <v>1692</v>
      </c>
      <c r="B1493">
        <v>50.189056000000001</v>
      </c>
      <c r="C1493" s="2">
        <v>1</v>
      </c>
      <c r="D1493">
        <v>57.871506000000004</v>
      </c>
      <c r="E1493" s="5">
        <v>2</v>
      </c>
      <c r="P1493">
        <v>2</v>
      </c>
      <c r="Q1493" t="str">
        <f>CONCATENATE(C1493,E1493,G1493,I1493)</f>
        <v>12</v>
      </c>
    </row>
    <row r="1494" spans="1:17" x14ac:dyDescent="0.25">
      <c r="A1494">
        <v>1693</v>
      </c>
      <c r="B1494">
        <v>50.202857999999999</v>
      </c>
      <c r="C1494" s="2">
        <v>1</v>
      </c>
      <c r="D1494">
        <v>57.900356000000002</v>
      </c>
      <c r="E1494" s="5">
        <v>2</v>
      </c>
      <c r="P1494">
        <v>2</v>
      </c>
      <c r="Q1494" t="str">
        <f>CONCATENATE(C1494,E1494,G1494,I1494)</f>
        <v>12</v>
      </c>
    </row>
    <row r="1495" spans="1:17" x14ac:dyDescent="0.25">
      <c r="A1495">
        <v>1694</v>
      </c>
      <c r="B1495">
        <v>50.204262</v>
      </c>
      <c r="C1495" s="2">
        <v>1</v>
      </c>
      <c r="P1495">
        <v>1</v>
      </c>
      <c r="Q1495" t="str">
        <f>CONCATENATE(C1495,E1495,G1495,I1495)</f>
        <v>1</v>
      </c>
    </row>
    <row r="1496" spans="1:17" x14ac:dyDescent="0.25">
      <c r="A1496">
        <v>1695</v>
      </c>
      <c r="B1496">
        <v>50.223690000000005</v>
      </c>
      <c r="C1496" s="2">
        <v>1</v>
      </c>
      <c r="P1496">
        <v>1</v>
      </c>
      <c r="Q1496" t="str">
        <f>CONCATENATE(C1496,E1496,G1496,I1496)</f>
        <v>1</v>
      </c>
    </row>
    <row r="1497" spans="1:17" x14ac:dyDescent="0.25">
      <c r="A1497">
        <v>1696</v>
      </c>
      <c r="B1497">
        <v>50.223427000000001</v>
      </c>
      <c r="C1497" s="2">
        <v>1</v>
      </c>
      <c r="P1497">
        <v>1</v>
      </c>
      <c r="Q1497" t="str">
        <f>CONCATENATE(C1497,E1497,G1497,I1497)</f>
        <v>1</v>
      </c>
    </row>
    <row r="1498" spans="1:17" x14ac:dyDescent="0.25">
      <c r="A1498">
        <v>1697</v>
      </c>
      <c r="B1498">
        <v>50.239311000000001</v>
      </c>
      <c r="C1498" s="2">
        <v>1</v>
      </c>
      <c r="H1498">
        <v>53.449612000000002</v>
      </c>
      <c r="I1498" s="3">
        <v>4</v>
      </c>
      <c r="P1498">
        <v>2</v>
      </c>
      <c r="Q1498" t="str">
        <f>CONCATENATE(C1498,E1498,G1498,I1498)</f>
        <v>14</v>
      </c>
    </row>
    <row r="1499" spans="1:17" x14ac:dyDescent="0.25">
      <c r="A1499">
        <v>1698</v>
      </c>
      <c r="B1499">
        <v>50.260456000000005</v>
      </c>
      <c r="C1499" s="2">
        <v>1</v>
      </c>
      <c r="H1499">
        <v>53.411381000000006</v>
      </c>
      <c r="I1499" s="3">
        <v>4</v>
      </c>
      <c r="P1499">
        <v>2</v>
      </c>
      <c r="Q1499" t="str">
        <f>CONCATENATE(C1499,E1499,G1499,I1499)</f>
        <v>14</v>
      </c>
    </row>
    <row r="1500" spans="1:17" x14ac:dyDescent="0.25">
      <c r="A1500">
        <v>1699</v>
      </c>
      <c r="B1500">
        <v>50.245823000000001</v>
      </c>
      <c r="C1500" s="2">
        <v>1</v>
      </c>
      <c r="H1500">
        <v>53.409141000000005</v>
      </c>
      <c r="I1500" s="3">
        <v>4</v>
      </c>
      <c r="P1500">
        <v>2</v>
      </c>
      <c r="Q1500" t="str">
        <f>CONCATENATE(C1500,E1500,G1500,I1500)</f>
        <v>14</v>
      </c>
    </row>
    <row r="1501" spans="1:17" x14ac:dyDescent="0.25">
      <c r="A1501">
        <v>1700</v>
      </c>
      <c r="B1501">
        <v>50.189056000000001</v>
      </c>
      <c r="C1501" s="2">
        <v>1</v>
      </c>
      <c r="F1501">
        <v>51.092186000000005</v>
      </c>
      <c r="G1501" s="4">
        <v>3</v>
      </c>
      <c r="H1501">
        <v>53.427162000000003</v>
      </c>
      <c r="I1501" s="3">
        <v>4</v>
      </c>
      <c r="P1501">
        <v>3</v>
      </c>
      <c r="Q1501" t="str">
        <f>CONCATENATE(C1501,E1501,G1501,I1501)</f>
        <v>134</v>
      </c>
    </row>
    <row r="1502" spans="1:17" x14ac:dyDescent="0.25">
      <c r="A1502">
        <v>1701</v>
      </c>
      <c r="F1502">
        <v>51.093800000000002</v>
      </c>
      <c r="G1502" s="4">
        <v>3</v>
      </c>
      <c r="H1502">
        <v>53.430130000000005</v>
      </c>
      <c r="I1502" s="3">
        <v>4</v>
      </c>
      <c r="P1502">
        <v>2</v>
      </c>
      <c r="Q1502" t="str">
        <f>CONCATENATE(C1502,E1502,G1502,I1502)</f>
        <v>34</v>
      </c>
    </row>
    <row r="1503" spans="1:17" x14ac:dyDescent="0.25">
      <c r="A1503">
        <v>1702</v>
      </c>
      <c r="F1503">
        <v>51.132705999999999</v>
      </c>
      <c r="G1503" s="4">
        <v>3</v>
      </c>
      <c r="H1503">
        <v>53.389301000000003</v>
      </c>
      <c r="I1503" s="3">
        <v>4</v>
      </c>
      <c r="P1503">
        <v>2</v>
      </c>
      <c r="Q1503" t="str">
        <f>CONCATENATE(C1503,E1503,G1503,I1503)</f>
        <v>34</v>
      </c>
    </row>
    <row r="1504" spans="1:17" x14ac:dyDescent="0.25">
      <c r="A1504">
        <v>1703</v>
      </c>
      <c r="F1504">
        <v>51.127861000000003</v>
      </c>
      <c r="G1504" s="4">
        <v>3</v>
      </c>
      <c r="H1504">
        <v>53.380237000000001</v>
      </c>
      <c r="I1504" s="3">
        <v>4</v>
      </c>
      <c r="P1504">
        <v>2</v>
      </c>
      <c r="Q1504" t="str">
        <f>CONCATENATE(C1504,E1504,G1504,I1504)</f>
        <v>34</v>
      </c>
    </row>
    <row r="1505" spans="1:17" x14ac:dyDescent="0.25">
      <c r="A1505">
        <v>1704</v>
      </c>
      <c r="F1505">
        <v>51.096508</v>
      </c>
      <c r="G1505" s="4">
        <v>3</v>
      </c>
      <c r="H1505">
        <v>53.40258</v>
      </c>
      <c r="I1505" s="3">
        <v>4</v>
      </c>
      <c r="P1505">
        <v>2</v>
      </c>
      <c r="Q1505" t="str">
        <f>CONCATENATE(C1505,E1505,G1505,I1505)</f>
        <v>34</v>
      </c>
    </row>
    <row r="1506" spans="1:17" x14ac:dyDescent="0.25">
      <c r="A1506">
        <v>1705</v>
      </c>
      <c r="F1506">
        <v>51.117599000000006</v>
      </c>
      <c r="G1506" s="4">
        <v>3</v>
      </c>
      <c r="H1506">
        <v>53.420132000000002</v>
      </c>
      <c r="I1506" s="3">
        <v>4</v>
      </c>
      <c r="P1506">
        <v>2</v>
      </c>
      <c r="Q1506" t="str">
        <f>CONCATENATE(C1506,E1506,G1506,I1506)</f>
        <v>34</v>
      </c>
    </row>
    <row r="1507" spans="1:17" x14ac:dyDescent="0.25">
      <c r="A1507">
        <v>1706</v>
      </c>
      <c r="F1507">
        <v>51.126766000000003</v>
      </c>
      <c r="G1507" s="4">
        <v>3</v>
      </c>
      <c r="H1507">
        <v>53.404555999999999</v>
      </c>
      <c r="I1507" s="3">
        <v>4</v>
      </c>
      <c r="P1507">
        <v>2</v>
      </c>
      <c r="Q1507" t="str">
        <f>CONCATENATE(C1507,E1507,G1507,I1507)</f>
        <v>34</v>
      </c>
    </row>
    <row r="1508" spans="1:17" x14ac:dyDescent="0.25">
      <c r="A1508">
        <v>1707</v>
      </c>
      <c r="D1508">
        <v>34.331791000000003</v>
      </c>
      <c r="E1508" s="5">
        <v>2</v>
      </c>
      <c r="F1508">
        <v>51.139991999999999</v>
      </c>
      <c r="G1508" s="4">
        <v>3</v>
      </c>
      <c r="H1508">
        <v>53.449612000000002</v>
      </c>
      <c r="I1508" s="3">
        <v>4</v>
      </c>
      <c r="P1508">
        <v>3</v>
      </c>
      <c r="Q1508" t="str">
        <f>CONCATENATE(C1508,E1508,G1508,I1508)</f>
        <v>234</v>
      </c>
    </row>
    <row r="1509" spans="1:17" x14ac:dyDescent="0.25">
      <c r="A1509">
        <v>1708</v>
      </c>
      <c r="D1509">
        <v>34.285959000000005</v>
      </c>
      <c r="E1509" s="5">
        <v>2</v>
      </c>
      <c r="F1509">
        <v>51.138328000000001</v>
      </c>
      <c r="G1509" s="4">
        <v>3</v>
      </c>
      <c r="H1509">
        <v>53.449612000000002</v>
      </c>
      <c r="I1509" s="3">
        <v>4</v>
      </c>
      <c r="P1509">
        <v>3</v>
      </c>
      <c r="Q1509" t="str">
        <f>CONCATENATE(C1509,E1509,G1509,I1509)</f>
        <v>234</v>
      </c>
    </row>
    <row r="1510" spans="1:17" x14ac:dyDescent="0.25">
      <c r="A1510">
        <v>1709</v>
      </c>
      <c r="D1510">
        <v>34.283407000000004</v>
      </c>
      <c r="E1510" s="5">
        <v>2</v>
      </c>
      <c r="F1510">
        <v>51.104164000000004</v>
      </c>
      <c r="G1510" s="4">
        <v>3</v>
      </c>
      <c r="P1510">
        <v>2</v>
      </c>
      <c r="Q1510" t="str">
        <f>CONCATENATE(C1510,E1510,G1510,I1510)</f>
        <v>23</v>
      </c>
    </row>
    <row r="1511" spans="1:17" x14ac:dyDescent="0.25">
      <c r="A1511">
        <v>1710</v>
      </c>
      <c r="D1511">
        <v>34.284918000000005</v>
      </c>
      <c r="E1511" s="5">
        <v>2</v>
      </c>
      <c r="F1511">
        <v>51.092186000000005</v>
      </c>
      <c r="G1511" s="4">
        <v>3</v>
      </c>
      <c r="P1511">
        <v>2</v>
      </c>
      <c r="Q1511" t="str">
        <f>CONCATENATE(C1511,E1511,G1511,I1511)</f>
        <v>23</v>
      </c>
    </row>
    <row r="1512" spans="1:17" x14ac:dyDescent="0.25">
      <c r="A1512">
        <v>1711</v>
      </c>
      <c r="D1512">
        <v>34.293980000000005</v>
      </c>
      <c r="E1512" s="5">
        <v>2</v>
      </c>
      <c r="F1512">
        <v>51.092186000000005</v>
      </c>
      <c r="G1512" s="4">
        <v>3</v>
      </c>
      <c r="P1512">
        <v>2</v>
      </c>
      <c r="Q1512" t="str">
        <f>CONCATENATE(C1512,E1512,G1512,I1512)</f>
        <v>23</v>
      </c>
    </row>
    <row r="1513" spans="1:17" x14ac:dyDescent="0.25">
      <c r="A1513">
        <v>1712</v>
      </c>
      <c r="D1513">
        <v>34.328876000000001</v>
      </c>
      <c r="E1513" s="5">
        <v>2</v>
      </c>
      <c r="P1513">
        <v>1</v>
      </c>
      <c r="Q1513" t="str">
        <f>CONCATENATE(C1513,E1513,G1513,I1513)</f>
        <v>2</v>
      </c>
    </row>
    <row r="1514" spans="1:17" x14ac:dyDescent="0.25">
      <c r="A1514">
        <v>1713</v>
      </c>
      <c r="D1514">
        <v>34.286169000000001</v>
      </c>
      <c r="E1514" s="5">
        <v>2</v>
      </c>
      <c r="P1514">
        <v>1</v>
      </c>
      <c r="Q1514" t="str">
        <f>CONCATENATE(C1514,E1514,G1514,I1514)</f>
        <v>2</v>
      </c>
    </row>
    <row r="1515" spans="1:17" x14ac:dyDescent="0.25">
      <c r="A1515">
        <v>1714</v>
      </c>
      <c r="D1515">
        <v>34.274552999999997</v>
      </c>
      <c r="E1515" s="5">
        <v>2</v>
      </c>
      <c r="P1515">
        <v>1</v>
      </c>
      <c r="Q1515" t="str">
        <f>CONCATENATE(C1515,E1515,G1515,I1515)</f>
        <v>2</v>
      </c>
    </row>
    <row r="1516" spans="1:17" x14ac:dyDescent="0.25">
      <c r="A1516">
        <v>1715</v>
      </c>
      <c r="D1516">
        <v>34.287834000000004</v>
      </c>
      <c r="E1516" s="5">
        <v>2</v>
      </c>
      <c r="P1516">
        <v>1</v>
      </c>
      <c r="Q1516" t="str">
        <f>CONCATENATE(C1516,E1516,G1516,I1516)</f>
        <v>2</v>
      </c>
    </row>
    <row r="1517" spans="1:17" x14ac:dyDescent="0.25">
      <c r="A1517">
        <v>1716</v>
      </c>
      <c r="B1517">
        <v>27.267643000000007</v>
      </c>
      <c r="C1517" s="2">
        <v>1</v>
      </c>
      <c r="D1517">
        <v>34.296740999999997</v>
      </c>
      <c r="E1517" s="5">
        <v>2</v>
      </c>
      <c r="P1517">
        <v>2</v>
      </c>
      <c r="Q1517" t="str">
        <f>CONCATENATE(C1517,E1517,G1517,I1517)</f>
        <v>12</v>
      </c>
    </row>
    <row r="1518" spans="1:17" x14ac:dyDescent="0.25">
      <c r="A1518">
        <v>1717</v>
      </c>
      <c r="B1518">
        <v>27.279205000000005</v>
      </c>
      <c r="C1518" s="2">
        <v>1</v>
      </c>
      <c r="D1518">
        <v>34.306950000000001</v>
      </c>
      <c r="E1518" s="5">
        <v>2</v>
      </c>
      <c r="P1518">
        <v>2</v>
      </c>
      <c r="Q1518" t="str">
        <f>CONCATENATE(C1518,E1518,G1518,I1518)</f>
        <v>12</v>
      </c>
    </row>
    <row r="1519" spans="1:17" x14ac:dyDescent="0.25">
      <c r="A1519">
        <v>1718</v>
      </c>
      <c r="B1519">
        <v>27.248737000000006</v>
      </c>
      <c r="C1519" s="2">
        <v>1</v>
      </c>
      <c r="D1519">
        <v>34.266169000000005</v>
      </c>
      <c r="E1519" s="5">
        <v>2</v>
      </c>
      <c r="P1519">
        <v>2</v>
      </c>
      <c r="Q1519" t="str">
        <f>CONCATENATE(C1519,E1519,G1519,I1519)</f>
        <v>12</v>
      </c>
    </row>
    <row r="1520" spans="1:17" x14ac:dyDescent="0.25">
      <c r="A1520">
        <v>1719</v>
      </c>
      <c r="B1520">
        <v>27.273476000000002</v>
      </c>
      <c r="C1520" s="2">
        <v>1</v>
      </c>
      <c r="D1520">
        <v>34.331791000000003</v>
      </c>
      <c r="E1520" s="5">
        <v>2</v>
      </c>
      <c r="P1520">
        <v>2</v>
      </c>
      <c r="Q1520" t="str">
        <f>CONCATENATE(C1520,E1520,G1520,I1520)</f>
        <v>12</v>
      </c>
    </row>
    <row r="1521" spans="1:17" x14ac:dyDescent="0.25">
      <c r="A1521">
        <v>1720</v>
      </c>
      <c r="B1521">
        <v>27.257019</v>
      </c>
      <c r="C1521" s="2">
        <v>1</v>
      </c>
      <c r="P1521">
        <v>1</v>
      </c>
      <c r="Q1521" t="str">
        <f>CONCATENATE(C1521,E1521,G1521,I1521)</f>
        <v>1</v>
      </c>
    </row>
    <row r="1522" spans="1:17" x14ac:dyDescent="0.25">
      <c r="A1522">
        <v>1721</v>
      </c>
      <c r="B1522">
        <v>27.273788000000003</v>
      </c>
      <c r="C1522" s="2">
        <v>1</v>
      </c>
      <c r="P1522">
        <v>1</v>
      </c>
      <c r="Q1522" t="str">
        <f>CONCATENATE(C1522,E1522,G1522,I1522)</f>
        <v>1</v>
      </c>
    </row>
    <row r="1523" spans="1:17" x14ac:dyDescent="0.25">
      <c r="A1523">
        <v>1722</v>
      </c>
      <c r="B1523">
        <v>27.297068000000003</v>
      </c>
      <c r="C1523" s="2">
        <v>1</v>
      </c>
      <c r="P1523">
        <v>1</v>
      </c>
      <c r="Q1523" t="str">
        <f>CONCATENATE(C1523,E1523,G1523,I1523)</f>
        <v>1</v>
      </c>
    </row>
    <row r="1524" spans="1:17" x14ac:dyDescent="0.25">
      <c r="A1524">
        <v>1723</v>
      </c>
      <c r="B1524">
        <v>27.288319000000001</v>
      </c>
      <c r="C1524" s="2">
        <v>1</v>
      </c>
      <c r="H1524">
        <v>30.667197999999999</v>
      </c>
      <c r="I1524" s="3">
        <v>4</v>
      </c>
      <c r="P1524">
        <v>2</v>
      </c>
      <c r="Q1524" t="str">
        <f>CONCATENATE(C1524,E1524,G1524,I1524)</f>
        <v>14</v>
      </c>
    </row>
    <row r="1525" spans="1:17" x14ac:dyDescent="0.25">
      <c r="A1525">
        <v>1724</v>
      </c>
      <c r="B1525">
        <v>27.295974999999999</v>
      </c>
      <c r="C1525" s="2">
        <v>1</v>
      </c>
      <c r="H1525">
        <v>30.664282</v>
      </c>
      <c r="I1525" s="3">
        <v>4</v>
      </c>
      <c r="P1525">
        <v>2</v>
      </c>
      <c r="Q1525" t="str">
        <f>CONCATENATE(C1525,E1525,G1525,I1525)</f>
        <v>14</v>
      </c>
    </row>
    <row r="1526" spans="1:17" x14ac:dyDescent="0.25">
      <c r="A1526">
        <v>1725</v>
      </c>
      <c r="B1526">
        <v>27.291704000000003</v>
      </c>
      <c r="C1526" s="2">
        <v>1</v>
      </c>
      <c r="H1526">
        <v>30.676884000000001</v>
      </c>
      <c r="I1526" s="3">
        <v>4</v>
      </c>
      <c r="P1526">
        <v>2</v>
      </c>
      <c r="Q1526" t="str">
        <f>CONCATENATE(C1526,E1526,G1526,I1526)</f>
        <v>14</v>
      </c>
    </row>
    <row r="1527" spans="1:17" x14ac:dyDescent="0.25">
      <c r="A1527">
        <v>1726</v>
      </c>
      <c r="B1527">
        <v>27.267643000000007</v>
      </c>
      <c r="C1527" s="2">
        <v>1</v>
      </c>
      <c r="F1527">
        <v>28.530647000000002</v>
      </c>
      <c r="G1527" s="4">
        <v>3</v>
      </c>
      <c r="H1527">
        <v>30.641991000000004</v>
      </c>
      <c r="I1527" s="3">
        <v>4</v>
      </c>
      <c r="P1527">
        <v>3</v>
      </c>
      <c r="Q1527" t="str">
        <f>CONCATENATE(C1527,E1527,G1527,I1527)</f>
        <v>134</v>
      </c>
    </row>
    <row r="1528" spans="1:17" x14ac:dyDescent="0.25">
      <c r="A1528">
        <v>1727</v>
      </c>
      <c r="B1528">
        <v>27.267643000000007</v>
      </c>
      <c r="C1528" s="2">
        <v>1</v>
      </c>
      <c r="F1528">
        <v>28.530647000000002</v>
      </c>
      <c r="G1528" s="4">
        <v>3</v>
      </c>
      <c r="H1528">
        <v>30.667562000000004</v>
      </c>
      <c r="I1528" s="3">
        <v>4</v>
      </c>
      <c r="P1528">
        <v>3</v>
      </c>
      <c r="Q1528" t="str">
        <f>CONCATENATE(C1528,E1528,G1528,I1528)</f>
        <v>134</v>
      </c>
    </row>
    <row r="1529" spans="1:17" x14ac:dyDescent="0.25">
      <c r="A1529">
        <v>1728</v>
      </c>
      <c r="F1529">
        <v>28.490076000000002</v>
      </c>
      <c r="G1529" s="4">
        <v>3</v>
      </c>
      <c r="H1529">
        <v>30.716675000000002</v>
      </c>
      <c r="I1529" s="3">
        <v>4</v>
      </c>
      <c r="P1529">
        <v>2</v>
      </c>
      <c r="Q1529" t="str">
        <f>CONCATENATE(C1529,E1529,G1529,I1529)</f>
        <v>34</v>
      </c>
    </row>
    <row r="1530" spans="1:17" x14ac:dyDescent="0.25">
      <c r="A1530">
        <v>1729</v>
      </c>
      <c r="F1530">
        <v>28.530647000000002</v>
      </c>
      <c r="G1530" s="4">
        <v>3</v>
      </c>
      <c r="H1530">
        <v>30.667197999999999</v>
      </c>
      <c r="I1530" s="3">
        <v>4</v>
      </c>
      <c r="J1530">
        <v>38.214706</v>
      </c>
      <c r="K1530" t="s">
        <v>22</v>
      </c>
      <c r="Q1530" t="str">
        <f>CONCATENATE(C1530,E1530,G1530,I1530)</f>
        <v>34</v>
      </c>
    </row>
    <row r="1531" spans="1:17" x14ac:dyDescent="0.25">
      <c r="A1531">
        <v>1760</v>
      </c>
      <c r="Q1531" t="str">
        <f>CONCATENATE(C1531,E1531,G1531,I1531)</f>
        <v/>
      </c>
    </row>
    <row r="1532" spans="1:17" x14ac:dyDescent="0.25">
      <c r="A1532">
        <v>1761</v>
      </c>
      <c r="Q1532" t="str">
        <f>CONCATENATE(C1532,E1532,G1532,I1532)</f>
        <v/>
      </c>
    </row>
    <row r="1533" spans="1:17" x14ac:dyDescent="0.25">
      <c r="A1533">
        <v>1762</v>
      </c>
      <c r="J1533">
        <v>235.81644299999999</v>
      </c>
      <c r="K1533" t="s">
        <v>22</v>
      </c>
      <c r="Q1533" t="str">
        <f>CONCATENATE(C1533,E1533,G1533,I1533)</f>
        <v/>
      </c>
    </row>
    <row r="1534" spans="1:17" x14ac:dyDescent="0.25">
      <c r="A1534">
        <v>1763</v>
      </c>
      <c r="D1534">
        <v>243.83818099999999</v>
      </c>
      <c r="E1534" s="5">
        <v>2</v>
      </c>
      <c r="P1534">
        <v>1</v>
      </c>
      <c r="Q1534" t="str">
        <f>CONCATENATE(C1534,E1534,G1534,I1534)</f>
        <v>2</v>
      </c>
    </row>
    <row r="1535" spans="1:17" x14ac:dyDescent="0.25">
      <c r="A1535">
        <v>1764</v>
      </c>
      <c r="D1535">
        <v>243.86230499999999</v>
      </c>
      <c r="E1535" s="5">
        <v>2</v>
      </c>
      <c r="P1535">
        <v>1</v>
      </c>
      <c r="Q1535" t="str">
        <f>CONCATENATE(C1535,E1535,G1535,I1535)</f>
        <v>2</v>
      </c>
    </row>
    <row r="1536" spans="1:17" x14ac:dyDescent="0.25">
      <c r="A1536">
        <v>1765</v>
      </c>
      <c r="D1536">
        <v>243.855965</v>
      </c>
      <c r="E1536" s="5">
        <v>2</v>
      </c>
      <c r="P1536">
        <v>1</v>
      </c>
      <c r="Q1536" t="str">
        <f>CONCATENATE(C1536,E1536,G1536,I1536)</f>
        <v>2</v>
      </c>
    </row>
    <row r="1537" spans="1:17" x14ac:dyDescent="0.25">
      <c r="A1537">
        <v>1766</v>
      </c>
      <c r="D1537">
        <v>243.89709500000001</v>
      </c>
      <c r="E1537" s="5">
        <v>2</v>
      </c>
      <c r="P1537">
        <v>1</v>
      </c>
      <c r="Q1537" t="str">
        <f>CONCATENATE(C1537,E1537,G1537,I1537)</f>
        <v>2</v>
      </c>
    </row>
    <row r="1538" spans="1:17" x14ac:dyDescent="0.25">
      <c r="A1538">
        <v>1767</v>
      </c>
      <c r="D1538">
        <v>243.87410800000001</v>
      </c>
      <c r="E1538" s="5">
        <v>2</v>
      </c>
      <c r="P1538">
        <v>1</v>
      </c>
      <c r="Q1538" t="str">
        <f>CONCATENATE(C1538,E1538,G1538,I1538)</f>
        <v>2</v>
      </c>
    </row>
    <row r="1539" spans="1:17" x14ac:dyDescent="0.25">
      <c r="A1539">
        <v>1768</v>
      </c>
      <c r="D1539">
        <v>243.90595999999999</v>
      </c>
      <c r="E1539" s="5">
        <v>2</v>
      </c>
      <c r="P1539">
        <v>1</v>
      </c>
      <c r="Q1539" t="str">
        <f>CONCATENATE(C1539,E1539,G1539,I1539)</f>
        <v>2</v>
      </c>
    </row>
    <row r="1540" spans="1:17" x14ac:dyDescent="0.25">
      <c r="A1540">
        <v>1769</v>
      </c>
      <c r="D1540">
        <v>243.86596299999999</v>
      </c>
      <c r="E1540" s="5">
        <v>2</v>
      </c>
      <c r="P1540">
        <v>1</v>
      </c>
      <c r="Q1540" t="str">
        <f>CONCATENATE(C1540,E1540,G1540,I1540)</f>
        <v>2</v>
      </c>
    </row>
    <row r="1541" spans="1:17" x14ac:dyDescent="0.25">
      <c r="A1541">
        <v>1770</v>
      </c>
      <c r="D1541">
        <v>243.87482900000001</v>
      </c>
      <c r="E1541" s="5">
        <v>2</v>
      </c>
      <c r="P1541">
        <v>1</v>
      </c>
      <c r="Q1541" t="str">
        <f>CONCATENATE(C1541,E1541,G1541,I1541)</f>
        <v>2</v>
      </c>
    </row>
    <row r="1542" spans="1:17" x14ac:dyDescent="0.25">
      <c r="A1542">
        <v>1771</v>
      </c>
      <c r="D1542">
        <v>243.87555</v>
      </c>
      <c r="E1542" s="5">
        <v>2</v>
      </c>
      <c r="P1542">
        <v>1</v>
      </c>
      <c r="Q1542" t="str">
        <f>CONCATENATE(C1542,E1542,G1542,I1542)</f>
        <v>2</v>
      </c>
    </row>
    <row r="1543" spans="1:17" x14ac:dyDescent="0.25">
      <c r="A1543">
        <v>1772</v>
      </c>
      <c r="D1543">
        <v>243.85591199999999</v>
      </c>
      <c r="E1543" s="5">
        <v>2</v>
      </c>
      <c r="P1543">
        <v>1</v>
      </c>
      <c r="Q1543" t="str">
        <f>CONCATENATE(C1543,E1543,G1543,I1543)</f>
        <v>2</v>
      </c>
    </row>
    <row r="1544" spans="1:17" x14ac:dyDescent="0.25">
      <c r="A1544">
        <v>1773</v>
      </c>
      <c r="B1544">
        <v>235.76639599999999</v>
      </c>
      <c r="C1544" s="2">
        <v>1</v>
      </c>
      <c r="D1544">
        <v>243.814988</v>
      </c>
      <c r="E1544" s="5">
        <v>2</v>
      </c>
      <c r="P1544">
        <v>2</v>
      </c>
      <c r="Q1544" t="str">
        <f>CONCATENATE(C1544,E1544,G1544,I1544)</f>
        <v>12</v>
      </c>
    </row>
    <row r="1545" spans="1:17" x14ac:dyDescent="0.25">
      <c r="A1545">
        <v>1774</v>
      </c>
      <c r="B1545">
        <v>235.726088</v>
      </c>
      <c r="C1545" s="2">
        <v>1</v>
      </c>
      <c r="D1545">
        <v>243.83818099999999</v>
      </c>
      <c r="E1545" s="5">
        <v>2</v>
      </c>
      <c r="H1545">
        <v>243.68731299999999</v>
      </c>
      <c r="I1545" s="3">
        <v>4</v>
      </c>
      <c r="P1545">
        <v>3</v>
      </c>
      <c r="Q1545" t="str">
        <f>CONCATENATE(C1545,E1545,G1545,I1545)</f>
        <v>124</v>
      </c>
    </row>
    <row r="1546" spans="1:17" x14ac:dyDescent="0.25">
      <c r="A1546">
        <v>1775</v>
      </c>
      <c r="B1546">
        <v>235.75010699999999</v>
      </c>
      <c r="C1546" s="2">
        <v>1</v>
      </c>
      <c r="H1546">
        <v>243.62963500000001</v>
      </c>
      <c r="I1546" s="3">
        <v>4</v>
      </c>
      <c r="P1546">
        <v>2</v>
      </c>
      <c r="Q1546" t="str">
        <f>CONCATENATE(C1546,E1546,G1546,I1546)</f>
        <v>14</v>
      </c>
    </row>
    <row r="1547" spans="1:17" x14ac:dyDescent="0.25">
      <c r="A1547">
        <v>1776</v>
      </c>
      <c r="B1547">
        <v>235.74881999999999</v>
      </c>
      <c r="C1547" s="2">
        <v>1</v>
      </c>
      <c r="H1547">
        <v>243.610668</v>
      </c>
      <c r="I1547" s="3">
        <v>4</v>
      </c>
      <c r="P1547">
        <v>2</v>
      </c>
      <c r="Q1547" t="str">
        <f>CONCATENATE(C1547,E1547,G1547,I1547)</f>
        <v>14</v>
      </c>
    </row>
    <row r="1548" spans="1:17" x14ac:dyDescent="0.25">
      <c r="A1548">
        <v>1777</v>
      </c>
      <c r="B1548">
        <v>235.74912699999999</v>
      </c>
      <c r="C1548" s="2">
        <v>1</v>
      </c>
      <c r="H1548">
        <v>243.598816</v>
      </c>
      <c r="I1548" s="3">
        <v>4</v>
      </c>
      <c r="P1548">
        <v>2</v>
      </c>
      <c r="Q1548" t="str">
        <f>CONCATENATE(C1548,E1548,G1548,I1548)</f>
        <v>14</v>
      </c>
    </row>
    <row r="1549" spans="1:17" x14ac:dyDescent="0.25">
      <c r="A1549">
        <v>1778</v>
      </c>
      <c r="B1549">
        <v>235.724953</v>
      </c>
      <c r="C1549" s="2">
        <v>1</v>
      </c>
      <c r="F1549">
        <v>240.56629599999999</v>
      </c>
      <c r="G1549" s="4">
        <v>3</v>
      </c>
      <c r="H1549">
        <v>243.63530800000001</v>
      </c>
      <c r="I1549" s="3">
        <v>4</v>
      </c>
      <c r="P1549">
        <v>3</v>
      </c>
      <c r="Q1549" t="str">
        <f>CONCATENATE(C1549,E1549,G1549,I1549)</f>
        <v>134</v>
      </c>
    </row>
    <row r="1550" spans="1:17" x14ac:dyDescent="0.25">
      <c r="A1550">
        <v>1779</v>
      </c>
      <c r="B1550">
        <v>235.734747</v>
      </c>
      <c r="C1550" s="2">
        <v>1</v>
      </c>
      <c r="F1550">
        <v>240.56629599999999</v>
      </c>
      <c r="G1550" s="4">
        <v>3</v>
      </c>
      <c r="H1550">
        <v>243.64896400000001</v>
      </c>
      <c r="I1550" s="3">
        <v>4</v>
      </c>
      <c r="P1550">
        <v>3</v>
      </c>
      <c r="Q1550" t="str">
        <f>CONCATENATE(C1550,E1550,G1550,I1550)</f>
        <v>134</v>
      </c>
    </row>
    <row r="1551" spans="1:17" x14ac:dyDescent="0.25">
      <c r="A1551">
        <v>1780</v>
      </c>
      <c r="B1551">
        <v>235.722531</v>
      </c>
      <c r="C1551" s="2">
        <v>1</v>
      </c>
      <c r="F1551">
        <v>240.64551799999998</v>
      </c>
      <c r="G1551" s="4">
        <v>3</v>
      </c>
      <c r="H1551">
        <v>243.591545</v>
      </c>
      <c r="I1551" s="3">
        <v>4</v>
      </c>
      <c r="P1551">
        <v>3</v>
      </c>
      <c r="Q1551" t="str">
        <f>CONCATENATE(C1551,E1551,G1551,I1551)</f>
        <v>134</v>
      </c>
    </row>
    <row r="1552" spans="1:17" x14ac:dyDescent="0.25">
      <c r="A1552">
        <v>1781</v>
      </c>
      <c r="B1552">
        <v>235.76639599999999</v>
      </c>
      <c r="C1552" s="2">
        <v>1</v>
      </c>
      <c r="F1552">
        <v>240.582325</v>
      </c>
      <c r="G1552" s="4">
        <v>3</v>
      </c>
      <c r="H1552">
        <v>243.60278</v>
      </c>
      <c r="I1552" s="3">
        <v>4</v>
      </c>
      <c r="P1552">
        <v>3</v>
      </c>
      <c r="Q1552" t="str">
        <f>CONCATENATE(C1552,E1552,G1552,I1552)</f>
        <v>134</v>
      </c>
    </row>
    <row r="1553" spans="1:17" x14ac:dyDescent="0.25">
      <c r="A1553">
        <v>1782</v>
      </c>
      <c r="F1553">
        <v>240.563616</v>
      </c>
      <c r="G1553" s="4">
        <v>3</v>
      </c>
      <c r="H1553">
        <v>243.56922599999999</v>
      </c>
      <c r="I1553" s="3">
        <v>4</v>
      </c>
      <c r="P1553">
        <v>2</v>
      </c>
      <c r="Q1553" t="str">
        <f>CONCATENATE(C1553,E1553,G1553,I1553)</f>
        <v>34</v>
      </c>
    </row>
    <row r="1554" spans="1:17" x14ac:dyDescent="0.25">
      <c r="A1554">
        <v>1783</v>
      </c>
      <c r="F1554">
        <v>240.57845900000001</v>
      </c>
      <c r="G1554" s="4">
        <v>3</v>
      </c>
      <c r="H1554">
        <v>243.63128699999999</v>
      </c>
      <c r="I1554" s="3">
        <v>4</v>
      </c>
      <c r="P1554">
        <v>2</v>
      </c>
      <c r="Q1554" t="str">
        <f>CONCATENATE(C1554,E1554,G1554,I1554)</f>
        <v>34</v>
      </c>
    </row>
    <row r="1555" spans="1:17" x14ac:dyDescent="0.25">
      <c r="A1555">
        <v>1784</v>
      </c>
      <c r="F1555">
        <v>240.6199</v>
      </c>
      <c r="G1555" s="4">
        <v>3</v>
      </c>
      <c r="H1555">
        <v>243.63102799999999</v>
      </c>
      <c r="I1555" s="3">
        <v>4</v>
      </c>
      <c r="P1555">
        <v>2</v>
      </c>
      <c r="Q1555" t="str">
        <f>CONCATENATE(C1555,E1555,G1555,I1555)</f>
        <v>34</v>
      </c>
    </row>
    <row r="1556" spans="1:17" x14ac:dyDescent="0.25">
      <c r="A1556">
        <v>1785</v>
      </c>
      <c r="F1556">
        <v>240.657217</v>
      </c>
      <c r="G1556" s="4">
        <v>3</v>
      </c>
      <c r="H1556">
        <v>243.68731299999999</v>
      </c>
      <c r="I1556" s="3">
        <v>4</v>
      </c>
      <c r="P1556">
        <v>2</v>
      </c>
      <c r="Q1556" t="str">
        <f>CONCATENATE(C1556,E1556,G1556,I1556)</f>
        <v>34</v>
      </c>
    </row>
    <row r="1557" spans="1:17" x14ac:dyDescent="0.25">
      <c r="A1557">
        <v>1786</v>
      </c>
      <c r="F1557">
        <v>240.583924</v>
      </c>
      <c r="G1557" s="4">
        <v>3</v>
      </c>
      <c r="P1557">
        <v>1</v>
      </c>
      <c r="Q1557" t="str">
        <f>CONCATENATE(C1557,E1557,G1557,I1557)</f>
        <v>3</v>
      </c>
    </row>
    <row r="1558" spans="1:17" x14ac:dyDescent="0.25">
      <c r="A1558">
        <v>1787</v>
      </c>
      <c r="F1558">
        <v>240.56629599999999</v>
      </c>
      <c r="G1558" s="4">
        <v>3</v>
      </c>
      <c r="P1558">
        <v>1</v>
      </c>
      <c r="Q1558" t="str">
        <f>CONCATENATE(C1558,E1558,G1558,I1558)</f>
        <v>3</v>
      </c>
    </row>
    <row r="1559" spans="1:17" x14ac:dyDescent="0.25">
      <c r="A1559">
        <v>1788</v>
      </c>
      <c r="D1559">
        <v>222.02274399999999</v>
      </c>
      <c r="E1559" s="5">
        <v>2</v>
      </c>
      <c r="F1559">
        <v>240.56629599999999</v>
      </c>
      <c r="G1559" s="4">
        <v>3</v>
      </c>
      <c r="P1559">
        <v>2</v>
      </c>
      <c r="Q1559" t="str">
        <f>CONCATENATE(C1559,E1559,G1559,I1559)</f>
        <v>23</v>
      </c>
    </row>
    <row r="1560" spans="1:17" x14ac:dyDescent="0.25">
      <c r="A1560">
        <v>1789</v>
      </c>
      <c r="D1560">
        <v>222.02763999999999</v>
      </c>
      <c r="E1560" s="5">
        <v>2</v>
      </c>
      <c r="P1560">
        <v>1</v>
      </c>
      <c r="Q1560" t="str">
        <f>CONCATENATE(C1560,E1560,G1560,I1560)</f>
        <v>2</v>
      </c>
    </row>
    <row r="1561" spans="1:17" x14ac:dyDescent="0.25">
      <c r="A1561">
        <v>1790</v>
      </c>
      <c r="D1561">
        <v>222.05037099999998</v>
      </c>
      <c r="E1561" s="5">
        <v>2</v>
      </c>
      <c r="P1561">
        <v>1</v>
      </c>
      <c r="Q1561" t="str">
        <f>CONCATENATE(C1561,E1561,G1561,I1561)</f>
        <v>2</v>
      </c>
    </row>
    <row r="1562" spans="1:17" x14ac:dyDescent="0.25">
      <c r="A1562">
        <v>1791</v>
      </c>
      <c r="D1562">
        <v>222.02686599999998</v>
      </c>
      <c r="E1562" s="5">
        <v>2</v>
      </c>
      <c r="P1562">
        <v>1</v>
      </c>
      <c r="Q1562" t="str">
        <f>CONCATENATE(C1562,E1562,G1562,I1562)</f>
        <v>2</v>
      </c>
    </row>
    <row r="1563" spans="1:17" x14ac:dyDescent="0.25">
      <c r="A1563">
        <v>1792</v>
      </c>
      <c r="D1563">
        <v>222.050319</v>
      </c>
      <c r="E1563" s="5">
        <v>2</v>
      </c>
      <c r="P1563">
        <v>1</v>
      </c>
      <c r="Q1563" t="str">
        <f>CONCATENATE(C1563,E1563,G1563,I1563)</f>
        <v>2</v>
      </c>
    </row>
    <row r="1564" spans="1:17" x14ac:dyDescent="0.25">
      <c r="A1564">
        <v>1793</v>
      </c>
      <c r="D1564">
        <v>222.046865</v>
      </c>
      <c r="E1564" s="5">
        <v>2</v>
      </c>
      <c r="P1564">
        <v>1</v>
      </c>
      <c r="Q1564" t="str">
        <f>CONCATENATE(C1564,E1564,G1564,I1564)</f>
        <v>2</v>
      </c>
    </row>
    <row r="1565" spans="1:17" x14ac:dyDescent="0.25">
      <c r="A1565">
        <v>1794</v>
      </c>
      <c r="D1565">
        <v>222.06810100000001</v>
      </c>
      <c r="E1565" s="5">
        <v>2</v>
      </c>
      <c r="P1565">
        <v>1</v>
      </c>
      <c r="Q1565" t="str">
        <f>CONCATENATE(C1565,E1565,G1565,I1565)</f>
        <v>2</v>
      </c>
    </row>
    <row r="1566" spans="1:17" x14ac:dyDescent="0.25">
      <c r="A1566">
        <v>1795</v>
      </c>
      <c r="B1566">
        <v>216.779774</v>
      </c>
      <c r="C1566" s="2">
        <v>1</v>
      </c>
      <c r="D1566">
        <v>222.08743000000001</v>
      </c>
      <c r="E1566" s="5">
        <v>2</v>
      </c>
      <c r="P1566">
        <v>2</v>
      </c>
      <c r="Q1566" t="str">
        <f>CONCATENATE(C1566,E1566,G1566,I1566)</f>
        <v>12</v>
      </c>
    </row>
    <row r="1567" spans="1:17" x14ac:dyDescent="0.25">
      <c r="A1567">
        <v>1796</v>
      </c>
      <c r="B1567">
        <v>216.67653200000001</v>
      </c>
      <c r="C1567" s="2">
        <v>1</v>
      </c>
      <c r="D1567">
        <v>222.08938900000001</v>
      </c>
      <c r="E1567" s="5">
        <v>2</v>
      </c>
      <c r="P1567">
        <v>2</v>
      </c>
      <c r="Q1567" t="str">
        <f>CONCATENATE(C1567,E1567,G1567,I1567)</f>
        <v>12</v>
      </c>
    </row>
    <row r="1568" spans="1:17" x14ac:dyDescent="0.25">
      <c r="A1568">
        <v>1797</v>
      </c>
      <c r="B1568">
        <v>216.73271499999998</v>
      </c>
      <c r="C1568" s="2">
        <v>1</v>
      </c>
      <c r="D1568">
        <v>222.04722599999999</v>
      </c>
      <c r="E1568" s="5">
        <v>2</v>
      </c>
      <c r="P1568">
        <v>2</v>
      </c>
      <c r="Q1568" t="str">
        <f>CONCATENATE(C1568,E1568,G1568,I1568)</f>
        <v>12</v>
      </c>
    </row>
    <row r="1569" spans="1:17" x14ac:dyDescent="0.25">
      <c r="A1569">
        <v>1798</v>
      </c>
      <c r="B1569">
        <v>216.747095</v>
      </c>
      <c r="C1569" s="2">
        <v>1</v>
      </c>
      <c r="D1569">
        <v>222.02274399999999</v>
      </c>
      <c r="E1569" s="5">
        <v>2</v>
      </c>
      <c r="P1569">
        <v>2</v>
      </c>
      <c r="Q1569" t="str">
        <f>CONCATENATE(C1569,E1569,G1569,I1569)</f>
        <v>12</v>
      </c>
    </row>
    <row r="1570" spans="1:17" x14ac:dyDescent="0.25">
      <c r="A1570">
        <v>1799</v>
      </c>
      <c r="B1570">
        <v>216.72240600000001</v>
      </c>
      <c r="C1570" s="2">
        <v>1</v>
      </c>
      <c r="P1570">
        <v>1</v>
      </c>
      <c r="Q1570" t="str">
        <f>CONCATENATE(C1570,E1570,G1570,I1570)</f>
        <v>1</v>
      </c>
    </row>
    <row r="1571" spans="1:17" x14ac:dyDescent="0.25">
      <c r="A1571">
        <v>1800</v>
      </c>
      <c r="B1571">
        <v>216.75570300000001</v>
      </c>
      <c r="C1571" s="2">
        <v>1</v>
      </c>
      <c r="P1571">
        <v>1</v>
      </c>
      <c r="Q1571" t="str">
        <f>CONCATENATE(C1571,E1571,G1571,I1571)</f>
        <v>1</v>
      </c>
    </row>
    <row r="1572" spans="1:17" x14ac:dyDescent="0.25">
      <c r="A1572">
        <v>1801</v>
      </c>
      <c r="B1572">
        <v>216.779878</v>
      </c>
      <c r="C1572" s="2">
        <v>1</v>
      </c>
      <c r="H1572">
        <v>220.48060799999999</v>
      </c>
      <c r="I1572" s="3">
        <v>4</v>
      </c>
      <c r="P1572">
        <v>2</v>
      </c>
      <c r="Q1572" t="str">
        <f>CONCATENATE(C1572,E1572,G1572,I1572)</f>
        <v>14</v>
      </c>
    </row>
    <row r="1573" spans="1:17" x14ac:dyDescent="0.25">
      <c r="A1573">
        <v>1802</v>
      </c>
      <c r="B1573">
        <v>216.74029099999998</v>
      </c>
      <c r="C1573" s="2">
        <v>1</v>
      </c>
      <c r="F1573">
        <v>219.60519199999999</v>
      </c>
      <c r="G1573" s="4">
        <v>3</v>
      </c>
      <c r="H1573">
        <v>220.44231199999999</v>
      </c>
      <c r="I1573" s="3">
        <v>4</v>
      </c>
      <c r="P1573">
        <v>3</v>
      </c>
      <c r="Q1573" t="str">
        <f>CONCATENATE(C1573,E1573,G1573,I1573)</f>
        <v>134</v>
      </c>
    </row>
    <row r="1574" spans="1:17" x14ac:dyDescent="0.25">
      <c r="A1574">
        <v>1803</v>
      </c>
      <c r="B1574">
        <v>216.779774</v>
      </c>
      <c r="C1574" s="2">
        <v>1</v>
      </c>
      <c r="F1574">
        <v>219.56725499999999</v>
      </c>
      <c r="G1574" s="4">
        <v>3</v>
      </c>
      <c r="H1574">
        <v>220.41174599999999</v>
      </c>
      <c r="I1574" s="3">
        <v>4</v>
      </c>
      <c r="P1574">
        <v>3</v>
      </c>
      <c r="Q1574" t="str">
        <f>CONCATENATE(C1574,E1574,G1574,I1574)</f>
        <v>134</v>
      </c>
    </row>
    <row r="1575" spans="1:17" x14ac:dyDescent="0.25">
      <c r="A1575">
        <v>1804</v>
      </c>
      <c r="B1575">
        <v>216.779774</v>
      </c>
      <c r="C1575" s="2">
        <v>1</v>
      </c>
      <c r="F1575">
        <v>219.568028</v>
      </c>
      <c r="G1575" s="4">
        <v>3</v>
      </c>
      <c r="H1575">
        <v>220.39040700000001</v>
      </c>
      <c r="I1575" s="3">
        <v>4</v>
      </c>
      <c r="P1575">
        <v>3</v>
      </c>
      <c r="Q1575" t="str">
        <f>CONCATENATE(C1575,E1575,G1575,I1575)</f>
        <v>134</v>
      </c>
    </row>
    <row r="1576" spans="1:17" x14ac:dyDescent="0.25">
      <c r="A1576">
        <v>1805</v>
      </c>
      <c r="F1576">
        <v>219.60220200000001</v>
      </c>
      <c r="G1576" s="4">
        <v>3</v>
      </c>
      <c r="H1576">
        <v>220.387933</v>
      </c>
      <c r="I1576" s="3">
        <v>4</v>
      </c>
      <c r="P1576">
        <v>2</v>
      </c>
      <c r="Q1576" t="str">
        <f>CONCATENATE(C1576,E1576,G1576,I1576)</f>
        <v>34</v>
      </c>
    </row>
    <row r="1577" spans="1:17" x14ac:dyDescent="0.25">
      <c r="A1577">
        <v>1806</v>
      </c>
      <c r="F1577">
        <v>219.59524300000001</v>
      </c>
      <c r="G1577" s="4">
        <v>3</v>
      </c>
      <c r="H1577">
        <v>220.395355</v>
      </c>
      <c r="I1577" s="3">
        <v>4</v>
      </c>
      <c r="P1577">
        <v>2</v>
      </c>
      <c r="Q1577" t="str">
        <f>CONCATENATE(C1577,E1577,G1577,I1577)</f>
        <v>34</v>
      </c>
    </row>
    <row r="1578" spans="1:17" x14ac:dyDescent="0.25">
      <c r="A1578">
        <v>1807</v>
      </c>
      <c r="F1578">
        <v>219.59689299999999</v>
      </c>
      <c r="G1578" s="4">
        <v>3</v>
      </c>
      <c r="H1578">
        <v>220.39138600000001</v>
      </c>
      <c r="I1578" s="3">
        <v>4</v>
      </c>
      <c r="P1578">
        <v>2</v>
      </c>
      <c r="Q1578" t="str">
        <f>CONCATENATE(C1578,E1578,G1578,I1578)</f>
        <v>34</v>
      </c>
    </row>
    <row r="1579" spans="1:17" x14ac:dyDescent="0.25">
      <c r="A1579">
        <v>1808</v>
      </c>
      <c r="F1579">
        <v>219.61823100000001</v>
      </c>
      <c r="G1579" s="4">
        <v>3</v>
      </c>
      <c r="H1579">
        <v>220.39313799999999</v>
      </c>
      <c r="I1579" s="3">
        <v>4</v>
      </c>
      <c r="P1579">
        <v>2</v>
      </c>
      <c r="Q1579" t="str">
        <f>CONCATENATE(C1579,E1579,G1579,I1579)</f>
        <v>34</v>
      </c>
    </row>
    <row r="1580" spans="1:17" x14ac:dyDescent="0.25">
      <c r="A1580">
        <v>1809</v>
      </c>
      <c r="F1580">
        <v>219.63982899999999</v>
      </c>
      <c r="G1580" s="4">
        <v>3</v>
      </c>
      <c r="H1580">
        <v>220.44179600000001</v>
      </c>
      <c r="I1580" s="3">
        <v>4</v>
      </c>
      <c r="P1580">
        <v>2</v>
      </c>
      <c r="Q1580" t="str">
        <f>CONCATENATE(C1580,E1580,G1580,I1580)</f>
        <v>34</v>
      </c>
    </row>
    <row r="1581" spans="1:17" x14ac:dyDescent="0.25">
      <c r="A1581">
        <v>1810</v>
      </c>
      <c r="F1581">
        <v>219.60519199999999</v>
      </c>
      <c r="G1581" s="4">
        <v>3</v>
      </c>
      <c r="H1581">
        <v>220.48060799999999</v>
      </c>
      <c r="I1581" s="3">
        <v>4</v>
      </c>
      <c r="P1581">
        <v>2</v>
      </c>
      <c r="Q1581" t="str">
        <f>CONCATENATE(C1581,E1581,G1581,I1581)</f>
        <v>34</v>
      </c>
    </row>
    <row r="1582" spans="1:17" x14ac:dyDescent="0.25">
      <c r="A1582">
        <v>1811</v>
      </c>
      <c r="F1582">
        <v>219.60519199999999</v>
      </c>
      <c r="G1582" s="4">
        <v>3</v>
      </c>
      <c r="P1582">
        <v>1</v>
      </c>
      <c r="Q1582" t="str">
        <f>CONCATENATE(C1582,E1582,G1582,I1582)</f>
        <v>3</v>
      </c>
    </row>
    <row r="1583" spans="1:17" x14ac:dyDescent="0.25">
      <c r="A1583">
        <v>1812</v>
      </c>
      <c r="D1583">
        <v>200.953531</v>
      </c>
      <c r="E1583" s="5">
        <v>2</v>
      </c>
      <c r="P1583">
        <v>1</v>
      </c>
      <c r="Q1583" t="str">
        <f>CONCATENATE(C1583,E1583,G1583,I1583)</f>
        <v>2</v>
      </c>
    </row>
    <row r="1584" spans="1:17" x14ac:dyDescent="0.25">
      <c r="A1584">
        <v>1813</v>
      </c>
      <c r="D1584">
        <v>200.955523</v>
      </c>
      <c r="E1584" s="5">
        <v>2</v>
      </c>
      <c r="P1584">
        <v>1</v>
      </c>
      <c r="Q1584" t="str">
        <f>CONCATENATE(C1584,E1584,G1584,I1584)</f>
        <v>2</v>
      </c>
    </row>
    <row r="1585" spans="1:17" x14ac:dyDescent="0.25">
      <c r="A1585">
        <v>1814</v>
      </c>
      <c r="D1585">
        <v>200.88578999999999</v>
      </c>
      <c r="E1585" s="5">
        <v>2</v>
      </c>
      <c r="P1585">
        <v>1</v>
      </c>
      <c r="Q1585" t="str">
        <f>CONCATENATE(C1585,E1585,G1585,I1585)</f>
        <v>2</v>
      </c>
    </row>
    <row r="1586" spans="1:17" x14ac:dyDescent="0.25">
      <c r="A1586">
        <v>1815</v>
      </c>
      <c r="D1586">
        <v>200.928381</v>
      </c>
      <c r="E1586" s="5">
        <v>2</v>
      </c>
      <c r="P1586">
        <v>1</v>
      </c>
      <c r="Q1586" t="str">
        <f>CONCATENATE(C1586,E1586,G1586,I1586)</f>
        <v>2</v>
      </c>
    </row>
    <row r="1587" spans="1:17" x14ac:dyDescent="0.25">
      <c r="A1587">
        <v>1816</v>
      </c>
      <c r="D1587">
        <v>200.92343700000001</v>
      </c>
      <c r="E1587" s="5">
        <v>2</v>
      </c>
      <c r="P1587">
        <v>1</v>
      </c>
      <c r="Q1587" t="str">
        <f>CONCATENATE(C1587,E1587,G1587,I1587)</f>
        <v>2</v>
      </c>
    </row>
    <row r="1588" spans="1:17" x14ac:dyDescent="0.25">
      <c r="A1588">
        <v>1817</v>
      </c>
      <c r="D1588">
        <v>200.94909100000001</v>
      </c>
      <c r="E1588" s="5">
        <v>2</v>
      </c>
      <c r="P1588">
        <v>1</v>
      </c>
      <c r="Q1588" t="str">
        <f>CONCATENATE(C1588,E1588,G1588,I1588)</f>
        <v>2</v>
      </c>
    </row>
    <row r="1589" spans="1:17" x14ac:dyDescent="0.25">
      <c r="A1589">
        <v>1818</v>
      </c>
      <c r="D1589">
        <v>200.930216</v>
      </c>
      <c r="E1589" s="5">
        <v>2</v>
      </c>
      <c r="P1589">
        <v>1</v>
      </c>
      <c r="Q1589" t="str">
        <f>CONCATENATE(C1589,E1589,G1589,I1589)</f>
        <v>2</v>
      </c>
    </row>
    <row r="1590" spans="1:17" x14ac:dyDescent="0.25">
      <c r="A1590">
        <v>1819</v>
      </c>
      <c r="D1590">
        <v>200.944197</v>
      </c>
      <c r="E1590" s="5">
        <v>2</v>
      </c>
      <c r="P1590">
        <v>1</v>
      </c>
      <c r="Q1590" t="str">
        <f>CONCATENATE(C1590,E1590,G1590,I1590)</f>
        <v>2</v>
      </c>
    </row>
    <row r="1591" spans="1:17" x14ac:dyDescent="0.25">
      <c r="A1591">
        <v>1820</v>
      </c>
      <c r="B1591">
        <v>194.13347099999999</v>
      </c>
      <c r="C1591" s="2">
        <v>1</v>
      </c>
      <c r="D1591">
        <v>200.92899499999999</v>
      </c>
      <c r="E1591" s="5">
        <v>2</v>
      </c>
      <c r="P1591">
        <v>2</v>
      </c>
      <c r="Q1591" t="str">
        <f>CONCATENATE(C1591,E1591,G1591,I1591)</f>
        <v>12</v>
      </c>
    </row>
    <row r="1592" spans="1:17" x14ac:dyDescent="0.25">
      <c r="A1592">
        <v>1821</v>
      </c>
      <c r="B1592">
        <v>194.12097399999999</v>
      </c>
      <c r="C1592" s="2">
        <v>1</v>
      </c>
      <c r="D1592">
        <v>200.956537</v>
      </c>
      <c r="E1592" s="5">
        <v>2</v>
      </c>
      <c r="P1592">
        <v>2</v>
      </c>
      <c r="Q1592" t="str">
        <f>CONCATENATE(C1592,E1592,G1592,I1592)</f>
        <v>12</v>
      </c>
    </row>
    <row r="1593" spans="1:17" x14ac:dyDescent="0.25">
      <c r="A1593">
        <v>1822</v>
      </c>
      <c r="B1593">
        <v>194.11812</v>
      </c>
      <c r="C1593" s="2">
        <v>1</v>
      </c>
      <c r="D1593">
        <v>200.953531</v>
      </c>
      <c r="E1593" s="5">
        <v>2</v>
      </c>
      <c r="P1593">
        <v>2</v>
      </c>
      <c r="Q1593" t="str">
        <f>CONCATENATE(C1593,E1593,G1593,I1593)</f>
        <v>12</v>
      </c>
    </row>
    <row r="1594" spans="1:17" x14ac:dyDescent="0.25">
      <c r="A1594">
        <v>1823</v>
      </c>
      <c r="B1594">
        <v>194.107405</v>
      </c>
      <c r="C1594" s="2">
        <v>1</v>
      </c>
      <c r="P1594">
        <v>1</v>
      </c>
      <c r="Q1594" t="str">
        <f>CONCATENATE(C1594,E1594,G1594,I1594)</f>
        <v>1</v>
      </c>
    </row>
    <row r="1595" spans="1:17" x14ac:dyDescent="0.25">
      <c r="A1595">
        <v>1824</v>
      </c>
      <c r="B1595">
        <v>194.08990700000001</v>
      </c>
      <c r="C1595" s="2">
        <v>1</v>
      </c>
      <c r="P1595">
        <v>1</v>
      </c>
      <c r="Q1595" t="str">
        <f>CONCATENATE(C1595,E1595,G1595,I1595)</f>
        <v>1</v>
      </c>
    </row>
    <row r="1596" spans="1:17" x14ac:dyDescent="0.25">
      <c r="A1596">
        <v>1825</v>
      </c>
      <c r="B1596">
        <v>194.12036000000001</v>
      </c>
      <c r="C1596" s="2">
        <v>1</v>
      </c>
      <c r="H1596">
        <v>198.45405</v>
      </c>
      <c r="I1596" s="3">
        <v>4</v>
      </c>
      <c r="P1596">
        <v>2</v>
      </c>
      <c r="Q1596" t="str">
        <f>CONCATENATE(C1596,E1596,G1596,I1596)</f>
        <v>14</v>
      </c>
    </row>
    <row r="1597" spans="1:17" x14ac:dyDescent="0.25">
      <c r="A1597">
        <v>1826</v>
      </c>
      <c r="B1597">
        <v>194.17550499999999</v>
      </c>
      <c r="C1597" s="2">
        <v>1</v>
      </c>
      <c r="H1597">
        <v>198.43074200000001</v>
      </c>
      <c r="I1597" s="3">
        <v>4</v>
      </c>
      <c r="P1597">
        <v>2</v>
      </c>
      <c r="Q1597" t="str">
        <f>CONCATENATE(C1597,E1597,G1597,I1597)</f>
        <v>14</v>
      </c>
    </row>
    <row r="1598" spans="1:17" x14ac:dyDescent="0.25">
      <c r="A1598">
        <v>1827</v>
      </c>
      <c r="B1598">
        <v>194.09878399999999</v>
      </c>
      <c r="C1598" s="2">
        <v>1</v>
      </c>
      <c r="F1598">
        <v>196.90054900000001</v>
      </c>
      <c r="G1598" s="4">
        <v>3</v>
      </c>
      <c r="H1598">
        <v>198.42334199999999</v>
      </c>
      <c r="I1598" s="3">
        <v>4</v>
      </c>
      <c r="P1598">
        <v>3</v>
      </c>
      <c r="Q1598" t="str">
        <f>CONCATENATE(C1598,E1598,G1598,I1598)</f>
        <v>134</v>
      </c>
    </row>
    <row r="1599" spans="1:17" x14ac:dyDescent="0.25">
      <c r="A1599">
        <v>1828</v>
      </c>
      <c r="B1599">
        <v>194.13347099999999</v>
      </c>
      <c r="C1599" s="2">
        <v>1</v>
      </c>
      <c r="F1599">
        <v>196.88565299999999</v>
      </c>
      <c r="G1599" s="4">
        <v>3</v>
      </c>
      <c r="H1599">
        <v>198.452776</v>
      </c>
      <c r="I1599" s="3">
        <v>4</v>
      </c>
      <c r="P1599">
        <v>3</v>
      </c>
      <c r="Q1599" t="str">
        <f>CONCATENATE(C1599,E1599,G1599,I1599)</f>
        <v>134</v>
      </c>
    </row>
    <row r="1600" spans="1:17" x14ac:dyDescent="0.25">
      <c r="A1600">
        <v>1829</v>
      </c>
      <c r="F1600">
        <v>196.845099</v>
      </c>
      <c r="G1600" s="4">
        <v>3</v>
      </c>
      <c r="H1600">
        <v>198.47231500000001</v>
      </c>
      <c r="I1600" s="3">
        <v>4</v>
      </c>
      <c r="P1600">
        <v>2</v>
      </c>
      <c r="Q1600" t="str">
        <f>CONCATENATE(C1600,E1600,G1600,I1600)</f>
        <v>34</v>
      </c>
    </row>
    <row r="1601" spans="1:17" x14ac:dyDescent="0.25">
      <c r="A1601">
        <v>1830</v>
      </c>
      <c r="F1601">
        <v>196.869078</v>
      </c>
      <c r="G1601" s="4">
        <v>3</v>
      </c>
      <c r="H1601">
        <v>198.44507400000001</v>
      </c>
      <c r="I1601" s="3">
        <v>4</v>
      </c>
      <c r="P1601">
        <v>2</v>
      </c>
      <c r="Q1601" t="str">
        <f>CONCATENATE(C1601,E1601,G1601,I1601)</f>
        <v>34</v>
      </c>
    </row>
    <row r="1602" spans="1:17" x14ac:dyDescent="0.25">
      <c r="A1602">
        <v>1831</v>
      </c>
      <c r="F1602">
        <v>196.87050099999999</v>
      </c>
      <c r="G1602" s="4">
        <v>3</v>
      </c>
      <c r="H1602">
        <v>198.42824000000002</v>
      </c>
      <c r="I1602" s="3">
        <v>4</v>
      </c>
      <c r="P1602">
        <v>2</v>
      </c>
      <c r="Q1602" t="str">
        <f>CONCATENATE(C1602,E1602,G1602,I1602)</f>
        <v>34</v>
      </c>
    </row>
    <row r="1603" spans="1:17" x14ac:dyDescent="0.25">
      <c r="A1603">
        <v>1832</v>
      </c>
      <c r="F1603">
        <v>196.88881499999999</v>
      </c>
      <c r="G1603" s="4">
        <v>3</v>
      </c>
      <c r="H1603">
        <v>198.35917499999999</v>
      </c>
      <c r="I1603" s="3">
        <v>4</v>
      </c>
      <c r="P1603">
        <v>2</v>
      </c>
      <c r="Q1603" t="str">
        <f>CONCATENATE(C1603,E1603,G1603,I1603)</f>
        <v>34</v>
      </c>
    </row>
    <row r="1604" spans="1:17" x14ac:dyDescent="0.25">
      <c r="A1604">
        <v>1833</v>
      </c>
      <c r="F1604">
        <v>196.879122</v>
      </c>
      <c r="G1604" s="4">
        <v>3</v>
      </c>
      <c r="H1604">
        <v>198.34238999999999</v>
      </c>
      <c r="I1604" s="3">
        <v>4</v>
      </c>
      <c r="P1604">
        <v>2</v>
      </c>
      <c r="Q1604" t="str">
        <f>CONCATENATE(C1604,E1604,G1604,I1604)</f>
        <v>34</v>
      </c>
    </row>
    <row r="1605" spans="1:17" x14ac:dyDescent="0.25">
      <c r="A1605">
        <v>1834</v>
      </c>
      <c r="F1605">
        <v>196.86723899999998</v>
      </c>
      <c r="G1605" s="4">
        <v>3</v>
      </c>
      <c r="H1605">
        <v>198.45405</v>
      </c>
      <c r="I1605" s="3">
        <v>4</v>
      </c>
      <c r="P1605">
        <v>2</v>
      </c>
      <c r="Q1605" t="str">
        <f>CONCATENATE(C1605,E1605,G1605,I1605)</f>
        <v>34</v>
      </c>
    </row>
    <row r="1606" spans="1:17" x14ac:dyDescent="0.25">
      <c r="A1606">
        <v>1835</v>
      </c>
      <c r="F1606">
        <v>196.90054900000001</v>
      </c>
      <c r="G1606" s="4">
        <v>3</v>
      </c>
      <c r="P1606">
        <v>1</v>
      </c>
      <c r="Q1606" t="str">
        <f>CONCATENATE(C1606,E1606,G1606,I1606)</f>
        <v>3</v>
      </c>
    </row>
    <row r="1607" spans="1:17" x14ac:dyDescent="0.25">
      <c r="A1607">
        <v>1836</v>
      </c>
      <c r="P1607">
        <v>0</v>
      </c>
      <c r="Q1607" t="str">
        <f>CONCATENATE(C1607,E1607,G1607,I1607)</f>
        <v/>
      </c>
    </row>
    <row r="1608" spans="1:17" x14ac:dyDescent="0.25">
      <c r="A1608">
        <v>1837</v>
      </c>
      <c r="P1608">
        <v>0</v>
      </c>
      <c r="Q1608" t="str">
        <f>CONCATENATE(C1608,E1608,G1608,I1608)</f>
        <v/>
      </c>
    </row>
    <row r="1609" spans="1:17" x14ac:dyDescent="0.25">
      <c r="A1609">
        <v>1838</v>
      </c>
      <c r="D1609">
        <v>174.93660199999999</v>
      </c>
      <c r="E1609" s="5">
        <v>2</v>
      </c>
      <c r="P1609">
        <v>1</v>
      </c>
      <c r="Q1609" t="str">
        <f>CONCATENATE(C1609,E1609,G1609,I1609)</f>
        <v>2</v>
      </c>
    </row>
    <row r="1610" spans="1:17" x14ac:dyDescent="0.25">
      <c r="A1610">
        <v>1839</v>
      </c>
      <c r="D1610">
        <v>174.874064</v>
      </c>
      <c r="E1610" s="5">
        <v>2</v>
      </c>
      <c r="P1610">
        <v>1</v>
      </c>
      <c r="Q1610" t="str">
        <f>CONCATENATE(C1610,E1610,G1610,I1610)</f>
        <v>2</v>
      </c>
    </row>
    <row r="1611" spans="1:17" x14ac:dyDescent="0.25">
      <c r="A1611">
        <v>1840</v>
      </c>
      <c r="D1611">
        <v>174.92104599999999</v>
      </c>
      <c r="E1611" s="5">
        <v>2</v>
      </c>
      <c r="P1611">
        <v>1</v>
      </c>
      <c r="Q1611" t="str">
        <f>CONCATENATE(C1611,E1611,G1611,I1611)</f>
        <v>2</v>
      </c>
    </row>
    <row r="1612" spans="1:17" x14ac:dyDescent="0.25">
      <c r="A1612">
        <v>1841</v>
      </c>
      <c r="D1612">
        <v>174.88773399999999</v>
      </c>
      <c r="E1612" s="5">
        <v>2</v>
      </c>
      <c r="P1612">
        <v>1</v>
      </c>
      <c r="Q1612" t="str">
        <f>CONCATENATE(C1612,E1612,G1612,I1612)</f>
        <v>2</v>
      </c>
    </row>
    <row r="1613" spans="1:17" x14ac:dyDescent="0.25">
      <c r="A1613">
        <v>1842</v>
      </c>
      <c r="D1613">
        <v>174.88803899999999</v>
      </c>
      <c r="E1613" s="5">
        <v>2</v>
      </c>
      <c r="P1613">
        <v>1</v>
      </c>
      <c r="Q1613" t="str">
        <f>CONCATENATE(C1613,E1613,G1613,I1613)</f>
        <v>2</v>
      </c>
    </row>
    <row r="1614" spans="1:17" x14ac:dyDescent="0.25">
      <c r="A1614">
        <v>1843</v>
      </c>
      <c r="D1614">
        <v>174.89150799999999</v>
      </c>
      <c r="E1614" s="5">
        <v>2</v>
      </c>
      <c r="P1614">
        <v>1</v>
      </c>
      <c r="Q1614" t="str">
        <f>CONCATENATE(C1614,E1614,G1614,I1614)</f>
        <v>2</v>
      </c>
    </row>
    <row r="1615" spans="1:17" x14ac:dyDescent="0.25">
      <c r="A1615">
        <v>1844</v>
      </c>
      <c r="B1615">
        <v>168.56573299999999</v>
      </c>
      <c r="C1615" s="2">
        <v>1</v>
      </c>
      <c r="D1615">
        <v>174.89303999999998</v>
      </c>
      <c r="E1615" s="5">
        <v>2</v>
      </c>
      <c r="P1615">
        <v>2</v>
      </c>
      <c r="Q1615" t="str">
        <f>CONCATENATE(C1615,E1615,G1615,I1615)</f>
        <v>12</v>
      </c>
    </row>
    <row r="1616" spans="1:17" x14ac:dyDescent="0.25">
      <c r="A1616">
        <v>1845</v>
      </c>
      <c r="B1616">
        <v>168.514622</v>
      </c>
      <c r="C1616" s="2">
        <v>1</v>
      </c>
      <c r="D1616">
        <v>174.88268499999998</v>
      </c>
      <c r="E1616" s="5">
        <v>2</v>
      </c>
      <c r="P1616">
        <v>2</v>
      </c>
      <c r="Q1616" t="str">
        <f>CONCATENATE(C1616,E1616,G1616,I1616)</f>
        <v>12</v>
      </c>
    </row>
    <row r="1617" spans="1:17" x14ac:dyDescent="0.25">
      <c r="A1617">
        <v>1846</v>
      </c>
      <c r="B1617">
        <v>168.55644999999998</v>
      </c>
      <c r="C1617" s="2">
        <v>1</v>
      </c>
      <c r="D1617">
        <v>174.93660199999999</v>
      </c>
      <c r="E1617" s="5">
        <v>2</v>
      </c>
      <c r="P1617">
        <v>2</v>
      </c>
      <c r="Q1617" t="str">
        <f>CONCATENATE(C1617,E1617,G1617,I1617)</f>
        <v>12</v>
      </c>
    </row>
    <row r="1618" spans="1:17" x14ac:dyDescent="0.25">
      <c r="A1618">
        <v>1847</v>
      </c>
      <c r="B1618">
        <v>168.58608599999999</v>
      </c>
      <c r="C1618" s="2">
        <v>1</v>
      </c>
      <c r="P1618">
        <v>1</v>
      </c>
      <c r="Q1618" t="str">
        <f>CONCATENATE(C1618,E1618,G1618,I1618)</f>
        <v>1</v>
      </c>
    </row>
    <row r="1619" spans="1:17" x14ac:dyDescent="0.25">
      <c r="A1619">
        <v>1848</v>
      </c>
      <c r="B1619">
        <v>168.58022099999999</v>
      </c>
      <c r="C1619" s="2">
        <v>1</v>
      </c>
      <c r="P1619">
        <v>1</v>
      </c>
      <c r="Q1619" t="str">
        <f>CONCATENATE(C1619,E1619,G1619,I1619)</f>
        <v>1</v>
      </c>
    </row>
    <row r="1620" spans="1:17" x14ac:dyDescent="0.25">
      <c r="A1620">
        <v>1849</v>
      </c>
      <c r="B1620">
        <v>168.59016800000001</v>
      </c>
      <c r="C1620" s="2">
        <v>1</v>
      </c>
      <c r="P1620">
        <v>1</v>
      </c>
      <c r="Q1620" t="str">
        <f>CONCATENATE(C1620,E1620,G1620,I1620)</f>
        <v>1</v>
      </c>
    </row>
    <row r="1621" spans="1:17" x14ac:dyDescent="0.25">
      <c r="A1621">
        <v>1850</v>
      </c>
      <c r="B1621">
        <v>168.583843</v>
      </c>
      <c r="C1621" s="2">
        <v>1</v>
      </c>
      <c r="F1621">
        <v>171.32265899999999</v>
      </c>
      <c r="G1621" s="4">
        <v>3</v>
      </c>
      <c r="H1621">
        <v>171.83178900000001</v>
      </c>
      <c r="I1621" s="3">
        <v>4</v>
      </c>
      <c r="P1621">
        <v>3</v>
      </c>
      <c r="Q1621" t="str">
        <f>CONCATENATE(C1621,E1621,G1621,I1621)</f>
        <v>134</v>
      </c>
    </row>
    <row r="1622" spans="1:17" x14ac:dyDescent="0.25">
      <c r="A1622">
        <v>1851</v>
      </c>
      <c r="B1622">
        <v>168.60837800000002</v>
      </c>
      <c r="C1622" s="2">
        <v>1</v>
      </c>
      <c r="F1622">
        <v>171.27011899999999</v>
      </c>
      <c r="G1622" s="4">
        <v>3</v>
      </c>
      <c r="H1622">
        <v>171.848265</v>
      </c>
      <c r="I1622" s="3">
        <v>4</v>
      </c>
      <c r="P1622">
        <v>3</v>
      </c>
      <c r="Q1622" t="str">
        <f>CONCATENATE(C1622,E1622,G1622,I1622)</f>
        <v>134</v>
      </c>
    </row>
    <row r="1623" spans="1:17" x14ac:dyDescent="0.25">
      <c r="A1623">
        <v>1852</v>
      </c>
      <c r="B1623">
        <v>168.56573299999999</v>
      </c>
      <c r="C1623" s="2">
        <v>1</v>
      </c>
      <c r="F1623">
        <v>171.20998</v>
      </c>
      <c r="G1623" s="4">
        <v>3</v>
      </c>
      <c r="H1623">
        <v>171.85984400000001</v>
      </c>
      <c r="I1623" s="3">
        <v>4</v>
      </c>
      <c r="P1623">
        <v>3</v>
      </c>
      <c r="Q1623" t="str">
        <f>CONCATENATE(C1623,E1623,G1623,I1623)</f>
        <v>134</v>
      </c>
    </row>
    <row r="1624" spans="1:17" x14ac:dyDescent="0.25">
      <c r="A1624">
        <v>1853</v>
      </c>
      <c r="F1624">
        <v>171.22961800000002</v>
      </c>
      <c r="G1624" s="4">
        <v>3</v>
      </c>
      <c r="H1624">
        <v>171.85999699999999</v>
      </c>
      <c r="I1624" s="3">
        <v>4</v>
      </c>
      <c r="P1624">
        <v>2</v>
      </c>
      <c r="Q1624" t="str">
        <f>CONCATENATE(C1624,E1624,G1624,I1624)</f>
        <v>34</v>
      </c>
    </row>
    <row r="1625" spans="1:17" x14ac:dyDescent="0.25">
      <c r="A1625">
        <v>1854</v>
      </c>
      <c r="F1625">
        <v>171.22568899999999</v>
      </c>
      <c r="G1625" s="4">
        <v>3</v>
      </c>
      <c r="H1625">
        <v>171.823677</v>
      </c>
      <c r="I1625" s="3">
        <v>4</v>
      </c>
      <c r="P1625">
        <v>2</v>
      </c>
      <c r="Q1625" t="str">
        <f>CONCATENATE(C1625,E1625,G1625,I1625)</f>
        <v>34</v>
      </c>
    </row>
    <row r="1626" spans="1:17" x14ac:dyDescent="0.25">
      <c r="A1626">
        <v>1855</v>
      </c>
      <c r="F1626">
        <v>171.29807299999999</v>
      </c>
      <c r="G1626" s="4">
        <v>3</v>
      </c>
      <c r="H1626">
        <v>171.836533</v>
      </c>
      <c r="I1626" s="3">
        <v>4</v>
      </c>
      <c r="P1626">
        <v>2</v>
      </c>
      <c r="Q1626" t="str">
        <f>CONCATENATE(C1626,E1626,G1626,I1626)</f>
        <v>34</v>
      </c>
    </row>
    <row r="1627" spans="1:17" x14ac:dyDescent="0.25">
      <c r="A1627">
        <v>1856</v>
      </c>
      <c r="F1627">
        <v>171.32286299999998</v>
      </c>
      <c r="G1627" s="4">
        <v>3</v>
      </c>
      <c r="H1627">
        <v>171.84918199999998</v>
      </c>
      <c r="I1627" s="3">
        <v>4</v>
      </c>
      <c r="P1627">
        <v>2</v>
      </c>
      <c r="Q1627" t="str">
        <f>CONCATENATE(C1627,E1627,G1627,I1627)</f>
        <v>34</v>
      </c>
    </row>
    <row r="1628" spans="1:17" x14ac:dyDescent="0.25">
      <c r="A1628">
        <v>1857</v>
      </c>
      <c r="F1628">
        <v>171.27424999999999</v>
      </c>
      <c r="G1628" s="4">
        <v>3</v>
      </c>
      <c r="H1628">
        <v>171.83178900000001</v>
      </c>
      <c r="I1628" s="3">
        <v>4</v>
      </c>
      <c r="P1628">
        <v>2</v>
      </c>
      <c r="Q1628" t="str">
        <f>CONCATENATE(C1628,E1628,G1628,I1628)</f>
        <v>34</v>
      </c>
    </row>
    <row r="1629" spans="1:17" x14ac:dyDescent="0.25">
      <c r="A1629">
        <v>1858</v>
      </c>
      <c r="F1629">
        <v>171.32235500000002</v>
      </c>
      <c r="G1629" s="4">
        <v>3</v>
      </c>
      <c r="P1629">
        <v>1</v>
      </c>
      <c r="Q1629" t="str">
        <f>CONCATENATE(C1629,E1629,G1629,I1629)</f>
        <v>3</v>
      </c>
    </row>
    <row r="1630" spans="1:17" x14ac:dyDescent="0.25">
      <c r="A1630">
        <v>1859</v>
      </c>
      <c r="D1630">
        <v>155.06762600000002</v>
      </c>
      <c r="E1630" s="5">
        <v>2</v>
      </c>
      <c r="F1630">
        <v>171.32265899999999</v>
      </c>
      <c r="G1630" s="4">
        <v>3</v>
      </c>
      <c r="P1630">
        <v>2</v>
      </c>
      <c r="Q1630" t="str">
        <f>CONCATENATE(C1630,E1630,G1630,I1630)</f>
        <v>23</v>
      </c>
    </row>
    <row r="1631" spans="1:17" x14ac:dyDescent="0.25">
      <c r="A1631">
        <v>1860</v>
      </c>
      <c r="D1631">
        <v>154.965249</v>
      </c>
      <c r="E1631" s="5">
        <v>2</v>
      </c>
      <c r="P1631">
        <v>1</v>
      </c>
      <c r="Q1631" t="str">
        <f>CONCATENATE(C1631,E1631,G1631,I1631)</f>
        <v>2</v>
      </c>
    </row>
    <row r="1632" spans="1:17" x14ac:dyDescent="0.25">
      <c r="A1632">
        <v>1861</v>
      </c>
      <c r="D1632">
        <v>154.96575899999999</v>
      </c>
      <c r="E1632" s="5">
        <v>2</v>
      </c>
      <c r="P1632">
        <v>1</v>
      </c>
      <c r="Q1632" t="str">
        <f>CONCATENATE(C1632,E1632,G1632,I1632)</f>
        <v>2</v>
      </c>
    </row>
    <row r="1633" spans="1:17" x14ac:dyDescent="0.25">
      <c r="A1633">
        <v>1862</v>
      </c>
      <c r="D1633">
        <v>154.93311299999999</v>
      </c>
      <c r="E1633" s="5">
        <v>2</v>
      </c>
      <c r="P1633">
        <v>1</v>
      </c>
      <c r="Q1633" t="str">
        <f>CONCATENATE(C1633,E1633,G1633,I1633)</f>
        <v>2</v>
      </c>
    </row>
    <row r="1634" spans="1:17" x14ac:dyDescent="0.25">
      <c r="A1634">
        <v>1863</v>
      </c>
      <c r="D1634">
        <v>155.004323</v>
      </c>
      <c r="E1634" s="5">
        <v>2</v>
      </c>
      <c r="P1634">
        <v>1</v>
      </c>
      <c r="Q1634" t="str">
        <f>CONCATENATE(C1634,E1634,G1634,I1634)</f>
        <v>2</v>
      </c>
    </row>
    <row r="1635" spans="1:17" x14ac:dyDescent="0.25">
      <c r="A1635">
        <v>1864</v>
      </c>
      <c r="D1635">
        <v>155.027839</v>
      </c>
      <c r="E1635" s="5">
        <v>2</v>
      </c>
      <c r="P1635">
        <v>1</v>
      </c>
      <c r="Q1635" t="str">
        <f>CONCATENATE(C1635,E1635,G1635,I1635)</f>
        <v>2</v>
      </c>
    </row>
    <row r="1636" spans="1:17" x14ac:dyDescent="0.25">
      <c r="A1636">
        <v>1865</v>
      </c>
      <c r="D1636">
        <v>155.05344500000001</v>
      </c>
      <c r="E1636" s="5">
        <v>2</v>
      </c>
      <c r="P1636">
        <v>1</v>
      </c>
      <c r="Q1636" t="str">
        <f>CONCATENATE(C1636,E1636,G1636,I1636)</f>
        <v>2</v>
      </c>
    </row>
    <row r="1637" spans="1:17" x14ac:dyDescent="0.25">
      <c r="A1637">
        <v>1866</v>
      </c>
      <c r="B1637">
        <v>150.07912400000001</v>
      </c>
      <c r="C1637" s="2">
        <v>1</v>
      </c>
      <c r="D1637">
        <v>154.98958099999999</v>
      </c>
      <c r="E1637" s="5">
        <v>2</v>
      </c>
      <c r="P1637">
        <v>2</v>
      </c>
      <c r="Q1637" t="str">
        <f>CONCATENATE(C1637,E1637,G1637,I1637)</f>
        <v>12</v>
      </c>
    </row>
    <row r="1638" spans="1:17" x14ac:dyDescent="0.25">
      <c r="A1638">
        <v>1867</v>
      </c>
      <c r="B1638">
        <v>150.03811200000001</v>
      </c>
      <c r="C1638" s="2">
        <v>1</v>
      </c>
      <c r="D1638">
        <v>155.06762600000002</v>
      </c>
      <c r="E1638" s="5">
        <v>2</v>
      </c>
      <c r="P1638">
        <v>2</v>
      </c>
      <c r="Q1638" t="str">
        <f>CONCATENATE(C1638,E1638,G1638,I1638)</f>
        <v>12</v>
      </c>
    </row>
    <row r="1639" spans="1:17" x14ac:dyDescent="0.25">
      <c r="A1639">
        <v>1868</v>
      </c>
      <c r="B1639">
        <v>150.06371899999999</v>
      </c>
      <c r="C1639" s="2">
        <v>1</v>
      </c>
      <c r="D1639">
        <v>155.06762600000002</v>
      </c>
      <c r="E1639" s="5">
        <v>2</v>
      </c>
      <c r="P1639">
        <v>2</v>
      </c>
      <c r="Q1639" t="str">
        <f>CONCATENATE(C1639,E1639,G1639,I1639)</f>
        <v>12</v>
      </c>
    </row>
    <row r="1640" spans="1:17" x14ac:dyDescent="0.25">
      <c r="A1640">
        <v>1869</v>
      </c>
      <c r="B1640">
        <v>150.070809</v>
      </c>
      <c r="C1640" s="2">
        <v>1</v>
      </c>
      <c r="P1640">
        <v>1</v>
      </c>
      <c r="Q1640" t="str">
        <f>CONCATENATE(C1640,E1640,G1640,I1640)</f>
        <v>1</v>
      </c>
    </row>
    <row r="1641" spans="1:17" x14ac:dyDescent="0.25">
      <c r="A1641">
        <v>1870</v>
      </c>
      <c r="B1641">
        <v>150.104221</v>
      </c>
      <c r="C1641" s="2">
        <v>1</v>
      </c>
      <c r="P1641">
        <v>1</v>
      </c>
      <c r="Q1641" t="str">
        <f>CONCATENATE(C1641,E1641,G1641,I1641)</f>
        <v>1</v>
      </c>
    </row>
    <row r="1642" spans="1:17" x14ac:dyDescent="0.25">
      <c r="A1642">
        <v>1871</v>
      </c>
      <c r="B1642">
        <v>150.07912400000001</v>
      </c>
      <c r="C1642" s="2">
        <v>1</v>
      </c>
      <c r="P1642">
        <v>1</v>
      </c>
      <c r="Q1642" t="str">
        <f>CONCATENATE(C1642,E1642,G1642,I1642)</f>
        <v>1</v>
      </c>
    </row>
    <row r="1643" spans="1:17" x14ac:dyDescent="0.25">
      <c r="A1643">
        <v>1872</v>
      </c>
      <c r="B1643">
        <v>150.07912400000001</v>
      </c>
      <c r="C1643" s="2">
        <v>1</v>
      </c>
      <c r="P1643">
        <v>1</v>
      </c>
      <c r="Q1643" t="str">
        <f>CONCATENATE(C1643,E1643,G1643,I1643)</f>
        <v>1</v>
      </c>
    </row>
    <row r="1644" spans="1:17" x14ac:dyDescent="0.25">
      <c r="A1644">
        <v>1873</v>
      </c>
      <c r="B1644">
        <v>150.07912400000001</v>
      </c>
      <c r="C1644" s="2">
        <v>1</v>
      </c>
      <c r="F1644">
        <v>151.63961499999999</v>
      </c>
      <c r="G1644" s="4">
        <v>3</v>
      </c>
      <c r="H1644">
        <v>151.745767</v>
      </c>
      <c r="I1644" s="3">
        <v>4</v>
      </c>
      <c r="P1644">
        <v>3</v>
      </c>
      <c r="Q1644" t="str">
        <f>CONCATENATE(C1644,E1644,G1644,I1644)</f>
        <v>134</v>
      </c>
    </row>
    <row r="1645" spans="1:17" x14ac:dyDescent="0.25">
      <c r="A1645">
        <v>1874</v>
      </c>
      <c r="B1645">
        <v>150.07912400000001</v>
      </c>
      <c r="C1645" s="2">
        <v>1</v>
      </c>
      <c r="F1645">
        <v>151.676444</v>
      </c>
      <c r="G1645" s="4">
        <v>3</v>
      </c>
      <c r="H1645">
        <v>151.745767</v>
      </c>
      <c r="I1645" s="3">
        <v>4</v>
      </c>
      <c r="P1645">
        <v>3</v>
      </c>
      <c r="Q1645" t="str">
        <f>CONCATENATE(C1645,E1645,G1645,I1645)</f>
        <v>134</v>
      </c>
    </row>
    <row r="1646" spans="1:17" x14ac:dyDescent="0.25">
      <c r="A1646">
        <v>1875</v>
      </c>
      <c r="B1646">
        <v>150.07912400000001</v>
      </c>
      <c r="C1646" s="2">
        <v>1</v>
      </c>
      <c r="F1646">
        <v>151.621354</v>
      </c>
      <c r="G1646" s="4">
        <v>3</v>
      </c>
      <c r="H1646">
        <v>151.745767</v>
      </c>
      <c r="I1646" s="3">
        <v>4</v>
      </c>
      <c r="P1646">
        <v>3</v>
      </c>
      <c r="Q1646" t="str">
        <f>CONCATENATE(C1646,E1646,G1646,I1646)</f>
        <v>134</v>
      </c>
    </row>
    <row r="1647" spans="1:17" x14ac:dyDescent="0.25">
      <c r="A1647">
        <v>1876</v>
      </c>
      <c r="F1647">
        <v>151.62650600000001</v>
      </c>
      <c r="G1647" s="4">
        <v>3</v>
      </c>
      <c r="H1647">
        <v>151.745767</v>
      </c>
      <c r="I1647" s="3">
        <v>4</v>
      </c>
      <c r="P1647">
        <v>2</v>
      </c>
      <c r="Q1647" t="str">
        <f>CONCATENATE(C1647,E1647,G1647,I1647)</f>
        <v>34</v>
      </c>
    </row>
    <row r="1648" spans="1:17" x14ac:dyDescent="0.25">
      <c r="A1648">
        <v>1877</v>
      </c>
      <c r="F1648">
        <v>151.610285</v>
      </c>
      <c r="G1648" s="4">
        <v>3</v>
      </c>
      <c r="H1648">
        <v>151.745767</v>
      </c>
      <c r="I1648" s="3">
        <v>4</v>
      </c>
      <c r="P1648">
        <v>2</v>
      </c>
      <c r="Q1648" t="str">
        <f>CONCATENATE(C1648,E1648,G1648,I1648)</f>
        <v>34</v>
      </c>
    </row>
    <row r="1649" spans="1:17" x14ac:dyDescent="0.25">
      <c r="A1649">
        <v>1878</v>
      </c>
      <c r="F1649">
        <v>151.61610000000002</v>
      </c>
      <c r="G1649" s="4">
        <v>3</v>
      </c>
      <c r="H1649">
        <v>151.745767</v>
      </c>
      <c r="I1649" s="3">
        <v>4</v>
      </c>
      <c r="P1649">
        <v>2</v>
      </c>
      <c r="Q1649" t="str">
        <f>CONCATENATE(C1649,E1649,G1649,I1649)</f>
        <v>34</v>
      </c>
    </row>
    <row r="1650" spans="1:17" x14ac:dyDescent="0.25">
      <c r="A1650">
        <v>1879</v>
      </c>
      <c r="F1650">
        <v>151.60533699999999</v>
      </c>
      <c r="G1650" s="4">
        <v>3</v>
      </c>
      <c r="H1650">
        <v>151.745767</v>
      </c>
      <c r="I1650" s="3">
        <v>4</v>
      </c>
      <c r="P1650">
        <v>2</v>
      </c>
      <c r="Q1650" t="str">
        <f>CONCATENATE(C1650,E1650,G1650,I1650)</f>
        <v>34</v>
      </c>
    </row>
    <row r="1651" spans="1:17" x14ac:dyDescent="0.25">
      <c r="A1651">
        <v>1880</v>
      </c>
      <c r="F1651">
        <v>151.631709</v>
      </c>
      <c r="G1651" s="4">
        <v>3</v>
      </c>
      <c r="H1651">
        <v>151.745767</v>
      </c>
      <c r="I1651" s="3">
        <v>4</v>
      </c>
      <c r="P1651">
        <v>2</v>
      </c>
      <c r="Q1651" t="str">
        <f>CONCATENATE(C1651,E1651,G1651,I1651)</f>
        <v>34</v>
      </c>
    </row>
    <row r="1652" spans="1:17" x14ac:dyDescent="0.25">
      <c r="A1652">
        <v>1881</v>
      </c>
      <c r="D1652">
        <v>124.74645900000002</v>
      </c>
      <c r="E1652" s="5">
        <v>2</v>
      </c>
      <c r="F1652">
        <v>151.63961499999999</v>
      </c>
      <c r="G1652" s="4">
        <v>3</v>
      </c>
      <c r="H1652">
        <v>151.745767</v>
      </c>
      <c r="I1652" s="3">
        <v>4</v>
      </c>
      <c r="P1652">
        <v>3</v>
      </c>
      <c r="Q1652" t="str">
        <f>CONCATENATE(C1652,E1652,G1652,I1652)</f>
        <v>234</v>
      </c>
    </row>
    <row r="1653" spans="1:17" x14ac:dyDescent="0.25">
      <c r="A1653">
        <v>1882</v>
      </c>
      <c r="D1653">
        <v>124.75681600000001</v>
      </c>
      <c r="E1653" s="5">
        <v>2</v>
      </c>
      <c r="F1653">
        <v>151.63961499999999</v>
      </c>
      <c r="G1653" s="4">
        <v>3</v>
      </c>
      <c r="P1653">
        <v>2</v>
      </c>
      <c r="Q1653" t="str">
        <f>CONCATENATE(C1653,E1653,G1653,I1653)</f>
        <v>23</v>
      </c>
    </row>
    <row r="1654" spans="1:17" x14ac:dyDescent="0.25">
      <c r="A1654">
        <v>1883</v>
      </c>
      <c r="D1654">
        <v>124.75464500000001</v>
      </c>
      <c r="E1654" s="5">
        <v>2</v>
      </c>
      <c r="P1654">
        <v>1</v>
      </c>
      <c r="Q1654" t="str">
        <f>CONCATENATE(C1654,E1654,G1654,I1654)</f>
        <v>2</v>
      </c>
    </row>
    <row r="1655" spans="1:17" x14ac:dyDescent="0.25">
      <c r="A1655">
        <v>1884</v>
      </c>
      <c r="D1655">
        <v>124.74767200000001</v>
      </c>
      <c r="E1655" s="5">
        <v>2</v>
      </c>
      <c r="P1655">
        <v>1</v>
      </c>
      <c r="Q1655" t="str">
        <f>CONCATENATE(C1655,E1655,G1655,I1655)</f>
        <v>2</v>
      </c>
    </row>
    <row r="1656" spans="1:17" x14ac:dyDescent="0.25">
      <c r="A1656">
        <v>1885</v>
      </c>
      <c r="D1656">
        <v>124.773528</v>
      </c>
      <c r="E1656" s="5">
        <v>2</v>
      </c>
      <c r="P1656">
        <v>1</v>
      </c>
      <c r="Q1656" t="str">
        <f>CONCATENATE(C1656,E1656,G1656,I1656)</f>
        <v>2</v>
      </c>
    </row>
    <row r="1657" spans="1:17" x14ac:dyDescent="0.25">
      <c r="A1657">
        <v>1886</v>
      </c>
      <c r="D1657">
        <v>124.76257200000001</v>
      </c>
      <c r="E1657" s="5">
        <v>2</v>
      </c>
      <c r="P1657">
        <v>1</v>
      </c>
      <c r="Q1657" t="str">
        <f>CONCATENATE(C1657,E1657,G1657,I1657)</f>
        <v>2</v>
      </c>
    </row>
    <row r="1658" spans="1:17" x14ac:dyDescent="0.25">
      <c r="A1658">
        <v>1887</v>
      </c>
      <c r="D1658">
        <v>124.78787500000001</v>
      </c>
      <c r="E1658" s="5">
        <v>2</v>
      </c>
      <c r="P1658">
        <v>1</v>
      </c>
      <c r="Q1658" t="str">
        <f>CONCATENATE(C1658,E1658,G1658,I1658)</f>
        <v>2</v>
      </c>
    </row>
    <row r="1659" spans="1:17" x14ac:dyDescent="0.25">
      <c r="A1659">
        <v>1888</v>
      </c>
      <c r="D1659">
        <v>124.751914</v>
      </c>
      <c r="E1659" s="5">
        <v>2</v>
      </c>
      <c r="P1659">
        <v>1</v>
      </c>
      <c r="Q1659" t="str">
        <f>CONCATENATE(C1659,E1659,G1659,I1659)</f>
        <v>2</v>
      </c>
    </row>
    <row r="1660" spans="1:17" x14ac:dyDescent="0.25">
      <c r="A1660">
        <v>1889</v>
      </c>
      <c r="D1660">
        <v>124.78787500000001</v>
      </c>
      <c r="E1660" s="5">
        <v>2</v>
      </c>
      <c r="P1660">
        <v>1</v>
      </c>
      <c r="Q1660" t="str">
        <f>CONCATENATE(C1660,E1660,G1660,I1660)</f>
        <v>2</v>
      </c>
    </row>
    <row r="1661" spans="1:17" x14ac:dyDescent="0.25">
      <c r="A1661">
        <v>1890</v>
      </c>
      <c r="B1661">
        <v>117.48435900000001</v>
      </c>
      <c r="C1661" s="2">
        <v>1</v>
      </c>
      <c r="D1661">
        <v>124.80332900000001</v>
      </c>
      <c r="E1661" s="5">
        <v>2</v>
      </c>
      <c r="P1661">
        <v>2</v>
      </c>
      <c r="Q1661" t="str">
        <f>CONCATENATE(C1661,E1661,G1661,I1661)</f>
        <v>12</v>
      </c>
    </row>
    <row r="1662" spans="1:17" x14ac:dyDescent="0.25">
      <c r="A1662">
        <v>1891</v>
      </c>
      <c r="B1662">
        <v>117.490672</v>
      </c>
      <c r="C1662" s="2">
        <v>1</v>
      </c>
      <c r="D1662">
        <v>124.74645900000002</v>
      </c>
      <c r="E1662" s="5">
        <v>2</v>
      </c>
      <c r="P1662">
        <v>2</v>
      </c>
      <c r="Q1662" t="str">
        <f>CONCATENATE(C1662,E1662,G1662,I1662)</f>
        <v>12</v>
      </c>
    </row>
    <row r="1663" spans="1:17" x14ac:dyDescent="0.25">
      <c r="A1663">
        <v>1892</v>
      </c>
      <c r="B1663">
        <v>117.490871</v>
      </c>
      <c r="C1663" s="2">
        <v>1</v>
      </c>
      <c r="P1663">
        <v>1</v>
      </c>
      <c r="Q1663" t="str">
        <f>CONCATENATE(C1663,E1663,G1663,I1663)</f>
        <v>1</v>
      </c>
    </row>
    <row r="1664" spans="1:17" x14ac:dyDescent="0.25">
      <c r="A1664">
        <v>1893</v>
      </c>
      <c r="B1664">
        <v>117.471328</v>
      </c>
      <c r="C1664" s="2">
        <v>1</v>
      </c>
      <c r="P1664">
        <v>1</v>
      </c>
      <c r="Q1664" t="str">
        <f>CONCATENATE(C1664,E1664,G1664,I1664)</f>
        <v>1</v>
      </c>
    </row>
    <row r="1665" spans="1:17" x14ac:dyDescent="0.25">
      <c r="A1665">
        <v>1894</v>
      </c>
      <c r="B1665">
        <v>117.48375200000001</v>
      </c>
      <c r="C1665" s="2">
        <v>1</v>
      </c>
      <c r="P1665">
        <v>1</v>
      </c>
      <c r="Q1665" t="str">
        <f>CONCATENATE(C1665,E1665,G1665,I1665)</f>
        <v>1</v>
      </c>
    </row>
    <row r="1666" spans="1:17" x14ac:dyDescent="0.25">
      <c r="A1666">
        <v>1895</v>
      </c>
      <c r="B1666">
        <v>117.51061900000001</v>
      </c>
      <c r="C1666" s="2">
        <v>1</v>
      </c>
      <c r="P1666">
        <v>1</v>
      </c>
      <c r="Q1666" t="str">
        <f>CONCATENATE(C1666,E1666,G1666,I1666)</f>
        <v>1</v>
      </c>
    </row>
    <row r="1667" spans="1:17" x14ac:dyDescent="0.25">
      <c r="A1667">
        <v>1896</v>
      </c>
      <c r="B1667">
        <v>117.533145</v>
      </c>
      <c r="C1667" s="2">
        <v>1</v>
      </c>
      <c r="H1667">
        <v>120.316588</v>
      </c>
      <c r="I1667" s="3">
        <v>4</v>
      </c>
      <c r="P1667">
        <v>2</v>
      </c>
      <c r="Q1667" t="str">
        <f>CONCATENATE(C1667,E1667,G1667,I1667)</f>
        <v>14</v>
      </c>
    </row>
    <row r="1668" spans="1:17" x14ac:dyDescent="0.25">
      <c r="A1668">
        <v>1897</v>
      </c>
      <c r="B1668">
        <v>117.48435900000001</v>
      </c>
      <c r="C1668" s="2">
        <v>1</v>
      </c>
      <c r="F1668">
        <v>119.161342</v>
      </c>
      <c r="G1668" s="4">
        <v>3</v>
      </c>
      <c r="H1668">
        <v>120.22103800000001</v>
      </c>
      <c r="I1668" s="3">
        <v>4</v>
      </c>
      <c r="P1668">
        <v>3</v>
      </c>
      <c r="Q1668" t="str">
        <f>CONCATENATE(C1668,E1668,G1668,I1668)</f>
        <v>134</v>
      </c>
    </row>
    <row r="1669" spans="1:17" x14ac:dyDescent="0.25">
      <c r="A1669">
        <v>1898</v>
      </c>
      <c r="B1669">
        <v>117.48435900000001</v>
      </c>
      <c r="C1669" s="2">
        <v>1</v>
      </c>
      <c r="F1669">
        <v>119.152557</v>
      </c>
      <c r="G1669" s="4">
        <v>3</v>
      </c>
      <c r="H1669">
        <v>120.28128700000001</v>
      </c>
      <c r="I1669" s="3">
        <v>4</v>
      </c>
      <c r="P1669">
        <v>3</v>
      </c>
      <c r="Q1669" t="str">
        <f>CONCATENATE(C1669,E1669,G1669,I1669)</f>
        <v>134</v>
      </c>
    </row>
    <row r="1670" spans="1:17" x14ac:dyDescent="0.25">
      <c r="A1670">
        <v>1899</v>
      </c>
      <c r="F1670">
        <v>119.209575</v>
      </c>
      <c r="G1670" s="4">
        <v>3</v>
      </c>
      <c r="H1670">
        <v>120.298106</v>
      </c>
      <c r="I1670" s="3">
        <v>4</v>
      </c>
      <c r="P1670">
        <v>2</v>
      </c>
      <c r="Q1670" t="str">
        <f>CONCATENATE(C1670,E1670,G1670,I1670)</f>
        <v>34</v>
      </c>
    </row>
    <row r="1671" spans="1:17" x14ac:dyDescent="0.25">
      <c r="A1671">
        <v>1900</v>
      </c>
      <c r="F1671">
        <v>119.205127</v>
      </c>
      <c r="G1671" s="4">
        <v>3</v>
      </c>
      <c r="H1671">
        <v>120.289771</v>
      </c>
      <c r="I1671" s="3">
        <v>4</v>
      </c>
      <c r="P1671">
        <v>2</v>
      </c>
      <c r="Q1671" t="str">
        <f>CONCATENATE(C1671,E1671,G1671,I1671)</f>
        <v>34</v>
      </c>
    </row>
    <row r="1672" spans="1:17" x14ac:dyDescent="0.25">
      <c r="A1672">
        <v>1901</v>
      </c>
      <c r="F1672">
        <v>119.258105</v>
      </c>
      <c r="G1672" s="4">
        <v>3</v>
      </c>
      <c r="H1672">
        <v>120.243362</v>
      </c>
      <c r="I1672" s="3">
        <v>4</v>
      </c>
      <c r="P1672">
        <v>2</v>
      </c>
      <c r="Q1672" t="str">
        <f>CONCATENATE(C1672,E1672,G1672,I1672)</f>
        <v>34</v>
      </c>
    </row>
    <row r="1673" spans="1:17" x14ac:dyDescent="0.25">
      <c r="A1673">
        <v>1902</v>
      </c>
      <c r="F1673">
        <v>119.24936600000001</v>
      </c>
      <c r="G1673" s="4">
        <v>3</v>
      </c>
      <c r="H1673">
        <v>120.265075</v>
      </c>
      <c r="I1673" s="3">
        <v>4</v>
      </c>
      <c r="P1673">
        <v>2</v>
      </c>
      <c r="Q1673" t="str">
        <f>CONCATENATE(C1673,E1673,G1673,I1673)</f>
        <v>34</v>
      </c>
    </row>
    <row r="1674" spans="1:17" x14ac:dyDescent="0.25">
      <c r="A1674">
        <v>1903</v>
      </c>
      <c r="F1674">
        <v>119.23987500000001</v>
      </c>
      <c r="G1674" s="4">
        <v>3</v>
      </c>
      <c r="H1674">
        <v>120.18568300000001</v>
      </c>
      <c r="I1674" s="3">
        <v>4</v>
      </c>
      <c r="P1674">
        <v>2</v>
      </c>
      <c r="Q1674" t="str">
        <f>CONCATENATE(C1674,E1674,G1674,I1674)</f>
        <v>34</v>
      </c>
    </row>
    <row r="1675" spans="1:17" x14ac:dyDescent="0.25">
      <c r="A1675">
        <v>1904</v>
      </c>
      <c r="F1675">
        <v>119.208259</v>
      </c>
      <c r="G1675" s="4">
        <v>3</v>
      </c>
      <c r="H1675">
        <v>120.172607</v>
      </c>
      <c r="I1675" s="3">
        <v>4</v>
      </c>
      <c r="P1675">
        <v>2</v>
      </c>
      <c r="Q1675" t="str">
        <f>CONCATENATE(C1675,E1675,G1675,I1675)</f>
        <v>34</v>
      </c>
    </row>
    <row r="1676" spans="1:17" x14ac:dyDescent="0.25">
      <c r="A1676">
        <v>1905</v>
      </c>
      <c r="F1676">
        <v>119.11361600000001</v>
      </c>
      <c r="G1676" s="4">
        <v>3</v>
      </c>
      <c r="H1676">
        <v>120.316588</v>
      </c>
      <c r="I1676" s="3">
        <v>4</v>
      </c>
      <c r="P1676">
        <v>2</v>
      </c>
      <c r="Q1676" t="str">
        <f>CONCATENATE(C1676,E1676,G1676,I1676)</f>
        <v>34</v>
      </c>
    </row>
    <row r="1677" spans="1:17" x14ac:dyDescent="0.25">
      <c r="A1677">
        <v>1906</v>
      </c>
      <c r="D1677">
        <v>99.106103000000004</v>
      </c>
      <c r="E1677" s="5">
        <v>2</v>
      </c>
      <c r="F1677">
        <v>119.161342</v>
      </c>
      <c r="G1677" s="4">
        <v>3</v>
      </c>
      <c r="P1677">
        <v>2</v>
      </c>
      <c r="Q1677" t="str">
        <f>CONCATENATE(C1677,E1677,G1677,I1677)</f>
        <v>23</v>
      </c>
    </row>
    <row r="1678" spans="1:17" x14ac:dyDescent="0.25">
      <c r="A1678">
        <v>1907</v>
      </c>
      <c r="D1678">
        <v>99.101506000000001</v>
      </c>
      <c r="E1678" s="5">
        <v>2</v>
      </c>
      <c r="P1678">
        <v>1</v>
      </c>
      <c r="Q1678" t="str">
        <f>CONCATENATE(C1678,E1678,G1678,I1678)</f>
        <v>2</v>
      </c>
    </row>
    <row r="1679" spans="1:17" x14ac:dyDescent="0.25">
      <c r="A1679">
        <v>1908</v>
      </c>
      <c r="D1679">
        <v>99.061965000000001</v>
      </c>
      <c r="E1679" s="5">
        <v>2</v>
      </c>
      <c r="P1679">
        <v>1</v>
      </c>
      <c r="Q1679" t="str">
        <f>CONCATENATE(C1679,E1679,G1679,I1679)</f>
        <v>2</v>
      </c>
    </row>
    <row r="1680" spans="1:17" x14ac:dyDescent="0.25">
      <c r="A1680">
        <v>1909</v>
      </c>
      <c r="D1680">
        <v>99.100700000000003</v>
      </c>
      <c r="E1680" s="5">
        <v>2</v>
      </c>
      <c r="P1680">
        <v>1</v>
      </c>
      <c r="Q1680" t="str">
        <f>CONCATENATE(C1680,E1680,G1680,I1680)</f>
        <v>2</v>
      </c>
    </row>
    <row r="1681" spans="1:17" x14ac:dyDescent="0.25">
      <c r="A1681">
        <v>1910</v>
      </c>
      <c r="D1681">
        <v>99.105598000000001</v>
      </c>
      <c r="E1681" s="5">
        <v>2</v>
      </c>
      <c r="P1681">
        <v>1</v>
      </c>
      <c r="Q1681" t="str">
        <f>CONCATENATE(C1681,E1681,G1681,I1681)</f>
        <v>2</v>
      </c>
    </row>
    <row r="1682" spans="1:17" x14ac:dyDescent="0.25">
      <c r="A1682">
        <v>1911</v>
      </c>
      <c r="D1682">
        <v>99.089488000000003</v>
      </c>
      <c r="E1682" s="5">
        <v>2</v>
      </c>
      <c r="P1682">
        <v>1</v>
      </c>
      <c r="Q1682" t="str">
        <f>CONCATENATE(C1682,E1682,G1682,I1682)</f>
        <v>2</v>
      </c>
    </row>
    <row r="1683" spans="1:17" x14ac:dyDescent="0.25">
      <c r="A1683">
        <v>1912</v>
      </c>
      <c r="D1683">
        <v>99.102265000000003</v>
      </c>
      <c r="E1683" s="5">
        <v>2</v>
      </c>
      <c r="P1683">
        <v>1</v>
      </c>
      <c r="Q1683" t="str">
        <f>CONCATENATE(C1683,E1683,G1683,I1683)</f>
        <v>2</v>
      </c>
    </row>
    <row r="1684" spans="1:17" x14ac:dyDescent="0.25">
      <c r="A1684">
        <v>1913</v>
      </c>
      <c r="D1684">
        <v>99.114083000000008</v>
      </c>
      <c r="E1684" s="5">
        <v>2</v>
      </c>
      <c r="P1684">
        <v>1</v>
      </c>
      <c r="Q1684" t="str">
        <f>CONCATENATE(C1684,E1684,G1684,I1684)</f>
        <v>2</v>
      </c>
    </row>
    <row r="1685" spans="1:17" x14ac:dyDescent="0.25">
      <c r="A1685">
        <v>1914</v>
      </c>
      <c r="B1685">
        <v>92.239736000000008</v>
      </c>
      <c r="C1685" s="2">
        <v>1</v>
      </c>
      <c r="D1685">
        <v>99.086206000000004</v>
      </c>
      <c r="E1685" s="5">
        <v>2</v>
      </c>
      <c r="P1685">
        <v>2</v>
      </c>
      <c r="Q1685" t="str">
        <f>CONCATENATE(C1685,E1685,G1685,I1685)</f>
        <v>12</v>
      </c>
    </row>
    <row r="1686" spans="1:17" x14ac:dyDescent="0.25">
      <c r="A1686">
        <v>1915</v>
      </c>
      <c r="B1686">
        <v>92.212464000000011</v>
      </c>
      <c r="C1686" s="2">
        <v>1</v>
      </c>
      <c r="D1686">
        <v>99.047015000000002</v>
      </c>
      <c r="E1686" s="5">
        <v>2</v>
      </c>
      <c r="P1686">
        <v>2</v>
      </c>
      <c r="Q1686" t="str">
        <f>CONCATENATE(C1686,E1686,G1686,I1686)</f>
        <v>12</v>
      </c>
    </row>
    <row r="1687" spans="1:17" x14ac:dyDescent="0.25">
      <c r="A1687">
        <v>1916</v>
      </c>
      <c r="B1687">
        <v>92.217919000000009</v>
      </c>
      <c r="C1687" s="2">
        <v>1</v>
      </c>
      <c r="D1687">
        <v>99.106103000000004</v>
      </c>
      <c r="E1687" s="5">
        <v>2</v>
      </c>
      <c r="P1687">
        <v>2</v>
      </c>
      <c r="Q1687" t="str">
        <f>CONCATENATE(C1687,E1687,G1687,I1687)</f>
        <v>12</v>
      </c>
    </row>
    <row r="1688" spans="1:17" x14ac:dyDescent="0.25">
      <c r="A1688">
        <v>1917</v>
      </c>
      <c r="B1688">
        <v>92.211101000000014</v>
      </c>
      <c r="C1688" s="2">
        <v>1</v>
      </c>
      <c r="P1688">
        <v>1</v>
      </c>
      <c r="Q1688" t="str">
        <f>CONCATENATE(C1688,E1688,G1688,I1688)</f>
        <v>1</v>
      </c>
    </row>
    <row r="1689" spans="1:17" x14ac:dyDescent="0.25">
      <c r="A1689">
        <v>1918</v>
      </c>
      <c r="B1689">
        <v>92.259381000000005</v>
      </c>
      <c r="C1689" s="2">
        <v>1</v>
      </c>
      <c r="P1689">
        <v>1</v>
      </c>
      <c r="Q1689" t="str">
        <f>CONCATENATE(C1689,E1689,G1689,I1689)</f>
        <v>1</v>
      </c>
    </row>
    <row r="1690" spans="1:17" x14ac:dyDescent="0.25">
      <c r="A1690">
        <v>1919</v>
      </c>
      <c r="B1690">
        <v>92.279531000000006</v>
      </c>
      <c r="C1690" s="2">
        <v>1</v>
      </c>
      <c r="P1690">
        <v>1</v>
      </c>
      <c r="Q1690" t="str">
        <f>CONCATENATE(C1690,E1690,G1690,I1690)</f>
        <v>1</v>
      </c>
    </row>
    <row r="1691" spans="1:17" x14ac:dyDescent="0.25">
      <c r="A1691">
        <v>1920</v>
      </c>
      <c r="B1691">
        <v>92.235039999999998</v>
      </c>
      <c r="C1691" s="2">
        <v>1</v>
      </c>
      <c r="H1691">
        <v>94.647593999999998</v>
      </c>
      <c r="I1691" s="3">
        <v>4</v>
      </c>
      <c r="P1691">
        <v>2</v>
      </c>
      <c r="Q1691" t="str">
        <f>CONCATENATE(C1691,E1691,G1691,I1691)</f>
        <v>14</v>
      </c>
    </row>
    <row r="1692" spans="1:17" x14ac:dyDescent="0.25">
      <c r="A1692">
        <v>1921</v>
      </c>
      <c r="B1692">
        <v>92.239736000000008</v>
      </c>
      <c r="C1692" s="2">
        <v>1</v>
      </c>
      <c r="F1692">
        <v>93.75334500000001</v>
      </c>
      <c r="G1692" s="4">
        <v>3</v>
      </c>
      <c r="H1692">
        <v>94.65779400000001</v>
      </c>
      <c r="I1692" s="3">
        <v>4</v>
      </c>
      <c r="P1692">
        <v>3</v>
      </c>
      <c r="Q1692" t="str">
        <f>CONCATENATE(C1692,E1692,G1692,I1692)</f>
        <v>134</v>
      </c>
    </row>
    <row r="1693" spans="1:17" x14ac:dyDescent="0.25">
      <c r="A1693">
        <v>1922</v>
      </c>
      <c r="B1693">
        <v>92.239736000000008</v>
      </c>
      <c r="C1693" s="2">
        <v>1</v>
      </c>
      <c r="F1693">
        <v>93.683704000000006</v>
      </c>
      <c r="G1693" s="4">
        <v>3</v>
      </c>
      <c r="H1693">
        <v>94.636886000000004</v>
      </c>
      <c r="I1693" s="3">
        <v>4</v>
      </c>
      <c r="P1693">
        <v>3</v>
      </c>
      <c r="Q1693" t="str">
        <f>CONCATENATE(C1693,E1693,G1693,I1693)</f>
        <v>134</v>
      </c>
    </row>
    <row r="1694" spans="1:17" x14ac:dyDescent="0.25">
      <c r="A1694">
        <v>1923</v>
      </c>
      <c r="F1694">
        <v>93.679612000000006</v>
      </c>
      <c r="G1694" s="4">
        <v>3</v>
      </c>
      <c r="H1694">
        <v>94.632897000000014</v>
      </c>
      <c r="I1694" s="3">
        <v>4</v>
      </c>
      <c r="P1694">
        <v>2</v>
      </c>
      <c r="Q1694" t="str">
        <f>CONCATENATE(C1694,E1694,G1694,I1694)</f>
        <v>34</v>
      </c>
    </row>
    <row r="1695" spans="1:17" x14ac:dyDescent="0.25">
      <c r="A1695">
        <v>1924</v>
      </c>
      <c r="F1695">
        <v>93.694257000000007</v>
      </c>
      <c r="G1695" s="4">
        <v>3</v>
      </c>
      <c r="H1695">
        <v>94.652895999999998</v>
      </c>
      <c r="I1695" s="3">
        <v>4</v>
      </c>
      <c r="P1695">
        <v>2</v>
      </c>
      <c r="Q1695" t="str">
        <f>CONCATENATE(C1695,E1695,G1695,I1695)</f>
        <v>34</v>
      </c>
    </row>
    <row r="1696" spans="1:17" x14ac:dyDescent="0.25">
      <c r="A1696">
        <v>1925</v>
      </c>
      <c r="F1696">
        <v>93.696935000000011</v>
      </c>
      <c r="G1696" s="4">
        <v>3</v>
      </c>
      <c r="H1696">
        <v>94.623705999999999</v>
      </c>
      <c r="I1696" s="3">
        <v>4</v>
      </c>
      <c r="P1696">
        <v>2</v>
      </c>
      <c r="Q1696" t="str">
        <f>CONCATENATE(C1696,E1696,G1696,I1696)</f>
        <v>34</v>
      </c>
    </row>
    <row r="1697" spans="1:17" x14ac:dyDescent="0.25">
      <c r="A1697">
        <v>1926</v>
      </c>
      <c r="F1697">
        <v>93.708400000000012</v>
      </c>
      <c r="G1697" s="4">
        <v>3</v>
      </c>
      <c r="H1697">
        <v>94.597341</v>
      </c>
      <c r="I1697" s="3">
        <v>4</v>
      </c>
      <c r="P1697">
        <v>2</v>
      </c>
      <c r="Q1697" t="str">
        <f>CONCATENATE(C1697,E1697,G1697,I1697)</f>
        <v>34</v>
      </c>
    </row>
    <row r="1698" spans="1:17" x14ac:dyDescent="0.25">
      <c r="A1698">
        <v>1927</v>
      </c>
      <c r="F1698">
        <v>93.697187000000014</v>
      </c>
      <c r="G1698" s="4">
        <v>3</v>
      </c>
      <c r="H1698">
        <v>94.604714000000001</v>
      </c>
      <c r="I1698" s="3">
        <v>4</v>
      </c>
      <c r="P1698">
        <v>2</v>
      </c>
      <c r="Q1698" t="str">
        <f>CONCATENATE(C1698,E1698,G1698,I1698)</f>
        <v>34</v>
      </c>
    </row>
    <row r="1699" spans="1:17" x14ac:dyDescent="0.25">
      <c r="A1699">
        <v>1928</v>
      </c>
      <c r="F1699">
        <v>93.673146000000003</v>
      </c>
      <c r="G1699" s="4">
        <v>3</v>
      </c>
      <c r="H1699">
        <v>94.516540000000006</v>
      </c>
      <c r="I1699" s="3">
        <v>4</v>
      </c>
      <c r="P1699">
        <v>2</v>
      </c>
      <c r="Q1699" t="str">
        <f>CONCATENATE(C1699,E1699,G1699,I1699)</f>
        <v>34</v>
      </c>
    </row>
    <row r="1700" spans="1:17" x14ac:dyDescent="0.25">
      <c r="A1700">
        <v>1929</v>
      </c>
      <c r="F1700">
        <v>93.642491000000007</v>
      </c>
      <c r="G1700" s="4">
        <v>3</v>
      </c>
      <c r="H1700">
        <v>94.65779400000001</v>
      </c>
      <c r="I1700" s="3">
        <v>4</v>
      </c>
      <c r="P1700">
        <v>2</v>
      </c>
      <c r="Q1700" t="str">
        <f>CONCATENATE(C1700,E1700,G1700,I1700)</f>
        <v>34</v>
      </c>
    </row>
    <row r="1701" spans="1:17" x14ac:dyDescent="0.25">
      <c r="A1701">
        <v>1930</v>
      </c>
      <c r="F1701">
        <v>93.75334500000001</v>
      </c>
      <c r="G1701" s="4">
        <v>3</v>
      </c>
      <c r="P1701">
        <v>1</v>
      </c>
      <c r="Q1701" t="str">
        <f>CONCATENATE(C1701,E1701,G1701,I1701)</f>
        <v>3</v>
      </c>
    </row>
    <row r="1702" spans="1:17" x14ac:dyDescent="0.25">
      <c r="A1702">
        <v>1931</v>
      </c>
      <c r="D1702">
        <v>77.243733000000006</v>
      </c>
      <c r="E1702" s="5">
        <v>2</v>
      </c>
      <c r="P1702">
        <v>1</v>
      </c>
      <c r="Q1702" t="str">
        <f>CONCATENATE(C1702,E1702,G1702,I1702)</f>
        <v>2</v>
      </c>
    </row>
    <row r="1703" spans="1:17" x14ac:dyDescent="0.25">
      <c r="A1703">
        <v>1932</v>
      </c>
      <c r="D1703">
        <v>77.086267000000007</v>
      </c>
      <c r="E1703" s="5">
        <v>2</v>
      </c>
      <c r="P1703">
        <v>1</v>
      </c>
      <c r="Q1703" t="str">
        <f>CONCATENATE(C1703,E1703,G1703,I1703)</f>
        <v>2</v>
      </c>
    </row>
    <row r="1704" spans="1:17" x14ac:dyDescent="0.25">
      <c r="A1704">
        <v>1933</v>
      </c>
      <c r="D1704">
        <v>77.146668000000005</v>
      </c>
      <c r="E1704" s="5">
        <v>2</v>
      </c>
      <c r="P1704">
        <v>1</v>
      </c>
      <c r="Q1704" t="str">
        <f>CONCATENATE(C1704,E1704,G1704,I1704)</f>
        <v>2</v>
      </c>
    </row>
    <row r="1705" spans="1:17" x14ac:dyDescent="0.25">
      <c r="A1705">
        <v>1934</v>
      </c>
      <c r="D1705">
        <v>77.167373000000012</v>
      </c>
      <c r="E1705" s="5">
        <v>2</v>
      </c>
      <c r="P1705">
        <v>1</v>
      </c>
      <c r="Q1705" t="str">
        <f>CONCATENATE(C1705,E1705,G1705,I1705)</f>
        <v>2</v>
      </c>
    </row>
    <row r="1706" spans="1:17" x14ac:dyDescent="0.25">
      <c r="A1706">
        <v>1935</v>
      </c>
      <c r="D1706">
        <v>77.172575000000009</v>
      </c>
      <c r="E1706" s="5">
        <v>2</v>
      </c>
      <c r="P1706">
        <v>1</v>
      </c>
      <c r="Q1706" t="str">
        <f>CONCATENATE(C1706,E1706,G1706,I1706)</f>
        <v>2</v>
      </c>
    </row>
    <row r="1707" spans="1:17" x14ac:dyDescent="0.25">
      <c r="A1707">
        <v>1936</v>
      </c>
      <c r="D1707">
        <v>77.211360000000013</v>
      </c>
      <c r="E1707" s="5">
        <v>2</v>
      </c>
      <c r="P1707">
        <v>1</v>
      </c>
      <c r="Q1707" t="str">
        <f>CONCATENATE(C1707,E1707,G1707,I1707)</f>
        <v>2</v>
      </c>
    </row>
    <row r="1708" spans="1:17" x14ac:dyDescent="0.25">
      <c r="A1708">
        <v>1937</v>
      </c>
      <c r="D1708">
        <v>77.22024900000001</v>
      </c>
      <c r="E1708" s="5">
        <v>2</v>
      </c>
      <c r="P1708">
        <v>1</v>
      </c>
      <c r="Q1708" t="str">
        <f>CONCATENATE(C1708,E1708,G1708,I1708)</f>
        <v>2</v>
      </c>
    </row>
    <row r="1709" spans="1:17" x14ac:dyDescent="0.25">
      <c r="A1709">
        <v>1938</v>
      </c>
      <c r="B1709">
        <v>72.203940000000003</v>
      </c>
      <c r="C1709" s="2">
        <v>1</v>
      </c>
      <c r="D1709">
        <v>77.151465000000002</v>
      </c>
      <c r="E1709" s="5">
        <v>2</v>
      </c>
      <c r="P1709">
        <v>2</v>
      </c>
      <c r="Q1709" t="str">
        <f>CONCATENATE(C1709,E1709,G1709,I1709)</f>
        <v>12</v>
      </c>
    </row>
    <row r="1710" spans="1:17" x14ac:dyDescent="0.25">
      <c r="A1710">
        <v>1939</v>
      </c>
      <c r="B1710">
        <v>72.189395000000005</v>
      </c>
      <c r="C1710" s="2">
        <v>1</v>
      </c>
      <c r="D1710">
        <v>77.147929000000005</v>
      </c>
      <c r="E1710" s="5">
        <v>2</v>
      </c>
      <c r="P1710">
        <v>2</v>
      </c>
      <c r="Q1710" t="str">
        <f>CONCATENATE(C1710,E1710,G1710,I1710)</f>
        <v>12</v>
      </c>
    </row>
    <row r="1711" spans="1:17" x14ac:dyDescent="0.25">
      <c r="A1711">
        <v>1940</v>
      </c>
      <c r="B1711">
        <v>72.156063000000003</v>
      </c>
      <c r="C1711" s="2">
        <v>1</v>
      </c>
      <c r="D1711">
        <v>77.110861</v>
      </c>
      <c r="E1711" s="5">
        <v>2</v>
      </c>
      <c r="P1711">
        <v>2</v>
      </c>
      <c r="Q1711" t="str">
        <f>CONCATENATE(C1711,E1711,G1711,I1711)</f>
        <v>12</v>
      </c>
    </row>
    <row r="1712" spans="1:17" x14ac:dyDescent="0.25">
      <c r="A1712">
        <v>1941</v>
      </c>
      <c r="B1712">
        <v>72.16429500000001</v>
      </c>
      <c r="C1712" s="2">
        <v>1</v>
      </c>
      <c r="D1712">
        <v>77.243733000000006</v>
      </c>
      <c r="E1712" s="5">
        <v>2</v>
      </c>
      <c r="P1712">
        <v>2</v>
      </c>
      <c r="Q1712" t="str">
        <f>CONCATENATE(C1712,E1712,G1712,I1712)</f>
        <v>12</v>
      </c>
    </row>
    <row r="1713" spans="1:17" x14ac:dyDescent="0.25">
      <c r="A1713">
        <v>1942</v>
      </c>
      <c r="B1713">
        <v>72.169497000000007</v>
      </c>
      <c r="C1713" s="2">
        <v>1</v>
      </c>
      <c r="P1713">
        <v>1</v>
      </c>
      <c r="Q1713" t="str">
        <f>CONCATENATE(C1713,E1713,G1713,I1713)</f>
        <v>1</v>
      </c>
    </row>
    <row r="1714" spans="1:17" x14ac:dyDescent="0.25">
      <c r="A1714">
        <v>1943</v>
      </c>
      <c r="B1714">
        <v>72.203030000000012</v>
      </c>
      <c r="C1714" s="2">
        <v>1</v>
      </c>
      <c r="P1714">
        <v>1</v>
      </c>
      <c r="Q1714" t="str">
        <f>CONCATENATE(C1714,E1714,G1714,I1714)</f>
        <v>1</v>
      </c>
    </row>
    <row r="1715" spans="1:17" x14ac:dyDescent="0.25">
      <c r="A1715">
        <v>1944</v>
      </c>
      <c r="B1715">
        <v>72.264744000000007</v>
      </c>
      <c r="C1715" s="2">
        <v>1</v>
      </c>
      <c r="H1715">
        <v>74.261915000000002</v>
      </c>
      <c r="I1715" s="3">
        <v>4</v>
      </c>
      <c r="P1715">
        <v>2</v>
      </c>
      <c r="Q1715" t="str">
        <f>CONCATENATE(C1715,E1715,G1715,I1715)</f>
        <v>14</v>
      </c>
    </row>
    <row r="1716" spans="1:17" x14ac:dyDescent="0.25">
      <c r="A1716">
        <v>1945</v>
      </c>
      <c r="B1716">
        <v>72.236513000000002</v>
      </c>
      <c r="C1716" s="2">
        <v>1</v>
      </c>
      <c r="H1716">
        <v>74.167173000000005</v>
      </c>
      <c r="I1716" s="3">
        <v>4</v>
      </c>
      <c r="P1716">
        <v>2</v>
      </c>
      <c r="Q1716" t="str">
        <f>CONCATENATE(C1716,E1716,G1716,I1716)</f>
        <v>14</v>
      </c>
    </row>
    <row r="1717" spans="1:17" x14ac:dyDescent="0.25">
      <c r="A1717">
        <v>1946</v>
      </c>
      <c r="B1717">
        <v>72.203940000000003</v>
      </c>
      <c r="C1717" s="2">
        <v>1</v>
      </c>
      <c r="F1717">
        <v>73.339992000000009</v>
      </c>
      <c r="G1717" s="4">
        <v>3</v>
      </c>
      <c r="H1717">
        <v>74.221160000000012</v>
      </c>
      <c r="I1717" s="3">
        <v>4</v>
      </c>
      <c r="P1717">
        <v>3</v>
      </c>
      <c r="Q1717" t="str">
        <f>CONCATENATE(C1717,E1717,G1717,I1717)</f>
        <v>134</v>
      </c>
    </row>
    <row r="1718" spans="1:17" x14ac:dyDescent="0.25">
      <c r="A1718">
        <v>1947</v>
      </c>
      <c r="B1718">
        <v>72.203940000000003</v>
      </c>
      <c r="C1718" s="2">
        <v>1</v>
      </c>
      <c r="F1718">
        <v>73.345648000000011</v>
      </c>
      <c r="G1718" s="4">
        <v>3</v>
      </c>
      <c r="H1718">
        <v>74.235301000000007</v>
      </c>
      <c r="I1718" s="3">
        <v>4</v>
      </c>
      <c r="P1718">
        <v>3</v>
      </c>
      <c r="Q1718" t="str">
        <f>CONCATENATE(C1718,E1718,G1718,I1718)</f>
        <v>134</v>
      </c>
    </row>
    <row r="1719" spans="1:17" x14ac:dyDescent="0.25">
      <c r="A1719">
        <v>1948</v>
      </c>
      <c r="F1719">
        <v>73.355649</v>
      </c>
      <c r="G1719" s="4">
        <v>3</v>
      </c>
      <c r="H1719">
        <v>74.230200000000011</v>
      </c>
      <c r="I1719" s="3">
        <v>4</v>
      </c>
      <c r="P1719">
        <v>2</v>
      </c>
      <c r="Q1719" t="str">
        <f>CONCATENATE(C1719,E1719,G1719,I1719)</f>
        <v>34</v>
      </c>
    </row>
    <row r="1720" spans="1:17" x14ac:dyDescent="0.25">
      <c r="A1720">
        <v>1949</v>
      </c>
      <c r="F1720">
        <v>73.324236000000013</v>
      </c>
      <c r="G1720" s="4">
        <v>3</v>
      </c>
      <c r="H1720">
        <v>74.223533000000003</v>
      </c>
      <c r="I1720" s="3">
        <v>4</v>
      </c>
      <c r="P1720">
        <v>2</v>
      </c>
      <c r="Q1720" t="str">
        <f>CONCATENATE(C1720,E1720,G1720,I1720)</f>
        <v>34</v>
      </c>
    </row>
    <row r="1721" spans="1:17" x14ac:dyDescent="0.25">
      <c r="A1721">
        <v>1950</v>
      </c>
      <c r="F1721">
        <v>73.334386000000009</v>
      </c>
      <c r="G1721" s="4">
        <v>3</v>
      </c>
      <c r="H1721">
        <v>74.213887</v>
      </c>
      <c r="I1721" s="3">
        <v>4</v>
      </c>
      <c r="P1721">
        <v>2</v>
      </c>
      <c r="Q1721" t="str">
        <f>CONCATENATE(C1721,E1721,G1721,I1721)</f>
        <v>34</v>
      </c>
    </row>
    <row r="1722" spans="1:17" x14ac:dyDescent="0.25">
      <c r="A1722">
        <v>1951</v>
      </c>
      <c r="F1722">
        <v>73.315701000000004</v>
      </c>
      <c r="G1722" s="4">
        <v>3</v>
      </c>
      <c r="H1722">
        <v>74.197726000000003</v>
      </c>
      <c r="I1722" s="3">
        <v>4</v>
      </c>
      <c r="P1722">
        <v>2</v>
      </c>
      <c r="Q1722" t="str">
        <f>CONCATENATE(C1722,E1722,G1722,I1722)</f>
        <v>34</v>
      </c>
    </row>
    <row r="1723" spans="1:17" x14ac:dyDescent="0.25">
      <c r="A1723">
        <v>1952</v>
      </c>
      <c r="F1723">
        <v>73.29070200000001</v>
      </c>
      <c r="G1723" s="4">
        <v>3</v>
      </c>
      <c r="H1723">
        <v>74.202120000000008</v>
      </c>
      <c r="I1723" s="3">
        <v>4</v>
      </c>
      <c r="P1723">
        <v>2</v>
      </c>
      <c r="Q1723" t="str">
        <f>CONCATENATE(C1723,E1723,G1723,I1723)</f>
        <v>34</v>
      </c>
    </row>
    <row r="1724" spans="1:17" x14ac:dyDescent="0.25">
      <c r="A1724">
        <v>1953</v>
      </c>
      <c r="F1724">
        <v>73.308732000000006</v>
      </c>
      <c r="G1724" s="4">
        <v>3</v>
      </c>
      <c r="H1724">
        <v>74.261915000000002</v>
      </c>
      <c r="I1724" s="3">
        <v>4</v>
      </c>
      <c r="P1724">
        <v>2</v>
      </c>
      <c r="Q1724" t="str">
        <f>CONCATENATE(C1724,E1724,G1724,I1724)</f>
        <v>34</v>
      </c>
    </row>
    <row r="1725" spans="1:17" x14ac:dyDescent="0.25">
      <c r="A1725">
        <v>1954</v>
      </c>
      <c r="D1725">
        <v>56.420124000000001</v>
      </c>
      <c r="E1725" s="5">
        <v>2</v>
      </c>
      <c r="F1725">
        <v>73.360497000000009</v>
      </c>
      <c r="G1725" s="4">
        <v>3</v>
      </c>
      <c r="H1725">
        <v>74.261915000000002</v>
      </c>
      <c r="I1725" s="3">
        <v>4</v>
      </c>
      <c r="P1725">
        <v>3</v>
      </c>
      <c r="Q1725" t="str">
        <f>CONCATENATE(C1725,E1725,G1725,I1725)</f>
        <v>234</v>
      </c>
    </row>
    <row r="1726" spans="1:17" x14ac:dyDescent="0.25">
      <c r="A1726">
        <v>1955</v>
      </c>
      <c r="D1726">
        <v>56.42033</v>
      </c>
      <c r="E1726" s="5">
        <v>2</v>
      </c>
      <c r="F1726">
        <v>73.339992000000009</v>
      </c>
      <c r="G1726" s="4">
        <v>3</v>
      </c>
      <c r="P1726">
        <v>2</v>
      </c>
      <c r="Q1726" t="str">
        <f>CONCATENATE(C1726,E1726,G1726,I1726)</f>
        <v>23</v>
      </c>
    </row>
    <row r="1727" spans="1:17" x14ac:dyDescent="0.25">
      <c r="A1727">
        <v>1956</v>
      </c>
      <c r="D1727">
        <v>56.436686999999999</v>
      </c>
      <c r="E1727" s="5">
        <v>2</v>
      </c>
      <c r="P1727">
        <v>1</v>
      </c>
      <c r="Q1727" t="str">
        <f>CONCATENATE(C1727,E1727,G1727,I1727)</f>
        <v>2</v>
      </c>
    </row>
    <row r="1728" spans="1:17" x14ac:dyDescent="0.25">
      <c r="A1728">
        <v>1957</v>
      </c>
      <c r="D1728">
        <v>56.429237000000001</v>
      </c>
      <c r="E1728" s="5">
        <v>2</v>
      </c>
      <c r="P1728">
        <v>1</v>
      </c>
      <c r="Q1728" t="str">
        <f>CONCATENATE(C1728,E1728,G1728,I1728)</f>
        <v>2</v>
      </c>
    </row>
    <row r="1729" spans="1:17" x14ac:dyDescent="0.25">
      <c r="A1729">
        <v>1958</v>
      </c>
      <c r="D1729">
        <v>56.451584000000004</v>
      </c>
      <c r="E1729" s="5">
        <v>2</v>
      </c>
      <c r="P1729">
        <v>1</v>
      </c>
      <c r="Q1729" t="str">
        <f>CONCATENATE(C1729,E1729,G1729,I1729)</f>
        <v>2</v>
      </c>
    </row>
    <row r="1730" spans="1:17" x14ac:dyDescent="0.25">
      <c r="A1730">
        <v>1959</v>
      </c>
      <c r="D1730">
        <v>56.439861000000001</v>
      </c>
      <c r="E1730" s="5">
        <v>2</v>
      </c>
      <c r="P1730">
        <v>1</v>
      </c>
      <c r="Q1730" t="str">
        <f>CONCATENATE(C1730,E1730,G1730,I1730)</f>
        <v>2</v>
      </c>
    </row>
    <row r="1731" spans="1:17" x14ac:dyDescent="0.25">
      <c r="A1731">
        <v>1960</v>
      </c>
      <c r="D1731">
        <v>56.440540000000006</v>
      </c>
      <c r="E1731" s="5">
        <v>2</v>
      </c>
      <c r="P1731">
        <v>1</v>
      </c>
      <c r="Q1731" t="str">
        <f>CONCATENATE(C1731,E1731,G1731,I1731)</f>
        <v>2</v>
      </c>
    </row>
    <row r="1732" spans="1:17" x14ac:dyDescent="0.25">
      <c r="A1732">
        <v>1961</v>
      </c>
      <c r="D1732">
        <v>56.448769000000006</v>
      </c>
      <c r="E1732" s="5">
        <v>2</v>
      </c>
      <c r="P1732">
        <v>1</v>
      </c>
      <c r="Q1732" t="str">
        <f>CONCATENATE(C1732,E1732,G1732,I1732)</f>
        <v>2</v>
      </c>
    </row>
    <row r="1733" spans="1:17" x14ac:dyDescent="0.25">
      <c r="A1733">
        <v>1962</v>
      </c>
      <c r="D1733">
        <v>56.454079</v>
      </c>
      <c r="E1733" s="5">
        <v>2</v>
      </c>
      <c r="P1733">
        <v>1</v>
      </c>
      <c r="Q1733" t="str">
        <f>CONCATENATE(C1733,E1733,G1733,I1733)</f>
        <v>2</v>
      </c>
    </row>
    <row r="1734" spans="1:17" x14ac:dyDescent="0.25">
      <c r="A1734">
        <v>1963</v>
      </c>
      <c r="B1734">
        <v>48.248016</v>
      </c>
      <c r="C1734" s="2">
        <v>1</v>
      </c>
      <c r="D1734">
        <v>56.476684000000006</v>
      </c>
      <c r="E1734" s="5">
        <v>2</v>
      </c>
      <c r="P1734">
        <v>2</v>
      </c>
      <c r="Q1734" t="str">
        <f>CONCATENATE(C1734,E1734,G1734,I1734)</f>
        <v>12</v>
      </c>
    </row>
    <row r="1735" spans="1:17" x14ac:dyDescent="0.25">
      <c r="A1735">
        <v>1964</v>
      </c>
      <c r="B1735">
        <v>48.293013999999999</v>
      </c>
      <c r="C1735" s="2">
        <v>1</v>
      </c>
      <c r="D1735">
        <v>56.420124000000001</v>
      </c>
      <c r="E1735" s="5">
        <v>2</v>
      </c>
      <c r="P1735">
        <v>2</v>
      </c>
      <c r="Q1735" t="str">
        <f>CONCATENATE(C1735,E1735,G1735,I1735)</f>
        <v>12</v>
      </c>
    </row>
    <row r="1736" spans="1:17" x14ac:dyDescent="0.25">
      <c r="A1736">
        <v>1965</v>
      </c>
      <c r="B1736">
        <v>48.268326000000002</v>
      </c>
      <c r="C1736" s="2">
        <v>1</v>
      </c>
      <c r="P1736">
        <v>1</v>
      </c>
      <c r="Q1736" t="str">
        <f>CONCATENATE(C1736,E1736,G1736,I1736)</f>
        <v>1</v>
      </c>
    </row>
    <row r="1737" spans="1:17" x14ac:dyDescent="0.25">
      <c r="A1737">
        <v>1966</v>
      </c>
      <c r="B1737">
        <v>48.258694000000006</v>
      </c>
      <c r="C1737" s="2">
        <v>1</v>
      </c>
      <c r="P1737">
        <v>1</v>
      </c>
      <c r="Q1737" t="str">
        <f>CONCATENATE(C1737,E1737,G1737,I1737)</f>
        <v>1</v>
      </c>
    </row>
    <row r="1738" spans="1:17" x14ac:dyDescent="0.25">
      <c r="A1738">
        <v>1967</v>
      </c>
      <c r="B1738">
        <v>48.269787000000001</v>
      </c>
      <c r="C1738" s="2">
        <v>1</v>
      </c>
      <c r="P1738">
        <v>1</v>
      </c>
      <c r="Q1738" t="str">
        <f>CONCATENATE(C1738,E1738,G1738,I1738)</f>
        <v>1</v>
      </c>
    </row>
    <row r="1739" spans="1:17" x14ac:dyDescent="0.25">
      <c r="A1739">
        <v>1968</v>
      </c>
      <c r="B1739">
        <v>48.255306000000004</v>
      </c>
      <c r="C1739" s="2">
        <v>1</v>
      </c>
      <c r="H1739">
        <v>52.532940000000004</v>
      </c>
      <c r="I1739" s="3">
        <v>4</v>
      </c>
      <c r="P1739">
        <v>2</v>
      </c>
      <c r="Q1739" t="str">
        <f>CONCATENATE(C1739,E1739,G1739,I1739)</f>
        <v>14</v>
      </c>
    </row>
    <row r="1740" spans="1:17" x14ac:dyDescent="0.25">
      <c r="A1740">
        <v>1969</v>
      </c>
      <c r="B1740">
        <v>48.270149000000004</v>
      </c>
      <c r="C1740" s="2">
        <v>1</v>
      </c>
      <c r="H1740">
        <v>52.502365000000005</v>
      </c>
      <c r="I1740" s="3">
        <v>4</v>
      </c>
      <c r="P1740">
        <v>2</v>
      </c>
      <c r="Q1740" t="str">
        <f>CONCATENATE(C1740,E1740,G1740,I1740)</f>
        <v>14</v>
      </c>
    </row>
    <row r="1741" spans="1:17" x14ac:dyDescent="0.25">
      <c r="A1741">
        <v>1970</v>
      </c>
      <c r="B1741">
        <v>48.299992000000003</v>
      </c>
      <c r="C1741" s="2">
        <v>1</v>
      </c>
      <c r="H1741">
        <v>52.493824000000004</v>
      </c>
      <c r="I1741" s="3">
        <v>4</v>
      </c>
      <c r="P1741">
        <v>2</v>
      </c>
      <c r="Q1741" t="str">
        <f>CONCATENATE(C1741,E1741,G1741,I1741)</f>
        <v>14</v>
      </c>
    </row>
    <row r="1742" spans="1:17" x14ac:dyDescent="0.25">
      <c r="A1742">
        <v>1971</v>
      </c>
      <c r="B1742">
        <v>48.248016</v>
      </c>
      <c r="C1742" s="2">
        <v>1</v>
      </c>
      <c r="F1742">
        <v>49.633198</v>
      </c>
      <c r="G1742" s="4">
        <v>3</v>
      </c>
      <c r="H1742">
        <v>52.501224000000001</v>
      </c>
      <c r="I1742" s="3">
        <v>4</v>
      </c>
      <c r="P1742">
        <v>3</v>
      </c>
      <c r="Q1742" t="str">
        <f>CONCATENATE(C1742,E1742,G1742,I1742)</f>
        <v>134</v>
      </c>
    </row>
    <row r="1743" spans="1:17" x14ac:dyDescent="0.25">
      <c r="A1743">
        <v>1972</v>
      </c>
      <c r="B1743">
        <v>48.248016</v>
      </c>
      <c r="C1743" s="2">
        <v>1</v>
      </c>
      <c r="F1743">
        <v>49.595859000000004</v>
      </c>
      <c r="G1743" s="4">
        <v>3</v>
      </c>
      <c r="H1743">
        <v>52.512836</v>
      </c>
      <c r="I1743" s="3">
        <v>4</v>
      </c>
      <c r="P1743">
        <v>3</v>
      </c>
      <c r="Q1743" t="str">
        <f>CONCATENATE(C1743,E1743,G1743,I1743)</f>
        <v>134</v>
      </c>
    </row>
    <row r="1744" spans="1:17" x14ac:dyDescent="0.25">
      <c r="A1744">
        <v>1973</v>
      </c>
      <c r="F1744">
        <v>49.682625000000002</v>
      </c>
      <c r="G1744" s="4">
        <v>3</v>
      </c>
      <c r="H1744">
        <v>52.500130000000006</v>
      </c>
      <c r="I1744" s="3">
        <v>4</v>
      </c>
      <c r="P1744">
        <v>2</v>
      </c>
      <c r="Q1744" t="str">
        <f>CONCATENATE(C1744,E1744,G1744,I1744)</f>
        <v>34</v>
      </c>
    </row>
    <row r="1745" spans="1:17" x14ac:dyDescent="0.25">
      <c r="A1745">
        <v>1974</v>
      </c>
      <c r="F1745">
        <v>49.666637000000001</v>
      </c>
      <c r="G1745" s="4">
        <v>3</v>
      </c>
      <c r="H1745">
        <v>52.515076000000001</v>
      </c>
      <c r="I1745" s="3">
        <v>4</v>
      </c>
      <c r="P1745">
        <v>2</v>
      </c>
      <c r="Q1745" t="str">
        <f>CONCATENATE(C1745,E1745,G1745,I1745)</f>
        <v>34</v>
      </c>
    </row>
    <row r="1746" spans="1:17" x14ac:dyDescent="0.25">
      <c r="A1746">
        <v>1975</v>
      </c>
      <c r="F1746">
        <v>49.621067000000004</v>
      </c>
      <c r="G1746" s="4">
        <v>3</v>
      </c>
      <c r="H1746">
        <v>52.527782000000002</v>
      </c>
      <c r="I1746" s="3">
        <v>4</v>
      </c>
      <c r="P1746">
        <v>2</v>
      </c>
      <c r="Q1746" t="str">
        <f>CONCATENATE(C1746,E1746,G1746,I1746)</f>
        <v>34</v>
      </c>
    </row>
    <row r="1747" spans="1:17" x14ac:dyDescent="0.25">
      <c r="A1747">
        <v>1976</v>
      </c>
      <c r="F1747">
        <v>49.657207</v>
      </c>
      <c r="G1747" s="4">
        <v>3</v>
      </c>
      <c r="H1747">
        <v>52.520859000000002</v>
      </c>
      <c r="I1747" s="3">
        <v>4</v>
      </c>
      <c r="P1747">
        <v>2</v>
      </c>
      <c r="Q1747" t="str">
        <f>CONCATENATE(C1747,E1747,G1747,I1747)</f>
        <v>34</v>
      </c>
    </row>
    <row r="1748" spans="1:17" x14ac:dyDescent="0.25">
      <c r="A1748">
        <v>1977</v>
      </c>
      <c r="F1748">
        <v>49.663357000000005</v>
      </c>
      <c r="G1748" s="4">
        <v>3</v>
      </c>
      <c r="H1748">
        <v>52.532940000000004</v>
      </c>
      <c r="I1748" s="3">
        <v>4</v>
      </c>
      <c r="P1748">
        <v>2</v>
      </c>
      <c r="Q1748" t="str">
        <f>CONCATENATE(C1748,E1748,G1748,I1748)</f>
        <v>34</v>
      </c>
    </row>
    <row r="1749" spans="1:17" x14ac:dyDescent="0.25">
      <c r="A1749">
        <v>1978</v>
      </c>
      <c r="D1749">
        <v>32.829369999999997</v>
      </c>
      <c r="E1749" s="5">
        <v>2</v>
      </c>
      <c r="F1749">
        <v>49.676739000000005</v>
      </c>
      <c r="G1749" s="4">
        <v>3</v>
      </c>
      <c r="H1749">
        <v>52.532940000000004</v>
      </c>
      <c r="I1749" s="3">
        <v>4</v>
      </c>
      <c r="P1749">
        <v>3</v>
      </c>
      <c r="Q1749" t="str">
        <f>CONCATENATE(C1749,E1749,G1749,I1749)</f>
        <v>234</v>
      </c>
    </row>
    <row r="1750" spans="1:17" x14ac:dyDescent="0.25">
      <c r="A1750">
        <v>1979</v>
      </c>
      <c r="D1750">
        <v>32.832183999999998</v>
      </c>
      <c r="E1750" s="5">
        <v>2</v>
      </c>
      <c r="F1750">
        <v>49.602474000000001</v>
      </c>
      <c r="G1750" s="4">
        <v>3</v>
      </c>
      <c r="P1750">
        <v>2</v>
      </c>
      <c r="Q1750" t="str">
        <f>CONCATENATE(C1750,E1750,G1750,I1750)</f>
        <v>23</v>
      </c>
    </row>
    <row r="1751" spans="1:17" x14ac:dyDescent="0.25">
      <c r="A1751">
        <v>1980</v>
      </c>
      <c r="D1751">
        <v>32.812498000000005</v>
      </c>
      <c r="E1751" s="5">
        <v>2</v>
      </c>
      <c r="F1751">
        <v>49.589714000000001</v>
      </c>
      <c r="G1751" s="4">
        <v>3</v>
      </c>
      <c r="P1751">
        <v>2</v>
      </c>
      <c r="Q1751" t="str">
        <f>CONCATENATE(C1751,E1751,G1751,I1751)</f>
        <v>23</v>
      </c>
    </row>
    <row r="1752" spans="1:17" x14ac:dyDescent="0.25">
      <c r="A1752">
        <v>1981</v>
      </c>
      <c r="D1752">
        <v>32.807237999999998</v>
      </c>
      <c r="E1752" s="5">
        <v>2</v>
      </c>
      <c r="F1752">
        <v>49.633198</v>
      </c>
      <c r="G1752" s="4">
        <v>3</v>
      </c>
      <c r="P1752">
        <v>2</v>
      </c>
      <c r="Q1752" t="str">
        <f>CONCATENATE(C1752,E1752,G1752,I1752)</f>
        <v>23</v>
      </c>
    </row>
    <row r="1753" spans="1:17" x14ac:dyDescent="0.25">
      <c r="A1753">
        <v>1982</v>
      </c>
      <c r="D1753">
        <v>32.816350999999997</v>
      </c>
      <c r="E1753" s="5">
        <v>2</v>
      </c>
      <c r="F1753">
        <v>49.633198</v>
      </c>
      <c r="G1753" s="4">
        <v>3</v>
      </c>
      <c r="P1753">
        <v>2</v>
      </c>
      <c r="Q1753" t="str">
        <f>CONCATENATE(C1753,E1753,G1753,I1753)</f>
        <v>23</v>
      </c>
    </row>
    <row r="1754" spans="1:17" x14ac:dyDescent="0.25">
      <c r="A1754">
        <v>1983</v>
      </c>
      <c r="D1754">
        <v>32.827082000000004</v>
      </c>
      <c r="E1754" s="5">
        <v>2</v>
      </c>
      <c r="P1754">
        <v>1</v>
      </c>
      <c r="Q1754" t="str">
        <f>CONCATENATE(C1754,E1754,G1754,I1754)</f>
        <v>2</v>
      </c>
    </row>
    <row r="1755" spans="1:17" x14ac:dyDescent="0.25">
      <c r="A1755">
        <v>1984</v>
      </c>
      <c r="D1755">
        <v>32.807862999999998</v>
      </c>
      <c r="E1755" s="5">
        <v>2</v>
      </c>
      <c r="P1755">
        <v>1</v>
      </c>
      <c r="Q1755" t="str">
        <f>CONCATENATE(C1755,E1755,G1755,I1755)</f>
        <v>2</v>
      </c>
    </row>
    <row r="1756" spans="1:17" x14ac:dyDescent="0.25">
      <c r="A1756">
        <v>1985</v>
      </c>
      <c r="D1756">
        <v>32.817654000000005</v>
      </c>
      <c r="E1756" s="5">
        <v>2</v>
      </c>
      <c r="P1756">
        <v>1</v>
      </c>
      <c r="Q1756" t="str">
        <f>CONCATENATE(C1756,E1756,G1756,I1756)</f>
        <v>2</v>
      </c>
    </row>
    <row r="1757" spans="1:17" x14ac:dyDescent="0.25">
      <c r="A1757">
        <v>1986</v>
      </c>
      <c r="D1757">
        <v>32.800310000000003</v>
      </c>
      <c r="E1757" s="5">
        <v>2</v>
      </c>
      <c r="P1757">
        <v>1</v>
      </c>
      <c r="Q1757" t="str">
        <f>CONCATENATE(C1757,E1757,G1757,I1757)</f>
        <v>2</v>
      </c>
    </row>
    <row r="1758" spans="1:17" x14ac:dyDescent="0.25">
      <c r="A1758">
        <v>1987</v>
      </c>
      <c r="D1758">
        <v>32.814997000000005</v>
      </c>
      <c r="E1758" s="5">
        <v>2</v>
      </c>
      <c r="P1758">
        <v>1</v>
      </c>
      <c r="Q1758" t="str">
        <f>CONCATENATE(C1758,E1758,G1758,I1758)</f>
        <v>2</v>
      </c>
    </row>
    <row r="1759" spans="1:17" x14ac:dyDescent="0.25">
      <c r="A1759">
        <v>1988</v>
      </c>
      <c r="B1759">
        <v>24.128281000000001</v>
      </c>
      <c r="C1759" s="2">
        <v>1</v>
      </c>
      <c r="D1759">
        <v>32.769064</v>
      </c>
      <c r="E1759" s="5">
        <v>2</v>
      </c>
      <c r="P1759">
        <v>2</v>
      </c>
      <c r="Q1759" t="str">
        <f>CONCATENATE(C1759,E1759,G1759,I1759)</f>
        <v>12</v>
      </c>
    </row>
    <row r="1760" spans="1:17" x14ac:dyDescent="0.25">
      <c r="A1760">
        <v>1989</v>
      </c>
      <c r="B1760">
        <v>24.136301000000003</v>
      </c>
      <c r="C1760" s="2">
        <v>1</v>
      </c>
      <c r="D1760">
        <v>32.829369999999997</v>
      </c>
      <c r="E1760" s="5">
        <v>2</v>
      </c>
      <c r="P1760">
        <v>2</v>
      </c>
      <c r="Q1760" t="str">
        <f>CONCATENATE(C1760,E1760,G1760,I1760)</f>
        <v>12</v>
      </c>
    </row>
    <row r="1761" spans="1:17" x14ac:dyDescent="0.25">
      <c r="A1761">
        <v>1990</v>
      </c>
      <c r="B1761">
        <v>24.142239000000004</v>
      </c>
      <c r="C1761" s="2">
        <v>1</v>
      </c>
      <c r="P1761">
        <v>1</v>
      </c>
      <c r="Q1761" t="str">
        <f>CONCATENATE(C1761,E1761,G1761,I1761)</f>
        <v>1</v>
      </c>
    </row>
    <row r="1762" spans="1:17" x14ac:dyDescent="0.25">
      <c r="A1762">
        <v>1991</v>
      </c>
      <c r="B1762">
        <v>24.136406000000001</v>
      </c>
      <c r="C1762" s="2">
        <v>1</v>
      </c>
      <c r="P1762">
        <v>1</v>
      </c>
      <c r="Q1762" t="str">
        <f>CONCATENATE(C1762,E1762,G1762,I1762)</f>
        <v>1</v>
      </c>
    </row>
    <row r="1763" spans="1:17" x14ac:dyDescent="0.25">
      <c r="A1763">
        <v>1992</v>
      </c>
      <c r="B1763">
        <v>24.129427000000007</v>
      </c>
      <c r="C1763" s="2">
        <v>1</v>
      </c>
      <c r="P1763">
        <v>1</v>
      </c>
      <c r="Q1763" t="str">
        <f>CONCATENATE(C1763,E1763,G1763,I1763)</f>
        <v>1</v>
      </c>
    </row>
    <row r="1764" spans="1:17" x14ac:dyDescent="0.25">
      <c r="A1764">
        <v>1993</v>
      </c>
      <c r="B1764">
        <v>24.143854000000005</v>
      </c>
      <c r="C1764" s="2">
        <v>1</v>
      </c>
      <c r="H1764">
        <v>29.594496000000007</v>
      </c>
      <c r="I1764" s="3">
        <v>4</v>
      </c>
      <c r="P1764">
        <v>2</v>
      </c>
      <c r="Q1764" t="str">
        <f>CONCATENATE(C1764,E1764,G1764,I1764)</f>
        <v>14</v>
      </c>
    </row>
    <row r="1765" spans="1:17" x14ac:dyDescent="0.25">
      <c r="A1765">
        <v>1994</v>
      </c>
      <c r="B1765">
        <v>24.160936000000007</v>
      </c>
      <c r="C1765" s="2">
        <v>1</v>
      </c>
      <c r="H1765">
        <v>29.594496000000007</v>
      </c>
      <c r="I1765" s="3">
        <v>4</v>
      </c>
      <c r="P1765">
        <v>2</v>
      </c>
      <c r="Q1765" t="str">
        <f>CONCATENATE(C1765,E1765,G1765,I1765)</f>
        <v>14</v>
      </c>
    </row>
    <row r="1766" spans="1:17" x14ac:dyDescent="0.25">
      <c r="A1766">
        <v>1995</v>
      </c>
      <c r="B1766">
        <v>24.162342000000002</v>
      </c>
      <c r="C1766" s="2">
        <v>1</v>
      </c>
      <c r="H1766">
        <v>29.594496000000007</v>
      </c>
      <c r="I1766" s="3">
        <v>4</v>
      </c>
      <c r="P1766">
        <v>2</v>
      </c>
      <c r="Q1766" t="str">
        <f>CONCATENATE(C1766,E1766,G1766,I1766)</f>
        <v>14</v>
      </c>
    </row>
    <row r="1767" spans="1:17" x14ac:dyDescent="0.25">
      <c r="A1767">
        <v>1996</v>
      </c>
      <c r="B1767">
        <v>24.143696000000006</v>
      </c>
      <c r="C1767" s="2">
        <v>1</v>
      </c>
      <c r="H1767">
        <v>29.594496000000007</v>
      </c>
      <c r="I1767" s="3">
        <v>4</v>
      </c>
      <c r="P1767">
        <v>2</v>
      </c>
      <c r="Q1767" t="str">
        <f>CONCATENATE(C1767,E1767,G1767,I1767)</f>
        <v>14</v>
      </c>
    </row>
    <row r="1768" spans="1:17" x14ac:dyDescent="0.25">
      <c r="A1768">
        <v>1997</v>
      </c>
      <c r="B1768">
        <v>24.168280000000003</v>
      </c>
      <c r="C1768" s="2">
        <v>1</v>
      </c>
      <c r="H1768">
        <v>29.594496000000007</v>
      </c>
      <c r="I1768" s="3">
        <v>4</v>
      </c>
      <c r="P1768">
        <v>2</v>
      </c>
      <c r="Q1768" t="str">
        <f>CONCATENATE(C1768,E1768,G1768,I1768)</f>
        <v>14</v>
      </c>
    </row>
    <row r="1769" spans="1:17" x14ac:dyDescent="0.25">
      <c r="A1769">
        <v>1998</v>
      </c>
      <c r="B1769">
        <v>24.128281000000001</v>
      </c>
      <c r="C1769" s="2">
        <v>1</v>
      </c>
      <c r="F1769">
        <v>24.987766000000008</v>
      </c>
      <c r="G1769" s="4">
        <v>3</v>
      </c>
      <c r="H1769">
        <v>29.594496000000007</v>
      </c>
      <c r="I1769" s="3">
        <v>4</v>
      </c>
      <c r="P1769">
        <v>3</v>
      </c>
      <c r="Q1769" t="str">
        <f>CONCATENATE(C1769,E1769,G1769,I1769)</f>
        <v>134</v>
      </c>
    </row>
    <row r="1770" spans="1:17" x14ac:dyDescent="0.25">
      <c r="A1770">
        <v>1999</v>
      </c>
      <c r="F1770">
        <v>24.987766000000008</v>
      </c>
      <c r="G1770" s="4">
        <v>3</v>
      </c>
      <c r="H1770">
        <v>29.594496000000007</v>
      </c>
      <c r="I1770" s="3">
        <v>4</v>
      </c>
      <c r="P1770">
        <v>2</v>
      </c>
      <c r="Q1770" t="str">
        <f>CONCATENATE(C1770,E1770,G1770,I1770)</f>
        <v>34</v>
      </c>
    </row>
    <row r="1771" spans="1:17" x14ac:dyDescent="0.25">
      <c r="A1771">
        <v>2000</v>
      </c>
      <c r="F1771">
        <v>24.987976000000003</v>
      </c>
      <c r="G1771" s="4">
        <v>3</v>
      </c>
      <c r="H1771">
        <v>29.594496000000007</v>
      </c>
      <c r="I1771" s="3">
        <v>4</v>
      </c>
      <c r="J1771">
        <v>37.997166</v>
      </c>
      <c r="K1771" t="s">
        <v>22</v>
      </c>
      <c r="Q1771" t="str">
        <f>CONCATENATE(C1771,E1771,G1771,I1771)</f>
        <v>34</v>
      </c>
    </row>
    <row r="1772" spans="1:17" x14ac:dyDescent="0.25">
      <c r="A1772">
        <v>2031</v>
      </c>
      <c r="Q1772" t="str">
        <f>CONCATENATE(C1772,E1772,G1772,I1772)</f>
        <v/>
      </c>
    </row>
    <row r="1773" spans="1:17" x14ac:dyDescent="0.25">
      <c r="A1773">
        <v>2032</v>
      </c>
      <c r="Q1773" t="str">
        <f>CONCATENATE(C1773,E1773,G1773,I1773)</f>
        <v/>
      </c>
    </row>
    <row r="1774" spans="1:17" x14ac:dyDescent="0.25">
      <c r="A1774">
        <v>2033</v>
      </c>
      <c r="J1774">
        <v>38.171168999999999</v>
      </c>
      <c r="K1774" t="s">
        <v>22</v>
      </c>
      <c r="Q1774" t="str">
        <f>CONCATENATE(C1774,E1774,G1774,I1774)</f>
        <v/>
      </c>
    </row>
    <row r="1775" spans="1:17" x14ac:dyDescent="0.25">
      <c r="A1775">
        <v>2034</v>
      </c>
      <c r="D1775">
        <v>71.860623000000004</v>
      </c>
      <c r="E1775" s="5">
        <v>2</v>
      </c>
      <c r="P1775">
        <v>1</v>
      </c>
      <c r="Q1775" t="str">
        <f>CONCATENATE(C1775,E1775,G1775,I1775)</f>
        <v>2</v>
      </c>
    </row>
    <row r="1776" spans="1:17" x14ac:dyDescent="0.25">
      <c r="A1776">
        <v>2035</v>
      </c>
      <c r="B1776">
        <v>72.93304400000001</v>
      </c>
      <c r="C1776" s="2">
        <v>1</v>
      </c>
      <c r="D1776">
        <v>71.860623000000004</v>
      </c>
      <c r="E1776" s="5">
        <v>2</v>
      </c>
      <c r="P1776">
        <v>2</v>
      </c>
      <c r="Q1776" t="str">
        <f>CONCATENATE(C1776,E1776,G1776,I1776)</f>
        <v>12</v>
      </c>
    </row>
    <row r="1777" spans="1:17" x14ac:dyDescent="0.25">
      <c r="A1777">
        <v>2036</v>
      </c>
      <c r="B1777">
        <v>73.039200000000008</v>
      </c>
      <c r="C1777" s="2">
        <v>1</v>
      </c>
      <c r="D1777">
        <v>71.770527000000001</v>
      </c>
      <c r="E1777" s="5">
        <v>2</v>
      </c>
      <c r="P1777">
        <v>2</v>
      </c>
      <c r="Q1777" t="str">
        <f>CONCATENATE(C1777,E1777,G1777,I1777)</f>
        <v>12</v>
      </c>
    </row>
    <row r="1778" spans="1:17" x14ac:dyDescent="0.25">
      <c r="A1778">
        <v>2037</v>
      </c>
      <c r="B1778">
        <v>72.949861000000013</v>
      </c>
      <c r="C1778" s="2">
        <v>1</v>
      </c>
      <c r="D1778">
        <v>71.816787000000005</v>
      </c>
      <c r="E1778" s="5">
        <v>2</v>
      </c>
      <c r="P1778">
        <v>2</v>
      </c>
      <c r="Q1778" t="str">
        <f>CONCATENATE(C1778,E1778,G1778,I1778)</f>
        <v>12</v>
      </c>
    </row>
    <row r="1779" spans="1:17" x14ac:dyDescent="0.25">
      <c r="A1779">
        <v>2038</v>
      </c>
      <c r="B1779">
        <v>72.935821000000004</v>
      </c>
      <c r="C1779" s="2">
        <v>1</v>
      </c>
      <c r="D1779">
        <v>71.850018000000006</v>
      </c>
      <c r="E1779" s="5">
        <v>2</v>
      </c>
      <c r="P1779">
        <v>2</v>
      </c>
      <c r="Q1779" t="str">
        <f>CONCATENATE(C1779,E1779,G1779,I1779)</f>
        <v>12</v>
      </c>
    </row>
    <row r="1780" spans="1:17" x14ac:dyDescent="0.25">
      <c r="A1780">
        <v>2039</v>
      </c>
      <c r="B1780">
        <v>72.910620000000009</v>
      </c>
      <c r="C1780" s="2">
        <v>1</v>
      </c>
      <c r="D1780">
        <v>71.860623000000004</v>
      </c>
      <c r="E1780" s="5">
        <v>2</v>
      </c>
      <c r="P1780">
        <v>2</v>
      </c>
      <c r="Q1780" t="str">
        <f>CONCATENATE(C1780,E1780,G1780,I1780)</f>
        <v>12</v>
      </c>
    </row>
    <row r="1781" spans="1:17" x14ac:dyDescent="0.25">
      <c r="A1781">
        <v>2040</v>
      </c>
      <c r="B1781">
        <v>72.93304400000001</v>
      </c>
      <c r="C1781" s="2">
        <v>1</v>
      </c>
      <c r="D1781">
        <v>71.860623000000004</v>
      </c>
      <c r="E1781" s="5">
        <v>2</v>
      </c>
      <c r="P1781">
        <v>2</v>
      </c>
      <c r="Q1781" t="str">
        <f>CONCATENATE(C1781,E1781,G1781,I1781)</f>
        <v>12</v>
      </c>
    </row>
    <row r="1782" spans="1:17" x14ac:dyDescent="0.25">
      <c r="A1782">
        <v>2041</v>
      </c>
      <c r="B1782">
        <v>72.93304400000001</v>
      </c>
      <c r="C1782" s="2">
        <v>1</v>
      </c>
      <c r="P1782">
        <v>1</v>
      </c>
      <c r="Q1782" t="str">
        <f>CONCATENATE(C1782,E1782,G1782,I1782)</f>
        <v>1</v>
      </c>
    </row>
    <row r="1783" spans="1:17" x14ac:dyDescent="0.25">
      <c r="A1783">
        <v>2042</v>
      </c>
      <c r="F1783">
        <v>73.62457400000001</v>
      </c>
      <c r="G1783" s="4">
        <v>3</v>
      </c>
      <c r="P1783">
        <v>1</v>
      </c>
      <c r="Q1783" t="str">
        <f>CONCATENATE(C1783,E1783,G1783,I1783)</f>
        <v>3</v>
      </c>
    </row>
    <row r="1784" spans="1:17" x14ac:dyDescent="0.25">
      <c r="A1784">
        <v>2043</v>
      </c>
      <c r="F1784">
        <v>73.483470000000011</v>
      </c>
      <c r="G1784" s="4">
        <v>3</v>
      </c>
      <c r="H1784">
        <v>73.865168000000011</v>
      </c>
      <c r="I1784" s="3">
        <v>4</v>
      </c>
      <c r="P1784">
        <v>2</v>
      </c>
      <c r="Q1784" t="str">
        <f>CONCATENATE(C1784,E1784,G1784,I1784)</f>
        <v>34</v>
      </c>
    </row>
    <row r="1785" spans="1:17" x14ac:dyDescent="0.25">
      <c r="A1785">
        <v>2044</v>
      </c>
      <c r="F1785">
        <v>73.513266000000002</v>
      </c>
      <c r="G1785" s="4">
        <v>3</v>
      </c>
      <c r="H1785">
        <v>73.754719000000009</v>
      </c>
      <c r="I1785" s="3">
        <v>4</v>
      </c>
      <c r="P1785">
        <v>2</v>
      </c>
      <c r="Q1785" t="str">
        <f>CONCATENATE(C1785,E1785,G1785,I1785)</f>
        <v>34</v>
      </c>
    </row>
    <row r="1786" spans="1:17" x14ac:dyDescent="0.25">
      <c r="A1786">
        <v>2045</v>
      </c>
      <c r="F1786">
        <v>73.514883000000012</v>
      </c>
      <c r="G1786" s="4">
        <v>3</v>
      </c>
      <c r="H1786">
        <v>73.729518000000013</v>
      </c>
      <c r="I1786" s="3">
        <v>4</v>
      </c>
      <c r="P1786">
        <v>2</v>
      </c>
      <c r="Q1786" t="str">
        <f>CONCATENATE(C1786,E1786,G1786,I1786)</f>
        <v>34</v>
      </c>
    </row>
    <row r="1787" spans="1:17" x14ac:dyDescent="0.25">
      <c r="A1787">
        <v>2046</v>
      </c>
      <c r="F1787">
        <v>73.537710000000004</v>
      </c>
      <c r="G1787" s="4">
        <v>3</v>
      </c>
      <c r="H1787">
        <v>73.777950000000004</v>
      </c>
      <c r="I1787" s="3">
        <v>4</v>
      </c>
      <c r="P1787">
        <v>2</v>
      </c>
      <c r="Q1787" t="str">
        <f>CONCATENATE(C1787,E1787,G1787,I1787)</f>
        <v>34</v>
      </c>
    </row>
    <row r="1788" spans="1:17" x14ac:dyDescent="0.25">
      <c r="A1788">
        <v>2047</v>
      </c>
      <c r="F1788">
        <v>73.541598000000008</v>
      </c>
      <c r="G1788" s="4">
        <v>3</v>
      </c>
      <c r="H1788">
        <v>73.77709200000001</v>
      </c>
      <c r="I1788" s="3">
        <v>4</v>
      </c>
      <c r="P1788">
        <v>2</v>
      </c>
      <c r="Q1788" t="str">
        <f>CONCATENATE(C1788,E1788,G1788,I1788)</f>
        <v>34</v>
      </c>
    </row>
    <row r="1789" spans="1:17" x14ac:dyDescent="0.25">
      <c r="A1789">
        <v>2048</v>
      </c>
      <c r="F1789">
        <v>73.626594000000011</v>
      </c>
      <c r="G1789" s="4">
        <v>3</v>
      </c>
      <c r="H1789">
        <v>73.850775000000013</v>
      </c>
      <c r="I1789" s="3">
        <v>4</v>
      </c>
      <c r="P1789">
        <v>2</v>
      </c>
      <c r="Q1789" t="str">
        <f>CONCATENATE(C1789,E1789,G1789,I1789)</f>
        <v>34</v>
      </c>
    </row>
    <row r="1790" spans="1:17" x14ac:dyDescent="0.25">
      <c r="A1790">
        <v>2049</v>
      </c>
      <c r="F1790">
        <v>73.62457400000001</v>
      </c>
      <c r="G1790" s="4">
        <v>3</v>
      </c>
      <c r="H1790">
        <v>73.865168000000011</v>
      </c>
      <c r="I1790" s="3">
        <v>4</v>
      </c>
      <c r="P1790">
        <v>2</v>
      </c>
      <c r="Q1790" t="str">
        <f>CONCATENATE(C1790,E1790,G1790,I1790)</f>
        <v>34</v>
      </c>
    </row>
    <row r="1791" spans="1:17" x14ac:dyDescent="0.25">
      <c r="A1791">
        <v>2050</v>
      </c>
      <c r="P1791">
        <v>0</v>
      </c>
      <c r="Q1791" t="str">
        <f>CONCATENATE(C1791,E1791,G1791,I1791)</f>
        <v/>
      </c>
    </row>
    <row r="1792" spans="1:17" x14ac:dyDescent="0.25">
      <c r="A1792">
        <v>2051</v>
      </c>
      <c r="P1792">
        <v>0</v>
      </c>
      <c r="Q1792" t="str">
        <f>CONCATENATE(C1792,E1792,G1792,I1792)</f>
        <v/>
      </c>
    </row>
    <row r="1793" spans="1:17" x14ac:dyDescent="0.25">
      <c r="A1793">
        <v>2052</v>
      </c>
      <c r="D1793">
        <v>92.664916000000005</v>
      </c>
      <c r="E1793" s="5">
        <v>2</v>
      </c>
      <c r="P1793">
        <v>1</v>
      </c>
      <c r="Q1793" t="str">
        <f>CONCATENATE(C1793,E1793,G1793,I1793)</f>
        <v>2</v>
      </c>
    </row>
    <row r="1794" spans="1:17" x14ac:dyDescent="0.25">
      <c r="A1794">
        <v>2053</v>
      </c>
      <c r="D1794">
        <v>92.747790000000009</v>
      </c>
      <c r="E1794" s="5">
        <v>2</v>
      </c>
      <c r="P1794">
        <v>1</v>
      </c>
      <c r="Q1794" t="str">
        <f>CONCATENATE(C1794,E1794,G1794,I1794)</f>
        <v>2</v>
      </c>
    </row>
    <row r="1795" spans="1:17" x14ac:dyDescent="0.25">
      <c r="A1795">
        <v>2054</v>
      </c>
      <c r="D1795">
        <v>92.726326999999998</v>
      </c>
      <c r="E1795" s="5">
        <v>2</v>
      </c>
      <c r="P1795">
        <v>1</v>
      </c>
      <c r="Q1795" t="str">
        <f>CONCATENATE(C1795,E1795,G1795,I1795)</f>
        <v>2</v>
      </c>
    </row>
    <row r="1796" spans="1:17" x14ac:dyDescent="0.25">
      <c r="A1796">
        <v>2055</v>
      </c>
      <c r="D1796">
        <v>92.696935000000011</v>
      </c>
      <c r="E1796" s="5">
        <v>2</v>
      </c>
      <c r="P1796">
        <v>1</v>
      </c>
      <c r="Q1796" t="str">
        <f>CONCATENATE(C1796,E1796,G1796,I1796)</f>
        <v>2</v>
      </c>
    </row>
    <row r="1797" spans="1:17" x14ac:dyDescent="0.25">
      <c r="A1797">
        <v>2056</v>
      </c>
      <c r="D1797">
        <v>92.708044999999998</v>
      </c>
      <c r="E1797" s="5">
        <v>2</v>
      </c>
      <c r="P1797">
        <v>1</v>
      </c>
      <c r="Q1797" t="str">
        <f>CONCATENATE(C1797,E1797,G1797,I1797)</f>
        <v>2</v>
      </c>
    </row>
    <row r="1798" spans="1:17" x14ac:dyDescent="0.25">
      <c r="A1798">
        <v>2057</v>
      </c>
      <c r="B1798">
        <v>98.800207999999998</v>
      </c>
      <c r="C1798" s="2">
        <v>1</v>
      </c>
      <c r="D1798">
        <v>92.704358000000013</v>
      </c>
      <c r="E1798" s="5">
        <v>2</v>
      </c>
      <c r="P1798">
        <v>2</v>
      </c>
      <c r="Q1798" t="str">
        <f>CONCATENATE(C1798,E1798,G1798,I1798)</f>
        <v>12</v>
      </c>
    </row>
    <row r="1799" spans="1:17" x14ac:dyDescent="0.25">
      <c r="A1799">
        <v>2058</v>
      </c>
      <c r="B1799">
        <v>98.767584999999997</v>
      </c>
      <c r="C1799" s="2">
        <v>1</v>
      </c>
      <c r="D1799">
        <v>92.700671</v>
      </c>
      <c r="E1799" s="5">
        <v>2</v>
      </c>
      <c r="P1799">
        <v>2</v>
      </c>
      <c r="Q1799" t="str">
        <f>CONCATENATE(C1799,E1799,G1799,I1799)</f>
        <v>12</v>
      </c>
    </row>
    <row r="1800" spans="1:17" x14ac:dyDescent="0.25">
      <c r="A1800">
        <v>2059</v>
      </c>
      <c r="B1800">
        <v>98.773190999999997</v>
      </c>
      <c r="C1800" s="2">
        <v>1</v>
      </c>
      <c r="D1800">
        <v>92.664916000000005</v>
      </c>
      <c r="E1800" s="5">
        <v>2</v>
      </c>
      <c r="P1800">
        <v>2</v>
      </c>
      <c r="Q1800" t="str">
        <f>CONCATENATE(C1800,E1800,G1800,I1800)</f>
        <v>12</v>
      </c>
    </row>
    <row r="1801" spans="1:17" x14ac:dyDescent="0.25">
      <c r="A1801">
        <v>2060</v>
      </c>
      <c r="B1801">
        <v>98.803640999999999</v>
      </c>
      <c r="C1801" s="2">
        <v>1</v>
      </c>
      <c r="P1801">
        <v>1</v>
      </c>
      <c r="Q1801" t="str">
        <f>CONCATENATE(C1801,E1801,G1801,I1801)</f>
        <v>1</v>
      </c>
    </row>
    <row r="1802" spans="1:17" x14ac:dyDescent="0.25">
      <c r="A1802">
        <v>2061</v>
      </c>
      <c r="B1802">
        <v>98.79849200000001</v>
      </c>
      <c r="C1802" s="2">
        <v>1</v>
      </c>
      <c r="P1802">
        <v>1</v>
      </c>
      <c r="Q1802" t="str">
        <f>CONCATENATE(C1802,E1802,G1802,I1802)</f>
        <v>1</v>
      </c>
    </row>
    <row r="1803" spans="1:17" x14ac:dyDescent="0.25">
      <c r="A1803">
        <v>2062</v>
      </c>
      <c r="B1803">
        <v>98.663753000000014</v>
      </c>
      <c r="C1803" s="2">
        <v>1</v>
      </c>
      <c r="P1803">
        <v>1</v>
      </c>
      <c r="Q1803" t="str">
        <f>CONCATENATE(C1803,E1803,G1803,I1803)</f>
        <v>1</v>
      </c>
    </row>
    <row r="1804" spans="1:17" x14ac:dyDescent="0.25">
      <c r="A1804">
        <v>2063</v>
      </c>
      <c r="B1804">
        <v>98.800207999999998</v>
      </c>
      <c r="C1804" s="2">
        <v>1</v>
      </c>
      <c r="F1804">
        <v>98.439370000000011</v>
      </c>
      <c r="G1804" s="4">
        <v>3</v>
      </c>
      <c r="H1804">
        <v>98.468761000000001</v>
      </c>
      <c r="I1804" s="3">
        <v>4</v>
      </c>
      <c r="P1804">
        <v>3</v>
      </c>
      <c r="Q1804" t="str">
        <f>CONCATENATE(C1804,E1804,G1804,I1804)</f>
        <v>134</v>
      </c>
    </row>
    <row r="1805" spans="1:17" x14ac:dyDescent="0.25">
      <c r="A1805">
        <v>2064</v>
      </c>
      <c r="F1805">
        <v>98.346595000000008</v>
      </c>
      <c r="G1805" s="4">
        <v>3</v>
      </c>
      <c r="H1805">
        <v>98.466134000000011</v>
      </c>
      <c r="I1805" s="3">
        <v>4</v>
      </c>
      <c r="P1805">
        <v>2</v>
      </c>
      <c r="Q1805" t="str">
        <f>CONCATENATE(C1805,E1805,G1805,I1805)</f>
        <v>34</v>
      </c>
    </row>
    <row r="1806" spans="1:17" x14ac:dyDescent="0.25">
      <c r="A1806">
        <v>2065</v>
      </c>
      <c r="F1806">
        <v>98.359828000000007</v>
      </c>
      <c r="G1806" s="4">
        <v>3</v>
      </c>
      <c r="H1806">
        <v>98.487598000000006</v>
      </c>
      <c r="I1806" s="3">
        <v>4</v>
      </c>
      <c r="P1806">
        <v>2</v>
      </c>
      <c r="Q1806" t="str">
        <f>CONCATENATE(C1806,E1806,G1806,I1806)</f>
        <v>34</v>
      </c>
    </row>
    <row r="1807" spans="1:17" x14ac:dyDescent="0.25">
      <c r="A1807">
        <v>2066</v>
      </c>
      <c r="F1807">
        <v>98.398917000000012</v>
      </c>
      <c r="G1807" s="4">
        <v>3</v>
      </c>
      <c r="H1807">
        <v>98.478610000000003</v>
      </c>
      <c r="I1807" s="3">
        <v>4</v>
      </c>
      <c r="P1807">
        <v>2</v>
      </c>
      <c r="Q1807" t="str">
        <f>CONCATENATE(C1807,E1807,G1807,I1807)</f>
        <v>34</v>
      </c>
    </row>
    <row r="1808" spans="1:17" x14ac:dyDescent="0.25">
      <c r="A1808">
        <v>2067</v>
      </c>
      <c r="F1808">
        <v>98.430734000000001</v>
      </c>
      <c r="G1808" s="4">
        <v>3</v>
      </c>
      <c r="H1808">
        <v>98.478104999999999</v>
      </c>
      <c r="I1808" s="3">
        <v>4</v>
      </c>
      <c r="P1808">
        <v>2</v>
      </c>
      <c r="Q1808" t="str">
        <f>CONCATENATE(C1808,E1808,G1808,I1808)</f>
        <v>34</v>
      </c>
    </row>
    <row r="1809" spans="1:17" x14ac:dyDescent="0.25">
      <c r="A1809">
        <v>2068</v>
      </c>
      <c r="F1809">
        <v>98.331648999999999</v>
      </c>
      <c r="G1809" s="4">
        <v>3</v>
      </c>
      <c r="H1809">
        <v>98.464418000000009</v>
      </c>
      <c r="I1809" s="3">
        <v>4</v>
      </c>
      <c r="P1809">
        <v>2</v>
      </c>
      <c r="Q1809" t="str">
        <f>CONCATENATE(C1809,E1809,G1809,I1809)</f>
        <v>34</v>
      </c>
    </row>
    <row r="1810" spans="1:17" x14ac:dyDescent="0.25">
      <c r="A1810">
        <v>2069</v>
      </c>
      <c r="F1810">
        <v>98.384875000000008</v>
      </c>
      <c r="G1810" s="4">
        <v>3</v>
      </c>
      <c r="H1810">
        <v>98.517696999999998</v>
      </c>
      <c r="I1810" s="3">
        <v>4</v>
      </c>
      <c r="P1810">
        <v>2</v>
      </c>
      <c r="Q1810" t="str">
        <f>CONCATENATE(C1810,E1810,G1810,I1810)</f>
        <v>34</v>
      </c>
    </row>
    <row r="1811" spans="1:17" x14ac:dyDescent="0.25">
      <c r="A1811">
        <v>2070</v>
      </c>
      <c r="F1811">
        <v>98.439370000000011</v>
      </c>
      <c r="G1811" s="4">
        <v>3</v>
      </c>
      <c r="H1811">
        <v>98.468761000000001</v>
      </c>
      <c r="I1811" s="3">
        <v>4</v>
      </c>
      <c r="P1811">
        <v>2</v>
      </c>
      <c r="Q1811" t="str">
        <f>CONCATENATE(C1811,E1811,G1811,I1811)</f>
        <v>34</v>
      </c>
    </row>
    <row r="1812" spans="1:17" x14ac:dyDescent="0.25">
      <c r="A1812">
        <v>2071</v>
      </c>
      <c r="P1812">
        <v>0</v>
      </c>
      <c r="Q1812" t="str">
        <f>CONCATENATE(C1812,E1812,G1812,I1812)</f>
        <v/>
      </c>
    </row>
    <row r="1813" spans="1:17" x14ac:dyDescent="0.25">
      <c r="A1813">
        <v>2072</v>
      </c>
      <c r="P1813">
        <v>0</v>
      </c>
      <c r="Q1813" t="str">
        <f>CONCATENATE(C1813,E1813,G1813,I1813)</f>
        <v/>
      </c>
    </row>
    <row r="1814" spans="1:17" x14ac:dyDescent="0.25">
      <c r="A1814">
        <v>2073</v>
      </c>
      <c r="P1814">
        <v>0</v>
      </c>
      <c r="Q1814" t="str">
        <f>CONCATENATE(C1814,E1814,G1814,I1814)</f>
        <v/>
      </c>
    </row>
    <row r="1815" spans="1:17" x14ac:dyDescent="0.25">
      <c r="A1815">
        <v>2074</v>
      </c>
      <c r="P1815">
        <v>0</v>
      </c>
      <c r="Q1815" t="str">
        <f>CONCATENATE(C1815,E1815,G1815,I1815)</f>
        <v/>
      </c>
    </row>
    <row r="1816" spans="1:17" x14ac:dyDescent="0.25">
      <c r="A1816">
        <v>2075</v>
      </c>
      <c r="D1816">
        <v>122.915294</v>
      </c>
      <c r="E1816" s="5">
        <v>2</v>
      </c>
      <c r="P1816">
        <v>1</v>
      </c>
      <c r="Q1816" t="str">
        <f>CONCATENATE(C1816,E1816,G1816,I1816)</f>
        <v>2</v>
      </c>
    </row>
    <row r="1817" spans="1:17" x14ac:dyDescent="0.25">
      <c r="A1817">
        <v>2076</v>
      </c>
      <c r="D1817">
        <v>122.96554500000001</v>
      </c>
      <c r="E1817" s="5">
        <v>2</v>
      </c>
      <c r="P1817">
        <v>1</v>
      </c>
      <c r="Q1817" t="str">
        <f>CONCATENATE(C1817,E1817,G1817,I1817)</f>
        <v>2</v>
      </c>
    </row>
    <row r="1818" spans="1:17" x14ac:dyDescent="0.25">
      <c r="A1818">
        <v>2077</v>
      </c>
      <c r="D1818">
        <v>122.94716200000001</v>
      </c>
      <c r="E1818" s="5">
        <v>2</v>
      </c>
      <c r="P1818">
        <v>1</v>
      </c>
      <c r="Q1818" t="str">
        <f>CONCATENATE(C1818,E1818,G1818,I1818)</f>
        <v>2</v>
      </c>
    </row>
    <row r="1819" spans="1:17" x14ac:dyDescent="0.25">
      <c r="A1819">
        <v>2078</v>
      </c>
      <c r="D1819">
        <v>122.89453800000001</v>
      </c>
      <c r="E1819" s="5">
        <v>2</v>
      </c>
      <c r="P1819">
        <v>1</v>
      </c>
      <c r="Q1819" t="str">
        <f>CONCATENATE(C1819,E1819,G1819,I1819)</f>
        <v>2</v>
      </c>
    </row>
    <row r="1820" spans="1:17" x14ac:dyDescent="0.25">
      <c r="A1820">
        <v>2079</v>
      </c>
      <c r="B1820">
        <v>127.69868400000001</v>
      </c>
      <c r="C1820" s="2">
        <v>1</v>
      </c>
      <c r="D1820">
        <v>122.93756</v>
      </c>
      <c r="E1820" s="5">
        <v>2</v>
      </c>
      <c r="P1820">
        <v>2</v>
      </c>
      <c r="Q1820" t="str">
        <f>CONCATENATE(C1820,E1820,G1820,I1820)</f>
        <v>12</v>
      </c>
    </row>
    <row r="1821" spans="1:17" x14ac:dyDescent="0.25">
      <c r="A1821">
        <v>2080</v>
      </c>
      <c r="B1821">
        <v>127.67070700000001</v>
      </c>
      <c r="C1821" s="2">
        <v>1</v>
      </c>
      <c r="D1821">
        <v>122.946754</v>
      </c>
      <c r="E1821" s="5">
        <v>2</v>
      </c>
      <c r="P1821">
        <v>2</v>
      </c>
      <c r="Q1821" t="str">
        <f>CONCATENATE(C1821,E1821,G1821,I1821)</f>
        <v>12</v>
      </c>
    </row>
    <row r="1822" spans="1:17" x14ac:dyDescent="0.25">
      <c r="A1822">
        <v>2081</v>
      </c>
      <c r="B1822">
        <v>127.67626100000001</v>
      </c>
      <c r="C1822" s="2">
        <v>1</v>
      </c>
      <c r="D1822">
        <v>122.91216200000001</v>
      </c>
      <c r="E1822" s="5">
        <v>2</v>
      </c>
      <c r="P1822">
        <v>2</v>
      </c>
      <c r="Q1822" t="str">
        <f>CONCATENATE(C1822,E1822,G1822,I1822)</f>
        <v>12</v>
      </c>
    </row>
    <row r="1823" spans="1:17" x14ac:dyDescent="0.25">
      <c r="A1823">
        <v>2082</v>
      </c>
      <c r="B1823">
        <v>127.65822900000001</v>
      </c>
      <c r="C1823" s="2">
        <v>1</v>
      </c>
      <c r="D1823">
        <v>122.915294</v>
      </c>
      <c r="E1823" s="5">
        <v>2</v>
      </c>
      <c r="P1823">
        <v>2</v>
      </c>
      <c r="Q1823" t="str">
        <f>CONCATENATE(C1823,E1823,G1823,I1823)</f>
        <v>12</v>
      </c>
    </row>
    <row r="1824" spans="1:17" x14ac:dyDescent="0.25">
      <c r="A1824">
        <v>2083</v>
      </c>
      <c r="B1824">
        <v>127.623637</v>
      </c>
      <c r="C1824" s="2">
        <v>1</v>
      </c>
      <c r="P1824">
        <v>1</v>
      </c>
      <c r="Q1824" t="str">
        <f>CONCATENATE(C1824,E1824,G1824,I1824)</f>
        <v>1</v>
      </c>
    </row>
    <row r="1825" spans="1:17" x14ac:dyDescent="0.25">
      <c r="A1825">
        <v>2084</v>
      </c>
      <c r="B1825">
        <v>127.632373</v>
      </c>
      <c r="C1825" s="2">
        <v>1</v>
      </c>
      <c r="P1825">
        <v>1</v>
      </c>
      <c r="Q1825" t="str">
        <f>CONCATENATE(C1825,E1825,G1825,I1825)</f>
        <v>1</v>
      </c>
    </row>
    <row r="1826" spans="1:17" x14ac:dyDescent="0.25">
      <c r="A1826">
        <v>2085</v>
      </c>
      <c r="B1826">
        <v>127.69868400000001</v>
      </c>
      <c r="C1826" s="2">
        <v>1</v>
      </c>
      <c r="P1826">
        <v>1</v>
      </c>
      <c r="Q1826" t="str">
        <f>CONCATENATE(C1826,E1826,G1826,I1826)</f>
        <v>1</v>
      </c>
    </row>
    <row r="1827" spans="1:17" x14ac:dyDescent="0.25">
      <c r="A1827">
        <v>2086</v>
      </c>
      <c r="F1827">
        <v>128.936702</v>
      </c>
      <c r="G1827" s="4">
        <v>3</v>
      </c>
      <c r="H1827">
        <v>128.718177</v>
      </c>
      <c r="I1827" s="3">
        <v>4</v>
      </c>
      <c r="P1827">
        <v>2</v>
      </c>
      <c r="Q1827" t="str">
        <f>CONCATENATE(C1827,E1827,G1827,I1827)</f>
        <v>34</v>
      </c>
    </row>
    <row r="1828" spans="1:17" x14ac:dyDescent="0.25">
      <c r="A1828">
        <v>2087</v>
      </c>
      <c r="F1828">
        <v>128.90311700000001</v>
      </c>
      <c r="G1828" s="4">
        <v>3</v>
      </c>
      <c r="H1828">
        <v>128.69742100000002</v>
      </c>
      <c r="I1828" s="3">
        <v>4</v>
      </c>
      <c r="P1828">
        <v>2</v>
      </c>
      <c r="Q1828" t="str">
        <f>CONCATENATE(C1828,E1828,G1828,I1828)</f>
        <v>34</v>
      </c>
    </row>
    <row r="1829" spans="1:17" x14ac:dyDescent="0.25">
      <c r="A1829">
        <v>2088</v>
      </c>
      <c r="F1829">
        <v>128.883422</v>
      </c>
      <c r="G1829" s="4">
        <v>3</v>
      </c>
      <c r="H1829">
        <v>128.678336</v>
      </c>
      <c r="I1829" s="3">
        <v>4</v>
      </c>
      <c r="P1829">
        <v>2</v>
      </c>
      <c r="Q1829" t="str">
        <f>CONCATENATE(C1829,E1829,G1829,I1829)</f>
        <v>34</v>
      </c>
    </row>
    <row r="1830" spans="1:17" x14ac:dyDescent="0.25">
      <c r="A1830">
        <v>2089</v>
      </c>
      <c r="F1830">
        <v>128.86433300000002</v>
      </c>
      <c r="G1830" s="4">
        <v>3</v>
      </c>
      <c r="H1830">
        <v>128.68247100000002</v>
      </c>
      <c r="I1830" s="3">
        <v>4</v>
      </c>
      <c r="P1830">
        <v>2</v>
      </c>
      <c r="Q1830" t="str">
        <f>CONCATENATE(C1830,E1830,G1830,I1830)</f>
        <v>34</v>
      </c>
    </row>
    <row r="1831" spans="1:17" x14ac:dyDescent="0.25">
      <c r="A1831">
        <v>2090</v>
      </c>
      <c r="F1831">
        <v>128.856807</v>
      </c>
      <c r="G1831" s="4">
        <v>3</v>
      </c>
      <c r="H1831">
        <v>128.67373600000002</v>
      </c>
      <c r="I1831" s="3">
        <v>4</v>
      </c>
      <c r="P1831">
        <v>2</v>
      </c>
      <c r="Q1831" t="str">
        <f>CONCATENATE(C1831,E1831,G1831,I1831)</f>
        <v>34</v>
      </c>
    </row>
    <row r="1832" spans="1:17" x14ac:dyDescent="0.25">
      <c r="A1832">
        <v>2091</v>
      </c>
      <c r="F1832">
        <v>128.92968300000001</v>
      </c>
      <c r="G1832" s="4">
        <v>3</v>
      </c>
      <c r="H1832">
        <v>128.65141199999999</v>
      </c>
      <c r="I1832" s="3">
        <v>4</v>
      </c>
      <c r="P1832">
        <v>2</v>
      </c>
      <c r="Q1832" t="str">
        <f>CONCATENATE(C1832,E1832,G1832,I1832)</f>
        <v>34</v>
      </c>
    </row>
    <row r="1833" spans="1:17" x14ac:dyDescent="0.25">
      <c r="A1833">
        <v>2092</v>
      </c>
      <c r="F1833">
        <v>128.92438000000001</v>
      </c>
      <c r="G1833" s="4">
        <v>3</v>
      </c>
      <c r="H1833">
        <v>128.68414200000001</v>
      </c>
      <c r="I1833" s="3">
        <v>4</v>
      </c>
      <c r="P1833">
        <v>2</v>
      </c>
      <c r="Q1833" t="str">
        <f>CONCATENATE(C1833,E1833,G1833,I1833)</f>
        <v>34</v>
      </c>
    </row>
    <row r="1834" spans="1:17" x14ac:dyDescent="0.25">
      <c r="A1834">
        <v>2093</v>
      </c>
      <c r="F1834">
        <v>128.936702</v>
      </c>
      <c r="G1834" s="4">
        <v>3</v>
      </c>
      <c r="H1834">
        <v>128.718177</v>
      </c>
      <c r="I1834" s="3">
        <v>4</v>
      </c>
      <c r="P1834">
        <v>2</v>
      </c>
      <c r="Q1834" t="str">
        <f>CONCATENATE(C1834,E1834,G1834,I1834)</f>
        <v>34</v>
      </c>
    </row>
    <row r="1835" spans="1:17" x14ac:dyDescent="0.25">
      <c r="A1835">
        <v>2094</v>
      </c>
      <c r="P1835">
        <v>0</v>
      </c>
      <c r="Q1835" t="str">
        <f>CONCATENATE(C1835,E1835,G1835,I1835)</f>
        <v/>
      </c>
    </row>
    <row r="1836" spans="1:17" x14ac:dyDescent="0.25">
      <c r="A1836">
        <v>2095</v>
      </c>
      <c r="P1836">
        <v>0</v>
      </c>
      <c r="Q1836" t="str">
        <f>CONCATENATE(C1836,E1836,G1836,I1836)</f>
        <v/>
      </c>
    </row>
    <row r="1837" spans="1:17" x14ac:dyDescent="0.25">
      <c r="A1837">
        <v>2096</v>
      </c>
      <c r="D1837">
        <v>156.874495</v>
      </c>
      <c r="E1837" s="5">
        <v>2</v>
      </c>
      <c r="P1837">
        <v>1</v>
      </c>
      <c r="Q1837" t="str">
        <f>CONCATENATE(C1837,E1837,G1837,I1837)</f>
        <v>2</v>
      </c>
    </row>
    <row r="1838" spans="1:17" x14ac:dyDescent="0.25">
      <c r="A1838">
        <v>2097</v>
      </c>
      <c r="D1838">
        <v>156.87643299999999</v>
      </c>
      <c r="E1838" s="5">
        <v>2</v>
      </c>
      <c r="P1838">
        <v>1</v>
      </c>
      <c r="Q1838" t="str">
        <f>CONCATENATE(C1838,E1838,G1838,I1838)</f>
        <v>2</v>
      </c>
    </row>
    <row r="1839" spans="1:17" x14ac:dyDescent="0.25">
      <c r="A1839">
        <v>2098</v>
      </c>
      <c r="D1839">
        <v>156.835319</v>
      </c>
      <c r="E1839" s="5">
        <v>2</v>
      </c>
      <c r="P1839">
        <v>1</v>
      </c>
      <c r="Q1839" t="str">
        <f>CONCATENATE(C1839,E1839,G1839,I1839)</f>
        <v>2</v>
      </c>
    </row>
    <row r="1840" spans="1:17" x14ac:dyDescent="0.25">
      <c r="A1840">
        <v>2099</v>
      </c>
      <c r="D1840">
        <v>156.851235</v>
      </c>
      <c r="E1840" s="5">
        <v>2</v>
      </c>
      <c r="P1840">
        <v>1</v>
      </c>
      <c r="Q1840" t="str">
        <f>CONCATENATE(C1840,E1840,G1840,I1840)</f>
        <v>2</v>
      </c>
    </row>
    <row r="1841" spans="1:17" x14ac:dyDescent="0.25">
      <c r="A1841">
        <v>2100</v>
      </c>
      <c r="B1841">
        <v>161.46384499999999</v>
      </c>
      <c r="C1841" s="2">
        <v>1</v>
      </c>
      <c r="D1841">
        <v>156.80818199999999</v>
      </c>
      <c r="E1841" s="5">
        <v>2</v>
      </c>
      <c r="P1841">
        <v>2</v>
      </c>
      <c r="Q1841" t="str">
        <f>CONCATENATE(C1841,E1841,G1841,I1841)</f>
        <v>12</v>
      </c>
    </row>
    <row r="1842" spans="1:17" x14ac:dyDescent="0.25">
      <c r="A1842">
        <v>2101</v>
      </c>
      <c r="B1842">
        <v>161.48761500000001</v>
      </c>
      <c r="C1842" s="2">
        <v>1</v>
      </c>
      <c r="D1842">
        <v>156.88240100000002</v>
      </c>
      <c r="E1842" s="5">
        <v>2</v>
      </c>
      <c r="P1842">
        <v>2</v>
      </c>
      <c r="Q1842" t="str">
        <f>CONCATENATE(C1842,E1842,G1842,I1842)</f>
        <v>12</v>
      </c>
    </row>
    <row r="1843" spans="1:17" x14ac:dyDescent="0.25">
      <c r="A1843">
        <v>2102</v>
      </c>
      <c r="B1843">
        <v>161.48802499999999</v>
      </c>
      <c r="C1843" s="2">
        <v>1</v>
      </c>
      <c r="D1843">
        <v>156.881891</v>
      </c>
      <c r="E1843" s="5">
        <v>2</v>
      </c>
      <c r="P1843">
        <v>2</v>
      </c>
      <c r="Q1843" t="str">
        <f>CONCATENATE(C1843,E1843,G1843,I1843)</f>
        <v>12</v>
      </c>
    </row>
    <row r="1844" spans="1:17" x14ac:dyDescent="0.25">
      <c r="A1844">
        <v>2103</v>
      </c>
      <c r="B1844">
        <v>161.528424</v>
      </c>
      <c r="C1844" s="2">
        <v>1</v>
      </c>
      <c r="D1844">
        <v>156.874495</v>
      </c>
      <c r="E1844" s="5">
        <v>2</v>
      </c>
      <c r="P1844">
        <v>2</v>
      </c>
      <c r="Q1844" t="str">
        <f>CONCATENATE(C1844,E1844,G1844,I1844)</f>
        <v>12</v>
      </c>
    </row>
    <row r="1845" spans="1:17" x14ac:dyDescent="0.25">
      <c r="A1845">
        <v>2104</v>
      </c>
      <c r="B1845">
        <v>161.478129</v>
      </c>
      <c r="C1845" s="2">
        <v>1</v>
      </c>
      <c r="P1845">
        <v>1</v>
      </c>
      <c r="Q1845" t="str">
        <f>CONCATENATE(C1845,E1845,G1845,I1845)</f>
        <v>1</v>
      </c>
    </row>
    <row r="1846" spans="1:17" x14ac:dyDescent="0.25">
      <c r="A1846">
        <v>2105</v>
      </c>
      <c r="B1846">
        <v>161.41564099999999</v>
      </c>
      <c r="C1846" s="2">
        <v>1</v>
      </c>
      <c r="P1846">
        <v>1</v>
      </c>
      <c r="Q1846" t="str">
        <f>CONCATENATE(C1846,E1846,G1846,I1846)</f>
        <v>1</v>
      </c>
    </row>
    <row r="1847" spans="1:17" x14ac:dyDescent="0.25">
      <c r="A1847">
        <v>2106</v>
      </c>
      <c r="B1847">
        <v>161.32560799999999</v>
      </c>
      <c r="C1847" s="2">
        <v>1</v>
      </c>
      <c r="P1847">
        <v>1</v>
      </c>
      <c r="Q1847" t="str">
        <f>CONCATENATE(C1847,E1847,G1847,I1847)</f>
        <v>1</v>
      </c>
    </row>
    <row r="1848" spans="1:17" x14ac:dyDescent="0.25">
      <c r="A1848">
        <v>2107</v>
      </c>
      <c r="B1848">
        <v>161.46384499999999</v>
      </c>
      <c r="C1848" s="2">
        <v>1</v>
      </c>
      <c r="P1848">
        <v>1</v>
      </c>
      <c r="Q1848" t="str">
        <f>CONCATENATE(C1848,E1848,G1848,I1848)</f>
        <v>1</v>
      </c>
    </row>
    <row r="1849" spans="1:17" x14ac:dyDescent="0.25">
      <c r="A1849">
        <v>2108</v>
      </c>
      <c r="F1849">
        <v>162.237459</v>
      </c>
      <c r="G1849" s="4">
        <v>3</v>
      </c>
      <c r="H1849">
        <v>162.43328600000001</v>
      </c>
      <c r="I1849" s="3">
        <v>4</v>
      </c>
      <c r="P1849">
        <v>2</v>
      </c>
      <c r="Q1849" t="str">
        <f>CONCATENATE(C1849,E1849,G1849,I1849)</f>
        <v>34</v>
      </c>
    </row>
    <row r="1850" spans="1:17" x14ac:dyDescent="0.25">
      <c r="A1850">
        <v>2109</v>
      </c>
      <c r="F1850">
        <v>162.207109</v>
      </c>
      <c r="G1850" s="4">
        <v>3</v>
      </c>
      <c r="H1850">
        <v>162.431603</v>
      </c>
      <c r="I1850" s="3">
        <v>4</v>
      </c>
      <c r="P1850">
        <v>2</v>
      </c>
      <c r="Q1850" t="str">
        <f>CONCATENATE(C1850,E1850,G1850,I1850)</f>
        <v>34</v>
      </c>
    </row>
    <row r="1851" spans="1:17" x14ac:dyDescent="0.25">
      <c r="A1851">
        <v>2110</v>
      </c>
      <c r="F1851">
        <v>162.24511100000001</v>
      </c>
      <c r="G1851" s="4">
        <v>3</v>
      </c>
      <c r="H1851">
        <v>162.350854</v>
      </c>
      <c r="I1851" s="3">
        <v>4</v>
      </c>
      <c r="P1851">
        <v>2</v>
      </c>
      <c r="Q1851" t="str">
        <f>CONCATENATE(C1851,E1851,G1851,I1851)</f>
        <v>34</v>
      </c>
    </row>
    <row r="1852" spans="1:17" x14ac:dyDescent="0.25">
      <c r="A1852">
        <v>2111</v>
      </c>
      <c r="F1852">
        <v>162.22639000000001</v>
      </c>
      <c r="G1852" s="4">
        <v>3</v>
      </c>
      <c r="H1852">
        <v>162.26832100000001</v>
      </c>
      <c r="I1852" s="3">
        <v>4</v>
      </c>
      <c r="P1852">
        <v>2</v>
      </c>
      <c r="Q1852" t="str">
        <f>CONCATENATE(C1852,E1852,G1852,I1852)</f>
        <v>34</v>
      </c>
    </row>
    <row r="1853" spans="1:17" x14ac:dyDescent="0.25">
      <c r="A1853">
        <v>2112</v>
      </c>
      <c r="F1853">
        <v>162.19905</v>
      </c>
      <c r="G1853" s="4">
        <v>3</v>
      </c>
      <c r="H1853">
        <v>162.247253</v>
      </c>
      <c r="I1853" s="3">
        <v>4</v>
      </c>
      <c r="P1853">
        <v>2</v>
      </c>
      <c r="Q1853" t="str">
        <f>CONCATENATE(C1853,E1853,G1853,I1853)</f>
        <v>34</v>
      </c>
    </row>
    <row r="1854" spans="1:17" x14ac:dyDescent="0.25">
      <c r="A1854">
        <v>2113</v>
      </c>
      <c r="F1854">
        <v>162.17482000000001</v>
      </c>
      <c r="G1854" s="4">
        <v>3</v>
      </c>
      <c r="H1854">
        <v>162.265973</v>
      </c>
      <c r="I1854" s="3">
        <v>4</v>
      </c>
      <c r="P1854">
        <v>2</v>
      </c>
      <c r="Q1854" t="str">
        <f>CONCATENATE(C1854,E1854,G1854,I1854)</f>
        <v>34</v>
      </c>
    </row>
    <row r="1855" spans="1:17" x14ac:dyDescent="0.25">
      <c r="A1855">
        <v>2114</v>
      </c>
      <c r="F1855">
        <v>162.229197</v>
      </c>
      <c r="G1855" s="4">
        <v>3</v>
      </c>
      <c r="H1855">
        <v>162.28515400000001</v>
      </c>
      <c r="I1855" s="3">
        <v>4</v>
      </c>
      <c r="P1855">
        <v>2</v>
      </c>
      <c r="Q1855" t="str">
        <f>CONCATENATE(C1855,E1855,G1855,I1855)</f>
        <v>34</v>
      </c>
    </row>
    <row r="1856" spans="1:17" x14ac:dyDescent="0.25">
      <c r="A1856">
        <v>2115</v>
      </c>
      <c r="F1856">
        <v>162.25485399999999</v>
      </c>
      <c r="G1856" s="4">
        <v>3</v>
      </c>
      <c r="H1856">
        <v>162.43328600000001</v>
      </c>
      <c r="I1856" s="3">
        <v>4</v>
      </c>
      <c r="P1856">
        <v>2</v>
      </c>
      <c r="Q1856" t="str">
        <f>CONCATENATE(C1856,E1856,G1856,I1856)</f>
        <v>34</v>
      </c>
    </row>
    <row r="1857" spans="1:17" x14ac:dyDescent="0.25">
      <c r="A1857">
        <v>2116</v>
      </c>
      <c r="F1857">
        <v>162.237459</v>
      </c>
      <c r="G1857" s="4">
        <v>3</v>
      </c>
      <c r="H1857">
        <v>162.43328600000001</v>
      </c>
      <c r="I1857" s="3">
        <v>4</v>
      </c>
      <c r="P1857">
        <v>2</v>
      </c>
      <c r="Q1857" t="str">
        <f>CONCATENATE(C1857,E1857,G1857,I1857)</f>
        <v>34</v>
      </c>
    </row>
    <row r="1858" spans="1:17" x14ac:dyDescent="0.25">
      <c r="A1858">
        <v>2117</v>
      </c>
      <c r="P1858">
        <v>0</v>
      </c>
      <c r="Q1858" t="str">
        <f>CONCATENATE(C1858,E1858,G1858,I1858)</f>
        <v/>
      </c>
    </row>
    <row r="1859" spans="1:17" x14ac:dyDescent="0.25">
      <c r="A1859">
        <v>2118</v>
      </c>
      <c r="P1859">
        <v>0</v>
      </c>
      <c r="Q1859" t="str">
        <f>CONCATENATE(C1859,E1859,G1859,I1859)</f>
        <v/>
      </c>
    </row>
    <row r="1860" spans="1:17" x14ac:dyDescent="0.25">
      <c r="A1860">
        <v>2119</v>
      </c>
      <c r="D1860">
        <v>184.53047000000001</v>
      </c>
      <c r="E1860" s="5">
        <v>2</v>
      </c>
      <c r="P1860">
        <v>1</v>
      </c>
      <c r="Q1860" t="str">
        <f>CONCATENATE(C1860,E1860,G1860,I1860)</f>
        <v>2</v>
      </c>
    </row>
    <row r="1861" spans="1:17" x14ac:dyDescent="0.25">
      <c r="A1861">
        <v>2120</v>
      </c>
      <c r="D1861">
        <v>184.57852400000002</v>
      </c>
      <c r="E1861" s="5">
        <v>2</v>
      </c>
      <c r="P1861">
        <v>1</v>
      </c>
      <c r="Q1861" t="str">
        <f>CONCATENATE(C1861,E1861,G1861,I1861)</f>
        <v>2</v>
      </c>
    </row>
    <row r="1862" spans="1:17" x14ac:dyDescent="0.25">
      <c r="A1862">
        <v>2121</v>
      </c>
      <c r="D1862">
        <v>184.58387999999999</v>
      </c>
      <c r="E1862" s="5">
        <v>2</v>
      </c>
      <c r="P1862">
        <v>1</v>
      </c>
      <c r="Q1862" t="str">
        <f>CONCATENATE(C1862,E1862,G1862,I1862)</f>
        <v>2</v>
      </c>
    </row>
    <row r="1863" spans="1:17" x14ac:dyDescent="0.25">
      <c r="A1863">
        <v>2122</v>
      </c>
      <c r="D1863">
        <v>184.541338</v>
      </c>
      <c r="E1863" s="5">
        <v>2</v>
      </c>
      <c r="P1863">
        <v>1</v>
      </c>
      <c r="Q1863" t="str">
        <f>CONCATENATE(C1863,E1863,G1863,I1863)</f>
        <v>2</v>
      </c>
    </row>
    <row r="1864" spans="1:17" x14ac:dyDescent="0.25">
      <c r="A1864">
        <v>2123</v>
      </c>
      <c r="B1864">
        <v>189.63792999999998</v>
      </c>
      <c r="C1864" s="2">
        <v>1</v>
      </c>
      <c r="D1864">
        <v>184.57632699999999</v>
      </c>
      <c r="E1864" s="5">
        <v>2</v>
      </c>
      <c r="P1864">
        <v>2</v>
      </c>
      <c r="Q1864" t="str">
        <f>CONCATENATE(C1864,E1864,G1864,I1864)</f>
        <v>12</v>
      </c>
    </row>
    <row r="1865" spans="1:17" x14ac:dyDescent="0.25">
      <c r="A1865">
        <v>2124</v>
      </c>
      <c r="B1865">
        <v>189.61625100000001</v>
      </c>
      <c r="C1865" s="2">
        <v>1</v>
      </c>
      <c r="D1865">
        <v>184.558222</v>
      </c>
      <c r="E1865" s="5">
        <v>2</v>
      </c>
      <c r="P1865">
        <v>2</v>
      </c>
      <c r="Q1865" t="str">
        <f>CONCATENATE(C1865,E1865,G1865,I1865)</f>
        <v>12</v>
      </c>
    </row>
    <row r="1866" spans="1:17" x14ac:dyDescent="0.25">
      <c r="A1866">
        <v>2125</v>
      </c>
      <c r="B1866">
        <v>189.63762500000001</v>
      </c>
      <c r="C1866" s="2">
        <v>1</v>
      </c>
      <c r="D1866">
        <v>184.54495800000001</v>
      </c>
      <c r="E1866" s="5">
        <v>2</v>
      </c>
      <c r="P1866">
        <v>2</v>
      </c>
      <c r="Q1866" t="str">
        <f>CONCATENATE(C1866,E1866,G1866,I1866)</f>
        <v>12</v>
      </c>
    </row>
    <row r="1867" spans="1:17" x14ac:dyDescent="0.25">
      <c r="A1867">
        <v>2126</v>
      </c>
      <c r="B1867">
        <v>189.65562700000001</v>
      </c>
      <c r="C1867" s="2">
        <v>1</v>
      </c>
      <c r="D1867">
        <v>184.56230399999998</v>
      </c>
      <c r="E1867" s="5">
        <v>2</v>
      </c>
      <c r="P1867">
        <v>2</v>
      </c>
      <c r="Q1867" t="str">
        <f>CONCATENATE(C1867,E1867,G1867,I1867)</f>
        <v>12</v>
      </c>
    </row>
    <row r="1868" spans="1:17" x14ac:dyDescent="0.25">
      <c r="A1868">
        <v>2127</v>
      </c>
      <c r="B1868">
        <v>189.614924</v>
      </c>
      <c r="C1868" s="2">
        <v>1</v>
      </c>
      <c r="D1868">
        <v>184.53047000000001</v>
      </c>
      <c r="E1868" s="5">
        <v>2</v>
      </c>
      <c r="P1868">
        <v>2</v>
      </c>
      <c r="Q1868" t="str">
        <f>CONCATENATE(C1868,E1868,G1868,I1868)</f>
        <v>12</v>
      </c>
    </row>
    <row r="1869" spans="1:17" x14ac:dyDescent="0.25">
      <c r="A1869">
        <v>2128</v>
      </c>
      <c r="B1869">
        <v>189.63456200000002</v>
      </c>
      <c r="C1869" s="2">
        <v>1</v>
      </c>
      <c r="P1869">
        <v>1</v>
      </c>
      <c r="Q1869" t="str">
        <f>CONCATENATE(C1869,E1869,G1869,I1869)</f>
        <v>1</v>
      </c>
    </row>
    <row r="1870" spans="1:17" x14ac:dyDescent="0.25">
      <c r="A1870">
        <v>2129</v>
      </c>
      <c r="B1870">
        <v>189.65307799999999</v>
      </c>
      <c r="C1870" s="2">
        <v>1</v>
      </c>
      <c r="P1870">
        <v>1</v>
      </c>
      <c r="Q1870" t="str">
        <f>CONCATENATE(C1870,E1870,G1870,I1870)</f>
        <v>1</v>
      </c>
    </row>
    <row r="1871" spans="1:17" x14ac:dyDescent="0.25">
      <c r="A1871">
        <v>2130</v>
      </c>
      <c r="B1871">
        <v>189.67460499999999</v>
      </c>
      <c r="C1871" s="2">
        <v>1</v>
      </c>
      <c r="P1871">
        <v>1</v>
      </c>
      <c r="Q1871" t="str">
        <f>CONCATENATE(C1871,E1871,G1871,I1871)</f>
        <v>1</v>
      </c>
    </row>
    <row r="1872" spans="1:17" x14ac:dyDescent="0.25">
      <c r="A1872">
        <v>2131</v>
      </c>
      <c r="B1872">
        <v>189.63792999999998</v>
      </c>
      <c r="C1872" s="2">
        <v>1</v>
      </c>
      <c r="P1872">
        <v>1</v>
      </c>
      <c r="Q1872" t="str">
        <f>CONCATENATE(C1872,E1872,G1872,I1872)</f>
        <v>1</v>
      </c>
    </row>
    <row r="1873" spans="1:17" x14ac:dyDescent="0.25">
      <c r="A1873">
        <v>2132</v>
      </c>
      <c r="F1873">
        <v>190.77799400000001</v>
      </c>
      <c r="G1873" s="4">
        <v>3</v>
      </c>
      <c r="H1873">
        <v>190.83721800000001</v>
      </c>
      <c r="I1873" s="3">
        <v>4</v>
      </c>
      <c r="P1873">
        <v>2</v>
      </c>
      <c r="Q1873" t="str">
        <f>CONCATENATE(C1873,E1873,G1873,I1873)</f>
        <v>34</v>
      </c>
    </row>
    <row r="1874" spans="1:17" x14ac:dyDescent="0.25">
      <c r="A1874">
        <v>2133</v>
      </c>
      <c r="F1874">
        <v>190.72948700000001</v>
      </c>
      <c r="G1874" s="4">
        <v>3</v>
      </c>
      <c r="H1874">
        <v>190.83043499999999</v>
      </c>
      <c r="I1874" s="3">
        <v>4</v>
      </c>
      <c r="P1874">
        <v>2</v>
      </c>
      <c r="Q1874" t="str">
        <f>CONCATENATE(C1874,E1874,G1874,I1874)</f>
        <v>34</v>
      </c>
    </row>
    <row r="1875" spans="1:17" x14ac:dyDescent="0.25">
      <c r="A1875">
        <v>2134</v>
      </c>
      <c r="F1875">
        <v>190.752745</v>
      </c>
      <c r="G1875" s="4">
        <v>3</v>
      </c>
      <c r="H1875">
        <v>190.81472600000001</v>
      </c>
      <c r="I1875" s="3">
        <v>4</v>
      </c>
      <c r="P1875">
        <v>2</v>
      </c>
      <c r="Q1875" t="str">
        <f>CONCATENATE(C1875,E1875,G1875,I1875)</f>
        <v>34</v>
      </c>
    </row>
    <row r="1876" spans="1:17" x14ac:dyDescent="0.25">
      <c r="A1876">
        <v>2135</v>
      </c>
      <c r="F1876">
        <v>190.76825500000001</v>
      </c>
      <c r="G1876" s="4">
        <v>3</v>
      </c>
      <c r="H1876">
        <v>190.73821100000001</v>
      </c>
      <c r="I1876" s="3">
        <v>4</v>
      </c>
      <c r="P1876">
        <v>2</v>
      </c>
      <c r="Q1876" t="str">
        <f>CONCATENATE(C1876,E1876,G1876,I1876)</f>
        <v>34</v>
      </c>
    </row>
    <row r="1877" spans="1:17" x14ac:dyDescent="0.25">
      <c r="A1877">
        <v>2136</v>
      </c>
      <c r="F1877">
        <v>190.75208499999999</v>
      </c>
      <c r="G1877" s="4">
        <v>3</v>
      </c>
      <c r="H1877">
        <v>190.75391999999999</v>
      </c>
      <c r="I1877" s="3">
        <v>4</v>
      </c>
      <c r="P1877">
        <v>2</v>
      </c>
      <c r="Q1877" t="str">
        <f>CONCATENATE(C1877,E1877,G1877,I1877)</f>
        <v>34</v>
      </c>
    </row>
    <row r="1878" spans="1:17" x14ac:dyDescent="0.25">
      <c r="A1878">
        <v>2137</v>
      </c>
      <c r="F1878">
        <v>190.71555899999998</v>
      </c>
      <c r="G1878" s="4">
        <v>3</v>
      </c>
      <c r="H1878">
        <v>190.74565699999999</v>
      </c>
      <c r="I1878" s="3">
        <v>4</v>
      </c>
      <c r="P1878">
        <v>2</v>
      </c>
      <c r="Q1878" t="str">
        <f>CONCATENATE(C1878,E1878,G1878,I1878)</f>
        <v>34</v>
      </c>
    </row>
    <row r="1879" spans="1:17" x14ac:dyDescent="0.25">
      <c r="A1879">
        <v>2138</v>
      </c>
      <c r="F1879">
        <v>190.735964</v>
      </c>
      <c r="G1879" s="4">
        <v>3</v>
      </c>
      <c r="H1879">
        <v>190.81069400000001</v>
      </c>
      <c r="I1879" s="3">
        <v>4</v>
      </c>
      <c r="P1879">
        <v>2</v>
      </c>
      <c r="Q1879" t="str">
        <f>CONCATENATE(C1879,E1879,G1879,I1879)</f>
        <v>34</v>
      </c>
    </row>
    <row r="1880" spans="1:17" x14ac:dyDescent="0.25">
      <c r="A1880">
        <v>2139</v>
      </c>
      <c r="F1880">
        <v>190.78263699999999</v>
      </c>
      <c r="G1880" s="4">
        <v>3</v>
      </c>
      <c r="H1880">
        <v>190.83721800000001</v>
      </c>
      <c r="I1880" s="3">
        <v>4</v>
      </c>
      <c r="P1880">
        <v>2</v>
      </c>
      <c r="Q1880" t="str">
        <f>CONCATENATE(C1880,E1880,G1880,I1880)</f>
        <v>34</v>
      </c>
    </row>
    <row r="1881" spans="1:17" x14ac:dyDescent="0.25">
      <c r="A1881">
        <v>2140</v>
      </c>
      <c r="D1881">
        <v>211.07378800000001</v>
      </c>
      <c r="E1881" s="5">
        <v>2</v>
      </c>
      <c r="F1881">
        <v>190.77799400000001</v>
      </c>
      <c r="G1881" s="4">
        <v>3</v>
      </c>
      <c r="P1881">
        <v>2</v>
      </c>
      <c r="Q1881" t="str">
        <f>CONCATENATE(C1881,E1881,G1881,I1881)</f>
        <v>23</v>
      </c>
    </row>
    <row r="1882" spans="1:17" x14ac:dyDescent="0.25">
      <c r="A1882">
        <v>2141</v>
      </c>
      <c r="D1882">
        <v>211.07378800000001</v>
      </c>
      <c r="E1882" s="5">
        <v>2</v>
      </c>
      <c r="P1882">
        <v>1</v>
      </c>
      <c r="Q1882" t="str">
        <f>CONCATENATE(C1882,E1882,G1882,I1882)</f>
        <v>2</v>
      </c>
    </row>
    <row r="1883" spans="1:17" x14ac:dyDescent="0.25">
      <c r="A1883">
        <v>2142</v>
      </c>
      <c r="D1883">
        <v>211.07466500000001</v>
      </c>
      <c r="E1883" s="5">
        <v>2</v>
      </c>
      <c r="P1883">
        <v>1</v>
      </c>
      <c r="Q1883" t="str">
        <f>CONCATENATE(C1883,E1883,G1883,I1883)</f>
        <v>2</v>
      </c>
    </row>
    <row r="1884" spans="1:17" x14ac:dyDescent="0.25">
      <c r="A1884">
        <v>2143</v>
      </c>
      <c r="D1884">
        <v>211.01116300000001</v>
      </c>
      <c r="E1884" s="5">
        <v>2</v>
      </c>
      <c r="P1884">
        <v>1</v>
      </c>
      <c r="Q1884" t="str">
        <f>CONCATENATE(C1884,E1884,G1884,I1884)</f>
        <v>2</v>
      </c>
    </row>
    <row r="1885" spans="1:17" x14ac:dyDescent="0.25">
      <c r="A1885">
        <v>2144</v>
      </c>
      <c r="D1885">
        <v>211.07378800000001</v>
      </c>
      <c r="E1885" s="5">
        <v>2</v>
      </c>
      <c r="P1885">
        <v>1</v>
      </c>
      <c r="Q1885" t="str">
        <f>CONCATENATE(C1885,E1885,G1885,I1885)</f>
        <v>2</v>
      </c>
    </row>
    <row r="1886" spans="1:17" x14ac:dyDescent="0.25">
      <c r="A1886">
        <v>2145</v>
      </c>
      <c r="D1886">
        <v>211.01399799999999</v>
      </c>
      <c r="E1886" s="5">
        <v>2</v>
      </c>
      <c r="P1886">
        <v>1</v>
      </c>
      <c r="Q1886" t="str">
        <f>CONCATENATE(C1886,E1886,G1886,I1886)</f>
        <v>2</v>
      </c>
    </row>
    <row r="1887" spans="1:17" x14ac:dyDescent="0.25">
      <c r="A1887">
        <v>2146</v>
      </c>
      <c r="B1887">
        <v>216.33752899999999</v>
      </c>
      <c r="C1887" s="2">
        <v>1</v>
      </c>
      <c r="D1887">
        <v>211.09389099999999</v>
      </c>
      <c r="E1887" s="5">
        <v>2</v>
      </c>
      <c r="P1887">
        <v>2</v>
      </c>
      <c r="Q1887" t="str">
        <f>CONCATENATE(C1887,E1887,G1887,I1887)</f>
        <v>12</v>
      </c>
    </row>
    <row r="1888" spans="1:17" x14ac:dyDescent="0.25">
      <c r="A1888">
        <v>2147</v>
      </c>
      <c r="B1888">
        <v>216.392527</v>
      </c>
      <c r="C1888" s="2">
        <v>1</v>
      </c>
      <c r="D1888">
        <v>211.06574799999999</v>
      </c>
      <c r="E1888" s="5">
        <v>2</v>
      </c>
      <c r="P1888">
        <v>2</v>
      </c>
      <c r="Q1888" t="str">
        <f>CONCATENATE(C1888,E1888,G1888,I1888)</f>
        <v>12</v>
      </c>
    </row>
    <row r="1889" spans="1:17" x14ac:dyDescent="0.25">
      <c r="A1889">
        <v>2148</v>
      </c>
      <c r="B1889">
        <v>216.36015699999999</v>
      </c>
      <c r="C1889" s="2">
        <v>1</v>
      </c>
      <c r="D1889">
        <v>211.07378800000001</v>
      </c>
      <c r="E1889" s="5">
        <v>2</v>
      </c>
      <c r="P1889">
        <v>2</v>
      </c>
      <c r="Q1889" t="str">
        <f>CONCATENATE(C1889,E1889,G1889,I1889)</f>
        <v>12</v>
      </c>
    </row>
    <row r="1890" spans="1:17" x14ac:dyDescent="0.25">
      <c r="A1890">
        <v>2149</v>
      </c>
      <c r="B1890">
        <v>216.29608899999999</v>
      </c>
      <c r="C1890" s="2">
        <v>1</v>
      </c>
      <c r="P1890">
        <v>1</v>
      </c>
      <c r="Q1890" t="str">
        <f>CONCATENATE(C1890,E1890,G1890,I1890)</f>
        <v>1</v>
      </c>
    </row>
    <row r="1891" spans="1:17" x14ac:dyDescent="0.25">
      <c r="A1891">
        <v>2150</v>
      </c>
      <c r="B1891">
        <v>216.26067800000001</v>
      </c>
      <c r="C1891" s="2">
        <v>1</v>
      </c>
      <c r="P1891">
        <v>1</v>
      </c>
      <c r="Q1891" t="str">
        <f>CONCATENATE(C1891,E1891,G1891,I1891)</f>
        <v>1</v>
      </c>
    </row>
    <row r="1892" spans="1:17" x14ac:dyDescent="0.25">
      <c r="A1892">
        <v>2151</v>
      </c>
      <c r="B1892">
        <v>216.31180900000001</v>
      </c>
      <c r="C1892" s="2">
        <v>1</v>
      </c>
      <c r="P1892">
        <v>1</v>
      </c>
      <c r="Q1892" t="str">
        <f>CONCATENATE(C1892,E1892,G1892,I1892)</f>
        <v>1</v>
      </c>
    </row>
    <row r="1893" spans="1:17" x14ac:dyDescent="0.25">
      <c r="A1893">
        <v>2152</v>
      </c>
      <c r="B1893">
        <v>216.25382300000001</v>
      </c>
      <c r="C1893" s="2">
        <v>1</v>
      </c>
      <c r="P1893">
        <v>1</v>
      </c>
      <c r="Q1893" t="str">
        <f>CONCATENATE(C1893,E1893,G1893,I1893)</f>
        <v>1</v>
      </c>
    </row>
    <row r="1894" spans="1:17" x14ac:dyDescent="0.25">
      <c r="A1894">
        <v>2153</v>
      </c>
      <c r="B1894">
        <v>216.33752899999999</v>
      </c>
      <c r="C1894" s="2">
        <v>1</v>
      </c>
      <c r="P1894">
        <v>1</v>
      </c>
      <c r="Q1894" t="str">
        <f>CONCATENATE(C1894,E1894,G1894,I1894)</f>
        <v>1</v>
      </c>
    </row>
    <row r="1895" spans="1:17" x14ac:dyDescent="0.25">
      <c r="A1895">
        <v>2154</v>
      </c>
      <c r="H1895">
        <v>215.85198800000001</v>
      </c>
      <c r="I1895" s="3">
        <v>4</v>
      </c>
      <c r="P1895">
        <v>1</v>
      </c>
      <c r="Q1895" t="str">
        <f>CONCATENATE(C1895,E1895,G1895,I1895)</f>
        <v>4</v>
      </c>
    </row>
    <row r="1896" spans="1:17" x14ac:dyDescent="0.25">
      <c r="A1896">
        <v>2155</v>
      </c>
      <c r="F1896">
        <v>216.57782599999999</v>
      </c>
      <c r="G1896" s="4">
        <v>3</v>
      </c>
      <c r="H1896">
        <v>215.81631999999999</v>
      </c>
      <c r="I1896" s="3">
        <v>4</v>
      </c>
      <c r="P1896">
        <v>2</v>
      </c>
      <c r="Q1896" t="str">
        <f>CONCATENATE(C1896,E1896,G1896,I1896)</f>
        <v>34</v>
      </c>
    </row>
    <row r="1897" spans="1:17" x14ac:dyDescent="0.25">
      <c r="A1897">
        <v>2156</v>
      </c>
      <c r="F1897">
        <v>216.56875500000001</v>
      </c>
      <c r="G1897" s="4">
        <v>3</v>
      </c>
      <c r="H1897">
        <v>215.786889</v>
      </c>
      <c r="I1897" s="3">
        <v>4</v>
      </c>
      <c r="P1897">
        <v>2</v>
      </c>
      <c r="Q1897" t="str">
        <f>CONCATENATE(C1897,E1897,G1897,I1897)</f>
        <v>34</v>
      </c>
    </row>
    <row r="1898" spans="1:17" x14ac:dyDescent="0.25">
      <c r="A1898">
        <v>2157</v>
      </c>
      <c r="F1898">
        <v>216.53499299999999</v>
      </c>
      <c r="G1898" s="4">
        <v>3</v>
      </c>
      <c r="H1898">
        <v>215.72952100000001</v>
      </c>
      <c r="I1898" s="3">
        <v>4</v>
      </c>
      <c r="P1898">
        <v>2</v>
      </c>
      <c r="Q1898" t="str">
        <f>CONCATENATE(C1898,E1898,G1898,I1898)</f>
        <v>34</v>
      </c>
    </row>
    <row r="1899" spans="1:17" x14ac:dyDescent="0.25">
      <c r="A1899">
        <v>2158</v>
      </c>
      <c r="F1899">
        <v>216.49375900000001</v>
      </c>
      <c r="G1899" s="4">
        <v>3</v>
      </c>
      <c r="H1899">
        <v>215.77013700000001</v>
      </c>
      <c r="I1899" s="3">
        <v>4</v>
      </c>
      <c r="P1899">
        <v>2</v>
      </c>
      <c r="Q1899" t="str">
        <f>CONCATENATE(C1899,E1899,G1899,I1899)</f>
        <v>34</v>
      </c>
    </row>
    <row r="1900" spans="1:17" x14ac:dyDescent="0.25">
      <c r="A1900">
        <v>2159</v>
      </c>
      <c r="F1900">
        <v>216.48082099999999</v>
      </c>
      <c r="G1900" s="4">
        <v>3</v>
      </c>
      <c r="H1900">
        <v>215.78250700000001</v>
      </c>
      <c r="I1900" s="3">
        <v>4</v>
      </c>
      <c r="P1900">
        <v>2</v>
      </c>
      <c r="Q1900" t="str">
        <f>CONCATENATE(C1900,E1900,G1900,I1900)</f>
        <v>34</v>
      </c>
    </row>
    <row r="1901" spans="1:17" x14ac:dyDescent="0.25">
      <c r="A1901">
        <v>2160</v>
      </c>
      <c r="F1901">
        <v>216.51654099999999</v>
      </c>
      <c r="G1901" s="4">
        <v>3</v>
      </c>
      <c r="H1901">
        <v>215.78359</v>
      </c>
      <c r="I1901" s="3">
        <v>4</v>
      </c>
      <c r="P1901">
        <v>2</v>
      </c>
      <c r="Q1901" t="str">
        <f>CONCATENATE(C1901,E1901,G1901,I1901)</f>
        <v>34</v>
      </c>
    </row>
    <row r="1902" spans="1:17" x14ac:dyDescent="0.25">
      <c r="A1902">
        <v>2161</v>
      </c>
      <c r="F1902">
        <v>216.50618</v>
      </c>
      <c r="G1902" s="4">
        <v>3</v>
      </c>
      <c r="H1902">
        <v>215.75508600000001</v>
      </c>
      <c r="I1902" s="3">
        <v>4</v>
      </c>
      <c r="P1902">
        <v>2</v>
      </c>
      <c r="Q1902" t="str">
        <f>CONCATENATE(C1902,E1902,G1902,I1902)</f>
        <v>34</v>
      </c>
    </row>
    <row r="1903" spans="1:17" x14ac:dyDescent="0.25">
      <c r="A1903">
        <v>2162</v>
      </c>
      <c r="F1903">
        <v>216.57782599999999</v>
      </c>
      <c r="G1903" s="4">
        <v>3</v>
      </c>
      <c r="H1903">
        <v>215.85198800000001</v>
      </c>
      <c r="I1903" s="3">
        <v>4</v>
      </c>
      <c r="P1903">
        <v>2</v>
      </c>
      <c r="Q1903" t="str">
        <f>CONCATENATE(C1903,E1903,G1903,I1903)</f>
        <v>34</v>
      </c>
    </row>
    <row r="1904" spans="1:17" x14ac:dyDescent="0.25">
      <c r="A1904">
        <v>2163</v>
      </c>
      <c r="D1904">
        <v>234.366108</v>
      </c>
      <c r="E1904" s="5">
        <v>2</v>
      </c>
      <c r="F1904">
        <v>216.57782599999999</v>
      </c>
      <c r="G1904" s="4">
        <v>3</v>
      </c>
      <c r="P1904">
        <v>2</v>
      </c>
      <c r="Q1904" t="str">
        <f>CONCATENATE(C1904,E1904,G1904,I1904)</f>
        <v>23</v>
      </c>
    </row>
    <row r="1905" spans="1:17" x14ac:dyDescent="0.25">
      <c r="A1905">
        <v>2164</v>
      </c>
      <c r="D1905">
        <v>234.35378900000001</v>
      </c>
      <c r="E1905" s="5">
        <v>2</v>
      </c>
      <c r="P1905">
        <v>1</v>
      </c>
      <c r="Q1905" t="str">
        <f>CONCATENATE(C1905,E1905,G1905,I1905)</f>
        <v>2</v>
      </c>
    </row>
    <row r="1906" spans="1:17" x14ac:dyDescent="0.25">
      <c r="A1906">
        <v>2165</v>
      </c>
      <c r="D1906">
        <v>234.38646900000001</v>
      </c>
      <c r="E1906" s="5">
        <v>2</v>
      </c>
      <c r="P1906">
        <v>1</v>
      </c>
      <c r="Q1906" t="str">
        <f>CONCATENATE(C1906,E1906,G1906,I1906)</f>
        <v>2</v>
      </c>
    </row>
    <row r="1907" spans="1:17" x14ac:dyDescent="0.25">
      <c r="A1907">
        <v>2166</v>
      </c>
      <c r="D1907">
        <v>234.39569299999999</v>
      </c>
      <c r="E1907" s="5">
        <v>2</v>
      </c>
      <c r="P1907">
        <v>1</v>
      </c>
      <c r="Q1907" t="str">
        <f>CONCATENATE(C1907,E1907,G1907,I1907)</f>
        <v>2</v>
      </c>
    </row>
    <row r="1908" spans="1:17" x14ac:dyDescent="0.25">
      <c r="A1908">
        <v>2167</v>
      </c>
      <c r="D1908">
        <v>234.34770599999999</v>
      </c>
      <c r="E1908" s="5">
        <v>2</v>
      </c>
      <c r="P1908">
        <v>1</v>
      </c>
      <c r="Q1908" t="str">
        <f>CONCATENATE(C1908,E1908,G1908,I1908)</f>
        <v>2</v>
      </c>
    </row>
    <row r="1909" spans="1:17" x14ac:dyDescent="0.25">
      <c r="A1909">
        <v>2168</v>
      </c>
      <c r="D1909">
        <v>234.35837599999999</v>
      </c>
      <c r="E1909" s="5">
        <v>2</v>
      </c>
      <c r="P1909">
        <v>1</v>
      </c>
      <c r="Q1909" t="str">
        <f>CONCATENATE(C1909,E1909,G1909,I1909)</f>
        <v>2</v>
      </c>
    </row>
    <row r="1910" spans="1:17" x14ac:dyDescent="0.25">
      <c r="A1910">
        <v>2169</v>
      </c>
      <c r="D1910">
        <v>234.38760199999999</v>
      </c>
      <c r="E1910" s="5">
        <v>2</v>
      </c>
      <c r="P1910">
        <v>1</v>
      </c>
      <c r="Q1910" t="str">
        <f>CONCATENATE(C1910,E1910,G1910,I1910)</f>
        <v>2</v>
      </c>
    </row>
    <row r="1911" spans="1:17" x14ac:dyDescent="0.25">
      <c r="A1911">
        <v>2170</v>
      </c>
      <c r="B1911">
        <v>241.40321</v>
      </c>
      <c r="C1911" s="2">
        <v>1</v>
      </c>
      <c r="D1911">
        <v>234.363789</v>
      </c>
      <c r="E1911" s="5">
        <v>2</v>
      </c>
      <c r="P1911">
        <v>2</v>
      </c>
      <c r="Q1911" t="str">
        <f>CONCATENATE(C1911,E1911,G1911,I1911)</f>
        <v>12</v>
      </c>
    </row>
    <row r="1912" spans="1:17" x14ac:dyDescent="0.25">
      <c r="A1912">
        <v>2171</v>
      </c>
      <c r="B1912">
        <v>241.46299999999999</v>
      </c>
      <c r="C1912" s="2">
        <v>1</v>
      </c>
      <c r="D1912">
        <v>234.331625</v>
      </c>
      <c r="E1912" s="5">
        <v>2</v>
      </c>
      <c r="P1912">
        <v>2</v>
      </c>
      <c r="Q1912" t="str">
        <f>CONCATENATE(C1912,E1912,G1912,I1912)</f>
        <v>12</v>
      </c>
    </row>
    <row r="1913" spans="1:17" x14ac:dyDescent="0.25">
      <c r="A1913">
        <v>2172</v>
      </c>
      <c r="B1913">
        <v>241.45686599999999</v>
      </c>
      <c r="C1913" s="2">
        <v>1</v>
      </c>
      <c r="D1913">
        <v>234.39564200000001</v>
      </c>
      <c r="E1913" s="5">
        <v>2</v>
      </c>
      <c r="P1913">
        <v>2</v>
      </c>
      <c r="Q1913" t="str">
        <f>CONCATENATE(C1913,E1913,G1913,I1913)</f>
        <v>12</v>
      </c>
    </row>
    <row r="1914" spans="1:17" x14ac:dyDescent="0.25">
      <c r="A1914">
        <v>2173</v>
      </c>
      <c r="B1914">
        <v>241.47686400000001</v>
      </c>
      <c r="C1914" s="2">
        <v>1</v>
      </c>
      <c r="D1914">
        <v>234.366108</v>
      </c>
      <c r="E1914" s="5">
        <v>2</v>
      </c>
      <c r="P1914">
        <v>2</v>
      </c>
      <c r="Q1914" t="str">
        <f>CONCATENATE(C1914,E1914,G1914,I1914)</f>
        <v>12</v>
      </c>
    </row>
    <row r="1915" spans="1:17" x14ac:dyDescent="0.25">
      <c r="A1915">
        <v>2174</v>
      </c>
      <c r="B1915">
        <v>241.419239</v>
      </c>
      <c r="C1915" s="2">
        <v>1</v>
      </c>
      <c r="P1915">
        <v>1</v>
      </c>
      <c r="Q1915" t="str">
        <f>CONCATENATE(C1915,E1915,G1915,I1915)</f>
        <v>1</v>
      </c>
    </row>
    <row r="1916" spans="1:17" x14ac:dyDescent="0.25">
      <c r="A1916">
        <v>2175</v>
      </c>
      <c r="B1916">
        <v>241.44274200000001</v>
      </c>
      <c r="C1916" s="2">
        <v>1</v>
      </c>
      <c r="P1916">
        <v>1</v>
      </c>
      <c r="Q1916" t="str">
        <f>CONCATENATE(C1916,E1916,G1916,I1916)</f>
        <v>1</v>
      </c>
    </row>
    <row r="1917" spans="1:17" x14ac:dyDescent="0.25">
      <c r="A1917">
        <v>2176</v>
      </c>
      <c r="B1917">
        <v>241.40815599999999</v>
      </c>
      <c r="C1917" s="2">
        <v>1</v>
      </c>
      <c r="P1917">
        <v>1</v>
      </c>
      <c r="Q1917" t="str">
        <f>CONCATENATE(C1917,E1917,G1917,I1917)</f>
        <v>1</v>
      </c>
    </row>
    <row r="1918" spans="1:17" x14ac:dyDescent="0.25">
      <c r="A1918">
        <v>2177</v>
      </c>
      <c r="B1918">
        <v>241.40321</v>
      </c>
      <c r="C1918" s="2">
        <v>1</v>
      </c>
      <c r="H1918">
        <v>239.63536500000001</v>
      </c>
      <c r="I1918" s="3">
        <v>4</v>
      </c>
      <c r="P1918">
        <v>2</v>
      </c>
      <c r="Q1918" t="str">
        <f>CONCATENATE(C1918,E1918,G1918,I1918)</f>
        <v>14</v>
      </c>
    </row>
    <row r="1919" spans="1:17" x14ac:dyDescent="0.25">
      <c r="A1919">
        <v>2178</v>
      </c>
      <c r="B1919">
        <v>241.40321</v>
      </c>
      <c r="C1919" s="2">
        <v>1</v>
      </c>
      <c r="F1919">
        <v>240.93993399999999</v>
      </c>
      <c r="G1919" s="4">
        <v>3</v>
      </c>
      <c r="H1919">
        <v>239.66020800000001</v>
      </c>
      <c r="I1919" s="3">
        <v>4</v>
      </c>
      <c r="P1919">
        <v>3</v>
      </c>
      <c r="Q1919" t="str">
        <f>CONCATENATE(C1919,E1919,G1919,I1919)</f>
        <v>134</v>
      </c>
    </row>
    <row r="1920" spans="1:17" x14ac:dyDescent="0.25">
      <c r="A1920">
        <v>2179</v>
      </c>
      <c r="F1920">
        <v>240.91117299999999</v>
      </c>
      <c r="G1920" s="4">
        <v>3</v>
      </c>
      <c r="H1920">
        <v>239.65149700000001</v>
      </c>
      <c r="I1920" s="3">
        <v>4</v>
      </c>
      <c r="P1920">
        <v>2</v>
      </c>
      <c r="Q1920" t="str">
        <f>CONCATENATE(C1920,E1920,G1920,I1920)</f>
        <v>34</v>
      </c>
    </row>
    <row r="1921" spans="1:17" x14ac:dyDescent="0.25">
      <c r="A1921">
        <v>2180</v>
      </c>
      <c r="F1921">
        <v>240.898234</v>
      </c>
      <c r="G1921" s="4">
        <v>3</v>
      </c>
      <c r="H1921">
        <v>239.652424</v>
      </c>
      <c r="I1921" s="3">
        <v>4</v>
      </c>
      <c r="P1921">
        <v>2</v>
      </c>
      <c r="Q1921" t="str">
        <f>CONCATENATE(C1921,E1921,G1921,I1921)</f>
        <v>34</v>
      </c>
    </row>
    <row r="1922" spans="1:17" x14ac:dyDescent="0.25">
      <c r="A1922">
        <v>2181</v>
      </c>
      <c r="F1922">
        <v>240.914782</v>
      </c>
      <c r="G1922" s="4">
        <v>3</v>
      </c>
      <c r="H1922">
        <v>239.65324799999999</v>
      </c>
      <c r="I1922" s="3">
        <v>4</v>
      </c>
      <c r="P1922">
        <v>2</v>
      </c>
      <c r="Q1922" t="str">
        <f>CONCATENATE(C1922,E1922,G1922,I1922)</f>
        <v>34</v>
      </c>
    </row>
    <row r="1923" spans="1:17" x14ac:dyDescent="0.25">
      <c r="A1923">
        <v>2182</v>
      </c>
      <c r="F1923">
        <v>240.95323199999999</v>
      </c>
      <c r="G1923" s="4">
        <v>3</v>
      </c>
      <c r="H1923">
        <v>239.599953</v>
      </c>
      <c r="I1923" s="3">
        <v>4</v>
      </c>
      <c r="P1923">
        <v>2</v>
      </c>
      <c r="Q1923" t="str">
        <f>CONCATENATE(C1923,E1923,G1923,I1923)</f>
        <v>34</v>
      </c>
    </row>
    <row r="1924" spans="1:17" x14ac:dyDescent="0.25">
      <c r="A1924">
        <v>2183</v>
      </c>
      <c r="F1924">
        <v>240.963232</v>
      </c>
      <c r="G1924" s="4">
        <v>3</v>
      </c>
      <c r="H1924">
        <v>239.62964099999999</v>
      </c>
      <c r="I1924" s="3">
        <v>4</v>
      </c>
      <c r="P1924">
        <v>2</v>
      </c>
      <c r="Q1924" t="str">
        <f>CONCATENATE(C1924,E1924,G1924,I1924)</f>
        <v>34</v>
      </c>
    </row>
    <row r="1925" spans="1:17" x14ac:dyDescent="0.25">
      <c r="A1925">
        <v>2184</v>
      </c>
      <c r="F1925">
        <v>240.95297500000001</v>
      </c>
      <c r="G1925" s="4">
        <v>3</v>
      </c>
      <c r="H1925">
        <v>239.649899</v>
      </c>
      <c r="I1925" s="3">
        <v>4</v>
      </c>
      <c r="P1925">
        <v>2</v>
      </c>
      <c r="Q1925" t="str">
        <f>CONCATENATE(C1925,E1925,G1925,I1925)</f>
        <v>34</v>
      </c>
    </row>
    <row r="1926" spans="1:17" x14ac:dyDescent="0.25">
      <c r="A1926">
        <v>2185</v>
      </c>
      <c r="D1926">
        <v>258.822903</v>
      </c>
      <c r="E1926" s="5">
        <v>2</v>
      </c>
      <c r="F1926">
        <v>240.942768</v>
      </c>
      <c r="G1926" s="4">
        <v>3</v>
      </c>
      <c r="H1926">
        <v>239.63536500000001</v>
      </c>
      <c r="I1926" s="3">
        <v>4</v>
      </c>
      <c r="P1926">
        <v>3</v>
      </c>
      <c r="Q1926" t="str">
        <f>CONCATENATE(C1926,E1926,G1926,I1926)</f>
        <v>234</v>
      </c>
    </row>
    <row r="1927" spans="1:17" x14ac:dyDescent="0.25">
      <c r="A1927">
        <v>2186</v>
      </c>
      <c r="D1927">
        <v>258.87465300000002</v>
      </c>
      <c r="E1927" s="5">
        <v>2</v>
      </c>
      <c r="F1927">
        <v>240.93993399999999</v>
      </c>
      <c r="G1927" s="4">
        <v>3</v>
      </c>
      <c r="P1927">
        <v>2</v>
      </c>
      <c r="Q1927" t="str">
        <f>CONCATENATE(C1927,E1927,G1927,I1927)</f>
        <v>23</v>
      </c>
    </row>
    <row r="1928" spans="1:17" x14ac:dyDescent="0.25">
      <c r="A1928">
        <v>2187</v>
      </c>
      <c r="D1928">
        <v>258.84047700000002</v>
      </c>
      <c r="E1928" s="5">
        <v>2</v>
      </c>
      <c r="F1928">
        <v>240.93993399999999</v>
      </c>
      <c r="G1928" s="4">
        <v>3</v>
      </c>
      <c r="P1928">
        <v>2</v>
      </c>
      <c r="Q1928" t="str">
        <f>CONCATENATE(C1928,E1928,G1928,I1928)</f>
        <v>23</v>
      </c>
    </row>
    <row r="1929" spans="1:17" x14ac:dyDescent="0.25">
      <c r="A1929">
        <v>2188</v>
      </c>
      <c r="D1929">
        <v>258.87068199999999</v>
      </c>
      <c r="E1929" s="5">
        <v>2</v>
      </c>
      <c r="P1929">
        <v>1</v>
      </c>
      <c r="Q1929" t="str">
        <f>CONCATENATE(C1929,E1929,G1929,I1929)</f>
        <v>2</v>
      </c>
    </row>
    <row r="1930" spans="1:17" x14ac:dyDescent="0.25">
      <c r="A1930">
        <v>2189</v>
      </c>
      <c r="D1930">
        <v>258.836972</v>
      </c>
      <c r="E1930" s="5">
        <v>2</v>
      </c>
      <c r="P1930">
        <v>1</v>
      </c>
      <c r="Q1930" t="str">
        <f>CONCATENATE(C1930,E1930,G1930,I1930)</f>
        <v>2</v>
      </c>
    </row>
    <row r="1931" spans="1:17" x14ac:dyDescent="0.25">
      <c r="A1931">
        <v>2190</v>
      </c>
      <c r="D1931">
        <v>258.79413999999997</v>
      </c>
      <c r="E1931" s="5">
        <v>2</v>
      </c>
      <c r="P1931">
        <v>1</v>
      </c>
      <c r="Q1931" t="str">
        <f>CONCATENATE(C1931,E1931,G1931,I1931)</f>
        <v>2</v>
      </c>
    </row>
    <row r="1932" spans="1:17" x14ac:dyDescent="0.25">
      <c r="A1932">
        <v>2191</v>
      </c>
      <c r="D1932">
        <v>258.82728200000003</v>
      </c>
      <c r="E1932" s="5">
        <v>2</v>
      </c>
      <c r="P1932">
        <v>1</v>
      </c>
      <c r="Q1932" t="str">
        <f>CONCATENATE(C1932,E1932,G1932,I1932)</f>
        <v>2</v>
      </c>
    </row>
    <row r="1933" spans="1:17" x14ac:dyDescent="0.25">
      <c r="A1933">
        <v>2192</v>
      </c>
      <c r="D1933">
        <v>258.81104700000003</v>
      </c>
      <c r="E1933" s="5">
        <v>2</v>
      </c>
      <c r="P1933">
        <v>1</v>
      </c>
      <c r="Q1933" t="str">
        <f>CONCATENATE(C1933,E1933,G1933,I1933)</f>
        <v>2</v>
      </c>
    </row>
    <row r="1934" spans="1:17" x14ac:dyDescent="0.25">
      <c r="A1934">
        <v>2193</v>
      </c>
      <c r="B1934">
        <v>266.76129900000001</v>
      </c>
      <c r="C1934" s="2">
        <v>1</v>
      </c>
      <c r="D1934">
        <v>258.784245</v>
      </c>
      <c r="E1934" s="5">
        <v>2</v>
      </c>
      <c r="P1934">
        <v>2</v>
      </c>
      <c r="Q1934" t="str">
        <f>CONCATENATE(C1934,E1934,G1934,I1934)</f>
        <v>12</v>
      </c>
    </row>
    <row r="1935" spans="1:17" x14ac:dyDescent="0.25">
      <c r="A1935">
        <v>2194</v>
      </c>
      <c r="B1935">
        <v>266.78407299999998</v>
      </c>
      <c r="C1935" s="2">
        <v>1</v>
      </c>
      <c r="D1935">
        <v>258.822903</v>
      </c>
      <c r="E1935" s="5">
        <v>2</v>
      </c>
      <c r="P1935">
        <v>2</v>
      </c>
      <c r="Q1935" t="str">
        <f>CONCATENATE(C1935,E1935,G1935,I1935)</f>
        <v>12</v>
      </c>
    </row>
    <row r="1936" spans="1:17" x14ac:dyDescent="0.25">
      <c r="A1936">
        <v>2195</v>
      </c>
      <c r="B1936">
        <v>266.791088</v>
      </c>
      <c r="C1936" s="2">
        <v>1</v>
      </c>
      <c r="P1936">
        <v>1</v>
      </c>
      <c r="Q1936" t="str">
        <f>CONCATENATE(C1936,E1936,G1936,I1936)</f>
        <v>1</v>
      </c>
    </row>
    <row r="1937" spans="1:17" x14ac:dyDescent="0.25">
      <c r="A1937">
        <v>2196</v>
      </c>
      <c r="B1937">
        <v>266.772786</v>
      </c>
      <c r="C1937" s="2">
        <v>1</v>
      </c>
      <c r="P1937">
        <v>1</v>
      </c>
      <c r="Q1937" t="str">
        <f>CONCATENATE(C1937,E1937,G1937,I1937)</f>
        <v>1</v>
      </c>
    </row>
    <row r="1938" spans="1:17" x14ac:dyDescent="0.25">
      <c r="A1938">
        <v>2197</v>
      </c>
      <c r="B1938">
        <v>266.81768399999999</v>
      </c>
      <c r="C1938" s="2">
        <v>1</v>
      </c>
      <c r="P1938">
        <v>1</v>
      </c>
      <c r="Q1938" t="str">
        <f>CONCATENATE(C1938,E1938,G1938,I1938)</f>
        <v>1</v>
      </c>
    </row>
    <row r="1939" spans="1:17" x14ac:dyDescent="0.25">
      <c r="A1939">
        <v>2198</v>
      </c>
      <c r="B1939">
        <v>266.79433499999999</v>
      </c>
      <c r="C1939" s="2">
        <v>1</v>
      </c>
      <c r="P1939">
        <v>1</v>
      </c>
      <c r="Q1939" t="str">
        <f>CONCATENATE(C1939,E1939,G1939,I1939)</f>
        <v>1</v>
      </c>
    </row>
    <row r="1940" spans="1:17" x14ac:dyDescent="0.25">
      <c r="A1940">
        <v>2199</v>
      </c>
      <c r="B1940">
        <v>266.810879</v>
      </c>
      <c r="C1940" s="2">
        <v>1</v>
      </c>
      <c r="P1940">
        <v>1</v>
      </c>
      <c r="Q1940" t="str">
        <f>CONCATENATE(C1940,E1940,G1940,I1940)</f>
        <v>1</v>
      </c>
    </row>
    <row r="1941" spans="1:17" x14ac:dyDescent="0.25">
      <c r="A1941">
        <v>2200</v>
      </c>
      <c r="B1941">
        <v>266.76103999999998</v>
      </c>
      <c r="C1941" s="2">
        <v>1</v>
      </c>
      <c r="P1941">
        <v>1</v>
      </c>
      <c r="Q1941" t="str">
        <f>CONCATENATE(C1941,E1941,G1941,I1941)</f>
        <v>1</v>
      </c>
    </row>
    <row r="1942" spans="1:17" x14ac:dyDescent="0.25">
      <c r="A1942">
        <v>2201</v>
      </c>
      <c r="B1942">
        <v>266.78742599999998</v>
      </c>
      <c r="C1942" s="2">
        <v>1</v>
      </c>
      <c r="H1942">
        <v>264.39131600000002</v>
      </c>
      <c r="I1942" s="3">
        <v>4</v>
      </c>
      <c r="P1942">
        <v>2</v>
      </c>
      <c r="Q1942" t="str">
        <f>CONCATENATE(C1942,E1942,G1942,I1942)</f>
        <v>14</v>
      </c>
    </row>
    <row r="1943" spans="1:17" x14ac:dyDescent="0.25">
      <c r="A1943">
        <v>2202</v>
      </c>
      <c r="B1943">
        <v>266.76129900000001</v>
      </c>
      <c r="C1943" s="2">
        <v>1</v>
      </c>
      <c r="H1943">
        <v>264.39833099999998</v>
      </c>
      <c r="I1943" s="3">
        <v>4</v>
      </c>
      <c r="P1943">
        <v>2</v>
      </c>
      <c r="Q1943" t="str">
        <f>CONCATENATE(C1943,E1943,G1943,I1943)</f>
        <v>14</v>
      </c>
    </row>
    <row r="1944" spans="1:17" x14ac:dyDescent="0.25">
      <c r="A1944">
        <v>2203</v>
      </c>
      <c r="B1944">
        <v>266.76129900000001</v>
      </c>
      <c r="C1944" s="2">
        <v>1</v>
      </c>
      <c r="H1944">
        <v>264.48028199999999</v>
      </c>
      <c r="I1944" s="3">
        <v>4</v>
      </c>
      <c r="P1944">
        <v>2</v>
      </c>
      <c r="Q1944" t="str">
        <f>CONCATENATE(C1944,E1944,G1944,I1944)</f>
        <v>14</v>
      </c>
    </row>
    <row r="1945" spans="1:17" x14ac:dyDescent="0.25">
      <c r="A1945">
        <v>2204</v>
      </c>
      <c r="F1945">
        <v>267.18204500000002</v>
      </c>
      <c r="G1945" s="4">
        <v>3</v>
      </c>
      <c r="H1945">
        <v>264.39131600000002</v>
      </c>
      <c r="I1945" s="3">
        <v>4</v>
      </c>
      <c r="P1945">
        <v>2</v>
      </c>
      <c r="Q1945" t="str">
        <f>CONCATENATE(C1945,E1945,G1945,I1945)</f>
        <v>34</v>
      </c>
    </row>
    <row r="1946" spans="1:17" x14ac:dyDescent="0.25">
      <c r="A1946">
        <v>2205</v>
      </c>
      <c r="F1946">
        <v>267.18204500000002</v>
      </c>
      <c r="G1946" s="4">
        <v>3</v>
      </c>
      <c r="H1946">
        <v>264.39131600000002</v>
      </c>
      <c r="I1946" s="3">
        <v>4</v>
      </c>
      <c r="J1946">
        <v>235.902367</v>
      </c>
      <c r="K1946" t="s">
        <v>22</v>
      </c>
      <c r="Q1946" t="str">
        <f>CONCATENATE(C1946,E1946,G1946,I1946)</f>
        <v>34</v>
      </c>
    </row>
    <row r="1947" spans="1:17" x14ac:dyDescent="0.25">
      <c r="A1947">
        <v>2235</v>
      </c>
      <c r="Q1947" t="str">
        <f>CONCATENATE(C1947,E1947,G1947,I1947)</f>
        <v/>
      </c>
    </row>
    <row r="1948" spans="1:17" x14ac:dyDescent="0.25">
      <c r="A1948">
        <v>2236</v>
      </c>
      <c r="Q1948" t="str">
        <f>CONCATENATE(C1948,E1948,G1948,I1948)</f>
        <v/>
      </c>
    </row>
    <row r="1949" spans="1:17" x14ac:dyDescent="0.25">
      <c r="A1949">
        <v>2237</v>
      </c>
      <c r="J1949">
        <v>235.81644299999999</v>
      </c>
      <c r="K1949" t="s">
        <v>22</v>
      </c>
      <c r="Q1949" t="str">
        <f>CONCATENATE(C1949,E1949,G1949,I1949)</f>
        <v/>
      </c>
    </row>
    <row r="1950" spans="1:17" x14ac:dyDescent="0.25">
      <c r="A1950">
        <v>2238</v>
      </c>
      <c r="D1950">
        <v>249.621174</v>
      </c>
      <c r="E1950" s="5">
        <v>2</v>
      </c>
      <c r="P1950">
        <v>1</v>
      </c>
      <c r="Q1950" t="str">
        <f>CONCATENATE(C1950,E1950,G1950,I1950)</f>
        <v>2</v>
      </c>
    </row>
    <row r="1951" spans="1:17" x14ac:dyDescent="0.25">
      <c r="A1951">
        <v>2239</v>
      </c>
      <c r="D1951">
        <v>249.662667</v>
      </c>
      <c r="E1951" s="5">
        <v>2</v>
      </c>
      <c r="P1951">
        <v>1</v>
      </c>
      <c r="Q1951" t="str">
        <f>CONCATENATE(C1951,E1951,G1951,I1951)</f>
        <v>2</v>
      </c>
    </row>
    <row r="1952" spans="1:17" x14ac:dyDescent="0.25">
      <c r="A1952">
        <v>2240</v>
      </c>
      <c r="D1952">
        <v>249.66241099999999</v>
      </c>
      <c r="E1952" s="5">
        <v>2</v>
      </c>
      <c r="P1952">
        <v>1</v>
      </c>
      <c r="Q1952" t="str">
        <f>CONCATENATE(C1952,E1952,G1952,I1952)</f>
        <v>2</v>
      </c>
    </row>
    <row r="1953" spans="1:17" x14ac:dyDescent="0.25">
      <c r="A1953">
        <v>2241</v>
      </c>
      <c r="D1953">
        <v>249.685913</v>
      </c>
      <c r="E1953" s="5">
        <v>2</v>
      </c>
      <c r="P1953">
        <v>1</v>
      </c>
      <c r="Q1953" t="str">
        <f>CONCATENATE(C1953,E1953,G1953,I1953)</f>
        <v>2</v>
      </c>
    </row>
    <row r="1954" spans="1:17" x14ac:dyDescent="0.25">
      <c r="A1954">
        <v>2242</v>
      </c>
      <c r="D1954">
        <v>249.68725599999999</v>
      </c>
      <c r="E1954" s="5">
        <v>2</v>
      </c>
      <c r="P1954">
        <v>1</v>
      </c>
      <c r="Q1954" t="str">
        <f>CONCATENATE(C1954,E1954,G1954,I1954)</f>
        <v>2</v>
      </c>
    </row>
    <row r="1955" spans="1:17" x14ac:dyDescent="0.25">
      <c r="A1955">
        <v>2243</v>
      </c>
      <c r="D1955">
        <v>249.68952200000001</v>
      </c>
      <c r="E1955" s="5">
        <v>2</v>
      </c>
      <c r="P1955">
        <v>1</v>
      </c>
      <c r="Q1955" t="str">
        <f>CONCATENATE(C1955,E1955,G1955,I1955)</f>
        <v>2</v>
      </c>
    </row>
    <row r="1956" spans="1:17" x14ac:dyDescent="0.25">
      <c r="A1956">
        <v>2244</v>
      </c>
      <c r="D1956">
        <v>249.709622</v>
      </c>
      <c r="E1956" s="5">
        <v>2</v>
      </c>
      <c r="P1956">
        <v>1</v>
      </c>
      <c r="Q1956" t="str">
        <f>CONCATENATE(C1956,E1956,G1956,I1956)</f>
        <v>2</v>
      </c>
    </row>
    <row r="1957" spans="1:17" x14ac:dyDescent="0.25">
      <c r="A1957">
        <v>2245</v>
      </c>
      <c r="D1957">
        <v>249.69586200000001</v>
      </c>
      <c r="E1957" s="5">
        <v>2</v>
      </c>
      <c r="F1957">
        <v>254.85950500000001</v>
      </c>
      <c r="G1957" s="4">
        <v>3</v>
      </c>
      <c r="P1957">
        <v>2</v>
      </c>
      <c r="Q1957" t="str">
        <f>CONCATENATE(C1957,E1957,G1957,I1957)</f>
        <v>23</v>
      </c>
    </row>
    <row r="1958" spans="1:17" x14ac:dyDescent="0.25">
      <c r="A1958">
        <v>2246</v>
      </c>
      <c r="D1958">
        <v>249.621174</v>
      </c>
      <c r="E1958" s="5">
        <v>2</v>
      </c>
      <c r="F1958">
        <v>254.89310900000001</v>
      </c>
      <c r="G1958" s="4">
        <v>3</v>
      </c>
      <c r="P1958">
        <v>2</v>
      </c>
      <c r="Q1958" t="str">
        <f>CONCATENATE(C1958,E1958,G1958,I1958)</f>
        <v>23</v>
      </c>
    </row>
    <row r="1959" spans="1:17" x14ac:dyDescent="0.25">
      <c r="A1959">
        <v>2247</v>
      </c>
      <c r="D1959">
        <v>249.621174</v>
      </c>
      <c r="E1959" s="5">
        <v>2</v>
      </c>
      <c r="F1959">
        <v>254.880844</v>
      </c>
      <c r="G1959" s="4">
        <v>3</v>
      </c>
      <c r="P1959">
        <v>2</v>
      </c>
      <c r="Q1959" t="str">
        <f>CONCATENATE(C1959,E1959,G1959,I1959)</f>
        <v>23</v>
      </c>
    </row>
    <row r="1960" spans="1:17" x14ac:dyDescent="0.25">
      <c r="A1960">
        <v>2248</v>
      </c>
      <c r="F1960">
        <v>254.80945600000001</v>
      </c>
      <c r="G1960" s="4">
        <v>3</v>
      </c>
      <c r="H1960">
        <v>250.94424900000001</v>
      </c>
      <c r="I1960" s="3">
        <v>4</v>
      </c>
      <c r="P1960">
        <v>2</v>
      </c>
      <c r="Q1960" t="str">
        <f>CONCATENATE(C1960,E1960,G1960,I1960)</f>
        <v>34</v>
      </c>
    </row>
    <row r="1961" spans="1:17" x14ac:dyDescent="0.25">
      <c r="A1961">
        <v>2249</v>
      </c>
      <c r="F1961">
        <v>254.787857</v>
      </c>
      <c r="G1961" s="4">
        <v>3</v>
      </c>
      <c r="H1961">
        <v>251.02867499999999</v>
      </c>
      <c r="I1961" s="3">
        <v>4</v>
      </c>
      <c r="P1961">
        <v>2</v>
      </c>
      <c r="Q1961" t="str">
        <f>CONCATENATE(C1961,E1961,G1961,I1961)</f>
        <v>34</v>
      </c>
    </row>
    <row r="1962" spans="1:17" x14ac:dyDescent="0.25">
      <c r="A1962">
        <v>2250</v>
      </c>
      <c r="F1962">
        <v>254.821518</v>
      </c>
      <c r="G1962" s="4">
        <v>3</v>
      </c>
      <c r="H1962">
        <v>251.05151000000001</v>
      </c>
      <c r="I1962" s="3">
        <v>4</v>
      </c>
      <c r="P1962">
        <v>2</v>
      </c>
      <c r="Q1962" t="str">
        <f>CONCATENATE(C1962,E1962,G1962,I1962)</f>
        <v>34</v>
      </c>
    </row>
    <row r="1963" spans="1:17" x14ac:dyDescent="0.25">
      <c r="A1963">
        <v>2251</v>
      </c>
      <c r="F1963">
        <v>254.90187500000002</v>
      </c>
      <c r="G1963" s="4">
        <v>3</v>
      </c>
      <c r="H1963">
        <v>250.99785600000001</v>
      </c>
      <c r="I1963" s="3">
        <v>4</v>
      </c>
      <c r="P1963">
        <v>2</v>
      </c>
      <c r="Q1963" t="str">
        <f>CONCATENATE(C1963,E1963,G1963,I1963)</f>
        <v>34</v>
      </c>
    </row>
    <row r="1964" spans="1:17" x14ac:dyDescent="0.25">
      <c r="A1964">
        <v>2252</v>
      </c>
      <c r="F1964">
        <v>254.921513</v>
      </c>
      <c r="G1964" s="4">
        <v>3</v>
      </c>
      <c r="H1964">
        <v>250.88698600000001</v>
      </c>
      <c r="I1964" s="3">
        <v>4</v>
      </c>
      <c r="P1964">
        <v>2</v>
      </c>
      <c r="Q1964" t="str">
        <f>CONCATENATE(C1964,E1964,G1964,I1964)</f>
        <v>34</v>
      </c>
    </row>
    <row r="1965" spans="1:17" x14ac:dyDescent="0.25">
      <c r="A1965">
        <v>2253</v>
      </c>
      <c r="F1965">
        <v>254.85950500000001</v>
      </c>
      <c r="G1965" s="4">
        <v>3</v>
      </c>
      <c r="H1965">
        <v>250.91857899999999</v>
      </c>
      <c r="I1965" s="3">
        <v>4</v>
      </c>
      <c r="P1965">
        <v>2</v>
      </c>
      <c r="Q1965" t="str">
        <f>CONCATENATE(C1965,E1965,G1965,I1965)</f>
        <v>34</v>
      </c>
    </row>
    <row r="1966" spans="1:17" x14ac:dyDescent="0.25">
      <c r="A1966">
        <v>2254</v>
      </c>
      <c r="F1966">
        <v>254.85950500000001</v>
      </c>
      <c r="G1966" s="4">
        <v>3</v>
      </c>
      <c r="H1966">
        <v>250.93775600000001</v>
      </c>
      <c r="I1966" s="3">
        <v>4</v>
      </c>
      <c r="P1966">
        <v>2</v>
      </c>
      <c r="Q1966" t="str">
        <f>CONCATENATE(C1966,E1966,G1966,I1966)</f>
        <v>34</v>
      </c>
    </row>
    <row r="1967" spans="1:17" x14ac:dyDescent="0.25">
      <c r="A1967">
        <v>2255</v>
      </c>
      <c r="H1967">
        <v>250.90832599999999</v>
      </c>
      <c r="I1967" s="3">
        <v>4</v>
      </c>
      <c r="P1967">
        <v>1</v>
      </c>
      <c r="Q1967" t="str">
        <f>CONCATENATE(C1967,E1967,G1967,I1967)</f>
        <v>4</v>
      </c>
    </row>
    <row r="1968" spans="1:17" x14ac:dyDescent="0.25">
      <c r="A1968">
        <v>2256</v>
      </c>
      <c r="H1968">
        <v>250.94424900000001</v>
      </c>
      <c r="I1968" s="3">
        <v>4</v>
      </c>
      <c r="P1968">
        <v>1</v>
      </c>
      <c r="Q1968" t="str">
        <f>CONCATENATE(C1968,E1968,G1968,I1968)</f>
        <v>4</v>
      </c>
    </row>
    <row r="1969" spans="1:17" x14ac:dyDescent="0.25">
      <c r="A1969">
        <v>2257</v>
      </c>
      <c r="H1969">
        <v>250.94424900000001</v>
      </c>
      <c r="I1969" s="3">
        <v>4</v>
      </c>
      <c r="P1969">
        <v>1</v>
      </c>
      <c r="Q1969" t="str">
        <f>CONCATENATE(C1969,E1969,G1969,I1969)</f>
        <v>4</v>
      </c>
    </row>
    <row r="1970" spans="1:17" x14ac:dyDescent="0.25">
      <c r="A1970">
        <v>2258</v>
      </c>
      <c r="P1970">
        <v>0</v>
      </c>
      <c r="Q1970" t="str">
        <f>CONCATENATE(C1970,E1970,G1970,I1970)</f>
        <v/>
      </c>
    </row>
    <row r="1971" spans="1:17" x14ac:dyDescent="0.25">
      <c r="A1971">
        <v>2259</v>
      </c>
      <c r="P1971">
        <v>0</v>
      </c>
      <c r="Q1971" t="str">
        <f>CONCATENATE(C1971,E1971,G1971,I1971)</f>
        <v/>
      </c>
    </row>
    <row r="1972" spans="1:17" x14ac:dyDescent="0.25">
      <c r="A1972">
        <v>2260</v>
      </c>
      <c r="D1972">
        <v>228.535799</v>
      </c>
      <c r="E1972" s="5">
        <v>2</v>
      </c>
      <c r="P1972">
        <v>1</v>
      </c>
      <c r="Q1972" t="str">
        <f>CONCATENATE(C1972,E1972,G1972,I1972)</f>
        <v>2</v>
      </c>
    </row>
    <row r="1973" spans="1:17" x14ac:dyDescent="0.25">
      <c r="A1973">
        <v>2261</v>
      </c>
      <c r="D1973">
        <v>228.49281199999999</v>
      </c>
      <c r="E1973" s="5">
        <v>2</v>
      </c>
      <c r="P1973">
        <v>1</v>
      </c>
      <c r="Q1973" t="str">
        <f>CONCATENATE(C1973,E1973,G1973,I1973)</f>
        <v>2</v>
      </c>
    </row>
    <row r="1974" spans="1:17" x14ac:dyDescent="0.25">
      <c r="A1974">
        <v>2262</v>
      </c>
      <c r="D1974">
        <v>228.48977099999999</v>
      </c>
      <c r="E1974" s="5">
        <v>2</v>
      </c>
      <c r="P1974">
        <v>1</v>
      </c>
      <c r="Q1974" t="str">
        <f>CONCATENATE(C1974,E1974,G1974,I1974)</f>
        <v>2</v>
      </c>
    </row>
    <row r="1975" spans="1:17" x14ac:dyDescent="0.25">
      <c r="A1975">
        <v>2263</v>
      </c>
      <c r="B1975">
        <v>224.946403</v>
      </c>
      <c r="C1975" s="2">
        <v>1</v>
      </c>
      <c r="D1975">
        <v>228.572653</v>
      </c>
      <c r="E1975" s="5">
        <v>2</v>
      </c>
      <c r="P1975">
        <v>2</v>
      </c>
      <c r="Q1975" t="str">
        <f>CONCATENATE(C1975,E1975,G1975,I1975)</f>
        <v>12</v>
      </c>
    </row>
    <row r="1976" spans="1:17" x14ac:dyDescent="0.25">
      <c r="A1976">
        <v>2264</v>
      </c>
      <c r="B1976">
        <v>224.884241</v>
      </c>
      <c r="C1976" s="2">
        <v>1</v>
      </c>
      <c r="D1976">
        <v>228.565901</v>
      </c>
      <c r="E1976" s="5">
        <v>2</v>
      </c>
      <c r="P1976">
        <v>2</v>
      </c>
      <c r="Q1976" t="str">
        <f>CONCATENATE(C1976,E1976,G1976,I1976)</f>
        <v>12</v>
      </c>
    </row>
    <row r="1977" spans="1:17" x14ac:dyDescent="0.25">
      <c r="A1977">
        <v>2265</v>
      </c>
      <c r="B1977">
        <v>224.85986</v>
      </c>
      <c r="C1977" s="2">
        <v>1</v>
      </c>
      <c r="D1977">
        <v>228.61177499999999</v>
      </c>
      <c r="E1977" s="5">
        <v>2</v>
      </c>
      <c r="P1977">
        <v>2</v>
      </c>
      <c r="Q1977" t="str">
        <f>CONCATENATE(C1977,E1977,G1977,I1977)</f>
        <v>12</v>
      </c>
    </row>
    <row r="1978" spans="1:17" x14ac:dyDescent="0.25">
      <c r="A1978">
        <v>2266</v>
      </c>
      <c r="B1978">
        <v>224.886302</v>
      </c>
      <c r="C1978" s="2">
        <v>1</v>
      </c>
      <c r="D1978">
        <v>228.535799</v>
      </c>
      <c r="E1978" s="5">
        <v>2</v>
      </c>
      <c r="P1978">
        <v>2</v>
      </c>
      <c r="Q1978" t="str">
        <f>CONCATENATE(C1978,E1978,G1978,I1978)</f>
        <v>12</v>
      </c>
    </row>
    <row r="1979" spans="1:17" x14ac:dyDescent="0.25">
      <c r="A1979">
        <v>2267</v>
      </c>
      <c r="B1979">
        <v>224.94109399999999</v>
      </c>
      <c r="C1979" s="2">
        <v>1</v>
      </c>
      <c r="D1979">
        <v>228.535799</v>
      </c>
      <c r="E1979" s="5">
        <v>2</v>
      </c>
      <c r="P1979">
        <v>2</v>
      </c>
      <c r="Q1979" t="str">
        <f>CONCATENATE(C1979,E1979,G1979,I1979)</f>
        <v>12</v>
      </c>
    </row>
    <row r="1980" spans="1:17" x14ac:dyDescent="0.25">
      <c r="A1980">
        <v>2268</v>
      </c>
      <c r="B1980">
        <v>224.926456</v>
      </c>
      <c r="C1980" s="2">
        <v>1</v>
      </c>
      <c r="P1980">
        <v>1</v>
      </c>
      <c r="Q1980" t="str">
        <f>CONCATENATE(C1980,E1980,G1980,I1980)</f>
        <v>1</v>
      </c>
    </row>
    <row r="1981" spans="1:17" x14ac:dyDescent="0.25">
      <c r="A1981">
        <v>2269</v>
      </c>
      <c r="B1981">
        <v>224.94372200000001</v>
      </c>
      <c r="C1981" s="2">
        <v>1</v>
      </c>
      <c r="P1981">
        <v>1</v>
      </c>
      <c r="Q1981" t="str">
        <f>CONCATENATE(C1981,E1981,G1981,I1981)</f>
        <v>1</v>
      </c>
    </row>
    <row r="1982" spans="1:17" x14ac:dyDescent="0.25">
      <c r="A1982">
        <v>2270</v>
      </c>
      <c r="B1982">
        <v>224.71811500000001</v>
      </c>
      <c r="C1982" s="2">
        <v>1</v>
      </c>
      <c r="P1982">
        <v>1</v>
      </c>
      <c r="Q1982" t="str">
        <f>CONCATENATE(C1982,E1982,G1982,I1982)</f>
        <v>1</v>
      </c>
    </row>
    <row r="1983" spans="1:17" x14ac:dyDescent="0.25">
      <c r="A1983">
        <v>2271</v>
      </c>
      <c r="B1983">
        <v>224.946403</v>
      </c>
      <c r="C1983" s="2">
        <v>1</v>
      </c>
      <c r="F1983">
        <v>226.30318600000001</v>
      </c>
      <c r="G1983" s="4">
        <v>3</v>
      </c>
      <c r="H1983">
        <v>225.54265899999999</v>
      </c>
      <c r="I1983" s="3">
        <v>4</v>
      </c>
      <c r="P1983">
        <v>3</v>
      </c>
      <c r="Q1983" t="str">
        <f>CONCATENATE(C1983,E1983,G1983,I1983)</f>
        <v>134</v>
      </c>
    </row>
    <row r="1984" spans="1:17" x14ac:dyDescent="0.25">
      <c r="A1984">
        <v>2272</v>
      </c>
      <c r="F1984">
        <v>226.242829</v>
      </c>
      <c r="G1984" s="4">
        <v>3</v>
      </c>
      <c r="H1984">
        <v>225.468076</v>
      </c>
      <c r="I1984" s="3">
        <v>4</v>
      </c>
      <c r="P1984">
        <v>2</v>
      </c>
      <c r="Q1984" t="str">
        <f>CONCATENATE(C1984,E1984,G1984,I1984)</f>
        <v>34</v>
      </c>
    </row>
    <row r="1985" spans="1:17" x14ac:dyDescent="0.25">
      <c r="A1985">
        <v>2273</v>
      </c>
      <c r="F1985">
        <v>226.26896099999999</v>
      </c>
      <c r="G1985" s="4">
        <v>3</v>
      </c>
      <c r="H1985">
        <v>225.502714</v>
      </c>
      <c r="I1985" s="3">
        <v>4</v>
      </c>
      <c r="P1985">
        <v>2</v>
      </c>
      <c r="Q1985" t="str">
        <f>CONCATENATE(C1985,E1985,G1985,I1985)</f>
        <v>34</v>
      </c>
    </row>
    <row r="1986" spans="1:17" x14ac:dyDescent="0.25">
      <c r="A1986">
        <v>2274</v>
      </c>
      <c r="F1986">
        <v>226.29328899999999</v>
      </c>
      <c r="G1986" s="4">
        <v>3</v>
      </c>
      <c r="H1986">
        <v>225.466478</v>
      </c>
      <c r="I1986" s="3">
        <v>4</v>
      </c>
      <c r="P1986">
        <v>2</v>
      </c>
      <c r="Q1986" t="str">
        <f>CONCATENATE(C1986,E1986,G1986,I1986)</f>
        <v>34</v>
      </c>
    </row>
    <row r="1987" spans="1:17" x14ac:dyDescent="0.25">
      <c r="A1987">
        <v>2275</v>
      </c>
      <c r="F1987">
        <v>226.30787699999999</v>
      </c>
      <c r="G1987" s="4">
        <v>3</v>
      </c>
      <c r="H1987">
        <v>225.46286900000001</v>
      </c>
      <c r="I1987" s="3">
        <v>4</v>
      </c>
      <c r="P1987">
        <v>2</v>
      </c>
      <c r="Q1987" t="str">
        <f>CONCATENATE(C1987,E1987,G1987,I1987)</f>
        <v>34</v>
      </c>
    </row>
    <row r="1988" spans="1:17" x14ac:dyDescent="0.25">
      <c r="A1988">
        <v>2276</v>
      </c>
      <c r="F1988">
        <v>226.323081</v>
      </c>
      <c r="G1988" s="4">
        <v>3</v>
      </c>
      <c r="H1988">
        <v>225.43214900000001</v>
      </c>
      <c r="I1988" s="3">
        <v>4</v>
      </c>
      <c r="P1988">
        <v>2</v>
      </c>
      <c r="Q1988" t="str">
        <f>CONCATENATE(C1988,E1988,G1988,I1988)</f>
        <v>34</v>
      </c>
    </row>
    <row r="1989" spans="1:17" x14ac:dyDescent="0.25">
      <c r="A1989">
        <v>2277</v>
      </c>
      <c r="F1989">
        <v>226.34271999999999</v>
      </c>
      <c r="G1989" s="4">
        <v>3</v>
      </c>
      <c r="H1989">
        <v>225.419883</v>
      </c>
      <c r="I1989" s="3">
        <v>4</v>
      </c>
      <c r="P1989">
        <v>2</v>
      </c>
      <c r="Q1989" t="str">
        <f>CONCATENATE(C1989,E1989,G1989,I1989)</f>
        <v>34</v>
      </c>
    </row>
    <row r="1990" spans="1:17" x14ac:dyDescent="0.25">
      <c r="A1990">
        <v>2278</v>
      </c>
      <c r="F1990">
        <v>226.42250999999999</v>
      </c>
      <c r="G1990" s="4">
        <v>3</v>
      </c>
      <c r="H1990">
        <v>225.38957400000001</v>
      </c>
      <c r="I1990" s="3">
        <v>4</v>
      </c>
      <c r="P1990">
        <v>2</v>
      </c>
      <c r="Q1990" t="str">
        <f>CONCATENATE(C1990,E1990,G1990,I1990)</f>
        <v>34</v>
      </c>
    </row>
    <row r="1991" spans="1:17" x14ac:dyDescent="0.25">
      <c r="A1991">
        <v>2279</v>
      </c>
      <c r="F1991">
        <v>226.30318600000001</v>
      </c>
      <c r="G1991" s="4">
        <v>3</v>
      </c>
      <c r="H1991">
        <v>225.54265899999999</v>
      </c>
      <c r="I1991" s="3">
        <v>4</v>
      </c>
      <c r="P1991">
        <v>2</v>
      </c>
      <c r="Q1991" t="str">
        <f>CONCATENATE(C1991,E1991,G1991,I1991)</f>
        <v>34</v>
      </c>
    </row>
    <row r="1992" spans="1:17" x14ac:dyDescent="0.25">
      <c r="A1992">
        <v>2280</v>
      </c>
      <c r="P1992">
        <v>0</v>
      </c>
      <c r="Q1992" t="str">
        <f>CONCATENATE(C1992,E1992,G1992,I1992)</f>
        <v/>
      </c>
    </row>
    <row r="1993" spans="1:17" x14ac:dyDescent="0.25">
      <c r="A1993">
        <v>2281</v>
      </c>
      <c r="D1993">
        <v>206.827563</v>
      </c>
      <c r="E1993" s="5">
        <v>2</v>
      </c>
      <c r="P1993">
        <v>1</v>
      </c>
      <c r="Q1993" t="str">
        <f>CONCATENATE(C1993,E1993,G1993,I1993)</f>
        <v>2</v>
      </c>
    </row>
    <row r="1994" spans="1:17" x14ac:dyDescent="0.25">
      <c r="A1994">
        <v>2282</v>
      </c>
      <c r="D1994">
        <v>206.696215</v>
      </c>
      <c r="E1994" s="5">
        <v>2</v>
      </c>
      <c r="P1994">
        <v>1</v>
      </c>
      <c r="Q1994" t="str">
        <f>CONCATENATE(C1994,E1994,G1994,I1994)</f>
        <v>2</v>
      </c>
    </row>
    <row r="1995" spans="1:17" x14ac:dyDescent="0.25">
      <c r="A1995">
        <v>2283</v>
      </c>
      <c r="D1995">
        <v>206.728914</v>
      </c>
      <c r="E1995" s="5">
        <v>2</v>
      </c>
      <c r="P1995">
        <v>1</v>
      </c>
      <c r="Q1995" t="str">
        <f>CONCATENATE(C1995,E1995,G1995,I1995)</f>
        <v>2</v>
      </c>
    </row>
    <row r="1996" spans="1:17" x14ac:dyDescent="0.25">
      <c r="A1996">
        <v>2284</v>
      </c>
      <c r="D1996">
        <v>206.73477800000001</v>
      </c>
      <c r="E1996" s="5">
        <v>2</v>
      </c>
      <c r="P1996">
        <v>1</v>
      </c>
      <c r="Q1996" t="str">
        <f>CONCATENATE(C1996,E1996,G1996,I1996)</f>
        <v>2</v>
      </c>
    </row>
    <row r="1997" spans="1:17" x14ac:dyDescent="0.25">
      <c r="A1997">
        <v>2285</v>
      </c>
      <c r="D1997">
        <v>206.78384599999998</v>
      </c>
      <c r="E1997" s="5">
        <v>2</v>
      </c>
      <c r="P1997">
        <v>1</v>
      </c>
      <c r="Q1997" t="str">
        <f>CONCATENATE(C1997,E1997,G1997,I1997)</f>
        <v>2</v>
      </c>
    </row>
    <row r="1998" spans="1:17" x14ac:dyDescent="0.25">
      <c r="A1998">
        <v>2286</v>
      </c>
      <c r="B1998">
        <v>202.503107</v>
      </c>
      <c r="C1998" s="2">
        <v>1</v>
      </c>
      <c r="D1998">
        <v>206.779719</v>
      </c>
      <c r="E1998" s="5">
        <v>2</v>
      </c>
      <c r="P1998">
        <v>2</v>
      </c>
      <c r="Q1998" t="str">
        <f>CONCATENATE(C1998,E1998,G1998,I1998)</f>
        <v>12</v>
      </c>
    </row>
    <row r="1999" spans="1:17" x14ac:dyDescent="0.25">
      <c r="A1999">
        <v>2287</v>
      </c>
      <c r="B1999">
        <v>202.51922400000001</v>
      </c>
      <c r="C1999" s="2">
        <v>1</v>
      </c>
      <c r="D1999">
        <v>206.82200499999999</v>
      </c>
      <c r="E1999" s="5">
        <v>2</v>
      </c>
      <c r="P1999">
        <v>2</v>
      </c>
      <c r="Q1999" t="str">
        <f>CONCATENATE(C1999,E1999,G1999,I1999)</f>
        <v>12</v>
      </c>
    </row>
    <row r="2000" spans="1:17" x14ac:dyDescent="0.25">
      <c r="A2000">
        <v>2288</v>
      </c>
      <c r="B2000">
        <v>202.52917300000001</v>
      </c>
      <c r="C2000" s="2">
        <v>1</v>
      </c>
      <c r="D2000">
        <v>206.86306999999999</v>
      </c>
      <c r="E2000" s="5">
        <v>2</v>
      </c>
      <c r="P2000">
        <v>2</v>
      </c>
      <c r="Q2000" t="str">
        <f>CONCATENATE(C2000,E2000,G2000,I2000)</f>
        <v>12</v>
      </c>
    </row>
    <row r="2001" spans="1:17" x14ac:dyDescent="0.25">
      <c r="A2001">
        <v>2289</v>
      </c>
      <c r="B2001">
        <v>202.49529899999999</v>
      </c>
      <c r="C2001" s="2">
        <v>1</v>
      </c>
      <c r="D2001">
        <v>206.80955699999998</v>
      </c>
      <c r="E2001" s="5">
        <v>2</v>
      </c>
      <c r="P2001">
        <v>2</v>
      </c>
      <c r="Q2001" t="str">
        <f>CONCATENATE(C2001,E2001,G2001,I2001)</f>
        <v>12</v>
      </c>
    </row>
    <row r="2002" spans="1:17" x14ac:dyDescent="0.25">
      <c r="A2002">
        <v>2290</v>
      </c>
      <c r="B2002">
        <v>202.47698800000001</v>
      </c>
      <c r="C2002" s="2">
        <v>1</v>
      </c>
      <c r="D2002">
        <v>206.827563</v>
      </c>
      <c r="E2002" s="5">
        <v>2</v>
      </c>
      <c r="P2002">
        <v>2</v>
      </c>
      <c r="Q2002" t="str">
        <f>CONCATENATE(C2002,E2002,G2002,I2002)</f>
        <v>12</v>
      </c>
    </row>
    <row r="2003" spans="1:17" x14ac:dyDescent="0.25">
      <c r="A2003">
        <v>2291</v>
      </c>
      <c r="B2003">
        <v>202.50586200000001</v>
      </c>
      <c r="C2003" s="2">
        <v>1</v>
      </c>
      <c r="P2003">
        <v>1</v>
      </c>
      <c r="Q2003" t="str">
        <f>CONCATENATE(C2003,E2003,G2003,I2003)</f>
        <v>1</v>
      </c>
    </row>
    <row r="2004" spans="1:17" x14ac:dyDescent="0.25">
      <c r="A2004">
        <v>2292</v>
      </c>
      <c r="B2004">
        <v>202.516569</v>
      </c>
      <c r="C2004" s="2">
        <v>1</v>
      </c>
      <c r="P2004">
        <v>1</v>
      </c>
      <c r="Q2004" t="str">
        <f>CONCATENATE(C2004,E2004,G2004,I2004)</f>
        <v>1</v>
      </c>
    </row>
    <row r="2005" spans="1:17" x14ac:dyDescent="0.25">
      <c r="A2005">
        <v>2293</v>
      </c>
      <c r="B2005">
        <v>202.52994000000001</v>
      </c>
      <c r="C2005" s="2">
        <v>1</v>
      </c>
      <c r="F2005">
        <v>204.39557099999999</v>
      </c>
      <c r="G2005" s="4">
        <v>3</v>
      </c>
      <c r="P2005">
        <v>2</v>
      </c>
      <c r="Q2005" t="str">
        <f>CONCATENATE(C2005,E2005,G2005,I2005)</f>
        <v>13</v>
      </c>
    </row>
    <row r="2006" spans="1:17" x14ac:dyDescent="0.25">
      <c r="A2006">
        <v>2294</v>
      </c>
      <c r="B2006">
        <v>202.503107</v>
      </c>
      <c r="C2006" s="2">
        <v>1</v>
      </c>
      <c r="F2006">
        <v>204.316405</v>
      </c>
      <c r="G2006" s="4">
        <v>3</v>
      </c>
      <c r="H2006">
        <v>203.745756</v>
      </c>
      <c r="I2006" s="3">
        <v>4</v>
      </c>
      <c r="P2006">
        <v>3</v>
      </c>
      <c r="Q2006" t="str">
        <f>CONCATENATE(C2006,E2006,G2006,I2006)</f>
        <v>134</v>
      </c>
    </row>
    <row r="2007" spans="1:17" x14ac:dyDescent="0.25">
      <c r="A2007">
        <v>2295</v>
      </c>
      <c r="F2007">
        <v>204.43688399999999</v>
      </c>
      <c r="G2007" s="4">
        <v>3</v>
      </c>
      <c r="H2007">
        <v>203.793654</v>
      </c>
      <c r="I2007" s="3">
        <v>4</v>
      </c>
      <c r="P2007">
        <v>2</v>
      </c>
      <c r="Q2007" t="str">
        <f>CONCATENATE(C2007,E2007,G2007,I2007)</f>
        <v>34</v>
      </c>
    </row>
    <row r="2008" spans="1:17" x14ac:dyDescent="0.25">
      <c r="A2008">
        <v>2296</v>
      </c>
      <c r="F2008">
        <v>204.45581300000001</v>
      </c>
      <c r="G2008" s="4">
        <v>3</v>
      </c>
      <c r="H2008">
        <v>203.828802</v>
      </c>
      <c r="I2008" s="3">
        <v>4</v>
      </c>
      <c r="P2008">
        <v>2</v>
      </c>
      <c r="Q2008" t="str">
        <f>CONCATENATE(C2008,E2008,G2008,I2008)</f>
        <v>34</v>
      </c>
    </row>
    <row r="2009" spans="1:17" x14ac:dyDescent="0.25">
      <c r="A2009">
        <v>2297</v>
      </c>
      <c r="F2009">
        <v>204.43556000000001</v>
      </c>
      <c r="G2009" s="4">
        <v>3</v>
      </c>
      <c r="H2009">
        <v>203.83354</v>
      </c>
      <c r="I2009" s="3">
        <v>4</v>
      </c>
      <c r="P2009">
        <v>2</v>
      </c>
      <c r="Q2009" t="str">
        <f>CONCATENATE(C2009,E2009,G2009,I2009)</f>
        <v>34</v>
      </c>
    </row>
    <row r="2010" spans="1:17" x14ac:dyDescent="0.25">
      <c r="A2010">
        <v>2298</v>
      </c>
      <c r="F2010">
        <v>204.48468199999999</v>
      </c>
      <c r="G2010" s="4">
        <v>3</v>
      </c>
      <c r="H2010">
        <v>203.79487799999998</v>
      </c>
      <c r="I2010" s="3">
        <v>4</v>
      </c>
      <c r="P2010">
        <v>2</v>
      </c>
      <c r="Q2010" t="str">
        <f>CONCATENATE(C2010,E2010,G2010,I2010)</f>
        <v>34</v>
      </c>
    </row>
    <row r="2011" spans="1:17" x14ac:dyDescent="0.25">
      <c r="A2011">
        <v>2299</v>
      </c>
      <c r="F2011">
        <v>204.45887199999999</v>
      </c>
      <c r="G2011" s="4">
        <v>3</v>
      </c>
      <c r="H2011">
        <v>203.808604</v>
      </c>
      <c r="I2011" s="3">
        <v>4</v>
      </c>
      <c r="P2011">
        <v>2</v>
      </c>
      <c r="Q2011" t="str">
        <f>CONCATENATE(C2011,E2011,G2011,I2011)</f>
        <v>34</v>
      </c>
    </row>
    <row r="2012" spans="1:17" x14ac:dyDescent="0.25">
      <c r="A2012">
        <v>2300</v>
      </c>
      <c r="F2012">
        <v>204.42143099999998</v>
      </c>
      <c r="G2012" s="4">
        <v>3</v>
      </c>
      <c r="H2012">
        <v>203.77498500000002</v>
      </c>
      <c r="I2012" s="3">
        <v>4</v>
      </c>
      <c r="P2012">
        <v>2</v>
      </c>
      <c r="Q2012" t="str">
        <f>CONCATENATE(C2012,E2012,G2012,I2012)</f>
        <v>34</v>
      </c>
    </row>
    <row r="2013" spans="1:17" x14ac:dyDescent="0.25">
      <c r="A2013">
        <v>2301</v>
      </c>
      <c r="F2013">
        <v>204.39557099999999</v>
      </c>
      <c r="G2013" s="4">
        <v>3</v>
      </c>
      <c r="H2013">
        <v>203.770601</v>
      </c>
      <c r="I2013" s="3">
        <v>4</v>
      </c>
      <c r="P2013">
        <v>2</v>
      </c>
      <c r="Q2013" t="str">
        <f>CONCATENATE(C2013,E2013,G2013,I2013)</f>
        <v>34</v>
      </c>
    </row>
    <row r="2014" spans="1:17" x14ac:dyDescent="0.25">
      <c r="A2014">
        <v>2302</v>
      </c>
      <c r="F2014">
        <v>204.39557099999999</v>
      </c>
      <c r="G2014" s="4">
        <v>3</v>
      </c>
      <c r="H2014">
        <v>203.770601</v>
      </c>
      <c r="I2014" s="3">
        <v>4</v>
      </c>
      <c r="P2014">
        <v>2</v>
      </c>
      <c r="Q2014" t="str">
        <f>CONCATENATE(C2014,E2014,G2014,I2014)</f>
        <v>34</v>
      </c>
    </row>
    <row r="2015" spans="1:17" x14ac:dyDescent="0.25">
      <c r="A2015">
        <v>2303</v>
      </c>
      <c r="P2015">
        <v>0</v>
      </c>
      <c r="Q2015" t="str">
        <f>CONCATENATE(C2015,E2015,G2015,I2015)</f>
        <v/>
      </c>
    </row>
    <row r="2016" spans="1:17" x14ac:dyDescent="0.25">
      <c r="A2016">
        <v>2304</v>
      </c>
      <c r="P2016">
        <v>0</v>
      </c>
      <c r="Q2016" t="str">
        <f>CONCATENATE(C2016,E2016,G2016,I2016)</f>
        <v/>
      </c>
    </row>
    <row r="2017" spans="1:17" x14ac:dyDescent="0.25">
      <c r="A2017">
        <v>2305</v>
      </c>
      <c r="D2017">
        <v>181.33669499999999</v>
      </c>
      <c r="E2017" s="5">
        <v>2</v>
      </c>
      <c r="P2017">
        <v>1</v>
      </c>
      <c r="Q2017" t="str">
        <f>CONCATENATE(C2017,E2017,G2017,I2017)</f>
        <v>2</v>
      </c>
    </row>
    <row r="2018" spans="1:17" x14ac:dyDescent="0.25">
      <c r="A2018">
        <v>2306</v>
      </c>
      <c r="D2018">
        <v>181.33930000000001</v>
      </c>
      <c r="E2018" s="5">
        <v>2</v>
      </c>
      <c r="P2018">
        <v>1</v>
      </c>
      <c r="Q2018" t="str">
        <f>CONCATENATE(C2018,E2018,G2018,I2018)</f>
        <v>2</v>
      </c>
    </row>
    <row r="2019" spans="1:17" x14ac:dyDescent="0.25">
      <c r="A2019">
        <v>2307</v>
      </c>
      <c r="D2019">
        <v>181.34608299999999</v>
      </c>
      <c r="E2019" s="5">
        <v>2</v>
      </c>
      <c r="P2019">
        <v>1</v>
      </c>
      <c r="Q2019" t="str">
        <f>CONCATENATE(C2019,E2019,G2019,I2019)</f>
        <v>2</v>
      </c>
    </row>
    <row r="2020" spans="1:17" x14ac:dyDescent="0.25">
      <c r="A2020">
        <v>2308</v>
      </c>
      <c r="D2020">
        <v>181.36704800000001</v>
      </c>
      <c r="E2020" s="5">
        <v>2</v>
      </c>
      <c r="P2020">
        <v>1</v>
      </c>
      <c r="Q2020" t="str">
        <f>CONCATENATE(C2020,E2020,G2020,I2020)</f>
        <v>2</v>
      </c>
    </row>
    <row r="2021" spans="1:17" x14ac:dyDescent="0.25">
      <c r="A2021">
        <v>2309</v>
      </c>
      <c r="D2021">
        <v>181.38735</v>
      </c>
      <c r="E2021" s="5">
        <v>2</v>
      </c>
      <c r="P2021">
        <v>1</v>
      </c>
      <c r="Q2021" t="str">
        <f>CONCATENATE(C2021,E2021,G2021,I2021)</f>
        <v>2</v>
      </c>
    </row>
    <row r="2022" spans="1:17" x14ac:dyDescent="0.25">
      <c r="A2022">
        <v>2310</v>
      </c>
      <c r="D2022">
        <v>181.40469200000001</v>
      </c>
      <c r="E2022" s="5">
        <v>2</v>
      </c>
      <c r="P2022">
        <v>1</v>
      </c>
      <c r="Q2022" t="str">
        <f>CONCATENATE(C2022,E2022,G2022,I2022)</f>
        <v>2</v>
      </c>
    </row>
    <row r="2023" spans="1:17" x14ac:dyDescent="0.25">
      <c r="A2023">
        <v>2311</v>
      </c>
      <c r="B2023">
        <v>174.99194499999999</v>
      </c>
      <c r="C2023" s="2">
        <v>1</v>
      </c>
      <c r="D2023">
        <v>181.41086799999999</v>
      </c>
      <c r="E2023" s="5">
        <v>2</v>
      </c>
      <c r="P2023">
        <v>2</v>
      </c>
      <c r="Q2023" t="str">
        <f>CONCATENATE(C2023,E2023,G2023,I2023)</f>
        <v>12</v>
      </c>
    </row>
    <row r="2024" spans="1:17" x14ac:dyDescent="0.25">
      <c r="A2024">
        <v>2312</v>
      </c>
      <c r="B2024">
        <v>174.939255</v>
      </c>
      <c r="C2024" s="2">
        <v>1</v>
      </c>
      <c r="D2024">
        <v>181.37010800000002</v>
      </c>
      <c r="E2024" s="5">
        <v>2</v>
      </c>
      <c r="P2024">
        <v>2</v>
      </c>
      <c r="Q2024" t="str">
        <f>CONCATENATE(C2024,E2024,G2024,I2024)</f>
        <v>12</v>
      </c>
    </row>
    <row r="2025" spans="1:17" x14ac:dyDescent="0.25">
      <c r="A2025">
        <v>2313</v>
      </c>
      <c r="B2025">
        <v>174.980063</v>
      </c>
      <c r="C2025" s="2">
        <v>1</v>
      </c>
      <c r="D2025">
        <v>181.33669499999999</v>
      </c>
      <c r="E2025" s="5">
        <v>2</v>
      </c>
      <c r="P2025">
        <v>2</v>
      </c>
      <c r="Q2025" t="str">
        <f>CONCATENATE(C2025,E2025,G2025,I2025)</f>
        <v>12</v>
      </c>
    </row>
    <row r="2026" spans="1:17" x14ac:dyDescent="0.25">
      <c r="A2026">
        <v>2314</v>
      </c>
      <c r="B2026">
        <v>174.970114</v>
      </c>
      <c r="C2026" s="2">
        <v>1</v>
      </c>
      <c r="P2026">
        <v>1</v>
      </c>
      <c r="Q2026" t="str">
        <f>CONCATENATE(C2026,E2026,G2026,I2026)</f>
        <v>1</v>
      </c>
    </row>
    <row r="2027" spans="1:17" x14ac:dyDescent="0.25">
      <c r="A2027">
        <v>2315</v>
      </c>
      <c r="B2027">
        <v>174.95787300000001</v>
      </c>
      <c r="C2027" s="2">
        <v>1</v>
      </c>
      <c r="P2027">
        <v>1</v>
      </c>
      <c r="Q2027" t="str">
        <f>CONCATENATE(C2027,E2027,G2027,I2027)</f>
        <v>1</v>
      </c>
    </row>
    <row r="2028" spans="1:17" x14ac:dyDescent="0.25">
      <c r="A2028">
        <v>2316</v>
      </c>
      <c r="B2028">
        <v>174.9718</v>
      </c>
      <c r="C2028" s="2">
        <v>1</v>
      </c>
      <c r="P2028">
        <v>1</v>
      </c>
      <c r="Q2028" t="str">
        <f>CONCATENATE(C2028,E2028,G2028,I2028)</f>
        <v>1</v>
      </c>
    </row>
    <row r="2029" spans="1:17" x14ac:dyDescent="0.25">
      <c r="A2029">
        <v>2317</v>
      </c>
      <c r="B2029">
        <v>174.99194499999999</v>
      </c>
      <c r="C2029" s="2">
        <v>1</v>
      </c>
      <c r="P2029">
        <v>1</v>
      </c>
      <c r="Q2029" t="str">
        <f>CONCATENATE(C2029,E2029,G2029,I2029)</f>
        <v>1</v>
      </c>
    </row>
    <row r="2030" spans="1:17" x14ac:dyDescent="0.25">
      <c r="A2030">
        <v>2318</v>
      </c>
      <c r="B2030">
        <v>174.99194499999999</v>
      </c>
      <c r="C2030" s="2">
        <v>1</v>
      </c>
      <c r="F2030">
        <v>175.91445899999999</v>
      </c>
      <c r="G2030" s="4">
        <v>3</v>
      </c>
      <c r="H2030">
        <v>174.97868599999998</v>
      </c>
      <c r="I2030" s="3">
        <v>4</v>
      </c>
      <c r="P2030">
        <v>3</v>
      </c>
      <c r="Q2030" t="str">
        <f>CONCATENATE(C2030,E2030,G2030,I2030)</f>
        <v>134</v>
      </c>
    </row>
    <row r="2031" spans="1:17" x14ac:dyDescent="0.25">
      <c r="A2031">
        <v>2319</v>
      </c>
      <c r="F2031">
        <v>175.91976399999999</v>
      </c>
      <c r="G2031" s="4">
        <v>3</v>
      </c>
      <c r="H2031">
        <v>174.989754</v>
      </c>
      <c r="I2031" s="3">
        <v>4</v>
      </c>
      <c r="P2031">
        <v>2</v>
      </c>
      <c r="Q2031" t="str">
        <f>CONCATENATE(C2031,E2031,G2031,I2031)</f>
        <v>34</v>
      </c>
    </row>
    <row r="2032" spans="1:17" x14ac:dyDescent="0.25">
      <c r="A2032">
        <v>2320</v>
      </c>
      <c r="F2032">
        <v>175.90481599999998</v>
      </c>
      <c r="G2032" s="4">
        <v>3</v>
      </c>
      <c r="H2032">
        <v>175.00122999999999</v>
      </c>
      <c r="I2032" s="3">
        <v>4</v>
      </c>
      <c r="P2032">
        <v>2</v>
      </c>
      <c r="Q2032" t="str">
        <f>CONCATENATE(C2032,E2032,G2032,I2032)</f>
        <v>34</v>
      </c>
    </row>
    <row r="2033" spans="1:17" x14ac:dyDescent="0.25">
      <c r="A2033">
        <v>2321</v>
      </c>
      <c r="F2033">
        <v>175.90583800000002</v>
      </c>
      <c r="G2033" s="4">
        <v>3</v>
      </c>
      <c r="H2033">
        <v>175.05785</v>
      </c>
      <c r="I2033" s="3">
        <v>4</v>
      </c>
      <c r="P2033">
        <v>2</v>
      </c>
      <c r="Q2033" t="str">
        <f>CONCATENATE(C2033,E2033,G2033,I2033)</f>
        <v>34</v>
      </c>
    </row>
    <row r="2034" spans="1:17" x14ac:dyDescent="0.25">
      <c r="A2034">
        <v>2322</v>
      </c>
      <c r="F2034">
        <v>175.91073599999999</v>
      </c>
      <c r="G2034" s="4">
        <v>3</v>
      </c>
      <c r="H2034">
        <v>175.04714000000001</v>
      </c>
      <c r="I2034" s="3">
        <v>4</v>
      </c>
      <c r="P2034">
        <v>2</v>
      </c>
      <c r="Q2034" t="str">
        <f>CONCATENATE(C2034,E2034,G2034,I2034)</f>
        <v>34</v>
      </c>
    </row>
    <row r="2035" spans="1:17" x14ac:dyDescent="0.25">
      <c r="A2035">
        <v>2323</v>
      </c>
      <c r="F2035">
        <v>175.933077</v>
      </c>
      <c r="G2035" s="4">
        <v>3</v>
      </c>
      <c r="H2035">
        <v>175.012249</v>
      </c>
      <c r="I2035" s="3">
        <v>4</v>
      </c>
      <c r="P2035">
        <v>2</v>
      </c>
      <c r="Q2035" t="str">
        <f>CONCATENATE(C2035,E2035,G2035,I2035)</f>
        <v>34</v>
      </c>
    </row>
    <row r="2036" spans="1:17" x14ac:dyDescent="0.25">
      <c r="A2036">
        <v>2324</v>
      </c>
      <c r="F2036">
        <v>175.95633700000002</v>
      </c>
      <c r="G2036" s="4">
        <v>3</v>
      </c>
      <c r="H2036">
        <v>174.92405200000002</v>
      </c>
      <c r="I2036" s="3">
        <v>4</v>
      </c>
      <c r="P2036">
        <v>2</v>
      </c>
      <c r="Q2036" t="str">
        <f>CONCATENATE(C2036,E2036,G2036,I2036)</f>
        <v>34</v>
      </c>
    </row>
    <row r="2037" spans="1:17" x14ac:dyDescent="0.25">
      <c r="A2037">
        <v>2325</v>
      </c>
      <c r="F2037">
        <v>175.91445899999999</v>
      </c>
      <c r="G2037" s="4">
        <v>3</v>
      </c>
      <c r="H2037">
        <v>174.922268</v>
      </c>
      <c r="I2037" s="3">
        <v>4</v>
      </c>
      <c r="P2037">
        <v>2</v>
      </c>
      <c r="Q2037" t="str">
        <f>CONCATENATE(C2037,E2037,G2037,I2037)</f>
        <v>34</v>
      </c>
    </row>
    <row r="2038" spans="1:17" x14ac:dyDescent="0.25">
      <c r="A2038">
        <v>2326</v>
      </c>
      <c r="H2038">
        <v>174.97868599999998</v>
      </c>
      <c r="I2038" s="3">
        <v>4</v>
      </c>
      <c r="P2038">
        <v>1</v>
      </c>
      <c r="Q2038" t="str">
        <f>CONCATENATE(C2038,E2038,G2038,I2038)</f>
        <v>4</v>
      </c>
    </row>
    <row r="2039" spans="1:17" x14ac:dyDescent="0.25">
      <c r="A2039">
        <v>2327</v>
      </c>
      <c r="D2039">
        <v>157.299508</v>
      </c>
      <c r="E2039" s="5">
        <v>2</v>
      </c>
      <c r="P2039">
        <v>1</v>
      </c>
      <c r="Q2039" t="str">
        <f>CONCATENATE(C2039,E2039,G2039,I2039)</f>
        <v>2</v>
      </c>
    </row>
    <row r="2040" spans="1:17" x14ac:dyDescent="0.25">
      <c r="A2040">
        <v>2328</v>
      </c>
      <c r="D2040">
        <v>157.32200399999999</v>
      </c>
      <c r="E2040" s="5">
        <v>2</v>
      </c>
      <c r="P2040">
        <v>1</v>
      </c>
      <c r="Q2040" t="str">
        <f>CONCATENATE(C2040,E2040,G2040,I2040)</f>
        <v>2</v>
      </c>
    </row>
    <row r="2041" spans="1:17" x14ac:dyDescent="0.25">
      <c r="A2041">
        <v>2329</v>
      </c>
      <c r="D2041">
        <v>157.24600000000001</v>
      </c>
      <c r="E2041" s="5">
        <v>2</v>
      </c>
      <c r="P2041">
        <v>1</v>
      </c>
      <c r="Q2041" t="str">
        <f>CONCATENATE(C2041,E2041,G2041,I2041)</f>
        <v>2</v>
      </c>
    </row>
    <row r="2042" spans="1:17" x14ac:dyDescent="0.25">
      <c r="A2042">
        <v>2330</v>
      </c>
      <c r="D2042">
        <v>157.23957200000001</v>
      </c>
      <c r="E2042" s="5">
        <v>2</v>
      </c>
      <c r="P2042">
        <v>1</v>
      </c>
      <c r="Q2042" t="str">
        <f>CONCATENATE(C2042,E2042,G2042,I2042)</f>
        <v>2</v>
      </c>
    </row>
    <row r="2043" spans="1:17" x14ac:dyDescent="0.25">
      <c r="A2043">
        <v>2331</v>
      </c>
      <c r="D2043">
        <v>157.29930400000001</v>
      </c>
      <c r="E2043" s="5">
        <v>2</v>
      </c>
      <c r="P2043">
        <v>1</v>
      </c>
      <c r="Q2043" t="str">
        <f>CONCATENATE(C2043,E2043,G2043,I2043)</f>
        <v>2</v>
      </c>
    </row>
    <row r="2044" spans="1:17" x14ac:dyDescent="0.25">
      <c r="A2044">
        <v>2332</v>
      </c>
      <c r="D2044">
        <v>157.281757</v>
      </c>
      <c r="E2044" s="5">
        <v>2</v>
      </c>
      <c r="P2044">
        <v>1</v>
      </c>
      <c r="Q2044" t="str">
        <f>CONCATENATE(C2044,E2044,G2044,I2044)</f>
        <v>2</v>
      </c>
    </row>
    <row r="2045" spans="1:17" x14ac:dyDescent="0.25">
      <c r="A2045">
        <v>2333</v>
      </c>
      <c r="B2045">
        <v>152.498569</v>
      </c>
      <c r="C2045" s="2">
        <v>1</v>
      </c>
      <c r="D2045">
        <v>157.25395600000002</v>
      </c>
      <c r="E2045" s="5">
        <v>2</v>
      </c>
      <c r="P2045">
        <v>2</v>
      </c>
      <c r="Q2045" t="str">
        <f>CONCATENATE(C2045,E2045,G2045,I2045)</f>
        <v>12</v>
      </c>
    </row>
    <row r="2046" spans="1:17" x14ac:dyDescent="0.25">
      <c r="A2046">
        <v>2334</v>
      </c>
      <c r="B2046">
        <v>152.42480899999998</v>
      </c>
      <c r="C2046" s="2">
        <v>1</v>
      </c>
      <c r="D2046">
        <v>157.184685</v>
      </c>
      <c r="E2046" s="5">
        <v>2</v>
      </c>
      <c r="P2046">
        <v>2</v>
      </c>
      <c r="Q2046" t="str">
        <f>CONCATENATE(C2046,E2046,G2046,I2046)</f>
        <v>12</v>
      </c>
    </row>
    <row r="2047" spans="1:17" x14ac:dyDescent="0.25">
      <c r="A2047">
        <v>2335</v>
      </c>
      <c r="B2047">
        <v>152.398233</v>
      </c>
      <c r="C2047" s="2">
        <v>1</v>
      </c>
      <c r="D2047">
        <v>157.299508</v>
      </c>
      <c r="E2047" s="5">
        <v>2</v>
      </c>
      <c r="P2047">
        <v>2</v>
      </c>
      <c r="Q2047" t="str">
        <f>CONCATENATE(C2047,E2047,G2047,I2047)</f>
        <v>12</v>
      </c>
    </row>
    <row r="2048" spans="1:17" x14ac:dyDescent="0.25">
      <c r="A2048">
        <v>2336</v>
      </c>
      <c r="B2048">
        <v>152.41567800000001</v>
      </c>
      <c r="C2048" s="2">
        <v>1</v>
      </c>
      <c r="P2048">
        <v>1</v>
      </c>
      <c r="Q2048" t="str">
        <f>CONCATENATE(C2048,E2048,G2048,I2048)</f>
        <v>1</v>
      </c>
    </row>
    <row r="2049" spans="1:17" x14ac:dyDescent="0.25">
      <c r="A2049">
        <v>2337</v>
      </c>
      <c r="B2049">
        <v>152.42231000000001</v>
      </c>
      <c r="C2049" s="2">
        <v>1</v>
      </c>
      <c r="P2049">
        <v>1</v>
      </c>
      <c r="Q2049" t="str">
        <f>CONCATENATE(C2049,E2049,G2049,I2049)</f>
        <v>1</v>
      </c>
    </row>
    <row r="2050" spans="1:17" x14ac:dyDescent="0.25">
      <c r="A2050">
        <v>2338</v>
      </c>
      <c r="B2050">
        <v>152.42343199999999</v>
      </c>
      <c r="C2050" s="2">
        <v>1</v>
      </c>
      <c r="P2050">
        <v>1</v>
      </c>
      <c r="Q2050" t="str">
        <f>CONCATENATE(C2050,E2050,G2050,I2050)</f>
        <v>1</v>
      </c>
    </row>
    <row r="2051" spans="1:17" x14ac:dyDescent="0.25">
      <c r="A2051">
        <v>2339</v>
      </c>
      <c r="B2051">
        <v>152.55534299999999</v>
      </c>
      <c r="C2051" s="2">
        <v>1</v>
      </c>
      <c r="P2051">
        <v>1</v>
      </c>
      <c r="Q2051" t="str">
        <f>CONCATENATE(C2051,E2051,G2051,I2051)</f>
        <v>1</v>
      </c>
    </row>
    <row r="2052" spans="1:17" x14ac:dyDescent="0.25">
      <c r="A2052">
        <v>2340</v>
      </c>
      <c r="B2052">
        <v>152.498569</v>
      </c>
      <c r="C2052" s="2">
        <v>1</v>
      </c>
      <c r="F2052">
        <v>153.468469</v>
      </c>
      <c r="G2052" s="4">
        <v>3</v>
      </c>
      <c r="P2052">
        <v>2</v>
      </c>
      <c r="Q2052" t="str">
        <f>CONCATENATE(C2052,E2052,G2052,I2052)</f>
        <v>13</v>
      </c>
    </row>
    <row r="2053" spans="1:17" x14ac:dyDescent="0.25">
      <c r="A2053">
        <v>2341</v>
      </c>
      <c r="F2053">
        <v>153.460308</v>
      </c>
      <c r="G2053" s="4">
        <v>3</v>
      </c>
      <c r="H2053">
        <v>152.77101299999998</v>
      </c>
      <c r="I2053" s="3">
        <v>4</v>
      </c>
      <c r="P2053">
        <v>2</v>
      </c>
      <c r="Q2053" t="str">
        <f>CONCATENATE(C2053,E2053,G2053,I2053)</f>
        <v>34</v>
      </c>
    </row>
    <row r="2054" spans="1:17" x14ac:dyDescent="0.25">
      <c r="A2054">
        <v>2342</v>
      </c>
      <c r="F2054">
        <v>153.43623099999999</v>
      </c>
      <c r="G2054" s="4">
        <v>3</v>
      </c>
      <c r="H2054">
        <v>152.71077</v>
      </c>
      <c r="I2054" s="3">
        <v>4</v>
      </c>
      <c r="P2054">
        <v>2</v>
      </c>
      <c r="Q2054" t="str">
        <f>CONCATENATE(C2054,E2054,G2054,I2054)</f>
        <v>34</v>
      </c>
    </row>
    <row r="2055" spans="1:17" x14ac:dyDescent="0.25">
      <c r="A2055">
        <v>2343</v>
      </c>
      <c r="F2055">
        <v>153.48106899999999</v>
      </c>
      <c r="G2055" s="4">
        <v>3</v>
      </c>
      <c r="H2055">
        <v>152.70821899999999</v>
      </c>
      <c r="I2055" s="3">
        <v>4</v>
      </c>
      <c r="P2055">
        <v>2</v>
      </c>
      <c r="Q2055" t="str">
        <f>CONCATENATE(C2055,E2055,G2055,I2055)</f>
        <v>34</v>
      </c>
    </row>
    <row r="2056" spans="1:17" x14ac:dyDescent="0.25">
      <c r="A2056">
        <v>2344</v>
      </c>
      <c r="F2056">
        <v>153.49443300000001</v>
      </c>
      <c r="G2056" s="4">
        <v>3</v>
      </c>
      <c r="H2056">
        <v>152.63609099999999</v>
      </c>
      <c r="I2056" s="3">
        <v>4</v>
      </c>
      <c r="P2056">
        <v>2</v>
      </c>
      <c r="Q2056" t="str">
        <f>CONCATENATE(C2056,E2056,G2056,I2056)</f>
        <v>34</v>
      </c>
    </row>
    <row r="2057" spans="1:17" x14ac:dyDescent="0.25">
      <c r="A2057">
        <v>2345</v>
      </c>
      <c r="F2057">
        <v>153.51881600000002</v>
      </c>
      <c r="G2057" s="4">
        <v>3</v>
      </c>
      <c r="H2057">
        <v>152.694039</v>
      </c>
      <c r="I2057" s="3">
        <v>4</v>
      </c>
      <c r="P2057">
        <v>2</v>
      </c>
      <c r="Q2057" t="str">
        <f>CONCATENATE(C2057,E2057,G2057,I2057)</f>
        <v>34</v>
      </c>
    </row>
    <row r="2058" spans="1:17" x14ac:dyDescent="0.25">
      <c r="A2058">
        <v>2346</v>
      </c>
      <c r="F2058">
        <v>153.53524099999998</v>
      </c>
      <c r="G2058" s="4">
        <v>3</v>
      </c>
      <c r="H2058">
        <v>152.64445699999999</v>
      </c>
      <c r="I2058" s="3">
        <v>4</v>
      </c>
      <c r="P2058">
        <v>2</v>
      </c>
      <c r="Q2058" t="str">
        <f>CONCATENATE(C2058,E2058,G2058,I2058)</f>
        <v>34</v>
      </c>
    </row>
    <row r="2059" spans="1:17" x14ac:dyDescent="0.25">
      <c r="A2059">
        <v>2347</v>
      </c>
      <c r="F2059">
        <v>153.468469</v>
      </c>
      <c r="G2059" s="4">
        <v>3</v>
      </c>
      <c r="H2059">
        <v>152.64410000000001</v>
      </c>
      <c r="I2059" s="3">
        <v>4</v>
      </c>
      <c r="P2059">
        <v>2</v>
      </c>
      <c r="Q2059" t="str">
        <f>CONCATENATE(C2059,E2059,G2059,I2059)</f>
        <v>34</v>
      </c>
    </row>
    <row r="2060" spans="1:17" x14ac:dyDescent="0.25">
      <c r="A2060">
        <v>2348</v>
      </c>
      <c r="F2060">
        <v>153.468469</v>
      </c>
      <c r="G2060" s="4">
        <v>3</v>
      </c>
      <c r="H2060">
        <v>152.77101299999998</v>
      </c>
      <c r="I2060" s="3">
        <v>4</v>
      </c>
      <c r="P2060">
        <v>2</v>
      </c>
      <c r="Q2060" t="str">
        <f>CONCATENATE(C2060,E2060,G2060,I2060)</f>
        <v>34</v>
      </c>
    </row>
    <row r="2061" spans="1:17" x14ac:dyDescent="0.25">
      <c r="A2061">
        <v>2349</v>
      </c>
      <c r="H2061">
        <v>152.77101299999998</v>
      </c>
      <c r="I2061" s="3">
        <v>4</v>
      </c>
      <c r="P2061">
        <v>1</v>
      </c>
      <c r="Q2061" t="str">
        <f>CONCATENATE(C2061,E2061,G2061,I2061)</f>
        <v>4</v>
      </c>
    </row>
    <row r="2062" spans="1:17" x14ac:dyDescent="0.25">
      <c r="A2062">
        <v>2350</v>
      </c>
      <c r="P2062">
        <v>0</v>
      </c>
      <c r="Q2062" t="str">
        <f>CONCATENATE(C2062,E2062,G2062,I2062)</f>
        <v/>
      </c>
    </row>
    <row r="2063" spans="1:17" x14ac:dyDescent="0.25">
      <c r="A2063">
        <v>2351</v>
      </c>
      <c r="P2063">
        <v>0</v>
      </c>
      <c r="Q2063" t="str">
        <f>CONCATENATE(C2063,E2063,G2063,I2063)</f>
        <v/>
      </c>
    </row>
    <row r="2064" spans="1:17" x14ac:dyDescent="0.25">
      <c r="A2064">
        <v>2352</v>
      </c>
      <c r="D2064">
        <v>123.68859</v>
      </c>
      <c r="E2064" s="5">
        <v>2</v>
      </c>
      <c r="P2064">
        <v>1</v>
      </c>
      <c r="Q2064" t="str">
        <f>CONCATENATE(C2064,E2064,G2064,I2064)</f>
        <v>2</v>
      </c>
    </row>
    <row r="2065" spans="1:17" x14ac:dyDescent="0.25">
      <c r="A2065">
        <v>2353</v>
      </c>
      <c r="D2065">
        <v>123.74454</v>
      </c>
      <c r="E2065" s="5">
        <v>2</v>
      </c>
      <c r="P2065">
        <v>1</v>
      </c>
      <c r="Q2065" t="str">
        <f>CONCATENATE(C2065,E2065,G2065,I2065)</f>
        <v>2</v>
      </c>
    </row>
    <row r="2066" spans="1:17" x14ac:dyDescent="0.25">
      <c r="A2066">
        <v>2354</v>
      </c>
      <c r="D2066">
        <v>123.73646500000001</v>
      </c>
      <c r="E2066" s="5">
        <v>2</v>
      </c>
      <c r="P2066">
        <v>1</v>
      </c>
      <c r="Q2066" t="str">
        <f>CONCATENATE(C2066,E2066,G2066,I2066)</f>
        <v>2</v>
      </c>
    </row>
    <row r="2067" spans="1:17" x14ac:dyDescent="0.25">
      <c r="A2067">
        <v>2355</v>
      </c>
      <c r="D2067">
        <v>123.714191</v>
      </c>
      <c r="E2067" s="5">
        <v>2</v>
      </c>
      <c r="P2067">
        <v>1</v>
      </c>
      <c r="Q2067" t="str">
        <f>CONCATENATE(C2067,E2067,G2067,I2067)</f>
        <v>2</v>
      </c>
    </row>
    <row r="2068" spans="1:17" x14ac:dyDescent="0.25">
      <c r="A2068">
        <v>2356</v>
      </c>
      <c r="B2068">
        <v>117.85630700000002</v>
      </c>
      <c r="C2068" s="2">
        <v>1</v>
      </c>
      <c r="D2068">
        <v>123.746612</v>
      </c>
      <c r="E2068" s="5">
        <v>2</v>
      </c>
      <c r="P2068">
        <v>2</v>
      </c>
      <c r="Q2068" t="str">
        <f>CONCATENATE(C2068,E2068,G2068,I2068)</f>
        <v>12</v>
      </c>
    </row>
    <row r="2069" spans="1:17" x14ac:dyDescent="0.25">
      <c r="A2069">
        <v>2357</v>
      </c>
      <c r="B2069">
        <v>117.86368100000001</v>
      </c>
      <c r="C2069" s="2">
        <v>1</v>
      </c>
      <c r="D2069">
        <v>123.75050300000001</v>
      </c>
      <c r="E2069" s="5">
        <v>2</v>
      </c>
      <c r="P2069">
        <v>2</v>
      </c>
      <c r="Q2069" t="str">
        <f>CONCATENATE(C2069,E2069,G2069,I2069)</f>
        <v>12</v>
      </c>
    </row>
    <row r="2070" spans="1:17" x14ac:dyDescent="0.25">
      <c r="A2070">
        <v>2358</v>
      </c>
      <c r="B2070">
        <v>117.89307700000001</v>
      </c>
      <c r="C2070" s="2">
        <v>1</v>
      </c>
      <c r="D2070">
        <v>123.738032</v>
      </c>
      <c r="E2070" s="5">
        <v>2</v>
      </c>
      <c r="P2070">
        <v>2</v>
      </c>
      <c r="Q2070" t="str">
        <f>CONCATENATE(C2070,E2070,G2070,I2070)</f>
        <v>12</v>
      </c>
    </row>
    <row r="2071" spans="1:17" x14ac:dyDescent="0.25">
      <c r="A2071">
        <v>2359</v>
      </c>
      <c r="B2071">
        <v>117.88954100000001</v>
      </c>
      <c r="C2071" s="2">
        <v>1</v>
      </c>
      <c r="D2071">
        <v>123.68859</v>
      </c>
      <c r="E2071" s="5">
        <v>2</v>
      </c>
      <c r="P2071">
        <v>2</v>
      </c>
      <c r="Q2071" t="str">
        <f>CONCATENATE(C2071,E2071,G2071,I2071)</f>
        <v>12</v>
      </c>
    </row>
    <row r="2072" spans="1:17" x14ac:dyDescent="0.25">
      <c r="A2072">
        <v>2360</v>
      </c>
      <c r="B2072">
        <v>117.92979</v>
      </c>
      <c r="C2072" s="2">
        <v>1</v>
      </c>
      <c r="P2072">
        <v>1</v>
      </c>
      <c r="Q2072" t="str">
        <f>CONCATENATE(C2072,E2072,G2072,I2072)</f>
        <v>1</v>
      </c>
    </row>
    <row r="2073" spans="1:17" x14ac:dyDescent="0.25">
      <c r="A2073">
        <v>2361</v>
      </c>
      <c r="B2073">
        <v>117.87706700000001</v>
      </c>
      <c r="C2073" s="2">
        <v>1</v>
      </c>
      <c r="P2073">
        <v>1</v>
      </c>
      <c r="Q2073" t="str">
        <f>CONCATENATE(C2073,E2073,G2073,I2073)</f>
        <v>1</v>
      </c>
    </row>
    <row r="2074" spans="1:17" x14ac:dyDescent="0.25">
      <c r="A2074">
        <v>2362</v>
      </c>
      <c r="B2074">
        <v>117.91403100000001</v>
      </c>
      <c r="C2074" s="2">
        <v>1</v>
      </c>
      <c r="P2074">
        <v>1</v>
      </c>
      <c r="Q2074" t="str">
        <f>CONCATENATE(C2074,E2074,G2074,I2074)</f>
        <v>1</v>
      </c>
    </row>
    <row r="2075" spans="1:17" x14ac:dyDescent="0.25">
      <c r="A2075">
        <v>2363</v>
      </c>
      <c r="B2075">
        <v>117.85630700000002</v>
      </c>
      <c r="C2075" s="2">
        <v>1</v>
      </c>
      <c r="P2075">
        <v>1</v>
      </c>
      <c r="Q2075" t="str">
        <f>CONCATENATE(C2075,E2075,G2075,I2075)</f>
        <v>1</v>
      </c>
    </row>
    <row r="2076" spans="1:17" x14ac:dyDescent="0.25">
      <c r="A2076">
        <v>2364</v>
      </c>
      <c r="B2076">
        <v>117.85630700000002</v>
      </c>
      <c r="C2076" s="2">
        <v>1</v>
      </c>
      <c r="F2076">
        <v>117.842471</v>
      </c>
      <c r="G2076" s="4">
        <v>3</v>
      </c>
      <c r="H2076">
        <v>117.383353</v>
      </c>
      <c r="I2076" s="3">
        <v>4</v>
      </c>
      <c r="P2076">
        <v>3</v>
      </c>
      <c r="Q2076" t="str">
        <f>CONCATENATE(C2076,E2076,G2076,I2076)</f>
        <v>134</v>
      </c>
    </row>
    <row r="2077" spans="1:17" x14ac:dyDescent="0.25">
      <c r="A2077">
        <v>2365</v>
      </c>
      <c r="F2077">
        <v>117.743888</v>
      </c>
      <c r="G2077" s="4">
        <v>3</v>
      </c>
      <c r="H2077">
        <v>117.378806</v>
      </c>
      <c r="I2077" s="3">
        <v>4</v>
      </c>
      <c r="P2077">
        <v>2</v>
      </c>
      <c r="Q2077" t="str">
        <f>CONCATENATE(C2077,E2077,G2077,I2077)</f>
        <v>34</v>
      </c>
    </row>
    <row r="2078" spans="1:17" x14ac:dyDescent="0.25">
      <c r="A2078">
        <v>2366</v>
      </c>
      <c r="F2078">
        <v>117.78040200000001</v>
      </c>
      <c r="G2078" s="4">
        <v>3</v>
      </c>
      <c r="H2078">
        <v>117.43804800000001</v>
      </c>
      <c r="I2078" s="3">
        <v>4</v>
      </c>
      <c r="P2078">
        <v>2</v>
      </c>
      <c r="Q2078" t="str">
        <f>CONCATENATE(C2078,E2078,G2078,I2078)</f>
        <v>34</v>
      </c>
    </row>
    <row r="2079" spans="1:17" x14ac:dyDescent="0.25">
      <c r="A2079">
        <v>2367</v>
      </c>
      <c r="F2079">
        <v>117.84706800000001</v>
      </c>
      <c r="G2079" s="4">
        <v>3</v>
      </c>
      <c r="H2079">
        <v>117.38259400000001</v>
      </c>
      <c r="I2079" s="3">
        <v>4</v>
      </c>
      <c r="P2079">
        <v>2</v>
      </c>
      <c r="Q2079" t="str">
        <f>CONCATENATE(C2079,E2079,G2079,I2079)</f>
        <v>34</v>
      </c>
    </row>
    <row r="2080" spans="1:17" x14ac:dyDescent="0.25">
      <c r="A2080">
        <v>2368</v>
      </c>
      <c r="F2080">
        <v>117.86120500000001</v>
      </c>
      <c r="G2080" s="4">
        <v>3</v>
      </c>
      <c r="H2080">
        <v>117.36395900000001</v>
      </c>
      <c r="I2080" s="3">
        <v>4</v>
      </c>
      <c r="P2080">
        <v>2</v>
      </c>
      <c r="Q2080" t="str">
        <f>CONCATENATE(C2080,E2080,G2080,I2080)</f>
        <v>34</v>
      </c>
    </row>
    <row r="2081" spans="1:17" x14ac:dyDescent="0.25">
      <c r="A2081">
        <v>2369</v>
      </c>
      <c r="F2081">
        <v>117.878528</v>
      </c>
      <c r="G2081" s="4">
        <v>3</v>
      </c>
      <c r="H2081">
        <v>117.36037400000001</v>
      </c>
      <c r="I2081" s="3">
        <v>4</v>
      </c>
      <c r="P2081">
        <v>2</v>
      </c>
      <c r="Q2081" t="str">
        <f>CONCATENATE(C2081,E2081,G2081,I2081)</f>
        <v>34</v>
      </c>
    </row>
    <row r="2082" spans="1:17" x14ac:dyDescent="0.25">
      <c r="A2082">
        <v>2370</v>
      </c>
      <c r="F2082">
        <v>117.829894</v>
      </c>
      <c r="G2082" s="4">
        <v>3</v>
      </c>
      <c r="H2082">
        <v>117.38562300000001</v>
      </c>
      <c r="I2082" s="3">
        <v>4</v>
      </c>
      <c r="P2082">
        <v>2</v>
      </c>
      <c r="Q2082" t="str">
        <f>CONCATENATE(C2082,E2082,G2082,I2082)</f>
        <v>34</v>
      </c>
    </row>
    <row r="2083" spans="1:17" x14ac:dyDescent="0.25">
      <c r="A2083">
        <v>2371</v>
      </c>
      <c r="F2083">
        <v>117.838382</v>
      </c>
      <c r="G2083" s="4">
        <v>3</v>
      </c>
      <c r="H2083">
        <v>117.32759800000001</v>
      </c>
      <c r="I2083" s="3">
        <v>4</v>
      </c>
      <c r="P2083">
        <v>2</v>
      </c>
      <c r="Q2083" t="str">
        <f>CONCATENATE(C2083,E2083,G2083,I2083)</f>
        <v>34</v>
      </c>
    </row>
    <row r="2084" spans="1:17" x14ac:dyDescent="0.25">
      <c r="A2084">
        <v>2372</v>
      </c>
      <c r="F2084">
        <v>117.842471</v>
      </c>
      <c r="G2084" s="4">
        <v>3</v>
      </c>
      <c r="H2084">
        <v>117.383353</v>
      </c>
      <c r="I2084" s="3">
        <v>4</v>
      </c>
      <c r="P2084">
        <v>2</v>
      </c>
      <c r="Q2084" t="str">
        <f>CONCATENATE(C2084,E2084,G2084,I2084)</f>
        <v>34</v>
      </c>
    </row>
    <row r="2085" spans="1:17" x14ac:dyDescent="0.25">
      <c r="A2085">
        <v>2373</v>
      </c>
      <c r="H2085">
        <v>117.383353</v>
      </c>
      <c r="I2085" s="3">
        <v>4</v>
      </c>
      <c r="P2085">
        <v>1</v>
      </c>
      <c r="Q2085" t="str">
        <f>CONCATENATE(C2085,E2085,G2085,I2085)</f>
        <v>4</v>
      </c>
    </row>
    <row r="2086" spans="1:17" x14ac:dyDescent="0.25">
      <c r="A2086">
        <v>2374</v>
      </c>
      <c r="D2086">
        <v>96.386998000000006</v>
      </c>
      <c r="E2086" s="5">
        <v>2</v>
      </c>
      <c r="P2086">
        <v>1</v>
      </c>
      <c r="Q2086" t="str">
        <f>CONCATENATE(C2086,E2086,G2086,I2086)</f>
        <v>2</v>
      </c>
    </row>
    <row r="2087" spans="1:17" x14ac:dyDescent="0.25">
      <c r="A2087">
        <v>2375</v>
      </c>
      <c r="D2087">
        <v>96.370992000000001</v>
      </c>
      <c r="E2087" s="5">
        <v>2</v>
      </c>
      <c r="P2087">
        <v>1</v>
      </c>
      <c r="Q2087" t="str">
        <f>CONCATENATE(C2087,E2087,G2087,I2087)</f>
        <v>2</v>
      </c>
    </row>
    <row r="2088" spans="1:17" x14ac:dyDescent="0.25">
      <c r="A2088">
        <v>2376</v>
      </c>
      <c r="D2088">
        <v>96.351445000000012</v>
      </c>
      <c r="E2088" s="5">
        <v>2</v>
      </c>
      <c r="P2088">
        <v>1</v>
      </c>
      <c r="Q2088" t="str">
        <f>CONCATENATE(C2088,E2088,G2088,I2088)</f>
        <v>2</v>
      </c>
    </row>
    <row r="2089" spans="1:17" x14ac:dyDescent="0.25">
      <c r="A2089">
        <v>2377</v>
      </c>
      <c r="D2089">
        <v>96.378211000000007</v>
      </c>
      <c r="E2089" s="5">
        <v>2</v>
      </c>
      <c r="P2089">
        <v>1</v>
      </c>
      <c r="Q2089" t="str">
        <f>CONCATENATE(C2089,E2089,G2089,I2089)</f>
        <v>2</v>
      </c>
    </row>
    <row r="2090" spans="1:17" x14ac:dyDescent="0.25">
      <c r="A2090">
        <v>2378</v>
      </c>
      <c r="D2090">
        <v>96.381545000000003</v>
      </c>
      <c r="E2090" s="5">
        <v>2</v>
      </c>
      <c r="P2090">
        <v>1</v>
      </c>
      <c r="Q2090" t="str">
        <f>CONCATENATE(C2090,E2090,G2090,I2090)</f>
        <v>2</v>
      </c>
    </row>
    <row r="2091" spans="1:17" x14ac:dyDescent="0.25">
      <c r="A2091">
        <v>2379</v>
      </c>
      <c r="B2091">
        <v>90.311450000000008</v>
      </c>
      <c r="C2091" s="2">
        <v>1</v>
      </c>
      <c r="D2091">
        <v>96.364829000000015</v>
      </c>
      <c r="E2091" s="5">
        <v>2</v>
      </c>
      <c r="P2091">
        <v>2</v>
      </c>
      <c r="Q2091" t="str">
        <f>CONCATENATE(C2091,E2091,G2091,I2091)</f>
        <v>12</v>
      </c>
    </row>
    <row r="2092" spans="1:17" x14ac:dyDescent="0.25">
      <c r="A2092">
        <v>2380</v>
      </c>
      <c r="B2092">
        <v>90.31402700000001</v>
      </c>
      <c r="C2092" s="2">
        <v>1</v>
      </c>
      <c r="D2092">
        <v>96.37376900000001</v>
      </c>
      <c r="E2092" s="5">
        <v>2</v>
      </c>
      <c r="P2092">
        <v>2</v>
      </c>
      <c r="Q2092" t="str">
        <f>CONCATENATE(C2092,E2092,G2092,I2092)</f>
        <v>12</v>
      </c>
    </row>
    <row r="2093" spans="1:17" x14ac:dyDescent="0.25">
      <c r="A2093">
        <v>2381</v>
      </c>
      <c r="B2093">
        <v>90.318824000000006</v>
      </c>
      <c r="C2093" s="2">
        <v>1</v>
      </c>
      <c r="D2093">
        <v>96.354627000000008</v>
      </c>
      <c r="E2093" s="5">
        <v>2</v>
      </c>
      <c r="P2093">
        <v>2</v>
      </c>
      <c r="Q2093" t="str">
        <f>CONCATENATE(C2093,E2093,G2093,I2093)</f>
        <v>12</v>
      </c>
    </row>
    <row r="2094" spans="1:17" x14ac:dyDescent="0.25">
      <c r="A2094">
        <v>2382</v>
      </c>
      <c r="B2094">
        <v>90.33195400000001</v>
      </c>
      <c r="C2094" s="2">
        <v>1</v>
      </c>
      <c r="D2094">
        <v>96.386998000000006</v>
      </c>
      <c r="E2094" s="5">
        <v>2</v>
      </c>
      <c r="P2094">
        <v>2</v>
      </c>
      <c r="Q2094" t="str">
        <f>CONCATENATE(C2094,E2094,G2094,I2094)</f>
        <v>12</v>
      </c>
    </row>
    <row r="2095" spans="1:17" x14ac:dyDescent="0.25">
      <c r="A2095">
        <v>2383</v>
      </c>
      <c r="B2095">
        <v>90.334125</v>
      </c>
      <c r="C2095" s="2">
        <v>1</v>
      </c>
      <c r="P2095">
        <v>1</v>
      </c>
      <c r="Q2095" t="str">
        <f>CONCATENATE(C2095,E2095,G2095,I2095)</f>
        <v>1</v>
      </c>
    </row>
    <row r="2096" spans="1:17" x14ac:dyDescent="0.25">
      <c r="A2096">
        <v>2384</v>
      </c>
      <c r="B2096">
        <v>90.326600000000013</v>
      </c>
      <c r="C2096" s="2">
        <v>1</v>
      </c>
      <c r="P2096">
        <v>1</v>
      </c>
      <c r="Q2096" t="str">
        <f>CONCATENATE(C2096,E2096,G2096,I2096)</f>
        <v>1</v>
      </c>
    </row>
    <row r="2097" spans="1:17" x14ac:dyDescent="0.25">
      <c r="A2097">
        <v>2385</v>
      </c>
      <c r="B2097">
        <v>90.296147000000005</v>
      </c>
      <c r="C2097" s="2">
        <v>1</v>
      </c>
      <c r="P2097">
        <v>1</v>
      </c>
      <c r="Q2097" t="str">
        <f>CONCATENATE(C2097,E2097,G2097,I2097)</f>
        <v>1</v>
      </c>
    </row>
    <row r="2098" spans="1:17" x14ac:dyDescent="0.25">
      <c r="A2098">
        <v>2386</v>
      </c>
      <c r="B2098">
        <v>90.311450000000008</v>
      </c>
      <c r="C2098" s="2">
        <v>1</v>
      </c>
      <c r="P2098">
        <v>1</v>
      </c>
      <c r="Q2098" t="str">
        <f>CONCATENATE(C2098,E2098,G2098,I2098)</f>
        <v>1</v>
      </c>
    </row>
    <row r="2099" spans="1:17" x14ac:dyDescent="0.25">
      <c r="A2099">
        <v>2387</v>
      </c>
      <c r="B2099">
        <v>90.311450000000008</v>
      </c>
      <c r="C2099" s="2">
        <v>1</v>
      </c>
      <c r="H2099">
        <v>90.267261000000005</v>
      </c>
      <c r="I2099" s="3">
        <v>4</v>
      </c>
      <c r="P2099">
        <v>2</v>
      </c>
      <c r="Q2099" t="str">
        <f>CONCATENATE(C2099,E2099,G2099,I2099)</f>
        <v>14</v>
      </c>
    </row>
    <row r="2100" spans="1:17" x14ac:dyDescent="0.25">
      <c r="A2100">
        <v>2388</v>
      </c>
      <c r="F2100">
        <v>89.618960000000001</v>
      </c>
      <c r="G2100" s="4">
        <v>3</v>
      </c>
      <c r="H2100">
        <v>90.225545000000011</v>
      </c>
      <c r="I2100" s="3">
        <v>4</v>
      </c>
      <c r="P2100">
        <v>2</v>
      </c>
      <c r="Q2100" t="str">
        <f>CONCATENATE(C2100,E2100,G2100,I2100)</f>
        <v>34</v>
      </c>
    </row>
    <row r="2101" spans="1:17" x14ac:dyDescent="0.25">
      <c r="A2101">
        <v>2389</v>
      </c>
      <c r="F2101">
        <v>89.676231000000001</v>
      </c>
      <c r="G2101" s="4">
        <v>3</v>
      </c>
      <c r="H2101">
        <v>90.238423000000012</v>
      </c>
      <c r="I2101" s="3">
        <v>4</v>
      </c>
      <c r="P2101">
        <v>2</v>
      </c>
      <c r="Q2101" t="str">
        <f>CONCATENATE(C2101,E2101,G2101,I2101)</f>
        <v>34</v>
      </c>
    </row>
    <row r="2102" spans="1:17" x14ac:dyDescent="0.25">
      <c r="A2102">
        <v>2390</v>
      </c>
      <c r="F2102">
        <v>89.639716000000007</v>
      </c>
      <c r="G2102" s="4">
        <v>3</v>
      </c>
      <c r="H2102">
        <v>90.266199999999998</v>
      </c>
      <c r="I2102" s="3">
        <v>4</v>
      </c>
      <c r="P2102">
        <v>2</v>
      </c>
      <c r="Q2102" t="str">
        <f>CONCATENATE(C2102,E2102,G2102,I2102)</f>
        <v>34</v>
      </c>
    </row>
    <row r="2103" spans="1:17" x14ac:dyDescent="0.25">
      <c r="A2103">
        <v>2391</v>
      </c>
      <c r="F2103">
        <v>89.623607000000007</v>
      </c>
      <c r="G2103" s="4">
        <v>3</v>
      </c>
      <c r="H2103">
        <v>90.280997000000013</v>
      </c>
      <c r="I2103" s="3">
        <v>4</v>
      </c>
      <c r="P2103">
        <v>2</v>
      </c>
      <c r="Q2103" t="str">
        <f>CONCATENATE(C2103,E2103,G2103,I2103)</f>
        <v>34</v>
      </c>
    </row>
    <row r="2104" spans="1:17" x14ac:dyDescent="0.25">
      <c r="A2104">
        <v>2392</v>
      </c>
      <c r="F2104">
        <v>89.57209300000001</v>
      </c>
      <c r="G2104" s="4">
        <v>3</v>
      </c>
      <c r="H2104">
        <v>90.286048000000008</v>
      </c>
      <c r="I2104" s="3">
        <v>4</v>
      </c>
      <c r="P2104">
        <v>2</v>
      </c>
      <c r="Q2104" t="str">
        <f>CONCATENATE(C2104,E2104,G2104,I2104)</f>
        <v>34</v>
      </c>
    </row>
    <row r="2105" spans="1:17" x14ac:dyDescent="0.25">
      <c r="A2105">
        <v>2393</v>
      </c>
      <c r="F2105">
        <v>89.604112000000001</v>
      </c>
      <c r="G2105" s="4">
        <v>3</v>
      </c>
      <c r="H2105">
        <v>90.247869000000009</v>
      </c>
      <c r="I2105" s="3">
        <v>4</v>
      </c>
      <c r="P2105">
        <v>2</v>
      </c>
      <c r="Q2105" t="str">
        <f>CONCATENATE(C2105,E2105,G2105,I2105)</f>
        <v>34</v>
      </c>
    </row>
    <row r="2106" spans="1:17" x14ac:dyDescent="0.25">
      <c r="A2106">
        <v>2394</v>
      </c>
      <c r="F2106">
        <v>89.638604000000001</v>
      </c>
      <c r="G2106" s="4">
        <v>3</v>
      </c>
      <c r="H2106">
        <v>90.221606000000008</v>
      </c>
      <c r="I2106" s="3">
        <v>4</v>
      </c>
      <c r="P2106">
        <v>2</v>
      </c>
      <c r="Q2106" t="str">
        <f>CONCATENATE(C2106,E2106,G2106,I2106)</f>
        <v>34</v>
      </c>
    </row>
    <row r="2107" spans="1:17" x14ac:dyDescent="0.25">
      <c r="A2107">
        <v>2395</v>
      </c>
      <c r="F2107">
        <v>89.602040000000002</v>
      </c>
      <c r="G2107" s="4">
        <v>3</v>
      </c>
      <c r="H2107">
        <v>90.267261000000005</v>
      </c>
      <c r="I2107" s="3">
        <v>4</v>
      </c>
      <c r="P2107">
        <v>2</v>
      </c>
      <c r="Q2107" t="str">
        <f>CONCATENATE(C2107,E2107,G2107,I2107)</f>
        <v>34</v>
      </c>
    </row>
    <row r="2108" spans="1:17" x14ac:dyDescent="0.25">
      <c r="A2108">
        <v>2396</v>
      </c>
      <c r="F2108">
        <v>89.618960000000001</v>
      </c>
      <c r="G2108" s="4">
        <v>3</v>
      </c>
      <c r="H2108">
        <v>90.267261000000005</v>
      </c>
      <c r="I2108" s="3">
        <v>4</v>
      </c>
      <c r="P2108">
        <v>2</v>
      </c>
      <c r="Q2108" t="str">
        <f>CONCATENATE(C2108,E2108,G2108,I2108)</f>
        <v>34</v>
      </c>
    </row>
    <row r="2109" spans="1:17" x14ac:dyDescent="0.25">
      <c r="A2109">
        <v>2397</v>
      </c>
      <c r="D2109">
        <v>73.915670000000006</v>
      </c>
      <c r="E2109" s="5">
        <v>2</v>
      </c>
      <c r="P2109">
        <v>1</v>
      </c>
      <c r="Q2109" t="str">
        <f>CONCATENATE(C2109,E2109,G2109,I2109)</f>
        <v>2</v>
      </c>
    </row>
    <row r="2110" spans="1:17" x14ac:dyDescent="0.25">
      <c r="A2110">
        <v>2398</v>
      </c>
      <c r="D2110">
        <v>73.867744000000002</v>
      </c>
      <c r="E2110" s="5">
        <v>2</v>
      </c>
      <c r="P2110">
        <v>1</v>
      </c>
      <c r="Q2110" t="str">
        <f>CONCATENATE(C2110,E2110,G2110,I2110)</f>
        <v>2</v>
      </c>
    </row>
    <row r="2111" spans="1:17" x14ac:dyDescent="0.25">
      <c r="A2111">
        <v>2399</v>
      </c>
      <c r="D2111">
        <v>73.908954000000008</v>
      </c>
      <c r="E2111" s="5">
        <v>2</v>
      </c>
      <c r="P2111">
        <v>1</v>
      </c>
      <c r="Q2111" t="str">
        <f>CONCATENATE(C2111,E2111,G2111,I2111)</f>
        <v>2</v>
      </c>
    </row>
    <row r="2112" spans="1:17" x14ac:dyDescent="0.25">
      <c r="A2112">
        <v>2400</v>
      </c>
      <c r="D2112">
        <v>73.887288000000012</v>
      </c>
      <c r="E2112" s="5">
        <v>2</v>
      </c>
      <c r="P2112">
        <v>1</v>
      </c>
      <c r="Q2112" t="str">
        <f>CONCATENATE(C2112,E2112,G2112,I2112)</f>
        <v>2</v>
      </c>
    </row>
    <row r="2113" spans="1:17" x14ac:dyDescent="0.25">
      <c r="A2113">
        <v>2401</v>
      </c>
      <c r="D2113">
        <v>73.874662000000001</v>
      </c>
      <c r="E2113" s="5">
        <v>2</v>
      </c>
      <c r="P2113">
        <v>1</v>
      </c>
      <c r="Q2113" t="str">
        <f>CONCATENATE(C2113,E2113,G2113,I2113)</f>
        <v>2</v>
      </c>
    </row>
    <row r="2114" spans="1:17" x14ac:dyDescent="0.25">
      <c r="A2114">
        <v>2402</v>
      </c>
      <c r="D2114">
        <v>73.912438000000009</v>
      </c>
      <c r="E2114" s="5">
        <v>2</v>
      </c>
      <c r="P2114">
        <v>1</v>
      </c>
      <c r="Q2114" t="str">
        <f>CONCATENATE(C2114,E2114,G2114,I2114)</f>
        <v>2</v>
      </c>
    </row>
    <row r="2115" spans="1:17" x14ac:dyDescent="0.25">
      <c r="A2115">
        <v>2403</v>
      </c>
      <c r="D2115">
        <v>73.941629000000006</v>
      </c>
      <c r="E2115" s="5">
        <v>2</v>
      </c>
      <c r="P2115">
        <v>1</v>
      </c>
      <c r="Q2115" t="str">
        <f>CONCATENATE(C2115,E2115,G2115,I2115)</f>
        <v>2</v>
      </c>
    </row>
    <row r="2116" spans="1:17" x14ac:dyDescent="0.25">
      <c r="A2116">
        <v>2404</v>
      </c>
      <c r="B2116">
        <v>69.522460000000009</v>
      </c>
      <c r="C2116" s="2">
        <v>1</v>
      </c>
      <c r="D2116">
        <v>73.931882000000002</v>
      </c>
      <c r="E2116" s="5">
        <v>2</v>
      </c>
      <c r="P2116">
        <v>2</v>
      </c>
      <c r="Q2116" t="str">
        <f>CONCATENATE(C2116,E2116,G2116,I2116)</f>
        <v>12</v>
      </c>
    </row>
    <row r="2117" spans="1:17" x14ac:dyDescent="0.25">
      <c r="A2117">
        <v>2405</v>
      </c>
      <c r="B2117">
        <v>69.522460000000009</v>
      </c>
      <c r="C2117" s="2">
        <v>1</v>
      </c>
      <c r="D2117">
        <v>73.950113000000002</v>
      </c>
      <c r="E2117" s="5">
        <v>2</v>
      </c>
      <c r="P2117">
        <v>2</v>
      </c>
      <c r="Q2117" t="str">
        <f>CONCATENATE(C2117,E2117,G2117,I2117)</f>
        <v>12</v>
      </c>
    </row>
    <row r="2118" spans="1:17" x14ac:dyDescent="0.25">
      <c r="A2118">
        <v>2406</v>
      </c>
      <c r="B2118">
        <v>69.521450000000002</v>
      </c>
      <c r="C2118" s="2">
        <v>1</v>
      </c>
      <c r="D2118">
        <v>73.915670000000006</v>
      </c>
      <c r="E2118" s="5">
        <v>2</v>
      </c>
      <c r="P2118">
        <v>2</v>
      </c>
      <c r="Q2118" t="str">
        <f>CONCATENATE(C2118,E2118,G2118,I2118)</f>
        <v>12</v>
      </c>
    </row>
    <row r="2119" spans="1:17" x14ac:dyDescent="0.25">
      <c r="A2119">
        <v>2407</v>
      </c>
      <c r="B2119">
        <v>69.514278000000004</v>
      </c>
      <c r="C2119" s="2">
        <v>1</v>
      </c>
      <c r="P2119">
        <v>1</v>
      </c>
      <c r="Q2119" t="str">
        <f>CONCATENATE(C2119,E2119,G2119,I2119)</f>
        <v>1</v>
      </c>
    </row>
    <row r="2120" spans="1:17" x14ac:dyDescent="0.25">
      <c r="A2120">
        <v>2408</v>
      </c>
      <c r="B2120">
        <v>69.512763000000007</v>
      </c>
      <c r="C2120" s="2">
        <v>1</v>
      </c>
      <c r="P2120">
        <v>1</v>
      </c>
      <c r="Q2120" t="str">
        <f>CONCATENATE(C2120,E2120,G2120,I2120)</f>
        <v>1</v>
      </c>
    </row>
    <row r="2121" spans="1:17" x14ac:dyDescent="0.25">
      <c r="A2121">
        <v>2409</v>
      </c>
      <c r="B2121">
        <v>69.467968000000013</v>
      </c>
      <c r="C2121" s="2">
        <v>1</v>
      </c>
      <c r="P2121">
        <v>1</v>
      </c>
      <c r="Q2121" t="str">
        <f>CONCATENATE(C2121,E2121,G2121,I2121)</f>
        <v>1</v>
      </c>
    </row>
    <row r="2122" spans="1:17" x14ac:dyDescent="0.25">
      <c r="A2122">
        <v>2410</v>
      </c>
      <c r="B2122">
        <v>69.534479000000005</v>
      </c>
      <c r="C2122" s="2">
        <v>1</v>
      </c>
      <c r="P2122">
        <v>1</v>
      </c>
      <c r="Q2122" t="str">
        <f>CONCATENATE(C2122,E2122,G2122,I2122)</f>
        <v>1</v>
      </c>
    </row>
    <row r="2123" spans="1:17" x14ac:dyDescent="0.25">
      <c r="A2123">
        <v>2411</v>
      </c>
      <c r="B2123">
        <v>69.543570000000003</v>
      </c>
      <c r="C2123" s="2">
        <v>1</v>
      </c>
      <c r="H2123">
        <v>69.935671000000013</v>
      </c>
      <c r="I2123" s="3">
        <v>4</v>
      </c>
      <c r="P2123">
        <v>2</v>
      </c>
      <c r="Q2123" t="str">
        <f>CONCATENATE(C2123,E2123,G2123,I2123)</f>
        <v>14</v>
      </c>
    </row>
    <row r="2124" spans="1:17" x14ac:dyDescent="0.25">
      <c r="A2124">
        <v>2412</v>
      </c>
      <c r="H2124">
        <v>69.900774000000013</v>
      </c>
      <c r="I2124" s="3">
        <v>4</v>
      </c>
      <c r="P2124">
        <v>1</v>
      </c>
      <c r="Q2124" t="str">
        <f>CONCATENATE(C2124,E2124,G2124,I2124)</f>
        <v>4</v>
      </c>
    </row>
    <row r="2125" spans="1:17" x14ac:dyDescent="0.25">
      <c r="A2125">
        <v>2413</v>
      </c>
      <c r="F2125">
        <v>68.948449000000011</v>
      </c>
      <c r="G2125" s="4">
        <v>3</v>
      </c>
      <c r="H2125">
        <v>69.929560000000009</v>
      </c>
      <c r="I2125" s="3">
        <v>4</v>
      </c>
      <c r="P2125">
        <v>2</v>
      </c>
      <c r="Q2125" t="str">
        <f>CONCATENATE(C2125,E2125,G2125,I2125)</f>
        <v>34</v>
      </c>
    </row>
    <row r="2126" spans="1:17" x14ac:dyDescent="0.25">
      <c r="A2126">
        <v>2414</v>
      </c>
      <c r="F2126">
        <v>68.919915000000003</v>
      </c>
      <c r="G2126" s="4">
        <v>3</v>
      </c>
      <c r="H2126">
        <v>69.953751000000011</v>
      </c>
      <c r="I2126" s="3">
        <v>4</v>
      </c>
      <c r="P2126">
        <v>2</v>
      </c>
      <c r="Q2126" t="str">
        <f>CONCATENATE(C2126,E2126,G2126,I2126)</f>
        <v>34</v>
      </c>
    </row>
    <row r="2127" spans="1:17" x14ac:dyDescent="0.25">
      <c r="A2127">
        <v>2415</v>
      </c>
      <c r="F2127">
        <v>68.922945000000013</v>
      </c>
      <c r="G2127" s="4">
        <v>3</v>
      </c>
      <c r="H2127">
        <v>69.987941000000006</v>
      </c>
      <c r="I2127" s="3">
        <v>4</v>
      </c>
      <c r="P2127">
        <v>2</v>
      </c>
      <c r="Q2127" t="str">
        <f>CONCATENATE(C2127,E2127,G2127,I2127)</f>
        <v>34</v>
      </c>
    </row>
    <row r="2128" spans="1:17" x14ac:dyDescent="0.25">
      <c r="A2128">
        <v>2416</v>
      </c>
      <c r="F2128">
        <v>68.896583000000007</v>
      </c>
      <c r="G2128" s="4">
        <v>3</v>
      </c>
      <c r="H2128">
        <v>69.969104000000002</v>
      </c>
      <c r="I2128" s="3">
        <v>4</v>
      </c>
      <c r="P2128">
        <v>2</v>
      </c>
      <c r="Q2128" t="str">
        <f>CONCATENATE(C2128,E2128,G2128,I2128)</f>
        <v>34</v>
      </c>
    </row>
    <row r="2129" spans="1:17" x14ac:dyDescent="0.25">
      <c r="A2129">
        <v>2417</v>
      </c>
      <c r="F2129">
        <v>68.90976400000001</v>
      </c>
      <c r="G2129" s="4">
        <v>3</v>
      </c>
      <c r="H2129">
        <v>69.959104000000011</v>
      </c>
      <c r="I2129" s="3">
        <v>4</v>
      </c>
      <c r="P2129">
        <v>2</v>
      </c>
      <c r="Q2129" t="str">
        <f>CONCATENATE(C2129,E2129,G2129,I2129)</f>
        <v>34</v>
      </c>
    </row>
    <row r="2130" spans="1:17" x14ac:dyDescent="0.25">
      <c r="A2130">
        <v>2418</v>
      </c>
      <c r="F2130">
        <v>68.921935000000005</v>
      </c>
      <c r="G2130" s="4">
        <v>3</v>
      </c>
      <c r="H2130">
        <v>69.937792000000002</v>
      </c>
      <c r="I2130" s="3">
        <v>4</v>
      </c>
      <c r="P2130">
        <v>2</v>
      </c>
      <c r="Q2130" t="str">
        <f>CONCATENATE(C2130,E2130,G2130,I2130)</f>
        <v>34</v>
      </c>
    </row>
    <row r="2131" spans="1:17" x14ac:dyDescent="0.25">
      <c r="A2131">
        <v>2419</v>
      </c>
      <c r="F2131">
        <v>68.895118000000011</v>
      </c>
      <c r="G2131" s="4">
        <v>3</v>
      </c>
      <c r="H2131">
        <v>69.890471000000005</v>
      </c>
      <c r="I2131" s="3">
        <v>4</v>
      </c>
      <c r="P2131">
        <v>2</v>
      </c>
      <c r="Q2131" t="str">
        <f>CONCATENATE(C2131,E2131,G2131,I2131)</f>
        <v>34</v>
      </c>
    </row>
    <row r="2132" spans="1:17" x14ac:dyDescent="0.25">
      <c r="A2132">
        <v>2420</v>
      </c>
      <c r="F2132">
        <v>68.948449000000011</v>
      </c>
      <c r="G2132" s="4">
        <v>3</v>
      </c>
      <c r="H2132">
        <v>69.897037000000012</v>
      </c>
      <c r="I2132" s="3">
        <v>4</v>
      </c>
      <c r="P2132">
        <v>2</v>
      </c>
      <c r="Q2132" t="str">
        <f>CONCATENATE(C2132,E2132,G2132,I2132)</f>
        <v>34</v>
      </c>
    </row>
    <row r="2133" spans="1:17" x14ac:dyDescent="0.25">
      <c r="A2133">
        <v>2421</v>
      </c>
      <c r="D2133">
        <v>49.199005</v>
      </c>
      <c r="E2133" s="5">
        <v>2</v>
      </c>
      <c r="F2133">
        <v>68.948449000000011</v>
      </c>
      <c r="G2133" s="4">
        <v>3</v>
      </c>
      <c r="H2133">
        <v>69.935671000000013</v>
      </c>
      <c r="I2133" s="3">
        <v>4</v>
      </c>
      <c r="P2133">
        <v>3</v>
      </c>
      <c r="Q2133" t="str">
        <f>CONCATENATE(C2133,E2133,G2133,I2133)</f>
        <v>234</v>
      </c>
    </row>
    <row r="2134" spans="1:17" x14ac:dyDescent="0.25">
      <c r="A2134">
        <v>2422</v>
      </c>
      <c r="D2134">
        <v>49.171299000000005</v>
      </c>
      <c r="E2134" s="5">
        <v>2</v>
      </c>
      <c r="F2134">
        <v>68.948449000000011</v>
      </c>
      <c r="G2134" s="4">
        <v>3</v>
      </c>
      <c r="P2134">
        <v>2</v>
      </c>
      <c r="Q2134" t="str">
        <f>CONCATENATE(C2134,E2134,G2134,I2134)</f>
        <v>23</v>
      </c>
    </row>
    <row r="2135" spans="1:17" x14ac:dyDescent="0.25">
      <c r="A2135">
        <v>2423</v>
      </c>
      <c r="D2135">
        <v>49.160412000000001</v>
      </c>
      <c r="E2135" s="5">
        <v>2</v>
      </c>
      <c r="P2135">
        <v>1</v>
      </c>
      <c r="Q2135" t="str">
        <f>CONCATENATE(C2135,E2135,G2135,I2135)</f>
        <v>2</v>
      </c>
    </row>
    <row r="2136" spans="1:17" x14ac:dyDescent="0.25">
      <c r="A2136">
        <v>2424</v>
      </c>
      <c r="D2136">
        <v>49.217026000000004</v>
      </c>
      <c r="E2136" s="5">
        <v>2</v>
      </c>
      <c r="P2136">
        <v>1</v>
      </c>
      <c r="Q2136" t="str">
        <f>CONCATENATE(C2136,E2136,G2136,I2136)</f>
        <v>2</v>
      </c>
    </row>
    <row r="2137" spans="1:17" x14ac:dyDescent="0.25">
      <c r="A2137">
        <v>2425</v>
      </c>
      <c r="D2137">
        <v>49.249943000000002</v>
      </c>
      <c r="E2137" s="5">
        <v>2</v>
      </c>
      <c r="P2137">
        <v>1</v>
      </c>
      <c r="Q2137" t="str">
        <f>CONCATENATE(C2137,E2137,G2137,I2137)</f>
        <v>2</v>
      </c>
    </row>
    <row r="2138" spans="1:17" x14ac:dyDescent="0.25">
      <c r="A2138">
        <v>2426</v>
      </c>
      <c r="D2138">
        <v>49.231605000000002</v>
      </c>
      <c r="E2138" s="5">
        <v>2</v>
      </c>
      <c r="P2138">
        <v>1</v>
      </c>
      <c r="Q2138" t="str">
        <f>CONCATENATE(C2138,E2138,G2138,I2138)</f>
        <v>2</v>
      </c>
    </row>
    <row r="2139" spans="1:17" x14ac:dyDescent="0.25">
      <c r="A2139">
        <v>2427</v>
      </c>
      <c r="D2139">
        <v>49.238640000000004</v>
      </c>
      <c r="E2139" s="5">
        <v>2</v>
      </c>
      <c r="P2139">
        <v>1</v>
      </c>
      <c r="Q2139" t="str">
        <f>CONCATENATE(C2139,E2139,G2139,I2139)</f>
        <v>2</v>
      </c>
    </row>
    <row r="2140" spans="1:17" x14ac:dyDescent="0.25">
      <c r="A2140">
        <v>2428</v>
      </c>
      <c r="D2140">
        <v>49.252129000000004</v>
      </c>
      <c r="E2140" s="5">
        <v>2</v>
      </c>
      <c r="P2140">
        <v>1</v>
      </c>
      <c r="Q2140" t="str">
        <f>CONCATENATE(C2140,E2140,G2140,I2140)</f>
        <v>2</v>
      </c>
    </row>
    <row r="2141" spans="1:17" x14ac:dyDescent="0.25">
      <c r="A2141">
        <v>2429</v>
      </c>
      <c r="B2141">
        <v>41.722014999999999</v>
      </c>
      <c r="C2141" s="2">
        <v>1</v>
      </c>
      <c r="D2141">
        <v>49.238220000000005</v>
      </c>
      <c r="E2141" s="5">
        <v>2</v>
      </c>
      <c r="P2141">
        <v>2</v>
      </c>
      <c r="Q2141" t="str">
        <f>CONCATENATE(C2141,E2141,G2141,I2141)</f>
        <v>12</v>
      </c>
    </row>
    <row r="2142" spans="1:17" x14ac:dyDescent="0.25">
      <c r="A2142">
        <v>2430</v>
      </c>
      <c r="B2142">
        <v>41.718006000000003</v>
      </c>
      <c r="C2142" s="2">
        <v>1</v>
      </c>
      <c r="D2142">
        <v>49.222183000000001</v>
      </c>
      <c r="E2142" s="5">
        <v>2</v>
      </c>
      <c r="P2142">
        <v>2</v>
      </c>
      <c r="Q2142" t="str">
        <f>CONCATENATE(C2142,E2142,G2142,I2142)</f>
        <v>12</v>
      </c>
    </row>
    <row r="2143" spans="1:17" x14ac:dyDescent="0.25">
      <c r="A2143">
        <v>2431</v>
      </c>
      <c r="B2143">
        <v>41.715816000000004</v>
      </c>
      <c r="C2143" s="2">
        <v>1</v>
      </c>
      <c r="D2143">
        <v>49.199005</v>
      </c>
      <c r="E2143" s="5">
        <v>2</v>
      </c>
      <c r="P2143">
        <v>2</v>
      </c>
      <c r="Q2143" t="str">
        <f>CONCATENATE(C2143,E2143,G2143,I2143)</f>
        <v>12</v>
      </c>
    </row>
    <row r="2144" spans="1:17" x14ac:dyDescent="0.25">
      <c r="A2144">
        <v>2432</v>
      </c>
      <c r="B2144">
        <v>41.715244000000006</v>
      </c>
      <c r="C2144" s="2">
        <v>1</v>
      </c>
      <c r="P2144">
        <v>1</v>
      </c>
      <c r="Q2144" t="str">
        <f>CONCATENATE(C2144,E2144,G2144,I2144)</f>
        <v>1</v>
      </c>
    </row>
    <row r="2145" spans="1:17" x14ac:dyDescent="0.25">
      <c r="A2145">
        <v>2433</v>
      </c>
      <c r="B2145">
        <v>41.711079000000005</v>
      </c>
      <c r="C2145" s="2">
        <v>1</v>
      </c>
      <c r="P2145">
        <v>1</v>
      </c>
      <c r="Q2145" t="str">
        <f>CONCATENATE(C2145,E2145,G2145,I2145)</f>
        <v>1</v>
      </c>
    </row>
    <row r="2146" spans="1:17" x14ac:dyDescent="0.25">
      <c r="A2146">
        <v>2434</v>
      </c>
      <c r="B2146">
        <v>41.713058000000004</v>
      </c>
      <c r="C2146" s="2">
        <v>1</v>
      </c>
      <c r="P2146">
        <v>1</v>
      </c>
      <c r="Q2146" t="str">
        <f>CONCATENATE(C2146,E2146,G2146,I2146)</f>
        <v>1</v>
      </c>
    </row>
    <row r="2147" spans="1:17" x14ac:dyDescent="0.25">
      <c r="A2147">
        <v>2435</v>
      </c>
      <c r="B2147">
        <v>41.753315000000001</v>
      </c>
      <c r="C2147" s="2">
        <v>1</v>
      </c>
      <c r="P2147">
        <v>1</v>
      </c>
      <c r="Q2147" t="str">
        <f>CONCATENATE(C2147,E2147,G2147,I2147)</f>
        <v>1</v>
      </c>
    </row>
    <row r="2148" spans="1:17" x14ac:dyDescent="0.25">
      <c r="A2148">
        <v>2436</v>
      </c>
      <c r="B2148">
        <v>41.728889000000002</v>
      </c>
      <c r="C2148" s="2">
        <v>1</v>
      </c>
      <c r="P2148">
        <v>1</v>
      </c>
      <c r="Q2148" t="str">
        <f>CONCATENATE(C2148,E2148,G2148,I2148)</f>
        <v>1</v>
      </c>
    </row>
    <row r="2149" spans="1:17" x14ac:dyDescent="0.25">
      <c r="A2149">
        <v>2437</v>
      </c>
      <c r="B2149">
        <v>41.757637000000003</v>
      </c>
      <c r="C2149" s="2">
        <v>1</v>
      </c>
      <c r="H2149">
        <v>42.921272000000002</v>
      </c>
      <c r="I2149" s="3">
        <v>4</v>
      </c>
      <c r="P2149">
        <v>2</v>
      </c>
      <c r="Q2149" t="str">
        <f>CONCATENATE(C2149,E2149,G2149,I2149)</f>
        <v>14</v>
      </c>
    </row>
    <row r="2150" spans="1:17" x14ac:dyDescent="0.25">
      <c r="A2150">
        <v>2438</v>
      </c>
      <c r="B2150">
        <v>41.722014999999999</v>
      </c>
      <c r="C2150" s="2">
        <v>1</v>
      </c>
      <c r="H2150">
        <v>42.854713000000004</v>
      </c>
      <c r="I2150" s="3">
        <v>4</v>
      </c>
      <c r="P2150">
        <v>2</v>
      </c>
      <c r="Q2150" t="str">
        <f>CONCATENATE(C2150,E2150,G2150,I2150)</f>
        <v>14</v>
      </c>
    </row>
    <row r="2151" spans="1:17" x14ac:dyDescent="0.25">
      <c r="A2151">
        <v>2439</v>
      </c>
      <c r="F2151">
        <v>40.462917000000004</v>
      </c>
      <c r="G2151" s="4">
        <v>3</v>
      </c>
      <c r="H2151">
        <v>42.876640000000002</v>
      </c>
      <c r="I2151" s="3">
        <v>4</v>
      </c>
      <c r="P2151">
        <v>2</v>
      </c>
      <c r="Q2151" t="str">
        <f>CONCATENATE(C2151,E2151,G2151,I2151)</f>
        <v>34</v>
      </c>
    </row>
    <row r="2152" spans="1:17" x14ac:dyDescent="0.25">
      <c r="A2152">
        <v>2440</v>
      </c>
      <c r="F2152">
        <v>40.431408000000005</v>
      </c>
      <c r="G2152" s="4">
        <v>3</v>
      </c>
      <c r="H2152">
        <v>42.946686</v>
      </c>
      <c r="I2152" s="3">
        <v>4</v>
      </c>
      <c r="P2152">
        <v>2</v>
      </c>
      <c r="Q2152" t="str">
        <f>CONCATENATE(C2152,E2152,G2152,I2152)</f>
        <v>34</v>
      </c>
    </row>
    <row r="2153" spans="1:17" x14ac:dyDescent="0.25">
      <c r="A2153">
        <v>2441</v>
      </c>
      <c r="F2153">
        <v>40.382503</v>
      </c>
      <c r="G2153" s="4">
        <v>3</v>
      </c>
      <c r="H2153">
        <v>42.943561000000003</v>
      </c>
      <c r="I2153" s="3">
        <v>4</v>
      </c>
      <c r="P2153">
        <v>2</v>
      </c>
      <c r="Q2153" t="str">
        <f>CONCATENATE(C2153,E2153,G2153,I2153)</f>
        <v>34</v>
      </c>
    </row>
    <row r="2154" spans="1:17" x14ac:dyDescent="0.25">
      <c r="A2154">
        <v>2442</v>
      </c>
      <c r="F2154">
        <v>40.371464000000003</v>
      </c>
      <c r="G2154" s="4">
        <v>3</v>
      </c>
      <c r="H2154">
        <v>42.911949</v>
      </c>
      <c r="I2154" s="3">
        <v>4</v>
      </c>
      <c r="P2154">
        <v>2</v>
      </c>
      <c r="Q2154" t="str">
        <f>CONCATENATE(C2154,E2154,G2154,I2154)</f>
        <v>34</v>
      </c>
    </row>
    <row r="2155" spans="1:17" x14ac:dyDescent="0.25">
      <c r="A2155">
        <v>2443</v>
      </c>
      <c r="F2155">
        <v>40.387138</v>
      </c>
      <c r="G2155" s="4">
        <v>3</v>
      </c>
      <c r="H2155">
        <v>42.890598000000004</v>
      </c>
      <c r="I2155" s="3">
        <v>4</v>
      </c>
      <c r="P2155">
        <v>2</v>
      </c>
      <c r="Q2155" t="str">
        <f>CONCATENATE(C2155,E2155,G2155,I2155)</f>
        <v>34</v>
      </c>
    </row>
    <row r="2156" spans="1:17" x14ac:dyDescent="0.25">
      <c r="A2156">
        <v>2444</v>
      </c>
      <c r="F2156">
        <v>40.393131000000004</v>
      </c>
      <c r="G2156" s="4">
        <v>3</v>
      </c>
      <c r="H2156">
        <v>42.908359000000004</v>
      </c>
      <c r="I2156" s="3">
        <v>4</v>
      </c>
      <c r="P2156">
        <v>2</v>
      </c>
      <c r="Q2156" t="str">
        <f>CONCATENATE(C2156,E2156,G2156,I2156)</f>
        <v>34</v>
      </c>
    </row>
    <row r="2157" spans="1:17" x14ac:dyDescent="0.25">
      <c r="A2157">
        <v>2445</v>
      </c>
      <c r="D2157">
        <v>25.647991000000005</v>
      </c>
      <c r="E2157" s="5">
        <v>2</v>
      </c>
      <c r="F2157">
        <v>40.387348000000003</v>
      </c>
      <c r="G2157" s="4">
        <v>3</v>
      </c>
      <c r="H2157">
        <v>42.871067000000004</v>
      </c>
      <c r="I2157" s="3">
        <v>4</v>
      </c>
      <c r="P2157">
        <v>3</v>
      </c>
      <c r="Q2157" t="str">
        <f>CONCATENATE(C2157,E2157,G2157,I2157)</f>
        <v>234</v>
      </c>
    </row>
    <row r="2158" spans="1:17" x14ac:dyDescent="0.25">
      <c r="A2158">
        <v>2446</v>
      </c>
      <c r="D2158">
        <v>25.557318000000002</v>
      </c>
      <c r="E2158" s="5">
        <v>2</v>
      </c>
      <c r="F2158">
        <v>40.390007000000004</v>
      </c>
      <c r="G2158" s="4">
        <v>3</v>
      </c>
      <c r="H2158">
        <v>42.921272000000002</v>
      </c>
      <c r="I2158" s="3">
        <v>4</v>
      </c>
      <c r="P2158">
        <v>3</v>
      </c>
      <c r="Q2158" t="str">
        <f>CONCATENATE(C2158,E2158,G2158,I2158)</f>
        <v>234</v>
      </c>
    </row>
    <row r="2159" spans="1:17" x14ac:dyDescent="0.25">
      <c r="A2159">
        <v>2447</v>
      </c>
      <c r="D2159">
        <v>25.539976000000003</v>
      </c>
      <c r="E2159" s="5">
        <v>2</v>
      </c>
      <c r="F2159">
        <v>40.408234</v>
      </c>
      <c r="G2159" s="4">
        <v>3</v>
      </c>
      <c r="P2159">
        <v>2</v>
      </c>
      <c r="Q2159" t="str">
        <f>CONCATENATE(C2159,E2159,G2159,I2159)</f>
        <v>23</v>
      </c>
    </row>
    <row r="2160" spans="1:17" x14ac:dyDescent="0.25">
      <c r="A2160">
        <v>2448</v>
      </c>
      <c r="D2160">
        <v>25.583307000000005</v>
      </c>
      <c r="E2160" s="5">
        <v>2</v>
      </c>
      <c r="F2160">
        <v>40.462917000000004</v>
      </c>
      <c r="G2160" s="4">
        <v>3</v>
      </c>
      <c r="P2160">
        <v>2</v>
      </c>
      <c r="Q2160" t="str">
        <f>CONCATENATE(C2160,E2160,G2160,I2160)</f>
        <v>23</v>
      </c>
    </row>
    <row r="2161" spans="1:17" x14ac:dyDescent="0.25">
      <c r="A2161">
        <v>2449</v>
      </c>
      <c r="D2161">
        <v>25.614660000000001</v>
      </c>
      <c r="E2161" s="5">
        <v>2</v>
      </c>
      <c r="F2161">
        <v>40.462917000000004</v>
      </c>
      <c r="G2161" s="4">
        <v>3</v>
      </c>
      <c r="P2161">
        <v>2</v>
      </c>
      <c r="Q2161" t="str">
        <f>CONCATENATE(C2161,E2161,G2161,I2161)</f>
        <v>23</v>
      </c>
    </row>
    <row r="2162" spans="1:17" x14ac:dyDescent="0.25">
      <c r="A2162">
        <v>2450</v>
      </c>
      <c r="D2162">
        <v>25.623512000000005</v>
      </c>
      <c r="E2162" s="5">
        <v>2</v>
      </c>
      <c r="P2162">
        <v>1</v>
      </c>
      <c r="Q2162" t="str">
        <f>CONCATENATE(C2162,E2162,G2162,I2162)</f>
        <v>2</v>
      </c>
    </row>
    <row r="2163" spans="1:17" x14ac:dyDescent="0.25">
      <c r="A2163">
        <v>2451</v>
      </c>
      <c r="D2163">
        <v>25.602003000000003</v>
      </c>
      <c r="E2163" s="5">
        <v>2</v>
      </c>
      <c r="P2163">
        <v>1</v>
      </c>
      <c r="Q2163" t="str">
        <f>CONCATENATE(C2163,E2163,G2163,I2163)</f>
        <v>2</v>
      </c>
    </row>
    <row r="2164" spans="1:17" x14ac:dyDescent="0.25">
      <c r="A2164">
        <v>2452</v>
      </c>
      <c r="D2164">
        <v>25.594036000000003</v>
      </c>
      <c r="E2164" s="5">
        <v>2</v>
      </c>
      <c r="P2164">
        <v>1</v>
      </c>
      <c r="Q2164" t="str">
        <f>CONCATENATE(C2164,E2164,G2164,I2164)</f>
        <v>2</v>
      </c>
    </row>
    <row r="2165" spans="1:17" x14ac:dyDescent="0.25">
      <c r="A2165">
        <v>2453</v>
      </c>
      <c r="D2165">
        <v>25.561642000000006</v>
      </c>
      <c r="E2165" s="5">
        <v>2</v>
      </c>
      <c r="P2165">
        <v>1</v>
      </c>
      <c r="Q2165" t="str">
        <f>CONCATENATE(C2165,E2165,G2165,I2165)</f>
        <v>2</v>
      </c>
    </row>
    <row r="2166" spans="1:17" x14ac:dyDescent="0.25">
      <c r="A2166">
        <v>2454</v>
      </c>
      <c r="D2166">
        <v>25.563046999999997</v>
      </c>
      <c r="E2166" s="5">
        <v>2</v>
      </c>
      <c r="P2166">
        <v>1</v>
      </c>
      <c r="Q2166" t="str">
        <f>CONCATENATE(C2166,E2166,G2166,I2166)</f>
        <v>2</v>
      </c>
    </row>
    <row r="2167" spans="1:17" x14ac:dyDescent="0.25">
      <c r="A2167">
        <v>2455</v>
      </c>
      <c r="B2167">
        <v>18.132356999999999</v>
      </c>
      <c r="C2167" s="2">
        <v>1</v>
      </c>
      <c r="D2167">
        <v>25.592108000000003</v>
      </c>
      <c r="E2167" s="5">
        <v>2</v>
      </c>
      <c r="P2167">
        <v>2</v>
      </c>
      <c r="Q2167" t="str">
        <f>CONCATENATE(C2167,E2167,G2167,I2167)</f>
        <v>12</v>
      </c>
    </row>
    <row r="2168" spans="1:17" x14ac:dyDescent="0.25">
      <c r="A2168">
        <v>2456</v>
      </c>
      <c r="B2168">
        <v>18.112358</v>
      </c>
      <c r="C2168" s="2">
        <v>1</v>
      </c>
      <c r="D2168">
        <v>25.647991000000005</v>
      </c>
      <c r="E2168" s="5">
        <v>2</v>
      </c>
      <c r="P2168">
        <v>2</v>
      </c>
      <c r="Q2168" t="str">
        <f>CONCATENATE(C2168,E2168,G2168,I2168)</f>
        <v>12</v>
      </c>
    </row>
    <row r="2169" spans="1:17" x14ac:dyDescent="0.25">
      <c r="A2169">
        <v>2457</v>
      </c>
      <c r="B2169">
        <v>18.137409000000005</v>
      </c>
      <c r="C2169" s="2">
        <v>1</v>
      </c>
      <c r="P2169">
        <v>1</v>
      </c>
      <c r="Q2169" t="str">
        <f>CONCATENATE(C2169,E2169,G2169,I2169)</f>
        <v>1</v>
      </c>
    </row>
    <row r="2170" spans="1:17" x14ac:dyDescent="0.25">
      <c r="A2170">
        <v>2458</v>
      </c>
      <c r="B2170">
        <v>18.095640000000003</v>
      </c>
      <c r="C2170" s="2">
        <v>1</v>
      </c>
      <c r="P2170">
        <v>1</v>
      </c>
      <c r="Q2170" t="str">
        <f>CONCATENATE(C2170,E2170,G2170,I2170)</f>
        <v>1</v>
      </c>
    </row>
    <row r="2171" spans="1:17" x14ac:dyDescent="0.25">
      <c r="A2171">
        <v>2459</v>
      </c>
      <c r="B2171">
        <v>18.071943000000005</v>
      </c>
      <c r="C2171" s="2">
        <v>1</v>
      </c>
      <c r="P2171">
        <v>1</v>
      </c>
      <c r="Q2171" t="str">
        <f>CONCATENATE(C2171,E2171,G2171,I2171)</f>
        <v>1</v>
      </c>
    </row>
    <row r="2172" spans="1:17" x14ac:dyDescent="0.25">
      <c r="A2172">
        <v>2460</v>
      </c>
      <c r="B2172">
        <v>18.084702</v>
      </c>
      <c r="C2172" s="2">
        <v>1</v>
      </c>
      <c r="H2172">
        <v>22.938347000000007</v>
      </c>
      <c r="I2172" s="3">
        <v>4</v>
      </c>
      <c r="P2172">
        <v>2</v>
      </c>
      <c r="Q2172" t="str">
        <f>CONCATENATE(C2172,E2172,G2172,I2172)</f>
        <v>14</v>
      </c>
    </row>
    <row r="2173" spans="1:17" x14ac:dyDescent="0.25">
      <c r="A2173">
        <v>2461</v>
      </c>
      <c r="B2173">
        <v>18.132356999999999</v>
      </c>
      <c r="C2173" s="2">
        <v>1</v>
      </c>
      <c r="H2173">
        <v>22.938347000000007</v>
      </c>
      <c r="I2173" s="3">
        <v>4</v>
      </c>
      <c r="J2173">
        <v>37.866703000000001</v>
      </c>
      <c r="K2173" t="s">
        <v>22</v>
      </c>
      <c r="Q2173" t="str">
        <f>CONCATENATE(C2173,E2173,G2173,I2173)</f>
        <v>14</v>
      </c>
    </row>
    <row r="2174" spans="1:17" x14ac:dyDescent="0.25">
      <c r="A2174">
        <v>2490</v>
      </c>
      <c r="Q2174" t="str">
        <f>CONCATENATE(C2174,E2174,G2174,I2174)</f>
        <v/>
      </c>
    </row>
    <row r="2175" spans="1:17" x14ac:dyDescent="0.25">
      <c r="A2175">
        <v>2491</v>
      </c>
      <c r="Q2175" t="str">
        <f>CONCATENATE(C2175,E2175,G2175,I2175)</f>
        <v/>
      </c>
    </row>
    <row r="2176" spans="1:17" x14ac:dyDescent="0.25">
      <c r="A2176">
        <v>2492</v>
      </c>
      <c r="J2176">
        <v>235.82280299999999</v>
      </c>
      <c r="K2176" t="s">
        <v>22</v>
      </c>
      <c r="Q2176" t="str">
        <f>CONCATENATE(C2176,E2176,G2176,I2176)</f>
        <v/>
      </c>
    </row>
    <row r="2177" spans="1:17" x14ac:dyDescent="0.25">
      <c r="A2177">
        <v>2493</v>
      </c>
      <c r="F2177">
        <v>255.91142100000002</v>
      </c>
      <c r="G2177" s="4">
        <v>3</v>
      </c>
      <c r="P2177">
        <v>1</v>
      </c>
      <c r="Q2177" t="str">
        <f>CONCATENATE(C2177,E2177,G2177,I2177)</f>
        <v>3</v>
      </c>
    </row>
    <row r="2178" spans="1:17" x14ac:dyDescent="0.25">
      <c r="A2178">
        <v>2494</v>
      </c>
      <c r="F2178">
        <v>255.89271300000001</v>
      </c>
      <c r="G2178" s="4">
        <v>3</v>
      </c>
      <c r="P2178">
        <v>1</v>
      </c>
      <c r="Q2178" t="str">
        <f>CONCATENATE(C2178,E2178,G2178,I2178)</f>
        <v>3</v>
      </c>
    </row>
    <row r="2179" spans="1:17" x14ac:dyDescent="0.25">
      <c r="A2179">
        <v>2495</v>
      </c>
      <c r="F2179">
        <v>255.89178200000001</v>
      </c>
      <c r="G2179" s="4">
        <v>3</v>
      </c>
      <c r="P2179">
        <v>1</v>
      </c>
      <c r="Q2179" t="str">
        <f>CONCATENATE(C2179,E2179,G2179,I2179)</f>
        <v>3</v>
      </c>
    </row>
    <row r="2180" spans="1:17" x14ac:dyDescent="0.25">
      <c r="A2180">
        <v>2496</v>
      </c>
      <c r="D2180">
        <v>241.29813899999999</v>
      </c>
      <c r="E2180" s="5">
        <v>2</v>
      </c>
      <c r="F2180">
        <v>255.89436499999999</v>
      </c>
      <c r="G2180" s="4">
        <v>3</v>
      </c>
      <c r="P2180">
        <v>2</v>
      </c>
      <c r="Q2180" t="str">
        <f>CONCATENATE(C2180,E2180,G2180,I2180)</f>
        <v>23</v>
      </c>
    </row>
    <row r="2181" spans="1:17" x14ac:dyDescent="0.25">
      <c r="A2181">
        <v>2497</v>
      </c>
      <c r="D2181">
        <v>241.25927100000001</v>
      </c>
      <c r="E2181" s="5">
        <v>2</v>
      </c>
      <c r="F2181">
        <v>255.87880899999999</v>
      </c>
      <c r="G2181" s="4">
        <v>3</v>
      </c>
      <c r="P2181">
        <v>2</v>
      </c>
      <c r="Q2181" t="str">
        <f>CONCATENATE(C2181,E2181,G2181,I2181)</f>
        <v>23</v>
      </c>
    </row>
    <row r="2182" spans="1:17" x14ac:dyDescent="0.25">
      <c r="A2182">
        <v>2498</v>
      </c>
      <c r="D2182">
        <v>241.25673799999998</v>
      </c>
      <c r="E2182" s="5">
        <v>2</v>
      </c>
      <c r="F2182">
        <v>255.92532499999999</v>
      </c>
      <c r="G2182" s="4">
        <v>3</v>
      </c>
      <c r="P2182">
        <v>2</v>
      </c>
      <c r="Q2182" t="str">
        <f>CONCATENATE(C2182,E2182,G2182,I2182)</f>
        <v>23</v>
      </c>
    </row>
    <row r="2183" spans="1:17" x14ac:dyDescent="0.25">
      <c r="A2183">
        <v>2499</v>
      </c>
      <c r="D2183">
        <v>241.251621</v>
      </c>
      <c r="E2183" s="5">
        <v>2</v>
      </c>
      <c r="F2183">
        <v>255.930082</v>
      </c>
      <c r="G2183" s="4">
        <v>3</v>
      </c>
      <c r="P2183">
        <v>2</v>
      </c>
      <c r="Q2183" t="str">
        <f>CONCATENATE(C2183,E2183,G2183,I2183)</f>
        <v>23</v>
      </c>
    </row>
    <row r="2184" spans="1:17" x14ac:dyDescent="0.25">
      <c r="A2184">
        <v>2500</v>
      </c>
      <c r="D2184">
        <v>241.277052</v>
      </c>
      <c r="E2184" s="5">
        <v>2</v>
      </c>
      <c r="F2184">
        <v>255.94543200000001</v>
      </c>
      <c r="G2184" s="4">
        <v>3</v>
      </c>
      <c r="P2184">
        <v>2</v>
      </c>
      <c r="Q2184" t="str">
        <f>CONCATENATE(C2184,E2184,G2184,I2184)</f>
        <v>23</v>
      </c>
    </row>
    <row r="2185" spans="1:17" x14ac:dyDescent="0.25">
      <c r="A2185">
        <v>2501</v>
      </c>
      <c r="D2185">
        <v>241.284492</v>
      </c>
      <c r="E2185" s="5">
        <v>2</v>
      </c>
      <c r="F2185">
        <v>255.91100900000001</v>
      </c>
      <c r="G2185" s="4">
        <v>3</v>
      </c>
      <c r="P2185">
        <v>2</v>
      </c>
      <c r="Q2185" t="str">
        <f>CONCATENATE(C2185,E2185,G2185,I2185)</f>
        <v>23</v>
      </c>
    </row>
    <row r="2186" spans="1:17" x14ac:dyDescent="0.25">
      <c r="A2186">
        <v>2502</v>
      </c>
      <c r="D2186">
        <v>241.30367100000001</v>
      </c>
      <c r="E2186" s="5">
        <v>2</v>
      </c>
      <c r="F2186">
        <v>255.88992100000002</v>
      </c>
      <c r="G2186" s="4">
        <v>3</v>
      </c>
      <c r="P2186">
        <v>2</v>
      </c>
      <c r="Q2186" t="str">
        <f>CONCATENATE(C2186,E2186,G2186,I2186)</f>
        <v>23</v>
      </c>
    </row>
    <row r="2187" spans="1:17" x14ac:dyDescent="0.25">
      <c r="A2187">
        <v>2503</v>
      </c>
      <c r="D2187">
        <v>241.27586099999999</v>
      </c>
      <c r="E2187" s="5">
        <v>2</v>
      </c>
      <c r="F2187">
        <v>255.87684400000001</v>
      </c>
      <c r="G2187" s="4">
        <v>3</v>
      </c>
      <c r="P2187">
        <v>2</v>
      </c>
      <c r="Q2187" t="str">
        <f>CONCATENATE(C2187,E2187,G2187,I2187)</f>
        <v>23</v>
      </c>
    </row>
    <row r="2188" spans="1:17" x14ac:dyDescent="0.25">
      <c r="A2188">
        <v>2504</v>
      </c>
      <c r="D2188">
        <v>241.29808600000001</v>
      </c>
      <c r="E2188" s="5">
        <v>2</v>
      </c>
      <c r="F2188">
        <v>255.90279200000001</v>
      </c>
      <c r="G2188" s="4">
        <v>3</v>
      </c>
      <c r="P2188">
        <v>2</v>
      </c>
      <c r="Q2188" t="str">
        <f>CONCATENATE(C2188,E2188,G2188,I2188)</f>
        <v>23</v>
      </c>
    </row>
    <row r="2189" spans="1:17" x14ac:dyDescent="0.25">
      <c r="A2189">
        <v>2505</v>
      </c>
      <c r="D2189">
        <v>241.29632899999999</v>
      </c>
      <c r="E2189" s="5">
        <v>2</v>
      </c>
      <c r="F2189">
        <v>255.87896499999999</v>
      </c>
      <c r="G2189" s="4">
        <v>3</v>
      </c>
      <c r="P2189">
        <v>2</v>
      </c>
      <c r="Q2189" t="str">
        <f>CONCATENATE(C2189,E2189,G2189,I2189)</f>
        <v>23</v>
      </c>
    </row>
    <row r="2190" spans="1:17" x14ac:dyDescent="0.25">
      <c r="A2190">
        <v>2506</v>
      </c>
      <c r="D2190">
        <v>241.27498399999999</v>
      </c>
      <c r="E2190" s="5">
        <v>2</v>
      </c>
      <c r="F2190">
        <v>255.85084699999999</v>
      </c>
      <c r="G2190" s="4">
        <v>3</v>
      </c>
      <c r="P2190">
        <v>2</v>
      </c>
      <c r="Q2190" t="str">
        <f>CONCATENATE(C2190,E2190,G2190,I2190)</f>
        <v>23</v>
      </c>
    </row>
    <row r="2191" spans="1:17" x14ac:dyDescent="0.25">
      <c r="A2191">
        <v>2507</v>
      </c>
      <c r="D2191">
        <v>241.27306899999999</v>
      </c>
      <c r="E2191" s="5">
        <v>2</v>
      </c>
      <c r="F2191">
        <v>255.92299800000001</v>
      </c>
      <c r="G2191" s="4">
        <v>3</v>
      </c>
      <c r="P2191">
        <v>2</v>
      </c>
      <c r="Q2191" t="str">
        <f>CONCATENATE(C2191,E2191,G2191,I2191)</f>
        <v>23</v>
      </c>
    </row>
    <row r="2192" spans="1:17" x14ac:dyDescent="0.25">
      <c r="A2192">
        <v>2508</v>
      </c>
      <c r="D2192">
        <v>241.26273499999999</v>
      </c>
      <c r="E2192" s="5">
        <v>2</v>
      </c>
      <c r="F2192">
        <v>255.910337</v>
      </c>
      <c r="G2192" s="4">
        <v>3</v>
      </c>
      <c r="P2192">
        <v>2</v>
      </c>
      <c r="Q2192" t="str">
        <f>CONCATENATE(C2192,E2192,G2192,I2192)</f>
        <v>23</v>
      </c>
    </row>
    <row r="2193" spans="1:17" x14ac:dyDescent="0.25">
      <c r="A2193">
        <v>2509</v>
      </c>
      <c r="D2193">
        <v>241.264129</v>
      </c>
      <c r="E2193" s="5">
        <v>2</v>
      </c>
      <c r="F2193">
        <v>255.83844199999999</v>
      </c>
      <c r="G2193" s="4">
        <v>3</v>
      </c>
      <c r="P2193">
        <v>2</v>
      </c>
      <c r="Q2193" t="str">
        <f>CONCATENATE(C2193,E2193,G2193,I2193)</f>
        <v>23</v>
      </c>
    </row>
    <row r="2194" spans="1:17" x14ac:dyDescent="0.25">
      <c r="A2194">
        <v>2510</v>
      </c>
      <c r="D2194">
        <v>241.28521899999998</v>
      </c>
      <c r="E2194" s="5">
        <v>2</v>
      </c>
      <c r="F2194">
        <v>255.81430599999999</v>
      </c>
      <c r="G2194" s="4">
        <v>3</v>
      </c>
      <c r="P2194">
        <v>2</v>
      </c>
      <c r="Q2194" t="str">
        <f>CONCATENATE(C2194,E2194,G2194,I2194)</f>
        <v>23</v>
      </c>
    </row>
    <row r="2195" spans="1:17" x14ac:dyDescent="0.25">
      <c r="A2195">
        <v>2511</v>
      </c>
      <c r="D2195">
        <v>241.276533</v>
      </c>
      <c r="E2195" s="5">
        <v>2</v>
      </c>
      <c r="F2195">
        <v>255.91142100000002</v>
      </c>
      <c r="G2195" s="4">
        <v>3</v>
      </c>
      <c r="P2195">
        <v>2</v>
      </c>
      <c r="Q2195" t="str">
        <f>CONCATENATE(C2195,E2195,G2195,I2195)</f>
        <v>23</v>
      </c>
    </row>
    <row r="2196" spans="1:17" x14ac:dyDescent="0.25">
      <c r="A2196">
        <v>2512</v>
      </c>
      <c r="D2196">
        <v>241.26769400000001</v>
      </c>
      <c r="E2196" s="5">
        <v>2</v>
      </c>
      <c r="F2196">
        <v>255.91142100000002</v>
      </c>
      <c r="G2196" s="4">
        <v>3</v>
      </c>
      <c r="P2196">
        <v>2</v>
      </c>
      <c r="Q2196" t="str">
        <f>CONCATENATE(C2196,E2196,G2196,I2196)</f>
        <v>23</v>
      </c>
    </row>
    <row r="2197" spans="1:17" x14ac:dyDescent="0.25">
      <c r="A2197">
        <v>2513</v>
      </c>
      <c r="D2197">
        <v>241.27234799999999</v>
      </c>
      <c r="E2197" s="5">
        <v>2</v>
      </c>
      <c r="F2197">
        <v>255.91142100000002</v>
      </c>
      <c r="G2197" s="4">
        <v>3</v>
      </c>
      <c r="P2197">
        <v>2</v>
      </c>
      <c r="Q2197" t="str">
        <f>CONCATENATE(C2197,E2197,G2197,I2197)</f>
        <v>23</v>
      </c>
    </row>
    <row r="2198" spans="1:17" x14ac:dyDescent="0.25">
      <c r="A2198">
        <v>2514</v>
      </c>
      <c r="D2198">
        <v>241.31948399999999</v>
      </c>
      <c r="E2198" s="5">
        <v>2</v>
      </c>
      <c r="P2198">
        <v>1</v>
      </c>
      <c r="Q2198" t="str">
        <f>CONCATENATE(C2198,E2198,G2198,I2198)</f>
        <v>2</v>
      </c>
    </row>
    <row r="2199" spans="1:17" x14ac:dyDescent="0.25">
      <c r="A2199">
        <v>2515</v>
      </c>
      <c r="D2199">
        <v>241.25596200000001</v>
      </c>
      <c r="E2199" s="5">
        <v>2</v>
      </c>
      <c r="P2199">
        <v>1</v>
      </c>
      <c r="Q2199" t="str">
        <f>CONCATENATE(C2199,E2199,G2199,I2199)</f>
        <v>2</v>
      </c>
    </row>
    <row r="2200" spans="1:17" x14ac:dyDescent="0.25">
      <c r="A2200">
        <v>2516</v>
      </c>
      <c r="D2200">
        <v>241.29813899999999</v>
      </c>
      <c r="E2200" s="5">
        <v>2</v>
      </c>
      <c r="H2200">
        <v>242.312162</v>
      </c>
      <c r="I2200" s="3">
        <v>4</v>
      </c>
      <c r="P2200">
        <v>2</v>
      </c>
      <c r="Q2200" t="str">
        <f>CONCATENATE(C2200,E2200,G2200,I2200)</f>
        <v>24</v>
      </c>
    </row>
    <row r="2201" spans="1:17" x14ac:dyDescent="0.25">
      <c r="A2201">
        <v>2517</v>
      </c>
      <c r="B2201">
        <v>230.03208100000001</v>
      </c>
      <c r="C2201" s="2">
        <v>1</v>
      </c>
      <c r="H2201">
        <v>242.29288299999999</v>
      </c>
      <c r="I2201" s="3">
        <v>4</v>
      </c>
      <c r="P2201">
        <v>2</v>
      </c>
      <c r="Q2201" t="str">
        <f>CONCATENATE(C2201,E2201,G2201,I2201)</f>
        <v>14</v>
      </c>
    </row>
    <row r="2202" spans="1:17" x14ac:dyDescent="0.25">
      <c r="A2202">
        <v>2518</v>
      </c>
      <c r="B2202">
        <v>229.89320000000001</v>
      </c>
      <c r="C2202" s="2">
        <v>1</v>
      </c>
      <c r="H2202">
        <v>242.240217</v>
      </c>
      <c r="I2202" s="3">
        <v>4</v>
      </c>
      <c r="P2202">
        <v>2</v>
      </c>
      <c r="Q2202" t="str">
        <f>CONCATENATE(C2202,E2202,G2202,I2202)</f>
        <v>14</v>
      </c>
    </row>
    <row r="2203" spans="1:17" x14ac:dyDescent="0.25">
      <c r="A2203">
        <v>2519</v>
      </c>
      <c r="B2203">
        <v>229.994505</v>
      </c>
      <c r="C2203" s="2">
        <v>1</v>
      </c>
      <c r="H2203">
        <v>242.23824999999999</v>
      </c>
      <c r="I2203" s="3">
        <v>4</v>
      </c>
      <c r="P2203">
        <v>2</v>
      </c>
      <c r="Q2203" t="str">
        <f>CONCATENATE(C2203,E2203,G2203,I2203)</f>
        <v>14</v>
      </c>
    </row>
    <row r="2204" spans="1:17" x14ac:dyDescent="0.25">
      <c r="A2204">
        <v>2520</v>
      </c>
      <c r="B2204">
        <v>229.975122</v>
      </c>
      <c r="C2204" s="2">
        <v>1</v>
      </c>
      <c r="H2204">
        <v>242.23520400000001</v>
      </c>
      <c r="I2204" s="3">
        <v>4</v>
      </c>
      <c r="P2204">
        <v>2</v>
      </c>
      <c r="Q2204" t="str">
        <f>CONCATENATE(C2204,E2204,G2204,I2204)</f>
        <v>14</v>
      </c>
    </row>
    <row r="2205" spans="1:17" x14ac:dyDescent="0.25">
      <c r="A2205">
        <v>2521</v>
      </c>
      <c r="B2205">
        <v>229.97734399999999</v>
      </c>
      <c r="C2205" s="2">
        <v>1</v>
      </c>
      <c r="H2205">
        <v>242.30415099999999</v>
      </c>
      <c r="I2205" s="3">
        <v>4</v>
      </c>
      <c r="P2205">
        <v>2</v>
      </c>
      <c r="Q2205" t="str">
        <f>CONCATENATE(C2205,E2205,G2205,I2205)</f>
        <v>14</v>
      </c>
    </row>
    <row r="2206" spans="1:17" x14ac:dyDescent="0.25">
      <c r="A2206">
        <v>2522</v>
      </c>
      <c r="B2206">
        <v>230.010786</v>
      </c>
      <c r="C2206" s="2">
        <v>1</v>
      </c>
      <c r="H2206">
        <v>242.29820799999999</v>
      </c>
      <c r="I2206" s="3">
        <v>4</v>
      </c>
      <c r="P2206">
        <v>2</v>
      </c>
      <c r="Q2206" t="str">
        <f>CONCATENATE(C2206,E2206,G2206,I2206)</f>
        <v>14</v>
      </c>
    </row>
    <row r="2207" spans="1:17" x14ac:dyDescent="0.25">
      <c r="A2207">
        <v>2523</v>
      </c>
      <c r="B2207">
        <v>229.987371</v>
      </c>
      <c r="C2207" s="2">
        <v>1</v>
      </c>
      <c r="H2207">
        <v>242.32798</v>
      </c>
      <c r="I2207" s="3">
        <v>4</v>
      </c>
      <c r="P2207">
        <v>2</v>
      </c>
      <c r="Q2207" t="str">
        <f>CONCATENATE(C2207,E2207,G2207,I2207)</f>
        <v>14</v>
      </c>
    </row>
    <row r="2208" spans="1:17" x14ac:dyDescent="0.25">
      <c r="A2208">
        <v>2524</v>
      </c>
      <c r="B2208">
        <v>229.992696</v>
      </c>
      <c r="C2208" s="2">
        <v>1</v>
      </c>
      <c r="H2208">
        <v>242.29396800000001</v>
      </c>
      <c r="I2208" s="3">
        <v>4</v>
      </c>
      <c r="P2208">
        <v>2</v>
      </c>
      <c r="Q2208" t="str">
        <f>CONCATENATE(C2208,E2208,G2208,I2208)</f>
        <v>14</v>
      </c>
    </row>
    <row r="2209" spans="1:17" x14ac:dyDescent="0.25">
      <c r="A2209">
        <v>2525</v>
      </c>
      <c r="B2209">
        <v>230.014715</v>
      </c>
      <c r="C2209" s="2">
        <v>1</v>
      </c>
      <c r="H2209">
        <v>242.285492</v>
      </c>
      <c r="I2209" s="3">
        <v>4</v>
      </c>
      <c r="P2209">
        <v>2</v>
      </c>
      <c r="Q2209" t="str">
        <f>CONCATENATE(C2209,E2209,G2209,I2209)</f>
        <v>14</v>
      </c>
    </row>
    <row r="2210" spans="1:17" x14ac:dyDescent="0.25">
      <c r="A2210">
        <v>2526</v>
      </c>
      <c r="B2210">
        <v>230.00592599999999</v>
      </c>
      <c r="C2210" s="2">
        <v>1</v>
      </c>
      <c r="H2210">
        <v>242.30337700000001</v>
      </c>
      <c r="I2210" s="3">
        <v>4</v>
      </c>
      <c r="P2210">
        <v>2</v>
      </c>
      <c r="Q2210" t="str">
        <f>CONCATENATE(C2210,E2210,G2210,I2210)</f>
        <v>14</v>
      </c>
    </row>
    <row r="2211" spans="1:17" x14ac:dyDescent="0.25">
      <c r="A2211">
        <v>2527</v>
      </c>
      <c r="B2211">
        <v>230.002308</v>
      </c>
      <c r="C2211" s="2">
        <v>1</v>
      </c>
      <c r="H2211">
        <v>242.30435699999998</v>
      </c>
      <c r="I2211" s="3">
        <v>4</v>
      </c>
      <c r="P2211">
        <v>2</v>
      </c>
      <c r="Q2211" t="str">
        <f>CONCATENATE(C2211,E2211,G2211,I2211)</f>
        <v>14</v>
      </c>
    </row>
    <row r="2212" spans="1:17" x14ac:dyDescent="0.25">
      <c r="A2212">
        <v>2528</v>
      </c>
      <c r="B2212">
        <v>229.989284</v>
      </c>
      <c r="C2212" s="2">
        <v>1</v>
      </c>
      <c r="H2212">
        <v>242.32865100000001</v>
      </c>
      <c r="I2212" s="3">
        <v>4</v>
      </c>
      <c r="P2212">
        <v>2</v>
      </c>
      <c r="Q2212" t="str">
        <f>CONCATENATE(C2212,E2212,G2212,I2212)</f>
        <v>14</v>
      </c>
    </row>
    <row r="2213" spans="1:17" x14ac:dyDescent="0.25">
      <c r="A2213">
        <v>2529</v>
      </c>
      <c r="B2213">
        <v>229.97352000000001</v>
      </c>
      <c r="C2213" s="2">
        <v>1</v>
      </c>
      <c r="H2213">
        <v>242.32513599999999</v>
      </c>
      <c r="I2213" s="3">
        <v>4</v>
      </c>
      <c r="P2213">
        <v>2</v>
      </c>
      <c r="Q2213" t="str">
        <f>CONCATENATE(C2213,E2213,G2213,I2213)</f>
        <v>14</v>
      </c>
    </row>
    <row r="2214" spans="1:17" x14ac:dyDescent="0.25">
      <c r="A2214">
        <v>2530</v>
      </c>
      <c r="B2214">
        <v>229.98933600000001</v>
      </c>
      <c r="C2214" s="2">
        <v>1</v>
      </c>
      <c r="H2214">
        <v>242.31934699999999</v>
      </c>
      <c r="I2214" s="3">
        <v>4</v>
      </c>
      <c r="P2214">
        <v>2</v>
      </c>
      <c r="Q2214" t="str">
        <f>CONCATENATE(C2214,E2214,G2214,I2214)</f>
        <v>14</v>
      </c>
    </row>
    <row r="2215" spans="1:17" x14ac:dyDescent="0.25">
      <c r="A2215">
        <v>2531</v>
      </c>
      <c r="B2215">
        <v>230.00391199999999</v>
      </c>
      <c r="C2215" s="2">
        <v>1</v>
      </c>
      <c r="H2215">
        <v>242.24672899999999</v>
      </c>
      <c r="I2215" s="3">
        <v>4</v>
      </c>
      <c r="P2215">
        <v>2</v>
      </c>
      <c r="Q2215" t="str">
        <f>CONCATENATE(C2215,E2215,G2215,I2215)</f>
        <v>14</v>
      </c>
    </row>
    <row r="2216" spans="1:17" x14ac:dyDescent="0.25">
      <c r="A2216">
        <v>2532</v>
      </c>
      <c r="B2216">
        <v>230.09570500000001</v>
      </c>
      <c r="C2216" s="2">
        <v>1</v>
      </c>
      <c r="H2216">
        <v>242.312162</v>
      </c>
      <c r="I2216" s="3">
        <v>4</v>
      </c>
      <c r="P2216">
        <v>2</v>
      </c>
      <c r="Q2216" t="str">
        <f>CONCATENATE(C2216,E2216,G2216,I2216)</f>
        <v>14</v>
      </c>
    </row>
    <row r="2217" spans="1:17" x14ac:dyDescent="0.25">
      <c r="A2217">
        <v>2533</v>
      </c>
      <c r="B2217">
        <v>230.03208100000001</v>
      </c>
      <c r="C2217" s="2">
        <v>1</v>
      </c>
      <c r="D2217">
        <v>220.762024</v>
      </c>
      <c r="E2217" s="5">
        <v>2</v>
      </c>
      <c r="H2217">
        <v>242.312162</v>
      </c>
      <c r="I2217" s="3">
        <v>4</v>
      </c>
      <c r="P2217">
        <v>3</v>
      </c>
      <c r="Q2217" t="str">
        <f>CONCATENATE(C2217,E2217,G2217,I2217)</f>
        <v>124</v>
      </c>
    </row>
    <row r="2218" spans="1:17" x14ac:dyDescent="0.25">
      <c r="A2218">
        <v>2534</v>
      </c>
      <c r="D2218">
        <v>220.77132699999999</v>
      </c>
      <c r="E2218" s="5">
        <v>2</v>
      </c>
      <c r="F2218">
        <v>231.46212399999999</v>
      </c>
      <c r="G2218" s="4">
        <v>3</v>
      </c>
      <c r="P2218">
        <v>2</v>
      </c>
      <c r="Q2218" t="str">
        <f>CONCATENATE(C2218,E2218,G2218,I2218)</f>
        <v>23</v>
      </c>
    </row>
    <row r="2219" spans="1:17" x14ac:dyDescent="0.25">
      <c r="A2219">
        <v>2535</v>
      </c>
      <c r="D2219">
        <v>220.748741</v>
      </c>
      <c r="E2219" s="5">
        <v>2</v>
      </c>
      <c r="F2219">
        <v>231.44175899999999</v>
      </c>
      <c r="G2219" s="4">
        <v>3</v>
      </c>
      <c r="P2219">
        <v>2</v>
      </c>
      <c r="Q2219" t="str">
        <f>CONCATENATE(C2219,E2219,G2219,I2219)</f>
        <v>23</v>
      </c>
    </row>
    <row r="2220" spans="1:17" x14ac:dyDescent="0.25">
      <c r="A2220">
        <v>2536</v>
      </c>
      <c r="D2220">
        <v>220.70858100000001</v>
      </c>
      <c r="E2220" s="5">
        <v>2</v>
      </c>
      <c r="F2220">
        <v>231.427494</v>
      </c>
      <c r="G2220" s="4">
        <v>3</v>
      </c>
      <c r="P2220">
        <v>2</v>
      </c>
      <c r="Q2220" t="str">
        <f>CONCATENATE(C2220,E2220,G2220,I2220)</f>
        <v>23</v>
      </c>
    </row>
    <row r="2221" spans="1:17" x14ac:dyDescent="0.25">
      <c r="A2221">
        <v>2537</v>
      </c>
      <c r="D2221">
        <v>220.72961699999999</v>
      </c>
      <c r="E2221" s="5">
        <v>2</v>
      </c>
      <c r="F2221">
        <v>231.40263300000001</v>
      </c>
      <c r="G2221" s="4">
        <v>3</v>
      </c>
      <c r="P2221">
        <v>2</v>
      </c>
      <c r="Q2221" t="str">
        <f>CONCATENATE(C2221,E2221,G2221,I2221)</f>
        <v>23</v>
      </c>
    </row>
    <row r="2222" spans="1:17" x14ac:dyDescent="0.25">
      <c r="A2222">
        <v>2538</v>
      </c>
      <c r="D2222">
        <v>220.72253599999999</v>
      </c>
      <c r="E2222" s="5">
        <v>2</v>
      </c>
      <c r="F2222">
        <v>231.42480399999999</v>
      </c>
      <c r="G2222" s="4">
        <v>3</v>
      </c>
      <c r="P2222">
        <v>2</v>
      </c>
      <c r="Q2222" t="str">
        <f>CONCATENATE(C2222,E2222,G2222,I2222)</f>
        <v>23</v>
      </c>
    </row>
    <row r="2223" spans="1:17" x14ac:dyDescent="0.25">
      <c r="A2223">
        <v>2539</v>
      </c>
      <c r="D2223">
        <v>220.714834</v>
      </c>
      <c r="E2223" s="5">
        <v>2</v>
      </c>
      <c r="F2223">
        <v>231.38340499999998</v>
      </c>
      <c r="G2223" s="4">
        <v>3</v>
      </c>
      <c r="P2223">
        <v>2</v>
      </c>
      <c r="Q2223" t="str">
        <f>CONCATENATE(C2223,E2223,G2223,I2223)</f>
        <v>23</v>
      </c>
    </row>
    <row r="2224" spans="1:17" x14ac:dyDescent="0.25">
      <c r="A2224">
        <v>2540</v>
      </c>
      <c r="D2224">
        <v>220.75303</v>
      </c>
      <c r="E2224" s="5">
        <v>2</v>
      </c>
      <c r="F2224">
        <v>231.38795400000001</v>
      </c>
      <c r="G2224" s="4">
        <v>3</v>
      </c>
      <c r="P2224">
        <v>2</v>
      </c>
      <c r="Q2224" t="str">
        <f>CONCATENATE(C2224,E2224,G2224,I2224)</f>
        <v>23</v>
      </c>
    </row>
    <row r="2225" spans="1:17" x14ac:dyDescent="0.25">
      <c r="A2225">
        <v>2541</v>
      </c>
      <c r="D2225">
        <v>220.75437399999998</v>
      </c>
      <c r="E2225" s="5">
        <v>2</v>
      </c>
      <c r="F2225">
        <v>231.38826299999999</v>
      </c>
      <c r="G2225" s="4">
        <v>3</v>
      </c>
      <c r="P2225">
        <v>2</v>
      </c>
      <c r="Q2225" t="str">
        <f>CONCATENATE(C2225,E2225,G2225,I2225)</f>
        <v>23</v>
      </c>
    </row>
    <row r="2226" spans="1:17" x14ac:dyDescent="0.25">
      <c r="A2226">
        <v>2542</v>
      </c>
      <c r="D2226">
        <v>220.81128100000001</v>
      </c>
      <c r="E2226" s="5">
        <v>2</v>
      </c>
      <c r="F2226">
        <v>231.42827</v>
      </c>
      <c r="G2226" s="4">
        <v>3</v>
      </c>
      <c r="P2226">
        <v>2</v>
      </c>
      <c r="Q2226" t="str">
        <f>CONCATENATE(C2226,E2226,G2226,I2226)</f>
        <v>23</v>
      </c>
    </row>
    <row r="2227" spans="1:17" x14ac:dyDescent="0.25">
      <c r="A2227">
        <v>2543</v>
      </c>
      <c r="D2227">
        <v>220.77598</v>
      </c>
      <c r="E2227" s="5">
        <v>2</v>
      </c>
      <c r="F2227">
        <v>231.427751</v>
      </c>
      <c r="G2227" s="4">
        <v>3</v>
      </c>
      <c r="P2227">
        <v>2</v>
      </c>
      <c r="Q2227" t="str">
        <f>CONCATENATE(C2227,E2227,G2227,I2227)</f>
        <v>23</v>
      </c>
    </row>
    <row r="2228" spans="1:17" x14ac:dyDescent="0.25">
      <c r="A2228">
        <v>2544</v>
      </c>
      <c r="D2228">
        <v>220.723828</v>
      </c>
      <c r="E2228" s="5">
        <v>2</v>
      </c>
      <c r="F2228">
        <v>231.44398100000001</v>
      </c>
      <c r="G2228" s="4">
        <v>3</v>
      </c>
      <c r="P2228">
        <v>2</v>
      </c>
      <c r="Q2228" t="str">
        <f>CONCATENATE(C2228,E2228,G2228,I2228)</f>
        <v>23</v>
      </c>
    </row>
    <row r="2229" spans="1:17" x14ac:dyDescent="0.25">
      <c r="A2229">
        <v>2545</v>
      </c>
      <c r="D2229">
        <v>220.75561400000001</v>
      </c>
      <c r="E2229" s="5">
        <v>2</v>
      </c>
      <c r="F2229">
        <v>231.41607299999998</v>
      </c>
      <c r="G2229" s="4">
        <v>3</v>
      </c>
      <c r="P2229">
        <v>2</v>
      </c>
      <c r="Q2229" t="str">
        <f>CONCATENATE(C2229,E2229,G2229,I2229)</f>
        <v>23</v>
      </c>
    </row>
    <row r="2230" spans="1:17" x14ac:dyDescent="0.25">
      <c r="A2230">
        <v>2546</v>
      </c>
      <c r="D2230">
        <v>220.827923</v>
      </c>
      <c r="E2230" s="5">
        <v>2</v>
      </c>
      <c r="F2230">
        <v>231.559293</v>
      </c>
      <c r="G2230" s="4">
        <v>3</v>
      </c>
      <c r="P2230">
        <v>2</v>
      </c>
      <c r="Q2230" t="str">
        <f>CONCATENATE(C2230,E2230,G2230,I2230)</f>
        <v>23</v>
      </c>
    </row>
    <row r="2231" spans="1:17" x14ac:dyDescent="0.25">
      <c r="A2231">
        <v>2547</v>
      </c>
      <c r="D2231">
        <v>220.762024</v>
      </c>
      <c r="E2231" s="5">
        <v>2</v>
      </c>
      <c r="F2231">
        <v>231.60363899999999</v>
      </c>
      <c r="G2231" s="4">
        <v>3</v>
      </c>
      <c r="P2231">
        <v>2</v>
      </c>
      <c r="Q2231" t="str">
        <f>CONCATENATE(C2231,E2231,G2231,I2231)</f>
        <v>23</v>
      </c>
    </row>
    <row r="2232" spans="1:17" x14ac:dyDescent="0.25">
      <c r="A2232">
        <v>2548</v>
      </c>
      <c r="D2232">
        <v>220.762024</v>
      </c>
      <c r="E2232" s="5">
        <v>2</v>
      </c>
      <c r="F2232">
        <v>231.46212399999999</v>
      </c>
      <c r="G2232" s="4">
        <v>3</v>
      </c>
      <c r="P2232">
        <v>2</v>
      </c>
      <c r="Q2232" t="str">
        <f>CONCATENATE(C2232,E2232,G2232,I2232)</f>
        <v>23</v>
      </c>
    </row>
    <row r="2233" spans="1:17" x14ac:dyDescent="0.25">
      <c r="A2233">
        <v>2549</v>
      </c>
      <c r="H2233">
        <v>220.955174</v>
      </c>
      <c r="I2233" s="3">
        <v>4</v>
      </c>
      <c r="P2233">
        <v>1</v>
      </c>
      <c r="Q2233" t="str">
        <f>CONCATENATE(C2233,E2233,G2233,I2233)</f>
        <v>4</v>
      </c>
    </row>
    <row r="2234" spans="1:17" x14ac:dyDescent="0.25">
      <c r="A2234">
        <v>2550</v>
      </c>
      <c r="B2234">
        <v>211.39102500000001</v>
      </c>
      <c r="C2234" s="2">
        <v>1</v>
      </c>
      <c r="H2234">
        <v>220.874078</v>
      </c>
      <c r="I2234" s="3">
        <v>4</v>
      </c>
      <c r="P2234">
        <v>2</v>
      </c>
      <c r="Q2234" t="str">
        <f>CONCATENATE(C2234,E2234,G2234,I2234)</f>
        <v>14</v>
      </c>
    </row>
    <row r="2235" spans="1:17" x14ac:dyDescent="0.25">
      <c r="A2235">
        <v>2551</v>
      </c>
      <c r="B2235">
        <v>211.416248</v>
      </c>
      <c r="C2235" s="2">
        <v>1</v>
      </c>
      <c r="H2235">
        <v>220.889894</v>
      </c>
      <c r="I2235" s="3">
        <v>4</v>
      </c>
      <c r="P2235">
        <v>2</v>
      </c>
      <c r="Q2235" t="str">
        <f>CONCATENATE(C2235,E2235,G2235,I2235)</f>
        <v>14</v>
      </c>
    </row>
    <row r="2236" spans="1:17" x14ac:dyDescent="0.25">
      <c r="A2236">
        <v>2552</v>
      </c>
      <c r="B2236">
        <v>211.526804</v>
      </c>
      <c r="C2236" s="2">
        <v>1</v>
      </c>
      <c r="H2236">
        <v>220.92101</v>
      </c>
      <c r="I2236" s="3">
        <v>4</v>
      </c>
      <c r="P2236">
        <v>2</v>
      </c>
      <c r="Q2236" t="str">
        <f>CONCATENATE(C2236,E2236,G2236,I2236)</f>
        <v>14</v>
      </c>
    </row>
    <row r="2237" spans="1:17" x14ac:dyDescent="0.25">
      <c r="A2237">
        <v>2553</v>
      </c>
      <c r="B2237">
        <v>211.49946199999999</v>
      </c>
      <c r="C2237" s="2">
        <v>1</v>
      </c>
      <c r="H2237">
        <v>220.91832199999999</v>
      </c>
      <c r="I2237" s="3">
        <v>4</v>
      </c>
      <c r="P2237">
        <v>2</v>
      </c>
      <c r="Q2237" t="str">
        <f>CONCATENATE(C2237,E2237,G2237,I2237)</f>
        <v>14</v>
      </c>
    </row>
    <row r="2238" spans="1:17" x14ac:dyDescent="0.25">
      <c r="A2238">
        <v>2554</v>
      </c>
      <c r="B2238">
        <v>211.424104</v>
      </c>
      <c r="C2238" s="2">
        <v>1</v>
      </c>
      <c r="H2238">
        <v>220.89992100000001</v>
      </c>
      <c r="I2238" s="3">
        <v>4</v>
      </c>
      <c r="P2238">
        <v>2</v>
      </c>
      <c r="Q2238" t="str">
        <f>CONCATENATE(C2238,E2238,G2238,I2238)</f>
        <v>14</v>
      </c>
    </row>
    <row r="2239" spans="1:17" x14ac:dyDescent="0.25">
      <c r="A2239">
        <v>2555</v>
      </c>
      <c r="B2239">
        <v>211.428652</v>
      </c>
      <c r="C2239" s="2">
        <v>1</v>
      </c>
      <c r="H2239">
        <v>220.91118900000001</v>
      </c>
      <c r="I2239" s="3">
        <v>4</v>
      </c>
      <c r="P2239">
        <v>2</v>
      </c>
      <c r="Q2239" t="str">
        <f>CONCATENATE(C2239,E2239,G2239,I2239)</f>
        <v>14</v>
      </c>
    </row>
    <row r="2240" spans="1:17" x14ac:dyDescent="0.25">
      <c r="A2240">
        <v>2556</v>
      </c>
      <c r="B2240">
        <v>211.37102300000001</v>
      </c>
      <c r="C2240" s="2">
        <v>1</v>
      </c>
      <c r="H2240">
        <v>220.93217300000001</v>
      </c>
      <c r="I2240" s="3">
        <v>4</v>
      </c>
      <c r="P2240">
        <v>2</v>
      </c>
      <c r="Q2240" t="str">
        <f>CONCATENATE(C2240,E2240,G2240,I2240)</f>
        <v>14</v>
      </c>
    </row>
    <row r="2241" spans="1:17" x14ac:dyDescent="0.25">
      <c r="A2241">
        <v>2557</v>
      </c>
      <c r="B2241">
        <v>211.48044200000001</v>
      </c>
      <c r="C2241" s="2">
        <v>1</v>
      </c>
      <c r="H2241">
        <v>220.949488</v>
      </c>
      <c r="I2241" s="3">
        <v>4</v>
      </c>
      <c r="P2241">
        <v>2</v>
      </c>
      <c r="Q2241" t="str">
        <f>CONCATENATE(C2241,E2241,G2241,I2241)</f>
        <v>14</v>
      </c>
    </row>
    <row r="2242" spans="1:17" x14ac:dyDescent="0.25">
      <c r="A2242">
        <v>2558</v>
      </c>
      <c r="B2242">
        <v>211.411338</v>
      </c>
      <c r="C2242" s="2">
        <v>1</v>
      </c>
      <c r="H2242">
        <v>220.95269300000001</v>
      </c>
      <c r="I2242" s="3">
        <v>4</v>
      </c>
      <c r="P2242">
        <v>2</v>
      </c>
      <c r="Q2242" t="str">
        <f>CONCATENATE(C2242,E2242,G2242,I2242)</f>
        <v>14</v>
      </c>
    </row>
    <row r="2243" spans="1:17" x14ac:dyDescent="0.25">
      <c r="A2243">
        <v>2559</v>
      </c>
      <c r="B2243">
        <v>211.46353999999999</v>
      </c>
      <c r="C2243" s="2">
        <v>1</v>
      </c>
      <c r="H2243">
        <v>220.909897</v>
      </c>
      <c r="I2243" s="3">
        <v>4</v>
      </c>
      <c r="P2243">
        <v>2</v>
      </c>
      <c r="Q2243" t="str">
        <f>CONCATENATE(C2243,E2243,G2243,I2243)</f>
        <v>14</v>
      </c>
    </row>
    <row r="2244" spans="1:17" x14ac:dyDescent="0.25">
      <c r="A2244">
        <v>2560</v>
      </c>
      <c r="B2244">
        <v>211.45289299999999</v>
      </c>
      <c r="C2244" s="2">
        <v>1</v>
      </c>
      <c r="H2244">
        <v>220.91997599999999</v>
      </c>
      <c r="I2244" s="3">
        <v>4</v>
      </c>
      <c r="P2244">
        <v>2</v>
      </c>
      <c r="Q2244" t="str">
        <f>CONCATENATE(C2244,E2244,G2244,I2244)</f>
        <v>14</v>
      </c>
    </row>
    <row r="2245" spans="1:17" x14ac:dyDescent="0.25">
      <c r="A2245">
        <v>2561</v>
      </c>
      <c r="B2245">
        <v>211.46400499999999</v>
      </c>
      <c r="C2245" s="2">
        <v>1</v>
      </c>
      <c r="H2245">
        <v>220.891032</v>
      </c>
      <c r="I2245" s="3">
        <v>4</v>
      </c>
      <c r="P2245">
        <v>2</v>
      </c>
      <c r="Q2245" t="str">
        <f>CONCATENATE(C2245,E2245,G2245,I2245)</f>
        <v>14</v>
      </c>
    </row>
    <row r="2246" spans="1:17" x14ac:dyDescent="0.25">
      <c r="A2246">
        <v>2562</v>
      </c>
      <c r="B2246">
        <v>211.471035</v>
      </c>
      <c r="C2246" s="2">
        <v>1</v>
      </c>
      <c r="H2246">
        <v>221.00799699999999</v>
      </c>
      <c r="I2246" s="3">
        <v>4</v>
      </c>
      <c r="P2246">
        <v>2</v>
      </c>
      <c r="Q2246" t="str">
        <f>CONCATENATE(C2246,E2246,G2246,I2246)</f>
        <v>14</v>
      </c>
    </row>
    <row r="2247" spans="1:17" x14ac:dyDescent="0.25">
      <c r="A2247">
        <v>2563</v>
      </c>
      <c r="B2247">
        <v>211.39102500000001</v>
      </c>
      <c r="C2247" s="2">
        <v>1</v>
      </c>
      <c r="H2247">
        <v>220.955174</v>
      </c>
      <c r="I2247" s="3">
        <v>4</v>
      </c>
      <c r="P2247">
        <v>2</v>
      </c>
      <c r="Q2247" t="str">
        <f>CONCATENATE(C2247,E2247,G2247,I2247)</f>
        <v>14</v>
      </c>
    </row>
    <row r="2248" spans="1:17" x14ac:dyDescent="0.25">
      <c r="A2248">
        <v>2564</v>
      </c>
      <c r="F2248">
        <v>212.53669299999999</v>
      </c>
      <c r="G2248" s="4">
        <v>3</v>
      </c>
      <c r="P2248">
        <v>1</v>
      </c>
      <c r="Q2248" t="str">
        <f>CONCATENATE(C2248,E2248,G2248,I2248)</f>
        <v>3</v>
      </c>
    </row>
    <row r="2249" spans="1:17" x14ac:dyDescent="0.25">
      <c r="A2249">
        <v>2565</v>
      </c>
      <c r="D2249">
        <v>199.744598</v>
      </c>
      <c r="E2249" s="5">
        <v>2</v>
      </c>
      <c r="F2249">
        <v>212.39176599999999</v>
      </c>
      <c r="G2249" s="4">
        <v>3</v>
      </c>
      <c r="P2249">
        <v>2</v>
      </c>
      <c r="Q2249" t="str">
        <f>CONCATENATE(C2249,E2249,G2249,I2249)</f>
        <v>23</v>
      </c>
    </row>
    <row r="2250" spans="1:17" x14ac:dyDescent="0.25">
      <c r="A2250">
        <v>2566</v>
      </c>
      <c r="D2250">
        <v>199.74941899999999</v>
      </c>
      <c r="E2250" s="5">
        <v>2</v>
      </c>
      <c r="F2250">
        <v>212.43890300000001</v>
      </c>
      <c r="G2250" s="4">
        <v>3</v>
      </c>
      <c r="P2250">
        <v>2</v>
      </c>
      <c r="Q2250" t="str">
        <f>CONCATENATE(C2250,E2250,G2250,I2250)</f>
        <v>23</v>
      </c>
    </row>
    <row r="2251" spans="1:17" x14ac:dyDescent="0.25">
      <c r="A2251">
        <v>2567</v>
      </c>
      <c r="D2251">
        <v>199.729919</v>
      </c>
      <c r="E2251" s="5">
        <v>2</v>
      </c>
      <c r="F2251">
        <v>212.50025400000001</v>
      </c>
      <c r="G2251" s="4">
        <v>3</v>
      </c>
      <c r="P2251">
        <v>2</v>
      </c>
      <c r="Q2251" t="str">
        <f>CONCATENATE(C2251,E2251,G2251,I2251)</f>
        <v>23</v>
      </c>
    </row>
    <row r="2252" spans="1:17" x14ac:dyDescent="0.25">
      <c r="A2252">
        <v>2568</v>
      </c>
      <c r="D2252">
        <v>199.74023699999998</v>
      </c>
      <c r="E2252" s="5">
        <v>2</v>
      </c>
      <c r="F2252">
        <v>212.47280900000001</v>
      </c>
      <c r="G2252" s="4">
        <v>3</v>
      </c>
      <c r="P2252">
        <v>2</v>
      </c>
      <c r="Q2252" t="str">
        <f>CONCATENATE(C2252,E2252,G2252,I2252)</f>
        <v>23</v>
      </c>
    </row>
    <row r="2253" spans="1:17" x14ac:dyDescent="0.25">
      <c r="A2253">
        <v>2569</v>
      </c>
      <c r="D2253">
        <v>199.74295699999999</v>
      </c>
      <c r="E2253" s="5">
        <v>2</v>
      </c>
      <c r="F2253">
        <v>212.42365599999999</v>
      </c>
      <c r="G2253" s="4">
        <v>3</v>
      </c>
      <c r="P2253">
        <v>2</v>
      </c>
      <c r="Q2253" t="str">
        <f>CONCATENATE(C2253,E2253,G2253,I2253)</f>
        <v>23</v>
      </c>
    </row>
    <row r="2254" spans="1:17" x14ac:dyDescent="0.25">
      <c r="A2254">
        <v>2570</v>
      </c>
      <c r="D2254">
        <v>199.75891799999999</v>
      </c>
      <c r="E2254" s="5">
        <v>2</v>
      </c>
      <c r="F2254">
        <v>212.45285799999999</v>
      </c>
      <c r="G2254" s="4">
        <v>3</v>
      </c>
      <c r="P2254">
        <v>2</v>
      </c>
      <c r="Q2254" t="str">
        <f>CONCATENATE(C2254,E2254,G2254,I2254)</f>
        <v>23</v>
      </c>
    </row>
    <row r="2255" spans="1:17" x14ac:dyDescent="0.25">
      <c r="A2255">
        <v>2571</v>
      </c>
      <c r="D2255">
        <v>199.75912399999999</v>
      </c>
      <c r="E2255" s="5">
        <v>2</v>
      </c>
      <c r="F2255">
        <v>212.467692</v>
      </c>
      <c r="G2255" s="4">
        <v>3</v>
      </c>
      <c r="P2255">
        <v>2</v>
      </c>
      <c r="Q2255" t="str">
        <f>CONCATENATE(C2255,E2255,G2255,I2255)</f>
        <v>23</v>
      </c>
    </row>
    <row r="2256" spans="1:17" x14ac:dyDescent="0.25">
      <c r="A2256">
        <v>2572</v>
      </c>
      <c r="D2256">
        <v>199.77200199999999</v>
      </c>
      <c r="E2256" s="5">
        <v>2</v>
      </c>
      <c r="F2256">
        <v>212.55431799999999</v>
      </c>
      <c r="G2256" s="4">
        <v>3</v>
      </c>
      <c r="P2256">
        <v>2</v>
      </c>
      <c r="Q2256" t="str">
        <f>CONCATENATE(C2256,E2256,G2256,I2256)</f>
        <v>23</v>
      </c>
    </row>
    <row r="2257" spans="1:17" x14ac:dyDescent="0.25">
      <c r="A2257">
        <v>2573</v>
      </c>
      <c r="D2257">
        <v>199.77077</v>
      </c>
      <c r="E2257" s="5">
        <v>2</v>
      </c>
      <c r="F2257">
        <v>212.573286</v>
      </c>
      <c r="G2257" s="4">
        <v>3</v>
      </c>
      <c r="P2257">
        <v>2</v>
      </c>
      <c r="Q2257" t="str">
        <f>CONCATENATE(C2257,E2257,G2257,I2257)</f>
        <v>23</v>
      </c>
    </row>
    <row r="2258" spans="1:17" x14ac:dyDescent="0.25">
      <c r="A2258">
        <v>2574</v>
      </c>
      <c r="D2258">
        <v>199.769126</v>
      </c>
      <c r="E2258" s="5">
        <v>2</v>
      </c>
      <c r="F2258">
        <v>212.61866599999999</v>
      </c>
      <c r="G2258" s="4">
        <v>3</v>
      </c>
      <c r="P2258">
        <v>2</v>
      </c>
      <c r="Q2258" t="str">
        <f>CONCATENATE(C2258,E2258,G2258,I2258)</f>
        <v>23</v>
      </c>
    </row>
    <row r="2259" spans="1:17" x14ac:dyDescent="0.25">
      <c r="A2259">
        <v>2575</v>
      </c>
      <c r="D2259">
        <v>199.76081399999998</v>
      </c>
      <c r="E2259" s="5">
        <v>2</v>
      </c>
      <c r="F2259">
        <v>212.579902</v>
      </c>
      <c r="G2259" s="4">
        <v>3</v>
      </c>
      <c r="P2259">
        <v>2</v>
      </c>
      <c r="Q2259" t="str">
        <f>CONCATENATE(C2259,E2259,G2259,I2259)</f>
        <v>23</v>
      </c>
    </row>
    <row r="2260" spans="1:17" x14ac:dyDescent="0.25">
      <c r="A2260">
        <v>2576</v>
      </c>
      <c r="D2260">
        <v>199.80371</v>
      </c>
      <c r="E2260" s="5">
        <v>2</v>
      </c>
      <c r="F2260">
        <v>212.68477300000001</v>
      </c>
      <c r="G2260" s="4">
        <v>3</v>
      </c>
      <c r="P2260">
        <v>2</v>
      </c>
      <c r="Q2260" t="str">
        <f>CONCATENATE(C2260,E2260,G2260,I2260)</f>
        <v>23</v>
      </c>
    </row>
    <row r="2261" spans="1:17" x14ac:dyDescent="0.25">
      <c r="A2261">
        <v>2577</v>
      </c>
      <c r="D2261">
        <v>199.805667</v>
      </c>
      <c r="E2261" s="5">
        <v>2</v>
      </c>
      <c r="F2261">
        <v>212.53669299999999</v>
      </c>
      <c r="G2261" s="4">
        <v>3</v>
      </c>
      <c r="P2261">
        <v>2</v>
      </c>
      <c r="Q2261" t="str">
        <f>CONCATENATE(C2261,E2261,G2261,I2261)</f>
        <v>23</v>
      </c>
    </row>
    <row r="2262" spans="1:17" x14ac:dyDescent="0.25">
      <c r="A2262">
        <v>2578</v>
      </c>
      <c r="D2262">
        <v>199.744598</v>
      </c>
      <c r="E2262" s="5">
        <v>2</v>
      </c>
      <c r="F2262">
        <v>212.53669299999999</v>
      </c>
      <c r="G2262" s="4">
        <v>3</v>
      </c>
      <c r="P2262">
        <v>2</v>
      </c>
      <c r="Q2262" t="str">
        <f>CONCATENATE(C2262,E2262,G2262,I2262)</f>
        <v>23</v>
      </c>
    </row>
    <row r="2263" spans="1:17" x14ac:dyDescent="0.25">
      <c r="A2263">
        <v>2579</v>
      </c>
      <c r="P2263">
        <v>0</v>
      </c>
      <c r="Q2263" t="str">
        <f>CONCATENATE(C2263,E2263,G2263,I2263)</f>
        <v/>
      </c>
    </row>
    <row r="2264" spans="1:17" x14ac:dyDescent="0.25">
      <c r="A2264">
        <v>2580</v>
      </c>
      <c r="P2264">
        <v>0</v>
      </c>
      <c r="Q2264" t="str">
        <f>CONCATENATE(C2264,E2264,G2264,I2264)</f>
        <v/>
      </c>
    </row>
    <row r="2265" spans="1:17" x14ac:dyDescent="0.25">
      <c r="A2265">
        <v>2581</v>
      </c>
      <c r="B2265">
        <v>187.78519</v>
      </c>
      <c r="C2265" s="2">
        <v>1</v>
      </c>
      <c r="H2265">
        <v>200.19735599999998</v>
      </c>
      <c r="I2265" s="3">
        <v>4</v>
      </c>
      <c r="P2265">
        <v>2</v>
      </c>
      <c r="Q2265" t="str">
        <f>CONCATENATE(C2265,E2265,G2265,I2265)</f>
        <v>14</v>
      </c>
    </row>
    <row r="2266" spans="1:17" x14ac:dyDescent="0.25">
      <c r="A2266">
        <v>2582</v>
      </c>
      <c r="B2266">
        <v>187.81869799999998</v>
      </c>
      <c r="C2266" s="2">
        <v>1</v>
      </c>
      <c r="H2266">
        <v>200.206954</v>
      </c>
      <c r="I2266" s="3">
        <v>4</v>
      </c>
      <c r="P2266">
        <v>2</v>
      </c>
      <c r="Q2266" t="str">
        <f>CONCATENATE(C2266,E2266,G2266,I2266)</f>
        <v>14</v>
      </c>
    </row>
    <row r="2267" spans="1:17" x14ac:dyDescent="0.25">
      <c r="A2267">
        <v>2583</v>
      </c>
      <c r="B2267">
        <v>187.81946499999998</v>
      </c>
      <c r="C2267" s="2">
        <v>1</v>
      </c>
      <c r="H2267">
        <v>200.20788099999999</v>
      </c>
      <c r="I2267" s="3">
        <v>4</v>
      </c>
      <c r="P2267">
        <v>2</v>
      </c>
      <c r="Q2267" t="str">
        <f>CONCATENATE(C2267,E2267,G2267,I2267)</f>
        <v>14</v>
      </c>
    </row>
    <row r="2268" spans="1:17" x14ac:dyDescent="0.25">
      <c r="A2268">
        <v>2584</v>
      </c>
      <c r="B2268">
        <v>187.814593</v>
      </c>
      <c r="C2268" s="2">
        <v>1</v>
      </c>
      <c r="H2268">
        <v>200.180476</v>
      </c>
      <c r="I2268" s="3">
        <v>4</v>
      </c>
      <c r="P2268">
        <v>2</v>
      </c>
      <c r="Q2268" t="str">
        <f>CONCATENATE(C2268,E2268,G2268,I2268)</f>
        <v>14</v>
      </c>
    </row>
    <row r="2269" spans="1:17" x14ac:dyDescent="0.25">
      <c r="A2269">
        <v>2585</v>
      </c>
      <c r="B2269">
        <v>187.793452</v>
      </c>
      <c r="C2269" s="2">
        <v>1</v>
      </c>
      <c r="H2269">
        <v>200.176322</v>
      </c>
      <c r="I2269" s="3">
        <v>4</v>
      </c>
      <c r="P2269">
        <v>2</v>
      </c>
      <c r="Q2269" t="str">
        <f>CONCATENATE(C2269,E2269,G2269,I2269)</f>
        <v>14</v>
      </c>
    </row>
    <row r="2270" spans="1:17" x14ac:dyDescent="0.25">
      <c r="A2270">
        <v>2586</v>
      </c>
      <c r="B2270">
        <v>187.83542599999998</v>
      </c>
      <c r="C2270" s="2">
        <v>1</v>
      </c>
      <c r="H2270">
        <v>200.24647099999999</v>
      </c>
      <c r="I2270" s="3">
        <v>4</v>
      </c>
      <c r="P2270">
        <v>2</v>
      </c>
      <c r="Q2270" t="str">
        <f>CONCATENATE(C2270,E2270,G2270,I2270)</f>
        <v>14</v>
      </c>
    </row>
    <row r="2271" spans="1:17" x14ac:dyDescent="0.25">
      <c r="A2271">
        <v>2587</v>
      </c>
      <c r="B2271">
        <v>187.83388399999998</v>
      </c>
      <c r="C2271" s="2">
        <v>1</v>
      </c>
      <c r="H2271">
        <v>200.30265700000001</v>
      </c>
      <c r="I2271" s="3">
        <v>4</v>
      </c>
      <c r="P2271">
        <v>2</v>
      </c>
      <c r="Q2271" t="str">
        <f>CONCATENATE(C2271,E2271,G2271,I2271)</f>
        <v>14</v>
      </c>
    </row>
    <row r="2272" spans="1:17" x14ac:dyDescent="0.25">
      <c r="A2272">
        <v>2588</v>
      </c>
      <c r="B2272">
        <v>187.85148899999999</v>
      </c>
      <c r="C2272" s="2">
        <v>1</v>
      </c>
      <c r="H2272">
        <v>200.271255</v>
      </c>
      <c r="I2272" s="3">
        <v>4</v>
      </c>
      <c r="P2272">
        <v>2</v>
      </c>
      <c r="Q2272" t="str">
        <f>CONCATENATE(C2272,E2272,G2272,I2272)</f>
        <v>14</v>
      </c>
    </row>
    <row r="2273" spans="1:17" x14ac:dyDescent="0.25">
      <c r="A2273">
        <v>2589</v>
      </c>
      <c r="B2273">
        <v>187.84918099999999</v>
      </c>
      <c r="C2273" s="2">
        <v>1</v>
      </c>
      <c r="H2273">
        <v>200.24385000000001</v>
      </c>
      <c r="I2273" s="3">
        <v>4</v>
      </c>
      <c r="P2273">
        <v>2</v>
      </c>
      <c r="Q2273" t="str">
        <f>CONCATENATE(C2273,E2273,G2273,I2273)</f>
        <v>14</v>
      </c>
    </row>
    <row r="2274" spans="1:17" x14ac:dyDescent="0.25">
      <c r="A2274">
        <v>2590</v>
      </c>
      <c r="B2274">
        <v>187.850257</v>
      </c>
      <c r="C2274" s="2">
        <v>1</v>
      </c>
      <c r="H2274">
        <v>200.235488</v>
      </c>
      <c r="I2274" s="3">
        <v>4</v>
      </c>
      <c r="P2274">
        <v>2</v>
      </c>
      <c r="Q2274" t="str">
        <f>CONCATENATE(C2274,E2274,G2274,I2274)</f>
        <v>14</v>
      </c>
    </row>
    <row r="2275" spans="1:17" x14ac:dyDescent="0.25">
      <c r="A2275">
        <v>2591</v>
      </c>
      <c r="B2275">
        <v>187.82275299999998</v>
      </c>
      <c r="C2275" s="2">
        <v>1</v>
      </c>
      <c r="H2275">
        <v>200.24333899999999</v>
      </c>
      <c r="I2275" s="3">
        <v>4</v>
      </c>
      <c r="P2275">
        <v>2</v>
      </c>
      <c r="Q2275" t="str">
        <f>CONCATENATE(C2275,E2275,G2275,I2275)</f>
        <v>14</v>
      </c>
    </row>
    <row r="2276" spans="1:17" x14ac:dyDescent="0.25">
      <c r="A2276">
        <v>2592</v>
      </c>
      <c r="B2276">
        <v>187.86965499999999</v>
      </c>
      <c r="C2276" s="2">
        <v>1</v>
      </c>
      <c r="H2276">
        <v>200.35207700000001</v>
      </c>
      <c r="I2276" s="3">
        <v>4</v>
      </c>
      <c r="P2276">
        <v>2</v>
      </c>
      <c r="Q2276" t="str">
        <f>CONCATENATE(C2276,E2276,G2276,I2276)</f>
        <v>14</v>
      </c>
    </row>
    <row r="2277" spans="1:17" x14ac:dyDescent="0.25">
      <c r="A2277">
        <v>2593</v>
      </c>
      <c r="B2277">
        <v>187.82459899999998</v>
      </c>
      <c r="C2277" s="2">
        <v>1</v>
      </c>
      <c r="H2277">
        <v>200.19735599999998</v>
      </c>
      <c r="I2277" s="3">
        <v>4</v>
      </c>
      <c r="P2277">
        <v>2</v>
      </c>
      <c r="Q2277" t="str">
        <f>CONCATENATE(C2277,E2277,G2277,I2277)</f>
        <v>14</v>
      </c>
    </row>
    <row r="2278" spans="1:17" x14ac:dyDescent="0.25">
      <c r="A2278">
        <v>2594</v>
      </c>
      <c r="B2278">
        <v>187.78519</v>
      </c>
      <c r="C2278" s="2">
        <v>1</v>
      </c>
      <c r="P2278">
        <v>1</v>
      </c>
      <c r="Q2278" t="str">
        <f>CONCATENATE(C2278,E2278,G2278,I2278)</f>
        <v>1</v>
      </c>
    </row>
    <row r="2279" spans="1:17" x14ac:dyDescent="0.25">
      <c r="A2279">
        <v>2595</v>
      </c>
      <c r="F2279">
        <v>189.34196399999999</v>
      </c>
      <c r="G2279" s="4">
        <v>3</v>
      </c>
      <c r="P2279">
        <v>1</v>
      </c>
      <c r="Q2279" t="str">
        <f>CONCATENATE(C2279,E2279,G2279,I2279)</f>
        <v>3</v>
      </c>
    </row>
    <row r="2280" spans="1:17" x14ac:dyDescent="0.25">
      <c r="A2280">
        <v>2596</v>
      </c>
      <c r="F2280">
        <v>189.33436899999998</v>
      </c>
      <c r="G2280" s="4">
        <v>3</v>
      </c>
      <c r="P2280">
        <v>1</v>
      </c>
      <c r="Q2280" t="str">
        <f>CONCATENATE(C2280,E2280,G2280,I2280)</f>
        <v>3</v>
      </c>
    </row>
    <row r="2281" spans="1:17" x14ac:dyDescent="0.25">
      <c r="A2281">
        <v>2597</v>
      </c>
      <c r="D2281">
        <v>176.25000899999998</v>
      </c>
      <c r="E2281" s="5">
        <v>2</v>
      </c>
      <c r="F2281">
        <v>189.302604</v>
      </c>
      <c r="G2281" s="4">
        <v>3</v>
      </c>
      <c r="P2281">
        <v>2</v>
      </c>
      <c r="Q2281" t="str">
        <f>CONCATENATE(C2281,E2281,G2281,I2281)</f>
        <v>23</v>
      </c>
    </row>
    <row r="2282" spans="1:17" x14ac:dyDescent="0.25">
      <c r="A2282">
        <v>2598</v>
      </c>
      <c r="D2282">
        <v>176.30717199999998</v>
      </c>
      <c r="E2282" s="5">
        <v>2</v>
      </c>
      <c r="F2282">
        <v>189.31158399999998</v>
      </c>
      <c r="G2282" s="4">
        <v>3</v>
      </c>
      <c r="P2282">
        <v>2</v>
      </c>
      <c r="Q2282" t="str">
        <f>CONCATENATE(C2282,E2282,G2282,I2282)</f>
        <v>23</v>
      </c>
    </row>
    <row r="2283" spans="1:17" x14ac:dyDescent="0.25">
      <c r="A2283">
        <v>2599</v>
      </c>
      <c r="D2283">
        <v>176.31420399999999</v>
      </c>
      <c r="E2283" s="5">
        <v>2</v>
      </c>
      <c r="F2283">
        <v>189.34016700000001</v>
      </c>
      <c r="G2283" s="4">
        <v>3</v>
      </c>
      <c r="P2283">
        <v>2</v>
      </c>
      <c r="Q2283" t="str">
        <f>CONCATENATE(C2283,E2283,G2283,I2283)</f>
        <v>23</v>
      </c>
    </row>
    <row r="2284" spans="1:17" x14ac:dyDescent="0.25">
      <c r="A2284">
        <v>2600</v>
      </c>
      <c r="D2284">
        <v>176.304147</v>
      </c>
      <c r="E2284" s="5">
        <v>2</v>
      </c>
      <c r="F2284">
        <v>189.32744099999999</v>
      </c>
      <c r="G2284" s="4">
        <v>3</v>
      </c>
      <c r="P2284">
        <v>2</v>
      </c>
      <c r="Q2284" t="str">
        <f>CONCATENATE(C2284,E2284,G2284,I2284)</f>
        <v>23</v>
      </c>
    </row>
    <row r="2285" spans="1:17" x14ac:dyDescent="0.25">
      <c r="A2285">
        <v>2601</v>
      </c>
      <c r="D2285">
        <v>176.32298</v>
      </c>
      <c r="E2285" s="5">
        <v>2</v>
      </c>
      <c r="F2285">
        <v>189.34016700000001</v>
      </c>
      <c r="G2285" s="4">
        <v>3</v>
      </c>
      <c r="P2285">
        <v>2</v>
      </c>
      <c r="Q2285" t="str">
        <f>CONCATENATE(C2285,E2285,G2285,I2285)</f>
        <v>23</v>
      </c>
    </row>
    <row r="2286" spans="1:17" x14ac:dyDescent="0.25">
      <c r="A2286">
        <v>2602</v>
      </c>
      <c r="D2286">
        <v>176.342017</v>
      </c>
      <c r="E2286" s="5">
        <v>2</v>
      </c>
      <c r="F2286">
        <v>189.31799999999998</v>
      </c>
      <c r="G2286" s="4">
        <v>3</v>
      </c>
      <c r="P2286">
        <v>2</v>
      </c>
      <c r="Q2286" t="str">
        <f>CONCATENATE(C2286,E2286,G2286,I2286)</f>
        <v>23</v>
      </c>
    </row>
    <row r="2287" spans="1:17" x14ac:dyDescent="0.25">
      <c r="A2287">
        <v>2603</v>
      </c>
      <c r="D2287">
        <v>176.33400999999998</v>
      </c>
      <c r="E2287" s="5">
        <v>2</v>
      </c>
      <c r="F2287">
        <v>189.33626899999999</v>
      </c>
      <c r="G2287" s="4">
        <v>3</v>
      </c>
      <c r="P2287">
        <v>2</v>
      </c>
      <c r="Q2287" t="str">
        <f>CONCATENATE(C2287,E2287,G2287,I2287)</f>
        <v>23</v>
      </c>
    </row>
    <row r="2288" spans="1:17" x14ac:dyDescent="0.25">
      <c r="A2288">
        <v>2604</v>
      </c>
      <c r="D2288">
        <v>176.32405799999998</v>
      </c>
      <c r="E2288" s="5">
        <v>2</v>
      </c>
      <c r="F2288">
        <v>189.34478300000001</v>
      </c>
      <c r="G2288" s="4">
        <v>3</v>
      </c>
      <c r="P2288">
        <v>2</v>
      </c>
      <c r="Q2288" t="str">
        <f>CONCATENATE(C2288,E2288,G2288,I2288)</f>
        <v>23</v>
      </c>
    </row>
    <row r="2289" spans="1:17" x14ac:dyDescent="0.25">
      <c r="A2289">
        <v>2605</v>
      </c>
      <c r="D2289">
        <v>176.30322200000001</v>
      </c>
      <c r="E2289" s="5">
        <v>2</v>
      </c>
      <c r="F2289">
        <v>189.36351299999998</v>
      </c>
      <c r="G2289" s="4">
        <v>3</v>
      </c>
      <c r="P2289">
        <v>2</v>
      </c>
      <c r="Q2289" t="str">
        <f>CONCATENATE(C2289,E2289,G2289,I2289)</f>
        <v>23</v>
      </c>
    </row>
    <row r="2290" spans="1:17" x14ac:dyDescent="0.25">
      <c r="A2290">
        <v>2606</v>
      </c>
      <c r="D2290">
        <v>176.300658</v>
      </c>
      <c r="E2290" s="5">
        <v>2</v>
      </c>
      <c r="F2290">
        <v>189.32307699999998</v>
      </c>
      <c r="G2290" s="4">
        <v>3</v>
      </c>
      <c r="P2290">
        <v>2</v>
      </c>
      <c r="Q2290" t="str">
        <f>CONCATENATE(C2290,E2290,G2290,I2290)</f>
        <v>23</v>
      </c>
    </row>
    <row r="2291" spans="1:17" x14ac:dyDescent="0.25">
      <c r="A2291">
        <v>2607</v>
      </c>
      <c r="D2291">
        <v>176.299373</v>
      </c>
      <c r="E2291" s="5">
        <v>2</v>
      </c>
      <c r="F2291">
        <v>189.45788899999999</v>
      </c>
      <c r="G2291" s="4">
        <v>3</v>
      </c>
      <c r="P2291">
        <v>2</v>
      </c>
      <c r="Q2291" t="str">
        <f>CONCATENATE(C2291,E2291,G2291,I2291)</f>
        <v>23</v>
      </c>
    </row>
    <row r="2292" spans="1:17" x14ac:dyDescent="0.25">
      <c r="A2292">
        <v>2608</v>
      </c>
      <c r="D2292">
        <v>176.313176</v>
      </c>
      <c r="E2292" s="5">
        <v>2</v>
      </c>
      <c r="F2292">
        <v>189.34196399999999</v>
      </c>
      <c r="G2292" s="4">
        <v>3</v>
      </c>
      <c r="P2292">
        <v>2</v>
      </c>
      <c r="Q2292" t="str">
        <f>CONCATENATE(C2292,E2292,G2292,I2292)</f>
        <v>23</v>
      </c>
    </row>
    <row r="2293" spans="1:17" x14ac:dyDescent="0.25">
      <c r="A2293">
        <v>2609</v>
      </c>
      <c r="D2293">
        <v>176.30676199999999</v>
      </c>
      <c r="E2293" s="5">
        <v>2</v>
      </c>
      <c r="P2293">
        <v>1</v>
      </c>
      <c r="Q2293" t="str">
        <f>CONCATENATE(C2293,E2293,G2293,I2293)</f>
        <v>2</v>
      </c>
    </row>
    <row r="2294" spans="1:17" x14ac:dyDescent="0.25">
      <c r="A2294">
        <v>2610</v>
      </c>
      <c r="D2294">
        <v>176.25000899999998</v>
      </c>
      <c r="E2294" s="5">
        <v>2</v>
      </c>
      <c r="P2294">
        <v>1</v>
      </c>
      <c r="Q2294" t="str">
        <f>CONCATENATE(C2294,E2294,G2294,I2294)</f>
        <v>2</v>
      </c>
    </row>
    <row r="2295" spans="1:17" x14ac:dyDescent="0.25">
      <c r="A2295">
        <v>2611</v>
      </c>
      <c r="P2295">
        <v>0</v>
      </c>
      <c r="Q2295" t="str">
        <f>CONCATENATE(C2295,E2295,G2295,I2295)</f>
        <v/>
      </c>
    </row>
    <row r="2296" spans="1:17" x14ac:dyDescent="0.25">
      <c r="A2296">
        <v>2612</v>
      </c>
      <c r="B2296">
        <v>165.60541599999999</v>
      </c>
      <c r="C2296" s="2">
        <v>1</v>
      </c>
      <c r="H2296">
        <v>176.54825499999998</v>
      </c>
      <c r="I2296" s="3">
        <v>4</v>
      </c>
      <c r="P2296">
        <v>2</v>
      </c>
      <c r="Q2296" t="str">
        <f>CONCATENATE(C2296,E2296,G2296,I2296)</f>
        <v>14</v>
      </c>
    </row>
    <row r="2297" spans="1:17" x14ac:dyDescent="0.25">
      <c r="A2297">
        <v>2613</v>
      </c>
      <c r="B2297">
        <v>165.516231</v>
      </c>
      <c r="C2297" s="2">
        <v>1</v>
      </c>
      <c r="H2297">
        <v>176.566934</v>
      </c>
      <c r="I2297" s="3">
        <v>4</v>
      </c>
      <c r="P2297">
        <v>2</v>
      </c>
      <c r="Q2297" t="str">
        <f>CONCATENATE(C2297,E2297,G2297,I2297)</f>
        <v>14</v>
      </c>
    </row>
    <row r="2298" spans="1:17" x14ac:dyDescent="0.25">
      <c r="A2298">
        <v>2614</v>
      </c>
      <c r="B2298">
        <v>165.51977099999999</v>
      </c>
      <c r="C2298" s="2">
        <v>1</v>
      </c>
      <c r="H2298">
        <v>176.56621699999999</v>
      </c>
      <c r="I2298" s="3">
        <v>4</v>
      </c>
      <c r="P2298">
        <v>2</v>
      </c>
      <c r="Q2298" t="str">
        <f>CONCATENATE(C2298,E2298,G2298,I2298)</f>
        <v>14</v>
      </c>
    </row>
    <row r="2299" spans="1:17" x14ac:dyDescent="0.25">
      <c r="A2299">
        <v>2615</v>
      </c>
      <c r="B2299">
        <v>165.58889299999998</v>
      </c>
      <c r="C2299" s="2">
        <v>1</v>
      </c>
      <c r="H2299">
        <v>176.61440199999998</v>
      </c>
      <c r="I2299" s="3">
        <v>4</v>
      </c>
      <c r="P2299">
        <v>2</v>
      </c>
      <c r="Q2299" t="str">
        <f>CONCATENATE(C2299,E2299,G2299,I2299)</f>
        <v>14</v>
      </c>
    </row>
    <row r="2300" spans="1:17" x14ac:dyDescent="0.25">
      <c r="A2300">
        <v>2616</v>
      </c>
      <c r="B2300">
        <v>165.569186</v>
      </c>
      <c r="C2300" s="2">
        <v>1</v>
      </c>
      <c r="H2300">
        <v>176.612607</v>
      </c>
      <c r="I2300" s="3">
        <v>4</v>
      </c>
      <c r="P2300">
        <v>2</v>
      </c>
      <c r="Q2300" t="str">
        <f>CONCATENATE(C2300,E2300,G2300,I2300)</f>
        <v>14</v>
      </c>
    </row>
    <row r="2301" spans="1:17" x14ac:dyDescent="0.25">
      <c r="A2301">
        <v>2617</v>
      </c>
      <c r="B2301">
        <v>165.602903</v>
      </c>
      <c r="C2301" s="2">
        <v>1</v>
      </c>
      <c r="H2301">
        <v>176.60085599999999</v>
      </c>
      <c r="I2301" s="3">
        <v>4</v>
      </c>
      <c r="P2301">
        <v>2</v>
      </c>
      <c r="Q2301" t="str">
        <f>CONCATENATE(C2301,E2301,G2301,I2301)</f>
        <v>14</v>
      </c>
    </row>
    <row r="2302" spans="1:17" x14ac:dyDescent="0.25">
      <c r="A2302">
        <v>2618</v>
      </c>
      <c r="B2302">
        <v>165.61532099999999</v>
      </c>
      <c r="C2302" s="2">
        <v>1</v>
      </c>
      <c r="H2302">
        <v>176.542665</v>
      </c>
      <c r="I2302" s="3">
        <v>4</v>
      </c>
      <c r="P2302">
        <v>2</v>
      </c>
      <c r="Q2302" t="str">
        <f>CONCATENATE(C2302,E2302,G2302,I2302)</f>
        <v>14</v>
      </c>
    </row>
    <row r="2303" spans="1:17" x14ac:dyDescent="0.25">
      <c r="A2303">
        <v>2619</v>
      </c>
      <c r="B2303">
        <v>165.63430699999998</v>
      </c>
      <c r="C2303" s="2">
        <v>1</v>
      </c>
      <c r="H2303">
        <v>176.56313799999998</v>
      </c>
      <c r="I2303" s="3">
        <v>4</v>
      </c>
      <c r="P2303">
        <v>2</v>
      </c>
      <c r="Q2303" t="str">
        <f>CONCATENATE(C2303,E2303,G2303,I2303)</f>
        <v>14</v>
      </c>
    </row>
    <row r="2304" spans="1:17" x14ac:dyDescent="0.25">
      <c r="A2304">
        <v>2620</v>
      </c>
      <c r="B2304">
        <v>165.63061299999998</v>
      </c>
      <c r="C2304" s="2">
        <v>1</v>
      </c>
      <c r="H2304">
        <v>176.60070200000001</v>
      </c>
      <c r="I2304" s="3">
        <v>4</v>
      </c>
      <c r="P2304">
        <v>2</v>
      </c>
      <c r="Q2304" t="str">
        <f>CONCATENATE(C2304,E2304,G2304,I2304)</f>
        <v>14</v>
      </c>
    </row>
    <row r="2305" spans="1:17" x14ac:dyDescent="0.25">
      <c r="A2305">
        <v>2621</v>
      </c>
      <c r="B2305">
        <v>165.63471899999999</v>
      </c>
      <c r="C2305" s="2">
        <v>1</v>
      </c>
      <c r="H2305">
        <v>176.611222</v>
      </c>
      <c r="I2305" s="3">
        <v>4</v>
      </c>
      <c r="P2305">
        <v>2</v>
      </c>
      <c r="Q2305" t="str">
        <f>CONCATENATE(C2305,E2305,G2305,I2305)</f>
        <v>14</v>
      </c>
    </row>
    <row r="2306" spans="1:17" x14ac:dyDescent="0.25">
      <c r="A2306">
        <v>2622</v>
      </c>
      <c r="B2306">
        <v>165.61342199999999</v>
      </c>
      <c r="C2306" s="2">
        <v>1</v>
      </c>
      <c r="H2306">
        <v>176.61979199999999</v>
      </c>
      <c r="I2306" s="3">
        <v>4</v>
      </c>
      <c r="P2306">
        <v>2</v>
      </c>
      <c r="Q2306" t="str">
        <f>CONCATENATE(C2306,E2306,G2306,I2306)</f>
        <v>14</v>
      </c>
    </row>
    <row r="2307" spans="1:17" x14ac:dyDescent="0.25">
      <c r="A2307">
        <v>2623</v>
      </c>
      <c r="B2307">
        <v>165.61090799999999</v>
      </c>
      <c r="C2307" s="2">
        <v>1</v>
      </c>
      <c r="H2307">
        <v>176.64745099999999</v>
      </c>
      <c r="I2307" s="3">
        <v>4</v>
      </c>
      <c r="P2307">
        <v>2</v>
      </c>
      <c r="Q2307" t="str">
        <f>CONCATENATE(C2307,E2307,G2307,I2307)</f>
        <v>14</v>
      </c>
    </row>
    <row r="2308" spans="1:17" x14ac:dyDescent="0.25">
      <c r="A2308">
        <v>2624</v>
      </c>
      <c r="B2308">
        <v>165.59202299999998</v>
      </c>
      <c r="C2308" s="2">
        <v>1</v>
      </c>
      <c r="H2308">
        <v>176.53722299999998</v>
      </c>
      <c r="I2308" s="3">
        <v>4</v>
      </c>
      <c r="P2308">
        <v>2</v>
      </c>
      <c r="Q2308" t="str">
        <f>CONCATENATE(C2308,E2308,G2308,I2308)</f>
        <v>14</v>
      </c>
    </row>
    <row r="2309" spans="1:17" x14ac:dyDescent="0.25">
      <c r="A2309">
        <v>2625</v>
      </c>
      <c r="B2309">
        <v>165.60541599999999</v>
      </c>
      <c r="C2309" s="2">
        <v>1</v>
      </c>
      <c r="H2309">
        <v>176.66412700000001</v>
      </c>
      <c r="I2309" s="3">
        <v>4</v>
      </c>
      <c r="P2309">
        <v>2</v>
      </c>
      <c r="Q2309" t="str">
        <f>CONCATENATE(C2309,E2309,G2309,I2309)</f>
        <v>14</v>
      </c>
    </row>
    <row r="2310" spans="1:17" x14ac:dyDescent="0.25">
      <c r="A2310">
        <v>2626</v>
      </c>
      <c r="B2310">
        <v>165.60541599999999</v>
      </c>
      <c r="C2310" s="2">
        <v>1</v>
      </c>
      <c r="H2310">
        <v>176.54825499999998</v>
      </c>
      <c r="I2310" s="3">
        <v>4</v>
      </c>
      <c r="P2310">
        <v>2</v>
      </c>
      <c r="Q2310" t="str">
        <f>CONCATENATE(C2310,E2310,G2310,I2310)</f>
        <v>14</v>
      </c>
    </row>
    <row r="2311" spans="1:17" x14ac:dyDescent="0.25">
      <c r="A2311">
        <v>2627</v>
      </c>
      <c r="D2311">
        <v>156.91232399999998</v>
      </c>
      <c r="E2311" s="5">
        <v>2</v>
      </c>
      <c r="F2311">
        <v>167.242347</v>
      </c>
      <c r="G2311" s="4">
        <v>3</v>
      </c>
      <c r="P2311">
        <v>2</v>
      </c>
      <c r="Q2311" t="str">
        <f>CONCATENATE(C2311,E2311,G2311,I2311)</f>
        <v>23</v>
      </c>
    </row>
    <row r="2312" spans="1:17" x14ac:dyDescent="0.25">
      <c r="A2312">
        <v>2628</v>
      </c>
      <c r="D2312">
        <v>156.86860300000001</v>
      </c>
      <c r="E2312" s="5">
        <v>2</v>
      </c>
      <c r="F2312">
        <v>167.258409</v>
      </c>
      <c r="G2312" s="4">
        <v>3</v>
      </c>
      <c r="P2312">
        <v>2</v>
      </c>
      <c r="Q2312" t="str">
        <f>CONCATENATE(C2312,E2312,G2312,I2312)</f>
        <v>23</v>
      </c>
    </row>
    <row r="2313" spans="1:17" x14ac:dyDescent="0.25">
      <c r="A2313">
        <v>2629</v>
      </c>
      <c r="D2313">
        <v>156.84489500000001</v>
      </c>
      <c r="E2313" s="5">
        <v>2</v>
      </c>
      <c r="F2313">
        <v>167.24522099999999</v>
      </c>
      <c r="G2313" s="4">
        <v>3</v>
      </c>
      <c r="P2313">
        <v>2</v>
      </c>
      <c r="Q2313" t="str">
        <f>CONCATENATE(C2313,E2313,G2313,I2313)</f>
        <v>23</v>
      </c>
    </row>
    <row r="2314" spans="1:17" x14ac:dyDescent="0.25">
      <c r="A2314">
        <v>2630</v>
      </c>
      <c r="D2314">
        <v>156.83006499999999</v>
      </c>
      <c r="E2314" s="5">
        <v>2</v>
      </c>
      <c r="F2314">
        <v>167.24275699999998</v>
      </c>
      <c r="G2314" s="4">
        <v>3</v>
      </c>
      <c r="P2314">
        <v>2</v>
      </c>
      <c r="Q2314" t="str">
        <f>CONCATENATE(C2314,E2314,G2314,I2314)</f>
        <v>23</v>
      </c>
    </row>
    <row r="2315" spans="1:17" x14ac:dyDescent="0.25">
      <c r="A2315">
        <v>2631</v>
      </c>
      <c r="D2315">
        <v>156.82426599999999</v>
      </c>
      <c r="E2315" s="5">
        <v>2</v>
      </c>
      <c r="F2315">
        <v>167.24542700000001</v>
      </c>
      <c r="G2315" s="4">
        <v>3</v>
      </c>
      <c r="P2315">
        <v>2</v>
      </c>
      <c r="Q2315" t="str">
        <f>CONCATENATE(C2315,E2315,G2315,I2315)</f>
        <v>23</v>
      </c>
    </row>
    <row r="2316" spans="1:17" x14ac:dyDescent="0.25">
      <c r="A2316">
        <v>2632</v>
      </c>
      <c r="D2316">
        <v>156.80471399999999</v>
      </c>
      <c r="E2316" s="5">
        <v>2</v>
      </c>
      <c r="F2316">
        <v>167.232955</v>
      </c>
      <c r="G2316" s="4">
        <v>3</v>
      </c>
      <c r="P2316">
        <v>2</v>
      </c>
      <c r="Q2316" t="str">
        <f>CONCATENATE(C2316,E2316,G2316,I2316)</f>
        <v>23</v>
      </c>
    </row>
    <row r="2317" spans="1:17" x14ac:dyDescent="0.25">
      <c r="A2317">
        <v>2633</v>
      </c>
      <c r="D2317">
        <v>156.82585699999998</v>
      </c>
      <c r="E2317" s="5">
        <v>2</v>
      </c>
      <c r="F2317">
        <v>167.22761800000001</v>
      </c>
      <c r="G2317" s="4">
        <v>3</v>
      </c>
      <c r="P2317">
        <v>2</v>
      </c>
      <c r="Q2317" t="str">
        <f>CONCATENATE(C2317,E2317,G2317,I2317)</f>
        <v>23</v>
      </c>
    </row>
    <row r="2318" spans="1:17" x14ac:dyDescent="0.25">
      <c r="A2318">
        <v>2634</v>
      </c>
      <c r="D2318">
        <v>156.84155999999999</v>
      </c>
      <c r="E2318" s="5">
        <v>2</v>
      </c>
      <c r="F2318">
        <v>167.204477</v>
      </c>
      <c r="G2318" s="4">
        <v>3</v>
      </c>
      <c r="P2318">
        <v>2</v>
      </c>
      <c r="Q2318" t="str">
        <f>CONCATENATE(C2318,E2318,G2318,I2318)</f>
        <v>23</v>
      </c>
    </row>
    <row r="2319" spans="1:17" x14ac:dyDescent="0.25">
      <c r="A2319">
        <v>2635</v>
      </c>
      <c r="D2319">
        <v>156.84561400000001</v>
      </c>
      <c r="E2319" s="5">
        <v>2</v>
      </c>
      <c r="F2319">
        <v>167.22541200000001</v>
      </c>
      <c r="G2319" s="4">
        <v>3</v>
      </c>
      <c r="P2319">
        <v>2</v>
      </c>
      <c r="Q2319" t="str">
        <f>CONCATENATE(C2319,E2319,G2319,I2319)</f>
        <v>23</v>
      </c>
    </row>
    <row r="2320" spans="1:17" x14ac:dyDescent="0.25">
      <c r="A2320">
        <v>2636</v>
      </c>
      <c r="D2320">
        <v>156.85136</v>
      </c>
      <c r="E2320" s="5">
        <v>2</v>
      </c>
      <c r="F2320">
        <v>167.21227599999997</v>
      </c>
      <c r="G2320" s="4">
        <v>3</v>
      </c>
      <c r="P2320">
        <v>2</v>
      </c>
      <c r="Q2320" t="str">
        <f>CONCATENATE(C2320,E2320,G2320,I2320)</f>
        <v>23</v>
      </c>
    </row>
    <row r="2321" spans="1:17" x14ac:dyDescent="0.25">
      <c r="A2321">
        <v>2637</v>
      </c>
      <c r="D2321">
        <v>156.849718</v>
      </c>
      <c r="E2321" s="5">
        <v>2</v>
      </c>
      <c r="F2321">
        <v>167.35062299999998</v>
      </c>
      <c r="G2321" s="4">
        <v>3</v>
      </c>
      <c r="P2321">
        <v>2</v>
      </c>
      <c r="Q2321" t="str">
        <f>CONCATENATE(C2321,E2321,G2321,I2321)</f>
        <v>23</v>
      </c>
    </row>
    <row r="2322" spans="1:17" x14ac:dyDescent="0.25">
      <c r="A2322">
        <v>2638</v>
      </c>
      <c r="D2322">
        <v>156.88841099999999</v>
      </c>
      <c r="E2322" s="5">
        <v>2</v>
      </c>
      <c r="F2322">
        <v>167.305825</v>
      </c>
      <c r="G2322" s="4">
        <v>3</v>
      </c>
      <c r="P2322">
        <v>2</v>
      </c>
      <c r="Q2322" t="str">
        <f>CONCATENATE(C2322,E2322,G2322,I2322)</f>
        <v>23</v>
      </c>
    </row>
    <row r="2323" spans="1:17" x14ac:dyDescent="0.25">
      <c r="A2323">
        <v>2639</v>
      </c>
      <c r="D2323">
        <v>156.90293299999999</v>
      </c>
      <c r="E2323" s="5">
        <v>2</v>
      </c>
      <c r="F2323">
        <v>167.242347</v>
      </c>
      <c r="G2323" s="4">
        <v>3</v>
      </c>
      <c r="P2323">
        <v>2</v>
      </c>
      <c r="Q2323" t="str">
        <f>CONCATENATE(C2323,E2323,G2323,I2323)</f>
        <v>23</v>
      </c>
    </row>
    <row r="2324" spans="1:17" x14ac:dyDescent="0.25">
      <c r="A2324">
        <v>2640</v>
      </c>
      <c r="D2324">
        <v>156.92032899999998</v>
      </c>
      <c r="E2324" s="5">
        <v>2</v>
      </c>
      <c r="P2324">
        <v>1</v>
      </c>
      <c r="Q2324" t="str">
        <f>CONCATENATE(C2324,E2324,G2324,I2324)</f>
        <v>2</v>
      </c>
    </row>
    <row r="2325" spans="1:17" x14ac:dyDescent="0.25">
      <c r="A2325">
        <v>2641</v>
      </c>
      <c r="D2325">
        <v>156.91232399999998</v>
      </c>
      <c r="E2325" s="5">
        <v>2</v>
      </c>
      <c r="P2325">
        <v>1</v>
      </c>
      <c r="Q2325" t="str">
        <f>CONCATENATE(C2325,E2325,G2325,I2325)</f>
        <v>2</v>
      </c>
    </row>
    <row r="2326" spans="1:17" x14ac:dyDescent="0.25">
      <c r="A2326">
        <v>2642</v>
      </c>
      <c r="P2326">
        <v>0</v>
      </c>
      <c r="Q2326" t="str">
        <f>CONCATENATE(C2326,E2326,G2326,I2326)</f>
        <v/>
      </c>
    </row>
    <row r="2327" spans="1:17" x14ac:dyDescent="0.25">
      <c r="A2327">
        <v>2643</v>
      </c>
      <c r="B2327">
        <v>149.32586199999997</v>
      </c>
      <c r="C2327" s="2">
        <v>1</v>
      </c>
      <c r="H2327">
        <v>156.98960599999998</v>
      </c>
      <c r="I2327" s="3">
        <v>4</v>
      </c>
      <c r="P2327">
        <v>2</v>
      </c>
      <c r="Q2327" t="str">
        <f>CONCATENATE(C2327,E2327,G2327,I2327)</f>
        <v>14</v>
      </c>
    </row>
    <row r="2328" spans="1:17" x14ac:dyDescent="0.25">
      <c r="A2328">
        <v>2644</v>
      </c>
      <c r="B2328">
        <v>149.30507899999998</v>
      </c>
      <c r="C2328" s="2">
        <v>1</v>
      </c>
      <c r="H2328">
        <v>156.97426200000001</v>
      </c>
      <c r="I2328" s="3">
        <v>4</v>
      </c>
      <c r="P2328">
        <v>2</v>
      </c>
      <c r="Q2328" t="str">
        <f>CONCATENATE(C2328,E2328,G2328,I2328)</f>
        <v>14</v>
      </c>
    </row>
    <row r="2329" spans="1:17" x14ac:dyDescent="0.25">
      <c r="A2329">
        <v>2645</v>
      </c>
      <c r="B2329">
        <v>149.30507899999998</v>
      </c>
      <c r="C2329" s="2">
        <v>1</v>
      </c>
      <c r="H2329">
        <v>156.978984</v>
      </c>
      <c r="I2329" s="3">
        <v>4</v>
      </c>
      <c r="P2329">
        <v>2</v>
      </c>
      <c r="Q2329" t="str">
        <f>CONCATENATE(C2329,E2329,G2329,I2329)</f>
        <v>14</v>
      </c>
    </row>
    <row r="2330" spans="1:17" x14ac:dyDescent="0.25">
      <c r="A2330">
        <v>2646</v>
      </c>
      <c r="B2330">
        <v>149.30507899999998</v>
      </c>
      <c r="C2330" s="2">
        <v>1</v>
      </c>
      <c r="H2330">
        <v>157.00612999999998</v>
      </c>
      <c r="I2330" s="3">
        <v>4</v>
      </c>
      <c r="P2330">
        <v>2</v>
      </c>
      <c r="Q2330" t="str">
        <f>CONCATENATE(C2330,E2330,G2330,I2330)</f>
        <v>14</v>
      </c>
    </row>
    <row r="2331" spans="1:17" x14ac:dyDescent="0.25">
      <c r="A2331">
        <v>2647</v>
      </c>
      <c r="B2331">
        <v>149.30507899999998</v>
      </c>
      <c r="C2331" s="2">
        <v>1</v>
      </c>
      <c r="H2331">
        <v>157.04718199999999</v>
      </c>
      <c r="I2331" s="3">
        <v>4</v>
      </c>
      <c r="P2331">
        <v>2</v>
      </c>
      <c r="Q2331" t="str">
        <f>CONCATENATE(C2331,E2331,G2331,I2331)</f>
        <v>14</v>
      </c>
    </row>
    <row r="2332" spans="1:17" x14ac:dyDescent="0.25">
      <c r="A2332">
        <v>2648</v>
      </c>
      <c r="B2332">
        <v>149.30507899999998</v>
      </c>
      <c r="C2332" s="2">
        <v>1</v>
      </c>
      <c r="H2332">
        <v>156.972004</v>
      </c>
      <c r="I2332" s="3">
        <v>4</v>
      </c>
      <c r="P2332">
        <v>2</v>
      </c>
      <c r="Q2332" t="str">
        <f>CONCATENATE(C2332,E2332,G2332,I2332)</f>
        <v>14</v>
      </c>
    </row>
    <row r="2333" spans="1:17" x14ac:dyDescent="0.25">
      <c r="A2333">
        <v>2649</v>
      </c>
      <c r="B2333">
        <v>149.30507899999998</v>
      </c>
      <c r="C2333" s="2">
        <v>1</v>
      </c>
      <c r="H2333">
        <v>156.97718699999999</v>
      </c>
      <c r="I2333" s="3">
        <v>4</v>
      </c>
      <c r="P2333">
        <v>2</v>
      </c>
      <c r="Q2333" t="str">
        <f>CONCATENATE(C2333,E2333,G2333,I2333)</f>
        <v>14</v>
      </c>
    </row>
    <row r="2334" spans="1:17" x14ac:dyDescent="0.25">
      <c r="A2334">
        <v>2650</v>
      </c>
      <c r="B2334">
        <v>149.30507899999998</v>
      </c>
      <c r="C2334" s="2">
        <v>1</v>
      </c>
      <c r="H2334">
        <v>156.96266599999998</v>
      </c>
      <c r="I2334" s="3">
        <v>4</v>
      </c>
      <c r="P2334">
        <v>2</v>
      </c>
      <c r="Q2334" t="str">
        <f>CONCATENATE(C2334,E2334,G2334,I2334)</f>
        <v>14</v>
      </c>
    </row>
    <row r="2335" spans="1:17" x14ac:dyDescent="0.25">
      <c r="A2335">
        <v>2651</v>
      </c>
      <c r="B2335">
        <v>149.30507899999998</v>
      </c>
      <c r="C2335" s="2">
        <v>1</v>
      </c>
      <c r="H2335">
        <v>156.953428</v>
      </c>
      <c r="I2335" s="3">
        <v>4</v>
      </c>
      <c r="P2335">
        <v>2</v>
      </c>
      <c r="Q2335" t="str">
        <f>CONCATENATE(C2335,E2335,G2335,I2335)</f>
        <v>14</v>
      </c>
    </row>
    <row r="2336" spans="1:17" x14ac:dyDescent="0.25">
      <c r="A2336">
        <v>2652</v>
      </c>
      <c r="B2336">
        <v>149.30507899999998</v>
      </c>
      <c r="C2336" s="2">
        <v>1</v>
      </c>
      <c r="H2336">
        <v>156.94496199999998</v>
      </c>
      <c r="I2336" s="3">
        <v>4</v>
      </c>
      <c r="P2336">
        <v>2</v>
      </c>
      <c r="Q2336" t="str">
        <f>CONCATENATE(C2336,E2336,G2336,I2336)</f>
        <v>14</v>
      </c>
    </row>
    <row r="2337" spans="1:17" x14ac:dyDescent="0.25">
      <c r="A2337">
        <v>2653</v>
      </c>
      <c r="B2337">
        <v>149.30507899999998</v>
      </c>
      <c r="C2337" s="2">
        <v>1</v>
      </c>
      <c r="H2337">
        <v>156.97026</v>
      </c>
      <c r="I2337" s="3">
        <v>4</v>
      </c>
      <c r="P2337">
        <v>2</v>
      </c>
      <c r="Q2337" t="str">
        <f>CONCATENATE(C2337,E2337,G2337,I2337)</f>
        <v>14</v>
      </c>
    </row>
    <row r="2338" spans="1:17" x14ac:dyDescent="0.25">
      <c r="A2338">
        <v>2654</v>
      </c>
      <c r="B2338">
        <v>149.30507899999998</v>
      </c>
      <c r="C2338" s="2">
        <v>1</v>
      </c>
      <c r="H2338">
        <v>156.96995299999998</v>
      </c>
      <c r="I2338" s="3">
        <v>4</v>
      </c>
      <c r="P2338">
        <v>2</v>
      </c>
      <c r="Q2338" t="str">
        <f>CONCATENATE(C2338,E2338,G2338,I2338)</f>
        <v>14</v>
      </c>
    </row>
    <row r="2339" spans="1:17" x14ac:dyDescent="0.25">
      <c r="A2339">
        <v>2655</v>
      </c>
      <c r="B2339">
        <v>149.30507899999998</v>
      </c>
      <c r="C2339" s="2">
        <v>1</v>
      </c>
      <c r="H2339">
        <v>157.04461699999999</v>
      </c>
      <c r="I2339" s="3">
        <v>4</v>
      </c>
      <c r="P2339">
        <v>2</v>
      </c>
      <c r="Q2339" t="str">
        <f>CONCATENATE(C2339,E2339,G2339,I2339)</f>
        <v>14</v>
      </c>
    </row>
    <row r="2340" spans="1:17" x14ac:dyDescent="0.25">
      <c r="A2340">
        <v>2656</v>
      </c>
      <c r="B2340">
        <v>149.30507899999998</v>
      </c>
      <c r="C2340" s="2">
        <v>1</v>
      </c>
      <c r="H2340">
        <v>156.98960599999998</v>
      </c>
      <c r="I2340" s="3">
        <v>4</v>
      </c>
      <c r="P2340">
        <v>2</v>
      </c>
      <c r="Q2340" t="str">
        <f>CONCATENATE(C2340,E2340,G2340,I2340)</f>
        <v>14</v>
      </c>
    </row>
    <row r="2341" spans="1:17" x14ac:dyDescent="0.25">
      <c r="A2341">
        <v>2657</v>
      </c>
      <c r="D2341">
        <v>130.72850500000001</v>
      </c>
      <c r="E2341" s="5">
        <v>2</v>
      </c>
      <c r="F2341">
        <v>150.36336999999997</v>
      </c>
      <c r="G2341" s="4">
        <v>3</v>
      </c>
      <c r="P2341">
        <v>2</v>
      </c>
      <c r="Q2341" t="str">
        <f>CONCATENATE(C2341,E2341,G2341,I2341)</f>
        <v>23</v>
      </c>
    </row>
    <row r="2342" spans="1:17" x14ac:dyDescent="0.25">
      <c r="A2342">
        <v>2658</v>
      </c>
      <c r="D2342">
        <v>130.74265800000001</v>
      </c>
      <c r="E2342" s="5">
        <v>2</v>
      </c>
      <c r="F2342">
        <v>150.38189499999999</v>
      </c>
      <c r="G2342" s="4">
        <v>3</v>
      </c>
      <c r="P2342">
        <v>2</v>
      </c>
      <c r="Q2342" t="str">
        <f>CONCATENATE(C2342,E2342,G2342,I2342)</f>
        <v>23</v>
      </c>
    </row>
    <row r="2343" spans="1:17" x14ac:dyDescent="0.25">
      <c r="A2343">
        <v>2659</v>
      </c>
      <c r="D2343">
        <v>130.77840900000001</v>
      </c>
      <c r="E2343" s="5">
        <v>2</v>
      </c>
      <c r="F2343">
        <v>150.37111899999999</v>
      </c>
      <c r="G2343" s="4">
        <v>3</v>
      </c>
      <c r="P2343">
        <v>2</v>
      </c>
      <c r="Q2343" t="str">
        <f>CONCATENATE(C2343,E2343,G2343,I2343)</f>
        <v>23</v>
      </c>
    </row>
    <row r="2344" spans="1:17" x14ac:dyDescent="0.25">
      <c r="A2344">
        <v>2660</v>
      </c>
      <c r="D2344">
        <v>130.76426000000001</v>
      </c>
      <c r="E2344" s="5">
        <v>2</v>
      </c>
      <c r="F2344">
        <v>150.38174099999998</v>
      </c>
      <c r="G2344" s="4">
        <v>3</v>
      </c>
      <c r="P2344">
        <v>2</v>
      </c>
      <c r="Q2344" t="str">
        <f>CONCATENATE(C2344,E2344,G2344,I2344)</f>
        <v>23</v>
      </c>
    </row>
    <row r="2345" spans="1:17" x14ac:dyDescent="0.25">
      <c r="A2345">
        <v>2661</v>
      </c>
      <c r="D2345">
        <v>130.783197</v>
      </c>
      <c r="E2345" s="5">
        <v>2</v>
      </c>
      <c r="F2345">
        <v>150.34658999999999</v>
      </c>
      <c r="G2345" s="4">
        <v>3</v>
      </c>
      <c r="P2345">
        <v>2</v>
      </c>
      <c r="Q2345" t="str">
        <f>CONCATENATE(C2345,E2345,G2345,I2345)</f>
        <v>23</v>
      </c>
    </row>
    <row r="2346" spans="1:17" x14ac:dyDescent="0.25">
      <c r="A2346">
        <v>2662</v>
      </c>
      <c r="D2346">
        <v>130.78638599999999</v>
      </c>
      <c r="E2346" s="5">
        <v>2</v>
      </c>
      <c r="F2346">
        <v>150.38553899999999</v>
      </c>
      <c r="G2346" s="4">
        <v>3</v>
      </c>
      <c r="P2346">
        <v>2</v>
      </c>
      <c r="Q2346" t="str">
        <f>CONCATENATE(C2346,E2346,G2346,I2346)</f>
        <v>23</v>
      </c>
    </row>
    <row r="2347" spans="1:17" x14ac:dyDescent="0.25">
      <c r="A2347">
        <v>2663</v>
      </c>
      <c r="D2347">
        <v>130.77476200000001</v>
      </c>
      <c r="E2347" s="5">
        <v>2</v>
      </c>
      <c r="F2347">
        <v>150.38907899999998</v>
      </c>
      <c r="G2347" s="4">
        <v>3</v>
      </c>
      <c r="P2347">
        <v>2</v>
      </c>
      <c r="Q2347" t="str">
        <f>CONCATENATE(C2347,E2347,G2347,I2347)</f>
        <v>23</v>
      </c>
    </row>
    <row r="2348" spans="1:17" x14ac:dyDescent="0.25">
      <c r="A2348">
        <v>2664</v>
      </c>
      <c r="D2348">
        <v>130.78165200000001</v>
      </c>
      <c r="E2348" s="5">
        <v>2</v>
      </c>
      <c r="F2348">
        <v>150.371016</v>
      </c>
      <c r="G2348" s="4">
        <v>3</v>
      </c>
      <c r="P2348">
        <v>2</v>
      </c>
      <c r="Q2348" t="str">
        <f>CONCATENATE(C2348,E2348,G2348,I2348)</f>
        <v>23</v>
      </c>
    </row>
    <row r="2349" spans="1:17" x14ac:dyDescent="0.25">
      <c r="A2349">
        <v>2665</v>
      </c>
      <c r="D2349">
        <v>130.80284600000002</v>
      </c>
      <c r="E2349" s="5">
        <v>2</v>
      </c>
      <c r="F2349">
        <v>150.46128099999999</v>
      </c>
      <c r="G2349" s="4">
        <v>3</v>
      </c>
      <c r="P2349">
        <v>2</v>
      </c>
      <c r="Q2349" t="str">
        <f>CONCATENATE(C2349,E2349,G2349,I2349)</f>
        <v>23</v>
      </c>
    </row>
    <row r="2350" spans="1:17" x14ac:dyDescent="0.25">
      <c r="A2350">
        <v>2666</v>
      </c>
      <c r="D2350">
        <v>130.80120200000002</v>
      </c>
      <c r="E2350" s="5">
        <v>2</v>
      </c>
      <c r="F2350">
        <v>150.487863</v>
      </c>
      <c r="G2350" s="4">
        <v>3</v>
      </c>
      <c r="P2350">
        <v>2</v>
      </c>
      <c r="Q2350" t="str">
        <f>CONCATENATE(C2350,E2350,G2350,I2350)</f>
        <v>23</v>
      </c>
    </row>
    <row r="2351" spans="1:17" x14ac:dyDescent="0.25">
      <c r="A2351">
        <v>2667</v>
      </c>
      <c r="D2351">
        <v>130.842206</v>
      </c>
      <c r="E2351" s="5">
        <v>2</v>
      </c>
      <c r="F2351">
        <v>150.45096699999999</v>
      </c>
      <c r="G2351" s="4">
        <v>3</v>
      </c>
      <c r="P2351">
        <v>2</v>
      </c>
      <c r="Q2351" t="str">
        <f>CONCATENATE(C2351,E2351,G2351,I2351)</f>
        <v>23</v>
      </c>
    </row>
    <row r="2352" spans="1:17" x14ac:dyDescent="0.25">
      <c r="A2352">
        <v>2668</v>
      </c>
      <c r="D2352">
        <v>130.85851400000001</v>
      </c>
      <c r="E2352" s="5">
        <v>2</v>
      </c>
      <c r="F2352">
        <v>150.46328199999999</v>
      </c>
      <c r="G2352" s="4">
        <v>3</v>
      </c>
      <c r="P2352">
        <v>2</v>
      </c>
      <c r="Q2352" t="str">
        <f>CONCATENATE(C2352,E2352,G2352,I2352)</f>
        <v>23</v>
      </c>
    </row>
    <row r="2353" spans="1:17" x14ac:dyDescent="0.25">
      <c r="A2353">
        <v>2669</v>
      </c>
      <c r="D2353">
        <v>130.90003300000001</v>
      </c>
      <c r="E2353" s="5">
        <v>2</v>
      </c>
      <c r="F2353">
        <v>150.36336999999997</v>
      </c>
      <c r="G2353" s="4">
        <v>3</v>
      </c>
      <c r="P2353">
        <v>2</v>
      </c>
      <c r="Q2353" t="str">
        <f>CONCATENATE(C2353,E2353,G2353,I2353)</f>
        <v>23</v>
      </c>
    </row>
    <row r="2354" spans="1:17" x14ac:dyDescent="0.25">
      <c r="A2354">
        <v>2670</v>
      </c>
      <c r="D2354">
        <v>130.82126700000001</v>
      </c>
      <c r="E2354" s="5">
        <v>2</v>
      </c>
      <c r="F2354">
        <v>150.36336999999997</v>
      </c>
      <c r="G2354" s="4">
        <v>3</v>
      </c>
      <c r="P2354">
        <v>2</v>
      </c>
      <c r="Q2354" t="str">
        <f>CONCATENATE(C2354,E2354,G2354,I2354)</f>
        <v>23</v>
      </c>
    </row>
    <row r="2355" spans="1:17" x14ac:dyDescent="0.25">
      <c r="A2355">
        <v>2671</v>
      </c>
      <c r="D2355">
        <v>130.72850500000001</v>
      </c>
      <c r="E2355" s="5">
        <v>2</v>
      </c>
      <c r="P2355">
        <v>1</v>
      </c>
      <c r="Q2355" t="str">
        <f>CONCATENATE(C2355,E2355,G2355,I2355)</f>
        <v>2</v>
      </c>
    </row>
    <row r="2356" spans="1:17" x14ac:dyDescent="0.25">
      <c r="A2356">
        <v>2672</v>
      </c>
      <c r="H2356">
        <v>131.42351600000001</v>
      </c>
      <c r="I2356" s="3">
        <v>4</v>
      </c>
      <c r="P2356">
        <v>1</v>
      </c>
      <c r="Q2356" t="str">
        <f>CONCATENATE(C2356,E2356,G2356,I2356)</f>
        <v>4</v>
      </c>
    </row>
    <row r="2357" spans="1:17" x14ac:dyDescent="0.25">
      <c r="A2357">
        <v>2673</v>
      </c>
      <c r="B2357">
        <v>120.60249400000001</v>
      </c>
      <c r="C2357" s="2">
        <v>1</v>
      </c>
      <c r="H2357">
        <v>131.312802</v>
      </c>
      <c r="I2357" s="3">
        <v>4</v>
      </c>
      <c r="P2357">
        <v>2</v>
      </c>
      <c r="Q2357" t="str">
        <f>CONCATENATE(C2357,E2357,G2357,I2357)</f>
        <v>14</v>
      </c>
    </row>
    <row r="2358" spans="1:17" x14ac:dyDescent="0.25">
      <c r="A2358">
        <v>2674</v>
      </c>
      <c r="B2358">
        <v>120.61643700000002</v>
      </c>
      <c r="C2358" s="2">
        <v>1</v>
      </c>
      <c r="H2358">
        <v>131.40720900000002</v>
      </c>
      <c r="I2358" s="3">
        <v>4</v>
      </c>
      <c r="P2358">
        <v>2</v>
      </c>
      <c r="Q2358" t="str">
        <f>CONCATENATE(C2358,E2358,G2358,I2358)</f>
        <v>14</v>
      </c>
    </row>
    <row r="2359" spans="1:17" x14ac:dyDescent="0.25">
      <c r="A2359">
        <v>2675</v>
      </c>
      <c r="B2359">
        <v>120.61227100000001</v>
      </c>
      <c r="C2359" s="2">
        <v>1</v>
      </c>
      <c r="H2359">
        <v>131.47012800000002</v>
      </c>
      <c r="I2359" s="3">
        <v>4</v>
      </c>
      <c r="P2359">
        <v>2</v>
      </c>
      <c r="Q2359" t="str">
        <f>CONCATENATE(C2359,E2359,G2359,I2359)</f>
        <v>14</v>
      </c>
    </row>
    <row r="2360" spans="1:17" x14ac:dyDescent="0.25">
      <c r="A2360">
        <v>2676</v>
      </c>
      <c r="B2360">
        <v>120.61577000000001</v>
      </c>
      <c r="C2360" s="2">
        <v>1</v>
      </c>
      <c r="H2360">
        <v>131.47454900000002</v>
      </c>
      <c r="I2360" s="3">
        <v>4</v>
      </c>
      <c r="P2360">
        <v>2</v>
      </c>
      <c r="Q2360" t="str">
        <f>CONCATENATE(C2360,E2360,G2360,I2360)</f>
        <v>14</v>
      </c>
    </row>
    <row r="2361" spans="1:17" x14ac:dyDescent="0.25">
      <c r="A2361">
        <v>2677</v>
      </c>
      <c r="B2361">
        <v>120.63197400000001</v>
      </c>
      <c r="C2361" s="2">
        <v>1</v>
      </c>
      <c r="H2361">
        <v>131.45119600000001</v>
      </c>
      <c r="I2361" s="3">
        <v>4</v>
      </c>
      <c r="P2361">
        <v>2</v>
      </c>
      <c r="Q2361" t="str">
        <f>CONCATENATE(C2361,E2361,G2361,I2361)</f>
        <v>14</v>
      </c>
    </row>
    <row r="2362" spans="1:17" x14ac:dyDescent="0.25">
      <c r="A2362">
        <v>2678</v>
      </c>
      <c r="B2362">
        <v>120.635884</v>
      </c>
      <c r="C2362" s="2">
        <v>1</v>
      </c>
      <c r="H2362">
        <v>131.45788300000001</v>
      </c>
      <c r="I2362" s="3">
        <v>4</v>
      </c>
      <c r="P2362">
        <v>2</v>
      </c>
      <c r="Q2362" t="str">
        <f>CONCATENATE(C2362,E2362,G2362,I2362)</f>
        <v>14</v>
      </c>
    </row>
    <row r="2363" spans="1:17" x14ac:dyDescent="0.25">
      <c r="A2363">
        <v>2679</v>
      </c>
      <c r="B2363">
        <v>120.63902000000002</v>
      </c>
      <c r="C2363" s="2">
        <v>1</v>
      </c>
      <c r="H2363">
        <v>131.46647400000001</v>
      </c>
      <c r="I2363" s="3">
        <v>4</v>
      </c>
      <c r="P2363">
        <v>2</v>
      </c>
      <c r="Q2363" t="str">
        <f>CONCATENATE(C2363,E2363,G2363,I2363)</f>
        <v>14</v>
      </c>
    </row>
    <row r="2364" spans="1:17" x14ac:dyDescent="0.25">
      <c r="A2364">
        <v>2680</v>
      </c>
      <c r="B2364">
        <v>120.64354800000001</v>
      </c>
      <c r="C2364" s="2">
        <v>1</v>
      </c>
      <c r="H2364">
        <v>131.461229</v>
      </c>
      <c r="I2364" s="3">
        <v>4</v>
      </c>
      <c r="P2364">
        <v>2</v>
      </c>
      <c r="Q2364" t="str">
        <f>CONCATENATE(C2364,E2364,G2364,I2364)</f>
        <v>14</v>
      </c>
    </row>
    <row r="2365" spans="1:17" x14ac:dyDescent="0.25">
      <c r="A2365">
        <v>2681</v>
      </c>
      <c r="B2365">
        <v>120.63372500000001</v>
      </c>
      <c r="C2365" s="2">
        <v>1</v>
      </c>
      <c r="H2365">
        <v>131.49240600000002</v>
      </c>
      <c r="I2365" s="3">
        <v>4</v>
      </c>
      <c r="P2365">
        <v>2</v>
      </c>
      <c r="Q2365" t="str">
        <f>CONCATENATE(C2365,E2365,G2365,I2365)</f>
        <v>14</v>
      </c>
    </row>
    <row r="2366" spans="1:17" x14ac:dyDescent="0.25">
      <c r="A2366">
        <v>2682</v>
      </c>
      <c r="B2366">
        <v>120.61509800000002</v>
      </c>
      <c r="C2366" s="2">
        <v>1</v>
      </c>
      <c r="H2366">
        <v>131.49142600000002</v>
      </c>
      <c r="I2366" s="3">
        <v>4</v>
      </c>
      <c r="P2366">
        <v>2</v>
      </c>
      <c r="Q2366" t="str">
        <f>CONCATENATE(C2366,E2366,G2366,I2366)</f>
        <v>14</v>
      </c>
    </row>
    <row r="2367" spans="1:17" x14ac:dyDescent="0.25">
      <c r="A2367">
        <v>2683</v>
      </c>
      <c r="B2367">
        <v>120.63712000000001</v>
      </c>
      <c r="C2367" s="2">
        <v>1</v>
      </c>
      <c r="H2367">
        <v>131.439054</v>
      </c>
      <c r="I2367" s="3">
        <v>4</v>
      </c>
      <c r="P2367">
        <v>2</v>
      </c>
      <c r="Q2367" t="str">
        <f>CONCATENATE(C2367,E2367,G2367,I2367)</f>
        <v>14</v>
      </c>
    </row>
    <row r="2368" spans="1:17" x14ac:dyDescent="0.25">
      <c r="A2368">
        <v>2684</v>
      </c>
      <c r="B2368">
        <v>120.62441000000001</v>
      </c>
      <c r="C2368" s="2">
        <v>1</v>
      </c>
      <c r="H2368">
        <v>131.44224700000001</v>
      </c>
      <c r="I2368" s="3">
        <v>4</v>
      </c>
      <c r="P2368">
        <v>2</v>
      </c>
      <c r="Q2368" t="str">
        <f>CONCATENATE(C2368,E2368,G2368,I2368)</f>
        <v>14</v>
      </c>
    </row>
    <row r="2369" spans="1:17" x14ac:dyDescent="0.25">
      <c r="A2369">
        <v>2685</v>
      </c>
      <c r="B2369">
        <v>120.61232100000001</v>
      </c>
      <c r="C2369" s="2">
        <v>1</v>
      </c>
      <c r="H2369">
        <v>131.43226000000001</v>
      </c>
      <c r="I2369" s="3">
        <v>4</v>
      </c>
      <c r="P2369">
        <v>2</v>
      </c>
      <c r="Q2369" t="str">
        <f>CONCATENATE(C2369,E2369,G2369,I2369)</f>
        <v>14</v>
      </c>
    </row>
    <row r="2370" spans="1:17" x14ac:dyDescent="0.25">
      <c r="A2370">
        <v>2686</v>
      </c>
      <c r="B2370">
        <v>120.560102</v>
      </c>
      <c r="C2370" s="2">
        <v>1</v>
      </c>
      <c r="H2370">
        <v>131.45798200000002</v>
      </c>
      <c r="I2370" s="3">
        <v>4</v>
      </c>
      <c r="P2370">
        <v>2</v>
      </c>
      <c r="Q2370" t="str">
        <f>CONCATENATE(C2370,E2370,G2370,I2370)</f>
        <v>14</v>
      </c>
    </row>
    <row r="2371" spans="1:17" x14ac:dyDescent="0.25">
      <c r="A2371">
        <v>2687</v>
      </c>
      <c r="B2371">
        <v>120.60249400000001</v>
      </c>
      <c r="C2371" s="2">
        <v>1</v>
      </c>
      <c r="F2371">
        <v>122.69497800000002</v>
      </c>
      <c r="G2371" s="4">
        <v>3</v>
      </c>
      <c r="H2371">
        <v>131.587377</v>
      </c>
      <c r="I2371" s="3">
        <v>4</v>
      </c>
      <c r="P2371">
        <v>3</v>
      </c>
      <c r="Q2371" t="str">
        <f>CONCATENATE(C2371,E2371,G2371,I2371)</f>
        <v>134</v>
      </c>
    </row>
    <row r="2372" spans="1:17" x14ac:dyDescent="0.25">
      <c r="A2372">
        <v>2688</v>
      </c>
      <c r="F2372">
        <v>122.65474800000001</v>
      </c>
      <c r="G2372" s="4">
        <v>3</v>
      </c>
      <c r="H2372">
        <v>131.42351600000001</v>
      </c>
      <c r="I2372" s="3">
        <v>4</v>
      </c>
      <c r="P2372">
        <v>2</v>
      </c>
      <c r="Q2372" t="str">
        <f>CONCATENATE(C2372,E2372,G2372,I2372)</f>
        <v>34</v>
      </c>
    </row>
    <row r="2373" spans="1:17" x14ac:dyDescent="0.25">
      <c r="A2373">
        <v>2689</v>
      </c>
      <c r="F2373">
        <v>122.679956</v>
      </c>
      <c r="G2373" s="4">
        <v>3</v>
      </c>
      <c r="P2373">
        <v>1</v>
      </c>
      <c r="Q2373" t="str">
        <f>CONCATENATE(C2373,E2373,G2373,I2373)</f>
        <v>3</v>
      </c>
    </row>
    <row r="2374" spans="1:17" x14ac:dyDescent="0.25">
      <c r="A2374">
        <v>2690</v>
      </c>
      <c r="D2374">
        <v>108.78462300000001</v>
      </c>
      <c r="E2374" s="5">
        <v>2</v>
      </c>
      <c r="F2374">
        <v>122.71247600000001</v>
      </c>
      <c r="G2374" s="4">
        <v>3</v>
      </c>
      <c r="P2374">
        <v>2</v>
      </c>
      <c r="Q2374" t="str">
        <f>CONCATENATE(C2374,E2374,G2374,I2374)</f>
        <v>23</v>
      </c>
    </row>
    <row r="2375" spans="1:17" x14ac:dyDescent="0.25">
      <c r="A2375">
        <v>2691</v>
      </c>
      <c r="D2375">
        <v>108.69844600000002</v>
      </c>
      <c r="E2375" s="5">
        <v>2</v>
      </c>
      <c r="F2375">
        <v>122.722554</v>
      </c>
      <c r="G2375" s="4">
        <v>3</v>
      </c>
      <c r="P2375">
        <v>2</v>
      </c>
      <c r="Q2375" t="str">
        <f>CONCATENATE(C2375,E2375,G2375,I2375)</f>
        <v>23</v>
      </c>
    </row>
    <row r="2376" spans="1:17" x14ac:dyDescent="0.25">
      <c r="A2376">
        <v>2692</v>
      </c>
      <c r="D2376">
        <v>108.73554000000001</v>
      </c>
      <c r="E2376" s="5">
        <v>2</v>
      </c>
      <c r="F2376">
        <v>122.67445500000001</v>
      </c>
      <c r="G2376" s="4">
        <v>3</v>
      </c>
      <c r="P2376">
        <v>2</v>
      </c>
      <c r="Q2376" t="str">
        <f>CONCATENATE(C2376,E2376,G2376,I2376)</f>
        <v>23</v>
      </c>
    </row>
    <row r="2377" spans="1:17" x14ac:dyDescent="0.25">
      <c r="A2377">
        <v>2693</v>
      </c>
      <c r="D2377">
        <v>108.728284</v>
      </c>
      <c r="E2377" s="5">
        <v>2</v>
      </c>
      <c r="F2377">
        <v>122.64626000000001</v>
      </c>
      <c r="G2377" s="4">
        <v>3</v>
      </c>
      <c r="P2377">
        <v>2</v>
      </c>
      <c r="Q2377" t="str">
        <f>CONCATENATE(C2377,E2377,G2377,I2377)</f>
        <v>23</v>
      </c>
    </row>
    <row r="2378" spans="1:17" x14ac:dyDescent="0.25">
      <c r="A2378">
        <v>2694</v>
      </c>
      <c r="D2378">
        <v>108.72046800000001</v>
      </c>
      <c r="E2378" s="5">
        <v>2</v>
      </c>
      <c r="F2378">
        <v>122.62964400000001</v>
      </c>
      <c r="G2378" s="4">
        <v>3</v>
      </c>
      <c r="P2378">
        <v>2</v>
      </c>
      <c r="Q2378" t="str">
        <f>CONCATENATE(C2378,E2378,G2378,I2378)</f>
        <v>23</v>
      </c>
    </row>
    <row r="2379" spans="1:17" x14ac:dyDescent="0.25">
      <c r="A2379">
        <v>2695</v>
      </c>
      <c r="D2379">
        <v>108.704824</v>
      </c>
      <c r="E2379" s="5">
        <v>2</v>
      </c>
      <c r="F2379">
        <v>122.67851800000001</v>
      </c>
      <c r="G2379" s="4">
        <v>3</v>
      </c>
      <c r="P2379">
        <v>2</v>
      </c>
      <c r="Q2379" t="str">
        <f>CONCATENATE(C2379,E2379,G2379,I2379)</f>
        <v>23</v>
      </c>
    </row>
    <row r="2380" spans="1:17" x14ac:dyDescent="0.25">
      <c r="A2380">
        <v>2696</v>
      </c>
      <c r="D2380">
        <v>108.72015900000001</v>
      </c>
      <c r="E2380" s="5">
        <v>2</v>
      </c>
      <c r="F2380">
        <v>122.69415400000001</v>
      </c>
      <c r="G2380" s="4">
        <v>3</v>
      </c>
      <c r="P2380">
        <v>2</v>
      </c>
      <c r="Q2380" t="str">
        <f>CONCATENATE(C2380,E2380,G2380,I2380)</f>
        <v>23</v>
      </c>
    </row>
    <row r="2381" spans="1:17" x14ac:dyDescent="0.25">
      <c r="A2381">
        <v>2697</v>
      </c>
      <c r="D2381">
        <v>108.70487700000001</v>
      </c>
      <c r="E2381" s="5">
        <v>2</v>
      </c>
      <c r="F2381">
        <v>122.72492300000002</v>
      </c>
      <c r="G2381" s="4">
        <v>3</v>
      </c>
      <c r="P2381">
        <v>2</v>
      </c>
      <c r="Q2381" t="str">
        <f>CONCATENATE(C2381,E2381,G2381,I2381)</f>
        <v>23</v>
      </c>
    </row>
    <row r="2382" spans="1:17" x14ac:dyDescent="0.25">
      <c r="A2382">
        <v>2698</v>
      </c>
      <c r="D2382">
        <v>108.73013800000001</v>
      </c>
      <c r="E2382" s="5">
        <v>2</v>
      </c>
      <c r="F2382">
        <v>122.69204400000001</v>
      </c>
      <c r="G2382" s="4">
        <v>3</v>
      </c>
      <c r="P2382">
        <v>2</v>
      </c>
      <c r="Q2382" t="str">
        <f>CONCATENATE(C2382,E2382,G2382,I2382)</f>
        <v>23</v>
      </c>
    </row>
    <row r="2383" spans="1:17" x14ac:dyDescent="0.25">
      <c r="A2383">
        <v>2699</v>
      </c>
      <c r="D2383">
        <v>108.74408100000001</v>
      </c>
      <c r="E2383" s="5">
        <v>2</v>
      </c>
      <c r="F2383">
        <v>122.71771700000001</v>
      </c>
      <c r="G2383" s="4">
        <v>3</v>
      </c>
      <c r="P2383">
        <v>2</v>
      </c>
      <c r="Q2383" t="str">
        <f>CONCATENATE(C2383,E2383,G2383,I2383)</f>
        <v>23</v>
      </c>
    </row>
    <row r="2384" spans="1:17" x14ac:dyDescent="0.25">
      <c r="A2384">
        <v>2700</v>
      </c>
      <c r="D2384">
        <v>108.73657</v>
      </c>
      <c r="E2384" s="5">
        <v>2</v>
      </c>
      <c r="F2384">
        <v>122.69497800000002</v>
      </c>
      <c r="G2384" s="4">
        <v>3</v>
      </c>
      <c r="P2384">
        <v>2</v>
      </c>
      <c r="Q2384" t="str">
        <f>CONCATENATE(C2384,E2384,G2384,I2384)</f>
        <v>23</v>
      </c>
    </row>
    <row r="2385" spans="1:17" x14ac:dyDescent="0.25">
      <c r="A2385">
        <v>2701</v>
      </c>
      <c r="D2385">
        <v>108.683267</v>
      </c>
      <c r="E2385" s="5">
        <v>2</v>
      </c>
      <c r="P2385">
        <v>1</v>
      </c>
      <c r="Q2385" t="str">
        <f>CONCATENATE(C2385,E2385,G2385,I2385)</f>
        <v>2</v>
      </c>
    </row>
    <row r="2386" spans="1:17" x14ac:dyDescent="0.25">
      <c r="A2386">
        <v>2702</v>
      </c>
      <c r="D2386">
        <v>108.68646000000001</v>
      </c>
      <c r="E2386" s="5">
        <v>2</v>
      </c>
      <c r="P2386">
        <v>1</v>
      </c>
      <c r="Q2386" t="str">
        <f>CONCATENATE(C2386,E2386,G2386,I2386)</f>
        <v>2</v>
      </c>
    </row>
    <row r="2387" spans="1:17" x14ac:dyDescent="0.25">
      <c r="A2387">
        <v>2703</v>
      </c>
      <c r="D2387">
        <v>108.59621900000002</v>
      </c>
      <c r="E2387" s="5">
        <v>2</v>
      </c>
      <c r="P2387">
        <v>1</v>
      </c>
      <c r="Q2387" t="str">
        <f>CONCATENATE(C2387,E2387,G2387,I2387)</f>
        <v>2</v>
      </c>
    </row>
    <row r="2388" spans="1:17" x14ac:dyDescent="0.25">
      <c r="A2388">
        <v>2704</v>
      </c>
      <c r="D2388">
        <v>108.78462300000001</v>
      </c>
      <c r="E2388" s="5">
        <v>2</v>
      </c>
      <c r="P2388">
        <v>1</v>
      </c>
      <c r="Q2388" t="str">
        <f>CONCATENATE(C2388,E2388,G2388,I2388)</f>
        <v>2</v>
      </c>
    </row>
    <row r="2389" spans="1:17" x14ac:dyDescent="0.25">
      <c r="A2389">
        <v>2705</v>
      </c>
      <c r="B2389">
        <v>97.237930000000006</v>
      </c>
      <c r="C2389" s="2">
        <v>1</v>
      </c>
      <c r="P2389">
        <v>1</v>
      </c>
      <c r="Q2389" t="str">
        <f>CONCATENATE(C2389,E2389,G2389,I2389)</f>
        <v>1</v>
      </c>
    </row>
    <row r="2390" spans="1:17" x14ac:dyDescent="0.25">
      <c r="A2390">
        <v>2706</v>
      </c>
      <c r="B2390">
        <v>97.239471000000009</v>
      </c>
      <c r="C2390" s="2">
        <v>1</v>
      </c>
      <c r="H2390">
        <v>108.41995700000001</v>
      </c>
      <c r="I2390" s="3">
        <v>4</v>
      </c>
      <c r="P2390">
        <v>2</v>
      </c>
      <c r="Q2390" t="str">
        <f>CONCATENATE(C2390,E2390,G2390,I2390)</f>
        <v>14</v>
      </c>
    </row>
    <row r="2391" spans="1:17" x14ac:dyDescent="0.25">
      <c r="A2391">
        <v>2707</v>
      </c>
      <c r="B2391">
        <v>97.265607000000003</v>
      </c>
      <c r="C2391" s="2">
        <v>1</v>
      </c>
      <c r="H2391">
        <v>108.38502600000001</v>
      </c>
      <c r="I2391" s="3">
        <v>4</v>
      </c>
      <c r="P2391">
        <v>2</v>
      </c>
      <c r="Q2391" t="str">
        <f>CONCATENATE(C2391,E2391,G2391,I2391)</f>
        <v>14</v>
      </c>
    </row>
    <row r="2392" spans="1:17" x14ac:dyDescent="0.25">
      <c r="A2392">
        <v>2708</v>
      </c>
      <c r="B2392">
        <v>97.275587999999999</v>
      </c>
      <c r="C2392" s="2">
        <v>1</v>
      </c>
      <c r="H2392">
        <v>108.41471200000001</v>
      </c>
      <c r="I2392" s="3">
        <v>4</v>
      </c>
      <c r="P2392">
        <v>2</v>
      </c>
      <c r="Q2392" t="str">
        <f>CONCATENATE(C2392,E2392,G2392,I2392)</f>
        <v>14</v>
      </c>
    </row>
    <row r="2393" spans="1:17" x14ac:dyDescent="0.25">
      <c r="A2393">
        <v>2709</v>
      </c>
      <c r="B2393">
        <v>97.280063000000013</v>
      </c>
      <c r="C2393" s="2">
        <v>1</v>
      </c>
      <c r="H2393">
        <v>108.43282100000002</v>
      </c>
      <c r="I2393" s="3">
        <v>4</v>
      </c>
      <c r="P2393">
        <v>2</v>
      </c>
      <c r="Q2393" t="str">
        <f>CONCATENATE(C2393,E2393,G2393,I2393)</f>
        <v>14</v>
      </c>
    </row>
    <row r="2394" spans="1:17" x14ac:dyDescent="0.25">
      <c r="A2394">
        <v>2710</v>
      </c>
      <c r="B2394">
        <v>97.275227999999998</v>
      </c>
      <c r="C2394" s="2">
        <v>1</v>
      </c>
      <c r="H2394">
        <v>108.45108500000001</v>
      </c>
      <c r="I2394" s="3">
        <v>4</v>
      </c>
      <c r="P2394">
        <v>2</v>
      </c>
      <c r="Q2394" t="str">
        <f>CONCATENATE(C2394,E2394,G2394,I2394)</f>
        <v>14</v>
      </c>
    </row>
    <row r="2395" spans="1:17" x14ac:dyDescent="0.25">
      <c r="A2395">
        <v>2711</v>
      </c>
      <c r="B2395">
        <v>97.25557400000001</v>
      </c>
      <c r="C2395" s="2">
        <v>1</v>
      </c>
      <c r="H2395">
        <v>108.41306400000002</v>
      </c>
      <c r="I2395" s="3">
        <v>4</v>
      </c>
      <c r="P2395">
        <v>2</v>
      </c>
      <c r="Q2395" t="str">
        <f>CONCATENATE(C2395,E2395,G2395,I2395)</f>
        <v>14</v>
      </c>
    </row>
    <row r="2396" spans="1:17" x14ac:dyDescent="0.25">
      <c r="A2396">
        <v>2712</v>
      </c>
      <c r="B2396">
        <v>97.256911000000002</v>
      </c>
      <c r="C2396" s="2">
        <v>1</v>
      </c>
      <c r="H2396">
        <v>108.377927</v>
      </c>
      <c r="I2396" s="3">
        <v>4</v>
      </c>
      <c r="P2396">
        <v>2</v>
      </c>
      <c r="Q2396" t="str">
        <f>CONCATENATE(C2396,E2396,G2396,I2396)</f>
        <v>14</v>
      </c>
    </row>
    <row r="2397" spans="1:17" x14ac:dyDescent="0.25">
      <c r="A2397">
        <v>2713</v>
      </c>
      <c r="B2397">
        <v>97.275125000000003</v>
      </c>
      <c r="C2397" s="2">
        <v>1</v>
      </c>
      <c r="H2397">
        <v>108.43240900000001</v>
      </c>
      <c r="I2397" s="3">
        <v>4</v>
      </c>
      <c r="P2397">
        <v>2</v>
      </c>
      <c r="Q2397" t="str">
        <f>CONCATENATE(C2397,E2397,G2397,I2397)</f>
        <v>14</v>
      </c>
    </row>
    <row r="2398" spans="1:17" x14ac:dyDescent="0.25">
      <c r="A2398">
        <v>2714</v>
      </c>
      <c r="B2398">
        <v>97.251767000000001</v>
      </c>
      <c r="C2398" s="2">
        <v>1</v>
      </c>
      <c r="H2398">
        <v>108.427728</v>
      </c>
      <c r="I2398" s="3">
        <v>4</v>
      </c>
      <c r="P2398">
        <v>2</v>
      </c>
      <c r="Q2398" t="str">
        <f>CONCATENATE(C2398,E2398,G2398,I2398)</f>
        <v>14</v>
      </c>
    </row>
    <row r="2399" spans="1:17" x14ac:dyDescent="0.25">
      <c r="A2399">
        <v>2715</v>
      </c>
      <c r="B2399">
        <v>97.222032000000013</v>
      </c>
      <c r="C2399" s="2">
        <v>1</v>
      </c>
      <c r="H2399">
        <v>108.44238800000001</v>
      </c>
      <c r="I2399" s="3">
        <v>4</v>
      </c>
      <c r="P2399">
        <v>2</v>
      </c>
      <c r="Q2399" t="str">
        <f>CONCATENATE(C2399,E2399,G2399,I2399)</f>
        <v>14</v>
      </c>
    </row>
    <row r="2400" spans="1:17" x14ac:dyDescent="0.25">
      <c r="A2400">
        <v>2716</v>
      </c>
      <c r="B2400">
        <v>97.151082000000002</v>
      </c>
      <c r="C2400" s="2">
        <v>1</v>
      </c>
      <c r="H2400">
        <v>108.40838400000001</v>
      </c>
      <c r="I2400" s="3">
        <v>4</v>
      </c>
      <c r="P2400">
        <v>2</v>
      </c>
      <c r="Q2400" t="str">
        <f>CONCATENATE(C2400,E2400,G2400,I2400)</f>
        <v>14</v>
      </c>
    </row>
    <row r="2401" spans="1:17" x14ac:dyDescent="0.25">
      <c r="A2401">
        <v>2717</v>
      </c>
      <c r="B2401">
        <v>97.237930000000006</v>
      </c>
      <c r="C2401" s="2">
        <v>1</v>
      </c>
      <c r="H2401">
        <v>108.35163600000001</v>
      </c>
      <c r="I2401" s="3">
        <v>4</v>
      </c>
      <c r="P2401">
        <v>2</v>
      </c>
      <c r="Q2401" t="str">
        <f>CONCATENATE(C2401,E2401,G2401,I2401)</f>
        <v>14</v>
      </c>
    </row>
    <row r="2402" spans="1:17" x14ac:dyDescent="0.25">
      <c r="A2402">
        <v>2718</v>
      </c>
      <c r="F2402">
        <v>99.067414000000014</v>
      </c>
      <c r="G2402" s="4">
        <v>3</v>
      </c>
      <c r="H2402">
        <v>108.41995700000001</v>
      </c>
      <c r="I2402" s="3">
        <v>4</v>
      </c>
      <c r="P2402">
        <v>2</v>
      </c>
      <c r="Q2402" t="str">
        <f>CONCATENATE(C2402,E2402,G2402,I2402)</f>
        <v>34</v>
      </c>
    </row>
    <row r="2403" spans="1:17" x14ac:dyDescent="0.25">
      <c r="A2403">
        <v>2719</v>
      </c>
      <c r="D2403">
        <v>86.784965</v>
      </c>
      <c r="E2403" s="5">
        <v>2</v>
      </c>
      <c r="F2403">
        <v>99.055989000000011</v>
      </c>
      <c r="G2403" s="4">
        <v>3</v>
      </c>
      <c r="H2403">
        <v>108.41995700000001</v>
      </c>
      <c r="I2403" s="3">
        <v>4</v>
      </c>
      <c r="P2403">
        <v>3</v>
      </c>
      <c r="Q2403" t="str">
        <f>CONCATENATE(C2403,E2403,G2403,I2403)</f>
        <v>234</v>
      </c>
    </row>
    <row r="2404" spans="1:17" x14ac:dyDescent="0.25">
      <c r="A2404">
        <v>2720</v>
      </c>
      <c r="D2404">
        <v>86.88616300000001</v>
      </c>
      <c r="E2404" s="5">
        <v>2</v>
      </c>
      <c r="F2404">
        <v>99.089433000000014</v>
      </c>
      <c r="G2404" s="4">
        <v>3</v>
      </c>
      <c r="P2404">
        <v>2</v>
      </c>
      <c r="Q2404" t="str">
        <f>CONCATENATE(C2404,E2404,G2404,I2404)</f>
        <v>23</v>
      </c>
    </row>
    <row r="2405" spans="1:17" x14ac:dyDescent="0.25">
      <c r="A2405">
        <v>2721</v>
      </c>
      <c r="D2405">
        <v>86.836311000000009</v>
      </c>
      <c r="E2405" s="5">
        <v>2</v>
      </c>
      <c r="F2405">
        <v>99.06802900000001</v>
      </c>
      <c r="G2405" s="4">
        <v>3</v>
      </c>
      <c r="P2405">
        <v>2</v>
      </c>
      <c r="Q2405" t="str">
        <f>CONCATENATE(C2405,E2405,G2405,I2405)</f>
        <v>23</v>
      </c>
    </row>
    <row r="2406" spans="1:17" x14ac:dyDescent="0.25">
      <c r="A2406">
        <v>2722</v>
      </c>
      <c r="D2406">
        <v>86.848504000000005</v>
      </c>
      <c r="E2406" s="5">
        <v>2</v>
      </c>
      <c r="F2406">
        <v>99.029443000000015</v>
      </c>
      <c r="G2406" s="4">
        <v>3</v>
      </c>
      <c r="P2406">
        <v>2</v>
      </c>
      <c r="Q2406" t="str">
        <f>CONCATENATE(C2406,E2406,G2406,I2406)</f>
        <v>23</v>
      </c>
    </row>
    <row r="2407" spans="1:17" x14ac:dyDescent="0.25">
      <c r="A2407">
        <v>2723</v>
      </c>
      <c r="D2407">
        <v>86.844543000000002</v>
      </c>
      <c r="E2407" s="5">
        <v>2</v>
      </c>
      <c r="F2407">
        <v>99.029548000000005</v>
      </c>
      <c r="G2407" s="4">
        <v>3</v>
      </c>
      <c r="P2407">
        <v>2</v>
      </c>
      <c r="Q2407" t="str">
        <f>CONCATENATE(C2407,E2407,G2407,I2407)</f>
        <v>23</v>
      </c>
    </row>
    <row r="2408" spans="1:17" x14ac:dyDescent="0.25">
      <c r="A2408">
        <v>2724</v>
      </c>
      <c r="D2408">
        <v>86.844386000000014</v>
      </c>
      <c r="E2408" s="5">
        <v>2</v>
      </c>
      <c r="F2408">
        <v>99.005470000000003</v>
      </c>
      <c r="G2408" s="4">
        <v>3</v>
      </c>
      <c r="P2408">
        <v>2</v>
      </c>
      <c r="Q2408" t="str">
        <f>CONCATENATE(C2408,E2408,G2408,I2408)</f>
        <v>23</v>
      </c>
    </row>
    <row r="2409" spans="1:17" x14ac:dyDescent="0.25">
      <c r="A2409">
        <v>2725</v>
      </c>
      <c r="D2409">
        <v>86.839036000000007</v>
      </c>
      <c r="E2409" s="5">
        <v>2</v>
      </c>
      <c r="F2409">
        <v>99.04704000000001</v>
      </c>
      <c r="G2409" s="4">
        <v>3</v>
      </c>
      <c r="P2409">
        <v>2</v>
      </c>
      <c r="Q2409" t="str">
        <f>CONCATENATE(C2409,E2409,G2409,I2409)</f>
        <v>23</v>
      </c>
    </row>
    <row r="2410" spans="1:17" x14ac:dyDescent="0.25">
      <c r="A2410">
        <v>2726</v>
      </c>
      <c r="D2410">
        <v>86.85503700000001</v>
      </c>
      <c r="E2410" s="5">
        <v>2</v>
      </c>
      <c r="F2410">
        <v>99.042923999999999</v>
      </c>
      <c r="G2410" s="4">
        <v>3</v>
      </c>
      <c r="P2410">
        <v>2</v>
      </c>
      <c r="Q2410" t="str">
        <f>CONCATENATE(C2410,E2410,G2410,I2410)</f>
        <v>23</v>
      </c>
    </row>
    <row r="2411" spans="1:17" x14ac:dyDescent="0.25">
      <c r="A2411">
        <v>2727</v>
      </c>
      <c r="D2411">
        <v>86.830703</v>
      </c>
      <c r="E2411" s="5">
        <v>2</v>
      </c>
      <c r="F2411">
        <v>99.036905000000004</v>
      </c>
      <c r="G2411" s="4">
        <v>3</v>
      </c>
      <c r="P2411">
        <v>2</v>
      </c>
      <c r="Q2411" t="str">
        <f>CONCATENATE(C2411,E2411,G2411,I2411)</f>
        <v>23</v>
      </c>
    </row>
    <row r="2412" spans="1:17" x14ac:dyDescent="0.25">
      <c r="A2412">
        <v>2728</v>
      </c>
      <c r="D2412">
        <v>86.845725000000002</v>
      </c>
      <c r="E2412" s="5">
        <v>2</v>
      </c>
      <c r="F2412">
        <v>99.078424000000012</v>
      </c>
      <c r="G2412" s="4">
        <v>3</v>
      </c>
      <c r="P2412">
        <v>2</v>
      </c>
      <c r="Q2412" t="str">
        <f>CONCATENATE(C2412,E2412,G2412,I2412)</f>
        <v>23</v>
      </c>
    </row>
    <row r="2413" spans="1:17" x14ac:dyDescent="0.25">
      <c r="A2413">
        <v>2729</v>
      </c>
      <c r="D2413">
        <v>86.833995000000002</v>
      </c>
      <c r="E2413" s="5">
        <v>2</v>
      </c>
      <c r="F2413">
        <v>99.142783000000009</v>
      </c>
      <c r="G2413" s="4">
        <v>3</v>
      </c>
      <c r="P2413">
        <v>2</v>
      </c>
      <c r="Q2413" t="str">
        <f>CONCATENATE(C2413,E2413,G2413,I2413)</f>
        <v>23</v>
      </c>
    </row>
    <row r="2414" spans="1:17" x14ac:dyDescent="0.25">
      <c r="A2414">
        <v>2730</v>
      </c>
      <c r="D2414">
        <v>86.832811000000007</v>
      </c>
      <c r="E2414" s="5">
        <v>2</v>
      </c>
      <c r="F2414">
        <v>99.067414000000014</v>
      </c>
      <c r="G2414" s="4">
        <v>3</v>
      </c>
      <c r="P2414">
        <v>2</v>
      </c>
      <c r="Q2414" t="str">
        <f>CONCATENATE(C2414,E2414,G2414,I2414)</f>
        <v>23</v>
      </c>
    </row>
    <row r="2415" spans="1:17" x14ac:dyDescent="0.25">
      <c r="A2415">
        <v>2731</v>
      </c>
      <c r="D2415">
        <v>86.779872000000012</v>
      </c>
      <c r="E2415" s="5">
        <v>2</v>
      </c>
      <c r="P2415">
        <v>1</v>
      </c>
      <c r="Q2415" t="str">
        <f>CONCATENATE(C2415,E2415,G2415,I2415)</f>
        <v>2</v>
      </c>
    </row>
    <row r="2416" spans="1:17" x14ac:dyDescent="0.25">
      <c r="A2416">
        <v>2732</v>
      </c>
      <c r="D2416">
        <v>86.784965</v>
      </c>
      <c r="E2416" s="5">
        <v>2</v>
      </c>
      <c r="P2416">
        <v>1</v>
      </c>
      <c r="Q2416" t="str">
        <f>CONCATENATE(C2416,E2416,G2416,I2416)</f>
        <v>2</v>
      </c>
    </row>
    <row r="2417" spans="1:17" x14ac:dyDescent="0.25">
      <c r="A2417">
        <v>2733</v>
      </c>
      <c r="P2417">
        <v>0</v>
      </c>
      <c r="Q2417" t="str">
        <f>CONCATENATE(C2417,E2417,G2417,I2417)</f>
        <v/>
      </c>
    </row>
    <row r="2418" spans="1:17" x14ac:dyDescent="0.25">
      <c r="A2418">
        <v>2734</v>
      </c>
      <c r="H2418">
        <v>86.672449999999998</v>
      </c>
      <c r="I2418" s="3">
        <v>4</v>
      </c>
      <c r="P2418">
        <v>1</v>
      </c>
      <c r="Q2418" t="str">
        <f>CONCATENATE(C2418,E2418,G2418,I2418)</f>
        <v>4</v>
      </c>
    </row>
    <row r="2419" spans="1:17" x14ac:dyDescent="0.25">
      <c r="A2419">
        <v>2735</v>
      </c>
      <c r="B2419">
        <v>76.812061000000014</v>
      </c>
      <c r="C2419" s="2">
        <v>1</v>
      </c>
      <c r="H2419">
        <v>86.624705000000006</v>
      </c>
      <c r="I2419" s="3">
        <v>4</v>
      </c>
      <c r="P2419">
        <v>2</v>
      </c>
      <c r="Q2419" t="str">
        <f>CONCATENATE(C2419,E2419,G2419,I2419)</f>
        <v>14</v>
      </c>
    </row>
    <row r="2420" spans="1:17" x14ac:dyDescent="0.25">
      <c r="A2420">
        <v>2736</v>
      </c>
      <c r="B2420">
        <v>76.734118000000009</v>
      </c>
      <c r="C2420" s="2">
        <v>1</v>
      </c>
      <c r="H2420">
        <v>86.636333000000008</v>
      </c>
      <c r="I2420" s="3">
        <v>4</v>
      </c>
      <c r="P2420">
        <v>2</v>
      </c>
      <c r="Q2420" t="str">
        <f>CONCATENATE(C2420,E2420,G2420,I2420)</f>
        <v>14</v>
      </c>
    </row>
    <row r="2421" spans="1:17" x14ac:dyDescent="0.25">
      <c r="A2421">
        <v>2737</v>
      </c>
      <c r="B2421">
        <v>76.726350000000011</v>
      </c>
      <c r="C2421" s="2">
        <v>1</v>
      </c>
      <c r="H2421">
        <v>86.61837700000001</v>
      </c>
      <c r="I2421" s="3">
        <v>4</v>
      </c>
      <c r="P2421">
        <v>2</v>
      </c>
      <c r="Q2421" t="str">
        <f>CONCATENATE(C2421,E2421,G2421,I2421)</f>
        <v>14</v>
      </c>
    </row>
    <row r="2422" spans="1:17" x14ac:dyDescent="0.25">
      <c r="A2422">
        <v>2738</v>
      </c>
      <c r="B2422">
        <v>76.791740000000004</v>
      </c>
      <c r="C2422" s="2">
        <v>1</v>
      </c>
      <c r="H2422">
        <v>86.60294300000001</v>
      </c>
      <c r="I2422" s="3">
        <v>4</v>
      </c>
      <c r="P2422">
        <v>2</v>
      </c>
      <c r="Q2422" t="str">
        <f>CONCATENATE(C2422,E2422,G2422,I2422)</f>
        <v>14</v>
      </c>
    </row>
    <row r="2423" spans="1:17" x14ac:dyDescent="0.25">
      <c r="A2423">
        <v>2739</v>
      </c>
      <c r="B2423">
        <v>76.79235700000001</v>
      </c>
      <c r="C2423" s="2">
        <v>1</v>
      </c>
      <c r="H2423">
        <v>86.669105000000002</v>
      </c>
      <c r="I2423" s="3">
        <v>4</v>
      </c>
      <c r="P2423">
        <v>2</v>
      </c>
      <c r="Q2423" t="str">
        <f>CONCATENATE(C2423,E2423,G2423,I2423)</f>
        <v>14</v>
      </c>
    </row>
    <row r="2424" spans="1:17" x14ac:dyDescent="0.25">
      <c r="A2424">
        <v>2740</v>
      </c>
      <c r="B2424">
        <v>76.773630000000011</v>
      </c>
      <c r="C2424" s="2">
        <v>1</v>
      </c>
      <c r="H2424">
        <v>86.69235900000001</v>
      </c>
      <c r="I2424" s="3">
        <v>4</v>
      </c>
      <c r="P2424">
        <v>2</v>
      </c>
      <c r="Q2424" t="str">
        <f>CONCATENATE(C2424,E2424,G2424,I2424)</f>
        <v>14</v>
      </c>
    </row>
    <row r="2425" spans="1:17" x14ac:dyDescent="0.25">
      <c r="A2425">
        <v>2741</v>
      </c>
      <c r="B2425">
        <v>76.763340000000014</v>
      </c>
      <c r="C2425" s="2">
        <v>1</v>
      </c>
      <c r="H2425">
        <v>86.702083000000002</v>
      </c>
      <c r="I2425" s="3">
        <v>4</v>
      </c>
      <c r="P2425">
        <v>2</v>
      </c>
      <c r="Q2425" t="str">
        <f>CONCATENATE(C2425,E2425,G2425,I2425)</f>
        <v>14</v>
      </c>
    </row>
    <row r="2426" spans="1:17" x14ac:dyDescent="0.25">
      <c r="A2426">
        <v>2742</v>
      </c>
      <c r="B2426">
        <v>76.758195000000001</v>
      </c>
      <c r="C2426" s="2">
        <v>1</v>
      </c>
      <c r="H2426">
        <v>86.682017999999999</v>
      </c>
      <c r="I2426" s="3">
        <v>4</v>
      </c>
      <c r="P2426">
        <v>2</v>
      </c>
      <c r="Q2426" t="str">
        <f>CONCATENATE(C2426,E2426,G2426,I2426)</f>
        <v>14</v>
      </c>
    </row>
    <row r="2427" spans="1:17" x14ac:dyDescent="0.25">
      <c r="A2427">
        <v>2743</v>
      </c>
      <c r="B2427">
        <v>76.771829000000011</v>
      </c>
      <c r="C2427" s="2">
        <v>1</v>
      </c>
      <c r="H2427">
        <v>86.673888000000005</v>
      </c>
      <c r="I2427" s="3">
        <v>4</v>
      </c>
      <c r="P2427">
        <v>2</v>
      </c>
      <c r="Q2427" t="str">
        <f>CONCATENATE(C2427,E2427,G2427,I2427)</f>
        <v>14</v>
      </c>
    </row>
    <row r="2428" spans="1:17" x14ac:dyDescent="0.25">
      <c r="A2428">
        <v>2744</v>
      </c>
      <c r="B2428">
        <v>76.792975000000013</v>
      </c>
      <c r="C2428" s="2">
        <v>1</v>
      </c>
      <c r="H2428">
        <v>86.606234999999998</v>
      </c>
      <c r="I2428" s="3">
        <v>4</v>
      </c>
      <c r="P2428">
        <v>2</v>
      </c>
      <c r="Q2428" t="str">
        <f>CONCATENATE(C2428,E2428,G2428,I2428)</f>
        <v>14</v>
      </c>
    </row>
    <row r="2429" spans="1:17" x14ac:dyDescent="0.25">
      <c r="A2429">
        <v>2745</v>
      </c>
      <c r="B2429">
        <v>76.808563000000007</v>
      </c>
      <c r="C2429" s="2">
        <v>1</v>
      </c>
      <c r="H2429">
        <v>86.647084000000007</v>
      </c>
      <c r="I2429" s="3">
        <v>4</v>
      </c>
      <c r="P2429">
        <v>2</v>
      </c>
      <c r="Q2429" t="str">
        <f>CONCATENATE(C2429,E2429,G2429,I2429)</f>
        <v>14</v>
      </c>
    </row>
    <row r="2430" spans="1:17" x14ac:dyDescent="0.25">
      <c r="A2430">
        <v>2746</v>
      </c>
      <c r="B2430">
        <v>76.779083000000014</v>
      </c>
      <c r="C2430" s="2">
        <v>1</v>
      </c>
      <c r="H2430">
        <v>86.672449999999998</v>
      </c>
      <c r="I2430" s="3">
        <v>4</v>
      </c>
      <c r="P2430">
        <v>2</v>
      </c>
      <c r="Q2430" t="str">
        <f>CONCATENATE(C2430,E2430,G2430,I2430)</f>
        <v>14</v>
      </c>
    </row>
    <row r="2431" spans="1:17" x14ac:dyDescent="0.25">
      <c r="A2431">
        <v>2747</v>
      </c>
      <c r="B2431">
        <v>76.877195</v>
      </c>
      <c r="C2431" s="2">
        <v>1</v>
      </c>
      <c r="H2431">
        <v>86.672449999999998</v>
      </c>
      <c r="I2431" s="3">
        <v>4</v>
      </c>
      <c r="P2431">
        <v>2</v>
      </c>
      <c r="Q2431" t="str">
        <f>CONCATENATE(C2431,E2431,G2431,I2431)</f>
        <v>14</v>
      </c>
    </row>
    <row r="2432" spans="1:17" x14ac:dyDescent="0.25">
      <c r="A2432">
        <v>2748</v>
      </c>
      <c r="B2432">
        <v>76.812061000000014</v>
      </c>
      <c r="C2432" s="2">
        <v>1</v>
      </c>
      <c r="D2432">
        <v>69.962967000000006</v>
      </c>
      <c r="E2432" s="5">
        <v>2</v>
      </c>
      <c r="P2432">
        <v>2</v>
      </c>
      <c r="Q2432" t="str">
        <f>CONCATENATE(C2432,E2432,G2432,I2432)</f>
        <v>12</v>
      </c>
    </row>
    <row r="2433" spans="1:17" x14ac:dyDescent="0.25">
      <c r="A2433">
        <v>2749</v>
      </c>
      <c r="D2433">
        <v>69.975160000000002</v>
      </c>
      <c r="E2433" s="5">
        <v>2</v>
      </c>
      <c r="P2433">
        <v>1</v>
      </c>
      <c r="Q2433" t="str">
        <f>CONCATENATE(C2433,E2433,G2433,I2433)</f>
        <v>2</v>
      </c>
    </row>
    <row r="2434" spans="1:17" x14ac:dyDescent="0.25">
      <c r="A2434">
        <v>2750</v>
      </c>
      <c r="D2434">
        <v>69.982517000000001</v>
      </c>
      <c r="E2434" s="5">
        <v>2</v>
      </c>
      <c r="F2434">
        <v>76.993518000000009</v>
      </c>
      <c r="G2434" s="4">
        <v>3</v>
      </c>
      <c r="P2434">
        <v>2</v>
      </c>
      <c r="Q2434" t="str">
        <f>CONCATENATE(C2434,E2434,G2434,I2434)</f>
        <v>23</v>
      </c>
    </row>
    <row r="2435" spans="1:17" x14ac:dyDescent="0.25">
      <c r="A2435">
        <v>2751</v>
      </c>
      <c r="D2435">
        <v>69.938684000000009</v>
      </c>
      <c r="E2435" s="5">
        <v>2</v>
      </c>
      <c r="F2435">
        <v>76.959202000000005</v>
      </c>
      <c r="G2435" s="4">
        <v>3</v>
      </c>
      <c r="P2435">
        <v>2</v>
      </c>
      <c r="Q2435" t="str">
        <f>CONCATENATE(C2435,E2435,G2435,I2435)</f>
        <v>23</v>
      </c>
    </row>
    <row r="2436" spans="1:17" x14ac:dyDescent="0.25">
      <c r="A2436">
        <v>2752</v>
      </c>
      <c r="D2436">
        <v>69.956896</v>
      </c>
      <c r="E2436" s="5">
        <v>2</v>
      </c>
      <c r="F2436">
        <v>76.992901000000003</v>
      </c>
      <c r="G2436" s="4">
        <v>3</v>
      </c>
      <c r="P2436">
        <v>2</v>
      </c>
      <c r="Q2436" t="str">
        <f>CONCATENATE(C2436,E2436,G2436,I2436)</f>
        <v>23</v>
      </c>
    </row>
    <row r="2437" spans="1:17" x14ac:dyDescent="0.25">
      <c r="A2437">
        <v>2753</v>
      </c>
      <c r="D2437">
        <v>69.957822000000007</v>
      </c>
      <c r="E2437" s="5">
        <v>2</v>
      </c>
      <c r="F2437">
        <v>76.982611000000006</v>
      </c>
      <c r="G2437" s="4">
        <v>3</v>
      </c>
      <c r="P2437">
        <v>2</v>
      </c>
      <c r="Q2437" t="str">
        <f>CONCATENATE(C2437,E2437,G2437,I2437)</f>
        <v>23</v>
      </c>
    </row>
    <row r="2438" spans="1:17" x14ac:dyDescent="0.25">
      <c r="A2438">
        <v>2754</v>
      </c>
      <c r="D2438">
        <v>69.980820000000008</v>
      </c>
      <c r="E2438" s="5">
        <v>2</v>
      </c>
      <c r="F2438">
        <v>76.989197000000004</v>
      </c>
      <c r="G2438" s="4">
        <v>3</v>
      </c>
      <c r="P2438">
        <v>2</v>
      </c>
      <c r="Q2438" t="str">
        <f>CONCATENATE(C2438,E2438,G2438,I2438)</f>
        <v>23</v>
      </c>
    </row>
    <row r="2439" spans="1:17" x14ac:dyDescent="0.25">
      <c r="A2439">
        <v>2755</v>
      </c>
      <c r="D2439">
        <v>69.961012000000011</v>
      </c>
      <c r="E2439" s="5">
        <v>2</v>
      </c>
      <c r="F2439">
        <v>76.990277000000006</v>
      </c>
      <c r="G2439" s="4">
        <v>3</v>
      </c>
      <c r="P2439">
        <v>2</v>
      </c>
      <c r="Q2439" t="str">
        <f>CONCATENATE(C2439,E2439,G2439,I2439)</f>
        <v>23</v>
      </c>
    </row>
    <row r="2440" spans="1:17" x14ac:dyDescent="0.25">
      <c r="A2440">
        <v>2756</v>
      </c>
      <c r="D2440">
        <v>69.978401000000005</v>
      </c>
      <c r="E2440" s="5">
        <v>2</v>
      </c>
      <c r="F2440">
        <v>76.981325000000012</v>
      </c>
      <c r="G2440" s="4">
        <v>3</v>
      </c>
      <c r="P2440">
        <v>2</v>
      </c>
      <c r="Q2440" t="str">
        <f>CONCATENATE(C2440,E2440,G2440,I2440)</f>
        <v>23</v>
      </c>
    </row>
    <row r="2441" spans="1:17" x14ac:dyDescent="0.25">
      <c r="A2441">
        <v>2757</v>
      </c>
      <c r="D2441">
        <v>69.997540000000001</v>
      </c>
      <c r="E2441" s="5">
        <v>2</v>
      </c>
      <c r="F2441">
        <v>76.971499000000009</v>
      </c>
      <c r="G2441" s="4">
        <v>3</v>
      </c>
      <c r="P2441">
        <v>2</v>
      </c>
      <c r="Q2441" t="str">
        <f>CONCATENATE(C2441,E2441,G2441,I2441)</f>
        <v>23</v>
      </c>
    </row>
    <row r="2442" spans="1:17" x14ac:dyDescent="0.25">
      <c r="A2442">
        <v>2758</v>
      </c>
      <c r="D2442">
        <v>69.998415000000008</v>
      </c>
      <c r="E2442" s="5">
        <v>2</v>
      </c>
      <c r="F2442">
        <v>76.967639000000005</v>
      </c>
      <c r="G2442" s="4">
        <v>3</v>
      </c>
      <c r="P2442">
        <v>2</v>
      </c>
      <c r="Q2442" t="str">
        <f>CONCATENATE(C2442,E2442,G2442,I2442)</f>
        <v>23</v>
      </c>
    </row>
    <row r="2443" spans="1:17" x14ac:dyDescent="0.25">
      <c r="A2443">
        <v>2759</v>
      </c>
      <c r="D2443">
        <v>70.016267000000013</v>
      </c>
      <c r="E2443" s="5">
        <v>2</v>
      </c>
      <c r="F2443">
        <v>76.945518000000007</v>
      </c>
      <c r="G2443" s="4">
        <v>3</v>
      </c>
      <c r="P2443">
        <v>2</v>
      </c>
      <c r="Q2443" t="str">
        <f>CONCATENATE(C2443,E2443,G2443,I2443)</f>
        <v>23</v>
      </c>
    </row>
    <row r="2444" spans="1:17" x14ac:dyDescent="0.25">
      <c r="A2444">
        <v>2760</v>
      </c>
      <c r="D2444">
        <v>69.960858000000002</v>
      </c>
      <c r="E2444" s="5">
        <v>2</v>
      </c>
      <c r="F2444">
        <v>76.982354000000001</v>
      </c>
      <c r="G2444" s="4">
        <v>3</v>
      </c>
      <c r="P2444">
        <v>2</v>
      </c>
      <c r="Q2444" t="str">
        <f>CONCATENATE(C2444,E2444,G2444,I2444)</f>
        <v>23</v>
      </c>
    </row>
    <row r="2445" spans="1:17" x14ac:dyDescent="0.25">
      <c r="A2445">
        <v>2761</v>
      </c>
      <c r="D2445">
        <v>69.962967000000006</v>
      </c>
      <c r="E2445" s="5">
        <v>2</v>
      </c>
      <c r="F2445">
        <v>77.02644500000001</v>
      </c>
      <c r="G2445" s="4">
        <v>3</v>
      </c>
      <c r="P2445">
        <v>2</v>
      </c>
      <c r="Q2445" t="str">
        <f>CONCATENATE(C2445,E2445,G2445,I2445)</f>
        <v>23</v>
      </c>
    </row>
    <row r="2446" spans="1:17" x14ac:dyDescent="0.25">
      <c r="A2446">
        <v>2762</v>
      </c>
      <c r="F2446">
        <v>76.932089000000005</v>
      </c>
      <c r="G2446" s="4">
        <v>3</v>
      </c>
      <c r="H2446">
        <v>70.212283000000014</v>
      </c>
      <c r="I2446" s="3">
        <v>4</v>
      </c>
      <c r="P2446">
        <v>2</v>
      </c>
      <c r="Q2446" t="str">
        <f>CONCATENATE(C2446,E2446,G2446,I2446)</f>
        <v>34</v>
      </c>
    </row>
    <row r="2447" spans="1:17" x14ac:dyDescent="0.25">
      <c r="A2447">
        <v>2763</v>
      </c>
      <c r="B2447">
        <v>57.346102999999999</v>
      </c>
      <c r="C2447" s="2">
        <v>1</v>
      </c>
      <c r="F2447">
        <v>76.993518000000009</v>
      </c>
      <c r="G2447" s="4">
        <v>3</v>
      </c>
      <c r="H2447">
        <v>70.243203000000008</v>
      </c>
      <c r="I2447" s="3">
        <v>4</v>
      </c>
      <c r="P2447">
        <v>3</v>
      </c>
      <c r="Q2447" t="str">
        <f>CONCATENATE(C2447,E2447,G2447,I2447)</f>
        <v>134</v>
      </c>
    </row>
    <row r="2448" spans="1:17" x14ac:dyDescent="0.25">
      <c r="A2448">
        <v>2764</v>
      </c>
      <c r="B2448">
        <v>57.332687</v>
      </c>
      <c r="C2448" s="2">
        <v>1</v>
      </c>
      <c r="H2448">
        <v>70.222830000000002</v>
      </c>
      <c r="I2448" s="3">
        <v>4</v>
      </c>
      <c r="P2448">
        <v>2</v>
      </c>
      <c r="Q2448" t="str">
        <f>CONCATENATE(C2448,E2448,G2448,I2448)</f>
        <v>14</v>
      </c>
    </row>
    <row r="2449" spans="1:17" x14ac:dyDescent="0.25">
      <c r="A2449">
        <v>2765</v>
      </c>
      <c r="B2449">
        <v>57.355181999999999</v>
      </c>
      <c r="C2449" s="2">
        <v>1</v>
      </c>
      <c r="H2449">
        <v>70.199370000000002</v>
      </c>
      <c r="I2449" s="3">
        <v>4</v>
      </c>
      <c r="P2449">
        <v>2</v>
      </c>
      <c r="Q2449" t="str">
        <f>CONCATENATE(C2449,E2449,G2449,I2449)</f>
        <v>14</v>
      </c>
    </row>
    <row r="2450" spans="1:17" x14ac:dyDescent="0.25">
      <c r="A2450">
        <v>2766</v>
      </c>
      <c r="B2450">
        <v>57.363956000000002</v>
      </c>
      <c r="C2450" s="2">
        <v>1</v>
      </c>
      <c r="H2450">
        <v>70.209402000000011</v>
      </c>
      <c r="I2450" s="3">
        <v>4</v>
      </c>
      <c r="P2450">
        <v>2</v>
      </c>
      <c r="Q2450" t="str">
        <f>CONCATENATE(C2450,E2450,G2450,I2450)</f>
        <v>14</v>
      </c>
    </row>
    <row r="2451" spans="1:17" x14ac:dyDescent="0.25">
      <c r="A2451">
        <v>2767</v>
      </c>
      <c r="B2451">
        <v>57.350588999999999</v>
      </c>
      <c r="C2451" s="2">
        <v>1</v>
      </c>
      <c r="H2451">
        <v>70.23985900000001</v>
      </c>
      <c r="I2451" s="3">
        <v>4</v>
      </c>
      <c r="P2451">
        <v>2</v>
      </c>
      <c r="Q2451" t="str">
        <f>CONCATENATE(C2451,E2451,G2451,I2451)</f>
        <v>14</v>
      </c>
    </row>
    <row r="2452" spans="1:17" x14ac:dyDescent="0.25">
      <c r="A2452">
        <v>2768</v>
      </c>
      <c r="B2452">
        <v>57.357402</v>
      </c>
      <c r="C2452" s="2">
        <v>1</v>
      </c>
      <c r="H2452">
        <v>70.228747000000013</v>
      </c>
      <c r="I2452" s="3">
        <v>4</v>
      </c>
      <c r="P2452">
        <v>2</v>
      </c>
      <c r="Q2452" t="str">
        <f>CONCATENATE(C2452,E2452,G2452,I2452)</f>
        <v>14</v>
      </c>
    </row>
    <row r="2453" spans="1:17" x14ac:dyDescent="0.25">
      <c r="A2453">
        <v>2769</v>
      </c>
      <c r="B2453">
        <v>57.354151999999999</v>
      </c>
      <c r="C2453" s="2">
        <v>1</v>
      </c>
      <c r="H2453">
        <v>70.215833000000003</v>
      </c>
      <c r="I2453" s="3">
        <v>4</v>
      </c>
      <c r="P2453">
        <v>2</v>
      </c>
      <c r="Q2453" t="str">
        <f>CONCATENATE(C2453,E2453,G2453,I2453)</f>
        <v>14</v>
      </c>
    </row>
    <row r="2454" spans="1:17" x14ac:dyDescent="0.25">
      <c r="A2454">
        <v>2770</v>
      </c>
      <c r="B2454">
        <v>57.350073999999999</v>
      </c>
      <c r="C2454" s="2">
        <v>1</v>
      </c>
      <c r="H2454">
        <v>70.20281700000001</v>
      </c>
      <c r="I2454" s="3">
        <v>4</v>
      </c>
      <c r="P2454">
        <v>2</v>
      </c>
      <c r="Q2454" t="str">
        <f>CONCATENATE(C2454,E2454,G2454,I2454)</f>
        <v>14</v>
      </c>
    </row>
    <row r="2455" spans="1:17" x14ac:dyDescent="0.25">
      <c r="A2455">
        <v>2771</v>
      </c>
      <c r="B2455">
        <v>57.325412</v>
      </c>
      <c r="C2455" s="2">
        <v>1</v>
      </c>
      <c r="H2455">
        <v>70.188772</v>
      </c>
      <c r="I2455" s="3">
        <v>4</v>
      </c>
      <c r="P2455">
        <v>2</v>
      </c>
      <c r="Q2455" t="str">
        <f>CONCATENATE(C2455,E2455,G2455,I2455)</f>
        <v>14</v>
      </c>
    </row>
    <row r="2456" spans="1:17" x14ac:dyDescent="0.25">
      <c r="A2456">
        <v>2772</v>
      </c>
      <c r="B2456">
        <v>57.332636999999998</v>
      </c>
      <c r="C2456" s="2">
        <v>1</v>
      </c>
      <c r="H2456">
        <v>70.22370500000001</v>
      </c>
      <c r="I2456" s="3">
        <v>4</v>
      </c>
      <c r="P2456">
        <v>2</v>
      </c>
      <c r="Q2456" t="str">
        <f>CONCATENATE(C2456,E2456,G2456,I2456)</f>
        <v>14</v>
      </c>
    </row>
    <row r="2457" spans="1:17" x14ac:dyDescent="0.25">
      <c r="A2457">
        <v>2773</v>
      </c>
      <c r="B2457">
        <v>57.332737000000002</v>
      </c>
      <c r="C2457" s="2">
        <v>1</v>
      </c>
      <c r="H2457">
        <v>70.224991000000003</v>
      </c>
      <c r="I2457" s="3">
        <v>4</v>
      </c>
      <c r="P2457">
        <v>2</v>
      </c>
      <c r="Q2457" t="str">
        <f>CONCATENATE(C2457,E2457,G2457,I2457)</f>
        <v>14</v>
      </c>
    </row>
    <row r="2458" spans="1:17" x14ac:dyDescent="0.25">
      <c r="A2458">
        <v>2774</v>
      </c>
      <c r="B2458">
        <v>57.328456000000003</v>
      </c>
      <c r="C2458" s="2">
        <v>1</v>
      </c>
      <c r="H2458">
        <v>70.208270000000013</v>
      </c>
      <c r="I2458" s="3">
        <v>4</v>
      </c>
      <c r="P2458">
        <v>2</v>
      </c>
      <c r="Q2458" t="str">
        <f>CONCATENATE(C2458,E2458,G2458,I2458)</f>
        <v>14</v>
      </c>
    </row>
    <row r="2459" spans="1:17" x14ac:dyDescent="0.25">
      <c r="A2459">
        <v>2775</v>
      </c>
      <c r="B2459">
        <v>57.364727000000002</v>
      </c>
      <c r="C2459" s="2">
        <v>1</v>
      </c>
      <c r="H2459">
        <v>70.209505000000007</v>
      </c>
      <c r="I2459" s="3">
        <v>4</v>
      </c>
      <c r="P2459">
        <v>2</v>
      </c>
      <c r="Q2459" t="str">
        <f>CONCATENATE(C2459,E2459,G2459,I2459)</f>
        <v>14</v>
      </c>
    </row>
    <row r="2460" spans="1:17" x14ac:dyDescent="0.25">
      <c r="A2460">
        <v>2776</v>
      </c>
      <c r="B2460">
        <v>57.369525000000003</v>
      </c>
      <c r="C2460" s="2">
        <v>1</v>
      </c>
      <c r="H2460">
        <v>70.212283000000014</v>
      </c>
      <c r="I2460" s="3">
        <v>4</v>
      </c>
      <c r="P2460">
        <v>2</v>
      </c>
      <c r="Q2460" t="str">
        <f>CONCATENATE(C2460,E2460,G2460,I2460)</f>
        <v>14</v>
      </c>
    </row>
    <row r="2461" spans="1:17" x14ac:dyDescent="0.25">
      <c r="A2461">
        <v>2777</v>
      </c>
      <c r="B2461">
        <v>57.267059000000003</v>
      </c>
      <c r="C2461" s="2">
        <v>1</v>
      </c>
      <c r="P2461">
        <v>1</v>
      </c>
      <c r="Q2461" t="str">
        <f>CONCATENATE(C2461,E2461,G2461,I2461)</f>
        <v>1</v>
      </c>
    </row>
    <row r="2462" spans="1:17" x14ac:dyDescent="0.25">
      <c r="A2462">
        <v>2778</v>
      </c>
      <c r="B2462">
        <v>57.346102999999999</v>
      </c>
      <c r="C2462" s="2">
        <v>1</v>
      </c>
      <c r="P2462">
        <v>1</v>
      </c>
      <c r="Q2462" t="str">
        <f>CONCATENATE(C2462,E2462,G2462,I2462)</f>
        <v>1</v>
      </c>
    </row>
    <row r="2463" spans="1:17" x14ac:dyDescent="0.25">
      <c r="A2463">
        <v>2779</v>
      </c>
      <c r="F2463">
        <v>59.053009000000003</v>
      </c>
      <c r="G2463" s="4">
        <v>3</v>
      </c>
      <c r="P2463">
        <v>1</v>
      </c>
      <c r="Q2463" t="str">
        <f>CONCATENATE(C2463,E2463,G2463,I2463)</f>
        <v>3</v>
      </c>
    </row>
    <row r="2464" spans="1:17" x14ac:dyDescent="0.25">
      <c r="A2464">
        <v>2780</v>
      </c>
      <c r="D2464">
        <v>46.188213000000005</v>
      </c>
      <c r="E2464" s="5">
        <v>2</v>
      </c>
      <c r="F2464">
        <v>59.037578000000003</v>
      </c>
      <c r="G2464" s="4">
        <v>3</v>
      </c>
      <c r="P2464">
        <v>2</v>
      </c>
      <c r="Q2464" t="str">
        <f>CONCATENATE(C2464,E2464,G2464,I2464)</f>
        <v>23</v>
      </c>
    </row>
    <row r="2465" spans="1:17" x14ac:dyDescent="0.25">
      <c r="A2465">
        <v>2781</v>
      </c>
      <c r="D2465">
        <v>46.178512000000005</v>
      </c>
      <c r="E2465" s="5">
        <v>2</v>
      </c>
      <c r="F2465">
        <v>59.097895999999999</v>
      </c>
      <c r="G2465" s="4">
        <v>3</v>
      </c>
      <c r="P2465">
        <v>2</v>
      </c>
      <c r="Q2465" t="str">
        <f>CONCATENATE(C2465,E2465,G2465,I2465)</f>
        <v>23</v>
      </c>
    </row>
    <row r="2466" spans="1:17" x14ac:dyDescent="0.25">
      <c r="A2466">
        <v>2782</v>
      </c>
      <c r="D2466">
        <v>46.138683</v>
      </c>
      <c r="E2466" s="5">
        <v>2</v>
      </c>
      <c r="F2466">
        <v>59.070758000000005</v>
      </c>
      <c r="G2466" s="4">
        <v>3</v>
      </c>
      <c r="P2466">
        <v>2</v>
      </c>
      <c r="Q2466" t="str">
        <f>CONCATENATE(C2466,E2466,G2466,I2466)</f>
        <v>23</v>
      </c>
    </row>
    <row r="2467" spans="1:17" x14ac:dyDescent="0.25">
      <c r="A2467">
        <v>2783</v>
      </c>
      <c r="D2467">
        <v>46.130580000000002</v>
      </c>
      <c r="E2467" s="5">
        <v>2</v>
      </c>
      <c r="F2467">
        <v>59.029995</v>
      </c>
      <c r="G2467" s="4">
        <v>3</v>
      </c>
      <c r="P2467">
        <v>2</v>
      </c>
      <c r="Q2467" t="str">
        <f>CONCATENATE(C2467,E2467,G2467,I2467)</f>
        <v>23</v>
      </c>
    </row>
    <row r="2468" spans="1:17" x14ac:dyDescent="0.25">
      <c r="A2468">
        <v>2784</v>
      </c>
      <c r="D2468">
        <v>46.170414000000001</v>
      </c>
      <c r="E2468" s="5">
        <v>2</v>
      </c>
      <c r="F2468">
        <v>59.008479999999999</v>
      </c>
      <c r="G2468" s="4">
        <v>3</v>
      </c>
      <c r="P2468">
        <v>2</v>
      </c>
      <c r="Q2468" t="str">
        <f>CONCATENATE(C2468,E2468,G2468,I2468)</f>
        <v>23</v>
      </c>
    </row>
    <row r="2469" spans="1:17" x14ac:dyDescent="0.25">
      <c r="A2469">
        <v>2785</v>
      </c>
      <c r="D2469">
        <v>46.185222000000003</v>
      </c>
      <c r="E2469" s="5">
        <v>2</v>
      </c>
      <c r="F2469">
        <v>58.982939999999999</v>
      </c>
      <c r="G2469" s="4">
        <v>3</v>
      </c>
      <c r="P2469">
        <v>2</v>
      </c>
      <c r="Q2469" t="str">
        <f>CONCATENATE(C2469,E2469,G2469,I2469)</f>
        <v>23</v>
      </c>
    </row>
    <row r="2470" spans="1:17" x14ac:dyDescent="0.25">
      <c r="A2470">
        <v>2786</v>
      </c>
      <c r="D2470">
        <v>46.149776000000003</v>
      </c>
      <c r="E2470" s="5">
        <v>2</v>
      </c>
      <c r="F2470">
        <v>58.996870999999999</v>
      </c>
      <c r="G2470" s="4">
        <v>3</v>
      </c>
      <c r="P2470">
        <v>2</v>
      </c>
      <c r="Q2470" t="str">
        <f>CONCATENATE(C2470,E2470,G2470,I2470)</f>
        <v>23</v>
      </c>
    </row>
    <row r="2471" spans="1:17" x14ac:dyDescent="0.25">
      <c r="A2471">
        <v>2787</v>
      </c>
      <c r="D2471">
        <v>46.180736000000003</v>
      </c>
      <c r="E2471" s="5">
        <v>2</v>
      </c>
      <c r="F2471">
        <v>59.000587000000003</v>
      </c>
      <c r="G2471" s="4">
        <v>3</v>
      </c>
      <c r="P2471">
        <v>2</v>
      </c>
      <c r="Q2471" t="str">
        <f>CONCATENATE(C2471,E2471,G2471,I2471)</f>
        <v>23</v>
      </c>
    </row>
    <row r="2472" spans="1:17" x14ac:dyDescent="0.25">
      <c r="A2472">
        <v>2788</v>
      </c>
      <c r="D2472">
        <v>46.171859000000005</v>
      </c>
      <c r="E2472" s="5">
        <v>2</v>
      </c>
      <c r="F2472">
        <v>59.032679999999999</v>
      </c>
      <c r="G2472" s="4">
        <v>3</v>
      </c>
      <c r="P2472">
        <v>2</v>
      </c>
      <c r="Q2472" t="str">
        <f>CONCATENATE(C2472,E2472,G2472,I2472)</f>
        <v>23</v>
      </c>
    </row>
    <row r="2473" spans="1:17" x14ac:dyDescent="0.25">
      <c r="A2473">
        <v>2789</v>
      </c>
      <c r="D2473">
        <v>46.161178</v>
      </c>
      <c r="E2473" s="5">
        <v>2</v>
      </c>
      <c r="F2473">
        <v>59.114612000000001</v>
      </c>
      <c r="G2473" s="4">
        <v>3</v>
      </c>
      <c r="P2473">
        <v>2</v>
      </c>
      <c r="Q2473" t="str">
        <f>CONCATENATE(C2473,E2473,G2473,I2473)</f>
        <v>23</v>
      </c>
    </row>
    <row r="2474" spans="1:17" x14ac:dyDescent="0.25">
      <c r="A2474">
        <v>2790</v>
      </c>
      <c r="D2474">
        <v>46.114227</v>
      </c>
      <c r="E2474" s="5">
        <v>2</v>
      </c>
      <c r="F2474">
        <v>59.193351</v>
      </c>
      <c r="G2474" s="4">
        <v>3</v>
      </c>
      <c r="P2474">
        <v>2</v>
      </c>
      <c r="Q2474" t="str">
        <f>CONCATENATE(C2474,E2474,G2474,I2474)</f>
        <v>23</v>
      </c>
    </row>
    <row r="2475" spans="1:17" x14ac:dyDescent="0.25">
      <c r="A2475">
        <v>2791</v>
      </c>
      <c r="D2475">
        <v>46.104522000000003</v>
      </c>
      <c r="E2475" s="5">
        <v>2</v>
      </c>
      <c r="F2475">
        <v>59.053009000000003</v>
      </c>
      <c r="G2475" s="4">
        <v>3</v>
      </c>
      <c r="P2475">
        <v>2</v>
      </c>
      <c r="Q2475" t="str">
        <f>CONCATENATE(C2475,E2475,G2475,I2475)</f>
        <v>23</v>
      </c>
    </row>
    <row r="2476" spans="1:17" x14ac:dyDescent="0.25">
      <c r="A2476">
        <v>2792</v>
      </c>
      <c r="D2476">
        <v>46.069338999999999</v>
      </c>
      <c r="E2476" s="5">
        <v>2</v>
      </c>
      <c r="P2476">
        <v>1</v>
      </c>
      <c r="Q2476" t="str">
        <f>CONCATENATE(C2476,E2476,G2476,I2476)</f>
        <v>2</v>
      </c>
    </row>
    <row r="2477" spans="1:17" x14ac:dyDescent="0.25">
      <c r="A2477">
        <v>2793</v>
      </c>
      <c r="D2477">
        <v>46.005153</v>
      </c>
      <c r="E2477" s="5">
        <v>2</v>
      </c>
      <c r="P2477">
        <v>1</v>
      </c>
      <c r="Q2477" t="str">
        <f>CONCATENATE(C2477,E2477,G2477,I2477)</f>
        <v>2</v>
      </c>
    </row>
    <row r="2478" spans="1:17" x14ac:dyDescent="0.25">
      <c r="A2478">
        <v>2794</v>
      </c>
      <c r="B2478">
        <v>35.685701000000002</v>
      </c>
      <c r="C2478" s="2">
        <v>1</v>
      </c>
      <c r="D2478">
        <v>46.188213000000005</v>
      </c>
      <c r="E2478" s="5">
        <v>2</v>
      </c>
      <c r="P2478">
        <v>2</v>
      </c>
      <c r="Q2478" t="str">
        <f>CONCATENATE(C2478,E2478,G2478,I2478)</f>
        <v>12</v>
      </c>
    </row>
    <row r="2479" spans="1:17" x14ac:dyDescent="0.25">
      <c r="A2479">
        <v>2795</v>
      </c>
      <c r="B2479">
        <v>35.690449999999998</v>
      </c>
      <c r="C2479" s="2">
        <v>1</v>
      </c>
      <c r="P2479">
        <v>1</v>
      </c>
      <c r="Q2479" t="str">
        <f>CONCATENATE(C2479,E2479,G2479,I2479)</f>
        <v>1</v>
      </c>
    </row>
    <row r="2480" spans="1:17" x14ac:dyDescent="0.25">
      <c r="A2480">
        <v>2796</v>
      </c>
      <c r="B2480">
        <v>35.679409000000007</v>
      </c>
      <c r="C2480" s="2">
        <v>1</v>
      </c>
      <c r="P2480">
        <v>1</v>
      </c>
      <c r="Q2480" t="str">
        <f>CONCATENATE(C2480,E2480,G2480,I2480)</f>
        <v>1</v>
      </c>
    </row>
    <row r="2481" spans="1:17" x14ac:dyDescent="0.25">
      <c r="A2481">
        <v>2797</v>
      </c>
      <c r="B2481">
        <v>35.703504000000002</v>
      </c>
      <c r="C2481" s="2">
        <v>1</v>
      </c>
      <c r="H2481">
        <v>45.814295999999999</v>
      </c>
      <c r="I2481" s="3">
        <v>4</v>
      </c>
      <c r="P2481">
        <v>2</v>
      </c>
      <c r="Q2481" t="str">
        <f>CONCATENATE(C2481,E2481,G2481,I2481)</f>
        <v>14</v>
      </c>
    </row>
    <row r="2482" spans="1:17" x14ac:dyDescent="0.25">
      <c r="A2482">
        <v>2798</v>
      </c>
      <c r="B2482">
        <v>35.719498999999999</v>
      </c>
      <c r="C2482" s="2">
        <v>1</v>
      </c>
      <c r="H2482">
        <v>45.810065999999999</v>
      </c>
      <c r="I2482" s="3">
        <v>4</v>
      </c>
      <c r="P2482">
        <v>2</v>
      </c>
      <c r="Q2482" t="str">
        <f>CONCATENATE(C2482,E2482,G2482,I2482)</f>
        <v>14</v>
      </c>
    </row>
    <row r="2483" spans="1:17" x14ac:dyDescent="0.25">
      <c r="A2483">
        <v>2799</v>
      </c>
      <c r="B2483">
        <v>35.729301000000007</v>
      </c>
      <c r="C2483" s="2">
        <v>1</v>
      </c>
      <c r="H2483">
        <v>45.824409000000003</v>
      </c>
      <c r="I2483" s="3">
        <v>4</v>
      </c>
      <c r="P2483">
        <v>2</v>
      </c>
      <c r="Q2483" t="str">
        <f>CONCATENATE(C2483,E2483,G2483,I2483)</f>
        <v>14</v>
      </c>
    </row>
    <row r="2484" spans="1:17" x14ac:dyDescent="0.25">
      <c r="A2484">
        <v>2800</v>
      </c>
      <c r="B2484">
        <v>35.738639000000006</v>
      </c>
      <c r="C2484" s="2">
        <v>1</v>
      </c>
      <c r="H2484">
        <v>45.864345</v>
      </c>
      <c r="I2484" s="3">
        <v>4</v>
      </c>
      <c r="P2484">
        <v>2</v>
      </c>
      <c r="Q2484" t="str">
        <f>CONCATENATE(C2484,E2484,G2484,I2484)</f>
        <v>14</v>
      </c>
    </row>
    <row r="2485" spans="1:17" x14ac:dyDescent="0.25">
      <c r="A2485">
        <v>2801</v>
      </c>
      <c r="B2485">
        <v>35.730539</v>
      </c>
      <c r="C2485" s="2">
        <v>1</v>
      </c>
      <c r="H2485">
        <v>45.853870000000001</v>
      </c>
      <c r="I2485" s="3">
        <v>4</v>
      </c>
      <c r="P2485">
        <v>2</v>
      </c>
      <c r="Q2485" t="str">
        <f>CONCATENATE(C2485,E2485,G2485,I2485)</f>
        <v>14</v>
      </c>
    </row>
    <row r="2486" spans="1:17" x14ac:dyDescent="0.25">
      <c r="A2486">
        <v>2802</v>
      </c>
      <c r="B2486">
        <v>35.734514000000004</v>
      </c>
      <c r="C2486" s="2">
        <v>1</v>
      </c>
      <c r="H2486">
        <v>45.845359000000002</v>
      </c>
      <c r="I2486" s="3">
        <v>4</v>
      </c>
      <c r="P2486">
        <v>2</v>
      </c>
      <c r="Q2486" t="str">
        <f>CONCATENATE(C2486,E2486,G2486,I2486)</f>
        <v>14</v>
      </c>
    </row>
    <row r="2487" spans="1:17" x14ac:dyDescent="0.25">
      <c r="A2487">
        <v>2803</v>
      </c>
      <c r="B2487">
        <v>35.714545999999999</v>
      </c>
      <c r="C2487" s="2">
        <v>1</v>
      </c>
      <c r="H2487">
        <v>45.851393999999999</v>
      </c>
      <c r="I2487" s="3">
        <v>4</v>
      </c>
      <c r="P2487">
        <v>2</v>
      </c>
      <c r="Q2487" t="str">
        <f>CONCATENATE(C2487,E2487,G2487,I2487)</f>
        <v>14</v>
      </c>
    </row>
    <row r="2488" spans="1:17" x14ac:dyDescent="0.25">
      <c r="A2488">
        <v>2804</v>
      </c>
      <c r="B2488">
        <v>35.720274000000003</v>
      </c>
      <c r="C2488" s="2">
        <v>1</v>
      </c>
      <c r="H2488">
        <v>45.839786000000004</v>
      </c>
      <c r="I2488" s="3">
        <v>4</v>
      </c>
      <c r="P2488">
        <v>2</v>
      </c>
      <c r="Q2488" t="str">
        <f>CONCATENATE(C2488,E2488,G2488,I2488)</f>
        <v>14</v>
      </c>
    </row>
    <row r="2489" spans="1:17" x14ac:dyDescent="0.25">
      <c r="A2489">
        <v>2805</v>
      </c>
      <c r="B2489">
        <v>35.704328000000004</v>
      </c>
      <c r="C2489" s="2">
        <v>1</v>
      </c>
      <c r="H2489">
        <v>45.861609999999999</v>
      </c>
      <c r="I2489" s="3">
        <v>4</v>
      </c>
      <c r="P2489">
        <v>2</v>
      </c>
      <c r="Q2489" t="str">
        <f>CONCATENATE(C2489,E2489,G2489,I2489)</f>
        <v>14</v>
      </c>
    </row>
    <row r="2490" spans="1:17" x14ac:dyDescent="0.25">
      <c r="A2490">
        <v>2806</v>
      </c>
      <c r="B2490">
        <v>35.687301000000005</v>
      </c>
      <c r="C2490" s="2">
        <v>1</v>
      </c>
      <c r="H2490">
        <v>45.846595000000001</v>
      </c>
      <c r="I2490" s="3">
        <v>4</v>
      </c>
      <c r="P2490">
        <v>2</v>
      </c>
      <c r="Q2490" t="str">
        <f>CONCATENATE(C2490,E2490,G2490,I2490)</f>
        <v>14</v>
      </c>
    </row>
    <row r="2491" spans="1:17" x14ac:dyDescent="0.25">
      <c r="A2491">
        <v>2807</v>
      </c>
      <c r="B2491">
        <v>35.666972999999999</v>
      </c>
      <c r="C2491" s="2">
        <v>1</v>
      </c>
      <c r="H2491">
        <v>45.835090000000001</v>
      </c>
      <c r="I2491" s="3">
        <v>4</v>
      </c>
      <c r="P2491">
        <v>2</v>
      </c>
      <c r="Q2491" t="str">
        <f>CONCATENATE(C2491,E2491,G2491,I2491)</f>
        <v>14</v>
      </c>
    </row>
    <row r="2492" spans="1:17" x14ac:dyDescent="0.25">
      <c r="A2492">
        <v>2808</v>
      </c>
      <c r="B2492">
        <v>35.652783999999997</v>
      </c>
      <c r="C2492" s="2">
        <v>1</v>
      </c>
      <c r="H2492">
        <v>45.801036000000003</v>
      </c>
      <c r="I2492" s="3">
        <v>4</v>
      </c>
      <c r="P2492">
        <v>2</v>
      </c>
      <c r="Q2492" t="str">
        <f>CONCATENATE(C2492,E2492,G2492,I2492)</f>
        <v>14</v>
      </c>
    </row>
    <row r="2493" spans="1:17" x14ac:dyDescent="0.25">
      <c r="A2493">
        <v>2809</v>
      </c>
      <c r="B2493">
        <v>35.685701000000002</v>
      </c>
      <c r="C2493" s="2">
        <v>1</v>
      </c>
      <c r="D2493">
        <v>26.226261000000001</v>
      </c>
      <c r="E2493" s="5">
        <v>2</v>
      </c>
      <c r="F2493">
        <v>38.213916000000005</v>
      </c>
      <c r="G2493" s="4">
        <v>3</v>
      </c>
      <c r="H2493">
        <v>45.807639999999999</v>
      </c>
      <c r="I2493" s="3">
        <v>4</v>
      </c>
      <c r="P2493">
        <v>4</v>
      </c>
      <c r="Q2493" t="str">
        <f>CONCATENATE(C2493,E2493,G2493,I2493)</f>
        <v>1234</v>
      </c>
    </row>
    <row r="2494" spans="1:17" x14ac:dyDescent="0.25">
      <c r="A2494">
        <v>2810</v>
      </c>
      <c r="D2494">
        <v>26.183537999999999</v>
      </c>
      <c r="E2494" s="5">
        <v>2</v>
      </c>
      <c r="F2494">
        <v>38.181667000000004</v>
      </c>
      <c r="G2494" s="4">
        <v>3</v>
      </c>
      <c r="H2494">
        <v>45.814295999999999</v>
      </c>
      <c r="I2494" s="3">
        <v>4</v>
      </c>
      <c r="P2494">
        <v>3</v>
      </c>
      <c r="Q2494" t="str">
        <f>CONCATENATE(C2494,E2494,G2494,I2494)</f>
        <v>234</v>
      </c>
    </row>
    <row r="2495" spans="1:17" x14ac:dyDescent="0.25">
      <c r="A2495">
        <v>2811</v>
      </c>
      <c r="D2495">
        <v>26.221359000000007</v>
      </c>
      <c r="E2495" s="5">
        <v>2</v>
      </c>
      <c r="F2495">
        <v>38.186053999999999</v>
      </c>
      <c r="G2495" s="4">
        <v>3</v>
      </c>
      <c r="H2495">
        <v>45.814295999999999</v>
      </c>
      <c r="I2495" s="3">
        <v>4</v>
      </c>
      <c r="P2495">
        <v>3</v>
      </c>
      <c r="Q2495" t="str">
        <f>CONCATENATE(C2495,E2495,G2495,I2495)</f>
        <v>234</v>
      </c>
    </row>
    <row r="2496" spans="1:17" x14ac:dyDescent="0.25">
      <c r="A2496">
        <v>2812</v>
      </c>
      <c r="D2496">
        <v>26.216199000000003</v>
      </c>
      <c r="E2496" s="5">
        <v>2</v>
      </c>
      <c r="F2496">
        <v>38.195602000000001</v>
      </c>
      <c r="G2496" s="4">
        <v>3</v>
      </c>
      <c r="P2496">
        <v>2</v>
      </c>
      <c r="Q2496" t="str">
        <f>CONCATENATE(C2496,E2496,G2496,I2496)</f>
        <v>23</v>
      </c>
    </row>
    <row r="2497" spans="1:17" x14ac:dyDescent="0.25">
      <c r="A2497">
        <v>2813</v>
      </c>
      <c r="D2497">
        <v>26.160682000000001</v>
      </c>
      <c r="E2497" s="5">
        <v>2</v>
      </c>
      <c r="F2497">
        <v>38.160152000000004</v>
      </c>
      <c r="G2497" s="4">
        <v>3</v>
      </c>
      <c r="P2497">
        <v>2</v>
      </c>
      <c r="Q2497" t="str">
        <f>CONCATENATE(C2497,E2497,G2497,I2497)</f>
        <v>23</v>
      </c>
    </row>
    <row r="2498" spans="1:17" x14ac:dyDescent="0.25">
      <c r="A2498">
        <v>2814</v>
      </c>
      <c r="D2498">
        <v>26.183588999999998</v>
      </c>
      <c r="E2498" s="5">
        <v>2</v>
      </c>
      <c r="F2498">
        <v>38.173777999999999</v>
      </c>
      <c r="G2498" s="4">
        <v>3</v>
      </c>
      <c r="P2498">
        <v>2</v>
      </c>
      <c r="Q2498" t="str">
        <f>CONCATENATE(C2498,E2498,G2498,I2498)</f>
        <v>23</v>
      </c>
    </row>
    <row r="2499" spans="1:17" x14ac:dyDescent="0.25">
      <c r="A2499">
        <v>2815</v>
      </c>
      <c r="D2499">
        <v>26.184775999999999</v>
      </c>
      <c r="E2499" s="5">
        <v>2</v>
      </c>
      <c r="F2499">
        <v>38.147151000000001</v>
      </c>
      <c r="G2499" s="4">
        <v>3</v>
      </c>
      <c r="P2499">
        <v>2</v>
      </c>
      <c r="Q2499" t="str">
        <f>CONCATENATE(C2499,E2499,G2499,I2499)</f>
        <v>23</v>
      </c>
    </row>
    <row r="2500" spans="1:17" x14ac:dyDescent="0.25">
      <c r="A2500">
        <v>2816</v>
      </c>
      <c r="D2500">
        <v>26.201442</v>
      </c>
      <c r="E2500" s="5">
        <v>2</v>
      </c>
      <c r="F2500">
        <v>38.166809000000001</v>
      </c>
      <c r="G2500" s="4">
        <v>3</v>
      </c>
      <c r="P2500">
        <v>2</v>
      </c>
      <c r="Q2500" t="str">
        <f>CONCATENATE(C2500,E2500,G2500,I2500)</f>
        <v>23</v>
      </c>
    </row>
    <row r="2501" spans="1:17" x14ac:dyDescent="0.25">
      <c r="A2501">
        <v>2817</v>
      </c>
      <c r="D2501">
        <v>26.156295</v>
      </c>
      <c r="E2501" s="5">
        <v>2</v>
      </c>
      <c r="F2501">
        <v>38.169803000000002</v>
      </c>
      <c r="G2501" s="4">
        <v>3</v>
      </c>
      <c r="P2501">
        <v>2</v>
      </c>
      <c r="Q2501" t="str">
        <f>CONCATENATE(C2501,E2501,G2501,I2501)</f>
        <v>23</v>
      </c>
    </row>
    <row r="2502" spans="1:17" x14ac:dyDescent="0.25">
      <c r="A2502">
        <v>2818</v>
      </c>
      <c r="D2502">
        <v>26.176521000000001</v>
      </c>
      <c r="E2502" s="5">
        <v>2</v>
      </c>
      <c r="F2502">
        <v>38.163764</v>
      </c>
      <c r="G2502" s="4">
        <v>3</v>
      </c>
      <c r="P2502">
        <v>2</v>
      </c>
      <c r="Q2502" t="str">
        <f>CONCATENATE(C2502,E2502,G2502,I2502)</f>
        <v>23</v>
      </c>
    </row>
    <row r="2503" spans="1:17" x14ac:dyDescent="0.25">
      <c r="A2503">
        <v>2819</v>
      </c>
      <c r="D2503">
        <v>26.163517999999996</v>
      </c>
      <c r="E2503" s="5">
        <v>2</v>
      </c>
      <c r="F2503">
        <v>38.134201000000004</v>
      </c>
      <c r="G2503" s="4">
        <v>3</v>
      </c>
      <c r="P2503">
        <v>2</v>
      </c>
      <c r="Q2503" t="str">
        <f>CONCATENATE(C2503,E2503,G2503,I2503)</f>
        <v>23</v>
      </c>
    </row>
    <row r="2504" spans="1:17" x14ac:dyDescent="0.25">
      <c r="A2504">
        <v>2820</v>
      </c>
      <c r="D2504">
        <v>26.163983999999999</v>
      </c>
      <c r="E2504" s="5">
        <v>2</v>
      </c>
      <c r="F2504">
        <v>38.133892000000003</v>
      </c>
      <c r="G2504" s="4">
        <v>3</v>
      </c>
      <c r="P2504">
        <v>2</v>
      </c>
      <c r="Q2504" t="str">
        <f>CONCATENATE(C2504,E2504,G2504,I2504)</f>
        <v>23</v>
      </c>
    </row>
    <row r="2505" spans="1:17" x14ac:dyDescent="0.25">
      <c r="A2505">
        <v>2821</v>
      </c>
      <c r="D2505">
        <v>26.150928</v>
      </c>
      <c r="E2505" s="5">
        <v>2</v>
      </c>
      <c r="F2505">
        <v>38.102676000000002</v>
      </c>
      <c r="G2505" s="4">
        <v>3</v>
      </c>
      <c r="P2505">
        <v>2</v>
      </c>
      <c r="Q2505" t="str">
        <f>CONCATENATE(C2505,E2505,G2505,I2505)</f>
        <v>23</v>
      </c>
    </row>
    <row r="2506" spans="1:17" x14ac:dyDescent="0.25">
      <c r="A2506">
        <v>2822</v>
      </c>
      <c r="D2506">
        <v>26.176933000000005</v>
      </c>
      <c r="E2506" s="5">
        <v>2</v>
      </c>
      <c r="F2506">
        <v>38.12997</v>
      </c>
      <c r="G2506" s="4">
        <v>3</v>
      </c>
      <c r="P2506">
        <v>2</v>
      </c>
      <c r="Q2506" t="str">
        <f>CONCATENATE(C2506,E2506,G2506,I2506)</f>
        <v>23</v>
      </c>
    </row>
    <row r="2507" spans="1:17" x14ac:dyDescent="0.25">
      <c r="A2507">
        <v>2823</v>
      </c>
      <c r="D2507">
        <v>26.194113999999999</v>
      </c>
      <c r="E2507" s="5">
        <v>2</v>
      </c>
      <c r="F2507">
        <v>38.099891</v>
      </c>
      <c r="G2507" s="4">
        <v>3</v>
      </c>
      <c r="P2507">
        <v>2</v>
      </c>
      <c r="Q2507" t="str">
        <f>CONCATENATE(C2507,E2507,G2507,I2507)</f>
        <v>23</v>
      </c>
    </row>
    <row r="2508" spans="1:17" x14ac:dyDescent="0.25">
      <c r="A2508">
        <v>2824</v>
      </c>
      <c r="D2508">
        <v>26.184724000000003</v>
      </c>
      <c r="E2508" s="5">
        <v>2</v>
      </c>
      <c r="F2508">
        <v>38.213916000000005</v>
      </c>
      <c r="G2508" s="4">
        <v>3</v>
      </c>
      <c r="P2508">
        <v>2</v>
      </c>
      <c r="Q2508" t="str">
        <f>CONCATENATE(C2508,E2508,G2508,I2508)</f>
        <v>23</v>
      </c>
    </row>
    <row r="2509" spans="1:17" x14ac:dyDescent="0.25">
      <c r="A2509">
        <v>2825</v>
      </c>
      <c r="D2509">
        <v>26.123327000000003</v>
      </c>
      <c r="E2509" s="5">
        <v>2</v>
      </c>
      <c r="P2509">
        <v>1</v>
      </c>
      <c r="Q2509" t="str">
        <f>CONCATENATE(C2509,E2509,G2509,I2509)</f>
        <v>2</v>
      </c>
    </row>
    <row r="2510" spans="1:17" x14ac:dyDescent="0.25">
      <c r="A2510">
        <v>2826</v>
      </c>
      <c r="B2510">
        <v>18.087422000000004</v>
      </c>
      <c r="C2510" s="2">
        <v>1</v>
      </c>
      <c r="D2510">
        <v>26.107381000000004</v>
      </c>
      <c r="E2510" s="5">
        <v>2</v>
      </c>
      <c r="P2510">
        <v>2</v>
      </c>
      <c r="Q2510" t="str">
        <f>CONCATENATE(C2510,E2510,G2510,I2510)</f>
        <v>12</v>
      </c>
    </row>
    <row r="2511" spans="1:17" x14ac:dyDescent="0.25">
      <c r="A2511">
        <v>2827</v>
      </c>
      <c r="B2511">
        <v>18.087422000000004</v>
      </c>
      <c r="C2511" s="2">
        <v>1</v>
      </c>
      <c r="D2511">
        <v>26.226261000000001</v>
      </c>
      <c r="E2511" s="5">
        <v>2</v>
      </c>
      <c r="H2511">
        <v>26.817448999999996</v>
      </c>
      <c r="I2511" s="3">
        <v>4</v>
      </c>
      <c r="P2511">
        <v>3</v>
      </c>
      <c r="Q2511" t="str">
        <f>CONCATENATE(C2511,E2511,G2511,I2511)</f>
        <v>124</v>
      </c>
    </row>
    <row r="2512" spans="1:17" x14ac:dyDescent="0.25">
      <c r="A2512">
        <v>2828</v>
      </c>
      <c r="B2512">
        <v>18.087422000000004</v>
      </c>
      <c r="C2512" s="2">
        <v>1</v>
      </c>
      <c r="H2512">
        <v>26.817448999999996</v>
      </c>
      <c r="I2512" s="3">
        <v>4</v>
      </c>
      <c r="P2512">
        <v>2</v>
      </c>
      <c r="Q2512" t="str">
        <f>CONCATENATE(C2512,E2512,G2512,I2512)</f>
        <v>14</v>
      </c>
    </row>
    <row r="2513" spans="1:17" x14ac:dyDescent="0.25">
      <c r="A2513">
        <v>2829</v>
      </c>
      <c r="B2513">
        <v>18.087422000000004</v>
      </c>
      <c r="C2513" s="2">
        <v>1</v>
      </c>
      <c r="H2513">
        <v>26.794282000000003</v>
      </c>
      <c r="I2513" s="3">
        <v>4</v>
      </c>
      <c r="J2513">
        <v>38.333671000000002</v>
      </c>
      <c r="K2513" t="s">
        <v>22</v>
      </c>
      <c r="Q2513" t="str">
        <f>CONCATENATE(C2513,E2513,G2513,I2513)</f>
        <v>14</v>
      </c>
    </row>
    <row r="2514" spans="1:17" x14ac:dyDescent="0.25">
      <c r="A2514">
        <v>2860</v>
      </c>
      <c r="Q2514" t="str">
        <f>CONCATENATE(C2514,E2514,G2514,I2514)</f>
        <v/>
      </c>
    </row>
    <row r="2515" spans="1:17" x14ac:dyDescent="0.25">
      <c r="A2515">
        <v>2861</v>
      </c>
      <c r="Q2515" t="str">
        <f>CONCATENATE(C2515,E2515,G2515,I2515)</f>
        <v/>
      </c>
    </row>
    <row r="2516" spans="1:17" x14ac:dyDescent="0.25">
      <c r="A2516">
        <v>2862</v>
      </c>
      <c r="J2516">
        <v>38.459361999999999</v>
      </c>
      <c r="K2516" t="s">
        <v>22</v>
      </c>
      <c r="Q2516" t="str">
        <f>CONCATENATE(C2516,E2516,G2516,I2516)</f>
        <v/>
      </c>
    </row>
    <row r="2517" spans="1:17" x14ac:dyDescent="0.25">
      <c r="A2517">
        <v>2863</v>
      </c>
      <c r="H2517">
        <v>18.788924000000002</v>
      </c>
      <c r="I2517" s="3">
        <v>4</v>
      </c>
      <c r="Q2517" t="str">
        <f>CONCATENATE(C2517,E2517,G2517,I2517)</f>
        <v>4</v>
      </c>
    </row>
    <row r="2518" spans="1:17" x14ac:dyDescent="0.25">
      <c r="A2518">
        <v>2864</v>
      </c>
      <c r="H2518">
        <v>18.766942999999998</v>
      </c>
      <c r="I2518" s="3">
        <v>4</v>
      </c>
      <c r="Q2518" t="str">
        <f>CONCATENATE(C2518,E2518,G2518,I2518)</f>
        <v>4</v>
      </c>
    </row>
    <row r="2519" spans="1:17" x14ac:dyDescent="0.25">
      <c r="A2519">
        <v>2865</v>
      </c>
      <c r="H2519">
        <v>18.790214000000006</v>
      </c>
      <c r="I2519" s="3">
        <v>4</v>
      </c>
      <c r="Q2519" t="str">
        <f>CONCATENATE(C2519,E2519,G2519,I2519)</f>
        <v>4</v>
      </c>
    </row>
    <row r="2520" spans="1:17" x14ac:dyDescent="0.25">
      <c r="A2520">
        <v>2866</v>
      </c>
      <c r="B2520">
        <v>31.306526000000005</v>
      </c>
      <c r="C2520" s="2">
        <v>1</v>
      </c>
      <c r="H2520">
        <v>18.828291</v>
      </c>
      <c r="I2520" s="3">
        <v>4</v>
      </c>
      <c r="P2520">
        <v>2</v>
      </c>
      <c r="Q2520" t="str">
        <f>CONCATENATE(C2520,E2520,G2520,I2520)</f>
        <v>14</v>
      </c>
    </row>
    <row r="2521" spans="1:17" x14ac:dyDescent="0.25">
      <c r="A2521">
        <v>2867</v>
      </c>
      <c r="B2521">
        <v>31.390886000000002</v>
      </c>
      <c r="C2521" s="2">
        <v>1</v>
      </c>
      <c r="H2521">
        <v>18.834741000000001</v>
      </c>
      <c r="I2521" s="3">
        <v>4</v>
      </c>
      <c r="P2521">
        <v>2</v>
      </c>
      <c r="Q2521" t="str">
        <f>CONCATENATE(C2521,E2521,G2521,I2521)</f>
        <v>14</v>
      </c>
    </row>
    <row r="2522" spans="1:17" x14ac:dyDescent="0.25">
      <c r="A2522">
        <v>2868</v>
      </c>
      <c r="B2522">
        <v>31.356780999999998</v>
      </c>
      <c r="C2522" s="2">
        <v>1</v>
      </c>
      <c r="H2522">
        <v>18.778657000000003</v>
      </c>
      <c r="I2522" s="3">
        <v>4</v>
      </c>
      <c r="P2522">
        <v>2</v>
      </c>
      <c r="Q2522" t="str">
        <f>CONCATENATE(C2522,E2522,G2522,I2522)</f>
        <v>14</v>
      </c>
    </row>
    <row r="2523" spans="1:17" x14ac:dyDescent="0.25">
      <c r="A2523">
        <v>2869</v>
      </c>
      <c r="B2523">
        <v>31.352293000000003</v>
      </c>
      <c r="C2523" s="2">
        <v>1</v>
      </c>
      <c r="H2523">
        <v>18.751155000000004</v>
      </c>
      <c r="I2523" s="3">
        <v>4</v>
      </c>
      <c r="P2523">
        <v>2</v>
      </c>
      <c r="Q2523" t="str">
        <f>CONCATENATE(C2523,E2523,G2523,I2523)</f>
        <v>14</v>
      </c>
    </row>
    <row r="2524" spans="1:17" x14ac:dyDescent="0.25">
      <c r="A2524">
        <v>2870</v>
      </c>
      <c r="B2524">
        <v>31.360134000000002</v>
      </c>
      <c r="C2524" s="2">
        <v>1</v>
      </c>
      <c r="H2524">
        <v>18.765912999999998</v>
      </c>
      <c r="I2524" s="3">
        <v>4</v>
      </c>
      <c r="P2524">
        <v>2</v>
      </c>
      <c r="Q2524" t="str">
        <f>CONCATENATE(C2524,E2524,G2524,I2524)</f>
        <v>14</v>
      </c>
    </row>
    <row r="2525" spans="1:17" x14ac:dyDescent="0.25">
      <c r="A2525">
        <v>2871</v>
      </c>
      <c r="B2525">
        <v>31.336916000000002</v>
      </c>
      <c r="C2525" s="2">
        <v>1</v>
      </c>
      <c r="H2525">
        <v>18.724223000000002</v>
      </c>
      <c r="I2525" s="3">
        <v>4</v>
      </c>
      <c r="P2525">
        <v>2</v>
      </c>
      <c r="Q2525" t="str">
        <f>CONCATENATE(C2525,E2525,G2525,I2525)</f>
        <v>14</v>
      </c>
    </row>
    <row r="2526" spans="1:17" x14ac:dyDescent="0.25">
      <c r="A2526">
        <v>2872</v>
      </c>
      <c r="B2526">
        <v>31.350074000000006</v>
      </c>
      <c r="C2526" s="2">
        <v>1</v>
      </c>
      <c r="H2526">
        <v>18.743158000000001</v>
      </c>
      <c r="I2526" s="3">
        <v>4</v>
      </c>
      <c r="P2526">
        <v>2</v>
      </c>
      <c r="Q2526" t="str">
        <f>CONCATENATE(C2526,E2526,G2526,I2526)</f>
        <v>14</v>
      </c>
    </row>
    <row r="2527" spans="1:17" x14ac:dyDescent="0.25">
      <c r="A2527">
        <v>2873</v>
      </c>
      <c r="B2527">
        <v>31.347802999999999</v>
      </c>
      <c r="C2527" s="2">
        <v>1</v>
      </c>
      <c r="H2527">
        <v>18.710188000000002</v>
      </c>
      <c r="I2527" s="3">
        <v>4</v>
      </c>
      <c r="P2527">
        <v>2</v>
      </c>
      <c r="Q2527" t="str">
        <f>CONCATENATE(C2527,E2527,G2527,I2527)</f>
        <v>14</v>
      </c>
    </row>
    <row r="2528" spans="1:17" x14ac:dyDescent="0.25">
      <c r="A2528">
        <v>2874</v>
      </c>
      <c r="B2528">
        <v>31.343055000000007</v>
      </c>
      <c r="C2528" s="2">
        <v>1</v>
      </c>
      <c r="H2528">
        <v>18.665660000000003</v>
      </c>
      <c r="I2528" s="3">
        <v>4</v>
      </c>
      <c r="P2528">
        <v>2</v>
      </c>
      <c r="Q2528" t="str">
        <f>CONCATENATE(C2528,E2528,G2528,I2528)</f>
        <v>14</v>
      </c>
    </row>
    <row r="2529" spans="1:17" x14ac:dyDescent="0.25">
      <c r="A2529">
        <v>2875</v>
      </c>
      <c r="B2529">
        <v>31.342643000000002</v>
      </c>
      <c r="C2529" s="2">
        <v>1</v>
      </c>
      <c r="H2529">
        <v>18.715966999999999</v>
      </c>
      <c r="I2529" s="3">
        <v>4</v>
      </c>
      <c r="P2529">
        <v>2</v>
      </c>
      <c r="Q2529" t="str">
        <f>CONCATENATE(C2529,E2529,G2529,I2529)</f>
        <v>14</v>
      </c>
    </row>
    <row r="2530" spans="1:17" x14ac:dyDescent="0.25">
      <c r="A2530">
        <v>2876</v>
      </c>
      <c r="B2530">
        <v>31.323141000000007</v>
      </c>
      <c r="C2530" s="2">
        <v>1</v>
      </c>
      <c r="H2530">
        <v>18.722726000000002</v>
      </c>
      <c r="I2530" s="3">
        <v>4</v>
      </c>
      <c r="P2530">
        <v>2</v>
      </c>
      <c r="Q2530" t="str">
        <f>CONCATENATE(C2530,E2530,G2530,I2530)</f>
        <v>14</v>
      </c>
    </row>
    <row r="2531" spans="1:17" x14ac:dyDescent="0.25">
      <c r="A2531">
        <v>2877</v>
      </c>
      <c r="B2531">
        <v>31.320045</v>
      </c>
      <c r="C2531" s="2">
        <v>1</v>
      </c>
      <c r="H2531">
        <v>18.788924000000002</v>
      </c>
      <c r="I2531" s="3">
        <v>4</v>
      </c>
      <c r="P2531">
        <v>2</v>
      </c>
      <c r="Q2531" t="str">
        <f>CONCATENATE(C2531,E2531,G2531,I2531)</f>
        <v>14</v>
      </c>
    </row>
    <row r="2532" spans="1:17" x14ac:dyDescent="0.25">
      <c r="A2532">
        <v>2878</v>
      </c>
      <c r="B2532">
        <v>31.359153000000006</v>
      </c>
      <c r="C2532" s="2">
        <v>1</v>
      </c>
      <c r="P2532">
        <v>1</v>
      </c>
      <c r="Q2532" t="str">
        <f>CONCATENATE(C2532,E2532,G2532,I2532)</f>
        <v>1</v>
      </c>
    </row>
    <row r="2533" spans="1:17" x14ac:dyDescent="0.25">
      <c r="A2533">
        <v>2879</v>
      </c>
      <c r="B2533">
        <v>31.399658000000002</v>
      </c>
      <c r="C2533" s="2">
        <v>1</v>
      </c>
      <c r="P2533">
        <v>1</v>
      </c>
      <c r="Q2533" t="str">
        <f>CONCATENATE(C2533,E2533,G2533,I2533)</f>
        <v>1</v>
      </c>
    </row>
    <row r="2534" spans="1:17" x14ac:dyDescent="0.25">
      <c r="A2534">
        <v>2880</v>
      </c>
      <c r="B2534">
        <v>31.444185000000004</v>
      </c>
      <c r="C2534" s="2">
        <v>1</v>
      </c>
      <c r="P2534">
        <v>1</v>
      </c>
      <c r="Q2534" t="str">
        <f>CONCATENATE(C2534,E2534,G2534,I2534)</f>
        <v>1</v>
      </c>
    </row>
    <row r="2535" spans="1:17" x14ac:dyDescent="0.25">
      <c r="A2535">
        <v>2881</v>
      </c>
      <c r="B2535">
        <v>31.306526000000005</v>
      </c>
      <c r="C2535" s="2">
        <v>1</v>
      </c>
      <c r="D2535">
        <v>41.139678000000004</v>
      </c>
      <c r="E2535" s="5">
        <v>2</v>
      </c>
      <c r="P2535">
        <v>2</v>
      </c>
      <c r="Q2535" t="str">
        <f>CONCATENATE(C2535,E2535,G2535,I2535)</f>
        <v>12</v>
      </c>
    </row>
    <row r="2536" spans="1:17" x14ac:dyDescent="0.25">
      <c r="A2536">
        <v>2882</v>
      </c>
      <c r="D2536">
        <v>41.135963000000004</v>
      </c>
      <c r="E2536" s="5">
        <v>2</v>
      </c>
      <c r="F2536">
        <v>29.885463000000001</v>
      </c>
      <c r="G2536" s="4">
        <v>3</v>
      </c>
      <c r="P2536">
        <v>2</v>
      </c>
      <c r="Q2536" t="str">
        <f>CONCATENATE(C2536,E2536,G2536,I2536)</f>
        <v>23</v>
      </c>
    </row>
    <row r="2537" spans="1:17" x14ac:dyDescent="0.25">
      <c r="A2537">
        <v>2883</v>
      </c>
      <c r="D2537">
        <v>41.144531000000001</v>
      </c>
      <c r="E2537" s="5">
        <v>2</v>
      </c>
      <c r="F2537">
        <v>29.925966000000003</v>
      </c>
      <c r="G2537" s="4">
        <v>3</v>
      </c>
      <c r="P2537">
        <v>2</v>
      </c>
      <c r="Q2537" t="str">
        <f>CONCATENATE(C2537,E2537,G2537,I2537)</f>
        <v>23</v>
      </c>
    </row>
    <row r="2538" spans="1:17" x14ac:dyDescent="0.25">
      <c r="A2538">
        <v>2884</v>
      </c>
      <c r="D2538">
        <v>41.135913000000002</v>
      </c>
      <c r="E2538" s="5">
        <v>2</v>
      </c>
      <c r="F2538">
        <v>29.911003000000001</v>
      </c>
      <c r="G2538" s="4">
        <v>3</v>
      </c>
      <c r="P2538">
        <v>2</v>
      </c>
      <c r="Q2538" t="str">
        <f>CONCATENATE(C2538,E2538,G2538,I2538)</f>
        <v>23</v>
      </c>
    </row>
    <row r="2539" spans="1:17" x14ac:dyDescent="0.25">
      <c r="A2539">
        <v>2885</v>
      </c>
      <c r="D2539">
        <v>41.134262</v>
      </c>
      <c r="E2539" s="5">
        <v>2</v>
      </c>
      <c r="F2539">
        <v>29.920085</v>
      </c>
      <c r="G2539" s="4">
        <v>3</v>
      </c>
      <c r="P2539">
        <v>2</v>
      </c>
      <c r="Q2539" t="str">
        <f>CONCATENATE(C2539,E2539,G2539,I2539)</f>
        <v>23</v>
      </c>
    </row>
    <row r="2540" spans="1:17" x14ac:dyDescent="0.25">
      <c r="A2540">
        <v>2886</v>
      </c>
      <c r="D2540">
        <v>41.130344000000001</v>
      </c>
      <c r="E2540" s="5">
        <v>2</v>
      </c>
      <c r="F2540">
        <v>29.901355000000002</v>
      </c>
      <c r="G2540" s="4">
        <v>3</v>
      </c>
      <c r="P2540">
        <v>2</v>
      </c>
      <c r="Q2540" t="str">
        <f>CONCATENATE(C2540,E2540,G2540,I2540)</f>
        <v>23</v>
      </c>
    </row>
    <row r="2541" spans="1:17" x14ac:dyDescent="0.25">
      <c r="A2541">
        <v>2887</v>
      </c>
      <c r="D2541">
        <v>41.131477000000004</v>
      </c>
      <c r="E2541" s="5">
        <v>2</v>
      </c>
      <c r="F2541">
        <v>29.901456000000003</v>
      </c>
      <c r="G2541" s="4">
        <v>3</v>
      </c>
      <c r="P2541">
        <v>2</v>
      </c>
      <c r="Q2541" t="str">
        <f>CONCATENATE(C2541,E2541,G2541,I2541)</f>
        <v>23</v>
      </c>
    </row>
    <row r="2542" spans="1:17" x14ac:dyDescent="0.25">
      <c r="A2542">
        <v>2888</v>
      </c>
      <c r="D2542">
        <v>41.120330000000003</v>
      </c>
      <c r="E2542" s="5">
        <v>2</v>
      </c>
      <c r="F2542">
        <v>29.899961000000005</v>
      </c>
      <c r="G2542" s="4">
        <v>3</v>
      </c>
      <c r="P2542">
        <v>2</v>
      </c>
      <c r="Q2542" t="str">
        <f>CONCATENATE(C2542,E2542,G2542,I2542)</f>
        <v>23</v>
      </c>
    </row>
    <row r="2543" spans="1:17" x14ac:dyDescent="0.25">
      <c r="A2543">
        <v>2889</v>
      </c>
      <c r="D2543">
        <v>41.105831000000002</v>
      </c>
      <c r="E2543" s="5">
        <v>2</v>
      </c>
      <c r="F2543">
        <v>29.918278999999998</v>
      </c>
      <c r="G2543" s="4">
        <v>3</v>
      </c>
      <c r="P2543">
        <v>2</v>
      </c>
      <c r="Q2543" t="str">
        <f>CONCATENATE(C2543,E2543,G2543,I2543)</f>
        <v>23</v>
      </c>
    </row>
    <row r="2544" spans="1:17" x14ac:dyDescent="0.25">
      <c r="A2544">
        <v>2890</v>
      </c>
      <c r="D2544">
        <v>41.123168</v>
      </c>
      <c r="E2544" s="5">
        <v>2</v>
      </c>
      <c r="F2544">
        <v>29.949649000000001</v>
      </c>
      <c r="G2544" s="4">
        <v>3</v>
      </c>
      <c r="P2544">
        <v>2</v>
      </c>
      <c r="Q2544" t="str">
        <f>CONCATENATE(C2544,E2544,G2544,I2544)</f>
        <v>23</v>
      </c>
    </row>
    <row r="2545" spans="1:17" x14ac:dyDescent="0.25">
      <c r="A2545">
        <v>2891</v>
      </c>
      <c r="D2545">
        <v>41.207424000000003</v>
      </c>
      <c r="E2545" s="5">
        <v>2</v>
      </c>
      <c r="F2545">
        <v>29.955429000000002</v>
      </c>
      <c r="G2545" s="4">
        <v>3</v>
      </c>
      <c r="P2545">
        <v>2</v>
      </c>
      <c r="Q2545" t="str">
        <f>CONCATENATE(C2545,E2545,G2545,I2545)</f>
        <v>23</v>
      </c>
    </row>
    <row r="2546" spans="1:17" x14ac:dyDescent="0.25">
      <c r="A2546">
        <v>2892</v>
      </c>
      <c r="D2546">
        <v>41.139678000000004</v>
      </c>
      <c r="E2546" s="5">
        <v>2</v>
      </c>
      <c r="F2546">
        <v>30.008313999999999</v>
      </c>
      <c r="G2546" s="4">
        <v>3</v>
      </c>
      <c r="P2546">
        <v>2</v>
      </c>
      <c r="Q2546" t="str">
        <f>CONCATENATE(C2546,E2546,G2546,I2546)</f>
        <v>23</v>
      </c>
    </row>
    <row r="2547" spans="1:17" x14ac:dyDescent="0.25">
      <c r="A2547">
        <v>2893</v>
      </c>
      <c r="F2547">
        <v>30.006918999999996</v>
      </c>
      <c r="G2547" s="4">
        <v>3</v>
      </c>
      <c r="P2547">
        <v>1</v>
      </c>
      <c r="Q2547" t="str">
        <f>CONCATENATE(C2547,E2547,G2547,I2547)</f>
        <v>3</v>
      </c>
    </row>
    <row r="2548" spans="1:17" x14ac:dyDescent="0.25">
      <c r="A2548">
        <v>2894</v>
      </c>
      <c r="F2548">
        <v>29.885463000000001</v>
      </c>
      <c r="G2548" s="4">
        <v>3</v>
      </c>
      <c r="H2548">
        <v>40.519134000000001</v>
      </c>
      <c r="I2548" s="3">
        <v>4</v>
      </c>
      <c r="P2548">
        <v>2</v>
      </c>
      <c r="Q2548" t="str">
        <f>CONCATENATE(C2548,E2548,G2548,I2548)</f>
        <v>34</v>
      </c>
    </row>
    <row r="2549" spans="1:17" x14ac:dyDescent="0.25">
      <c r="A2549">
        <v>2895</v>
      </c>
      <c r="H2549">
        <v>40.582751999999999</v>
      </c>
      <c r="I2549" s="3">
        <v>4</v>
      </c>
      <c r="P2549">
        <v>1</v>
      </c>
      <c r="Q2549" t="str">
        <f>CONCATENATE(C2549,E2549,G2549,I2549)</f>
        <v>4</v>
      </c>
    </row>
    <row r="2550" spans="1:17" x14ac:dyDescent="0.25">
      <c r="A2550">
        <v>2896</v>
      </c>
      <c r="B2550">
        <v>54.879080999999999</v>
      </c>
      <c r="C2550" s="2">
        <v>1</v>
      </c>
      <c r="H2550">
        <v>40.514644000000004</v>
      </c>
      <c r="I2550" s="3">
        <v>4</v>
      </c>
      <c r="P2550">
        <v>2</v>
      </c>
      <c r="Q2550" t="str">
        <f>CONCATENATE(C2550,E2550,G2550,I2550)</f>
        <v>14</v>
      </c>
    </row>
    <row r="2551" spans="1:17" x14ac:dyDescent="0.25">
      <c r="A2551">
        <v>2897</v>
      </c>
      <c r="B2551">
        <v>54.974948000000005</v>
      </c>
      <c r="C2551" s="2">
        <v>1</v>
      </c>
      <c r="H2551">
        <v>40.549007000000003</v>
      </c>
      <c r="I2551" s="3">
        <v>4</v>
      </c>
      <c r="P2551">
        <v>2</v>
      </c>
      <c r="Q2551" t="str">
        <f>CONCATENATE(C2551,E2551,G2551,I2551)</f>
        <v>14</v>
      </c>
    </row>
    <row r="2552" spans="1:17" x14ac:dyDescent="0.25">
      <c r="A2552">
        <v>2898</v>
      </c>
      <c r="B2552">
        <v>54.976444000000001</v>
      </c>
      <c r="C2552" s="2">
        <v>1</v>
      </c>
      <c r="H2552">
        <v>40.546790999999999</v>
      </c>
      <c r="I2552" s="3">
        <v>4</v>
      </c>
      <c r="P2552">
        <v>2</v>
      </c>
      <c r="Q2552" t="str">
        <f>CONCATENATE(C2552,E2552,G2552,I2552)</f>
        <v>14</v>
      </c>
    </row>
    <row r="2553" spans="1:17" x14ac:dyDescent="0.25">
      <c r="A2553">
        <v>2899</v>
      </c>
      <c r="B2553">
        <v>54.963076999999998</v>
      </c>
      <c r="C2553" s="2">
        <v>1</v>
      </c>
      <c r="H2553">
        <v>40.568561000000003</v>
      </c>
      <c r="I2553" s="3">
        <v>4</v>
      </c>
      <c r="P2553">
        <v>2</v>
      </c>
      <c r="Q2553" t="str">
        <f>CONCATENATE(C2553,E2553,G2553,I2553)</f>
        <v>14</v>
      </c>
    </row>
    <row r="2554" spans="1:17" x14ac:dyDescent="0.25">
      <c r="A2554">
        <v>2900</v>
      </c>
      <c r="B2554">
        <v>54.954719000000004</v>
      </c>
      <c r="C2554" s="2">
        <v>1</v>
      </c>
      <c r="H2554">
        <v>40.591419000000002</v>
      </c>
      <c r="I2554" s="3">
        <v>4</v>
      </c>
      <c r="P2554">
        <v>2</v>
      </c>
      <c r="Q2554" t="str">
        <f>CONCATENATE(C2554,E2554,G2554,I2554)</f>
        <v>14</v>
      </c>
    </row>
    <row r="2555" spans="1:17" x14ac:dyDescent="0.25">
      <c r="A2555">
        <v>2901</v>
      </c>
      <c r="B2555">
        <v>54.938777000000002</v>
      </c>
      <c r="C2555" s="2">
        <v>1</v>
      </c>
      <c r="H2555">
        <v>40.600399000000003</v>
      </c>
      <c r="I2555" s="3">
        <v>4</v>
      </c>
      <c r="P2555">
        <v>2</v>
      </c>
      <c r="Q2555" t="str">
        <f>CONCATENATE(C2555,E2555,G2555,I2555)</f>
        <v>14</v>
      </c>
    </row>
    <row r="2556" spans="1:17" x14ac:dyDescent="0.25">
      <c r="A2556">
        <v>2902</v>
      </c>
      <c r="B2556">
        <v>54.922058</v>
      </c>
      <c r="C2556" s="2">
        <v>1</v>
      </c>
      <c r="H2556">
        <v>40.661022000000003</v>
      </c>
      <c r="I2556" s="3">
        <v>4</v>
      </c>
      <c r="P2556">
        <v>2</v>
      </c>
      <c r="Q2556" t="str">
        <f>CONCATENATE(C2556,E2556,G2556,I2556)</f>
        <v>14</v>
      </c>
    </row>
    <row r="2557" spans="1:17" x14ac:dyDescent="0.25">
      <c r="A2557">
        <v>2903</v>
      </c>
      <c r="B2557">
        <v>54.916023000000003</v>
      </c>
      <c r="C2557" s="2">
        <v>1</v>
      </c>
      <c r="H2557">
        <v>40.586466999999999</v>
      </c>
      <c r="I2557" s="3">
        <v>4</v>
      </c>
      <c r="P2557">
        <v>2</v>
      </c>
      <c r="Q2557" t="str">
        <f>CONCATENATE(C2557,E2557,G2557,I2557)</f>
        <v>14</v>
      </c>
    </row>
    <row r="2558" spans="1:17" x14ac:dyDescent="0.25">
      <c r="A2558">
        <v>2904</v>
      </c>
      <c r="B2558">
        <v>54.945125000000004</v>
      </c>
      <c r="C2558" s="2">
        <v>1</v>
      </c>
      <c r="H2558">
        <v>40.743988000000002</v>
      </c>
      <c r="I2558" s="3">
        <v>4</v>
      </c>
      <c r="P2558">
        <v>2</v>
      </c>
      <c r="Q2558" t="str">
        <f>CONCATENATE(C2558,E2558,G2558,I2558)</f>
        <v>14</v>
      </c>
    </row>
    <row r="2559" spans="1:17" x14ac:dyDescent="0.25">
      <c r="A2559">
        <v>2905</v>
      </c>
      <c r="B2559">
        <v>54.951160000000002</v>
      </c>
      <c r="C2559" s="2">
        <v>1</v>
      </c>
      <c r="H2559">
        <v>40.519134000000001</v>
      </c>
      <c r="I2559" s="3">
        <v>4</v>
      </c>
      <c r="P2559">
        <v>2</v>
      </c>
      <c r="Q2559" t="str">
        <f>CONCATENATE(C2559,E2559,G2559,I2559)</f>
        <v>14</v>
      </c>
    </row>
    <row r="2560" spans="1:17" x14ac:dyDescent="0.25">
      <c r="A2560">
        <v>2906</v>
      </c>
      <c r="B2560">
        <v>54.935321000000002</v>
      </c>
      <c r="C2560" s="2">
        <v>1</v>
      </c>
      <c r="P2560">
        <v>1</v>
      </c>
      <c r="Q2560" t="str">
        <f>CONCATENATE(C2560,E2560,G2560,I2560)</f>
        <v>1</v>
      </c>
    </row>
    <row r="2561" spans="1:17" x14ac:dyDescent="0.25">
      <c r="A2561">
        <v>2907</v>
      </c>
      <c r="B2561">
        <v>54.879080999999999</v>
      </c>
      <c r="C2561" s="2">
        <v>1</v>
      </c>
      <c r="P2561">
        <v>1</v>
      </c>
      <c r="Q2561" t="str">
        <f>CONCATENATE(C2561,E2561,G2561,I2561)</f>
        <v>1</v>
      </c>
    </row>
    <row r="2562" spans="1:17" x14ac:dyDescent="0.25">
      <c r="A2562">
        <v>2908</v>
      </c>
      <c r="D2562">
        <v>64.251994999999994</v>
      </c>
      <c r="E2562" s="5">
        <v>2</v>
      </c>
      <c r="P2562">
        <v>1</v>
      </c>
      <c r="Q2562" t="str">
        <f>CONCATENATE(C2562,E2562,G2562,I2562)</f>
        <v>2</v>
      </c>
    </row>
    <row r="2563" spans="1:17" x14ac:dyDescent="0.25">
      <c r="A2563">
        <v>2909</v>
      </c>
      <c r="D2563">
        <v>64.220362999999992</v>
      </c>
      <c r="E2563" s="5">
        <v>2</v>
      </c>
      <c r="P2563">
        <v>1</v>
      </c>
      <c r="Q2563" t="str">
        <f>CONCATENATE(C2563,E2563,G2563,I2563)</f>
        <v>2</v>
      </c>
    </row>
    <row r="2564" spans="1:17" x14ac:dyDescent="0.25">
      <c r="A2564">
        <v>2910</v>
      </c>
      <c r="D2564">
        <v>64.267734000000004</v>
      </c>
      <c r="E2564" s="5">
        <v>2</v>
      </c>
      <c r="F2564">
        <v>54.992023000000003</v>
      </c>
      <c r="G2564" s="4">
        <v>3</v>
      </c>
      <c r="P2564">
        <v>2</v>
      </c>
      <c r="Q2564" t="str">
        <f>CONCATENATE(C2564,E2564,G2564,I2564)</f>
        <v>23</v>
      </c>
    </row>
    <row r="2565" spans="1:17" x14ac:dyDescent="0.25">
      <c r="A2565">
        <v>2911</v>
      </c>
      <c r="D2565">
        <v>64.241004000000004</v>
      </c>
      <c r="E2565" s="5">
        <v>2</v>
      </c>
      <c r="F2565">
        <v>55.043415000000003</v>
      </c>
      <c r="G2565" s="4">
        <v>3</v>
      </c>
      <c r="P2565">
        <v>2</v>
      </c>
      <c r="Q2565" t="str">
        <f>CONCATENATE(C2565,E2565,G2565,I2565)</f>
        <v>23</v>
      </c>
    </row>
    <row r="2566" spans="1:17" x14ac:dyDescent="0.25">
      <c r="A2566">
        <v>2912</v>
      </c>
      <c r="D2566">
        <v>64.216964000000004</v>
      </c>
      <c r="E2566" s="5">
        <v>2</v>
      </c>
      <c r="F2566">
        <v>55.029586000000002</v>
      </c>
      <c r="G2566" s="4">
        <v>3</v>
      </c>
      <c r="P2566">
        <v>2</v>
      </c>
      <c r="Q2566" t="str">
        <f>CONCATENATE(C2566,E2566,G2566,I2566)</f>
        <v>23</v>
      </c>
    </row>
    <row r="2567" spans="1:17" x14ac:dyDescent="0.25">
      <c r="A2567">
        <v>2913</v>
      </c>
      <c r="D2567">
        <v>64.243431000000001</v>
      </c>
      <c r="E2567" s="5">
        <v>2</v>
      </c>
      <c r="F2567">
        <v>55.034538000000005</v>
      </c>
      <c r="G2567" s="4">
        <v>3</v>
      </c>
      <c r="P2567">
        <v>2</v>
      </c>
      <c r="Q2567" t="str">
        <f>CONCATENATE(C2567,E2567,G2567,I2567)</f>
        <v>23</v>
      </c>
    </row>
    <row r="2568" spans="1:17" x14ac:dyDescent="0.25">
      <c r="A2568">
        <v>2914</v>
      </c>
      <c r="D2568">
        <v>64.246268999999998</v>
      </c>
      <c r="E2568" s="5">
        <v>2</v>
      </c>
      <c r="F2568">
        <v>55.049399999999999</v>
      </c>
      <c r="G2568" s="4">
        <v>3</v>
      </c>
      <c r="P2568">
        <v>2</v>
      </c>
      <c r="Q2568" t="str">
        <f>CONCATENATE(C2568,E2568,G2568,I2568)</f>
        <v>23</v>
      </c>
    </row>
    <row r="2569" spans="1:17" x14ac:dyDescent="0.25">
      <c r="A2569">
        <v>2915</v>
      </c>
      <c r="D2569">
        <v>64.269949999999994</v>
      </c>
      <c r="E2569" s="5">
        <v>2</v>
      </c>
      <c r="F2569">
        <v>55.048469000000004</v>
      </c>
      <c r="G2569" s="4">
        <v>3</v>
      </c>
      <c r="P2569">
        <v>2</v>
      </c>
      <c r="Q2569" t="str">
        <f>CONCATENATE(C2569,E2569,G2569,I2569)</f>
        <v>23</v>
      </c>
    </row>
    <row r="2570" spans="1:17" x14ac:dyDescent="0.25">
      <c r="A2570">
        <v>2916</v>
      </c>
      <c r="D2570">
        <v>64.282591999999994</v>
      </c>
      <c r="E2570" s="5">
        <v>2</v>
      </c>
      <c r="F2570">
        <v>55.002136</v>
      </c>
      <c r="G2570" s="4">
        <v>3</v>
      </c>
      <c r="P2570">
        <v>2</v>
      </c>
      <c r="Q2570" t="str">
        <f>CONCATENATE(C2570,E2570,G2570,I2570)</f>
        <v>23</v>
      </c>
    </row>
    <row r="2571" spans="1:17" x14ac:dyDescent="0.25">
      <c r="A2571">
        <v>2917</v>
      </c>
      <c r="D2571">
        <v>64.343322000000001</v>
      </c>
      <c r="E2571" s="5">
        <v>2</v>
      </c>
      <c r="F2571">
        <v>54.989291999999999</v>
      </c>
      <c r="G2571" s="4">
        <v>3</v>
      </c>
      <c r="H2571">
        <v>62.469501000000001</v>
      </c>
      <c r="I2571" s="3">
        <v>4</v>
      </c>
      <c r="P2571">
        <v>3</v>
      </c>
      <c r="Q2571" t="str">
        <f>CONCATENATE(C2571,E2571,G2571,I2571)</f>
        <v>234</v>
      </c>
    </row>
    <row r="2572" spans="1:17" x14ac:dyDescent="0.25">
      <c r="A2572">
        <v>2918</v>
      </c>
      <c r="D2572">
        <v>64.251994999999994</v>
      </c>
      <c r="E2572" s="5">
        <v>2</v>
      </c>
      <c r="F2572">
        <v>54.974842000000002</v>
      </c>
      <c r="G2572" s="4">
        <v>3</v>
      </c>
      <c r="H2572">
        <v>62.390041000000004</v>
      </c>
      <c r="I2572" s="3">
        <v>4</v>
      </c>
      <c r="P2572">
        <v>3</v>
      </c>
      <c r="Q2572" t="str">
        <f>CONCATENATE(C2572,E2572,G2572,I2572)</f>
        <v>234</v>
      </c>
    </row>
    <row r="2573" spans="1:17" x14ac:dyDescent="0.25">
      <c r="A2573">
        <v>2919</v>
      </c>
      <c r="F2573">
        <v>55.076591000000001</v>
      </c>
      <c r="G2573" s="4">
        <v>3</v>
      </c>
      <c r="H2573">
        <v>62.487251000000001</v>
      </c>
      <c r="I2573" s="3">
        <v>4</v>
      </c>
      <c r="P2573">
        <v>2</v>
      </c>
      <c r="Q2573" t="str">
        <f>CONCATENATE(C2573,E2573,G2573,I2573)</f>
        <v>34</v>
      </c>
    </row>
    <row r="2574" spans="1:17" x14ac:dyDescent="0.25">
      <c r="A2574">
        <v>2920</v>
      </c>
      <c r="F2574">
        <v>54.992023000000003</v>
      </c>
      <c r="G2574" s="4">
        <v>3</v>
      </c>
      <c r="H2574">
        <v>62.516716000000002</v>
      </c>
      <c r="I2574" s="3">
        <v>4</v>
      </c>
      <c r="P2574">
        <v>2</v>
      </c>
      <c r="Q2574" t="str">
        <f>CONCATENATE(C2574,E2574,G2574,I2574)</f>
        <v>34</v>
      </c>
    </row>
    <row r="2575" spans="1:17" x14ac:dyDescent="0.25">
      <c r="A2575">
        <v>2921</v>
      </c>
      <c r="B2575">
        <v>75.504309000000006</v>
      </c>
      <c r="C2575" s="2">
        <v>1</v>
      </c>
      <c r="H2575">
        <v>62.492775000000002</v>
      </c>
      <c r="I2575" s="3">
        <v>4</v>
      </c>
      <c r="P2575">
        <v>2</v>
      </c>
      <c r="Q2575" t="str">
        <f>CONCATENATE(C2575,E2575,G2575,I2575)</f>
        <v>14</v>
      </c>
    </row>
    <row r="2576" spans="1:17" x14ac:dyDescent="0.25">
      <c r="A2576">
        <v>2922</v>
      </c>
      <c r="B2576">
        <v>75.574176000000008</v>
      </c>
      <c r="C2576" s="2">
        <v>1</v>
      </c>
      <c r="H2576">
        <v>62.482917</v>
      </c>
      <c r="I2576" s="3">
        <v>4</v>
      </c>
      <c r="P2576">
        <v>2</v>
      </c>
      <c r="Q2576" t="str">
        <f>CONCATENATE(C2576,E2576,G2576,I2576)</f>
        <v>14</v>
      </c>
    </row>
    <row r="2577" spans="1:17" x14ac:dyDescent="0.25">
      <c r="A2577">
        <v>2923</v>
      </c>
      <c r="B2577">
        <v>75.588735000000014</v>
      </c>
      <c r="C2577" s="2">
        <v>1</v>
      </c>
      <c r="H2577">
        <v>62.469192</v>
      </c>
      <c r="I2577" s="3">
        <v>4</v>
      </c>
      <c r="P2577">
        <v>2</v>
      </c>
      <c r="Q2577" t="str">
        <f>CONCATENATE(C2577,E2577,G2577,I2577)</f>
        <v>14</v>
      </c>
    </row>
    <row r="2578" spans="1:17" x14ac:dyDescent="0.25">
      <c r="A2578">
        <v>2924</v>
      </c>
      <c r="B2578">
        <v>75.626961000000009</v>
      </c>
      <c r="C2578" s="2">
        <v>1</v>
      </c>
      <c r="H2578">
        <v>62.525997000000004</v>
      </c>
      <c r="I2578" s="3">
        <v>4</v>
      </c>
      <c r="P2578">
        <v>2</v>
      </c>
      <c r="Q2578" t="str">
        <f>CONCATENATE(C2578,E2578,G2578,I2578)</f>
        <v>14</v>
      </c>
    </row>
    <row r="2579" spans="1:17" x14ac:dyDescent="0.25">
      <c r="A2579">
        <v>2925</v>
      </c>
      <c r="B2579">
        <v>75.611681000000004</v>
      </c>
      <c r="C2579" s="2">
        <v>1</v>
      </c>
      <c r="H2579">
        <v>62.525539000000002</v>
      </c>
      <c r="I2579" s="3">
        <v>4</v>
      </c>
      <c r="P2579">
        <v>2</v>
      </c>
      <c r="Q2579" t="str">
        <f>CONCATENATE(C2579,E2579,G2579,I2579)</f>
        <v>14</v>
      </c>
    </row>
    <row r="2580" spans="1:17" x14ac:dyDescent="0.25">
      <c r="A2580">
        <v>2926</v>
      </c>
      <c r="B2580">
        <v>75.611115000000012</v>
      </c>
      <c r="C2580" s="2">
        <v>1</v>
      </c>
      <c r="H2580">
        <v>62.491790000000002</v>
      </c>
      <c r="I2580" s="3">
        <v>4</v>
      </c>
      <c r="P2580">
        <v>2</v>
      </c>
      <c r="Q2580" t="str">
        <f>CONCATENATE(C2580,E2580,G2580,I2580)</f>
        <v>14</v>
      </c>
    </row>
    <row r="2581" spans="1:17" x14ac:dyDescent="0.25">
      <c r="A2581">
        <v>2927</v>
      </c>
      <c r="B2581">
        <v>75.585031000000001</v>
      </c>
      <c r="C2581" s="2">
        <v>1</v>
      </c>
      <c r="H2581">
        <v>62.535388000000005</v>
      </c>
      <c r="I2581" s="3">
        <v>4</v>
      </c>
      <c r="P2581">
        <v>2</v>
      </c>
      <c r="Q2581" t="str">
        <f>CONCATENATE(C2581,E2581,G2581,I2581)</f>
        <v>14</v>
      </c>
    </row>
    <row r="2582" spans="1:17" x14ac:dyDescent="0.25">
      <c r="A2582">
        <v>2928</v>
      </c>
      <c r="B2582">
        <v>75.557712000000009</v>
      </c>
      <c r="C2582" s="2">
        <v>1</v>
      </c>
      <c r="H2582">
        <v>62.469501000000001</v>
      </c>
      <c r="I2582" s="3">
        <v>4</v>
      </c>
      <c r="P2582">
        <v>2</v>
      </c>
      <c r="Q2582" t="str">
        <f>CONCATENATE(C2582,E2582,G2582,I2582)</f>
        <v>14</v>
      </c>
    </row>
    <row r="2583" spans="1:17" x14ac:dyDescent="0.25">
      <c r="A2583">
        <v>2929</v>
      </c>
      <c r="B2583">
        <v>75.539191000000002</v>
      </c>
      <c r="C2583" s="2">
        <v>1</v>
      </c>
      <c r="P2583">
        <v>1</v>
      </c>
      <c r="Q2583" t="str">
        <f>CONCATENATE(C2583,E2583,G2583,I2583)</f>
        <v>1</v>
      </c>
    </row>
    <row r="2584" spans="1:17" x14ac:dyDescent="0.25">
      <c r="A2584">
        <v>2930</v>
      </c>
      <c r="B2584">
        <v>75.536825000000007</v>
      </c>
      <c r="C2584" s="2">
        <v>1</v>
      </c>
      <c r="P2584">
        <v>1</v>
      </c>
      <c r="Q2584" t="str">
        <f>CONCATENATE(C2584,E2584,G2584,I2584)</f>
        <v>1</v>
      </c>
    </row>
    <row r="2585" spans="1:17" x14ac:dyDescent="0.25">
      <c r="A2585">
        <v>2931</v>
      </c>
      <c r="B2585">
        <v>75.624389000000008</v>
      </c>
      <c r="C2585" s="2">
        <v>1</v>
      </c>
      <c r="P2585">
        <v>1</v>
      </c>
      <c r="Q2585" t="str">
        <f>CONCATENATE(C2585,E2585,G2585,I2585)</f>
        <v>1</v>
      </c>
    </row>
    <row r="2586" spans="1:17" x14ac:dyDescent="0.25">
      <c r="A2586">
        <v>2932</v>
      </c>
      <c r="B2586">
        <v>75.504309000000006</v>
      </c>
      <c r="C2586" s="2">
        <v>1</v>
      </c>
      <c r="D2586">
        <v>82.586359000000016</v>
      </c>
      <c r="E2586" s="5">
        <v>2</v>
      </c>
      <c r="P2586">
        <v>2</v>
      </c>
      <c r="Q2586" t="str">
        <f>CONCATENATE(C2586,E2586,G2586,I2586)</f>
        <v>12</v>
      </c>
    </row>
    <row r="2587" spans="1:17" x14ac:dyDescent="0.25">
      <c r="A2587">
        <v>2933</v>
      </c>
      <c r="B2587">
        <v>75.504309000000006</v>
      </c>
      <c r="C2587" s="2">
        <v>1</v>
      </c>
      <c r="D2587">
        <v>82.586359000000016</v>
      </c>
      <c r="E2587" s="5">
        <v>2</v>
      </c>
      <c r="P2587">
        <v>2</v>
      </c>
      <c r="Q2587" t="str">
        <f>CONCATENATE(C2587,E2587,G2587,I2587)</f>
        <v>12</v>
      </c>
    </row>
    <row r="2588" spans="1:17" x14ac:dyDescent="0.25">
      <c r="A2588">
        <v>2934</v>
      </c>
      <c r="D2588">
        <v>82.548030000000011</v>
      </c>
      <c r="E2588" s="5">
        <v>2</v>
      </c>
      <c r="P2588">
        <v>1</v>
      </c>
      <c r="Q2588" t="str">
        <f>CONCATENATE(C2588,E2588,G2588,I2588)</f>
        <v>2</v>
      </c>
    </row>
    <row r="2589" spans="1:17" x14ac:dyDescent="0.25">
      <c r="A2589">
        <v>2935</v>
      </c>
      <c r="D2589">
        <v>82.554411000000016</v>
      </c>
      <c r="E2589" s="5">
        <v>2</v>
      </c>
      <c r="F2589">
        <v>76.528790000000001</v>
      </c>
      <c r="G2589" s="4">
        <v>3</v>
      </c>
      <c r="P2589">
        <v>2</v>
      </c>
      <c r="Q2589" t="str">
        <f>CONCATENATE(C2589,E2589,G2589,I2589)</f>
        <v>23</v>
      </c>
    </row>
    <row r="2590" spans="1:17" x14ac:dyDescent="0.25">
      <c r="A2590">
        <v>2936</v>
      </c>
      <c r="D2590">
        <v>82.553949000000003</v>
      </c>
      <c r="E2590" s="5">
        <v>2</v>
      </c>
      <c r="F2590">
        <v>76.620676000000003</v>
      </c>
      <c r="G2590" s="4">
        <v>3</v>
      </c>
      <c r="P2590">
        <v>2</v>
      </c>
      <c r="Q2590" t="str">
        <f>CONCATENATE(C2590,E2590,G2590,I2590)</f>
        <v>23</v>
      </c>
    </row>
    <row r="2591" spans="1:17" x14ac:dyDescent="0.25">
      <c r="A2591">
        <v>2937</v>
      </c>
      <c r="D2591">
        <v>82.562951000000012</v>
      </c>
      <c r="E2591" s="5">
        <v>2</v>
      </c>
      <c r="F2591">
        <v>76.591299000000006</v>
      </c>
      <c r="G2591" s="4">
        <v>3</v>
      </c>
      <c r="P2591">
        <v>2</v>
      </c>
      <c r="Q2591" t="str">
        <f>CONCATENATE(C2591,E2591,G2591,I2591)</f>
        <v>23</v>
      </c>
    </row>
    <row r="2592" spans="1:17" x14ac:dyDescent="0.25">
      <c r="A2592">
        <v>2938</v>
      </c>
      <c r="D2592">
        <v>82.530743999999999</v>
      </c>
      <c r="E2592" s="5">
        <v>2</v>
      </c>
      <c r="F2592">
        <v>76.548854000000006</v>
      </c>
      <c r="G2592" s="4">
        <v>3</v>
      </c>
      <c r="P2592">
        <v>2</v>
      </c>
      <c r="Q2592" t="str">
        <f>CONCATENATE(C2592,E2592,G2592,I2592)</f>
        <v>23</v>
      </c>
    </row>
    <row r="2593" spans="1:17" x14ac:dyDescent="0.25">
      <c r="A2593">
        <v>2939</v>
      </c>
      <c r="D2593">
        <v>82.540365000000008</v>
      </c>
      <c r="E2593" s="5">
        <v>2</v>
      </c>
      <c r="F2593">
        <v>76.570771000000008</v>
      </c>
      <c r="G2593" s="4">
        <v>3</v>
      </c>
      <c r="P2593">
        <v>2</v>
      </c>
      <c r="Q2593" t="str">
        <f>CONCATENATE(C2593,E2593,G2593,I2593)</f>
        <v>23</v>
      </c>
    </row>
    <row r="2594" spans="1:17" x14ac:dyDescent="0.25">
      <c r="A2594">
        <v>2940</v>
      </c>
      <c r="D2594">
        <v>82.650155000000012</v>
      </c>
      <c r="E2594" s="5">
        <v>2</v>
      </c>
      <c r="F2594">
        <v>76.581215</v>
      </c>
      <c r="G2594" s="4">
        <v>3</v>
      </c>
      <c r="P2594">
        <v>2</v>
      </c>
      <c r="Q2594" t="str">
        <f>CONCATENATE(C2594,E2594,G2594,I2594)</f>
        <v>23</v>
      </c>
    </row>
    <row r="2595" spans="1:17" x14ac:dyDescent="0.25">
      <c r="A2595">
        <v>2941</v>
      </c>
      <c r="D2595">
        <v>82.586359000000016</v>
      </c>
      <c r="E2595" s="5">
        <v>2</v>
      </c>
      <c r="F2595">
        <v>76.585743000000008</v>
      </c>
      <c r="G2595" s="4">
        <v>3</v>
      </c>
      <c r="P2595">
        <v>2</v>
      </c>
      <c r="Q2595" t="str">
        <f>CONCATENATE(C2595,E2595,G2595,I2595)</f>
        <v>23</v>
      </c>
    </row>
    <row r="2596" spans="1:17" x14ac:dyDescent="0.25">
      <c r="A2596">
        <v>2942</v>
      </c>
      <c r="F2596">
        <v>76.585743000000008</v>
      </c>
      <c r="G2596" s="4">
        <v>3</v>
      </c>
      <c r="H2596">
        <v>81.588992000000005</v>
      </c>
      <c r="I2596" s="3">
        <v>4</v>
      </c>
      <c r="P2596">
        <v>2</v>
      </c>
      <c r="Q2596" t="str">
        <f>CONCATENATE(C2596,E2596,G2596,I2596)</f>
        <v>34</v>
      </c>
    </row>
    <row r="2597" spans="1:17" x14ac:dyDescent="0.25">
      <c r="A2597">
        <v>2943</v>
      </c>
      <c r="F2597">
        <v>76.605910000000009</v>
      </c>
      <c r="G2597" s="4">
        <v>3</v>
      </c>
      <c r="H2597">
        <v>81.601391000000007</v>
      </c>
      <c r="I2597" s="3">
        <v>4</v>
      </c>
      <c r="P2597">
        <v>2</v>
      </c>
      <c r="Q2597" t="str">
        <f>CONCATENATE(C2597,E2597,G2597,I2597)</f>
        <v>34</v>
      </c>
    </row>
    <row r="2598" spans="1:17" x14ac:dyDescent="0.25">
      <c r="A2598">
        <v>2944</v>
      </c>
      <c r="F2598">
        <v>76.632200000000012</v>
      </c>
      <c r="G2598" s="4">
        <v>3</v>
      </c>
      <c r="H2598">
        <v>81.614768000000012</v>
      </c>
      <c r="I2598" s="3">
        <v>4</v>
      </c>
      <c r="P2598">
        <v>2</v>
      </c>
      <c r="Q2598" t="str">
        <f>CONCATENATE(C2598,E2598,G2598,I2598)</f>
        <v>34</v>
      </c>
    </row>
    <row r="2599" spans="1:17" x14ac:dyDescent="0.25">
      <c r="A2599">
        <v>2945</v>
      </c>
      <c r="F2599">
        <v>76.528790000000001</v>
      </c>
      <c r="G2599" s="4">
        <v>3</v>
      </c>
      <c r="H2599">
        <v>81.591616000000002</v>
      </c>
      <c r="I2599" s="3">
        <v>4</v>
      </c>
      <c r="P2599">
        <v>2</v>
      </c>
      <c r="Q2599" t="str">
        <f>CONCATENATE(C2599,E2599,G2599,I2599)</f>
        <v>34</v>
      </c>
    </row>
    <row r="2600" spans="1:17" x14ac:dyDescent="0.25">
      <c r="A2600">
        <v>2946</v>
      </c>
      <c r="B2600">
        <v>95.837159000000014</v>
      </c>
      <c r="C2600" s="2">
        <v>1</v>
      </c>
      <c r="H2600">
        <v>81.569905000000006</v>
      </c>
      <c r="I2600" s="3">
        <v>4</v>
      </c>
      <c r="P2600">
        <v>2</v>
      </c>
      <c r="Q2600" t="str">
        <f>CONCATENATE(C2600,E2600,G2600,I2600)</f>
        <v>14</v>
      </c>
    </row>
    <row r="2601" spans="1:17" x14ac:dyDescent="0.25">
      <c r="A2601">
        <v>2947</v>
      </c>
      <c r="B2601">
        <v>95.789622000000008</v>
      </c>
      <c r="C2601" s="2">
        <v>1</v>
      </c>
      <c r="H2601">
        <v>81.572786000000008</v>
      </c>
      <c r="I2601" s="3">
        <v>4</v>
      </c>
      <c r="P2601">
        <v>2</v>
      </c>
      <c r="Q2601" t="str">
        <f>CONCATENATE(C2601,E2601,G2601,I2601)</f>
        <v>14</v>
      </c>
    </row>
    <row r="2602" spans="1:17" x14ac:dyDescent="0.25">
      <c r="A2602">
        <v>2948</v>
      </c>
      <c r="B2602">
        <v>95.799398000000011</v>
      </c>
      <c r="C2602" s="2">
        <v>1</v>
      </c>
      <c r="H2602">
        <v>81.50827000000001</v>
      </c>
      <c r="I2602" s="3">
        <v>4</v>
      </c>
      <c r="P2602">
        <v>2</v>
      </c>
      <c r="Q2602" t="str">
        <f>CONCATENATE(C2602,E2602,G2602,I2602)</f>
        <v>14</v>
      </c>
    </row>
    <row r="2603" spans="1:17" x14ac:dyDescent="0.25">
      <c r="A2603">
        <v>2949</v>
      </c>
      <c r="B2603">
        <v>95.783448000000007</v>
      </c>
      <c r="C2603" s="2">
        <v>1</v>
      </c>
      <c r="H2603">
        <v>81.58230300000001</v>
      </c>
      <c r="I2603" s="3">
        <v>4</v>
      </c>
      <c r="P2603">
        <v>2</v>
      </c>
      <c r="Q2603" t="str">
        <f>CONCATENATE(C2603,E2603,G2603,I2603)</f>
        <v>14</v>
      </c>
    </row>
    <row r="2604" spans="1:17" x14ac:dyDescent="0.25">
      <c r="A2604">
        <v>2950</v>
      </c>
      <c r="B2604">
        <v>95.799243000000004</v>
      </c>
      <c r="C2604" s="2">
        <v>1</v>
      </c>
      <c r="H2604">
        <v>81.594239000000016</v>
      </c>
      <c r="I2604" s="3">
        <v>4</v>
      </c>
      <c r="P2604">
        <v>2</v>
      </c>
      <c r="Q2604" t="str">
        <f>CONCATENATE(C2604,E2604,G2604,I2604)</f>
        <v>14</v>
      </c>
    </row>
    <row r="2605" spans="1:17" x14ac:dyDescent="0.25">
      <c r="A2605">
        <v>2951</v>
      </c>
      <c r="B2605">
        <v>95.791782000000012</v>
      </c>
      <c r="C2605" s="2">
        <v>1</v>
      </c>
      <c r="H2605">
        <v>81.657829000000007</v>
      </c>
      <c r="I2605" s="3">
        <v>4</v>
      </c>
      <c r="P2605">
        <v>2</v>
      </c>
      <c r="Q2605" t="str">
        <f>CONCATENATE(C2605,E2605,G2605,I2605)</f>
        <v>14</v>
      </c>
    </row>
    <row r="2606" spans="1:17" x14ac:dyDescent="0.25">
      <c r="A2606">
        <v>2952</v>
      </c>
      <c r="B2606">
        <v>95.799293000000006</v>
      </c>
      <c r="C2606" s="2">
        <v>1</v>
      </c>
      <c r="H2606">
        <v>81.588992000000005</v>
      </c>
      <c r="I2606" s="3">
        <v>4</v>
      </c>
      <c r="P2606">
        <v>2</v>
      </c>
      <c r="Q2606" t="str">
        <f>CONCATENATE(C2606,E2606,G2606,I2606)</f>
        <v>14</v>
      </c>
    </row>
    <row r="2607" spans="1:17" x14ac:dyDescent="0.25">
      <c r="A2607">
        <v>2953</v>
      </c>
      <c r="B2607">
        <v>95.823165000000003</v>
      </c>
      <c r="C2607" s="2">
        <v>1</v>
      </c>
      <c r="P2607">
        <v>1</v>
      </c>
      <c r="Q2607" t="str">
        <f>CONCATENATE(C2607,E2607,G2607,I2607)</f>
        <v>1</v>
      </c>
    </row>
    <row r="2608" spans="1:17" x14ac:dyDescent="0.25">
      <c r="A2608">
        <v>2954</v>
      </c>
      <c r="B2608">
        <v>95.825119999999998</v>
      </c>
      <c r="C2608" s="2">
        <v>1</v>
      </c>
      <c r="P2608">
        <v>1</v>
      </c>
      <c r="Q2608" t="str">
        <f>CONCATENATE(C2608,E2608,G2608,I2608)</f>
        <v>1</v>
      </c>
    </row>
    <row r="2609" spans="1:17" x14ac:dyDescent="0.25">
      <c r="A2609">
        <v>2955</v>
      </c>
      <c r="B2609">
        <v>95.774698999999998</v>
      </c>
      <c r="C2609" s="2">
        <v>1</v>
      </c>
      <c r="P2609">
        <v>1</v>
      </c>
      <c r="Q2609" t="str">
        <f>CONCATENATE(C2609,E2609,G2609,I2609)</f>
        <v>1</v>
      </c>
    </row>
    <row r="2610" spans="1:17" x14ac:dyDescent="0.25">
      <c r="A2610">
        <v>2956</v>
      </c>
      <c r="B2610">
        <v>95.753399999999999</v>
      </c>
      <c r="C2610" s="2">
        <v>1</v>
      </c>
      <c r="D2610">
        <v>104.374616</v>
      </c>
      <c r="E2610" s="5">
        <v>2</v>
      </c>
      <c r="P2610">
        <v>2</v>
      </c>
      <c r="Q2610" t="str">
        <f>CONCATENATE(C2610,E2610,G2610,I2610)</f>
        <v>12</v>
      </c>
    </row>
    <row r="2611" spans="1:17" x14ac:dyDescent="0.25">
      <c r="A2611">
        <v>2957</v>
      </c>
      <c r="B2611">
        <v>95.789157000000003</v>
      </c>
      <c r="C2611" s="2">
        <v>1</v>
      </c>
      <c r="D2611">
        <v>104.324144</v>
      </c>
      <c r="E2611" s="5">
        <v>2</v>
      </c>
      <c r="P2611">
        <v>2</v>
      </c>
      <c r="Q2611" t="str">
        <f>CONCATENATE(C2611,E2611,G2611,I2611)</f>
        <v>12</v>
      </c>
    </row>
    <row r="2612" spans="1:17" x14ac:dyDescent="0.25">
      <c r="A2612">
        <v>2958</v>
      </c>
      <c r="B2612">
        <v>95.837159000000014</v>
      </c>
      <c r="C2612" s="2">
        <v>1</v>
      </c>
      <c r="D2612">
        <v>104.335515</v>
      </c>
      <c r="E2612" s="5">
        <v>2</v>
      </c>
      <c r="P2612">
        <v>2</v>
      </c>
      <c r="Q2612" t="str">
        <f>CONCATENATE(C2612,E2612,G2612,I2612)</f>
        <v>12</v>
      </c>
    </row>
    <row r="2613" spans="1:17" x14ac:dyDescent="0.25">
      <c r="A2613">
        <v>2959</v>
      </c>
      <c r="D2613">
        <v>104.32018400000001</v>
      </c>
      <c r="E2613" s="5">
        <v>2</v>
      </c>
      <c r="P2613">
        <v>1</v>
      </c>
      <c r="Q2613" t="str">
        <f>CONCATENATE(C2613,E2613,G2613,I2613)</f>
        <v>2</v>
      </c>
    </row>
    <row r="2614" spans="1:17" x14ac:dyDescent="0.25">
      <c r="A2614">
        <v>2960</v>
      </c>
      <c r="D2614">
        <v>104.366849</v>
      </c>
      <c r="E2614" s="5">
        <v>2</v>
      </c>
      <c r="P2614">
        <v>1</v>
      </c>
      <c r="Q2614" t="str">
        <f>CONCATENATE(C2614,E2614,G2614,I2614)</f>
        <v>2</v>
      </c>
    </row>
    <row r="2615" spans="1:17" x14ac:dyDescent="0.25">
      <c r="A2615">
        <v>2961</v>
      </c>
      <c r="D2615">
        <v>104.34277100000001</v>
      </c>
      <c r="E2615" s="5">
        <v>2</v>
      </c>
      <c r="F2615">
        <v>97.616481000000007</v>
      </c>
      <c r="G2615" s="4">
        <v>3</v>
      </c>
      <c r="P2615">
        <v>2</v>
      </c>
      <c r="Q2615" t="str">
        <f>CONCATENATE(C2615,E2615,G2615,I2615)</f>
        <v>23</v>
      </c>
    </row>
    <row r="2616" spans="1:17" x14ac:dyDescent="0.25">
      <c r="A2616">
        <v>2962</v>
      </c>
      <c r="D2616">
        <v>104.361806</v>
      </c>
      <c r="E2616" s="5">
        <v>2</v>
      </c>
      <c r="F2616">
        <v>97.598320999999999</v>
      </c>
      <c r="G2616" s="4">
        <v>3</v>
      </c>
      <c r="P2616">
        <v>2</v>
      </c>
      <c r="Q2616" t="str">
        <f>CONCATENATE(C2616,E2616,G2616,I2616)</f>
        <v>23</v>
      </c>
    </row>
    <row r="2617" spans="1:17" x14ac:dyDescent="0.25">
      <c r="A2617">
        <v>2963</v>
      </c>
      <c r="D2617">
        <v>104.41001200000001</v>
      </c>
      <c r="E2617" s="5">
        <v>2</v>
      </c>
      <c r="F2617">
        <v>97.617150000000009</v>
      </c>
      <c r="G2617" s="4">
        <v>3</v>
      </c>
      <c r="P2617">
        <v>2</v>
      </c>
      <c r="Q2617" t="str">
        <f>CONCATENATE(C2617,E2617,G2617,I2617)</f>
        <v>23</v>
      </c>
    </row>
    <row r="2618" spans="1:17" x14ac:dyDescent="0.25">
      <c r="A2618">
        <v>2964</v>
      </c>
      <c r="D2618">
        <v>104.381562</v>
      </c>
      <c r="E2618" s="5">
        <v>2</v>
      </c>
      <c r="F2618">
        <v>97.641433000000006</v>
      </c>
      <c r="G2618" s="4">
        <v>3</v>
      </c>
      <c r="P2618">
        <v>2</v>
      </c>
      <c r="Q2618" t="str">
        <f>CONCATENATE(C2618,E2618,G2618,I2618)</f>
        <v>23</v>
      </c>
    </row>
    <row r="2619" spans="1:17" x14ac:dyDescent="0.25">
      <c r="A2619">
        <v>2965</v>
      </c>
      <c r="D2619">
        <v>104.34596000000001</v>
      </c>
      <c r="E2619" s="5">
        <v>2</v>
      </c>
      <c r="F2619">
        <v>97.647968000000006</v>
      </c>
      <c r="G2619" s="4">
        <v>3</v>
      </c>
      <c r="P2619">
        <v>2</v>
      </c>
      <c r="Q2619" t="str">
        <f>CONCATENATE(C2619,E2619,G2619,I2619)</f>
        <v>23</v>
      </c>
    </row>
    <row r="2620" spans="1:17" x14ac:dyDescent="0.25">
      <c r="A2620">
        <v>2966</v>
      </c>
      <c r="D2620">
        <v>104.374616</v>
      </c>
      <c r="E2620" s="5">
        <v>2</v>
      </c>
      <c r="F2620">
        <v>97.636186000000009</v>
      </c>
      <c r="G2620" s="4">
        <v>3</v>
      </c>
      <c r="H2620">
        <v>103.686605</v>
      </c>
      <c r="I2620" s="3">
        <v>4</v>
      </c>
      <c r="P2620">
        <v>3</v>
      </c>
      <c r="Q2620" t="str">
        <f>CONCATENATE(C2620,E2620,G2620,I2620)</f>
        <v>234</v>
      </c>
    </row>
    <row r="2621" spans="1:17" x14ac:dyDescent="0.25">
      <c r="A2621">
        <v>2967</v>
      </c>
      <c r="F2621">
        <v>97.616431000000006</v>
      </c>
      <c r="G2621" s="4">
        <v>3</v>
      </c>
      <c r="H2621">
        <v>103.64688600000001</v>
      </c>
      <c r="I2621" s="3">
        <v>4</v>
      </c>
      <c r="P2621">
        <v>2</v>
      </c>
      <c r="Q2621" t="str">
        <f>CONCATENATE(C2621,E2621,G2621,I2621)</f>
        <v>34</v>
      </c>
    </row>
    <row r="2622" spans="1:17" x14ac:dyDescent="0.25">
      <c r="A2622">
        <v>2968</v>
      </c>
      <c r="F2622">
        <v>97.627490000000009</v>
      </c>
      <c r="G2622" s="4">
        <v>3</v>
      </c>
      <c r="H2622">
        <v>103.66484200000001</v>
      </c>
      <c r="I2622" s="3">
        <v>4</v>
      </c>
      <c r="P2622">
        <v>2</v>
      </c>
      <c r="Q2622" t="str">
        <f>CONCATENATE(C2622,E2622,G2622,I2622)</f>
        <v>34</v>
      </c>
    </row>
    <row r="2623" spans="1:17" x14ac:dyDescent="0.25">
      <c r="A2623">
        <v>2969</v>
      </c>
      <c r="F2623">
        <v>97.671428000000006</v>
      </c>
      <c r="G2623" s="4">
        <v>3</v>
      </c>
      <c r="H2623">
        <v>103.70538400000001</v>
      </c>
      <c r="I2623" s="3">
        <v>4</v>
      </c>
      <c r="P2623">
        <v>2</v>
      </c>
      <c r="Q2623" t="str">
        <f>CONCATENATE(C2623,E2623,G2623,I2623)</f>
        <v>34</v>
      </c>
    </row>
    <row r="2624" spans="1:17" x14ac:dyDescent="0.25">
      <c r="A2624">
        <v>2970</v>
      </c>
      <c r="F2624">
        <v>97.616481000000007</v>
      </c>
      <c r="G2624" s="4">
        <v>3</v>
      </c>
      <c r="H2624">
        <v>103.72437000000001</v>
      </c>
      <c r="I2624" s="3">
        <v>4</v>
      </c>
      <c r="P2624">
        <v>2</v>
      </c>
      <c r="Q2624" t="str">
        <f>CONCATENATE(C2624,E2624,G2624,I2624)</f>
        <v>34</v>
      </c>
    </row>
    <row r="2625" spans="1:17" x14ac:dyDescent="0.25">
      <c r="A2625">
        <v>2971</v>
      </c>
      <c r="F2625">
        <v>97.616481000000007</v>
      </c>
      <c r="G2625" s="4">
        <v>3</v>
      </c>
      <c r="H2625">
        <v>103.742631</v>
      </c>
      <c r="I2625" s="3">
        <v>4</v>
      </c>
      <c r="P2625">
        <v>2</v>
      </c>
      <c r="Q2625" t="str">
        <f>CONCATENATE(C2625,E2625,G2625,I2625)</f>
        <v>34</v>
      </c>
    </row>
    <row r="2626" spans="1:17" x14ac:dyDescent="0.25">
      <c r="A2626">
        <v>2972</v>
      </c>
      <c r="B2626">
        <v>119.81313100000001</v>
      </c>
      <c r="C2626" s="2">
        <v>1</v>
      </c>
      <c r="H2626">
        <v>103.697202</v>
      </c>
      <c r="I2626" s="3">
        <v>4</v>
      </c>
      <c r="P2626">
        <v>2</v>
      </c>
      <c r="Q2626" t="str">
        <f>CONCATENATE(C2626,E2626,G2626,I2626)</f>
        <v>14</v>
      </c>
    </row>
    <row r="2627" spans="1:17" x14ac:dyDescent="0.25">
      <c r="A2627">
        <v>2973</v>
      </c>
      <c r="B2627">
        <v>119.85583200000001</v>
      </c>
      <c r="C2627" s="2">
        <v>1</v>
      </c>
      <c r="H2627">
        <v>103.66937</v>
      </c>
      <c r="I2627" s="3">
        <v>4</v>
      </c>
      <c r="P2627">
        <v>2</v>
      </c>
      <c r="Q2627" t="str">
        <f>CONCATENATE(C2627,E2627,G2627,I2627)</f>
        <v>14</v>
      </c>
    </row>
    <row r="2628" spans="1:17" x14ac:dyDescent="0.25">
      <c r="A2628">
        <v>2974</v>
      </c>
      <c r="B2628">
        <v>119.87183100000001</v>
      </c>
      <c r="C2628" s="2">
        <v>1</v>
      </c>
      <c r="H2628">
        <v>103.667619</v>
      </c>
      <c r="I2628" s="3">
        <v>4</v>
      </c>
      <c r="P2628">
        <v>2</v>
      </c>
      <c r="Q2628" t="str">
        <f>CONCATENATE(C2628,E2628,G2628,I2628)</f>
        <v>14</v>
      </c>
    </row>
    <row r="2629" spans="1:17" x14ac:dyDescent="0.25">
      <c r="A2629">
        <v>2975</v>
      </c>
      <c r="B2629">
        <v>119.85953600000002</v>
      </c>
      <c r="C2629" s="2">
        <v>1</v>
      </c>
      <c r="H2629">
        <v>103.68969100000001</v>
      </c>
      <c r="I2629" s="3">
        <v>4</v>
      </c>
      <c r="P2629">
        <v>2</v>
      </c>
      <c r="Q2629" t="str">
        <f>CONCATENATE(C2629,E2629,G2629,I2629)</f>
        <v>14</v>
      </c>
    </row>
    <row r="2630" spans="1:17" x14ac:dyDescent="0.25">
      <c r="A2630">
        <v>2976</v>
      </c>
      <c r="B2630">
        <v>119.86123400000001</v>
      </c>
      <c r="C2630" s="2">
        <v>1</v>
      </c>
      <c r="H2630">
        <v>103.736818</v>
      </c>
      <c r="I2630" s="3">
        <v>4</v>
      </c>
      <c r="P2630">
        <v>2</v>
      </c>
      <c r="Q2630" t="str">
        <f>CONCATENATE(C2630,E2630,G2630,I2630)</f>
        <v>14</v>
      </c>
    </row>
    <row r="2631" spans="1:17" x14ac:dyDescent="0.25">
      <c r="A2631">
        <v>2977</v>
      </c>
      <c r="B2631">
        <v>119.83114</v>
      </c>
      <c r="C2631" s="2">
        <v>1</v>
      </c>
      <c r="H2631">
        <v>103.686605</v>
      </c>
      <c r="I2631" s="3">
        <v>4</v>
      </c>
      <c r="P2631">
        <v>2</v>
      </c>
      <c r="Q2631" t="str">
        <f>CONCATENATE(C2631,E2631,G2631,I2631)</f>
        <v>14</v>
      </c>
    </row>
    <row r="2632" spans="1:17" x14ac:dyDescent="0.25">
      <c r="A2632">
        <v>2978</v>
      </c>
      <c r="B2632">
        <v>119.84790900000002</v>
      </c>
      <c r="C2632" s="2">
        <v>1</v>
      </c>
      <c r="P2632">
        <v>1</v>
      </c>
      <c r="Q2632" t="str">
        <f>CONCATENATE(C2632,E2632,G2632,I2632)</f>
        <v>1</v>
      </c>
    </row>
    <row r="2633" spans="1:17" x14ac:dyDescent="0.25">
      <c r="A2633">
        <v>2979</v>
      </c>
      <c r="B2633">
        <v>119.85526800000001</v>
      </c>
      <c r="C2633" s="2">
        <v>1</v>
      </c>
      <c r="P2633">
        <v>1</v>
      </c>
      <c r="Q2633" t="str">
        <f>CONCATENATE(C2633,E2633,G2633,I2633)</f>
        <v>1</v>
      </c>
    </row>
    <row r="2634" spans="1:17" x14ac:dyDescent="0.25">
      <c r="A2634">
        <v>2980</v>
      </c>
      <c r="B2634">
        <v>119.87116400000001</v>
      </c>
      <c r="C2634" s="2">
        <v>1</v>
      </c>
      <c r="P2634">
        <v>1</v>
      </c>
      <c r="Q2634" t="str">
        <f>CONCATENATE(C2634,E2634,G2634,I2634)</f>
        <v>1</v>
      </c>
    </row>
    <row r="2635" spans="1:17" x14ac:dyDescent="0.25">
      <c r="A2635">
        <v>2981</v>
      </c>
      <c r="B2635">
        <v>119.85547400000002</v>
      </c>
      <c r="C2635" s="2">
        <v>1</v>
      </c>
      <c r="P2635">
        <v>1</v>
      </c>
      <c r="Q2635" t="str">
        <f>CONCATENATE(C2635,E2635,G2635,I2635)</f>
        <v>1</v>
      </c>
    </row>
    <row r="2636" spans="1:17" x14ac:dyDescent="0.25">
      <c r="A2636">
        <v>2982</v>
      </c>
      <c r="B2636">
        <v>119.76986400000001</v>
      </c>
      <c r="C2636" s="2">
        <v>1</v>
      </c>
      <c r="D2636">
        <v>127.55669900000001</v>
      </c>
      <c r="E2636" s="5">
        <v>2</v>
      </c>
      <c r="P2636">
        <v>2</v>
      </c>
      <c r="Q2636" t="str">
        <f>CONCATENATE(C2636,E2636,G2636,I2636)</f>
        <v>12</v>
      </c>
    </row>
    <row r="2637" spans="1:17" x14ac:dyDescent="0.25">
      <c r="A2637">
        <v>2983</v>
      </c>
      <c r="B2637">
        <v>119.81313100000001</v>
      </c>
      <c r="C2637" s="2">
        <v>1</v>
      </c>
      <c r="D2637">
        <v>127.55819100000001</v>
      </c>
      <c r="E2637" s="5">
        <v>2</v>
      </c>
      <c r="P2637">
        <v>2</v>
      </c>
      <c r="Q2637" t="str">
        <f>CONCATENATE(C2637,E2637,G2637,I2637)</f>
        <v>12</v>
      </c>
    </row>
    <row r="2638" spans="1:17" x14ac:dyDescent="0.25">
      <c r="A2638">
        <v>2984</v>
      </c>
      <c r="D2638">
        <v>127.54672000000001</v>
      </c>
      <c r="E2638" s="5">
        <v>2</v>
      </c>
      <c r="P2638">
        <v>1</v>
      </c>
      <c r="Q2638" t="str">
        <f>CONCATENATE(C2638,E2638,G2638,I2638)</f>
        <v>2</v>
      </c>
    </row>
    <row r="2639" spans="1:17" x14ac:dyDescent="0.25">
      <c r="A2639">
        <v>2985</v>
      </c>
      <c r="D2639">
        <v>127.54234000000001</v>
      </c>
      <c r="E2639" s="5">
        <v>2</v>
      </c>
      <c r="P2639">
        <v>1</v>
      </c>
      <c r="Q2639" t="str">
        <f>CONCATENATE(C2639,E2639,G2639,I2639)</f>
        <v>2</v>
      </c>
    </row>
    <row r="2640" spans="1:17" x14ac:dyDescent="0.25">
      <c r="A2640">
        <v>2986</v>
      </c>
      <c r="D2640">
        <v>127.535089</v>
      </c>
      <c r="E2640" s="5">
        <v>2</v>
      </c>
      <c r="P2640">
        <v>1</v>
      </c>
      <c r="Q2640" t="str">
        <f>CONCATENATE(C2640,E2640,G2640,I2640)</f>
        <v>2</v>
      </c>
    </row>
    <row r="2641" spans="1:17" x14ac:dyDescent="0.25">
      <c r="A2641">
        <v>2987</v>
      </c>
      <c r="D2641">
        <v>127.57177100000001</v>
      </c>
      <c r="E2641" s="5">
        <v>2</v>
      </c>
      <c r="F2641">
        <v>121.43636100000001</v>
      </c>
      <c r="G2641" s="4">
        <v>3</v>
      </c>
      <c r="P2641">
        <v>2</v>
      </c>
      <c r="Q2641" t="str">
        <f>CONCATENATE(C2641,E2641,G2641,I2641)</f>
        <v>23</v>
      </c>
    </row>
    <row r="2642" spans="1:17" x14ac:dyDescent="0.25">
      <c r="A2642">
        <v>2988</v>
      </c>
      <c r="D2642">
        <v>127.548158</v>
      </c>
      <c r="E2642" s="5">
        <v>2</v>
      </c>
      <c r="F2642">
        <v>121.47340500000001</v>
      </c>
      <c r="G2642" s="4">
        <v>3</v>
      </c>
      <c r="P2642">
        <v>2</v>
      </c>
      <c r="Q2642" t="str">
        <f>CONCATENATE(C2642,E2642,G2642,I2642)</f>
        <v>23</v>
      </c>
    </row>
    <row r="2643" spans="1:17" x14ac:dyDescent="0.25">
      <c r="A2643">
        <v>2989</v>
      </c>
      <c r="D2643">
        <v>127.56632000000002</v>
      </c>
      <c r="E2643" s="5">
        <v>2</v>
      </c>
      <c r="F2643">
        <v>121.46558100000001</v>
      </c>
      <c r="G2643" s="4">
        <v>3</v>
      </c>
      <c r="P2643">
        <v>2</v>
      </c>
      <c r="Q2643" t="str">
        <f>CONCATENATE(C2643,E2643,G2643,I2643)</f>
        <v>23</v>
      </c>
    </row>
    <row r="2644" spans="1:17" x14ac:dyDescent="0.25">
      <c r="A2644">
        <v>2990</v>
      </c>
      <c r="D2644">
        <v>127.55639000000001</v>
      </c>
      <c r="E2644" s="5">
        <v>2</v>
      </c>
      <c r="F2644">
        <v>121.478959</v>
      </c>
      <c r="G2644" s="4">
        <v>3</v>
      </c>
      <c r="P2644">
        <v>2</v>
      </c>
      <c r="Q2644" t="str">
        <f>CONCATENATE(C2644,E2644,G2644,I2644)</f>
        <v>23</v>
      </c>
    </row>
    <row r="2645" spans="1:17" x14ac:dyDescent="0.25">
      <c r="A2645">
        <v>2991</v>
      </c>
      <c r="D2645">
        <v>127.55669900000001</v>
      </c>
      <c r="E2645" s="5">
        <v>2</v>
      </c>
      <c r="F2645">
        <v>121.486367</v>
      </c>
      <c r="G2645" s="4">
        <v>3</v>
      </c>
      <c r="P2645">
        <v>2</v>
      </c>
      <c r="Q2645" t="str">
        <f>CONCATENATE(C2645,E2645,G2645,I2645)</f>
        <v>23</v>
      </c>
    </row>
    <row r="2646" spans="1:17" x14ac:dyDescent="0.25">
      <c r="A2646">
        <v>2992</v>
      </c>
      <c r="F2646">
        <v>121.48055400000001</v>
      </c>
      <c r="G2646" s="4">
        <v>3</v>
      </c>
      <c r="H2646">
        <v>126.90644600000002</v>
      </c>
      <c r="I2646" s="3">
        <v>4</v>
      </c>
      <c r="P2646">
        <v>2</v>
      </c>
      <c r="Q2646" t="str">
        <f>CONCATENATE(C2646,E2646,G2646,I2646)</f>
        <v>34</v>
      </c>
    </row>
    <row r="2647" spans="1:17" x14ac:dyDescent="0.25">
      <c r="A2647">
        <v>2993</v>
      </c>
      <c r="F2647">
        <v>121.49228400000001</v>
      </c>
      <c r="G2647" s="4">
        <v>3</v>
      </c>
      <c r="H2647">
        <v>127.03136600000002</v>
      </c>
      <c r="I2647" s="3">
        <v>4</v>
      </c>
      <c r="P2647">
        <v>2</v>
      </c>
      <c r="Q2647" t="str">
        <f>CONCATENATE(C2647,E2647,G2647,I2647)</f>
        <v>34</v>
      </c>
    </row>
    <row r="2648" spans="1:17" x14ac:dyDescent="0.25">
      <c r="A2648">
        <v>2994</v>
      </c>
      <c r="F2648">
        <v>121.47921500000001</v>
      </c>
      <c r="G2648" s="4">
        <v>3</v>
      </c>
      <c r="H2648">
        <v>127.02045900000002</v>
      </c>
      <c r="I2648" s="3">
        <v>4</v>
      </c>
      <c r="P2648">
        <v>2</v>
      </c>
      <c r="Q2648" t="str">
        <f>CONCATENATE(C2648,E2648,G2648,I2648)</f>
        <v>34</v>
      </c>
    </row>
    <row r="2649" spans="1:17" x14ac:dyDescent="0.25">
      <c r="A2649">
        <v>2995</v>
      </c>
      <c r="F2649">
        <v>121.46774000000001</v>
      </c>
      <c r="G2649" s="4">
        <v>3</v>
      </c>
      <c r="H2649">
        <v>127.01742300000001</v>
      </c>
      <c r="I2649" s="3">
        <v>4</v>
      </c>
      <c r="P2649">
        <v>2</v>
      </c>
      <c r="Q2649" t="str">
        <f>CONCATENATE(C2649,E2649,G2649,I2649)</f>
        <v>34</v>
      </c>
    </row>
    <row r="2650" spans="1:17" x14ac:dyDescent="0.25">
      <c r="A2650">
        <v>2996</v>
      </c>
      <c r="F2650">
        <v>121.50108500000002</v>
      </c>
      <c r="G2650" s="4">
        <v>3</v>
      </c>
      <c r="H2650">
        <v>127.05759900000001</v>
      </c>
      <c r="I2650" s="3">
        <v>4</v>
      </c>
      <c r="P2650">
        <v>2</v>
      </c>
      <c r="Q2650" t="str">
        <f>CONCATENATE(C2650,E2650,G2650,I2650)</f>
        <v>34</v>
      </c>
    </row>
    <row r="2651" spans="1:17" x14ac:dyDescent="0.25">
      <c r="A2651">
        <v>2997</v>
      </c>
      <c r="B2651">
        <v>150.06568499999997</v>
      </c>
      <c r="C2651" s="2">
        <v>1</v>
      </c>
      <c r="F2651">
        <v>121.43636100000001</v>
      </c>
      <c r="G2651" s="4">
        <v>3</v>
      </c>
      <c r="H2651">
        <v>127.01922000000002</v>
      </c>
      <c r="I2651" s="3">
        <v>4</v>
      </c>
      <c r="P2651">
        <v>3</v>
      </c>
      <c r="Q2651" t="str">
        <f>CONCATENATE(C2651,E2651,G2651,I2651)</f>
        <v>134</v>
      </c>
    </row>
    <row r="2652" spans="1:17" x14ac:dyDescent="0.25">
      <c r="A2652">
        <v>2998</v>
      </c>
      <c r="B2652">
        <v>150.06568499999997</v>
      </c>
      <c r="C2652" s="2">
        <v>1</v>
      </c>
      <c r="H2652">
        <v>126.99756000000001</v>
      </c>
      <c r="I2652" s="3">
        <v>4</v>
      </c>
      <c r="P2652">
        <v>2</v>
      </c>
      <c r="Q2652" t="str">
        <f>CONCATENATE(C2652,E2652,G2652,I2652)</f>
        <v>14</v>
      </c>
    </row>
    <row r="2653" spans="1:17" x14ac:dyDescent="0.25">
      <c r="A2653">
        <v>2999</v>
      </c>
      <c r="B2653">
        <v>150.14650799999998</v>
      </c>
      <c r="C2653" s="2">
        <v>1</v>
      </c>
      <c r="H2653">
        <v>126.97425600000001</v>
      </c>
      <c r="I2653" s="3">
        <v>4</v>
      </c>
      <c r="P2653">
        <v>2</v>
      </c>
      <c r="Q2653" t="str">
        <f>CONCATENATE(C2653,E2653,G2653,I2653)</f>
        <v>14</v>
      </c>
    </row>
    <row r="2654" spans="1:17" x14ac:dyDescent="0.25">
      <c r="A2654">
        <v>3000</v>
      </c>
      <c r="B2654">
        <v>150.15256399999998</v>
      </c>
      <c r="C2654" s="2">
        <v>1</v>
      </c>
      <c r="H2654">
        <v>127.03651200000002</v>
      </c>
      <c r="I2654" s="3">
        <v>4</v>
      </c>
      <c r="P2654">
        <v>2</v>
      </c>
      <c r="Q2654" t="str">
        <f>CONCATENATE(C2654,E2654,G2654,I2654)</f>
        <v>14</v>
      </c>
    </row>
    <row r="2655" spans="1:17" x14ac:dyDescent="0.25">
      <c r="A2655">
        <v>3001</v>
      </c>
      <c r="B2655">
        <v>150.135989</v>
      </c>
      <c r="C2655" s="2">
        <v>1</v>
      </c>
      <c r="H2655">
        <v>127.06393200000001</v>
      </c>
      <c r="I2655" s="3">
        <v>4</v>
      </c>
      <c r="P2655">
        <v>2</v>
      </c>
      <c r="Q2655" t="str">
        <f>CONCATENATE(C2655,E2655,G2655,I2655)</f>
        <v>14</v>
      </c>
    </row>
    <row r="2656" spans="1:17" x14ac:dyDescent="0.25">
      <c r="A2656">
        <v>3002</v>
      </c>
      <c r="B2656">
        <v>150.17196100000001</v>
      </c>
      <c r="C2656" s="2">
        <v>1</v>
      </c>
      <c r="H2656">
        <v>127.12206800000001</v>
      </c>
      <c r="I2656" s="3">
        <v>4</v>
      </c>
      <c r="P2656">
        <v>2</v>
      </c>
      <c r="Q2656" t="str">
        <f>CONCATENATE(C2656,E2656,G2656,I2656)</f>
        <v>14</v>
      </c>
    </row>
    <row r="2657" spans="1:17" x14ac:dyDescent="0.25">
      <c r="A2657">
        <v>3003</v>
      </c>
      <c r="B2657">
        <v>150.13152400000001</v>
      </c>
      <c r="C2657" s="2">
        <v>1</v>
      </c>
      <c r="H2657">
        <v>126.90644600000002</v>
      </c>
      <c r="I2657" s="3">
        <v>4</v>
      </c>
      <c r="P2657">
        <v>2</v>
      </c>
      <c r="Q2657" t="str">
        <f>CONCATENATE(C2657,E2657,G2657,I2657)</f>
        <v>14</v>
      </c>
    </row>
    <row r="2658" spans="1:17" x14ac:dyDescent="0.25">
      <c r="A2658">
        <v>3004</v>
      </c>
      <c r="B2658">
        <v>150.132653</v>
      </c>
      <c r="C2658" s="2">
        <v>1</v>
      </c>
      <c r="P2658">
        <v>1</v>
      </c>
      <c r="Q2658" t="str">
        <f>CONCATENATE(C2658,E2658,G2658,I2658)</f>
        <v>1</v>
      </c>
    </row>
    <row r="2659" spans="1:17" x14ac:dyDescent="0.25">
      <c r="A2659">
        <v>3005</v>
      </c>
      <c r="B2659">
        <v>150.05244599999997</v>
      </c>
      <c r="C2659" s="2">
        <v>1</v>
      </c>
      <c r="P2659">
        <v>1</v>
      </c>
      <c r="Q2659" t="str">
        <f>CONCATENATE(C2659,E2659,G2659,I2659)</f>
        <v>1</v>
      </c>
    </row>
    <row r="2660" spans="1:17" x14ac:dyDescent="0.25">
      <c r="A2660">
        <v>3006</v>
      </c>
      <c r="B2660">
        <v>150.10971499999999</v>
      </c>
      <c r="C2660" s="2">
        <v>1</v>
      </c>
      <c r="P2660">
        <v>1</v>
      </c>
      <c r="Q2660" t="str">
        <f>CONCATENATE(C2660,E2660,G2660,I2660)</f>
        <v>1</v>
      </c>
    </row>
    <row r="2661" spans="1:17" x14ac:dyDescent="0.25">
      <c r="A2661">
        <v>3007</v>
      </c>
      <c r="B2661">
        <v>150.06568499999997</v>
      </c>
      <c r="C2661" s="2">
        <v>1</v>
      </c>
      <c r="D2661">
        <v>155.66154699999998</v>
      </c>
      <c r="E2661" s="5">
        <v>2</v>
      </c>
      <c r="P2661">
        <v>2</v>
      </c>
      <c r="Q2661" t="str">
        <f>CONCATENATE(C2661,E2661,G2661,I2661)</f>
        <v>12</v>
      </c>
    </row>
    <row r="2662" spans="1:17" x14ac:dyDescent="0.25">
      <c r="A2662">
        <v>3008</v>
      </c>
      <c r="D2662">
        <v>155.679046</v>
      </c>
      <c r="E2662" s="5">
        <v>2</v>
      </c>
      <c r="P2662">
        <v>1</v>
      </c>
      <c r="Q2662" t="str">
        <f>CONCATENATE(C2662,E2662,G2662,I2662)</f>
        <v>2</v>
      </c>
    </row>
    <row r="2663" spans="1:17" x14ac:dyDescent="0.25">
      <c r="A2663">
        <v>3009</v>
      </c>
      <c r="D2663">
        <v>155.678788</v>
      </c>
      <c r="E2663" s="5">
        <v>2</v>
      </c>
      <c r="P2663">
        <v>1</v>
      </c>
      <c r="Q2663" t="str">
        <f>CONCATENATE(C2663,E2663,G2663,I2663)</f>
        <v>2</v>
      </c>
    </row>
    <row r="2664" spans="1:17" x14ac:dyDescent="0.25">
      <c r="A2664">
        <v>3010</v>
      </c>
      <c r="D2664">
        <v>155.64994899999999</v>
      </c>
      <c r="E2664" s="5">
        <v>2</v>
      </c>
      <c r="P2664">
        <v>1</v>
      </c>
      <c r="Q2664" t="str">
        <f>CONCATENATE(C2664,E2664,G2664,I2664)</f>
        <v>2</v>
      </c>
    </row>
    <row r="2665" spans="1:17" x14ac:dyDescent="0.25">
      <c r="A2665">
        <v>3011</v>
      </c>
      <c r="D2665">
        <v>155.634299</v>
      </c>
      <c r="E2665" s="5">
        <v>2</v>
      </c>
      <c r="P2665">
        <v>1</v>
      </c>
      <c r="Q2665" t="str">
        <f>CONCATENATE(C2665,E2665,G2665,I2665)</f>
        <v>2</v>
      </c>
    </row>
    <row r="2666" spans="1:17" x14ac:dyDescent="0.25">
      <c r="A2666">
        <v>3012</v>
      </c>
      <c r="D2666">
        <v>155.64948799999999</v>
      </c>
      <c r="E2666" s="5">
        <v>2</v>
      </c>
      <c r="F2666">
        <v>150.89736499999998</v>
      </c>
      <c r="G2666" s="4">
        <v>3</v>
      </c>
      <c r="P2666">
        <v>2</v>
      </c>
      <c r="Q2666" t="str">
        <f>CONCATENATE(C2666,E2666,G2666,I2666)</f>
        <v>23</v>
      </c>
    </row>
    <row r="2667" spans="1:17" x14ac:dyDescent="0.25">
      <c r="A2667">
        <v>3013</v>
      </c>
      <c r="D2667">
        <v>155.66616599999998</v>
      </c>
      <c r="E2667" s="5">
        <v>2</v>
      </c>
      <c r="F2667">
        <v>150.89736499999998</v>
      </c>
      <c r="G2667" s="4">
        <v>3</v>
      </c>
      <c r="P2667">
        <v>2</v>
      </c>
      <c r="Q2667" t="str">
        <f>CONCATENATE(C2667,E2667,G2667,I2667)</f>
        <v>23</v>
      </c>
    </row>
    <row r="2668" spans="1:17" x14ac:dyDescent="0.25">
      <c r="A2668">
        <v>3014</v>
      </c>
      <c r="D2668">
        <v>155.643945</v>
      </c>
      <c r="E2668" s="5">
        <v>2</v>
      </c>
      <c r="F2668">
        <v>150.93656999999999</v>
      </c>
      <c r="G2668" s="4">
        <v>3</v>
      </c>
      <c r="P2668">
        <v>2</v>
      </c>
      <c r="Q2668" t="str">
        <f>CONCATENATE(C2668,E2668,G2668,I2668)</f>
        <v>23</v>
      </c>
    </row>
    <row r="2669" spans="1:17" x14ac:dyDescent="0.25">
      <c r="A2669">
        <v>3015</v>
      </c>
      <c r="D2669">
        <v>155.60222499999998</v>
      </c>
      <c r="E2669" s="5">
        <v>2</v>
      </c>
      <c r="F2669">
        <v>150.98573099999999</v>
      </c>
      <c r="G2669" s="4">
        <v>3</v>
      </c>
      <c r="P2669">
        <v>2</v>
      </c>
      <c r="Q2669" t="str">
        <f>CONCATENATE(C2669,E2669,G2669,I2669)</f>
        <v>23</v>
      </c>
    </row>
    <row r="2670" spans="1:17" x14ac:dyDescent="0.25">
      <c r="A2670">
        <v>3016</v>
      </c>
      <c r="D2670">
        <v>155.52894599999999</v>
      </c>
      <c r="E2670" s="5">
        <v>2</v>
      </c>
      <c r="F2670">
        <v>151.012056</v>
      </c>
      <c r="G2670" s="4">
        <v>3</v>
      </c>
      <c r="P2670">
        <v>2</v>
      </c>
      <c r="Q2670" t="str">
        <f>CONCATENATE(C2670,E2670,G2670,I2670)</f>
        <v>23</v>
      </c>
    </row>
    <row r="2671" spans="1:17" x14ac:dyDescent="0.25">
      <c r="A2671">
        <v>3017</v>
      </c>
      <c r="D2671">
        <v>155.66154699999998</v>
      </c>
      <c r="E2671" s="5">
        <v>2</v>
      </c>
      <c r="F2671">
        <v>150.93903399999999</v>
      </c>
      <c r="G2671" s="4">
        <v>3</v>
      </c>
      <c r="H2671">
        <v>154.957337</v>
      </c>
      <c r="I2671" s="3">
        <v>4</v>
      </c>
      <c r="P2671">
        <v>3</v>
      </c>
      <c r="Q2671" t="str">
        <f>CONCATENATE(C2671,E2671,G2671,I2671)</f>
        <v>234</v>
      </c>
    </row>
    <row r="2672" spans="1:17" x14ac:dyDescent="0.25">
      <c r="A2672">
        <v>3018</v>
      </c>
      <c r="F2672">
        <v>150.791551</v>
      </c>
      <c r="G2672" s="4">
        <v>3</v>
      </c>
      <c r="H2672">
        <v>154.925624</v>
      </c>
      <c r="I2672" s="3">
        <v>4</v>
      </c>
      <c r="P2672">
        <v>2</v>
      </c>
      <c r="Q2672" t="str">
        <f>CONCATENATE(C2672,E2672,G2672,I2672)</f>
        <v>34</v>
      </c>
    </row>
    <row r="2673" spans="1:17" x14ac:dyDescent="0.25">
      <c r="A2673">
        <v>3019</v>
      </c>
      <c r="F2673">
        <v>150.68383899999998</v>
      </c>
      <c r="G2673" s="4">
        <v>3</v>
      </c>
      <c r="H2673">
        <v>154.980019</v>
      </c>
      <c r="I2673" s="3">
        <v>4</v>
      </c>
      <c r="P2673">
        <v>2</v>
      </c>
      <c r="Q2673" t="str">
        <f>CONCATENATE(C2673,E2673,G2673,I2673)</f>
        <v>34</v>
      </c>
    </row>
    <row r="2674" spans="1:17" x14ac:dyDescent="0.25">
      <c r="A2674">
        <v>3020</v>
      </c>
      <c r="F2674">
        <v>150.647558</v>
      </c>
      <c r="G2674" s="4">
        <v>3</v>
      </c>
      <c r="H2674">
        <v>154.962109</v>
      </c>
      <c r="I2674" s="3">
        <v>4</v>
      </c>
      <c r="P2674">
        <v>2</v>
      </c>
      <c r="Q2674" t="str">
        <f>CONCATENATE(C2674,E2674,G2674,I2674)</f>
        <v>34</v>
      </c>
    </row>
    <row r="2675" spans="1:17" x14ac:dyDescent="0.25">
      <c r="A2675">
        <v>3021</v>
      </c>
      <c r="B2675">
        <v>167.18825999999999</v>
      </c>
      <c r="C2675" s="2">
        <v>1</v>
      </c>
      <c r="F2675">
        <v>150.89736499999998</v>
      </c>
      <c r="G2675" s="4">
        <v>3</v>
      </c>
      <c r="H2675">
        <v>154.959903</v>
      </c>
      <c r="I2675" s="3">
        <v>4</v>
      </c>
      <c r="P2675">
        <v>3</v>
      </c>
      <c r="Q2675" t="str">
        <f>CONCATENATE(C2675,E2675,G2675,I2675)</f>
        <v>134</v>
      </c>
    </row>
    <row r="2676" spans="1:17" x14ac:dyDescent="0.25">
      <c r="A2676">
        <v>3022</v>
      </c>
      <c r="B2676">
        <v>167.41954199999998</v>
      </c>
      <c r="C2676" s="2">
        <v>1</v>
      </c>
      <c r="F2676">
        <v>150.89736499999998</v>
      </c>
      <c r="G2676" s="4">
        <v>3</v>
      </c>
      <c r="H2676">
        <v>154.96021099999999</v>
      </c>
      <c r="I2676" s="3">
        <v>4</v>
      </c>
      <c r="P2676">
        <v>3</v>
      </c>
      <c r="Q2676" t="str">
        <f>CONCATENATE(C2676,E2676,G2676,I2676)</f>
        <v>134</v>
      </c>
    </row>
    <row r="2677" spans="1:17" x14ac:dyDescent="0.25">
      <c r="A2677">
        <v>3023</v>
      </c>
      <c r="B2677">
        <v>167.209249</v>
      </c>
      <c r="C2677" s="2">
        <v>1</v>
      </c>
      <c r="H2677">
        <v>154.86414600000001</v>
      </c>
      <c r="I2677" s="3">
        <v>4</v>
      </c>
      <c r="P2677">
        <v>2</v>
      </c>
      <c r="Q2677" t="str">
        <f>CONCATENATE(C2677,E2677,G2677,I2677)</f>
        <v>14</v>
      </c>
    </row>
    <row r="2678" spans="1:17" x14ac:dyDescent="0.25">
      <c r="A2678">
        <v>3024</v>
      </c>
      <c r="B2678">
        <v>167.19790799999998</v>
      </c>
      <c r="C2678" s="2">
        <v>1</v>
      </c>
      <c r="H2678">
        <v>154.83397299999999</v>
      </c>
      <c r="I2678" s="3">
        <v>4</v>
      </c>
      <c r="P2678">
        <v>2</v>
      </c>
      <c r="Q2678" t="str">
        <f>CONCATENATE(C2678,E2678,G2678,I2678)</f>
        <v>14</v>
      </c>
    </row>
    <row r="2679" spans="1:17" x14ac:dyDescent="0.25">
      <c r="A2679">
        <v>3025</v>
      </c>
      <c r="B2679">
        <v>167.19723999999999</v>
      </c>
      <c r="C2679" s="2">
        <v>1</v>
      </c>
      <c r="H2679">
        <v>154.82817399999999</v>
      </c>
      <c r="I2679" s="3">
        <v>4</v>
      </c>
      <c r="P2679">
        <v>2</v>
      </c>
      <c r="Q2679" t="str">
        <f>CONCATENATE(C2679,E2679,G2679,I2679)</f>
        <v>14</v>
      </c>
    </row>
    <row r="2680" spans="1:17" x14ac:dyDescent="0.25">
      <c r="A2680">
        <v>3026</v>
      </c>
      <c r="B2680">
        <v>167.20976200000001</v>
      </c>
      <c r="C2680" s="2">
        <v>1</v>
      </c>
      <c r="H2680">
        <v>154.79907800000001</v>
      </c>
      <c r="I2680" s="3">
        <v>4</v>
      </c>
      <c r="P2680">
        <v>2</v>
      </c>
      <c r="Q2680" t="str">
        <f>CONCATENATE(C2680,E2680,G2680,I2680)</f>
        <v>14</v>
      </c>
    </row>
    <row r="2681" spans="1:17" x14ac:dyDescent="0.25">
      <c r="A2681">
        <v>3027</v>
      </c>
      <c r="B2681">
        <v>167.17789399999998</v>
      </c>
      <c r="C2681" s="2">
        <v>1</v>
      </c>
      <c r="H2681">
        <v>154.811035</v>
      </c>
      <c r="I2681" s="3">
        <v>4</v>
      </c>
      <c r="P2681">
        <v>2</v>
      </c>
      <c r="Q2681" t="str">
        <f>CONCATENATE(C2681,E2681,G2681,I2681)</f>
        <v>14</v>
      </c>
    </row>
    <row r="2682" spans="1:17" x14ac:dyDescent="0.25">
      <c r="A2682">
        <v>3028</v>
      </c>
      <c r="B2682">
        <v>167.165887</v>
      </c>
      <c r="C2682" s="2">
        <v>1</v>
      </c>
      <c r="H2682">
        <v>154.957337</v>
      </c>
      <c r="I2682" s="3">
        <v>4</v>
      </c>
      <c r="P2682">
        <v>2</v>
      </c>
      <c r="Q2682" t="str">
        <f>CONCATENATE(C2682,E2682,G2682,I2682)</f>
        <v>14</v>
      </c>
    </row>
    <row r="2683" spans="1:17" x14ac:dyDescent="0.25">
      <c r="A2683">
        <v>3029</v>
      </c>
      <c r="B2683">
        <v>167.174508</v>
      </c>
      <c r="C2683" s="2">
        <v>1</v>
      </c>
      <c r="P2683">
        <v>1</v>
      </c>
      <c r="Q2683" t="str">
        <f>CONCATENATE(C2683,E2683,G2683,I2683)</f>
        <v>1</v>
      </c>
    </row>
    <row r="2684" spans="1:17" x14ac:dyDescent="0.25">
      <c r="A2684">
        <v>3030</v>
      </c>
      <c r="B2684">
        <v>167.12365299999999</v>
      </c>
      <c r="C2684" s="2">
        <v>1</v>
      </c>
      <c r="P2684">
        <v>1</v>
      </c>
      <c r="Q2684" t="str">
        <f>CONCATENATE(C2684,E2684,G2684,I2684)</f>
        <v>1</v>
      </c>
    </row>
    <row r="2685" spans="1:17" x14ac:dyDescent="0.25">
      <c r="A2685">
        <v>3031</v>
      </c>
      <c r="B2685">
        <v>167.12719299999998</v>
      </c>
      <c r="C2685" s="2">
        <v>1</v>
      </c>
      <c r="P2685">
        <v>1</v>
      </c>
      <c r="Q2685" t="str">
        <f>CONCATENATE(C2685,E2685,G2685,I2685)</f>
        <v>1</v>
      </c>
    </row>
    <row r="2686" spans="1:17" x14ac:dyDescent="0.25">
      <c r="A2686">
        <v>3032</v>
      </c>
      <c r="B2686">
        <v>167.13016999999999</v>
      </c>
      <c r="C2686" s="2">
        <v>1</v>
      </c>
      <c r="P2686">
        <v>1</v>
      </c>
      <c r="Q2686" t="str">
        <f>CONCATENATE(C2686,E2686,G2686,I2686)</f>
        <v>1</v>
      </c>
    </row>
    <row r="2687" spans="1:17" x14ac:dyDescent="0.25">
      <c r="A2687">
        <v>3033</v>
      </c>
      <c r="B2687">
        <v>167.175893</v>
      </c>
      <c r="C2687" s="2">
        <v>1</v>
      </c>
      <c r="D2687">
        <v>174.424543</v>
      </c>
      <c r="E2687" s="5">
        <v>2</v>
      </c>
      <c r="P2687">
        <v>2</v>
      </c>
      <c r="Q2687" t="str">
        <f>CONCATENATE(C2687,E2687,G2687,I2687)</f>
        <v>12</v>
      </c>
    </row>
    <row r="2688" spans="1:17" x14ac:dyDescent="0.25">
      <c r="A2688">
        <v>3034</v>
      </c>
      <c r="B2688">
        <v>167.18825999999999</v>
      </c>
      <c r="C2688" s="2">
        <v>1</v>
      </c>
      <c r="D2688">
        <v>174.44234999999998</v>
      </c>
      <c r="E2688" s="5">
        <v>2</v>
      </c>
      <c r="P2688">
        <v>2</v>
      </c>
      <c r="Q2688" t="str">
        <f>CONCATENATE(C2688,E2688,G2688,I2688)</f>
        <v>12</v>
      </c>
    </row>
    <row r="2689" spans="1:17" x14ac:dyDescent="0.25">
      <c r="A2689">
        <v>3035</v>
      </c>
      <c r="D2689">
        <v>174.441474</v>
      </c>
      <c r="E2689" s="5">
        <v>2</v>
      </c>
      <c r="P2689">
        <v>1</v>
      </c>
      <c r="Q2689" t="str">
        <f>CONCATENATE(C2689,E2689,G2689,I2689)</f>
        <v>2</v>
      </c>
    </row>
    <row r="2690" spans="1:17" x14ac:dyDescent="0.25">
      <c r="A2690">
        <v>3036</v>
      </c>
      <c r="D2690">
        <v>174.451842</v>
      </c>
      <c r="E2690" s="5">
        <v>2</v>
      </c>
      <c r="P2690">
        <v>1</v>
      </c>
      <c r="Q2690" t="str">
        <f>CONCATENATE(C2690,E2690,G2690,I2690)</f>
        <v>2</v>
      </c>
    </row>
    <row r="2691" spans="1:17" x14ac:dyDescent="0.25">
      <c r="A2691">
        <v>3037</v>
      </c>
      <c r="D2691">
        <v>174.44358</v>
      </c>
      <c r="E2691" s="5">
        <v>2</v>
      </c>
      <c r="F2691">
        <v>168.526839</v>
      </c>
      <c r="G2691" s="4">
        <v>3</v>
      </c>
      <c r="P2691">
        <v>2</v>
      </c>
      <c r="Q2691" t="str">
        <f>CONCATENATE(C2691,E2691,G2691,I2691)</f>
        <v>23</v>
      </c>
    </row>
    <row r="2692" spans="1:17" x14ac:dyDescent="0.25">
      <c r="A2692">
        <v>3038</v>
      </c>
      <c r="D2692">
        <v>174.46610899999999</v>
      </c>
      <c r="E2692" s="5">
        <v>2</v>
      </c>
      <c r="F2692">
        <v>168.51862799999998</v>
      </c>
      <c r="G2692" s="4">
        <v>3</v>
      </c>
      <c r="P2692">
        <v>2</v>
      </c>
      <c r="Q2692" t="str">
        <f>CONCATENATE(C2692,E2692,G2692,I2692)</f>
        <v>23</v>
      </c>
    </row>
    <row r="2693" spans="1:17" x14ac:dyDescent="0.25">
      <c r="A2693">
        <v>3039</v>
      </c>
      <c r="D2693">
        <v>174.45692199999999</v>
      </c>
      <c r="E2693" s="5">
        <v>2</v>
      </c>
      <c r="F2693">
        <v>168.513755</v>
      </c>
      <c r="G2693" s="4">
        <v>3</v>
      </c>
      <c r="P2693">
        <v>2</v>
      </c>
      <c r="Q2693" t="str">
        <f>CONCATENATE(C2693,E2693,G2693,I2693)</f>
        <v>23</v>
      </c>
    </row>
    <row r="2694" spans="1:17" x14ac:dyDescent="0.25">
      <c r="A2694">
        <v>3040</v>
      </c>
      <c r="D2694">
        <v>174.465339</v>
      </c>
      <c r="E2694" s="5">
        <v>2</v>
      </c>
      <c r="F2694">
        <v>168.49569099999999</v>
      </c>
      <c r="G2694" s="4">
        <v>3</v>
      </c>
      <c r="P2694">
        <v>2</v>
      </c>
      <c r="Q2694" t="str">
        <f>CONCATENATE(C2694,E2694,G2694,I2694)</f>
        <v>23</v>
      </c>
    </row>
    <row r="2695" spans="1:17" x14ac:dyDescent="0.25">
      <c r="A2695">
        <v>3041</v>
      </c>
      <c r="D2695">
        <v>174.45096899999999</v>
      </c>
      <c r="E2695" s="5">
        <v>2</v>
      </c>
      <c r="F2695">
        <v>168.463258</v>
      </c>
      <c r="G2695" s="4">
        <v>3</v>
      </c>
      <c r="P2695">
        <v>2</v>
      </c>
      <c r="Q2695" t="str">
        <f>CONCATENATE(C2695,E2695,G2695,I2695)</f>
        <v>23</v>
      </c>
    </row>
    <row r="2696" spans="1:17" x14ac:dyDescent="0.25">
      <c r="A2696">
        <v>3042</v>
      </c>
      <c r="D2696">
        <v>174.424543</v>
      </c>
      <c r="E2696" s="5">
        <v>2</v>
      </c>
      <c r="F2696">
        <v>168.47485699999999</v>
      </c>
      <c r="G2696" s="4">
        <v>3</v>
      </c>
      <c r="P2696">
        <v>2</v>
      </c>
      <c r="Q2696" t="str">
        <f>CONCATENATE(C2696,E2696,G2696,I2696)</f>
        <v>23</v>
      </c>
    </row>
    <row r="2697" spans="1:17" x14ac:dyDescent="0.25">
      <c r="A2697">
        <v>3043</v>
      </c>
      <c r="F2697">
        <v>168.49892299999999</v>
      </c>
      <c r="G2697" s="4">
        <v>3</v>
      </c>
      <c r="H2697">
        <v>173.800691</v>
      </c>
      <c r="I2697" s="3">
        <v>4</v>
      </c>
      <c r="P2697">
        <v>2</v>
      </c>
      <c r="Q2697" t="str">
        <f>CONCATENATE(C2697,E2697,G2697,I2697)</f>
        <v>34</v>
      </c>
    </row>
    <row r="2698" spans="1:17" x14ac:dyDescent="0.25">
      <c r="A2698">
        <v>3044</v>
      </c>
      <c r="F2698">
        <v>168.52504499999998</v>
      </c>
      <c r="G2698" s="4">
        <v>3</v>
      </c>
      <c r="H2698">
        <v>173.818141</v>
      </c>
      <c r="I2698" s="3">
        <v>4</v>
      </c>
      <c r="P2698">
        <v>2</v>
      </c>
      <c r="Q2698" t="str">
        <f>CONCATENATE(C2698,E2698,G2698,I2698)</f>
        <v>34</v>
      </c>
    </row>
    <row r="2699" spans="1:17" x14ac:dyDescent="0.25">
      <c r="A2699">
        <v>3045</v>
      </c>
      <c r="F2699">
        <v>168.59981099999999</v>
      </c>
      <c r="G2699" s="4">
        <v>3</v>
      </c>
      <c r="H2699">
        <v>173.84826199999998</v>
      </c>
      <c r="I2699" s="3">
        <v>4</v>
      </c>
      <c r="P2699">
        <v>2</v>
      </c>
      <c r="Q2699" t="str">
        <f>CONCATENATE(C2699,E2699,G2699,I2699)</f>
        <v>34</v>
      </c>
    </row>
    <row r="2700" spans="1:17" x14ac:dyDescent="0.25">
      <c r="A2700">
        <v>3046</v>
      </c>
      <c r="F2700">
        <v>168.68289099999998</v>
      </c>
      <c r="G2700" s="4">
        <v>3</v>
      </c>
      <c r="H2700">
        <v>173.84051199999999</v>
      </c>
      <c r="I2700" s="3">
        <v>4</v>
      </c>
      <c r="P2700">
        <v>2</v>
      </c>
      <c r="Q2700" t="str">
        <f>CONCATENATE(C2700,E2700,G2700,I2700)</f>
        <v>34</v>
      </c>
    </row>
    <row r="2701" spans="1:17" x14ac:dyDescent="0.25">
      <c r="A2701">
        <v>3047</v>
      </c>
      <c r="F2701">
        <v>168.61376899999999</v>
      </c>
      <c r="G2701" s="4">
        <v>3</v>
      </c>
      <c r="H2701">
        <v>173.83954</v>
      </c>
      <c r="I2701" s="3">
        <v>4</v>
      </c>
      <c r="P2701">
        <v>2</v>
      </c>
      <c r="Q2701" t="str">
        <f>CONCATENATE(C2701,E2701,G2701,I2701)</f>
        <v>34</v>
      </c>
    </row>
    <row r="2702" spans="1:17" x14ac:dyDescent="0.25">
      <c r="A2702">
        <v>3048</v>
      </c>
      <c r="B2702">
        <v>189.63913299999999</v>
      </c>
      <c r="C2702" s="2">
        <v>1</v>
      </c>
      <c r="F2702">
        <v>168.526839</v>
      </c>
      <c r="G2702" s="4">
        <v>3</v>
      </c>
      <c r="H2702">
        <v>173.870485</v>
      </c>
      <c r="I2702" s="3">
        <v>4</v>
      </c>
      <c r="P2702">
        <v>3</v>
      </c>
      <c r="Q2702" t="str">
        <f>CONCATENATE(C2702,E2702,G2702,I2702)</f>
        <v>134</v>
      </c>
    </row>
    <row r="2703" spans="1:17" x14ac:dyDescent="0.25">
      <c r="A2703">
        <v>3049</v>
      </c>
      <c r="B2703">
        <v>189.712772</v>
      </c>
      <c r="C2703" s="2">
        <v>1</v>
      </c>
      <c r="H2703">
        <v>173.84728699999999</v>
      </c>
      <c r="I2703" s="3">
        <v>4</v>
      </c>
      <c r="P2703">
        <v>2</v>
      </c>
      <c r="Q2703" t="str">
        <f>CONCATENATE(C2703,E2703,G2703,I2703)</f>
        <v>14</v>
      </c>
    </row>
    <row r="2704" spans="1:17" x14ac:dyDescent="0.25">
      <c r="A2704">
        <v>3050</v>
      </c>
      <c r="B2704">
        <v>189.65848099999999</v>
      </c>
      <c r="C2704" s="2">
        <v>1</v>
      </c>
      <c r="H2704">
        <v>173.83579399999999</v>
      </c>
      <c r="I2704" s="3">
        <v>4</v>
      </c>
      <c r="P2704">
        <v>2</v>
      </c>
      <c r="Q2704" t="str">
        <f>CONCATENATE(C2704,E2704,G2704,I2704)</f>
        <v>14</v>
      </c>
    </row>
    <row r="2705" spans="1:17" x14ac:dyDescent="0.25">
      <c r="A2705">
        <v>3051</v>
      </c>
      <c r="B2705">
        <v>189.625381</v>
      </c>
      <c r="C2705" s="2">
        <v>1</v>
      </c>
      <c r="H2705">
        <v>173.813625</v>
      </c>
      <c r="I2705" s="3">
        <v>4</v>
      </c>
      <c r="P2705">
        <v>2</v>
      </c>
      <c r="Q2705" t="str">
        <f>CONCATENATE(C2705,E2705,G2705,I2705)</f>
        <v>14</v>
      </c>
    </row>
    <row r="2706" spans="1:17" x14ac:dyDescent="0.25">
      <c r="A2706">
        <v>3052</v>
      </c>
      <c r="B2706">
        <v>189.598388</v>
      </c>
      <c r="C2706" s="2">
        <v>1</v>
      </c>
      <c r="H2706">
        <v>173.79294299999998</v>
      </c>
      <c r="I2706" s="3">
        <v>4</v>
      </c>
      <c r="P2706">
        <v>2</v>
      </c>
      <c r="Q2706" t="str">
        <f>CONCATENATE(C2706,E2706,G2706,I2706)</f>
        <v>14</v>
      </c>
    </row>
    <row r="2707" spans="1:17" x14ac:dyDescent="0.25">
      <c r="A2707">
        <v>3053</v>
      </c>
      <c r="B2707">
        <v>189.56385299999999</v>
      </c>
      <c r="C2707" s="2">
        <v>1</v>
      </c>
      <c r="H2707">
        <v>173.800691</v>
      </c>
      <c r="I2707" s="3">
        <v>4</v>
      </c>
      <c r="P2707">
        <v>2</v>
      </c>
      <c r="Q2707" t="str">
        <f>CONCATENATE(C2707,E2707,G2707,I2707)</f>
        <v>14</v>
      </c>
    </row>
    <row r="2708" spans="1:17" x14ac:dyDescent="0.25">
      <c r="A2708">
        <v>3054</v>
      </c>
      <c r="B2708">
        <v>189.637542</v>
      </c>
      <c r="C2708" s="2">
        <v>1</v>
      </c>
      <c r="P2708">
        <v>1</v>
      </c>
      <c r="Q2708" t="str">
        <f>CONCATENATE(C2708,E2708,G2708,I2708)</f>
        <v>1</v>
      </c>
    </row>
    <row r="2709" spans="1:17" x14ac:dyDescent="0.25">
      <c r="A2709">
        <v>3055</v>
      </c>
      <c r="B2709">
        <v>189.658839</v>
      </c>
      <c r="C2709" s="2">
        <v>1</v>
      </c>
      <c r="P2709">
        <v>1</v>
      </c>
      <c r="Q2709" t="str">
        <f>CONCATENATE(C2709,E2709,G2709,I2709)</f>
        <v>1</v>
      </c>
    </row>
    <row r="2710" spans="1:17" x14ac:dyDescent="0.25">
      <c r="A2710">
        <v>3056</v>
      </c>
      <c r="B2710">
        <v>189.63333799999998</v>
      </c>
      <c r="C2710" s="2">
        <v>1</v>
      </c>
      <c r="P2710">
        <v>1</v>
      </c>
      <c r="Q2710" t="str">
        <f>CONCATENATE(C2710,E2710,G2710,I2710)</f>
        <v>1</v>
      </c>
    </row>
    <row r="2711" spans="1:17" x14ac:dyDescent="0.25">
      <c r="A2711">
        <v>3057</v>
      </c>
      <c r="B2711">
        <v>189.62460999999999</v>
      </c>
      <c r="C2711" s="2">
        <v>1</v>
      </c>
      <c r="P2711">
        <v>1</v>
      </c>
      <c r="Q2711" t="str">
        <f>CONCATENATE(C2711,E2711,G2711,I2711)</f>
        <v>1</v>
      </c>
    </row>
    <row r="2712" spans="1:17" x14ac:dyDescent="0.25">
      <c r="A2712">
        <v>3058</v>
      </c>
      <c r="B2712">
        <v>189.60064599999998</v>
      </c>
      <c r="C2712" s="2">
        <v>1</v>
      </c>
      <c r="D2712">
        <v>197.299339</v>
      </c>
      <c r="E2712" s="5">
        <v>2</v>
      </c>
      <c r="P2712">
        <v>2</v>
      </c>
      <c r="Q2712" t="str">
        <f>CONCATENATE(C2712,E2712,G2712,I2712)</f>
        <v>12</v>
      </c>
    </row>
    <row r="2713" spans="1:17" x14ac:dyDescent="0.25">
      <c r="A2713">
        <v>3059</v>
      </c>
      <c r="B2713">
        <v>189.558414</v>
      </c>
      <c r="C2713" s="2">
        <v>1</v>
      </c>
      <c r="D2713">
        <v>197.321609</v>
      </c>
      <c r="E2713" s="5">
        <v>2</v>
      </c>
      <c r="P2713">
        <v>2</v>
      </c>
      <c r="Q2713" t="str">
        <f>CONCATENATE(C2713,E2713,G2713,I2713)</f>
        <v>12</v>
      </c>
    </row>
    <row r="2714" spans="1:17" x14ac:dyDescent="0.25">
      <c r="A2714">
        <v>3060</v>
      </c>
      <c r="B2714">
        <v>189.63913299999999</v>
      </c>
      <c r="C2714" s="2">
        <v>1</v>
      </c>
      <c r="D2714">
        <v>197.31740099999999</v>
      </c>
      <c r="E2714" s="5">
        <v>2</v>
      </c>
      <c r="P2714">
        <v>2</v>
      </c>
      <c r="Q2714" t="str">
        <f>CONCATENATE(C2714,E2714,G2714,I2714)</f>
        <v>12</v>
      </c>
    </row>
    <row r="2715" spans="1:17" x14ac:dyDescent="0.25">
      <c r="A2715">
        <v>3061</v>
      </c>
      <c r="D2715">
        <v>197.32602199999999</v>
      </c>
      <c r="E2715" s="5">
        <v>2</v>
      </c>
      <c r="P2715">
        <v>1</v>
      </c>
      <c r="Q2715" t="str">
        <f>CONCATENATE(C2715,E2715,G2715,I2715)</f>
        <v>2</v>
      </c>
    </row>
    <row r="2716" spans="1:17" x14ac:dyDescent="0.25">
      <c r="A2716">
        <v>3062</v>
      </c>
      <c r="D2716">
        <v>197.31313999999998</v>
      </c>
      <c r="E2716" s="5">
        <v>2</v>
      </c>
      <c r="P2716">
        <v>1</v>
      </c>
      <c r="Q2716" t="str">
        <f>CONCATENATE(C2716,E2716,G2716,I2716)</f>
        <v>2</v>
      </c>
    </row>
    <row r="2717" spans="1:17" x14ac:dyDescent="0.25">
      <c r="A2717">
        <v>3063</v>
      </c>
      <c r="D2717">
        <v>197.304519</v>
      </c>
      <c r="E2717" s="5">
        <v>2</v>
      </c>
      <c r="P2717">
        <v>1</v>
      </c>
      <c r="Q2717" t="str">
        <f>CONCATENATE(C2717,E2717,G2717,I2717)</f>
        <v>2</v>
      </c>
    </row>
    <row r="2718" spans="1:17" x14ac:dyDescent="0.25">
      <c r="A2718">
        <v>3064</v>
      </c>
      <c r="D2718">
        <v>197.26751999999999</v>
      </c>
      <c r="E2718" s="5">
        <v>2</v>
      </c>
      <c r="F2718">
        <v>192.792709</v>
      </c>
      <c r="G2718" s="4">
        <v>3</v>
      </c>
      <c r="P2718">
        <v>2</v>
      </c>
      <c r="Q2718" t="str">
        <f>CONCATENATE(C2718,E2718,G2718,I2718)</f>
        <v>23</v>
      </c>
    </row>
    <row r="2719" spans="1:17" x14ac:dyDescent="0.25">
      <c r="A2719">
        <v>3065</v>
      </c>
      <c r="D2719">
        <v>197.296874</v>
      </c>
      <c r="E2719" s="5">
        <v>2</v>
      </c>
      <c r="F2719">
        <v>192.887698</v>
      </c>
      <c r="G2719" s="4">
        <v>3</v>
      </c>
      <c r="P2719">
        <v>2</v>
      </c>
      <c r="Q2719" t="str">
        <f>CONCATENATE(C2719,E2719,G2719,I2719)</f>
        <v>23</v>
      </c>
    </row>
    <row r="2720" spans="1:17" x14ac:dyDescent="0.25">
      <c r="A2720">
        <v>3066</v>
      </c>
      <c r="D2720">
        <v>197.386008</v>
      </c>
      <c r="E2720" s="5">
        <v>2</v>
      </c>
      <c r="F2720">
        <v>192.860961</v>
      </c>
      <c r="G2720" s="4">
        <v>3</v>
      </c>
      <c r="P2720">
        <v>2</v>
      </c>
      <c r="Q2720" t="str">
        <f>CONCATENATE(C2720,E2720,G2720,I2720)</f>
        <v>23</v>
      </c>
    </row>
    <row r="2721" spans="1:17" x14ac:dyDescent="0.25">
      <c r="A2721">
        <v>3067</v>
      </c>
      <c r="D2721">
        <v>197.299339</v>
      </c>
      <c r="E2721" s="5">
        <v>2</v>
      </c>
      <c r="F2721">
        <v>192.84787699999998</v>
      </c>
      <c r="G2721" s="4">
        <v>3</v>
      </c>
      <c r="P2721">
        <v>2</v>
      </c>
      <c r="Q2721" t="str">
        <f>CONCATENATE(C2721,E2721,G2721,I2721)</f>
        <v>23</v>
      </c>
    </row>
    <row r="2722" spans="1:17" x14ac:dyDescent="0.25">
      <c r="A2722">
        <v>3068</v>
      </c>
      <c r="F2722">
        <v>192.87137899999999</v>
      </c>
      <c r="G2722" s="4">
        <v>3</v>
      </c>
      <c r="H2722">
        <v>197.39026899999999</v>
      </c>
      <c r="I2722" s="3">
        <v>4</v>
      </c>
      <c r="P2722">
        <v>2</v>
      </c>
      <c r="Q2722" t="str">
        <f>CONCATENATE(C2722,E2722,G2722,I2722)</f>
        <v>34</v>
      </c>
    </row>
    <row r="2723" spans="1:17" x14ac:dyDescent="0.25">
      <c r="A2723">
        <v>3069</v>
      </c>
      <c r="F2723">
        <v>192.86788899999999</v>
      </c>
      <c r="G2723" s="4">
        <v>3</v>
      </c>
      <c r="H2723">
        <v>197.41936799999999</v>
      </c>
      <c r="I2723" s="3">
        <v>4</v>
      </c>
      <c r="P2723">
        <v>2</v>
      </c>
      <c r="Q2723" t="str">
        <f>CONCATENATE(C2723,E2723,G2723,I2723)</f>
        <v>34</v>
      </c>
    </row>
    <row r="2724" spans="1:17" x14ac:dyDescent="0.25">
      <c r="A2724">
        <v>3070</v>
      </c>
      <c r="F2724">
        <v>192.86162899999999</v>
      </c>
      <c r="G2724" s="4">
        <v>3</v>
      </c>
      <c r="H2724">
        <v>197.40997199999998</v>
      </c>
      <c r="I2724" s="3">
        <v>4</v>
      </c>
      <c r="P2724">
        <v>2</v>
      </c>
      <c r="Q2724" t="str">
        <f>CONCATENATE(C2724,E2724,G2724,I2724)</f>
        <v>34</v>
      </c>
    </row>
    <row r="2725" spans="1:17" x14ac:dyDescent="0.25">
      <c r="A2725">
        <v>3071</v>
      </c>
      <c r="F2725">
        <v>192.89021199999999</v>
      </c>
      <c r="G2725" s="4">
        <v>3</v>
      </c>
      <c r="H2725">
        <v>197.388316</v>
      </c>
      <c r="I2725" s="3">
        <v>4</v>
      </c>
      <c r="P2725">
        <v>2</v>
      </c>
      <c r="Q2725" t="str">
        <f>CONCATENATE(C2725,E2725,G2725,I2725)</f>
        <v>34</v>
      </c>
    </row>
    <row r="2726" spans="1:17" x14ac:dyDescent="0.25">
      <c r="A2726">
        <v>3072</v>
      </c>
      <c r="F2726">
        <v>192.873019</v>
      </c>
      <c r="G2726" s="4">
        <v>3</v>
      </c>
      <c r="H2726">
        <v>197.35999199999998</v>
      </c>
      <c r="I2726" s="3">
        <v>4</v>
      </c>
      <c r="P2726">
        <v>2</v>
      </c>
      <c r="Q2726" t="str">
        <f>CONCATENATE(C2726,E2726,G2726,I2726)</f>
        <v>34</v>
      </c>
    </row>
    <row r="2727" spans="1:17" x14ac:dyDescent="0.25">
      <c r="A2727">
        <v>3073</v>
      </c>
      <c r="F2727">
        <v>192.88979999999998</v>
      </c>
      <c r="G2727" s="4">
        <v>3</v>
      </c>
      <c r="H2727">
        <v>197.36461199999999</v>
      </c>
      <c r="I2727" s="3">
        <v>4</v>
      </c>
      <c r="P2727">
        <v>2</v>
      </c>
      <c r="Q2727" t="str">
        <f>CONCATENATE(C2727,E2727,G2727,I2727)</f>
        <v>34</v>
      </c>
    </row>
    <row r="2728" spans="1:17" x14ac:dyDescent="0.25">
      <c r="A2728">
        <v>3074</v>
      </c>
      <c r="B2728">
        <v>213.081875</v>
      </c>
      <c r="C2728" s="2">
        <v>1</v>
      </c>
      <c r="F2728">
        <v>192.792709</v>
      </c>
      <c r="G2728" s="4">
        <v>3</v>
      </c>
      <c r="H2728">
        <v>197.36707200000001</v>
      </c>
      <c r="I2728" s="3">
        <v>4</v>
      </c>
      <c r="P2728">
        <v>3</v>
      </c>
      <c r="Q2728" t="str">
        <f>CONCATENATE(C2728,E2728,G2728,I2728)</f>
        <v>134</v>
      </c>
    </row>
    <row r="2729" spans="1:17" x14ac:dyDescent="0.25">
      <c r="A2729">
        <v>3075</v>
      </c>
      <c r="B2729">
        <v>212.99292299999999</v>
      </c>
      <c r="C2729" s="2">
        <v>1</v>
      </c>
      <c r="H2729">
        <v>197.399249</v>
      </c>
      <c r="I2729" s="3">
        <v>4</v>
      </c>
      <c r="P2729">
        <v>2</v>
      </c>
      <c r="Q2729" t="str">
        <f>CONCATENATE(C2729,E2729,G2729,I2729)</f>
        <v>14</v>
      </c>
    </row>
    <row r="2730" spans="1:17" x14ac:dyDescent="0.25">
      <c r="A2730">
        <v>3076</v>
      </c>
      <c r="B2730">
        <v>213.10270399999999</v>
      </c>
      <c r="C2730" s="2">
        <v>1</v>
      </c>
      <c r="H2730">
        <v>197.411822</v>
      </c>
      <c r="I2730" s="3">
        <v>4</v>
      </c>
      <c r="P2730">
        <v>2</v>
      </c>
      <c r="Q2730" t="str">
        <f>CONCATENATE(C2730,E2730,G2730,I2730)</f>
        <v>14</v>
      </c>
    </row>
    <row r="2731" spans="1:17" x14ac:dyDescent="0.25">
      <c r="A2731">
        <v>3077</v>
      </c>
      <c r="B2731">
        <v>213.07655099999999</v>
      </c>
      <c r="C2731" s="2">
        <v>1</v>
      </c>
      <c r="H2731">
        <v>197.43316999999999</v>
      </c>
      <c r="I2731" s="3">
        <v>4</v>
      </c>
      <c r="P2731">
        <v>2</v>
      </c>
      <c r="Q2731" t="str">
        <f>CONCATENATE(C2731,E2731,G2731,I2731)</f>
        <v>14</v>
      </c>
    </row>
    <row r="2732" spans="1:17" x14ac:dyDescent="0.25">
      <c r="A2732">
        <v>3078</v>
      </c>
      <c r="B2732">
        <v>213.07231300000001</v>
      </c>
      <c r="C2732" s="2">
        <v>1</v>
      </c>
      <c r="H2732">
        <v>197.39026899999999</v>
      </c>
      <c r="I2732" s="3">
        <v>4</v>
      </c>
      <c r="P2732">
        <v>2</v>
      </c>
      <c r="Q2732" t="str">
        <f>CONCATENATE(C2732,E2732,G2732,I2732)</f>
        <v>14</v>
      </c>
    </row>
    <row r="2733" spans="1:17" x14ac:dyDescent="0.25">
      <c r="A2733">
        <v>3079</v>
      </c>
      <c r="B2733">
        <v>213.092522</v>
      </c>
      <c r="C2733" s="2">
        <v>1</v>
      </c>
      <c r="P2733">
        <v>1</v>
      </c>
      <c r="Q2733" t="str">
        <f>CONCATENATE(C2733,E2733,G2733,I2733)</f>
        <v>1</v>
      </c>
    </row>
    <row r="2734" spans="1:17" x14ac:dyDescent="0.25">
      <c r="A2734">
        <v>3080</v>
      </c>
      <c r="B2734">
        <v>213.13355999999999</v>
      </c>
      <c r="C2734" s="2">
        <v>1</v>
      </c>
      <c r="P2734">
        <v>1</v>
      </c>
      <c r="Q2734" t="str">
        <f>CONCATENATE(C2734,E2734,G2734,I2734)</f>
        <v>1</v>
      </c>
    </row>
    <row r="2735" spans="1:17" x14ac:dyDescent="0.25">
      <c r="A2735">
        <v>3081</v>
      </c>
      <c r="B2735">
        <v>213.029517</v>
      </c>
      <c r="C2735" s="2">
        <v>1</v>
      </c>
      <c r="D2735">
        <v>218.290977</v>
      </c>
      <c r="E2735" s="5">
        <v>2</v>
      </c>
      <c r="P2735">
        <v>2</v>
      </c>
      <c r="Q2735" t="str">
        <f>CONCATENATE(C2735,E2735,G2735,I2735)</f>
        <v>12</v>
      </c>
    </row>
    <row r="2736" spans="1:17" x14ac:dyDescent="0.25">
      <c r="A2736">
        <v>3082</v>
      </c>
      <c r="B2736">
        <v>213.02605399999999</v>
      </c>
      <c r="C2736" s="2">
        <v>1</v>
      </c>
      <c r="D2736">
        <v>218.24580399999999</v>
      </c>
      <c r="E2736" s="5">
        <v>2</v>
      </c>
      <c r="P2736">
        <v>2</v>
      </c>
      <c r="Q2736" t="str">
        <f>CONCATENATE(C2736,E2736,G2736,I2736)</f>
        <v>12</v>
      </c>
    </row>
    <row r="2737" spans="1:17" x14ac:dyDescent="0.25">
      <c r="A2737">
        <v>3083</v>
      </c>
      <c r="B2737">
        <v>211.86837700000001</v>
      </c>
      <c r="C2737" s="2">
        <v>1</v>
      </c>
      <c r="D2737">
        <v>218.27738400000001</v>
      </c>
      <c r="E2737" s="5">
        <v>2</v>
      </c>
      <c r="P2737">
        <v>2</v>
      </c>
      <c r="Q2737" t="str">
        <f>CONCATENATE(C2737,E2737,G2737,I2737)</f>
        <v>12</v>
      </c>
    </row>
    <row r="2738" spans="1:17" x14ac:dyDescent="0.25">
      <c r="A2738">
        <v>3084</v>
      </c>
      <c r="B2738">
        <v>213.24887100000001</v>
      </c>
      <c r="C2738" s="2">
        <v>1</v>
      </c>
      <c r="D2738">
        <v>218.283275</v>
      </c>
      <c r="E2738" s="5">
        <v>2</v>
      </c>
      <c r="P2738">
        <v>2</v>
      </c>
      <c r="Q2738" t="str">
        <f>CONCATENATE(C2738,E2738,G2738,I2738)</f>
        <v>12</v>
      </c>
    </row>
    <row r="2739" spans="1:17" x14ac:dyDescent="0.25">
      <c r="A2739">
        <v>3085</v>
      </c>
      <c r="B2739">
        <v>213.081875</v>
      </c>
      <c r="C2739" s="2">
        <v>1</v>
      </c>
      <c r="D2739">
        <v>218.28523999999999</v>
      </c>
      <c r="E2739" s="5">
        <v>2</v>
      </c>
      <c r="P2739">
        <v>2</v>
      </c>
      <c r="Q2739" t="str">
        <f>CONCATENATE(C2739,E2739,G2739,I2739)</f>
        <v>12</v>
      </c>
    </row>
    <row r="2740" spans="1:17" x14ac:dyDescent="0.25">
      <c r="A2740">
        <v>3086</v>
      </c>
      <c r="D2740">
        <v>218.27407600000001</v>
      </c>
      <c r="E2740" s="5">
        <v>2</v>
      </c>
      <c r="P2740">
        <v>1</v>
      </c>
      <c r="Q2740" t="str">
        <f>CONCATENATE(C2740,E2740,G2740,I2740)</f>
        <v>2</v>
      </c>
    </row>
    <row r="2741" spans="1:17" x14ac:dyDescent="0.25">
      <c r="A2741">
        <v>3087</v>
      </c>
      <c r="D2741">
        <v>218.28286199999999</v>
      </c>
      <c r="E2741" s="5">
        <v>2</v>
      </c>
      <c r="P2741">
        <v>1</v>
      </c>
      <c r="Q2741" t="str">
        <f>CONCATENATE(C2741,E2741,G2741,I2741)</f>
        <v>2</v>
      </c>
    </row>
    <row r="2742" spans="1:17" x14ac:dyDescent="0.25">
      <c r="A2742">
        <v>3088</v>
      </c>
      <c r="D2742">
        <v>218.31635399999999</v>
      </c>
      <c r="E2742" s="5">
        <v>2</v>
      </c>
      <c r="P2742">
        <v>1</v>
      </c>
      <c r="Q2742" t="str">
        <f>CONCATENATE(C2742,E2742,G2742,I2742)</f>
        <v>2</v>
      </c>
    </row>
    <row r="2743" spans="1:17" x14ac:dyDescent="0.25">
      <c r="A2743">
        <v>3089</v>
      </c>
      <c r="D2743">
        <v>218.237999</v>
      </c>
      <c r="E2743" s="5">
        <v>2</v>
      </c>
      <c r="F2743">
        <v>216.05866699999999</v>
      </c>
      <c r="G2743" s="4">
        <v>3</v>
      </c>
      <c r="P2743">
        <v>2</v>
      </c>
      <c r="Q2743" t="str">
        <f>CONCATENATE(C2743,E2743,G2743,I2743)</f>
        <v>23</v>
      </c>
    </row>
    <row r="2744" spans="1:17" x14ac:dyDescent="0.25">
      <c r="A2744">
        <v>3090</v>
      </c>
      <c r="D2744">
        <v>218.28689399999999</v>
      </c>
      <c r="E2744" s="5">
        <v>2</v>
      </c>
      <c r="F2744">
        <v>216.04295500000001</v>
      </c>
      <c r="G2744" s="4">
        <v>3</v>
      </c>
      <c r="P2744">
        <v>2</v>
      </c>
      <c r="Q2744" t="str">
        <f>CONCATENATE(C2744,E2744,G2744,I2744)</f>
        <v>23</v>
      </c>
    </row>
    <row r="2745" spans="1:17" x14ac:dyDescent="0.25">
      <c r="A2745">
        <v>3091</v>
      </c>
      <c r="D2745">
        <v>218.155044</v>
      </c>
      <c r="E2745" s="5">
        <v>2</v>
      </c>
      <c r="F2745">
        <v>216.04553899999999</v>
      </c>
      <c r="G2745" s="4">
        <v>3</v>
      </c>
      <c r="P2745">
        <v>2</v>
      </c>
      <c r="Q2745" t="str">
        <f>CONCATENATE(C2745,E2745,G2745,I2745)</f>
        <v>23</v>
      </c>
    </row>
    <row r="2746" spans="1:17" x14ac:dyDescent="0.25">
      <c r="A2746">
        <v>3092</v>
      </c>
      <c r="D2746">
        <v>218.290977</v>
      </c>
      <c r="E2746" s="5">
        <v>2</v>
      </c>
      <c r="F2746">
        <v>216.04021499999999</v>
      </c>
      <c r="G2746" s="4">
        <v>3</v>
      </c>
      <c r="P2746">
        <v>2</v>
      </c>
      <c r="Q2746" t="str">
        <f>CONCATENATE(C2746,E2746,G2746,I2746)</f>
        <v>23</v>
      </c>
    </row>
    <row r="2747" spans="1:17" x14ac:dyDescent="0.25">
      <c r="A2747">
        <v>3093</v>
      </c>
      <c r="F2747">
        <v>216.03209999999999</v>
      </c>
      <c r="G2747" s="4">
        <v>3</v>
      </c>
      <c r="H2747">
        <v>218.51741200000001</v>
      </c>
      <c r="I2747" s="3">
        <v>4</v>
      </c>
      <c r="P2747">
        <v>2</v>
      </c>
      <c r="Q2747" t="str">
        <f>CONCATENATE(C2747,E2747,G2747,I2747)</f>
        <v>34</v>
      </c>
    </row>
    <row r="2748" spans="1:17" x14ac:dyDescent="0.25">
      <c r="A2748">
        <v>3094</v>
      </c>
      <c r="F2748">
        <v>216.03871599999999</v>
      </c>
      <c r="G2748" s="4">
        <v>3</v>
      </c>
      <c r="H2748">
        <v>218.54253199999999</v>
      </c>
      <c r="I2748" s="3">
        <v>4</v>
      </c>
      <c r="P2748">
        <v>2</v>
      </c>
      <c r="Q2748" t="str">
        <f>CONCATENATE(C2748,E2748,G2748,I2748)</f>
        <v>34</v>
      </c>
    </row>
    <row r="2749" spans="1:17" x14ac:dyDescent="0.25">
      <c r="A2749">
        <v>3095</v>
      </c>
      <c r="F2749">
        <v>216.061665</v>
      </c>
      <c r="G2749" s="4">
        <v>3</v>
      </c>
      <c r="H2749">
        <v>218.51012499999999</v>
      </c>
      <c r="I2749" s="3">
        <v>4</v>
      </c>
      <c r="P2749">
        <v>2</v>
      </c>
      <c r="Q2749" t="str">
        <f>CONCATENATE(C2749,E2749,G2749,I2749)</f>
        <v>34</v>
      </c>
    </row>
    <row r="2750" spans="1:17" x14ac:dyDescent="0.25">
      <c r="A2750">
        <v>3096</v>
      </c>
      <c r="F2750">
        <v>216.03209999999999</v>
      </c>
      <c r="G2750" s="4">
        <v>3</v>
      </c>
      <c r="H2750">
        <v>218.52072100000001</v>
      </c>
      <c r="I2750" s="3">
        <v>4</v>
      </c>
      <c r="P2750">
        <v>2</v>
      </c>
      <c r="Q2750" t="str">
        <f>CONCATENATE(C2750,E2750,G2750,I2750)</f>
        <v>34</v>
      </c>
    </row>
    <row r="2751" spans="1:17" x14ac:dyDescent="0.25">
      <c r="A2751">
        <v>3097</v>
      </c>
      <c r="B2751">
        <v>231.949365</v>
      </c>
      <c r="C2751" s="2">
        <v>1</v>
      </c>
      <c r="F2751">
        <v>216.03251399999999</v>
      </c>
      <c r="G2751" s="4">
        <v>3</v>
      </c>
      <c r="H2751">
        <v>218.49353400000001</v>
      </c>
      <c r="I2751" s="3">
        <v>4</v>
      </c>
      <c r="P2751">
        <v>3</v>
      </c>
      <c r="Q2751" t="str">
        <f>CONCATENATE(C2751,E2751,G2751,I2751)</f>
        <v>134</v>
      </c>
    </row>
    <row r="2752" spans="1:17" x14ac:dyDescent="0.25">
      <c r="A2752">
        <v>3098</v>
      </c>
      <c r="B2752">
        <v>232.126543</v>
      </c>
      <c r="C2752" s="2">
        <v>1</v>
      </c>
      <c r="F2752">
        <v>216.00899699999999</v>
      </c>
      <c r="G2752" s="4">
        <v>3</v>
      </c>
      <c r="H2752">
        <v>218.50516199999998</v>
      </c>
      <c r="I2752" s="3">
        <v>4</v>
      </c>
      <c r="P2752">
        <v>3</v>
      </c>
      <c r="Q2752" t="str">
        <f>CONCATENATE(C2752,E2752,G2752,I2752)</f>
        <v>134</v>
      </c>
    </row>
    <row r="2753" spans="1:17" x14ac:dyDescent="0.25">
      <c r="A2753">
        <v>3099</v>
      </c>
      <c r="B2753">
        <v>231.90150399999999</v>
      </c>
      <c r="C2753" s="2">
        <v>1</v>
      </c>
      <c r="F2753">
        <v>216.05866699999999</v>
      </c>
      <c r="G2753" s="4">
        <v>3</v>
      </c>
      <c r="H2753">
        <v>218.45141000000001</v>
      </c>
      <c r="I2753" s="3">
        <v>4</v>
      </c>
      <c r="P2753">
        <v>3</v>
      </c>
      <c r="Q2753" t="str">
        <f>CONCATENATE(C2753,E2753,G2753,I2753)</f>
        <v>134</v>
      </c>
    </row>
    <row r="2754" spans="1:17" x14ac:dyDescent="0.25">
      <c r="A2754">
        <v>3100</v>
      </c>
      <c r="B2754">
        <v>231.93639200000001</v>
      </c>
      <c r="C2754" s="2">
        <v>1</v>
      </c>
      <c r="F2754">
        <v>216.05866699999999</v>
      </c>
      <c r="G2754" s="4">
        <v>3</v>
      </c>
      <c r="H2754">
        <v>218.41156000000001</v>
      </c>
      <c r="I2754" s="3">
        <v>4</v>
      </c>
      <c r="P2754">
        <v>3</v>
      </c>
      <c r="Q2754" t="str">
        <f>CONCATENATE(C2754,E2754,G2754,I2754)</f>
        <v>134</v>
      </c>
    </row>
    <row r="2755" spans="1:17" x14ac:dyDescent="0.25">
      <c r="A2755">
        <v>3101</v>
      </c>
      <c r="B2755">
        <v>231.975157</v>
      </c>
      <c r="C2755" s="2">
        <v>1</v>
      </c>
      <c r="H2755">
        <v>218.39631299999999</v>
      </c>
      <c r="I2755" s="3">
        <v>4</v>
      </c>
      <c r="P2755">
        <v>2</v>
      </c>
      <c r="Q2755" t="str">
        <f>CONCATENATE(C2755,E2755,G2755,I2755)</f>
        <v>14</v>
      </c>
    </row>
    <row r="2756" spans="1:17" x14ac:dyDescent="0.25">
      <c r="A2756">
        <v>3102</v>
      </c>
      <c r="B2756">
        <v>231.94409200000001</v>
      </c>
      <c r="C2756" s="2">
        <v>1</v>
      </c>
      <c r="H2756">
        <v>218.43761000000001</v>
      </c>
      <c r="I2756" s="3">
        <v>4</v>
      </c>
      <c r="P2756">
        <v>2</v>
      </c>
      <c r="Q2756" t="str">
        <f>CONCATENATE(C2756,E2756,G2756,I2756)</f>
        <v>14</v>
      </c>
    </row>
    <row r="2757" spans="1:17" x14ac:dyDescent="0.25">
      <c r="A2757">
        <v>3103</v>
      </c>
      <c r="B2757">
        <v>231.93737400000001</v>
      </c>
      <c r="C2757" s="2">
        <v>1</v>
      </c>
      <c r="H2757">
        <v>218.481956</v>
      </c>
      <c r="I2757" s="3">
        <v>4</v>
      </c>
      <c r="P2757">
        <v>2</v>
      </c>
      <c r="Q2757" t="str">
        <f>CONCATENATE(C2757,E2757,G2757,I2757)</f>
        <v>14</v>
      </c>
    </row>
    <row r="2758" spans="1:17" x14ac:dyDescent="0.25">
      <c r="A2758">
        <v>3104</v>
      </c>
      <c r="B2758">
        <v>231.96244200000001</v>
      </c>
      <c r="C2758" s="2">
        <v>1</v>
      </c>
      <c r="H2758">
        <v>218.51741200000001</v>
      </c>
      <c r="I2758" s="3">
        <v>4</v>
      </c>
      <c r="P2758">
        <v>2</v>
      </c>
      <c r="Q2758" t="str">
        <f>CONCATENATE(C2758,E2758,G2758,I2758)</f>
        <v>14</v>
      </c>
    </row>
    <row r="2759" spans="1:17" x14ac:dyDescent="0.25">
      <c r="A2759">
        <v>3105</v>
      </c>
      <c r="B2759">
        <v>231.97071</v>
      </c>
      <c r="C2759" s="2">
        <v>1</v>
      </c>
      <c r="P2759">
        <v>1</v>
      </c>
      <c r="Q2759" t="str">
        <f>CONCATENATE(C2759,E2759,G2759,I2759)</f>
        <v>1</v>
      </c>
    </row>
    <row r="2760" spans="1:17" x14ac:dyDescent="0.25">
      <c r="A2760">
        <v>3106</v>
      </c>
      <c r="B2760">
        <v>231.969368</v>
      </c>
      <c r="C2760" s="2">
        <v>1</v>
      </c>
      <c r="P2760">
        <v>1</v>
      </c>
      <c r="Q2760" t="str">
        <f>CONCATENATE(C2760,E2760,G2760,I2760)</f>
        <v>1</v>
      </c>
    </row>
    <row r="2761" spans="1:17" x14ac:dyDescent="0.25">
      <c r="A2761">
        <v>3107</v>
      </c>
      <c r="B2761">
        <v>231.92993100000001</v>
      </c>
      <c r="C2761" s="2">
        <v>1</v>
      </c>
      <c r="D2761">
        <v>239.22584899999998</v>
      </c>
      <c r="E2761" s="5">
        <v>2</v>
      </c>
      <c r="P2761">
        <v>2</v>
      </c>
      <c r="Q2761" t="str">
        <f>CONCATENATE(C2761,E2761,G2761,I2761)</f>
        <v>12</v>
      </c>
    </row>
    <row r="2762" spans="1:17" x14ac:dyDescent="0.25">
      <c r="A2762">
        <v>3108</v>
      </c>
      <c r="B2762">
        <v>231.86770000000001</v>
      </c>
      <c r="C2762" s="2">
        <v>1</v>
      </c>
      <c r="D2762">
        <v>239.273245</v>
      </c>
      <c r="E2762" s="5">
        <v>2</v>
      </c>
      <c r="P2762">
        <v>2</v>
      </c>
      <c r="Q2762" t="str">
        <f>CONCATENATE(C2762,E2762,G2762,I2762)</f>
        <v>12</v>
      </c>
    </row>
    <row r="2763" spans="1:17" x14ac:dyDescent="0.25">
      <c r="A2763">
        <v>3109</v>
      </c>
      <c r="B2763">
        <v>231.88336200000001</v>
      </c>
      <c r="C2763" s="2">
        <v>1</v>
      </c>
      <c r="D2763">
        <v>239.233341</v>
      </c>
      <c r="E2763" s="5">
        <v>2</v>
      </c>
      <c r="P2763">
        <v>2</v>
      </c>
      <c r="Q2763" t="str">
        <f>CONCATENATE(C2763,E2763,G2763,I2763)</f>
        <v>12</v>
      </c>
    </row>
    <row r="2764" spans="1:17" x14ac:dyDescent="0.25">
      <c r="A2764">
        <v>3110</v>
      </c>
      <c r="B2764">
        <v>231.949365</v>
      </c>
      <c r="C2764" s="2">
        <v>1</v>
      </c>
      <c r="D2764">
        <v>239.26631699999999</v>
      </c>
      <c r="E2764" s="5">
        <v>2</v>
      </c>
      <c r="P2764">
        <v>2</v>
      </c>
      <c r="Q2764" t="str">
        <f>CONCATENATE(C2764,E2764,G2764,I2764)</f>
        <v>12</v>
      </c>
    </row>
    <row r="2765" spans="1:17" x14ac:dyDescent="0.25">
      <c r="A2765">
        <v>3111</v>
      </c>
      <c r="D2765">
        <v>239.25835799999999</v>
      </c>
      <c r="E2765" s="5">
        <v>2</v>
      </c>
      <c r="P2765">
        <v>1</v>
      </c>
      <c r="Q2765" t="str">
        <f>CONCATENATE(C2765,E2765,G2765,I2765)</f>
        <v>2</v>
      </c>
    </row>
    <row r="2766" spans="1:17" x14ac:dyDescent="0.25">
      <c r="A2766">
        <v>3112</v>
      </c>
      <c r="D2766">
        <v>239.25835799999999</v>
      </c>
      <c r="E2766" s="5">
        <v>2</v>
      </c>
      <c r="P2766">
        <v>1</v>
      </c>
      <c r="Q2766" t="str">
        <f>CONCATENATE(C2766,E2766,G2766,I2766)</f>
        <v>2</v>
      </c>
    </row>
    <row r="2767" spans="1:17" x14ac:dyDescent="0.25">
      <c r="A2767">
        <v>3113</v>
      </c>
      <c r="D2767">
        <v>239.25737699999999</v>
      </c>
      <c r="E2767" s="5">
        <v>2</v>
      </c>
      <c r="P2767">
        <v>1</v>
      </c>
      <c r="Q2767" t="str">
        <f>CONCATENATE(C2767,E2767,G2767,I2767)</f>
        <v>2</v>
      </c>
    </row>
    <row r="2768" spans="1:17" x14ac:dyDescent="0.25">
      <c r="A2768">
        <v>3114</v>
      </c>
      <c r="D2768">
        <v>239.246523</v>
      </c>
      <c r="E2768" s="5">
        <v>2</v>
      </c>
      <c r="F2768">
        <v>234.796943</v>
      </c>
      <c r="G2768" s="4">
        <v>3</v>
      </c>
      <c r="P2768">
        <v>2</v>
      </c>
      <c r="Q2768" t="str">
        <f>CONCATENATE(C2768,E2768,G2768,I2768)</f>
        <v>23</v>
      </c>
    </row>
    <row r="2769" spans="1:17" x14ac:dyDescent="0.25">
      <c r="A2769">
        <v>3115</v>
      </c>
      <c r="D2769">
        <v>239.31019900000001</v>
      </c>
      <c r="E2769" s="5">
        <v>2</v>
      </c>
      <c r="F2769">
        <v>234.839584</v>
      </c>
      <c r="G2769" s="4">
        <v>3</v>
      </c>
      <c r="P2769">
        <v>2</v>
      </c>
      <c r="Q2769" t="str">
        <f>CONCATENATE(C2769,E2769,G2769,I2769)</f>
        <v>23</v>
      </c>
    </row>
    <row r="2770" spans="1:17" x14ac:dyDescent="0.25">
      <c r="A2770">
        <v>3116</v>
      </c>
      <c r="D2770">
        <v>239.29314399999998</v>
      </c>
      <c r="E2770" s="5">
        <v>2</v>
      </c>
      <c r="F2770">
        <v>234.83291600000001</v>
      </c>
      <c r="G2770" s="4">
        <v>3</v>
      </c>
      <c r="P2770">
        <v>2</v>
      </c>
      <c r="Q2770" t="str">
        <f>CONCATENATE(C2770,E2770,G2770,I2770)</f>
        <v>23</v>
      </c>
    </row>
    <row r="2771" spans="1:17" x14ac:dyDescent="0.25">
      <c r="A2771">
        <v>3117</v>
      </c>
      <c r="D2771">
        <v>239.27830900000001</v>
      </c>
      <c r="E2771" s="5">
        <v>2</v>
      </c>
      <c r="F2771">
        <v>234.81741099999999</v>
      </c>
      <c r="G2771" s="4">
        <v>3</v>
      </c>
      <c r="P2771">
        <v>2</v>
      </c>
      <c r="Q2771" t="str">
        <f>CONCATENATE(C2771,E2771,G2771,I2771)</f>
        <v>23</v>
      </c>
    </row>
    <row r="2772" spans="1:17" x14ac:dyDescent="0.25">
      <c r="A2772">
        <v>3118</v>
      </c>
      <c r="D2772">
        <v>239.22584899999998</v>
      </c>
      <c r="E2772" s="5">
        <v>2</v>
      </c>
      <c r="F2772">
        <v>234.843099</v>
      </c>
      <c r="G2772" s="4">
        <v>3</v>
      </c>
      <c r="P2772">
        <v>2</v>
      </c>
      <c r="Q2772" t="str">
        <f>CONCATENATE(C2772,E2772,G2772,I2772)</f>
        <v>23</v>
      </c>
    </row>
    <row r="2773" spans="1:17" x14ac:dyDescent="0.25">
      <c r="A2773">
        <v>3119</v>
      </c>
      <c r="F2773">
        <v>234.89106200000001</v>
      </c>
      <c r="G2773" s="4">
        <v>3</v>
      </c>
      <c r="H2773">
        <v>238.58473599999999</v>
      </c>
      <c r="I2773" s="3">
        <v>4</v>
      </c>
      <c r="P2773">
        <v>2</v>
      </c>
      <c r="Q2773" t="str">
        <f>CONCATENATE(C2773,E2773,G2773,I2773)</f>
        <v>34</v>
      </c>
    </row>
    <row r="2774" spans="1:17" x14ac:dyDescent="0.25">
      <c r="A2774">
        <v>3120</v>
      </c>
      <c r="F2774">
        <v>234.83524299999999</v>
      </c>
      <c r="G2774" s="4">
        <v>3</v>
      </c>
      <c r="H2774">
        <v>238.66681499999999</v>
      </c>
      <c r="I2774" s="3">
        <v>4</v>
      </c>
      <c r="P2774">
        <v>2</v>
      </c>
      <c r="Q2774" t="str">
        <f>CONCATENATE(C2774,E2774,G2774,I2774)</f>
        <v>34</v>
      </c>
    </row>
    <row r="2775" spans="1:17" x14ac:dyDescent="0.25">
      <c r="A2775">
        <v>3121</v>
      </c>
      <c r="F2775">
        <v>234.84894</v>
      </c>
      <c r="G2775" s="4">
        <v>3</v>
      </c>
      <c r="H2775">
        <v>238.62076200000001</v>
      </c>
      <c r="I2775" s="3">
        <v>4</v>
      </c>
      <c r="P2775">
        <v>2</v>
      </c>
      <c r="Q2775" t="str">
        <f>CONCATENATE(C2775,E2775,G2775,I2775)</f>
        <v>34</v>
      </c>
    </row>
    <row r="2776" spans="1:17" x14ac:dyDescent="0.25">
      <c r="A2776">
        <v>3122</v>
      </c>
      <c r="F2776">
        <v>234.88941</v>
      </c>
      <c r="G2776" s="4">
        <v>3</v>
      </c>
      <c r="H2776">
        <v>238.60179299999999</v>
      </c>
      <c r="I2776" s="3">
        <v>4</v>
      </c>
      <c r="P2776">
        <v>2</v>
      </c>
      <c r="Q2776" t="str">
        <f>CONCATENATE(C2776,E2776,G2776,I2776)</f>
        <v>34</v>
      </c>
    </row>
    <row r="2777" spans="1:17" x14ac:dyDescent="0.25">
      <c r="A2777">
        <v>3123</v>
      </c>
      <c r="F2777">
        <v>234.916338</v>
      </c>
      <c r="G2777" s="4">
        <v>3</v>
      </c>
      <c r="H2777">
        <v>238.60127599999998</v>
      </c>
      <c r="I2777" s="3">
        <v>4</v>
      </c>
      <c r="P2777">
        <v>2</v>
      </c>
      <c r="Q2777" t="str">
        <f>CONCATENATE(C2777,E2777,G2777,I2777)</f>
        <v>34</v>
      </c>
    </row>
    <row r="2778" spans="1:17" x14ac:dyDescent="0.25">
      <c r="A2778">
        <v>3124</v>
      </c>
      <c r="B2778">
        <v>254.69313600000001</v>
      </c>
      <c r="C2778" s="2">
        <v>1</v>
      </c>
      <c r="F2778">
        <v>234.88087999999999</v>
      </c>
      <c r="G2778" s="4">
        <v>3</v>
      </c>
      <c r="H2778">
        <v>238.61383799999999</v>
      </c>
      <c r="I2778" s="3">
        <v>4</v>
      </c>
      <c r="P2778">
        <v>3</v>
      </c>
      <c r="Q2778" t="str">
        <f>CONCATENATE(C2778,E2778,G2778,I2778)</f>
        <v>134</v>
      </c>
    </row>
    <row r="2779" spans="1:17" x14ac:dyDescent="0.25">
      <c r="A2779">
        <v>3125</v>
      </c>
      <c r="B2779">
        <v>254.754797</v>
      </c>
      <c r="C2779" s="2">
        <v>1</v>
      </c>
      <c r="F2779">
        <v>234.90284700000001</v>
      </c>
      <c r="G2779" s="4">
        <v>3</v>
      </c>
      <c r="H2779">
        <v>238.610737</v>
      </c>
      <c r="I2779" s="3">
        <v>4</v>
      </c>
      <c r="P2779">
        <v>3</v>
      </c>
      <c r="Q2779" t="str">
        <f>CONCATENATE(C2779,E2779,G2779,I2779)</f>
        <v>134</v>
      </c>
    </row>
    <row r="2780" spans="1:17" x14ac:dyDescent="0.25">
      <c r="A2780">
        <v>3126</v>
      </c>
      <c r="B2780">
        <v>254.75247400000001</v>
      </c>
      <c r="C2780" s="2">
        <v>1</v>
      </c>
      <c r="F2780">
        <v>234.796943</v>
      </c>
      <c r="G2780" s="4">
        <v>3</v>
      </c>
      <c r="H2780">
        <v>238.614351</v>
      </c>
      <c r="I2780" s="3">
        <v>4</v>
      </c>
      <c r="P2780">
        <v>3</v>
      </c>
      <c r="Q2780" t="str">
        <f>CONCATENATE(C2780,E2780,G2780,I2780)</f>
        <v>134</v>
      </c>
    </row>
    <row r="2781" spans="1:17" x14ac:dyDescent="0.25">
      <c r="A2781">
        <v>3127</v>
      </c>
      <c r="B2781">
        <v>254.6737</v>
      </c>
      <c r="C2781" s="2">
        <v>1</v>
      </c>
      <c r="H2781">
        <v>238.574243</v>
      </c>
      <c r="I2781" s="3">
        <v>4</v>
      </c>
      <c r="P2781">
        <v>2</v>
      </c>
      <c r="Q2781" t="str">
        <f>CONCATENATE(C2781,E2781,G2781,I2781)</f>
        <v>14</v>
      </c>
    </row>
    <row r="2782" spans="1:17" x14ac:dyDescent="0.25">
      <c r="A2782">
        <v>3128</v>
      </c>
      <c r="B2782">
        <v>254.699907</v>
      </c>
      <c r="C2782" s="2">
        <v>1</v>
      </c>
      <c r="H2782">
        <v>238.55631</v>
      </c>
      <c r="I2782" s="3">
        <v>4</v>
      </c>
      <c r="P2782">
        <v>2</v>
      </c>
      <c r="Q2782" t="str">
        <f>CONCATENATE(C2782,E2782,G2782,I2782)</f>
        <v>14</v>
      </c>
    </row>
    <row r="2783" spans="1:17" x14ac:dyDescent="0.25">
      <c r="A2783">
        <v>3129</v>
      </c>
      <c r="B2783">
        <v>254.672617</v>
      </c>
      <c r="C2783" s="2">
        <v>1</v>
      </c>
      <c r="H2783">
        <v>238.58535699999999</v>
      </c>
      <c r="I2783" s="3">
        <v>4</v>
      </c>
      <c r="P2783">
        <v>2</v>
      </c>
      <c r="Q2783" t="str">
        <f>CONCATENATE(C2783,E2783,G2783,I2783)</f>
        <v>14</v>
      </c>
    </row>
    <row r="2784" spans="1:17" x14ac:dyDescent="0.25">
      <c r="A2784">
        <v>3130</v>
      </c>
      <c r="B2784">
        <v>254.65923100000001</v>
      </c>
      <c r="C2784" s="2">
        <v>1</v>
      </c>
      <c r="H2784">
        <v>238.644848</v>
      </c>
      <c r="I2784" s="3">
        <v>4</v>
      </c>
      <c r="P2784">
        <v>2</v>
      </c>
      <c r="Q2784" t="str">
        <f>CONCATENATE(C2784,E2784,G2784,I2784)</f>
        <v>14</v>
      </c>
    </row>
    <row r="2785" spans="1:17" x14ac:dyDescent="0.25">
      <c r="A2785">
        <v>3131</v>
      </c>
      <c r="B2785">
        <v>254.654787</v>
      </c>
      <c r="C2785" s="2">
        <v>1</v>
      </c>
      <c r="H2785">
        <v>238.58473599999999</v>
      </c>
      <c r="I2785" s="3">
        <v>4</v>
      </c>
      <c r="P2785">
        <v>2</v>
      </c>
      <c r="Q2785" t="str">
        <f>CONCATENATE(C2785,E2785,G2785,I2785)</f>
        <v>14</v>
      </c>
    </row>
    <row r="2786" spans="1:17" x14ac:dyDescent="0.25">
      <c r="A2786">
        <v>3132</v>
      </c>
      <c r="B2786">
        <v>254.66915699999998</v>
      </c>
      <c r="C2786" s="2">
        <v>1</v>
      </c>
      <c r="P2786">
        <v>1</v>
      </c>
      <c r="Q2786" t="str">
        <f>CONCATENATE(C2786,E2786,G2786,I2786)</f>
        <v>1</v>
      </c>
    </row>
    <row r="2787" spans="1:17" x14ac:dyDescent="0.25">
      <c r="A2787">
        <v>3133</v>
      </c>
      <c r="B2787">
        <v>254.741514</v>
      </c>
      <c r="C2787" s="2">
        <v>1</v>
      </c>
      <c r="P2787">
        <v>1</v>
      </c>
      <c r="Q2787" t="str">
        <f>CONCATENATE(C2787,E2787,G2787,I2787)</f>
        <v>1</v>
      </c>
    </row>
    <row r="2788" spans="1:17" x14ac:dyDescent="0.25">
      <c r="A2788">
        <v>3134</v>
      </c>
      <c r="B2788">
        <v>254.769373</v>
      </c>
      <c r="C2788" s="2">
        <v>1</v>
      </c>
      <c r="D2788">
        <v>261.478655</v>
      </c>
      <c r="E2788" s="5">
        <v>2</v>
      </c>
      <c r="P2788">
        <v>2</v>
      </c>
      <c r="Q2788" t="str">
        <f>CONCATENATE(C2788,E2788,G2788,I2788)</f>
        <v>12</v>
      </c>
    </row>
    <row r="2789" spans="1:17" x14ac:dyDescent="0.25">
      <c r="A2789">
        <v>3135</v>
      </c>
      <c r="B2789">
        <v>254.65116699999999</v>
      </c>
      <c r="C2789" s="2">
        <v>1</v>
      </c>
      <c r="D2789">
        <v>261.48645900000002</v>
      </c>
      <c r="E2789" s="5">
        <v>2</v>
      </c>
      <c r="P2789">
        <v>2</v>
      </c>
      <c r="Q2789" t="str">
        <f>CONCATENATE(C2789,E2789,G2789,I2789)</f>
        <v>12</v>
      </c>
    </row>
    <row r="2790" spans="1:17" x14ac:dyDescent="0.25">
      <c r="A2790">
        <v>3136</v>
      </c>
      <c r="B2790">
        <v>254.60046199999999</v>
      </c>
      <c r="C2790" s="2">
        <v>1</v>
      </c>
      <c r="D2790">
        <v>261.507498</v>
      </c>
      <c r="E2790" s="5">
        <v>2</v>
      </c>
      <c r="P2790">
        <v>2</v>
      </c>
      <c r="Q2790" t="str">
        <f>CONCATENATE(C2790,E2790,G2790,I2790)</f>
        <v>12</v>
      </c>
    </row>
    <row r="2791" spans="1:17" x14ac:dyDescent="0.25">
      <c r="A2791">
        <v>3137</v>
      </c>
      <c r="B2791">
        <v>254.69112200000001</v>
      </c>
      <c r="C2791" s="2">
        <v>1</v>
      </c>
      <c r="D2791">
        <v>261.50160399999999</v>
      </c>
      <c r="E2791" s="5">
        <v>2</v>
      </c>
      <c r="P2791">
        <v>2</v>
      </c>
      <c r="Q2791" t="str">
        <f>CONCATENATE(C2791,E2791,G2791,I2791)</f>
        <v>12</v>
      </c>
    </row>
    <row r="2792" spans="1:17" x14ac:dyDescent="0.25">
      <c r="A2792">
        <v>3138</v>
      </c>
      <c r="B2792">
        <v>254.69313600000001</v>
      </c>
      <c r="C2792" s="2">
        <v>1</v>
      </c>
      <c r="D2792">
        <v>261.490026</v>
      </c>
      <c r="E2792" s="5">
        <v>2</v>
      </c>
      <c r="P2792">
        <v>2</v>
      </c>
      <c r="Q2792" t="str">
        <f>CONCATENATE(C2792,E2792,G2792,I2792)</f>
        <v>12</v>
      </c>
    </row>
    <row r="2793" spans="1:17" x14ac:dyDescent="0.25">
      <c r="A2793">
        <v>3139</v>
      </c>
      <c r="D2793">
        <v>261.49038899999999</v>
      </c>
      <c r="E2793" s="5">
        <v>2</v>
      </c>
      <c r="P2793">
        <v>1</v>
      </c>
      <c r="Q2793" t="str">
        <f>CONCATENATE(C2793,E2793,G2793,I2793)</f>
        <v>2</v>
      </c>
    </row>
    <row r="2794" spans="1:17" x14ac:dyDescent="0.25">
      <c r="A2794">
        <v>3140</v>
      </c>
      <c r="D2794">
        <v>261.47084999999998</v>
      </c>
      <c r="E2794" s="5">
        <v>2</v>
      </c>
      <c r="P2794">
        <v>1</v>
      </c>
      <c r="Q2794" t="str">
        <f>CONCATENATE(C2794,E2794,G2794,I2794)</f>
        <v>2</v>
      </c>
    </row>
    <row r="2795" spans="1:17" x14ac:dyDescent="0.25">
      <c r="A2795">
        <v>3141</v>
      </c>
      <c r="D2795">
        <v>261.51349399999998</v>
      </c>
      <c r="E2795" s="5">
        <v>2</v>
      </c>
      <c r="P2795">
        <v>1</v>
      </c>
      <c r="Q2795" t="str">
        <f>CONCATENATE(C2795,E2795,G2795,I2795)</f>
        <v>2</v>
      </c>
    </row>
    <row r="2796" spans="1:17" x14ac:dyDescent="0.25">
      <c r="A2796">
        <v>3142</v>
      </c>
      <c r="D2796">
        <v>261.53297600000002</v>
      </c>
      <c r="E2796" s="5">
        <v>2</v>
      </c>
      <c r="F2796">
        <v>257.48784000000001</v>
      </c>
      <c r="G2796" s="4">
        <v>3</v>
      </c>
      <c r="P2796">
        <v>2</v>
      </c>
      <c r="Q2796" t="str">
        <f>CONCATENATE(C2796,E2796,G2796,I2796)</f>
        <v>23</v>
      </c>
    </row>
    <row r="2797" spans="1:17" x14ac:dyDescent="0.25">
      <c r="A2797">
        <v>3143</v>
      </c>
      <c r="D2797">
        <v>261.530237</v>
      </c>
      <c r="E2797" s="5">
        <v>2</v>
      </c>
      <c r="F2797">
        <v>257.47310800000002</v>
      </c>
      <c r="G2797" s="4">
        <v>3</v>
      </c>
      <c r="P2797">
        <v>2</v>
      </c>
      <c r="Q2797" t="str">
        <f>CONCATENATE(C2797,E2797,G2797,I2797)</f>
        <v>23</v>
      </c>
    </row>
    <row r="2798" spans="1:17" x14ac:dyDescent="0.25">
      <c r="A2798">
        <v>3144</v>
      </c>
      <c r="D2798">
        <v>261.52290099999999</v>
      </c>
      <c r="E2798" s="5">
        <v>2</v>
      </c>
      <c r="F2798">
        <v>257.48727200000002</v>
      </c>
      <c r="G2798" s="4">
        <v>3</v>
      </c>
      <c r="P2798">
        <v>2</v>
      </c>
      <c r="Q2798" t="str">
        <f>CONCATENATE(C2798,E2798,G2798,I2798)</f>
        <v>23</v>
      </c>
    </row>
    <row r="2799" spans="1:17" x14ac:dyDescent="0.25">
      <c r="A2799">
        <v>3145</v>
      </c>
      <c r="D2799">
        <v>261.447542</v>
      </c>
      <c r="E2799" s="5">
        <v>2</v>
      </c>
      <c r="F2799">
        <v>257.49006400000002</v>
      </c>
      <c r="G2799" s="4">
        <v>3</v>
      </c>
      <c r="P2799">
        <v>2</v>
      </c>
      <c r="Q2799" t="str">
        <f>CONCATENATE(C2799,E2799,G2799,I2799)</f>
        <v>23</v>
      </c>
    </row>
    <row r="2800" spans="1:17" x14ac:dyDescent="0.25">
      <c r="A2800">
        <v>3146</v>
      </c>
      <c r="D2800">
        <v>261.478655</v>
      </c>
      <c r="E2800" s="5">
        <v>2</v>
      </c>
      <c r="F2800">
        <v>257.48013800000001</v>
      </c>
      <c r="G2800" s="4">
        <v>3</v>
      </c>
      <c r="P2800">
        <v>2</v>
      </c>
      <c r="Q2800" t="str">
        <f>CONCATENATE(C2800,E2800,G2800,I2800)</f>
        <v>23</v>
      </c>
    </row>
    <row r="2801" spans="1:17" x14ac:dyDescent="0.25">
      <c r="A2801">
        <v>3147</v>
      </c>
      <c r="D2801">
        <v>261.478655</v>
      </c>
      <c r="E2801" s="5">
        <v>2</v>
      </c>
      <c r="F2801">
        <v>257.49378400000001</v>
      </c>
      <c r="G2801" s="4">
        <v>3</v>
      </c>
      <c r="H2801">
        <v>261.23495600000001</v>
      </c>
      <c r="I2801" s="3">
        <v>4</v>
      </c>
      <c r="P2801">
        <v>3</v>
      </c>
      <c r="Q2801" t="str">
        <f>CONCATENATE(C2801,E2801,G2801,I2801)</f>
        <v>234</v>
      </c>
    </row>
    <row r="2802" spans="1:17" x14ac:dyDescent="0.25">
      <c r="A2802">
        <v>3148</v>
      </c>
      <c r="F2802">
        <v>257.48737499999999</v>
      </c>
      <c r="G2802" s="4">
        <v>3</v>
      </c>
      <c r="H2802">
        <v>261.349287</v>
      </c>
      <c r="I2802" s="3">
        <v>4</v>
      </c>
      <c r="P2802">
        <v>2</v>
      </c>
      <c r="Q2802" t="str">
        <f>CONCATENATE(C2802,E2802,G2802,I2802)</f>
        <v>34</v>
      </c>
    </row>
    <row r="2803" spans="1:17" x14ac:dyDescent="0.25">
      <c r="A2803">
        <v>3149</v>
      </c>
      <c r="F2803">
        <v>257.52774199999999</v>
      </c>
      <c r="G2803" s="4">
        <v>3</v>
      </c>
      <c r="H2803">
        <v>261.36308500000001</v>
      </c>
      <c r="I2803" s="3">
        <v>4</v>
      </c>
      <c r="P2803">
        <v>2</v>
      </c>
      <c r="Q2803" t="str">
        <f>CONCATENATE(C2803,E2803,G2803,I2803)</f>
        <v>34</v>
      </c>
    </row>
    <row r="2804" spans="1:17" x14ac:dyDescent="0.25">
      <c r="A2804">
        <v>3150</v>
      </c>
      <c r="B2804">
        <v>273.28126700000001</v>
      </c>
      <c r="C2804" s="2">
        <v>1</v>
      </c>
      <c r="F2804">
        <v>257.53895699999998</v>
      </c>
      <c r="G2804" s="4">
        <v>3</v>
      </c>
      <c r="H2804">
        <v>261.31455399999999</v>
      </c>
      <c r="I2804" s="3">
        <v>4</v>
      </c>
      <c r="P2804">
        <v>3</v>
      </c>
      <c r="Q2804" t="str">
        <f>CONCATENATE(C2804,E2804,G2804,I2804)</f>
        <v>134</v>
      </c>
    </row>
    <row r="2805" spans="1:17" x14ac:dyDescent="0.25">
      <c r="A2805">
        <v>3151</v>
      </c>
      <c r="B2805">
        <v>273.37326200000001</v>
      </c>
      <c r="C2805" s="2">
        <v>1</v>
      </c>
      <c r="F2805">
        <v>257.53094299999998</v>
      </c>
      <c r="G2805" s="4">
        <v>3</v>
      </c>
      <c r="H2805">
        <v>261.31553400000001</v>
      </c>
      <c r="I2805" s="3">
        <v>4</v>
      </c>
      <c r="P2805">
        <v>3</v>
      </c>
      <c r="Q2805" t="str">
        <f>CONCATENATE(C2805,E2805,G2805,I2805)</f>
        <v>134</v>
      </c>
    </row>
    <row r="2806" spans="1:17" x14ac:dyDescent="0.25">
      <c r="A2806">
        <v>3152</v>
      </c>
      <c r="B2806">
        <v>273.27816200000001</v>
      </c>
      <c r="C2806" s="2">
        <v>1</v>
      </c>
      <c r="F2806">
        <v>257.48510099999999</v>
      </c>
      <c r="G2806" s="4">
        <v>3</v>
      </c>
      <c r="H2806">
        <v>261.29961600000001</v>
      </c>
      <c r="I2806" s="3">
        <v>4</v>
      </c>
      <c r="P2806">
        <v>3</v>
      </c>
      <c r="Q2806" t="str">
        <f>CONCATENATE(C2806,E2806,G2806,I2806)</f>
        <v>134</v>
      </c>
    </row>
    <row r="2807" spans="1:17" x14ac:dyDescent="0.25">
      <c r="A2807">
        <v>3153</v>
      </c>
      <c r="B2807">
        <v>273.28302200000002</v>
      </c>
      <c r="C2807" s="2">
        <v>1</v>
      </c>
      <c r="F2807">
        <v>257.49336800000003</v>
      </c>
      <c r="G2807" s="4">
        <v>3</v>
      </c>
      <c r="H2807">
        <v>261.26922400000001</v>
      </c>
      <c r="I2807" s="3">
        <v>4</v>
      </c>
      <c r="P2807">
        <v>3</v>
      </c>
      <c r="Q2807" t="str">
        <f>CONCATENATE(C2807,E2807,G2807,I2807)</f>
        <v>134</v>
      </c>
    </row>
    <row r="2808" spans="1:17" x14ac:dyDescent="0.25">
      <c r="A2808">
        <v>3154</v>
      </c>
      <c r="B2808">
        <v>273.26208700000001</v>
      </c>
      <c r="C2808" s="2">
        <v>1</v>
      </c>
      <c r="F2808">
        <v>257.48784000000001</v>
      </c>
      <c r="G2808" s="4">
        <v>3</v>
      </c>
      <c r="H2808">
        <v>261.20916499999998</v>
      </c>
      <c r="I2808" s="3">
        <v>4</v>
      </c>
      <c r="P2808">
        <v>3</v>
      </c>
      <c r="Q2808" t="str">
        <f>CONCATENATE(C2808,E2808,G2808,I2808)</f>
        <v>134</v>
      </c>
    </row>
    <row r="2809" spans="1:17" x14ac:dyDescent="0.25">
      <c r="A2809">
        <v>3155</v>
      </c>
      <c r="B2809">
        <v>273.28730899999999</v>
      </c>
      <c r="C2809" s="2">
        <v>1</v>
      </c>
      <c r="H2809">
        <v>261.24374599999999</v>
      </c>
      <c r="I2809" s="3">
        <v>4</v>
      </c>
      <c r="P2809">
        <v>2</v>
      </c>
      <c r="Q2809" t="str">
        <f>CONCATENATE(C2809,E2809,G2809,I2809)</f>
        <v>14</v>
      </c>
    </row>
    <row r="2810" spans="1:17" x14ac:dyDescent="0.25">
      <c r="A2810">
        <v>3156</v>
      </c>
      <c r="B2810">
        <v>273.33047299999998</v>
      </c>
      <c r="C2810" s="2">
        <v>1</v>
      </c>
      <c r="H2810">
        <v>261.243021</v>
      </c>
      <c r="I2810" s="3">
        <v>4</v>
      </c>
      <c r="P2810">
        <v>2</v>
      </c>
      <c r="Q2810" t="str">
        <f>CONCATENATE(C2810,E2810,G2810,I2810)</f>
        <v>14</v>
      </c>
    </row>
    <row r="2811" spans="1:17" x14ac:dyDescent="0.25">
      <c r="A2811">
        <v>3157</v>
      </c>
      <c r="B2811">
        <v>273.22425600000003</v>
      </c>
      <c r="C2811" s="2">
        <v>1</v>
      </c>
      <c r="H2811">
        <v>261.20988999999997</v>
      </c>
      <c r="I2811" s="3">
        <v>4</v>
      </c>
      <c r="P2811">
        <v>2</v>
      </c>
      <c r="Q2811" t="str">
        <f>CONCATENATE(C2811,E2811,G2811,I2811)</f>
        <v>14</v>
      </c>
    </row>
    <row r="2812" spans="1:17" x14ac:dyDescent="0.25">
      <c r="A2812">
        <v>3158</v>
      </c>
      <c r="B2812">
        <v>273.28126700000001</v>
      </c>
      <c r="C2812" s="2">
        <v>1</v>
      </c>
      <c r="H2812">
        <v>261.23495600000001</v>
      </c>
      <c r="I2812" s="3">
        <v>4</v>
      </c>
      <c r="J2812">
        <v>236.032285</v>
      </c>
      <c r="K2812" t="s">
        <v>22</v>
      </c>
      <c r="Q2812" t="str">
        <f>CONCATENATE(C2812,E2812,G2812,I2812)</f>
        <v>14</v>
      </c>
    </row>
    <row r="2813" spans="1:17" x14ac:dyDescent="0.25">
      <c r="A2813">
        <v>3189</v>
      </c>
      <c r="Q2813" t="str">
        <f>CONCATENATE(C2813,E2813,G2813,I2813)</f>
        <v/>
      </c>
    </row>
    <row r="2814" spans="1:17" x14ac:dyDescent="0.25">
      <c r="A2814">
        <v>3190</v>
      </c>
      <c r="Q2814" t="str">
        <f>CONCATENATE(C2814,E2814,G2814,I2814)</f>
        <v/>
      </c>
    </row>
    <row r="2815" spans="1:17" x14ac:dyDescent="0.25">
      <c r="A2815">
        <v>3191</v>
      </c>
      <c r="J2815">
        <v>236.032285</v>
      </c>
      <c r="K2815" t="s">
        <v>22</v>
      </c>
      <c r="Q2815" t="str">
        <f>CONCATENATE(C2815,E2815,G2815,I2815)</f>
        <v/>
      </c>
    </row>
    <row r="2816" spans="1:17" x14ac:dyDescent="0.25">
      <c r="A2816">
        <v>3192</v>
      </c>
      <c r="Q2816" t="str">
        <f>CONCATENATE(C2816,E2816,G2816,I2816)</f>
        <v/>
      </c>
    </row>
    <row r="2817" spans="1:17" x14ac:dyDescent="0.25">
      <c r="A2817">
        <v>3193</v>
      </c>
      <c r="B2817">
        <v>241.790291</v>
      </c>
      <c r="C2817" s="2">
        <v>1</v>
      </c>
      <c r="H2817">
        <v>253.89821000000001</v>
      </c>
      <c r="I2817" s="3">
        <v>4</v>
      </c>
      <c r="P2817">
        <v>2</v>
      </c>
      <c r="Q2817" t="str">
        <f>CONCATENATE(C2817,E2817,G2817,I2817)</f>
        <v>14</v>
      </c>
    </row>
    <row r="2818" spans="1:17" x14ac:dyDescent="0.25">
      <c r="A2818">
        <v>3194</v>
      </c>
      <c r="B2818">
        <v>241.79592500000001</v>
      </c>
      <c r="C2818" s="2">
        <v>1</v>
      </c>
      <c r="H2818">
        <v>253.90859799999998</v>
      </c>
      <c r="I2818" s="3">
        <v>4</v>
      </c>
      <c r="P2818">
        <v>2</v>
      </c>
      <c r="Q2818" t="str">
        <f>CONCATENATE(C2818,E2818,G2818,I2818)</f>
        <v>14</v>
      </c>
    </row>
    <row r="2819" spans="1:17" x14ac:dyDescent="0.25">
      <c r="A2819">
        <v>3195</v>
      </c>
      <c r="B2819">
        <v>241.764656</v>
      </c>
      <c r="C2819" s="2">
        <v>1</v>
      </c>
      <c r="H2819">
        <v>253.92058700000001</v>
      </c>
      <c r="I2819" s="3">
        <v>4</v>
      </c>
      <c r="P2819">
        <v>2</v>
      </c>
      <c r="Q2819" t="str">
        <f>CONCATENATE(C2819,E2819,G2819,I2819)</f>
        <v>14</v>
      </c>
    </row>
    <row r="2820" spans="1:17" x14ac:dyDescent="0.25">
      <c r="A2820">
        <v>3196</v>
      </c>
      <c r="B2820">
        <v>241.765638</v>
      </c>
      <c r="C2820" s="2">
        <v>1</v>
      </c>
      <c r="H2820">
        <v>253.96834699999999</v>
      </c>
      <c r="I2820" s="3">
        <v>4</v>
      </c>
      <c r="P2820">
        <v>2</v>
      </c>
      <c r="Q2820" t="str">
        <f>CONCATENATE(C2820,E2820,G2820,I2820)</f>
        <v>14</v>
      </c>
    </row>
    <row r="2821" spans="1:17" x14ac:dyDescent="0.25">
      <c r="A2821">
        <v>3197</v>
      </c>
      <c r="B2821">
        <v>241.73116300000001</v>
      </c>
      <c r="C2821" s="2">
        <v>1</v>
      </c>
      <c r="H2821">
        <v>254.016931</v>
      </c>
      <c r="I2821" s="3">
        <v>4</v>
      </c>
      <c r="P2821">
        <v>2</v>
      </c>
      <c r="Q2821" t="str">
        <f>CONCATENATE(C2821,E2821,G2821,I2821)</f>
        <v>14</v>
      </c>
    </row>
    <row r="2822" spans="1:17" x14ac:dyDescent="0.25">
      <c r="A2822">
        <v>3198</v>
      </c>
      <c r="B2822">
        <v>241.76139799999999</v>
      </c>
      <c r="C2822" s="2">
        <v>1</v>
      </c>
      <c r="H2822">
        <v>254.004526</v>
      </c>
      <c r="I2822" s="3">
        <v>4</v>
      </c>
      <c r="P2822">
        <v>2</v>
      </c>
      <c r="Q2822" t="str">
        <f>CONCATENATE(C2822,E2822,G2822,I2822)</f>
        <v>14</v>
      </c>
    </row>
    <row r="2823" spans="1:17" x14ac:dyDescent="0.25">
      <c r="A2823">
        <v>3199</v>
      </c>
      <c r="B2823">
        <v>241.78491600000001</v>
      </c>
      <c r="C2823" s="2">
        <v>1</v>
      </c>
      <c r="H2823">
        <v>254.01775900000001</v>
      </c>
      <c r="I2823" s="3">
        <v>4</v>
      </c>
      <c r="P2823">
        <v>2</v>
      </c>
      <c r="Q2823" t="str">
        <f>CONCATENATE(C2823,E2823,G2823,I2823)</f>
        <v>14</v>
      </c>
    </row>
    <row r="2824" spans="1:17" x14ac:dyDescent="0.25">
      <c r="A2824">
        <v>3200</v>
      </c>
      <c r="B2824">
        <v>241.80388399999998</v>
      </c>
      <c r="C2824" s="2">
        <v>1</v>
      </c>
      <c r="H2824">
        <v>253.99946</v>
      </c>
      <c r="I2824" s="3">
        <v>4</v>
      </c>
      <c r="P2824">
        <v>2</v>
      </c>
      <c r="Q2824" t="str">
        <f>CONCATENATE(C2824,E2824,G2824,I2824)</f>
        <v>14</v>
      </c>
    </row>
    <row r="2825" spans="1:17" x14ac:dyDescent="0.25">
      <c r="A2825">
        <v>3201</v>
      </c>
      <c r="B2825">
        <v>241.752094</v>
      </c>
      <c r="C2825" s="2">
        <v>1</v>
      </c>
      <c r="H2825">
        <v>254.026285</v>
      </c>
      <c r="I2825" s="3">
        <v>4</v>
      </c>
      <c r="P2825">
        <v>2</v>
      </c>
      <c r="Q2825" t="str">
        <f>CONCATENATE(C2825,E2825,G2825,I2825)</f>
        <v>14</v>
      </c>
    </row>
    <row r="2826" spans="1:17" x14ac:dyDescent="0.25">
      <c r="A2826">
        <v>3202</v>
      </c>
      <c r="B2826">
        <v>241.72413399999999</v>
      </c>
      <c r="C2826" s="2">
        <v>1</v>
      </c>
      <c r="H2826">
        <v>254.03212500000001</v>
      </c>
      <c r="I2826" s="3">
        <v>4</v>
      </c>
      <c r="P2826">
        <v>2</v>
      </c>
      <c r="Q2826" t="str">
        <f>CONCATENATE(C2826,E2826,G2826,I2826)</f>
        <v>14</v>
      </c>
    </row>
    <row r="2827" spans="1:17" x14ac:dyDescent="0.25">
      <c r="A2827">
        <v>3203</v>
      </c>
      <c r="B2827">
        <v>241.740724</v>
      </c>
      <c r="C2827" s="2">
        <v>1</v>
      </c>
      <c r="H2827">
        <v>253.99967000000001</v>
      </c>
      <c r="I2827" s="3">
        <v>4</v>
      </c>
      <c r="P2827">
        <v>2</v>
      </c>
      <c r="Q2827" t="str">
        <f>CONCATENATE(C2827,E2827,G2827,I2827)</f>
        <v>14</v>
      </c>
    </row>
    <row r="2828" spans="1:17" x14ac:dyDescent="0.25">
      <c r="A2828">
        <v>3204</v>
      </c>
      <c r="B2828">
        <v>241.76946000000001</v>
      </c>
      <c r="C2828" s="2">
        <v>1</v>
      </c>
      <c r="H2828">
        <v>253.957391</v>
      </c>
      <c r="I2828" s="3">
        <v>4</v>
      </c>
      <c r="P2828">
        <v>2</v>
      </c>
      <c r="Q2828" t="str">
        <f>CONCATENATE(C2828,E2828,G2828,I2828)</f>
        <v>14</v>
      </c>
    </row>
    <row r="2829" spans="1:17" x14ac:dyDescent="0.25">
      <c r="A2829">
        <v>3205</v>
      </c>
      <c r="B2829">
        <v>241.790291</v>
      </c>
      <c r="C2829" s="2">
        <v>1</v>
      </c>
      <c r="H2829">
        <v>253.887563</v>
      </c>
      <c r="I2829" s="3">
        <v>4</v>
      </c>
      <c r="P2829">
        <v>2</v>
      </c>
      <c r="Q2829" t="str">
        <f>CONCATENATE(C2829,E2829,G2829,I2829)</f>
        <v>14</v>
      </c>
    </row>
    <row r="2830" spans="1:17" x14ac:dyDescent="0.25">
      <c r="A2830">
        <v>3206</v>
      </c>
      <c r="F2830">
        <v>243.60798</v>
      </c>
      <c r="G2830" s="4">
        <v>3</v>
      </c>
      <c r="H2830">
        <v>253.82269400000001</v>
      </c>
      <c r="I2830" s="3">
        <v>4</v>
      </c>
      <c r="P2830">
        <v>2</v>
      </c>
      <c r="Q2830" t="str">
        <f>CONCATENATE(C2830,E2830,G2830,I2830)</f>
        <v>34</v>
      </c>
    </row>
    <row r="2831" spans="1:17" x14ac:dyDescent="0.25">
      <c r="A2831">
        <v>3207</v>
      </c>
      <c r="F2831">
        <v>243.64462399999999</v>
      </c>
      <c r="G2831" s="4">
        <v>3</v>
      </c>
      <c r="H2831">
        <v>253.89821000000001</v>
      </c>
      <c r="I2831" s="3">
        <v>4</v>
      </c>
      <c r="P2831">
        <v>2</v>
      </c>
      <c r="Q2831" t="str">
        <f>CONCATENATE(C2831,E2831,G2831,I2831)</f>
        <v>34</v>
      </c>
    </row>
    <row r="2832" spans="1:17" x14ac:dyDescent="0.25">
      <c r="A2832">
        <v>3208</v>
      </c>
      <c r="D2832">
        <v>230.315111</v>
      </c>
      <c r="E2832" s="5">
        <v>2</v>
      </c>
      <c r="F2832">
        <v>243.59397300000001</v>
      </c>
      <c r="G2832" s="4">
        <v>3</v>
      </c>
      <c r="P2832">
        <v>2</v>
      </c>
      <c r="Q2832" t="str">
        <f>CONCATENATE(C2832,E2832,G2832,I2832)</f>
        <v>23</v>
      </c>
    </row>
    <row r="2833" spans="1:17" x14ac:dyDescent="0.25">
      <c r="A2833">
        <v>3209</v>
      </c>
      <c r="D2833">
        <v>230.26244299999999</v>
      </c>
      <c r="E2833" s="5">
        <v>2</v>
      </c>
      <c r="F2833">
        <v>243.562341</v>
      </c>
      <c r="G2833" s="4">
        <v>3</v>
      </c>
      <c r="P2833">
        <v>2</v>
      </c>
      <c r="Q2833" t="str">
        <f>CONCATENATE(C2833,E2833,G2833,I2833)</f>
        <v>23</v>
      </c>
    </row>
    <row r="2834" spans="1:17" x14ac:dyDescent="0.25">
      <c r="A2834">
        <v>3210</v>
      </c>
      <c r="D2834">
        <v>230.25432900000001</v>
      </c>
      <c r="E2834" s="5">
        <v>2</v>
      </c>
      <c r="F2834">
        <v>243.54828000000001</v>
      </c>
      <c r="G2834" s="4">
        <v>3</v>
      </c>
      <c r="P2834">
        <v>2</v>
      </c>
      <c r="Q2834" t="str">
        <f>CONCATENATE(C2834,E2834,G2834,I2834)</f>
        <v>23</v>
      </c>
    </row>
    <row r="2835" spans="1:17" x14ac:dyDescent="0.25">
      <c r="A2835">
        <v>3211</v>
      </c>
      <c r="D2835">
        <v>230.33387300000001</v>
      </c>
      <c r="E2835" s="5">
        <v>2</v>
      </c>
      <c r="F2835">
        <v>243.616815</v>
      </c>
      <c r="G2835" s="4">
        <v>3</v>
      </c>
      <c r="P2835">
        <v>2</v>
      </c>
      <c r="Q2835" t="str">
        <f>CONCATENATE(C2835,E2835,G2835,I2835)</f>
        <v>23</v>
      </c>
    </row>
    <row r="2836" spans="1:17" x14ac:dyDescent="0.25">
      <c r="A2836">
        <v>3212</v>
      </c>
      <c r="D2836">
        <v>230.31454199999999</v>
      </c>
      <c r="E2836" s="5">
        <v>2</v>
      </c>
      <c r="F2836">
        <v>243.60503199999999</v>
      </c>
      <c r="G2836" s="4">
        <v>3</v>
      </c>
      <c r="P2836">
        <v>2</v>
      </c>
      <c r="Q2836" t="str">
        <f>CONCATENATE(C2836,E2836,G2836,I2836)</f>
        <v>23</v>
      </c>
    </row>
    <row r="2837" spans="1:17" x14ac:dyDescent="0.25">
      <c r="A2837">
        <v>3213</v>
      </c>
      <c r="D2837">
        <v>230.29381699999999</v>
      </c>
      <c r="E2837" s="5">
        <v>2</v>
      </c>
      <c r="F2837">
        <v>243.59681499999999</v>
      </c>
      <c r="G2837" s="4">
        <v>3</v>
      </c>
      <c r="P2837">
        <v>2</v>
      </c>
      <c r="Q2837" t="str">
        <f>CONCATENATE(C2837,E2837,G2837,I2837)</f>
        <v>23</v>
      </c>
    </row>
    <row r="2838" spans="1:17" x14ac:dyDescent="0.25">
      <c r="A2838">
        <v>3214</v>
      </c>
      <c r="D2838">
        <v>230.337906</v>
      </c>
      <c r="E2838" s="5">
        <v>2</v>
      </c>
      <c r="F2838">
        <v>243.68111199999998</v>
      </c>
      <c r="G2838" s="4">
        <v>3</v>
      </c>
      <c r="P2838">
        <v>2</v>
      </c>
      <c r="Q2838" t="str">
        <f>CONCATENATE(C2838,E2838,G2838,I2838)</f>
        <v>23</v>
      </c>
    </row>
    <row r="2839" spans="1:17" x14ac:dyDescent="0.25">
      <c r="A2839">
        <v>3215</v>
      </c>
      <c r="D2839">
        <v>230.35909599999999</v>
      </c>
      <c r="E2839" s="5">
        <v>2</v>
      </c>
      <c r="F2839">
        <v>243.62317099999999</v>
      </c>
      <c r="G2839" s="4">
        <v>3</v>
      </c>
      <c r="P2839">
        <v>2</v>
      </c>
      <c r="Q2839" t="str">
        <f>CONCATENATE(C2839,E2839,G2839,I2839)</f>
        <v>23</v>
      </c>
    </row>
    <row r="2840" spans="1:17" x14ac:dyDescent="0.25">
      <c r="A2840">
        <v>3216</v>
      </c>
      <c r="D2840">
        <v>230.37274099999999</v>
      </c>
      <c r="E2840" s="5">
        <v>2</v>
      </c>
      <c r="F2840">
        <v>243.51458099999999</v>
      </c>
      <c r="G2840" s="4">
        <v>3</v>
      </c>
      <c r="P2840">
        <v>2</v>
      </c>
      <c r="Q2840" t="str">
        <f>CONCATENATE(C2840,E2840,G2840,I2840)</f>
        <v>23</v>
      </c>
    </row>
    <row r="2841" spans="1:17" x14ac:dyDescent="0.25">
      <c r="A2841">
        <v>3217</v>
      </c>
      <c r="D2841">
        <v>230.339868</v>
      </c>
      <c r="E2841" s="5">
        <v>2</v>
      </c>
      <c r="F2841">
        <v>243.560011</v>
      </c>
      <c r="G2841" s="4">
        <v>3</v>
      </c>
      <c r="P2841">
        <v>2</v>
      </c>
      <c r="Q2841" t="str">
        <f>CONCATENATE(C2841,E2841,G2841,I2841)</f>
        <v>23</v>
      </c>
    </row>
    <row r="2842" spans="1:17" x14ac:dyDescent="0.25">
      <c r="A2842">
        <v>3218</v>
      </c>
      <c r="D2842">
        <v>230.29836599999999</v>
      </c>
      <c r="E2842" s="5">
        <v>2</v>
      </c>
      <c r="F2842">
        <v>243.60798</v>
      </c>
      <c r="G2842" s="4">
        <v>3</v>
      </c>
      <c r="P2842">
        <v>2</v>
      </c>
      <c r="Q2842" t="str">
        <f>CONCATENATE(C2842,E2842,G2842,I2842)</f>
        <v>23</v>
      </c>
    </row>
    <row r="2843" spans="1:17" x14ac:dyDescent="0.25">
      <c r="A2843">
        <v>3219</v>
      </c>
      <c r="D2843">
        <v>230.24812700000001</v>
      </c>
      <c r="E2843" s="5">
        <v>2</v>
      </c>
      <c r="P2843">
        <v>1</v>
      </c>
      <c r="Q2843" t="str">
        <f>CONCATENATE(C2843,E2843,G2843,I2843)</f>
        <v>2</v>
      </c>
    </row>
    <row r="2844" spans="1:17" x14ac:dyDescent="0.25">
      <c r="A2844">
        <v>3220</v>
      </c>
      <c r="D2844">
        <v>230.315111</v>
      </c>
      <c r="E2844" s="5">
        <v>2</v>
      </c>
      <c r="P2844">
        <v>1</v>
      </c>
      <c r="Q2844" t="str">
        <f>CONCATENATE(C2844,E2844,G2844,I2844)</f>
        <v>2</v>
      </c>
    </row>
    <row r="2845" spans="1:17" x14ac:dyDescent="0.25">
      <c r="A2845">
        <v>3221</v>
      </c>
      <c r="D2845">
        <v>230.315111</v>
      </c>
      <c r="E2845" s="5">
        <v>2</v>
      </c>
      <c r="P2845">
        <v>1</v>
      </c>
      <c r="Q2845" t="str">
        <f>CONCATENATE(C2845,E2845,G2845,I2845)</f>
        <v>2</v>
      </c>
    </row>
    <row r="2846" spans="1:17" x14ac:dyDescent="0.25">
      <c r="A2846">
        <v>3222</v>
      </c>
      <c r="P2846">
        <v>0</v>
      </c>
      <c r="Q2846" t="str">
        <f>CONCATENATE(C2846,E2846,G2846,I2846)</f>
        <v/>
      </c>
    </row>
    <row r="2847" spans="1:17" x14ac:dyDescent="0.25">
      <c r="A2847">
        <v>3223</v>
      </c>
      <c r="B2847">
        <v>219.96704499999998</v>
      </c>
      <c r="C2847" s="2">
        <v>1</v>
      </c>
      <c r="H2847">
        <v>230.114519</v>
      </c>
      <c r="I2847" s="3">
        <v>4</v>
      </c>
      <c r="P2847">
        <v>2</v>
      </c>
      <c r="Q2847" t="str">
        <f>CONCATENATE(C2847,E2847,G2847,I2847)</f>
        <v>14</v>
      </c>
    </row>
    <row r="2848" spans="1:17" x14ac:dyDescent="0.25">
      <c r="A2848">
        <v>3224</v>
      </c>
      <c r="B2848">
        <v>219.979345</v>
      </c>
      <c r="C2848" s="2">
        <v>1</v>
      </c>
      <c r="H2848">
        <v>230.09281100000001</v>
      </c>
      <c r="I2848" s="3">
        <v>4</v>
      </c>
      <c r="P2848">
        <v>2</v>
      </c>
      <c r="Q2848" t="str">
        <f>CONCATENATE(C2848,E2848,G2848,I2848)</f>
        <v>14</v>
      </c>
    </row>
    <row r="2849" spans="1:17" x14ac:dyDescent="0.25">
      <c r="A2849">
        <v>3225</v>
      </c>
      <c r="B2849">
        <v>220.075637</v>
      </c>
      <c r="C2849" s="2">
        <v>1</v>
      </c>
      <c r="H2849">
        <v>230.12051600000001</v>
      </c>
      <c r="I2849" s="3">
        <v>4</v>
      </c>
      <c r="P2849">
        <v>2</v>
      </c>
      <c r="Q2849" t="str">
        <f>CONCATENATE(C2849,E2849,G2849,I2849)</f>
        <v>14</v>
      </c>
    </row>
    <row r="2850" spans="1:17" x14ac:dyDescent="0.25">
      <c r="A2850">
        <v>3226</v>
      </c>
      <c r="B2850">
        <v>220.00849600000001</v>
      </c>
      <c r="C2850" s="2">
        <v>1</v>
      </c>
      <c r="H2850">
        <v>230.09482499999999</v>
      </c>
      <c r="I2850" s="3">
        <v>4</v>
      </c>
      <c r="P2850">
        <v>2</v>
      </c>
      <c r="Q2850" t="str">
        <f>CONCATENATE(C2850,E2850,G2850,I2850)</f>
        <v>14</v>
      </c>
    </row>
    <row r="2851" spans="1:17" x14ac:dyDescent="0.25">
      <c r="A2851">
        <v>3227</v>
      </c>
      <c r="B2851">
        <v>219.98575500000001</v>
      </c>
      <c r="C2851" s="2">
        <v>1</v>
      </c>
      <c r="H2851">
        <v>230.171684</v>
      </c>
      <c r="I2851" s="3">
        <v>4</v>
      </c>
      <c r="P2851">
        <v>2</v>
      </c>
      <c r="Q2851" t="str">
        <f>CONCATENATE(C2851,E2851,G2851,I2851)</f>
        <v>14</v>
      </c>
    </row>
    <row r="2852" spans="1:17" x14ac:dyDescent="0.25">
      <c r="A2852">
        <v>3228</v>
      </c>
      <c r="B2852">
        <v>220.04049000000001</v>
      </c>
      <c r="C2852" s="2">
        <v>1</v>
      </c>
      <c r="H2852">
        <v>230.12986900000001</v>
      </c>
      <c r="I2852" s="3">
        <v>4</v>
      </c>
      <c r="P2852">
        <v>2</v>
      </c>
      <c r="Q2852" t="str">
        <f>CONCATENATE(C2852,E2852,G2852,I2852)</f>
        <v>14</v>
      </c>
    </row>
    <row r="2853" spans="1:17" x14ac:dyDescent="0.25">
      <c r="A2853">
        <v>3229</v>
      </c>
      <c r="B2853">
        <v>220.033357</v>
      </c>
      <c r="C2853" s="2">
        <v>1</v>
      </c>
      <c r="H2853">
        <v>230.22859</v>
      </c>
      <c r="I2853" s="3">
        <v>4</v>
      </c>
      <c r="P2853">
        <v>2</v>
      </c>
      <c r="Q2853" t="str">
        <f>CONCATENATE(C2853,E2853,G2853,I2853)</f>
        <v>14</v>
      </c>
    </row>
    <row r="2854" spans="1:17" x14ac:dyDescent="0.25">
      <c r="A2854">
        <v>3230</v>
      </c>
      <c r="B2854">
        <v>220.036303</v>
      </c>
      <c r="C2854" s="2">
        <v>1</v>
      </c>
      <c r="H2854">
        <v>230.20496900000001</v>
      </c>
      <c r="I2854" s="3">
        <v>4</v>
      </c>
      <c r="P2854">
        <v>2</v>
      </c>
      <c r="Q2854" t="str">
        <f>CONCATENATE(C2854,E2854,G2854,I2854)</f>
        <v>14</v>
      </c>
    </row>
    <row r="2855" spans="1:17" x14ac:dyDescent="0.25">
      <c r="A2855">
        <v>3231</v>
      </c>
      <c r="B2855">
        <v>220.065506</v>
      </c>
      <c r="C2855" s="2">
        <v>1</v>
      </c>
      <c r="H2855">
        <v>230.21484000000001</v>
      </c>
      <c r="I2855" s="3">
        <v>4</v>
      </c>
      <c r="P2855">
        <v>2</v>
      </c>
      <c r="Q2855" t="str">
        <f>CONCATENATE(C2855,E2855,G2855,I2855)</f>
        <v>14</v>
      </c>
    </row>
    <row r="2856" spans="1:17" x14ac:dyDescent="0.25">
      <c r="A2856">
        <v>3232</v>
      </c>
      <c r="B2856">
        <v>220.041731</v>
      </c>
      <c r="C2856" s="2">
        <v>1</v>
      </c>
      <c r="H2856">
        <v>230.23763399999999</v>
      </c>
      <c r="I2856" s="3">
        <v>4</v>
      </c>
      <c r="P2856">
        <v>2</v>
      </c>
      <c r="Q2856" t="str">
        <f>CONCATENATE(C2856,E2856,G2856,I2856)</f>
        <v>14</v>
      </c>
    </row>
    <row r="2857" spans="1:17" x14ac:dyDescent="0.25">
      <c r="A2857">
        <v>3233</v>
      </c>
      <c r="B2857">
        <v>219.96704499999998</v>
      </c>
      <c r="C2857" s="2">
        <v>1</v>
      </c>
      <c r="H2857">
        <v>230.35160199999999</v>
      </c>
      <c r="I2857" s="3">
        <v>4</v>
      </c>
      <c r="P2857">
        <v>2</v>
      </c>
      <c r="Q2857" t="str">
        <f>CONCATENATE(C2857,E2857,G2857,I2857)</f>
        <v>14</v>
      </c>
    </row>
    <row r="2858" spans="1:17" x14ac:dyDescent="0.25">
      <c r="A2858">
        <v>3234</v>
      </c>
      <c r="F2858">
        <v>220.57125099999999</v>
      </c>
      <c r="G2858" s="4">
        <v>3</v>
      </c>
      <c r="H2858">
        <v>230.114519</v>
      </c>
      <c r="I2858" s="3">
        <v>4</v>
      </c>
      <c r="P2858">
        <v>2</v>
      </c>
      <c r="Q2858" t="str">
        <f>CONCATENATE(C2858,E2858,G2858,I2858)</f>
        <v>34</v>
      </c>
    </row>
    <row r="2859" spans="1:17" x14ac:dyDescent="0.25">
      <c r="A2859">
        <v>3235</v>
      </c>
      <c r="F2859">
        <v>220.57125099999999</v>
      </c>
      <c r="G2859" s="4">
        <v>3</v>
      </c>
      <c r="P2859">
        <v>1</v>
      </c>
      <c r="Q2859" t="str">
        <f>CONCATENATE(C2859,E2859,G2859,I2859)</f>
        <v>3</v>
      </c>
    </row>
    <row r="2860" spans="1:17" x14ac:dyDescent="0.25">
      <c r="A2860">
        <v>3236</v>
      </c>
      <c r="D2860">
        <v>209.260234</v>
      </c>
      <c r="E2860" s="5">
        <v>2</v>
      </c>
      <c r="F2860">
        <v>220.633172</v>
      </c>
      <c r="G2860" s="4">
        <v>3</v>
      </c>
      <c r="P2860">
        <v>2</v>
      </c>
      <c r="Q2860" t="str">
        <f>CONCATENATE(C2860,E2860,G2860,I2860)</f>
        <v>23</v>
      </c>
    </row>
    <row r="2861" spans="1:17" x14ac:dyDescent="0.25">
      <c r="A2861">
        <v>3237</v>
      </c>
      <c r="D2861">
        <v>209.27665999999999</v>
      </c>
      <c r="E2861" s="5">
        <v>2</v>
      </c>
      <c r="F2861">
        <v>220.63358500000001</v>
      </c>
      <c r="G2861" s="4">
        <v>3</v>
      </c>
      <c r="P2861">
        <v>2</v>
      </c>
      <c r="Q2861" t="str">
        <f>CONCATENATE(C2861,E2861,G2861,I2861)</f>
        <v>23</v>
      </c>
    </row>
    <row r="2862" spans="1:17" x14ac:dyDescent="0.25">
      <c r="A2862">
        <v>3238</v>
      </c>
      <c r="D2862">
        <v>209.30775399999999</v>
      </c>
      <c r="E2862" s="5">
        <v>2</v>
      </c>
      <c r="F2862">
        <v>220.58530999999999</v>
      </c>
      <c r="G2862" s="4">
        <v>3</v>
      </c>
      <c r="P2862">
        <v>2</v>
      </c>
      <c r="Q2862" t="str">
        <f>CONCATENATE(C2862,E2862,G2862,I2862)</f>
        <v>23</v>
      </c>
    </row>
    <row r="2863" spans="1:17" x14ac:dyDescent="0.25">
      <c r="A2863">
        <v>3239</v>
      </c>
      <c r="D2863">
        <v>209.273425</v>
      </c>
      <c r="E2863" s="5">
        <v>2</v>
      </c>
      <c r="F2863">
        <v>220.582674</v>
      </c>
      <c r="G2863" s="4">
        <v>3</v>
      </c>
      <c r="P2863">
        <v>2</v>
      </c>
      <c r="Q2863" t="str">
        <f>CONCATENATE(C2863,E2863,G2863,I2863)</f>
        <v>23</v>
      </c>
    </row>
    <row r="2864" spans="1:17" x14ac:dyDescent="0.25">
      <c r="A2864">
        <v>3240</v>
      </c>
      <c r="D2864">
        <v>209.28799699999999</v>
      </c>
      <c r="E2864" s="5">
        <v>2</v>
      </c>
      <c r="F2864">
        <v>220.57652300000001</v>
      </c>
      <c r="G2864" s="4">
        <v>3</v>
      </c>
      <c r="P2864">
        <v>2</v>
      </c>
      <c r="Q2864" t="str">
        <f>CONCATENATE(C2864,E2864,G2864,I2864)</f>
        <v>23</v>
      </c>
    </row>
    <row r="2865" spans="1:17" x14ac:dyDescent="0.25">
      <c r="A2865">
        <v>3241</v>
      </c>
      <c r="D2865">
        <v>209.311656</v>
      </c>
      <c r="E2865" s="5">
        <v>2</v>
      </c>
      <c r="F2865">
        <v>220.58675700000001</v>
      </c>
      <c r="G2865" s="4">
        <v>3</v>
      </c>
      <c r="P2865">
        <v>2</v>
      </c>
      <c r="Q2865" t="str">
        <f>CONCATENATE(C2865,E2865,G2865,I2865)</f>
        <v>23</v>
      </c>
    </row>
    <row r="2866" spans="1:17" x14ac:dyDescent="0.25">
      <c r="A2866">
        <v>3242</v>
      </c>
      <c r="D2866">
        <v>209.33808099999999</v>
      </c>
      <c r="E2866" s="5">
        <v>2</v>
      </c>
      <c r="F2866">
        <v>220.633792</v>
      </c>
      <c r="G2866" s="4">
        <v>3</v>
      </c>
      <c r="P2866">
        <v>2</v>
      </c>
      <c r="Q2866" t="str">
        <f>CONCATENATE(C2866,E2866,G2866,I2866)</f>
        <v>23</v>
      </c>
    </row>
    <row r="2867" spans="1:17" x14ac:dyDescent="0.25">
      <c r="A2867">
        <v>3243</v>
      </c>
      <c r="D2867">
        <v>209.34696099999999</v>
      </c>
      <c r="E2867" s="5">
        <v>2</v>
      </c>
      <c r="F2867">
        <v>220.738868</v>
      </c>
      <c r="G2867" s="4">
        <v>3</v>
      </c>
      <c r="P2867">
        <v>2</v>
      </c>
      <c r="Q2867" t="str">
        <f>CONCATENATE(C2867,E2867,G2867,I2867)</f>
        <v>23</v>
      </c>
    </row>
    <row r="2868" spans="1:17" x14ac:dyDescent="0.25">
      <c r="A2868">
        <v>3244</v>
      </c>
      <c r="D2868">
        <v>209.260234</v>
      </c>
      <c r="E2868" s="5">
        <v>2</v>
      </c>
      <c r="F2868">
        <v>220.88906700000001</v>
      </c>
      <c r="G2868" s="4">
        <v>3</v>
      </c>
      <c r="P2868">
        <v>2</v>
      </c>
      <c r="Q2868" t="str">
        <f>CONCATENATE(C2868,E2868,G2868,I2868)</f>
        <v>23</v>
      </c>
    </row>
    <row r="2869" spans="1:17" x14ac:dyDescent="0.25">
      <c r="A2869">
        <v>3245</v>
      </c>
      <c r="D2869">
        <v>209.414489</v>
      </c>
      <c r="E2869" s="5">
        <v>2</v>
      </c>
      <c r="F2869">
        <v>220.57125099999999</v>
      </c>
      <c r="G2869" s="4">
        <v>3</v>
      </c>
      <c r="P2869">
        <v>2</v>
      </c>
      <c r="Q2869" t="str">
        <f>CONCATENATE(C2869,E2869,G2869,I2869)</f>
        <v>23</v>
      </c>
    </row>
    <row r="2870" spans="1:17" x14ac:dyDescent="0.25">
      <c r="A2870">
        <v>3246</v>
      </c>
      <c r="D2870">
        <v>209.260234</v>
      </c>
      <c r="E2870" s="5">
        <v>2</v>
      </c>
      <c r="P2870">
        <v>1</v>
      </c>
      <c r="Q2870" t="str">
        <f>CONCATENATE(C2870,E2870,G2870,I2870)</f>
        <v>2</v>
      </c>
    </row>
    <row r="2871" spans="1:17" x14ac:dyDescent="0.25">
      <c r="A2871">
        <v>3247</v>
      </c>
      <c r="D2871">
        <v>209.260234</v>
      </c>
      <c r="E2871" s="5">
        <v>2</v>
      </c>
      <c r="P2871">
        <v>1</v>
      </c>
      <c r="Q2871" t="str">
        <f>CONCATENATE(C2871,E2871,G2871,I2871)</f>
        <v>2</v>
      </c>
    </row>
    <row r="2872" spans="1:17" x14ac:dyDescent="0.25">
      <c r="A2872">
        <v>3248</v>
      </c>
      <c r="P2872">
        <v>0</v>
      </c>
      <c r="Q2872" t="str">
        <f>CONCATENATE(C2872,E2872,G2872,I2872)</f>
        <v/>
      </c>
    </row>
    <row r="2873" spans="1:17" x14ac:dyDescent="0.25">
      <c r="A2873">
        <v>3249</v>
      </c>
      <c r="B2873">
        <v>198.43434400000001</v>
      </c>
      <c r="C2873" s="2">
        <v>1</v>
      </c>
      <c r="P2873">
        <v>1</v>
      </c>
      <c r="Q2873" t="str">
        <f>CONCATENATE(C2873,E2873,G2873,I2873)</f>
        <v>1</v>
      </c>
    </row>
    <row r="2874" spans="1:17" x14ac:dyDescent="0.25">
      <c r="A2874">
        <v>3250</v>
      </c>
      <c r="B2874">
        <v>198.47247199999998</v>
      </c>
      <c r="C2874" s="2">
        <v>1</v>
      </c>
      <c r="H2874">
        <v>208.62417099999999</v>
      </c>
      <c r="I2874" s="3">
        <v>4</v>
      </c>
      <c r="P2874">
        <v>2</v>
      </c>
      <c r="Q2874" t="str">
        <f>CONCATENATE(C2874,E2874,G2874,I2874)</f>
        <v>14</v>
      </c>
    </row>
    <row r="2875" spans="1:17" x14ac:dyDescent="0.25">
      <c r="A2875">
        <v>3251</v>
      </c>
      <c r="B2875">
        <v>198.47632099999998</v>
      </c>
      <c r="C2875" s="2">
        <v>1</v>
      </c>
      <c r="H2875">
        <v>208.52061799999998</v>
      </c>
      <c r="I2875" s="3">
        <v>4</v>
      </c>
      <c r="P2875">
        <v>2</v>
      </c>
      <c r="Q2875" t="str">
        <f>CONCATENATE(C2875,E2875,G2875,I2875)</f>
        <v>14</v>
      </c>
    </row>
    <row r="2876" spans="1:17" x14ac:dyDescent="0.25">
      <c r="A2876">
        <v>3252</v>
      </c>
      <c r="B2876">
        <v>198.474681</v>
      </c>
      <c r="C2876" s="2">
        <v>1</v>
      </c>
      <c r="H2876">
        <v>208.53437</v>
      </c>
      <c r="I2876" s="3">
        <v>4</v>
      </c>
      <c r="P2876">
        <v>2</v>
      </c>
      <c r="Q2876" t="str">
        <f>CONCATENATE(C2876,E2876,G2876,I2876)</f>
        <v>14</v>
      </c>
    </row>
    <row r="2877" spans="1:17" x14ac:dyDescent="0.25">
      <c r="A2877">
        <v>3253</v>
      </c>
      <c r="B2877">
        <v>198.475551</v>
      </c>
      <c r="C2877" s="2">
        <v>1</v>
      </c>
      <c r="H2877">
        <v>208.50476399999999</v>
      </c>
      <c r="I2877" s="3">
        <v>4</v>
      </c>
      <c r="P2877">
        <v>2</v>
      </c>
      <c r="Q2877" t="str">
        <f>CONCATENATE(C2877,E2877,G2877,I2877)</f>
        <v>14</v>
      </c>
    </row>
    <row r="2878" spans="1:17" x14ac:dyDescent="0.25">
      <c r="A2878">
        <v>3254</v>
      </c>
      <c r="B2878">
        <v>198.49454</v>
      </c>
      <c r="C2878" s="2">
        <v>1</v>
      </c>
      <c r="H2878">
        <v>208.525443</v>
      </c>
      <c r="I2878" s="3">
        <v>4</v>
      </c>
      <c r="P2878">
        <v>2</v>
      </c>
      <c r="Q2878" t="str">
        <f>CONCATENATE(C2878,E2878,G2878,I2878)</f>
        <v>14</v>
      </c>
    </row>
    <row r="2879" spans="1:17" x14ac:dyDescent="0.25">
      <c r="A2879">
        <v>3255</v>
      </c>
      <c r="B2879">
        <v>198.52030099999999</v>
      </c>
      <c r="C2879" s="2">
        <v>1</v>
      </c>
      <c r="H2879">
        <v>208.60169500000001</v>
      </c>
      <c r="I2879" s="3">
        <v>4</v>
      </c>
      <c r="P2879">
        <v>2</v>
      </c>
      <c r="Q2879" t="str">
        <f>CONCATENATE(C2879,E2879,G2879,I2879)</f>
        <v>14</v>
      </c>
    </row>
    <row r="2880" spans="1:17" x14ac:dyDescent="0.25">
      <c r="A2880">
        <v>3256</v>
      </c>
      <c r="B2880">
        <v>198.47257500000001</v>
      </c>
      <c r="C2880" s="2">
        <v>1</v>
      </c>
      <c r="H2880">
        <v>208.582965</v>
      </c>
      <c r="I2880" s="3">
        <v>4</v>
      </c>
      <c r="P2880">
        <v>2</v>
      </c>
      <c r="Q2880" t="str">
        <f>CONCATENATE(C2880,E2880,G2880,I2880)</f>
        <v>14</v>
      </c>
    </row>
    <row r="2881" spans="1:17" x14ac:dyDescent="0.25">
      <c r="A2881">
        <v>3257</v>
      </c>
      <c r="B2881">
        <v>198.483508</v>
      </c>
      <c r="C2881" s="2">
        <v>1</v>
      </c>
      <c r="H2881">
        <v>208.603286</v>
      </c>
      <c r="I2881" s="3">
        <v>4</v>
      </c>
      <c r="P2881">
        <v>2</v>
      </c>
      <c r="Q2881" t="str">
        <f>CONCATENATE(C2881,E2881,G2881,I2881)</f>
        <v>14</v>
      </c>
    </row>
    <row r="2882" spans="1:17" x14ac:dyDescent="0.25">
      <c r="A2882">
        <v>3258</v>
      </c>
      <c r="B2882">
        <v>198.47395999999998</v>
      </c>
      <c r="C2882" s="2">
        <v>1</v>
      </c>
      <c r="H2882">
        <v>208.56295299999999</v>
      </c>
      <c r="I2882" s="3">
        <v>4</v>
      </c>
      <c r="P2882">
        <v>2</v>
      </c>
      <c r="Q2882" t="str">
        <f>CONCATENATE(C2882,E2882,G2882,I2882)</f>
        <v>14</v>
      </c>
    </row>
    <row r="2883" spans="1:17" x14ac:dyDescent="0.25">
      <c r="A2883">
        <v>3259</v>
      </c>
      <c r="B2883">
        <v>198.43434400000001</v>
      </c>
      <c r="C2883" s="2">
        <v>1</v>
      </c>
      <c r="H2883">
        <v>208.53098599999998</v>
      </c>
      <c r="I2883" s="3">
        <v>4</v>
      </c>
      <c r="P2883">
        <v>2</v>
      </c>
      <c r="Q2883" t="str">
        <f>CONCATENATE(C2883,E2883,G2883,I2883)</f>
        <v>14</v>
      </c>
    </row>
    <row r="2884" spans="1:17" x14ac:dyDescent="0.25">
      <c r="A2884">
        <v>3260</v>
      </c>
      <c r="H2884">
        <v>208.62417099999999</v>
      </c>
      <c r="I2884" s="3">
        <v>4</v>
      </c>
      <c r="P2884">
        <v>1</v>
      </c>
      <c r="Q2884" t="str">
        <f>CONCATENATE(C2884,E2884,G2884,I2884)</f>
        <v>4</v>
      </c>
    </row>
    <row r="2885" spans="1:17" x14ac:dyDescent="0.25">
      <c r="A2885">
        <v>3261</v>
      </c>
      <c r="F2885">
        <v>199.61353600000001</v>
      </c>
      <c r="G2885" s="4">
        <v>3</v>
      </c>
      <c r="H2885">
        <v>208.62417099999999</v>
      </c>
      <c r="I2885" s="3">
        <v>4</v>
      </c>
      <c r="P2885">
        <v>2</v>
      </c>
      <c r="Q2885" t="str">
        <f>CONCATENATE(C2885,E2885,G2885,I2885)</f>
        <v>34</v>
      </c>
    </row>
    <row r="2886" spans="1:17" x14ac:dyDescent="0.25">
      <c r="A2886">
        <v>3262</v>
      </c>
      <c r="F2886">
        <v>199.52429899999998</v>
      </c>
      <c r="G2886" s="4">
        <v>3</v>
      </c>
      <c r="P2886">
        <v>1</v>
      </c>
      <c r="Q2886" t="str">
        <f>CONCATENATE(C2886,E2886,G2886,I2886)</f>
        <v>3</v>
      </c>
    </row>
    <row r="2887" spans="1:17" x14ac:dyDescent="0.25">
      <c r="A2887">
        <v>3263</v>
      </c>
      <c r="D2887">
        <v>185.90029799999999</v>
      </c>
      <c r="E2887" s="5">
        <v>2</v>
      </c>
      <c r="F2887">
        <v>199.59598499999998</v>
      </c>
      <c r="G2887" s="4">
        <v>3</v>
      </c>
      <c r="P2887">
        <v>2</v>
      </c>
      <c r="Q2887" t="str">
        <f>CONCATENATE(C2887,E2887,G2887,I2887)</f>
        <v>23</v>
      </c>
    </row>
    <row r="2888" spans="1:17" x14ac:dyDescent="0.25">
      <c r="A2888">
        <v>3264</v>
      </c>
      <c r="D2888">
        <v>185.90856099999999</v>
      </c>
      <c r="E2888" s="5">
        <v>2</v>
      </c>
      <c r="F2888">
        <v>199.55724599999999</v>
      </c>
      <c r="G2888" s="4">
        <v>3</v>
      </c>
      <c r="P2888">
        <v>2</v>
      </c>
      <c r="Q2888" t="str">
        <f>CONCATENATE(C2888,E2888,G2888,I2888)</f>
        <v>23</v>
      </c>
    </row>
    <row r="2889" spans="1:17" x14ac:dyDescent="0.25">
      <c r="A2889">
        <v>3265</v>
      </c>
      <c r="D2889">
        <v>185.94725</v>
      </c>
      <c r="E2889" s="5">
        <v>2</v>
      </c>
      <c r="F2889">
        <v>199.576232</v>
      </c>
      <c r="G2889" s="4">
        <v>3</v>
      </c>
      <c r="P2889">
        <v>2</v>
      </c>
      <c r="Q2889" t="str">
        <f>CONCATENATE(C2889,E2889,G2889,I2889)</f>
        <v>23</v>
      </c>
    </row>
    <row r="2890" spans="1:17" x14ac:dyDescent="0.25">
      <c r="A2890">
        <v>3266</v>
      </c>
      <c r="D2890">
        <v>185.91574399999999</v>
      </c>
      <c r="E2890" s="5">
        <v>2</v>
      </c>
      <c r="F2890">
        <v>199.61425700000001</v>
      </c>
      <c r="G2890" s="4">
        <v>3</v>
      </c>
      <c r="P2890">
        <v>2</v>
      </c>
      <c r="Q2890" t="str">
        <f>CONCATENATE(C2890,E2890,G2890,I2890)</f>
        <v>23</v>
      </c>
    </row>
    <row r="2891" spans="1:17" x14ac:dyDescent="0.25">
      <c r="A2891">
        <v>3267</v>
      </c>
      <c r="D2891">
        <v>185.92482699999999</v>
      </c>
      <c r="E2891" s="5">
        <v>2</v>
      </c>
      <c r="F2891">
        <v>199.59286</v>
      </c>
      <c r="G2891" s="4">
        <v>3</v>
      </c>
      <c r="P2891">
        <v>2</v>
      </c>
      <c r="Q2891" t="str">
        <f>CONCATENATE(C2891,E2891,G2891,I2891)</f>
        <v>23</v>
      </c>
    </row>
    <row r="2892" spans="1:17" x14ac:dyDescent="0.25">
      <c r="A2892">
        <v>3268</v>
      </c>
      <c r="D2892">
        <v>185.96516</v>
      </c>
      <c r="E2892" s="5">
        <v>2</v>
      </c>
      <c r="F2892">
        <v>199.665626</v>
      </c>
      <c r="G2892" s="4">
        <v>3</v>
      </c>
      <c r="P2892">
        <v>2</v>
      </c>
      <c r="Q2892" t="str">
        <f>CONCATENATE(C2892,E2892,G2892,I2892)</f>
        <v>23</v>
      </c>
    </row>
    <row r="2893" spans="1:17" x14ac:dyDescent="0.25">
      <c r="A2893">
        <v>3269</v>
      </c>
      <c r="D2893">
        <v>185.95479499999999</v>
      </c>
      <c r="E2893" s="5">
        <v>2</v>
      </c>
      <c r="F2893">
        <v>199.64971499999999</v>
      </c>
      <c r="G2893" s="4">
        <v>3</v>
      </c>
      <c r="P2893">
        <v>2</v>
      </c>
      <c r="Q2893" t="str">
        <f>CONCATENATE(C2893,E2893,G2893,I2893)</f>
        <v>23</v>
      </c>
    </row>
    <row r="2894" spans="1:17" x14ac:dyDescent="0.25">
      <c r="A2894">
        <v>3270</v>
      </c>
      <c r="D2894">
        <v>185.96932099999998</v>
      </c>
      <c r="E2894" s="5">
        <v>2</v>
      </c>
      <c r="F2894">
        <v>199.751575</v>
      </c>
      <c r="G2894" s="4">
        <v>3</v>
      </c>
      <c r="P2894">
        <v>2</v>
      </c>
      <c r="Q2894" t="str">
        <f>CONCATENATE(C2894,E2894,G2894,I2894)</f>
        <v>23</v>
      </c>
    </row>
    <row r="2895" spans="1:17" x14ac:dyDescent="0.25">
      <c r="A2895">
        <v>3271</v>
      </c>
      <c r="D2895">
        <v>185.97404</v>
      </c>
      <c r="E2895" s="5">
        <v>2</v>
      </c>
      <c r="F2895">
        <v>199.61353600000001</v>
      </c>
      <c r="G2895" s="4">
        <v>3</v>
      </c>
      <c r="P2895">
        <v>2</v>
      </c>
      <c r="Q2895" t="str">
        <f>CONCATENATE(C2895,E2895,G2895,I2895)</f>
        <v>23</v>
      </c>
    </row>
    <row r="2896" spans="1:17" x14ac:dyDescent="0.25">
      <c r="A2896">
        <v>3272</v>
      </c>
      <c r="D2896">
        <v>185.94478899999999</v>
      </c>
      <c r="E2896" s="5">
        <v>2</v>
      </c>
      <c r="P2896">
        <v>1</v>
      </c>
      <c r="Q2896" t="str">
        <f>CONCATENATE(C2896,E2896,G2896,I2896)</f>
        <v>2</v>
      </c>
    </row>
    <row r="2897" spans="1:17" x14ac:dyDescent="0.25">
      <c r="A2897">
        <v>3273</v>
      </c>
      <c r="D2897">
        <v>185.92533800000001</v>
      </c>
      <c r="E2897" s="5">
        <v>2</v>
      </c>
      <c r="P2897">
        <v>1</v>
      </c>
      <c r="Q2897" t="str">
        <f>CONCATENATE(C2897,E2897,G2897,I2897)</f>
        <v>2</v>
      </c>
    </row>
    <row r="2898" spans="1:17" x14ac:dyDescent="0.25">
      <c r="A2898">
        <v>3274</v>
      </c>
      <c r="D2898">
        <v>185.90029799999999</v>
      </c>
      <c r="E2898" s="5">
        <v>2</v>
      </c>
      <c r="P2898">
        <v>1</v>
      </c>
      <c r="Q2898" t="str">
        <f>CONCATENATE(C2898,E2898,G2898,I2898)</f>
        <v>2</v>
      </c>
    </row>
    <row r="2899" spans="1:17" x14ac:dyDescent="0.25">
      <c r="A2899">
        <v>3275</v>
      </c>
      <c r="D2899">
        <v>185.85863000000001</v>
      </c>
      <c r="E2899" s="5">
        <v>2</v>
      </c>
      <c r="P2899">
        <v>1</v>
      </c>
      <c r="Q2899" t="str">
        <f>CONCATENATE(C2899,E2899,G2899,I2899)</f>
        <v>2</v>
      </c>
    </row>
    <row r="2900" spans="1:17" x14ac:dyDescent="0.25">
      <c r="A2900">
        <v>3276</v>
      </c>
      <c r="B2900">
        <v>174.34879999999998</v>
      </c>
      <c r="C2900" s="2">
        <v>1</v>
      </c>
      <c r="P2900">
        <v>1</v>
      </c>
      <c r="Q2900" t="str">
        <f>CONCATENATE(C2900,E2900,G2900,I2900)</f>
        <v>1</v>
      </c>
    </row>
    <row r="2901" spans="1:17" x14ac:dyDescent="0.25">
      <c r="A2901">
        <v>3277</v>
      </c>
      <c r="B2901">
        <v>174.34289899999999</v>
      </c>
      <c r="C2901" s="2">
        <v>1</v>
      </c>
      <c r="H2901">
        <v>184.948589</v>
      </c>
      <c r="I2901" s="3">
        <v>4</v>
      </c>
      <c r="P2901">
        <v>2</v>
      </c>
      <c r="Q2901" t="str">
        <f>CONCATENATE(C2901,E2901,G2901,I2901)</f>
        <v>14</v>
      </c>
    </row>
    <row r="2902" spans="1:17" x14ac:dyDescent="0.25">
      <c r="A2902">
        <v>3278</v>
      </c>
      <c r="B2902">
        <v>174.34957</v>
      </c>
      <c r="C2902" s="2">
        <v>1</v>
      </c>
      <c r="H2902">
        <v>184.97969000000001</v>
      </c>
      <c r="I2902" s="3">
        <v>4</v>
      </c>
      <c r="P2902">
        <v>2</v>
      </c>
      <c r="Q2902" t="str">
        <f>CONCATENATE(C2902,E2902,G2902,I2902)</f>
        <v>14</v>
      </c>
    </row>
    <row r="2903" spans="1:17" x14ac:dyDescent="0.25">
      <c r="A2903">
        <v>3279</v>
      </c>
      <c r="B2903">
        <v>174.37009499999999</v>
      </c>
      <c r="C2903" s="2">
        <v>1</v>
      </c>
      <c r="H2903">
        <v>184.977431</v>
      </c>
      <c r="I2903" s="3">
        <v>4</v>
      </c>
      <c r="P2903">
        <v>2</v>
      </c>
      <c r="Q2903" t="str">
        <f>CONCATENATE(C2903,E2903,G2903,I2903)</f>
        <v>14</v>
      </c>
    </row>
    <row r="2904" spans="1:17" x14ac:dyDescent="0.25">
      <c r="A2904">
        <v>3280</v>
      </c>
      <c r="B2904">
        <v>174.365272</v>
      </c>
      <c r="C2904" s="2">
        <v>1</v>
      </c>
      <c r="H2904">
        <v>184.95598100000001</v>
      </c>
      <c r="I2904" s="3">
        <v>4</v>
      </c>
      <c r="P2904">
        <v>2</v>
      </c>
      <c r="Q2904" t="str">
        <f>CONCATENATE(C2904,E2904,G2904,I2904)</f>
        <v>14</v>
      </c>
    </row>
    <row r="2905" spans="1:17" x14ac:dyDescent="0.25">
      <c r="A2905">
        <v>3281</v>
      </c>
      <c r="B2905">
        <v>174.35854999999998</v>
      </c>
      <c r="C2905" s="2">
        <v>1</v>
      </c>
      <c r="H2905">
        <v>184.95295299999998</v>
      </c>
      <c r="I2905" s="3">
        <v>4</v>
      </c>
      <c r="P2905">
        <v>2</v>
      </c>
      <c r="Q2905" t="str">
        <f>CONCATENATE(C2905,E2905,G2905,I2905)</f>
        <v>14</v>
      </c>
    </row>
    <row r="2906" spans="1:17" x14ac:dyDescent="0.25">
      <c r="A2906">
        <v>3282</v>
      </c>
      <c r="B2906">
        <v>174.35008199999999</v>
      </c>
      <c r="C2906" s="2">
        <v>1</v>
      </c>
      <c r="H2906">
        <v>184.94037900000001</v>
      </c>
      <c r="I2906" s="3">
        <v>4</v>
      </c>
      <c r="P2906">
        <v>2</v>
      </c>
      <c r="Q2906" t="str">
        <f>CONCATENATE(C2906,E2906,G2906,I2906)</f>
        <v>14</v>
      </c>
    </row>
    <row r="2907" spans="1:17" x14ac:dyDescent="0.25">
      <c r="A2907">
        <v>3283</v>
      </c>
      <c r="B2907">
        <v>174.335868</v>
      </c>
      <c r="C2907" s="2">
        <v>1</v>
      </c>
      <c r="H2907">
        <v>184.96608699999999</v>
      </c>
      <c r="I2907" s="3">
        <v>4</v>
      </c>
      <c r="P2907">
        <v>2</v>
      </c>
      <c r="Q2907" t="str">
        <f>CONCATENATE(C2907,E2907,G2907,I2907)</f>
        <v>14</v>
      </c>
    </row>
    <row r="2908" spans="1:17" x14ac:dyDescent="0.25">
      <c r="A2908">
        <v>3284</v>
      </c>
      <c r="B2908">
        <v>174.350133</v>
      </c>
      <c r="C2908" s="2">
        <v>1</v>
      </c>
      <c r="H2908">
        <v>184.97286099999999</v>
      </c>
      <c r="I2908" s="3">
        <v>4</v>
      </c>
      <c r="P2908">
        <v>2</v>
      </c>
      <c r="Q2908" t="str">
        <f>CONCATENATE(C2908,E2908,G2908,I2908)</f>
        <v>14</v>
      </c>
    </row>
    <row r="2909" spans="1:17" x14ac:dyDescent="0.25">
      <c r="A2909">
        <v>3285</v>
      </c>
      <c r="B2909">
        <v>174.31857600000001</v>
      </c>
      <c r="C2909" s="2">
        <v>1</v>
      </c>
      <c r="H2909">
        <v>184.96552599999998</v>
      </c>
      <c r="I2909" s="3">
        <v>4</v>
      </c>
      <c r="P2909">
        <v>2</v>
      </c>
      <c r="Q2909" t="str">
        <f>CONCATENATE(C2909,E2909,G2909,I2909)</f>
        <v>14</v>
      </c>
    </row>
    <row r="2910" spans="1:17" x14ac:dyDescent="0.25">
      <c r="A2910">
        <v>3286</v>
      </c>
      <c r="B2910">
        <v>174.34879999999998</v>
      </c>
      <c r="C2910" s="2">
        <v>1</v>
      </c>
      <c r="H2910">
        <v>184.87146300000001</v>
      </c>
      <c r="I2910" s="3">
        <v>4</v>
      </c>
      <c r="P2910">
        <v>2</v>
      </c>
      <c r="Q2910" t="str">
        <f>CONCATENATE(C2910,E2910,G2910,I2910)</f>
        <v>14</v>
      </c>
    </row>
    <row r="2911" spans="1:17" x14ac:dyDescent="0.25">
      <c r="A2911">
        <v>3287</v>
      </c>
      <c r="F2911">
        <v>176.31399599999997</v>
      </c>
      <c r="G2911" s="4">
        <v>3</v>
      </c>
      <c r="H2911">
        <v>184.948589</v>
      </c>
      <c r="I2911" s="3">
        <v>4</v>
      </c>
      <c r="P2911">
        <v>2</v>
      </c>
      <c r="Q2911" t="str">
        <f>CONCATENATE(C2911,E2911,G2911,I2911)</f>
        <v>34</v>
      </c>
    </row>
    <row r="2912" spans="1:17" x14ac:dyDescent="0.25">
      <c r="A2912">
        <v>3288</v>
      </c>
      <c r="F2912">
        <v>176.291574</v>
      </c>
      <c r="G2912" s="4">
        <v>3</v>
      </c>
      <c r="H2912">
        <v>184.948589</v>
      </c>
      <c r="I2912" s="3">
        <v>4</v>
      </c>
      <c r="P2912">
        <v>2</v>
      </c>
      <c r="Q2912" t="str">
        <f>CONCATENATE(C2912,E2912,G2912,I2912)</f>
        <v>34</v>
      </c>
    </row>
    <row r="2913" spans="1:17" x14ac:dyDescent="0.25">
      <c r="A2913">
        <v>3289</v>
      </c>
      <c r="F2913">
        <v>176.261504</v>
      </c>
      <c r="G2913" s="4">
        <v>3</v>
      </c>
      <c r="P2913">
        <v>1</v>
      </c>
      <c r="Q2913" t="str">
        <f>CONCATENATE(C2913,E2913,G2913,I2913)</f>
        <v>3</v>
      </c>
    </row>
    <row r="2914" spans="1:17" x14ac:dyDescent="0.25">
      <c r="A2914">
        <v>3290</v>
      </c>
      <c r="D2914">
        <v>163.02550199999999</v>
      </c>
      <c r="E2914" s="5">
        <v>2</v>
      </c>
      <c r="F2914">
        <v>176.25370099999998</v>
      </c>
      <c r="G2914" s="4">
        <v>3</v>
      </c>
      <c r="P2914">
        <v>2</v>
      </c>
      <c r="Q2914" t="str">
        <f>CONCATENATE(C2914,E2914,G2914,I2914)</f>
        <v>23</v>
      </c>
    </row>
    <row r="2915" spans="1:17" x14ac:dyDescent="0.25">
      <c r="A2915">
        <v>3291</v>
      </c>
      <c r="D2915">
        <v>162.919534</v>
      </c>
      <c r="E2915" s="5">
        <v>2</v>
      </c>
      <c r="F2915">
        <v>176.22065499999999</v>
      </c>
      <c r="G2915" s="4">
        <v>3</v>
      </c>
      <c r="P2915">
        <v>2</v>
      </c>
      <c r="Q2915" t="str">
        <f>CONCATENATE(C2915,E2915,G2915,I2915)</f>
        <v>23</v>
      </c>
    </row>
    <row r="2916" spans="1:17" x14ac:dyDescent="0.25">
      <c r="A2916">
        <v>3292</v>
      </c>
      <c r="D2916">
        <v>162.93908599999997</v>
      </c>
      <c r="E2916" s="5">
        <v>2</v>
      </c>
      <c r="F2916">
        <v>176.23692199999999</v>
      </c>
      <c r="G2916" s="4">
        <v>3</v>
      </c>
      <c r="P2916">
        <v>2</v>
      </c>
      <c r="Q2916" t="str">
        <f>CONCATENATE(C2916,E2916,G2916,I2916)</f>
        <v>23</v>
      </c>
    </row>
    <row r="2917" spans="1:17" x14ac:dyDescent="0.25">
      <c r="A2917">
        <v>3293</v>
      </c>
      <c r="D2917">
        <v>162.92369099999999</v>
      </c>
      <c r="E2917" s="5">
        <v>2</v>
      </c>
      <c r="F2917">
        <v>176.21049399999998</v>
      </c>
      <c r="G2917" s="4">
        <v>3</v>
      </c>
      <c r="P2917">
        <v>2</v>
      </c>
      <c r="Q2917" t="str">
        <f>CONCATENATE(C2917,E2917,G2917,I2917)</f>
        <v>23</v>
      </c>
    </row>
    <row r="2918" spans="1:17" x14ac:dyDescent="0.25">
      <c r="A2918">
        <v>3294</v>
      </c>
      <c r="D2918">
        <v>162.91471100000001</v>
      </c>
      <c r="E2918" s="5">
        <v>2</v>
      </c>
      <c r="F2918">
        <v>176.25970599999999</v>
      </c>
      <c r="G2918" s="4">
        <v>3</v>
      </c>
      <c r="P2918">
        <v>2</v>
      </c>
      <c r="Q2918" t="str">
        <f>CONCATENATE(C2918,E2918,G2918,I2918)</f>
        <v>23</v>
      </c>
    </row>
    <row r="2919" spans="1:17" x14ac:dyDescent="0.25">
      <c r="A2919">
        <v>3295</v>
      </c>
      <c r="D2919">
        <v>162.926872</v>
      </c>
      <c r="E2919" s="5">
        <v>2</v>
      </c>
      <c r="F2919">
        <v>176.25847499999998</v>
      </c>
      <c r="G2919" s="4">
        <v>3</v>
      </c>
      <c r="P2919">
        <v>2</v>
      </c>
      <c r="Q2919" t="str">
        <f>CONCATENATE(C2919,E2919,G2919,I2919)</f>
        <v>23</v>
      </c>
    </row>
    <row r="2920" spans="1:17" x14ac:dyDescent="0.25">
      <c r="A2920">
        <v>3296</v>
      </c>
      <c r="D2920">
        <v>162.978703</v>
      </c>
      <c r="E2920" s="5">
        <v>2</v>
      </c>
      <c r="F2920">
        <v>176.27315299999998</v>
      </c>
      <c r="G2920" s="4">
        <v>3</v>
      </c>
      <c r="P2920">
        <v>2</v>
      </c>
      <c r="Q2920" t="str">
        <f>CONCATENATE(C2920,E2920,G2920,I2920)</f>
        <v>23</v>
      </c>
    </row>
    <row r="2921" spans="1:17" x14ac:dyDescent="0.25">
      <c r="A2921">
        <v>3297</v>
      </c>
      <c r="D2921">
        <v>162.93277399999999</v>
      </c>
      <c r="E2921" s="5">
        <v>2</v>
      </c>
      <c r="F2921">
        <v>176.31399599999997</v>
      </c>
      <c r="G2921" s="4">
        <v>3</v>
      </c>
      <c r="P2921">
        <v>2</v>
      </c>
      <c r="Q2921" t="str">
        <f>CONCATENATE(C2921,E2921,G2921,I2921)</f>
        <v>23</v>
      </c>
    </row>
    <row r="2922" spans="1:17" x14ac:dyDescent="0.25">
      <c r="A2922">
        <v>3298</v>
      </c>
      <c r="D2922">
        <v>162.90373</v>
      </c>
      <c r="E2922" s="5">
        <v>2</v>
      </c>
      <c r="P2922">
        <v>1</v>
      </c>
      <c r="Q2922" t="str">
        <f>CONCATENATE(C2922,E2922,G2922,I2922)</f>
        <v>2</v>
      </c>
    </row>
    <row r="2923" spans="1:17" x14ac:dyDescent="0.25">
      <c r="A2923">
        <v>3299</v>
      </c>
      <c r="D2923">
        <v>162.90029099999998</v>
      </c>
      <c r="E2923" s="5">
        <v>2</v>
      </c>
      <c r="P2923">
        <v>1</v>
      </c>
      <c r="Q2923" t="str">
        <f>CONCATENATE(C2923,E2923,G2923,I2923)</f>
        <v>2</v>
      </c>
    </row>
    <row r="2924" spans="1:17" x14ac:dyDescent="0.25">
      <c r="A2924">
        <v>3300</v>
      </c>
      <c r="D2924">
        <v>162.87586499999998</v>
      </c>
      <c r="E2924" s="5">
        <v>2</v>
      </c>
      <c r="P2924">
        <v>1</v>
      </c>
      <c r="Q2924" t="str">
        <f>CONCATENATE(C2924,E2924,G2924,I2924)</f>
        <v>2</v>
      </c>
    </row>
    <row r="2925" spans="1:17" x14ac:dyDescent="0.25">
      <c r="A2925">
        <v>3301</v>
      </c>
      <c r="B2925">
        <v>155.206322</v>
      </c>
      <c r="C2925" s="2">
        <v>1</v>
      </c>
      <c r="D2925">
        <v>163.02550199999999</v>
      </c>
      <c r="E2925" s="5">
        <v>2</v>
      </c>
      <c r="P2925">
        <v>2</v>
      </c>
      <c r="Q2925" t="str">
        <f>CONCATENATE(C2925,E2925,G2925,I2925)</f>
        <v>12</v>
      </c>
    </row>
    <row r="2926" spans="1:17" x14ac:dyDescent="0.25">
      <c r="A2926">
        <v>3302</v>
      </c>
      <c r="B2926">
        <v>155.14895100000001</v>
      </c>
      <c r="C2926" s="2">
        <v>1</v>
      </c>
      <c r="P2926">
        <v>1</v>
      </c>
      <c r="Q2926" t="str">
        <f>CONCATENATE(C2926,E2926,G2926,I2926)</f>
        <v>1</v>
      </c>
    </row>
    <row r="2927" spans="1:17" x14ac:dyDescent="0.25">
      <c r="A2927">
        <v>3303</v>
      </c>
      <c r="B2927">
        <v>155.12786</v>
      </c>
      <c r="C2927" s="2">
        <v>1</v>
      </c>
      <c r="P2927">
        <v>1</v>
      </c>
      <c r="Q2927" t="str">
        <f>CONCATENATE(C2927,E2927,G2927,I2927)</f>
        <v>1</v>
      </c>
    </row>
    <row r="2928" spans="1:17" x14ac:dyDescent="0.25">
      <c r="A2928">
        <v>3304</v>
      </c>
      <c r="B2928">
        <v>155.16347300000001</v>
      </c>
      <c r="C2928" s="2">
        <v>1</v>
      </c>
      <c r="P2928">
        <v>1</v>
      </c>
      <c r="Q2928" t="str">
        <f>CONCATENATE(C2928,E2928,G2928,I2928)</f>
        <v>1</v>
      </c>
    </row>
    <row r="2929" spans="1:17" x14ac:dyDescent="0.25">
      <c r="A2929">
        <v>3305</v>
      </c>
      <c r="B2929">
        <v>155.16008699999998</v>
      </c>
      <c r="C2929" s="2">
        <v>1</v>
      </c>
      <c r="H2929">
        <v>161.63894299999998</v>
      </c>
      <c r="I2929" s="3">
        <v>4</v>
      </c>
      <c r="P2929">
        <v>2</v>
      </c>
      <c r="Q2929" t="str">
        <f>CONCATENATE(C2929,E2929,G2929,I2929)</f>
        <v>14</v>
      </c>
    </row>
    <row r="2930" spans="1:17" x14ac:dyDescent="0.25">
      <c r="A2930">
        <v>3306</v>
      </c>
      <c r="B2930">
        <v>155.15095199999999</v>
      </c>
      <c r="C2930" s="2">
        <v>1</v>
      </c>
      <c r="H2930">
        <v>161.545906</v>
      </c>
      <c r="I2930" s="3">
        <v>4</v>
      </c>
      <c r="P2930">
        <v>2</v>
      </c>
      <c r="Q2930" t="str">
        <f>CONCATENATE(C2930,E2930,G2930,I2930)</f>
        <v>14</v>
      </c>
    </row>
    <row r="2931" spans="1:17" x14ac:dyDescent="0.25">
      <c r="A2931">
        <v>3307</v>
      </c>
      <c r="B2931">
        <v>155.17753399999998</v>
      </c>
      <c r="C2931" s="2">
        <v>1</v>
      </c>
      <c r="H2931">
        <v>161.554169</v>
      </c>
      <c r="I2931" s="3">
        <v>4</v>
      </c>
      <c r="P2931">
        <v>2</v>
      </c>
      <c r="Q2931" t="str">
        <f>CONCATENATE(C2931,E2931,G2931,I2931)</f>
        <v>14</v>
      </c>
    </row>
    <row r="2932" spans="1:17" x14ac:dyDescent="0.25">
      <c r="A2932">
        <v>3308</v>
      </c>
      <c r="B2932">
        <v>155.17973999999998</v>
      </c>
      <c r="C2932" s="2">
        <v>1</v>
      </c>
      <c r="H2932">
        <v>161.55570799999998</v>
      </c>
      <c r="I2932" s="3">
        <v>4</v>
      </c>
      <c r="P2932">
        <v>2</v>
      </c>
      <c r="Q2932" t="str">
        <f>CONCATENATE(C2932,E2932,G2932,I2932)</f>
        <v>14</v>
      </c>
    </row>
    <row r="2933" spans="1:17" x14ac:dyDescent="0.25">
      <c r="A2933">
        <v>3309</v>
      </c>
      <c r="B2933">
        <v>155.138328</v>
      </c>
      <c r="C2933" s="2">
        <v>1</v>
      </c>
      <c r="H2933">
        <v>161.58562599999999</v>
      </c>
      <c r="I2933" s="3">
        <v>4</v>
      </c>
      <c r="P2933">
        <v>2</v>
      </c>
      <c r="Q2933" t="str">
        <f>CONCATENATE(C2933,E2933,G2933,I2933)</f>
        <v>14</v>
      </c>
    </row>
    <row r="2934" spans="1:17" x14ac:dyDescent="0.25">
      <c r="A2934">
        <v>3310</v>
      </c>
      <c r="B2934">
        <v>155.20570599999999</v>
      </c>
      <c r="C2934" s="2">
        <v>1</v>
      </c>
      <c r="H2934">
        <v>161.568793</v>
      </c>
      <c r="I2934" s="3">
        <v>4</v>
      </c>
      <c r="P2934">
        <v>2</v>
      </c>
      <c r="Q2934" t="str">
        <f>CONCATENATE(C2934,E2934,G2934,I2934)</f>
        <v>14</v>
      </c>
    </row>
    <row r="2935" spans="1:17" x14ac:dyDescent="0.25">
      <c r="A2935">
        <v>3311</v>
      </c>
      <c r="B2935">
        <v>155.259896</v>
      </c>
      <c r="C2935" s="2">
        <v>1</v>
      </c>
      <c r="F2935">
        <v>156.998279</v>
      </c>
      <c r="G2935" s="4">
        <v>3</v>
      </c>
      <c r="H2935">
        <v>161.573925</v>
      </c>
      <c r="I2935" s="3">
        <v>4</v>
      </c>
      <c r="P2935">
        <v>3</v>
      </c>
      <c r="Q2935" t="str">
        <f>CONCATENATE(C2935,E2935,G2935,I2935)</f>
        <v>134</v>
      </c>
    </row>
    <row r="2936" spans="1:17" x14ac:dyDescent="0.25">
      <c r="A2936">
        <v>3312</v>
      </c>
      <c r="B2936">
        <v>155.206322</v>
      </c>
      <c r="C2936" s="2">
        <v>1</v>
      </c>
      <c r="F2936">
        <v>156.90909099999999</v>
      </c>
      <c r="G2936" s="4">
        <v>3</v>
      </c>
      <c r="H2936">
        <v>161.585779</v>
      </c>
      <c r="I2936" s="3">
        <v>4</v>
      </c>
      <c r="P2936">
        <v>3</v>
      </c>
      <c r="Q2936" t="str">
        <f>CONCATENATE(C2936,E2936,G2936,I2936)</f>
        <v>134</v>
      </c>
    </row>
    <row r="2937" spans="1:17" x14ac:dyDescent="0.25">
      <c r="A2937">
        <v>3313</v>
      </c>
      <c r="F2937">
        <v>156.97144</v>
      </c>
      <c r="G2937" s="4">
        <v>3</v>
      </c>
      <c r="H2937">
        <v>161.55971099999999</v>
      </c>
      <c r="I2937" s="3">
        <v>4</v>
      </c>
      <c r="P2937">
        <v>2</v>
      </c>
      <c r="Q2937" t="str">
        <f>CONCATENATE(C2937,E2937,G2937,I2937)</f>
        <v>34</v>
      </c>
    </row>
    <row r="2938" spans="1:17" x14ac:dyDescent="0.25">
      <c r="A2938">
        <v>3314</v>
      </c>
      <c r="F2938">
        <v>156.95173499999999</v>
      </c>
      <c r="G2938" s="4">
        <v>3</v>
      </c>
      <c r="H2938">
        <v>161.49551399999999</v>
      </c>
      <c r="I2938" s="3">
        <v>4</v>
      </c>
      <c r="P2938">
        <v>2</v>
      </c>
      <c r="Q2938" t="str">
        <f>CONCATENATE(C2938,E2938,G2938,I2938)</f>
        <v>34</v>
      </c>
    </row>
    <row r="2939" spans="1:17" x14ac:dyDescent="0.25">
      <c r="A2939">
        <v>3315</v>
      </c>
      <c r="F2939">
        <v>156.99063200000001</v>
      </c>
      <c r="G2939" s="4">
        <v>3</v>
      </c>
      <c r="H2939">
        <v>161.63894299999998</v>
      </c>
      <c r="I2939" s="3">
        <v>4</v>
      </c>
      <c r="P2939">
        <v>2</v>
      </c>
      <c r="Q2939" t="str">
        <f>CONCATENATE(C2939,E2939,G2939,I2939)</f>
        <v>34</v>
      </c>
    </row>
    <row r="2940" spans="1:17" x14ac:dyDescent="0.25">
      <c r="A2940">
        <v>3316</v>
      </c>
      <c r="D2940">
        <v>136.13814300000001</v>
      </c>
      <c r="E2940" s="5">
        <v>2</v>
      </c>
      <c r="F2940">
        <v>156.98622</v>
      </c>
      <c r="G2940" s="4">
        <v>3</v>
      </c>
      <c r="P2940">
        <v>2</v>
      </c>
      <c r="Q2940" t="str">
        <f>CONCATENATE(C2940,E2940,G2940,I2940)</f>
        <v>23</v>
      </c>
    </row>
    <row r="2941" spans="1:17" x14ac:dyDescent="0.25">
      <c r="A2941">
        <v>3317</v>
      </c>
      <c r="D2941">
        <v>136.16777500000001</v>
      </c>
      <c r="E2941" s="5">
        <v>2</v>
      </c>
      <c r="F2941">
        <v>156.96056199999998</v>
      </c>
      <c r="G2941" s="4">
        <v>3</v>
      </c>
      <c r="P2941">
        <v>2</v>
      </c>
      <c r="Q2941" t="str">
        <f>CONCATENATE(C2941,E2941,G2941,I2941)</f>
        <v>23</v>
      </c>
    </row>
    <row r="2942" spans="1:17" x14ac:dyDescent="0.25">
      <c r="A2942">
        <v>3318</v>
      </c>
      <c r="D2942">
        <v>136.14684</v>
      </c>
      <c r="E2942" s="5">
        <v>2</v>
      </c>
      <c r="F2942">
        <v>156.98370499999999</v>
      </c>
      <c r="G2942" s="4">
        <v>3</v>
      </c>
      <c r="P2942">
        <v>2</v>
      </c>
      <c r="Q2942" t="str">
        <f>CONCATENATE(C2942,E2942,G2942,I2942)</f>
        <v>23</v>
      </c>
    </row>
    <row r="2943" spans="1:17" x14ac:dyDescent="0.25">
      <c r="A2943">
        <v>3319</v>
      </c>
      <c r="D2943">
        <v>136.140874</v>
      </c>
      <c r="E2943" s="5">
        <v>2</v>
      </c>
      <c r="F2943">
        <v>156.91453100000001</v>
      </c>
      <c r="G2943" s="4">
        <v>3</v>
      </c>
      <c r="P2943">
        <v>2</v>
      </c>
      <c r="Q2943" t="str">
        <f>CONCATENATE(C2943,E2943,G2943,I2943)</f>
        <v>23</v>
      </c>
    </row>
    <row r="2944" spans="1:17" x14ac:dyDescent="0.25">
      <c r="A2944">
        <v>3320</v>
      </c>
      <c r="D2944">
        <v>136.112165</v>
      </c>
      <c r="E2944" s="5">
        <v>2</v>
      </c>
      <c r="F2944">
        <v>156.99345499999998</v>
      </c>
      <c r="G2944" s="4">
        <v>3</v>
      </c>
      <c r="P2944">
        <v>2</v>
      </c>
      <c r="Q2944" t="str">
        <f>CONCATENATE(C2944,E2944,G2944,I2944)</f>
        <v>23</v>
      </c>
    </row>
    <row r="2945" spans="1:17" x14ac:dyDescent="0.25">
      <c r="A2945">
        <v>3321</v>
      </c>
      <c r="D2945">
        <v>136.14843500000001</v>
      </c>
      <c r="E2945" s="5">
        <v>2</v>
      </c>
      <c r="F2945">
        <v>157.00320499999998</v>
      </c>
      <c r="G2945" s="4">
        <v>3</v>
      </c>
      <c r="P2945">
        <v>2</v>
      </c>
      <c r="Q2945" t="str">
        <f>CONCATENATE(C2945,E2945,G2945,I2945)</f>
        <v>23</v>
      </c>
    </row>
    <row r="2946" spans="1:17" x14ac:dyDescent="0.25">
      <c r="A2946">
        <v>3322</v>
      </c>
      <c r="D2946">
        <v>136.16932400000002</v>
      </c>
      <c r="E2946" s="5">
        <v>2</v>
      </c>
      <c r="F2946">
        <v>156.998279</v>
      </c>
      <c r="G2946" s="4">
        <v>3</v>
      </c>
      <c r="P2946">
        <v>2</v>
      </c>
      <c r="Q2946" t="str">
        <f>CONCATENATE(C2946,E2946,G2946,I2946)</f>
        <v>23</v>
      </c>
    </row>
    <row r="2947" spans="1:17" x14ac:dyDescent="0.25">
      <c r="A2947">
        <v>3323</v>
      </c>
      <c r="D2947">
        <v>136.21382600000001</v>
      </c>
      <c r="E2947" s="5">
        <v>2</v>
      </c>
      <c r="P2947">
        <v>1</v>
      </c>
      <c r="Q2947" t="str">
        <f>CONCATENATE(C2947,E2947,G2947,I2947)</f>
        <v>2</v>
      </c>
    </row>
    <row r="2948" spans="1:17" x14ac:dyDescent="0.25">
      <c r="A2948">
        <v>3324</v>
      </c>
      <c r="D2948">
        <v>136.18382800000001</v>
      </c>
      <c r="E2948" s="5">
        <v>2</v>
      </c>
      <c r="P2948">
        <v>1</v>
      </c>
      <c r="Q2948" t="str">
        <f>CONCATENATE(C2948,E2948,G2948,I2948)</f>
        <v>2</v>
      </c>
    </row>
    <row r="2949" spans="1:17" x14ac:dyDescent="0.25">
      <c r="A2949">
        <v>3325</v>
      </c>
      <c r="D2949">
        <v>136.155126</v>
      </c>
      <c r="E2949" s="5">
        <v>2</v>
      </c>
      <c r="P2949">
        <v>1</v>
      </c>
      <c r="Q2949" t="str">
        <f>CONCATENATE(C2949,E2949,G2949,I2949)</f>
        <v>2</v>
      </c>
    </row>
    <row r="2950" spans="1:17" x14ac:dyDescent="0.25">
      <c r="A2950">
        <v>3326</v>
      </c>
      <c r="D2950">
        <v>136.13814300000001</v>
      </c>
      <c r="E2950" s="5">
        <v>2</v>
      </c>
      <c r="P2950">
        <v>1</v>
      </c>
      <c r="Q2950" t="str">
        <f>CONCATENATE(C2950,E2950,G2950,I2950)</f>
        <v>2</v>
      </c>
    </row>
    <row r="2951" spans="1:17" x14ac:dyDescent="0.25">
      <c r="A2951">
        <v>3327</v>
      </c>
      <c r="B2951">
        <v>128.081411</v>
      </c>
      <c r="C2951" s="2">
        <v>1</v>
      </c>
      <c r="D2951">
        <v>136.13814300000001</v>
      </c>
      <c r="E2951" s="5">
        <v>2</v>
      </c>
      <c r="P2951">
        <v>2</v>
      </c>
      <c r="Q2951" t="str">
        <f>CONCATENATE(C2951,E2951,G2951,I2951)</f>
        <v>12</v>
      </c>
    </row>
    <row r="2952" spans="1:17" x14ac:dyDescent="0.25">
      <c r="A2952">
        <v>3328</v>
      </c>
      <c r="B2952">
        <v>128.074365</v>
      </c>
      <c r="C2952" s="2">
        <v>1</v>
      </c>
      <c r="D2952">
        <v>136.13814300000001</v>
      </c>
      <c r="E2952" s="5">
        <v>2</v>
      </c>
      <c r="P2952">
        <v>2</v>
      </c>
      <c r="Q2952" t="str">
        <f>CONCATENATE(C2952,E2952,G2952,I2952)</f>
        <v>12</v>
      </c>
    </row>
    <row r="2953" spans="1:17" x14ac:dyDescent="0.25">
      <c r="A2953">
        <v>3329</v>
      </c>
      <c r="B2953">
        <v>128.06875700000001</v>
      </c>
      <c r="C2953" s="2">
        <v>1</v>
      </c>
      <c r="P2953">
        <v>1</v>
      </c>
      <c r="Q2953" t="str">
        <f>CONCATENATE(C2953,E2953,G2953,I2953)</f>
        <v>1</v>
      </c>
    </row>
    <row r="2954" spans="1:17" x14ac:dyDescent="0.25">
      <c r="A2954">
        <v>3330</v>
      </c>
      <c r="B2954">
        <v>128.05131600000001</v>
      </c>
      <c r="C2954" s="2">
        <v>1</v>
      </c>
      <c r="P2954">
        <v>1</v>
      </c>
      <c r="Q2954" t="str">
        <f>CONCATENATE(C2954,E2954,G2954,I2954)</f>
        <v>1</v>
      </c>
    </row>
    <row r="2955" spans="1:17" x14ac:dyDescent="0.25">
      <c r="A2955">
        <v>3331</v>
      </c>
      <c r="B2955">
        <v>128.05389100000002</v>
      </c>
      <c r="C2955" s="2">
        <v>1</v>
      </c>
      <c r="H2955">
        <v>134.43630000000002</v>
      </c>
      <c r="I2955" s="3">
        <v>4</v>
      </c>
      <c r="P2955">
        <v>2</v>
      </c>
      <c r="Q2955" t="str">
        <f>CONCATENATE(C2955,E2955,G2955,I2955)</f>
        <v>14</v>
      </c>
    </row>
    <row r="2956" spans="1:17" x14ac:dyDescent="0.25">
      <c r="A2956">
        <v>3332</v>
      </c>
      <c r="B2956">
        <v>128.08326500000001</v>
      </c>
      <c r="C2956" s="2">
        <v>1</v>
      </c>
      <c r="H2956">
        <v>134.37512700000002</v>
      </c>
      <c r="I2956" s="3">
        <v>4</v>
      </c>
      <c r="P2956">
        <v>2</v>
      </c>
      <c r="Q2956" t="str">
        <f>CONCATENATE(C2956,E2956,G2956,I2956)</f>
        <v>14</v>
      </c>
    </row>
    <row r="2957" spans="1:17" x14ac:dyDescent="0.25">
      <c r="A2957">
        <v>3333</v>
      </c>
      <c r="B2957">
        <v>128.10461900000001</v>
      </c>
      <c r="C2957" s="2">
        <v>1</v>
      </c>
      <c r="H2957">
        <v>134.43475800000002</v>
      </c>
      <c r="I2957" s="3">
        <v>4</v>
      </c>
      <c r="P2957">
        <v>2</v>
      </c>
      <c r="Q2957" t="str">
        <f>CONCATENATE(C2957,E2957,G2957,I2957)</f>
        <v>14</v>
      </c>
    </row>
    <row r="2958" spans="1:17" x14ac:dyDescent="0.25">
      <c r="A2958">
        <v>3334</v>
      </c>
      <c r="B2958">
        <v>128.08892200000003</v>
      </c>
      <c r="C2958" s="2">
        <v>1</v>
      </c>
      <c r="H2958">
        <v>134.47375199999999</v>
      </c>
      <c r="I2958" s="3">
        <v>4</v>
      </c>
      <c r="P2958">
        <v>2</v>
      </c>
      <c r="Q2958" t="str">
        <f>CONCATENATE(C2958,E2958,G2958,I2958)</f>
        <v>14</v>
      </c>
    </row>
    <row r="2959" spans="1:17" x14ac:dyDescent="0.25">
      <c r="A2959">
        <v>3335</v>
      </c>
      <c r="B2959">
        <v>128.094224</v>
      </c>
      <c r="C2959" s="2">
        <v>1</v>
      </c>
      <c r="F2959">
        <v>130.82239600000003</v>
      </c>
      <c r="G2959" s="4">
        <v>3</v>
      </c>
      <c r="H2959">
        <v>134.458371</v>
      </c>
      <c r="I2959" s="3">
        <v>4</v>
      </c>
      <c r="P2959">
        <v>3</v>
      </c>
      <c r="Q2959" t="str">
        <f>CONCATENATE(C2959,E2959,G2959,I2959)</f>
        <v>134</v>
      </c>
    </row>
    <row r="2960" spans="1:17" x14ac:dyDescent="0.25">
      <c r="A2960">
        <v>3336</v>
      </c>
      <c r="B2960">
        <v>128.13810800000002</v>
      </c>
      <c r="C2960" s="2">
        <v>1</v>
      </c>
      <c r="F2960">
        <v>130.779031</v>
      </c>
      <c r="G2960" s="4">
        <v>3</v>
      </c>
      <c r="H2960">
        <v>134.46861000000001</v>
      </c>
      <c r="I2960" s="3">
        <v>4</v>
      </c>
      <c r="P2960">
        <v>3</v>
      </c>
      <c r="Q2960" t="str">
        <f>CONCATENATE(C2960,E2960,G2960,I2960)</f>
        <v>134</v>
      </c>
    </row>
    <row r="2961" spans="1:17" x14ac:dyDescent="0.25">
      <c r="A2961">
        <v>3337</v>
      </c>
      <c r="B2961">
        <v>128.127973</v>
      </c>
      <c r="C2961" s="2">
        <v>1</v>
      </c>
      <c r="F2961">
        <v>130.778459</v>
      </c>
      <c r="G2961" s="4">
        <v>3</v>
      </c>
      <c r="H2961">
        <v>134.43305700000002</v>
      </c>
      <c r="I2961" s="3">
        <v>4</v>
      </c>
      <c r="P2961">
        <v>3</v>
      </c>
      <c r="Q2961" t="str">
        <f>CONCATENATE(C2961,E2961,G2961,I2961)</f>
        <v>134</v>
      </c>
    </row>
    <row r="2962" spans="1:17" x14ac:dyDescent="0.25">
      <c r="A2962">
        <v>3338</v>
      </c>
      <c r="B2962">
        <v>128.081411</v>
      </c>
      <c r="C2962" s="2">
        <v>1</v>
      </c>
      <c r="F2962">
        <v>130.76910100000001</v>
      </c>
      <c r="G2962" s="4">
        <v>3</v>
      </c>
      <c r="H2962">
        <v>134.404706</v>
      </c>
      <c r="I2962" s="3">
        <v>4</v>
      </c>
      <c r="P2962">
        <v>3</v>
      </c>
      <c r="Q2962" t="str">
        <f>CONCATENATE(C2962,E2962,G2962,I2962)</f>
        <v>134</v>
      </c>
    </row>
    <row r="2963" spans="1:17" x14ac:dyDescent="0.25">
      <c r="A2963">
        <v>3339</v>
      </c>
      <c r="F2963">
        <v>130.814527</v>
      </c>
      <c r="G2963" s="4">
        <v>3</v>
      </c>
      <c r="H2963">
        <v>134.41531100000003</v>
      </c>
      <c r="I2963" s="3">
        <v>4</v>
      </c>
      <c r="P2963">
        <v>2</v>
      </c>
      <c r="Q2963" t="str">
        <f>CONCATENATE(C2963,E2963,G2963,I2963)</f>
        <v>34</v>
      </c>
    </row>
    <row r="2964" spans="1:17" x14ac:dyDescent="0.25">
      <c r="A2964">
        <v>3340</v>
      </c>
      <c r="F2964">
        <v>130.82497100000001</v>
      </c>
      <c r="G2964" s="4">
        <v>3</v>
      </c>
      <c r="H2964">
        <v>134.42667900000001</v>
      </c>
      <c r="I2964" s="3">
        <v>4</v>
      </c>
      <c r="P2964">
        <v>2</v>
      </c>
      <c r="Q2964" t="str">
        <f>CONCATENATE(C2964,E2964,G2964,I2964)</f>
        <v>34</v>
      </c>
    </row>
    <row r="2965" spans="1:17" x14ac:dyDescent="0.25">
      <c r="A2965">
        <v>3341</v>
      </c>
      <c r="F2965">
        <v>130.81828400000001</v>
      </c>
      <c r="G2965" s="4">
        <v>3</v>
      </c>
      <c r="H2965">
        <v>134.43213400000002</v>
      </c>
      <c r="I2965" s="3">
        <v>4</v>
      </c>
      <c r="P2965">
        <v>2</v>
      </c>
      <c r="Q2965" t="str">
        <f>CONCATENATE(C2965,E2965,G2965,I2965)</f>
        <v>34</v>
      </c>
    </row>
    <row r="2966" spans="1:17" x14ac:dyDescent="0.25">
      <c r="A2966">
        <v>3342</v>
      </c>
      <c r="D2966">
        <v>114.922605</v>
      </c>
      <c r="E2966" s="5">
        <v>2</v>
      </c>
      <c r="F2966">
        <v>130.80645100000001</v>
      </c>
      <c r="G2966" s="4">
        <v>3</v>
      </c>
      <c r="H2966">
        <v>134.43630000000002</v>
      </c>
      <c r="I2966" s="3">
        <v>4</v>
      </c>
      <c r="P2966">
        <v>3</v>
      </c>
      <c r="Q2966" t="str">
        <f>CONCATENATE(C2966,E2966,G2966,I2966)</f>
        <v>234</v>
      </c>
    </row>
    <row r="2967" spans="1:17" x14ac:dyDescent="0.25">
      <c r="A2967">
        <v>3343</v>
      </c>
      <c r="D2967">
        <v>114.87460400000001</v>
      </c>
      <c r="E2967" s="5">
        <v>2</v>
      </c>
      <c r="F2967">
        <v>130.79673100000002</v>
      </c>
      <c r="G2967" s="4">
        <v>3</v>
      </c>
      <c r="H2967">
        <v>134.43630000000002</v>
      </c>
      <c r="I2967" s="3">
        <v>4</v>
      </c>
      <c r="P2967">
        <v>3</v>
      </c>
      <c r="Q2967" t="str">
        <f>CONCATENATE(C2967,E2967,G2967,I2967)</f>
        <v>234</v>
      </c>
    </row>
    <row r="2968" spans="1:17" x14ac:dyDescent="0.25">
      <c r="A2968">
        <v>3344</v>
      </c>
      <c r="D2968">
        <v>114.93268700000002</v>
      </c>
      <c r="E2968" s="5">
        <v>2</v>
      </c>
      <c r="F2968">
        <v>130.73879400000001</v>
      </c>
      <c r="G2968" s="4">
        <v>3</v>
      </c>
      <c r="P2968">
        <v>2</v>
      </c>
      <c r="Q2968" t="str">
        <f>CONCATENATE(C2968,E2968,G2968,I2968)</f>
        <v>23</v>
      </c>
    </row>
    <row r="2969" spans="1:17" x14ac:dyDescent="0.25">
      <c r="A2969">
        <v>3345</v>
      </c>
      <c r="D2969">
        <v>114.94323500000002</v>
      </c>
      <c r="E2969" s="5">
        <v>2</v>
      </c>
      <c r="F2969">
        <v>130.82239600000003</v>
      </c>
      <c r="G2969" s="4">
        <v>3</v>
      </c>
      <c r="P2969">
        <v>2</v>
      </c>
      <c r="Q2969" t="str">
        <f>CONCATENATE(C2969,E2969,G2969,I2969)</f>
        <v>23</v>
      </c>
    </row>
    <row r="2970" spans="1:17" x14ac:dyDescent="0.25">
      <c r="A2970">
        <v>3346</v>
      </c>
      <c r="D2970">
        <v>114.93088600000002</v>
      </c>
      <c r="E2970" s="5">
        <v>2</v>
      </c>
      <c r="F2970">
        <v>130.82239600000003</v>
      </c>
      <c r="G2970" s="4">
        <v>3</v>
      </c>
      <c r="P2970">
        <v>2</v>
      </c>
      <c r="Q2970" t="str">
        <f>CONCATENATE(C2970,E2970,G2970,I2970)</f>
        <v>23</v>
      </c>
    </row>
    <row r="2971" spans="1:17" x14ac:dyDescent="0.25">
      <c r="A2971">
        <v>3347</v>
      </c>
      <c r="D2971">
        <v>114.936238</v>
      </c>
      <c r="E2971" s="5">
        <v>2</v>
      </c>
      <c r="F2971">
        <v>130.82239600000003</v>
      </c>
      <c r="G2971" s="4">
        <v>3</v>
      </c>
      <c r="P2971">
        <v>2</v>
      </c>
      <c r="Q2971" t="str">
        <f>CONCATENATE(C2971,E2971,G2971,I2971)</f>
        <v>23</v>
      </c>
    </row>
    <row r="2972" spans="1:17" x14ac:dyDescent="0.25">
      <c r="A2972">
        <v>3348</v>
      </c>
      <c r="D2972">
        <v>114.95089800000001</v>
      </c>
      <c r="E2972" s="5">
        <v>2</v>
      </c>
      <c r="P2972">
        <v>1</v>
      </c>
      <c r="Q2972" t="str">
        <f>CONCATENATE(C2972,E2972,G2972,I2972)</f>
        <v>2</v>
      </c>
    </row>
    <row r="2973" spans="1:17" x14ac:dyDescent="0.25">
      <c r="A2973">
        <v>3349</v>
      </c>
      <c r="D2973">
        <v>114.95367900000001</v>
      </c>
      <c r="E2973" s="5">
        <v>2</v>
      </c>
      <c r="P2973">
        <v>1</v>
      </c>
      <c r="Q2973" t="str">
        <f>CONCATENATE(C2973,E2973,G2973,I2973)</f>
        <v>2</v>
      </c>
    </row>
    <row r="2974" spans="1:17" x14ac:dyDescent="0.25">
      <c r="A2974">
        <v>3350</v>
      </c>
      <c r="D2974">
        <v>114.93711200000001</v>
      </c>
      <c r="E2974" s="5">
        <v>2</v>
      </c>
      <c r="P2974">
        <v>1</v>
      </c>
      <c r="Q2974" t="str">
        <f>CONCATENATE(C2974,E2974,G2974,I2974)</f>
        <v>2</v>
      </c>
    </row>
    <row r="2975" spans="1:17" x14ac:dyDescent="0.25">
      <c r="A2975">
        <v>3351</v>
      </c>
      <c r="D2975">
        <v>114.95012800000001</v>
      </c>
      <c r="E2975" s="5">
        <v>2</v>
      </c>
      <c r="P2975">
        <v>1</v>
      </c>
      <c r="Q2975" t="str">
        <f>CONCATENATE(C2975,E2975,G2975,I2975)</f>
        <v>2</v>
      </c>
    </row>
    <row r="2976" spans="1:17" x14ac:dyDescent="0.25">
      <c r="A2976">
        <v>3352</v>
      </c>
      <c r="D2976">
        <v>114.89899200000001</v>
      </c>
      <c r="E2976" s="5">
        <v>2</v>
      </c>
      <c r="P2976">
        <v>1</v>
      </c>
      <c r="Q2976" t="str">
        <f>CONCATENATE(C2976,E2976,G2976,I2976)</f>
        <v>2</v>
      </c>
    </row>
    <row r="2977" spans="1:17" x14ac:dyDescent="0.25">
      <c r="A2977">
        <v>3353</v>
      </c>
      <c r="B2977">
        <v>105.56944000000001</v>
      </c>
      <c r="C2977" s="2">
        <v>1</v>
      </c>
      <c r="D2977">
        <v>114.86662800000002</v>
      </c>
      <c r="E2977" s="5">
        <v>2</v>
      </c>
      <c r="P2977">
        <v>2</v>
      </c>
      <c r="Q2977" t="str">
        <f>CONCATENATE(C2977,E2977,G2977,I2977)</f>
        <v>12</v>
      </c>
    </row>
    <row r="2978" spans="1:17" x14ac:dyDescent="0.25">
      <c r="A2978">
        <v>3354</v>
      </c>
      <c r="B2978">
        <v>105.619912</v>
      </c>
      <c r="C2978" s="2">
        <v>1</v>
      </c>
      <c r="D2978">
        <v>114.922605</v>
      </c>
      <c r="E2978" s="5">
        <v>2</v>
      </c>
      <c r="P2978">
        <v>2</v>
      </c>
      <c r="Q2978" t="str">
        <f>CONCATENATE(C2978,E2978,G2978,I2978)</f>
        <v>12</v>
      </c>
    </row>
    <row r="2979" spans="1:17" x14ac:dyDescent="0.25">
      <c r="A2979">
        <v>3355</v>
      </c>
      <c r="B2979">
        <v>105.63961500000001</v>
      </c>
      <c r="C2979" s="2">
        <v>1</v>
      </c>
      <c r="P2979">
        <v>1</v>
      </c>
      <c r="Q2979" t="str">
        <f>CONCATENATE(C2979,E2979,G2979,I2979)</f>
        <v>1</v>
      </c>
    </row>
    <row r="2980" spans="1:17" x14ac:dyDescent="0.25">
      <c r="A2980">
        <v>3356</v>
      </c>
      <c r="B2980">
        <v>105.62819400000001</v>
      </c>
      <c r="C2980" s="2">
        <v>1</v>
      </c>
      <c r="P2980">
        <v>1</v>
      </c>
      <c r="Q2980" t="str">
        <f>CONCATENATE(C2980,E2980,G2980,I2980)</f>
        <v>1</v>
      </c>
    </row>
    <row r="2981" spans="1:17" x14ac:dyDescent="0.25">
      <c r="A2981">
        <v>3357</v>
      </c>
      <c r="B2981">
        <v>105.61600200000001</v>
      </c>
      <c r="C2981" s="2">
        <v>1</v>
      </c>
      <c r="P2981">
        <v>1</v>
      </c>
      <c r="Q2981" t="str">
        <f>CONCATENATE(C2981,E2981,G2981,I2981)</f>
        <v>1</v>
      </c>
    </row>
    <row r="2982" spans="1:17" x14ac:dyDescent="0.25">
      <c r="A2982">
        <v>3358</v>
      </c>
      <c r="B2982">
        <v>105.64007700000002</v>
      </c>
      <c r="C2982" s="2">
        <v>1</v>
      </c>
      <c r="H2982">
        <v>111.967904</v>
      </c>
      <c r="I2982" s="3">
        <v>4</v>
      </c>
      <c r="P2982">
        <v>2</v>
      </c>
      <c r="Q2982" t="str">
        <f>CONCATENATE(C2982,E2982,G2982,I2982)</f>
        <v>14</v>
      </c>
    </row>
    <row r="2983" spans="1:17" x14ac:dyDescent="0.25">
      <c r="A2983">
        <v>3359</v>
      </c>
      <c r="B2983">
        <v>105.61317200000002</v>
      </c>
      <c r="C2983" s="2">
        <v>1</v>
      </c>
      <c r="H2983">
        <v>111.95838700000002</v>
      </c>
      <c r="I2983" s="3">
        <v>4</v>
      </c>
      <c r="P2983">
        <v>2</v>
      </c>
      <c r="Q2983" t="str">
        <f>CONCATENATE(C2983,E2983,G2983,I2983)</f>
        <v>14</v>
      </c>
    </row>
    <row r="2984" spans="1:17" x14ac:dyDescent="0.25">
      <c r="A2984">
        <v>3360</v>
      </c>
      <c r="B2984">
        <v>105.62207100000001</v>
      </c>
      <c r="C2984" s="2">
        <v>1</v>
      </c>
      <c r="H2984">
        <v>111.93266000000001</v>
      </c>
      <c r="I2984" s="3">
        <v>4</v>
      </c>
      <c r="P2984">
        <v>2</v>
      </c>
      <c r="Q2984" t="str">
        <f>CONCATENATE(C2984,E2984,G2984,I2984)</f>
        <v>14</v>
      </c>
    </row>
    <row r="2985" spans="1:17" x14ac:dyDescent="0.25">
      <c r="A2985">
        <v>3361</v>
      </c>
      <c r="B2985">
        <v>105.60236900000001</v>
      </c>
      <c r="C2985" s="2">
        <v>1</v>
      </c>
      <c r="H2985">
        <v>111.93981300000002</v>
      </c>
      <c r="I2985" s="3">
        <v>4</v>
      </c>
      <c r="P2985">
        <v>2</v>
      </c>
      <c r="Q2985" t="str">
        <f>CONCATENATE(C2985,E2985,G2985,I2985)</f>
        <v>14</v>
      </c>
    </row>
    <row r="2986" spans="1:17" x14ac:dyDescent="0.25">
      <c r="A2986">
        <v>3362</v>
      </c>
      <c r="B2986">
        <v>105.54567500000002</v>
      </c>
      <c r="C2986" s="2">
        <v>1</v>
      </c>
      <c r="F2986">
        <v>108.61057400000001</v>
      </c>
      <c r="G2986" s="4">
        <v>3</v>
      </c>
      <c r="H2986">
        <v>111.9376</v>
      </c>
      <c r="I2986" s="3">
        <v>4</v>
      </c>
      <c r="P2986">
        <v>3</v>
      </c>
      <c r="Q2986" t="str">
        <f>CONCATENATE(C2986,E2986,G2986,I2986)</f>
        <v>134</v>
      </c>
    </row>
    <row r="2987" spans="1:17" x14ac:dyDescent="0.25">
      <c r="A2987">
        <v>3363</v>
      </c>
      <c r="B2987">
        <v>105.56944000000001</v>
      </c>
      <c r="C2987" s="2">
        <v>1</v>
      </c>
      <c r="F2987">
        <v>108.67138400000002</v>
      </c>
      <c r="G2987" s="4">
        <v>3</v>
      </c>
      <c r="H2987">
        <v>111.937398</v>
      </c>
      <c r="I2987" s="3">
        <v>4</v>
      </c>
      <c r="P2987">
        <v>3</v>
      </c>
      <c r="Q2987" t="str">
        <f>CONCATENATE(C2987,E2987,G2987,I2987)</f>
        <v>134</v>
      </c>
    </row>
    <row r="2988" spans="1:17" x14ac:dyDescent="0.25">
      <c r="A2988">
        <v>3364</v>
      </c>
      <c r="B2988">
        <v>105.56944000000001</v>
      </c>
      <c r="C2988" s="2">
        <v>1</v>
      </c>
      <c r="F2988">
        <v>108.677198</v>
      </c>
      <c r="G2988" s="4">
        <v>3</v>
      </c>
      <c r="H2988">
        <v>111.93147800000001</v>
      </c>
      <c r="I2988" s="3">
        <v>4</v>
      </c>
      <c r="P2988">
        <v>3</v>
      </c>
      <c r="Q2988" t="str">
        <f>CONCATENATE(C2988,E2988,G2988,I2988)</f>
        <v>134</v>
      </c>
    </row>
    <row r="2989" spans="1:17" x14ac:dyDescent="0.25">
      <c r="A2989">
        <v>3365</v>
      </c>
      <c r="F2989">
        <v>108.65955100000001</v>
      </c>
      <c r="G2989" s="4">
        <v>3</v>
      </c>
      <c r="H2989">
        <v>111.95242000000002</v>
      </c>
      <c r="I2989" s="3">
        <v>4</v>
      </c>
      <c r="P2989">
        <v>2</v>
      </c>
      <c r="Q2989" t="str">
        <f>CONCATENATE(C2989,E2989,G2989,I2989)</f>
        <v>34</v>
      </c>
    </row>
    <row r="2990" spans="1:17" x14ac:dyDescent="0.25">
      <c r="A2990">
        <v>3366</v>
      </c>
      <c r="F2990">
        <v>108.60630500000002</v>
      </c>
      <c r="G2990" s="4">
        <v>3</v>
      </c>
      <c r="H2990">
        <v>111.93801200000001</v>
      </c>
      <c r="I2990" s="3">
        <v>4</v>
      </c>
      <c r="P2990">
        <v>2</v>
      </c>
      <c r="Q2990" t="str">
        <f>CONCATENATE(C2990,E2990,G2990,I2990)</f>
        <v>34</v>
      </c>
    </row>
    <row r="2991" spans="1:17" x14ac:dyDescent="0.25">
      <c r="A2991">
        <v>3367</v>
      </c>
      <c r="F2991">
        <v>108.58155600000001</v>
      </c>
      <c r="G2991" s="4">
        <v>3</v>
      </c>
      <c r="H2991">
        <v>111.94794200000001</v>
      </c>
      <c r="I2991" s="3">
        <v>4</v>
      </c>
      <c r="P2991">
        <v>2</v>
      </c>
      <c r="Q2991" t="str">
        <f>CONCATENATE(C2991,E2991,G2991,I2991)</f>
        <v>34</v>
      </c>
    </row>
    <row r="2992" spans="1:17" x14ac:dyDescent="0.25">
      <c r="A2992">
        <v>3368</v>
      </c>
      <c r="D2992">
        <v>92.091088000000013</v>
      </c>
      <c r="E2992" s="5">
        <v>2</v>
      </c>
      <c r="F2992">
        <v>108.64936600000001</v>
      </c>
      <c r="G2992" s="4">
        <v>3</v>
      </c>
      <c r="H2992">
        <v>111.801366</v>
      </c>
      <c r="I2992" s="3">
        <v>4</v>
      </c>
      <c r="P2992">
        <v>3</v>
      </c>
      <c r="Q2992" t="str">
        <f>CONCATENATE(C2992,E2992,G2992,I2992)</f>
        <v>234</v>
      </c>
    </row>
    <row r="2993" spans="1:17" x14ac:dyDescent="0.25">
      <c r="A2993">
        <v>3369</v>
      </c>
      <c r="D2993">
        <v>92.091088000000013</v>
      </c>
      <c r="E2993" s="5">
        <v>2</v>
      </c>
      <c r="F2993">
        <v>108.6559</v>
      </c>
      <c r="G2993" s="4">
        <v>3</v>
      </c>
      <c r="H2993">
        <v>111.967904</v>
      </c>
      <c r="I2993" s="3">
        <v>4</v>
      </c>
      <c r="P2993">
        <v>3</v>
      </c>
      <c r="Q2993" t="str">
        <f>CONCATENATE(C2993,E2993,G2993,I2993)</f>
        <v>234</v>
      </c>
    </row>
    <row r="2994" spans="1:17" x14ac:dyDescent="0.25">
      <c r="A2994">
        <v>3370</v>
      </c>
      <c r="D2994">
        <v>92.054610000000011</v>
      </c>
      <c r="E2994" s="5">
        <v>2</v>
      </c>
      <c r="F2994">
        <v>108.55608900000001</v>
      </c>
      <c r="G2994" s="4">
        <v>3</v>
      </c>
      <c r="P2994">
        <v>2</v>
      </c>
      <c r="Q2994" t="str">
        <f>CONCATENATE(C2994,E2994,G2994,I2994)</f>
        <v>23</v>
      </c>
    </row>
    <row r="2995" spans="1:17" x14ac:dyDescent="0.25">
      <c r="A2995">
        <v>3371</v>
      </c>
      <c r="D2995">
        <v>92.091088000000013</v>
      </c>
      <c r="E2995" s="5">
        <v>2</v>
      </c>
      <c r="F2995">
        <v>108.58062900000002</v>
      </c>
      <c r="G2995" s="4">
        <v>3</v>
      </c>
      <c r="P2995">
        <v>2</v>
      </c>
      <c r="Q2995" t="str">
        <f>CONCATENATE(C2995,E2995,G2995,I2995)</f>
        <v>23</v>
      </c>
    </row>
    <row r="2996" spans="1:17" x14ac:dyDescent="0.25">
      <c r="A2996">
        <v>3372</v>
      </c>
      <c r="D2996">
        <v>92.083832999999998</v>
      </c>
      <c r="E2996" s="5">
        <v>2</v>
      </c>
      <c r="F2996">
        <v>108.57934700000001</v>
      </c>
      <c r="G2996" s="4">
        <v>3</v>
      </c>
      <c r="P2996">
        <v>2</v>
      </c>
      <c r="Q2996" t="str">
        <f>CONCATENATE(C2996,E2996,G2996,I2996)</f>
        <v>23</v>
      </c>
    </row>
    <row r="2997" spans="1:17" x14ac:dyDescent="0.25">
      <c r="A2997">
        <v>3373</v>
      </c>
      <c r="D2997">
        <v>92.052142000000003</v>
      </c>
      <c r="E2997" s="5">
        <v>2</v>
      </c>
      <c r="F2997">
        <v>108.61057400000001</v>
      </c>
      <c r="G2997" s="4">
        <v>3</v>
      </c>
      <c r="P2997">
        <v>2</v>
      </c>
      <c r="Q2997" t="str">
        <f>CONCATENATE(C2997,E2997,G2997,I2997)</f>
        <v>23</v>
      </c>
    </row>
    <row r="2998" spans="1:17" x14ac:dyDescent="0.25">
      <c r="A2998">
        <v>3374</v>
      </c>
      <c r="D2998">
        <v>92.044374000000005</v>
      </c>
      <c r="E2998" s="5">
        <v>2</v>
      </c>
      <c r="P2998">
        <v>1</v>
      </c>
      <c r="Q2998" t="str">
        <f>CONCATENATE(C2998,E2998,G2998,I2998)</f>
        <v>2</v>
      </c>
    </row>
    <row r="2999" spans="1:17" x14ac:dyDescent="0.25">
      <c r="A2999">
        <v>3375</v>
      </c>
      <c r="D2999">
        <v>92.061248000000006</v>
      </c>
      <c r="E2999" s="5">
        <v>2</v>
      </c>
      <c r="P2999">
        <v>1</v>
      </c>
      <c r="Q2999" t="str">
        <f>CONCATENATE(C2999,E2999,G2999,I2999)</f>
        <v>2</v>
      </c>
    </row>
    <row r="3000" spans="1:17" x14ac:dyDescent="0.25">
      <c r="A3000">
        <v>3376</v>
      </c>
      <c r="D3000">
        <v>92.059241000000014</v>
      </c>
      <c r="E3000" s="5">
        <v>2</v>
      </c>
      <c r="P3000">
        <v>1</v>
      </c>
      <c r="Q3000" t="str">
        <f>CONCATENATE(C3000,E3000,G3000,I3000)</f>
        <v>2</v>
      </c>
    </row>
    <row r="3001" spans="1:17" x14ac:dyDescent="0.25">
      <c r="A3001">
        <v>3377</v>
      </c>
      <c r="D3001">
        <v>92.053273000000004</v>
      </c>
      <c r="E3001" s="5">
        <v>2</v>
      </c>
      <c r="P3001">
        <v>1</v>
      </c>
      <c r="Q3001" t="str">
        <f>CONCATENATE(C3001,E3001,G3001,I3001)</f>
        <v>2</v>
      </c>
    </row>
    <row r="3002" spans="1:17" x14ac:dyDescent="0.25">
      <c r="A3002">
        <v>3378</v>
      </c>
      <c r="D3002">
        <v>92.025647000000006</v>
      </c>
      <c r="E3002" s="5">
        <v>2</v>
      </c>
      <c r="P3002">
        <v>1</v>
      </c>
      <c r="Q3002" t="str">
        <f>CONCATENATE(C3002,E3002,G3002,I3002)</f>
        <v>2</v>
      </c>
    </row>
    <row r="3003" spans="1:17" x14ac:dyDescent="0.25">
      <c r="A3003">
        <v>3379</v>
      </c>
      <c r="B3003">
        <v>84.137202000000002</v>
      </c>
      <c r="C3003" s="2">
        <v>1</v>
      </c>
      <c r="D3003">
        <v>92.037582000000015</v>
      </c>
      <c r="E3003" s="5">
        <v>2</v>
      </c>
      <c r="P3003">
        <v>2</v>
      </c>
      <c r="Q3003" t="str">
        <f>CONCATENATE(C3003,E3003,G3003,I3003)</f>
        <v>12</v>
      </c>
    </row>
    <row r="3004" spans="1:17" x14ac:dyDescent="0.25">
      <c r="A3004">
        <v>3380</v>
      </c>
      <c r="B3004">
        <v>84.095942000000008</v>
      </c>
      <c r="C3004" s="2">
        <v>1</v>
      </c>
      <c r="D3004">
        <v>91.970236999999997</v>
      </c>
      <c r="E3004" s="5">
        <v>2</v>
      </c>
      <c r="P3004">
        <v>2</v>
      </c>
      <c r="Q3004" t="str">
        <f>CONCATENATE(C3004,E3004,G3004,I3004)</f>
        <v>12</v>
      </c>
    </row>
    <row r="3005" spans="1:17" x14ac:dyDescent="0.25">
      <c r="A3005">
        <v>3381</v>
      </c>
      <c r="B3005">
        <v>84.097227000000004</v>
      </c>
      <c r="C3005" s="2">
        <v>1</v>
      </c>
      <c r="D3005">
        <v>92.091088000000013</v>
      </c>
      <c r="E3005" s="5">
        <v>2</v>
      </c>
      <c r="P3005">
        <v>2</v>
      </c>
      <c r="Q3005" t="str">
        <f>CONCATENATE(C3005,E3005,G3005,I3005)</f>
        <v>12</v>
      </c>
    </row>
    <row r="3006" spans="1:17" x14ac:dyDescent="0.25">
      <c r="A3006">
        <v>3382</v>
      </c>
      <c r="B3006">
        <v>84.126399000000006</v>
      </c>
      <c r="C3006" s="2">
        <v>1</v>
      </c>
      <c r="P3006">
        <v>1</v>
      </c>
      <c r="Q3006" t="str">
        <f>CONCATENATE(C3006,E3006,G3006,I3006)</f>
        <v>1</v>
      </c>
    </row>
    <row r="3007" spans="1:17" x14ac:dyDescent="0.25">
      <c r="A3007">
        <v>3383</v>
      </c>
      <c r="B3007">
        <v>84.119814000000005</v>
      </c>
      <c r="C3007" s="2">
        <v>1</v>
      </c>
      <c r="P3007">
        <v>1</v>
      </c>
      <c r="Q3007" t="str">
        <f>CONCATENATE(C3007,E3007,G3007,I3007)</f>
        <v>1</v>
      </c>
    </row>
    <row r="3008" spans="1:17" x14ac:dyDescent="0.25">
      <c r="A3008">
        <v>3384</v>
      </c>
      <c r="B3008">
        <v>84.131698</v>
      </c>
      <c r="C3008" s="2">
        <v>1</v>
      </c>
      <c r="H3008">
        <v>89.959966000000009</v>
      </c>
      <c r="I3008" s="3">
        <v>4</v>
      </c>
      <c r="P3008">
        <v>2</v>
      </c>
      <c r="Q3008" t="str">
        <f>CONCATENATE(C3008,E3008,G3008,I3008)</f>
        <v>14</v>
      </c>
    </row>
    <row r="3009" spans="1:17" x14ac:dyDescent="0.25">
      <c r="A3009">
        <v>3385</v>
      </c>
      <c r="B3009">
        <v>84.147288000000003</v>
      </c>
      <c r="C3009" s="2">
        <v>1</v>
      </c>
      <c r="H3009">
        <v>89.976889999999997</v>
      </c>
      <c r="I3009" s="3">
        <v>4</v>
      </c>
      <c r="P3009">
        <v>2</v>
      </c>
      <c r="Q3009" t="str">
        <f>CONCATENATE(C3009,E3009,G3009,I3009)</f>
        <v>14</v>
      </c>
    </row>
    <row r="3010" spans="1:17" x14ac:dyDescent="0.25">
      <c r="A3010">
        <v>3386</v>
      </c>
      <c r="B3010">
        <v>84.130051000000009</v>
      </c>
      <c r="C3010" s="2">
        <v>1</v>
      </c>
      <c r="H3010">
        <v>89.993715000000009</v>
      </c>
      <c r="I3010" s="3">
        <v>4</v>
      </c>
      <c r="P3010">
        <v>2</v>
      </c>
      <c r="Q3010" t="str">
        <f>CONCATENATE(C3010,E3010,G3010,I3010)</f>
        <v>14</v>
      </c>
    </row>
    <row r="3011" spans="1:17" x14ac:dyDescent="0.25">
      <c r="A3011">
        <v>3387</v>
      </c>
      <c r="B3011">
        <v>84.120328000000001</v>
      </c>
      <c r="C3011" s="2">
        <v>1</v>
      </c>
      <c r="H3011">
        <v>89.953071000000008</v>
      </c>
      <c r="I3011" s="3">
        <v>4</v>
      </c>
      <c r="P3011">
        <v>2</v>
      </c>
      <c r="Q3011" t="str">
        <f>CONCATENATE(C3011,E3011,G3011,I3011)</f>
        <v>14</v>
      </c>
    </row>
    <row r="3012" spans="1:17" x14ac:dyDescent="0.25">
      <c r="A3012">
        <v>3388</v>
      </c>
      <c r="B3012">
        <v>84.033742000000004</v>
      </c>
      <c r="C3012" s="2">
        <v>1</v>
      </c>
      <c r="H3012">
        <v>89.978744000000006</v>
      </c>
      <c r="I3012" s="3">
        <v>4</v>
      </c>
      <c r="P3012">
        <v>2</v>
      </c>
      <c r="Q3012" t="str">
        <f>CONCATENATE(C3012,E3012,G3012,I3012)</f>
        <v>14</v>
      </c>
    </row>
    <row r="3013" spans="1:17" x14ac:dyDescent="0.25">
      <c r="A3013">
        <v>3389</v>
      </c>
      <c r="B3013">
        <v>84.137202000000002</v>
      </c>
      <c r="C3013" s="2">
        <v>1</v>
      </c>
      <c r="F3013">
        <v>86.218421000000006</v>
      </c>
      <c r="G3013" s="4">
        <v>3</v>
      </c>
      <c r="H3013">
        <v>89.954461000000009</v>
      </c>
      <c r="I3013" s="3">
        <v>4</v>
      </c>
      <c r="P3013">
        <v>3</v>
      </c>
      <c r="Q3013" t="str">
        <f>CONCATENATE(C3013,E3013,G3013,I3013)</f>
        <v>134</v>
      </c>
    </row>
    <row r="3014" spans="1:17" x14ac:dyDescent="0.25">
      <c r="A3014">
        <v>3390</v>
      </c>
      <c r="B3014">
        <v>84.137202000000002</v>
      </c>
      <c r="C3014" s="2">
        <v>1</v>
      </c>
      <c r="F3014">
        <v>86.241317000000009</v>
      </c>
      <c r="G3014" s="4">
        <v>3</v>
      </c>
      <c r="H3014">
        <v>89.933881000000014</v>
      </c>
      <c r="I3014" s="3">
        <v>4</v>
      </c>
      <c r="P3014">
        <v>3</v>
      </c>
      <c r="Q3014" t="str">
        <f>CONCATENATE(C3014,E3014,G3014,I3014)</f>
        <v>134</v>
      </c>
    </row>
    <row r="3015" spans="1:17" x14ac:dyDescent="0.25">
      <c r="A3015">
        <v>3391</v>
      </c>
      <c r="F3015">
        <v>86.226087000000007</v>
      </c>
      <c r="G3015" s="4">
        <v>3</v>
      </c>
      <c r="H3015">
        <v>89.970254000000011</v>
      </c>
      <c r="I3015" s="3">
        <v>4</v>
      </c>
      <c r="P3015">
        <v>2</v>
      </c>
      <c r="Q3015" t="str">
        <f>CONCATENATE(C3015,E3015,G3015,I3015)</f>
        <v>34</v>
      </c>
    </row>
    <row r="3016" spans="1:17" x14ac:dyDescent="0.25">
      <c r="A3016">
        <v>3392</v>
      </c>
      <c r="F3016">
        <v>86.222487999999998</v>
      </c>
      <c r="G3016" s="4">
        <v>3</v>
      </c>
      <c r="H3016">
        <v>89.967578000000003</v>
      </c>
      <c r="I3016" s="3">
        <v>4</v>
      </c>
      <c r="P3016">
        <v>2</v>
      </c>
      <c r="Q3016" t="str">
        <f>CONCATENATE(C3016,E3016,G3016,I3016)</f>
        <v>34</v>
      </c>
    </row>
    <row r="3017" spans="1:17" x14ac:dyDescent="0.25">
      <c r="A3017">
        <v>3393</v>
      </c>
      <c r="F3017">
        <v>86.237714000000011</v>
      </c>
      <c r="G3017" s="4">
        <v>3</v>
      </c>
      <c r="H3017">
        <v>89.891538000000011</v>
      </c>
      <c r="I3017" s="3">
        <v>4</v>
      </c>
      <c r="P3017">
        <v>2</v>
      </c>
      <c r="Q3017" t="str">
        <f>CONCATENATE(C3017,E3017,G3017,I3017)</f>
        <v>34</v>
      </c>
    </row>
    <row r="3018" spans="1:17" x14ac:dyDescent="0.25">
      <c r="A3018">
        <v>3394</v>
      </c>
      <c r="F3018">
        <v>86.237098000000003</v>
      </c>
      <c r="G3018" s="4">
        <v>3</v>
      </c>
      <c r="H3018">
        <v>89.886857000000006</v>
      </c>
      <c r="I3018" s="3">
        <v>4</v>
      </c>
      <c r="P3018">
        <v>2</v>
      </c>
      <c r="Q3018" t="str">
        <f>CONCATENATE(C3018,E3018,G3018,I3018)</f>
        <v>34</v>
      </c>
    </row>
    <row r="3019" spans="1:17" x14ac:dyDescent="0.25">
      <c r="A3019">
        <v>3395</v>
      </c>
      <c r="D3019">
        <v>73.733527000000009</v>
      </c>
      <c r="E3019" s="5">
        <v>2</v>
      </c>
      <c r="F3019">
        <v>86.256288000000012</v>
      </c>
      <c r="G3019" s="4">
        <v>3</v>
      </c>
      <c r="H3019">
        <v>89.959966000000009</v>
      </c>
      <c r="I3019" s="3">
        <v>4</v>
      </c>
      <c r="P3019">
        <v>3</v>
      </c>
      <c r="Q3019" t="str">
        <f>CONCATENATE(C3019,E3019,G3019,I3019)</f>
        <v>234</v>
      </c>
    </row>
    <row r="3020" spans="1:17" x14ac:dyDescent="0.25">
      <c r="A3020">
        <v>3396</v>
      </c>
      <c r="D3020">
        <v>73.733527000000009</v>
      </c>
      <c r="E3020" s="5">
        <v>2</v>
      </c>
      <c r="F3020">
        <v>86.194190000000006</v>
      </c>
      <c r="G3020" s="4">
        <v>3</v>
      </c>
      <c r="P3020">
        <v>2</v>
      </c>
      <c r="Q3020" t="str">
        <f>CONCATENATE(C3020,E3020,G3020,I3020)</f>
        <v>23</v>
      </c>
    </row>
    <row r="3021" spans="1:17" x14ac:dyDescent="0.25">
      <c r="A3021">
        <v>3397</v>
      </c>
      <c r="D3021">
        <v>73.675030000000007</v>
      </c>
      <c r="E3021" s="5">
        <v>2</v>
      </c>
      <c r="F3021">
        <v>86.160955000000001</v>
      </c>
      <c r="G3021" s="4">
        <v>3</v>
      </c>
      <c r="P3021">
        <v>2</v>
      </c>
      <c r="Q3021" t="str">
        <f>CONCATENATE(C3021,E3021,G3021,I3021)</f>
        <v>23</v>
      </c>
    </row>
    <row r="3022" spans="1:17" x14ac:dyDescent="0.25">
      <c r="A3022">
        <v>3398</v>
      </c>
      <c r="D3022">
        <v>73.722620000000006</v>
      </c>
      <c r="E3022" s="5">
        <v>2</v>
      </c>
      <c r="F3022">
        <v>86.158588000000009</v>
      </c>
      <c r="G3022" s="4">
        <v>3</v>
      </c>
      <c r="P3022">
        <v>2</v>
      </c>
      <c r="Q3022" t="str">
        <f>CONCATENATE(C3022,E3022,G3022,I3022)</f>
        <v>23</v>
      </c>
    </row>
    <row r="3023" spans="1:17" x14ac:dyDescent="0.25">
      <c r="A3023">
        <v>3399</v>
      </c>
      <c r="D3023">
        <v>73.680124000000006</v>
      </c>
      <c r="E3023" s="5">
        <v>2</v>
      </c>
      <c r="F3023">
        <v>86.185649000000012</v>
      </c>
      <c r="G3023" s="4">
        <v>3</v>
      </c>
      <c r="P3023">
        <v>2</v>
      </c>
      <c r="Q3023" t="str">
        <f>CONCATENATE(C3023,E3023,G3023,I3023)</f>
        <v>23</v>
      </c>
    </row>
    <row r="3024" spans="1:17" x14ac:dyDescent="0.25">
      <c r="A3024">
        <v>3400</v>
      </c>
      <c r="D3024">
        <v>73.667622000000009</v>
      </c>
      <c r="E3024" s="5">
        <v>2</v>
      </c>
      <c r="F3024">
        <v>86.218421000000006</v>
      </c>
      <c r="G3024" s="4">
        <v>3</v>
      </c>
      <c r="P3024">
        <v>2</v>
      </c>
      <c r="Q3024" t="str">
        <f>CONCATENATE(C3024,E3024,G3024,I3024)</f>
        <v>23</v>
      </c>
    </row>
    <row r="3025" spans="1:17" x14ac:dyDescent="0.25">
      <c r="A3025">
        <v>3401</v>
      </c>
      <c r="D3025">
        <v>73.685474000000013</v>
      </c>
      <c r="E3025" s="5">
        <v>2</v>
      </c>
      <c r="P3025">
        <v>1</v>
      </c>
      <c r="Q3025" t="str">
        <f>CONCATENATE(C3025,E3025,G3025,I3025)</f>
        <v>2</v>
      </c>
    </row>
    <row r="3026" spans="1:17" x14ac:dyDescent="0.25">
      <c r="A3026">
        <v>3402</v>
      </c>
      <c r="D3026">
        <v>73.715932000000009</v>
      </c>
      <c r="E3026" s="5">
        <v>2</v>
      </c>
      <c r="P3026">
        <v>1</v>
      </c>
      <c r="Q3026" t="str">
        <f>CONCATENATE(C3026,E3026,G3026,I3026)</f>
        <v>2</v>
      </c>
    </row>
    <row r="3027" spans="1:17" x14ac:dyDescent="0.25">
      <c r="A3027">
        <v>3403</v>
      </c>
      <c r="D3027">
        <v>73.716755000000006</v>
      </c>
      <c r="E3027" s="5">
        <v>2</v>
      </c>
      <c r="P3027">
        <v>1</v>
      </c>
      <c r="Q3027" t="str">
        <f>CONCATENATE(C3027,E3027,G3027,I3027)</f>
        <v>2</v>
      </c>
    </row>
    <row r="3028" spans="1:17" x14ac:dyDescent="0.25">
      <c r="A3028">
        <v>3404</v>
      </c>
      <c r="D3028">
        <v>73.688510000000008</v>
      </c>
      <c r="E3028" s="5">
        <v>2</v>
      </c>
      <c r="P3028">
        <v>1</v>
      </c>
      <c r="Q3028" t="str">
        <f>CONCATENATE(C3028,E3028,G3028,I3028)</f>
        <v>2</v>
      </c>
    </row>
    <row r="3029" spans="1:17" x14ac:dyDescent="0.25">
      <c r="A3029">
        <v>3405</v>
      </c>
      <c r="D3029">
        <v>73.69504400000001</v>
      </c>
      <c r="E3029" s="5">
        <v>2</v>
      </c>
      <c r="P3029">
        <v>1</v>
      </c>
      <c r="Q3029" t="str">
        <f>CONCATENATE(C3029,E3029,G3029,I3029)</f>
        <v>2</v>
      </c>
    </row>
    <row r="3030" spans="1:17" x14ac:dyDescent="0.25">
      <c r="A3030">
        <v>3406</v>
      </c>
      <c r="B3030">
        <v>65.622851999999995</v>
      </c>
      <c r="C3030" s="2">
        <v>1</v>
      </c>
      <c r="D3030">
        <v>73.736922000000007</v>
      </c>
      <c r="E3030" s="5">
        <v>2</v>
      </c>
      <c r="P3030">
        <v>2</v>
      </c>
      <c r="Q3030" t="str">
        <f>CONCATENATE(C3030,E3030,G3030,I3030)</f>
        <v>12</v>
      </c>
    </row>
    <row r="3031" spans="1:17" x14ac:dyDescent="0.25">
      <c r="A3031">
        <v>3407</v>
      </c>
      <c r="B3031">
        <v>65.634619999999998</v>
      </c>
      <c r="C3031" s="2">
        <v>1</v>
      </c>
      <c r="D3031">
        <v>73.733527000000009</v>
      </c>
      <c r="E3031" s="5">
        <v>2</v>
      </c>
      <c r="P3031">
        <v>2</v>
      </c>
      <c r="Q3031" t="str">
        <f>CONCATENATE(C3031,E3031,G3031,I3031)</f>
        <v>12</v>
      </c>
    </row>
    <row r="3032" spans="1:17" x14ac:dyDescent="0.25">
      <c r="A3032">
        <v>3408</v>
      </c>
      <c r="B3032">
        <v>65.611868999999999</v>
      </c>
      <c r="C3032" s="2">
        <v>1</v>
      </c>
      <c r="P3032">
        <v>1</v>
      </c>
      <c r="Q3032" t="str">
        <f>CONCATENATE(C3032,E3032,G3032,I3032)</f>
        <v>1</v>
      </c>
    </row>
    <row r="3033" spans="1:17" x14ac:dyDescent="0.25">
      <c r="A3033">
        <v>3409</v>
      </c>
      <c r="B3033">
        <v>65.609335999999999</v>
      </c>
      <c r="C3033" s="2">
        <v>1</v>
      </c>
      <c r="P3033">
        <v>1</v>
      </c>
      <c r="Q3033" t="str">
        <f>CONCATENATE(C3033,E3033,G3033,I3033)</f>
        <v>1</v>
      </c>
    </row>
    <row r="3034" spans="1:17" x14ac:dyDescent="0.25">
      <c r="A3034">
        <v>3410</v>
      </c>
      <c r="B3034">
        <v>65.596439000000004</v>
      </c>
      <c r="C3034" s="2">
        <v>1</v>
      </c>
      <c r="H3034">
        <v>72.473827</v>
      </c>
      <c r="I3034" s="3">
        <v>4</v>
      </c>
      <c r="P3034">
        <v>2</v>
      </c>
      <c r="Q3034" t="str">
        <f>CONCATENATE(C3034,E3034,G3034,I3034)</f>
        <v>14</v>
      </c>
    </row>
    <row r="3035" spans="1:17" x14ac:dyDescent="0.25">
      <c r="A3035">
        <v>3411</v>
      </c>
      <c r="B3035">
        <v>65.611762999999996</v>
      </c>
      <c r="C3035" s="2">
        <v>1</v>
      </c>
      <c r="H3035">
        <v>72.44681700000001</v>
      </c>
      <c r="I3035" s="3">
        <v>4</v>
      </c>
      <c r="P3035">
        <v>2</v>
      </c>
      <c r="Q3035" t="str">
        <f>CONCATENATE(C3035,E3035,G3035,I3035)</f>
        <v>14</v>
      </c>
    </row>
    <row r="3036" spans="1:17" x14ac:dyDescent="0.25">
      <c r="A3036">
        <v>3412</v>
      </c>
      <c r="B3036">
        <v>65.603248000000008</v>
      </c>
      <c r="C3036" s="2">
        <v>1</v>
      </c>
      <c r="H3036">
        <v>72.475525000000005</v>
      </c>
      <c r="I3036" s="3">
        <v>4</v>
      </c>
      <c r="P3036">
        <v>2</v>
      </c>
      <c r="Q3036" t="str">
        <f>CONCATENATE(C3036,E3036,G3036,I3036)</f>
        <v>14</v>
      </c>
    </row>
    <row r="3037" spans="1:17" x14ac:dyDescent="0.25">
      <c r="A3037">
        <v>3413</v>
      </c>
      <c r="B3037">
        <v>65.602787000000006</v>
      </c>
      <c r="C3037" s="2">
        <v>1</v>
      </c>
      <c r="H3037">
        <v>72.471975</v>
      </c>
      <c r="I3037" s="3">
        <v>4</v>
      </c>
      <c r="P3037">
        <v>2</v>
      </c>
      <c r="Q3037" t="str">
        <f>CONCATENATE(C3037,E3037,G3037,I3037)</f>
        <v>14</v>
      </c>
    </row>
    <row r="3038" spans="1:17" x14ac:dyDescent="0.25">
      <c r="A3038">
        <v>3414</v>
      </c>
      <c r="B3038">
        <v>65.624351000000004</v>
      </c>
      <c r="C3038" s="2">
        <v>1</v>
      </c>
      <c r="H3038">
        <v>72.470329000000007</v>
      </c>
      <c r="I3038" s="3">
        <v>4</v>
      </c>
      <c r="P3038">
        <v>2</v>
      </c>
      <c r="Q3038" t="str">
        <f>CONCATENATE(C3038,E3038,G3038,I3038)</f>
        <v>14</v>
      </c>
    </row>
    <row r="3039" spans="1:17" x14ac:dyDescent="0.25">
      <c r="A3039">
        <v>3415</v>
      </c>
      <c r="B3039">
        <v>65.608103999999997</v>
      </c>
      <c r="C3039" s="2">
        <v>1</v>
      </c>
      <c r="F3039">
        <v>69.478997000000007</v>
      </c>
      <c r="G3039" s="4">
        <v>3</v>
      </c>
      <c r="H3039">
        <v>72.434880000000007</v>
      </c>
      <c r="I3039" s="3">
        <v>4</v>
      </c>
      <c r="P3039">
        <v>3</v>
      </c>
      <c r="Q3039" t="str">
        <f>CONCATENATE(C3039,E3039,G3039,I3039)</f>
        <v>134</v>
      </c>
    </row>
    <row r="3040" spans="1:17" x14ac:dyDescent="0.25">
      <c r="A3040">
        <v>3416</v>
      </c>
      <c r="B3040">
        <v>65.509085999999996</v>
      </c>
      <c r="C3040" s="2">
        <v>1</v>
      </c>
      <c r="F3040">
        <v>69.554677000000012</v>
      </c>
      <c r="G3040" s="4">
        <v>3</v>
      </c>
      <c r="H3040">
        <v>72.461685000000003</v>
      </c>
      <c r="I3040" s="3">
        <v>4</v>
      </c>
      <c r="P3040">
        <v>3</v>
      </c>
      <c r="Q3040" t="str">
        <f>CONCATENATE(C3040,E3040,G3040,I3040)</f>
        <v>134</v>
      </c>
    </row>
    <row r="3041" spans="1:17" x14ac:dyDescent="0.25">
      <c r="A3041">
        <v>3417</v>
      </c>
      <c r="B3041">
        <v>65.622851999999995</v>
      </c>
      <c r="C3041" s="2">
        <v>1</v>
      </c>
      <c r="F3041">
        <v>69.534715000000006</v>
      </c>
      <c r="G3041" s="4">
        <v>3</v>
      </c>
      <c r="H3041">
        <v>72.443524000000011</v>
      </c>
      <c r="I3041" s="3">
        <v>4</v>
      </c>
      <c r="P3041">
        <v>3</v>
      </c>
      <c r="Q3041" t="str">
        <f>CONCATENATE(C3041,E3041,G3041,I3041)</f>
        <v>134</v>
      </c>
    </row>
    <row r="3042" spans="1:17" x14ac:dyDescent="0.25">
      <c r="A3042">
        <v>3418</v>
      </c>
      <c r="F3042">
        <v>69.515886000000009</v>
      </c>
      <c r="G3042" s="4">
        <v>3</v>
      </c>
      <c r="H3042">
        <v>72.419961000000001</v>
      </c>
      <c r="I3042" s="3">
        <v>4</v>
      </c>
      <c r="P3042">
        <v>2</v>
      </c>
      <c r="Q3042" t="str">
        <f>CONCATENATE(C3042,E3042,G3042,I3042)</f>
        <v>34</v>
      </c>
    </row>
    <row r="3043" spans="1:17" x14ac:dyDescent="0.25">
      <c r="A3043">
        <v>3419</v>
      </c>
      <c r="F3043">
        <v>69.488309000000001</v>
      </c>
      <c r="G3043" s="4">
        <v>3</v>
      </c>
      <c r="H3043">
        <v>72.414199000000011</v>
      </c>
      <c r="I3043" s="3">
        <v>4</v>
      </c>
      <c r="P3043">
        <v>2</v>
      </c>
      <c r="Q3043" t="str">
        <f>CONCATENATE(C3043,E3043,G3043,I3043)</f>
        <v>34</v>
      </c>
    </row>
    <row r="3044" spans="1:17" x14ac:dyDescent="0.25">
      <c r="A3044">
        <v>3420</v>
      </c>
      <c r="F3044">
        <v>69.497827000000001</v>
      </c>
      <c r="G3044" s="4">
        <v>3</v>
      </c>
      <c r="H3044">
        <v>72.416977000000003</v>
      </c>
      <c r="I3044" s="3">
        <v>4</v>
      </c>
      <c r="P3044">
        <v>2</v>
      </c>
      <c r="Q3044" t="str">
        <f>CONCATENATE(C3044,E3044,G3044,I3044)</f>
        <v>34</v>
      </c>
    </row>
    <row r="3045" spans="1:17" x14ac:dyDescent="0.25">
      <c r="A3045">
        <v>3421</v>
      </c>
      <c r="D3045">
        <v>53.336612000000002</v>
      </c>
      <c r="E3045" s="5">
        <v>2</v>
      </c>
      <c r="F3045">
        <v>69.477042000000012</v>
      </c>
      <c r="G3045" s="4">
        <v>3</v>
      </c>
      <c r="H3045">
        <v>72.473827</v>
      </c>
      <c r="I3045" s="3">
        <v>4</v>
      </c>
      <c r="P3045">
        <v>3</v>
      </c>
      <c r="Q3045" t="str">
        <f>CONCATENATE(C3045,E3045,G3045,I3045)</f>
        <v>234</v>
      </c>
    </row>
    <row r="3046" spans="1:17" x14ac:dyDescent="0.25">
      <c r="A3046">
        <v>3422</v>
      </c>
      <c r="D3046">
        <v>53.322216000000004</v>
      </c>
      <c r="E3046" s="5">
        <v>2</v>
      </c>
      <c r="F3046">
        <v>69.479460000000003</v>
      </c>
      <c r="G3046" s="4">
        <v>3</v>
      </c>
      <c r="H3046">
        <v>72.473827</v>
      </c>
      <c r="I3046" s="3">
        <v>4</v>
      </c>
      <c r="P3046">
        <v>3</v>
      </c>
      <c r="Q3046" t="str">
        <f>CONCATENATE(C3046,E3046,G3046,I3046)</f>
        <v>234</v>
      </c>
    </row>
    <row r="3047" spans="1:17" x14ac:dyDescent="0.25">
      <c r="A3047">
        <v>3423</v>
      </c>
      <c r="D3047">
        <v>53.356788000000002</v>
      </c>
      <c r="E3047" s="5">
        <v>2</v>
      </c>
      <c r="F3047">
        <v>69.517069000000006</v>
      </c>
      <c r="G3047" s="4">
        <v>3</v>
      </c>
      <c r="P3047">
        <v>2</v>
      </c>
      <c r="Q3047" t="str">
        <f>CONCATENATE(C3047,E3047,G3047,I3047)</f>
        <v>23</v>
      </c>
    </row>
    <row r="3048" spans="1:17" x14ac:dyDescent="0.25">
      <c r="A3048">
        <v>3424</v>
      </c>
      <c r="D3048">
        <v>53.355598000000001</v>
      </c>
      <c r="E3048" s="5">
        <v>2</v>
      </c>
      <c r="F3048">
        <v>69.48949300000001</v>
      </c>
      <c r="G3048" s="4">
        <v>3</v>
      </c>
      <c r="P3048">
        <v>2</v>
      </c>
      <c r="Q3048" t="str">
        <f>CONCATENATE(C3048,E3048,G3048,I3048)</f>
        <v>23</v>
      </c>
    </row>
    <row r="3049" spans="1:17" x14ac:dyDescent="0.25">
      <c r="A3049">
        <v>3425</v>
      </c>
      <c r="D3049">
        <v>53.348583000000005</v>
      </c>
      <c r="E3049" s="5">
        <v>2</v>
      </c>
      <c r="F3049">
        <v>69.47045700000001</v>
      </c>
      <c r="G3049" s="4">
        <v>3</v>
      </c>
      <c r="P3049">
        <v>2</v>
      </c>
      <c r="Q3049" t="str">
        <f>CONCATENATE(C3049,E3049,G3049,I3049)</f>
        <v>23</v>
      </c>
    </row>
    <row r="3050" spans="1:17" x14ac:dyDescent="0.25">
      <c r="A3050">
        <v>3426</v>
      </c>
      <c r="D3050">
        <v>53.356940999999999</v>
      </c>
      <c r="E3050" s="5">
        <v>2</v>
      </c>
      <c r="F3050">
        <v>69.534510000000012</v>
      </c>
      <c r="G3050" s="4">
        <v>3</v>
      </c>
      <c r="P3050">
        <v>2</v>
      </c>
      <c r="Q3050" t="str">
        <f>CONCATENATE(C3050,E3050,G3050,I3050)</f>
        <v>23</v>
      </c>
    </row>
    <row r="3051" spans="1:17" x14ac:dyDescent="0.25">
      <c r="A3051">
        <v>3427</v>
      </c>
      <c r="D3051">
        <v>53.360911999999999</v>
      </c>
      <c r="E3051" s="5">
        <v>2</v>
      </c>
      <c r="F3051">
        <v>69.478997000000007</v>
      </c>
      <c r="G3051" s="4">
        <v>3</v>
      </c>
      <c r="P3051">
        <v>2</v>
      </c>
      <c r="Q3051" t="str">
        <f>CONCATENATE(C3051,E3051,G3051,I3051)</f>
        <v>23</v>
      </c>
    </row>
    <row r="3052" spans="1:17" x14ac:dyDescent="0.25">
      <c r="A3052">
        <v>3428</v>
      </c>
      <c r="D3052">
        <v>53.355032999999999</v>
      </c>
      <c r="E3052" s="5">
        <v>2</v>
      </c>
      <c r="P3052">
        <v>1</v>
      </c>
      <c r="Q3052" t="str">
        <f>CONCATENATE(C3052,E3052,G3052,I3052)</f>
        <v>2</v>
      </c>
    </row>
    <row r="3053" spans="1:17" x14ac:dyDescent="0.25">
      <c r="A3053">
        <v>3429</v>
      </c>
      <c r="D3053">
        <v>53.376911</v>
      </c>
      <c r="E3053" s="5">
        <v>2</v>
      </c>
      <c r="P3053">
        <v>1</v>
      </c>
      <c r="Q3053" t="str">
        <f>CONCATENATE(C3053,E3053,G3053,I3053)</f>
        <v>2</v>
      </c>
    </row>
    <row r="3054" spans="1:17" x14ac:dyDescent="0.25">
      <c r="A3054">
        <v>3430</v>
      </c>
      <c r="D3054">
        <v>53.387638000000003</v>
      </c>
      <c r="E3054" s="5">
        <v>2</v>
      </c>
      <c r="P3054">
        <v>1</v>
      </c>
      <c r="Q3054" t="str">
        <f>CONCATENATE(C3054,E3054,G3054,I3054)</f>
        <v>2</v>
      </c>
    </row>
    <row r="3055" spans="1:17" x14ac:dyDescent="0.25">
      <c r="A3055">
        <v>3431</v>
      </c>
      <c r="D3055">
        <v>53.384596999999999</v>
      </c>
      <c r="E3055" s="5">
        <v>2</v>
      </c>
      <c r="P3055">
        <v>1</v>
      </c>
      <c r="Q3055" t="str">
        <f>CONCATENATE(C3055,E3055,G3055,I3055)</f>
        <v>2</v>
      </c>
    </row>
    <row r="3056" spans="1:17" x14ac:dyDescent="0.25">
      <c r="A3056">
        <v>3432</v>
      </c>
      <c r="D3056">
        <v>53.405802999999999</v>
      </c>
      <c r="E3056" s="5">
        <v>2</v>
      </c>
      <c r="P3056">
        <v>1</v>
      </c>
      <c r="Q3056" t="str">
        <f>CONCATENATE(C3056,E3056,G3056,I3056)</f>
        <v>2</v>
      </c>
    </row>
    <row r="3057" spans="1:17" x14ac:dyDescent="0.25">
      <c r="A3057">
        <v>3433</v>
      </c>
      <c r="B3057">
        <v>44.712668999999998</v>
      </c>
      <c r="C3057" s="2">
        <v>1</v>
      </c>
      <c r="D3057">
        <v>53.285842000000002</v>
      </c>
      <c r="E3057" s="5">
        <v>2</v>
      </c>
      <c r="P3057">
        <v>2</v>
      </c>
      <c r="Q3057" t="str">
        <f>CONCATENATE(C3057,E3057,G3057,I3057)</f>
        <v>12</v>
      </c>
    </row>
    <row r="3058" spans="1:17" x14ac:dyDescent="0.25">
      <c r="A3058">
        <v>3434</v>
      </c>
      <c r="B3058">
        <v>44.704464000000002</v>
      </c>
      <c r="C3058" s="2">
        <v>1</v>
      </c>
      <c r="D3058">
        <v>53.336612000000002</v>
      </c>
      <c r="E3058" s="5">
        <v>2</v>
      </c>
      <c r="P3058">
        <v>2</v>
      </c>
      <c r="Q3058" t="str">
        <f>CONCATENATE(C3058,E3058,G3058,I3058)</f>
        <v>12</v>
      </c>
    </row>
    <row r="3059" spans="1:17" x14ac:dyDescent="0.25">
      <c r="A3059">
        <v>3435</v>
      </c>
      <c r="B3059">
        <v>44.727523000000005</v>
      </c>
      <c r="C3059" s="2">
        <v>1</v>
      </c>
      <c r="P3059">
        <v>1</v>
      </c>
      <c r="Q3059" t="str">
        <f>CONCATENATE(C3059,E3059,G3059,I3059)</f>
        <v>1</v>
      </c>
    </row>
    <row r="3060" spans="1:17" x14ac:dyDescent="0.25">
      <c r="A3060">
        <v>3436</v>
      </c>
      <c r="B3060">
        <v>44.744964000000003</v>
      </c>
      <c r="C3060" s="2">
        <v>1</v>
      </c>
      <c r="P3060">
        <v>1</v>
      </c>
      <c r="Q3060" t="str">
        <f>CONCATENATE(C3060,E3060,G3060,I3060)</f>
        <v>1</v>
      </c>
    </row>
    <row r="3061" spans="1:17" x14ac:dyDescent="0.25">
      <c r="A3061">
        <v>3437</v>
      </c>
      <c r="B3061">
        <v>44.746307000000002</v>
      </c>
      <c r="C3061" s="2">
        <v>1</v>
      </c>
      <c r="H3061">
        <v>51.240516</v>
      </c>
      <c r="I3061" s="3">
        <v>4</v>
      </c>
      <c r="P3061">
        <v>2</v>
      </c>
      <c r="Q3061" t="str">
        <f>CONCATENATE(C3061,E3061,G3061,I3061)</f>
        <v>14</v>
      </c>
    </row>
    <row r="3062" spans="1:17" x14ac:dyDescent="0.25">
      <c r="A3062">
        <v>3438</v>
      </c>
      <c r="B3062">
        <v>44.725463000000005</v>
      </c>
      <c r="C3062" s="2">
        <v>1</v>
      </c>
      <c r="H3062">
        <v>51.232154000000001</v>
      </c>
      <c r="I3062" s="3">
        <v>4</v>
      </c>
      <c r="P3062">
        <v>2</v>
      </c>
      <c r="Q3062" t="str">
        <f>CONCATENATE(C3062,E3062,G3062,I3062)</f>
        <v>14</v>
      </c>
    </row>
    <row r="3063" spans="1:17" x14ac:dyDescent="0.25">
      <c r="A3063">
        <v>3439</v>
      </c>
      <c r="B3063">
        <v>44.765605000000001</v>
      </c>
      <c r="C3063" s="2">
        <v>1</v>
      </c>
      <c r="H3063">
        <v>51.253517000000002</v>
      </c>
      <c r="I3063" s="3">
        <v>4</v>
      </c>
      <c r="P3063">
        <v>2</v>
      </c>
      <c r="Q3063" t="str">
        <f>CONCATENATE(C3063,E3063,G3063,I3063)</f>
        <v>14</v>
      </c>
    </row>
    <row r="3064" spans="1:17" x14ac:dyDescent="0.25">
      <c r="A3064">
        <v>3440</v>
      </c>
      <c r="B3064">
        <v>44.774581000000005</v>
      </c>
      <c r="C3064" s="2">
        <v>1</v>
      </c>
      <c r="H3064">
        <v>51.226997000000004</v>
      </c>
      <c r="I3064" s="3">
        <v>4</v>
      </c>
      <c r="P3064">
        <v>2</v>
      </c>
      <c r="Q3064" t="str">
        <f>CONCATENATE(C3064,E3064,G3064,I3064)</f>
        <v>14</v>
      </c>
    </row>
    <row r="3065" spans="1:17" x14ac:dyDescent="0.25">
      <c r="A3065">
        <v>3441</v>
      </c>
      <c r="B3065">
        <v>44.777163999999999</v>
      </c>
      <c r="C3065" s="2">
        <v>1</v>
      </c>
      <c r="H3065">
        <v>51.249855000000004</v>
      </c>
      <c r="I3065" s="3">
        <v>4</v>
      </c>
      <c r="P3065">
        <v>2</v>
      </c>
      <c r="Q3065" t="str">
        <f>CONCATENATE(C3065,E3065,G3065,I3065)</f>
        <v>14</v>
      </c>
    </row>
    <row r="3066" spans="1:17" x14ac:dyDescent="0.25">
      <c r="A3066">
        <v>3442</v>
      </c>
      <c r="B3066">
        <v>44.753582000000002</v>
      </c>
      <c r="C3066" s="2">
        <v>1</v>
      </c>
      <c r="H3066">
        <v>51.242530000000002</v>
      </c>
      <c r="I3066" s="3">
        <v>4</v>
      </c>
      <c r="P3066">
        <v>2</v>
      </c>
      <c r="Q3066" t="str">
        <f>CONCATENATE(C3066,E3066,G3066,I3066)</f>
        <v>14</v>
      </c>
    </row>
    <row r="3067" spans="1:17" x14ac:dyDescent="0.25">
      <c r="A3067">
        <v>3443</v>
      </c>
      <c r="B3067">
        <v>44.712668999999998</v>
      </c>
      <c r="C3067" s="2">
        <v>1</v>
      </c>
      <c r="F3067">
        <v>47.123705999999999</v>
      </c>
      <c r="G3067" s="4">
        <v>3</v>
      </c>
      <c r="H3067">
        <v>51.277099</v>
      </c>
      <c r="I3067" s="3">
        <v>4</v>
      </c>
      <c r="P3067">
        <v>3</v>
      </c>
      <c r="Q3067" t="str">
        <f>CONCATENATE(C3067,E3067,G3067,I3067)</f>
        <v>134</v>
      </c>
    </row>
    <row r="3068" spans="1:17" x14ac:dyDescent="0.25">
      <c r="A3068">
        <v>3444</v>
      </c>
      <c r="F3068">
        <v>47.156932000000005</v>
      </c>
      <c r="G3068" s="4">
        <v>3</v>
      </c>
      <c r="H3068">
        <v>51.256973000000002</v>
      </c>
      <c r="I3068" s="3">
        <v>4</v>
      </c>
      <c r="P3068">
        <v>2</v>
      </c>
      <c r="Q3068" t="str">
        <f>CONCATENATE(C3068,E3068,G3068,I3068)</f>
        <v>34</v>
      </c>
    </row>
    <row r="3069" spans="1:17" x14ac:dyDescent="0.25">
      <c r="A3069">
        <v>3445</v>
      </c>
      <c r="F3069">
        <v>47.174579000000001</v>
      </c>
      <c r="G3069" s="4">
        <v>3</v>
      </c>
      <c r="H3069">
        <v>51.249393000000005</v>
      </c>
      <c r="I3069" s="3">
        <v>4</v>
      </c>
      <c r="P3069">
        <v>2</v>
      </c>
      <c r="Q3069" t="str">
        <f>CONCATENATE(C3069,E3069,G3069,I3069)</f>
        <v>34</v>
      </c>
    </row>
    <row r="3070" spans="1:17" x14ac:dyDescent="0.25">
      <c r="A3070">
        <v>3446</v>
      </c>
      <c r="F3070">
        <v>47.172103</v>
      </c>
      <c r="G3070" s="4">
        <v>3</v>
      </c>
      <c r="H3070">
        <v>51.246345000000005</v>
      </c>
      <c r="I3070" s="3">
        <v>4</v>
      </c>
      <c r="P3070">
        <v>2</v>
      </c>
      <c r="Q3070" t="str">
        <f>CONCATENATE(C3070,E3070,G3070,I3070)</f>
        <v>34</v>
      </c>
    </row>
    <row r="3071" spans="1:17" x14ac:dyDescent="0.25">
      <c r="A3071">
        <v>3447</v>
      </c>
      <c r="F3071">
        <v>47.150638000000001</v>
      </c>
      <c r="G3071" s="4">
        <v>3</v>
      </c>
      <c r="H3071">
        <v>51.243560000000002</v>
      </c>
      <c r="I3071" s="3">
        <v>4</v>
      </c>
      <c r="P3071">
        <v>2</v>
      </c>
      <c r="Q3071" t="str">
        <f>CONCATENATE(C3071,E3071,G3071,I3071)</f>
        <v>34</v>
      </c>
    </row>
    <row r="3072" spans="1:17" x14ac:dyDescent="0.25">
      <c r="A3072">
        <v>3448</v>
      </c>
      <c r="D3072">
        <v>32.515630000000002</v>
      </c>
      <c r="E3072" s="5">
        <v>2</v>
      </c>
      <c r="F3072">
        <v>47.137892999999998</v>
      </c>
      <c r="G3072" s="4">
        <v>3</v>
      </c>
      <c r="H3072">
        <v>51.168742999999999</v>
      </c>
      <c r="I3072" s="3">
        <v>4</v>
      </c>
      <c r="P3072">
        <v>3</v>
      </c>
      <c r="Q3072" t="str">
        <f>CONCATENATE(C3072,E3072,G3072,I3072)</f>
        <v>234</v>
      </c>
    </row>
    <row r="3073" spans="1:17" x14ac:dyDescent="0.25">
      <c r="A3073">
        <v>3449</v>
      </c>
      <c r="D3073">
        <v>32.565938000000003</v>
      </c>
      <c r="E3073" s="5">
        <v>2</v>
      </c>
      <c r="F3073">
        <v>47.147079000000005</v>
      </c>
      <c r="G3073" s="4">
        <v>3</v>
      </c>
      <c r="H3073">
        <v>51.240516</v>
      </c>
      <c r="I3073" s="3">
        <v>4</v>
      </c>
      <c r="P3073">
        <v>3</v>
      </c>
      <c r="Q3073" t="str">
        <f>CONCATENATE(C3073,E3073,G3073,I3073)</f>
        <v>234</v>
      </c>
    </row>
    <row r="3074" spans="1:17" x14ac:dyDescent="0.25">
      <c r="A3074">
        <v>3450</v>
      </c>
      <c r="D3074">
        <v>32.542770000000004</v>
      </c>
      <c r="E3074" s="5">
        <v>2</v>
      </c>
      <c r="F3074">
        <v>47.146766</v>
      </c>
      <c r="G3074" s="4">
        <v>3</v>
      </c>
      <c r="H3074">
        <v>51.240516</v>
      </c>
      <c r="I3074" s="3">
        <v>4</v>
      </c>
      <c r="P3074">
        <v>3</v>
      </c>
      <c r="Q3074" t="str">
        <f>CONCATENATE(C3074,E3074,G3074,I3074)</f>
        <v>234</v>
      </c>
    </row>
    <row r="3075" spans="1:17" x14ac:dyDescent="0.25">
      <c r="A3075">
        <v>3451</v>
      </c>
      <c r="D3075">
        <v>32.502164</v>
      </c>
      <c r="E3075" s="5">
        <v>2</v>
      </c>
      <c r="F3075">
        <v>47.129795000000001</v>
      </c>
      <c r="G3075" s="4">
        <v>3</v>
      </c>
      <c r="P3075">
        <v>2</v>
      </c>
      <c r="Q3075" t="str">
        <f>CONCATENATE(C3075,E3075,G3075,I3075)</f>
        <v>23</v>
      </c>
    </row>
    <row r="3076" spans="1:17" x14ac:dyDescent="0.25">
      <c r="A3076">
        <v>3452</v>
      </c>
      <c r="D3076">
        <v>32.502113000000001</v>
      </c>
      <c r="E3076" s="5">
        <v>2</v>
      </c>
      <c r="F3076">
        <v>47.148319000000001</v>
      </c>
      <c r="G3076" s="4">
        <v>3</v>
      </c>
      <c r="P3076">
        <v>2</v>
      </c>
      <c r="Q3076" t="str">
        <f>CONCATENATE(C3076,E3076,G3076,I3076)</f>
        <v>23</v>
      </c>
    </row>
    <row r="3077" spans="1:17" x14ac:dyDescent="0.25">
      <c r="A3077">
        <v>3453</v>
      </c>
      <c r="D3077">
        <v>32.508459000000002</v>
      </c>
      <c r="E3077" s="5">
        <v>2</v>
      </c>
      <c r="F3077">
        <v>47.124996000000003</v>
      </c>
      <c r="G3077" s="4">
        <v>3</v>
      </c>
      <c r="P3077">
        <v>2</v>
      </c>
      <c r="Q3077" t="str">
        <f>CONCATENATE(C3077,E3077,G3077,I3077)</f>
        <v>23</v>
      </c>
    </row>
    <row r="3078" spans="1:17" x14ac:dyDescent="0.25">
      <c r="A3078">
        <v>3454</v>
      </c>
      <c r="D3078">
        <v>32.507530000000003</v>
      </c>
      <c r="E3078" s="5">
        <v>2</v>
      </c>
      <c r="F3078">
        <v>47.126182</v>
      </c>
      <c r="G3078" s="4">
        <v>3</v>
      </c>
      <c r="P3078">
        <v>2</v>
      </c>
      <c r="Q3078" t="str">
        <f>CONCATENATE(C3078,E3078,G3078,I3078)</f>
        <v>23</v>
      </c>
    </row>
    <row r="3079" spans="1:17" x14ac:dyDescent="0.25">
      <c r="A3079">
        <v>3455</v>
      </c>
      <c r="D3079">
        <v>32.550769000000003</v>
      </c>
      <c r="E3079" s="5">
        <v>2</v>
      </c>
      <c r="F3079">
        <v>47.141196999999998</v>
      </c>
      <c r="G3079" s="4">
        <v>3</v>
      </c>
      <c r="P3079">
        <v>2</v>
      </c>
      <c r="Q3079" t="str">
        <f>CONCATENATE(C3079,E3079,G3079,I3079)</f>
        <v>23</v>
      </c>
    </row>
    <row r="3080" spans="1:17" x14ac:dyDescent="0.25">
      <c r="A3080">
        <v>3456</v>
      </c>
      <c r="D3080">
        <v>32.545194000000002</v>
      </c>
      <c r="E3080" s="5">
        <v>2</v>
      </c>
      <c r="F3080">
        <v>47.325084000000004</v>
      </c>
      <c r="G3080" s="4">
        <v>3</v>
      </c>
      <c r="P3080">
        <v>2</v>
      </c>
      <c r="Q3080" t="str">
        <f>CONCATENATE(C3080,E3080,G3080,I3080)</f>
        <v>23</v>
      </c>
    </row>
    <row r="3081" spans="1:17" x14ac:dyDescent="0.25">
      <c r="A3081">
        <v>3457</v>
      </c>
      <c r="D3081">
        <v>32.547311000000001</v>
      </c>
      <c r="E3081" s="5">
        <v>2</v>
      </c>
      <c r="F3081">
        <v>47.123705999999999</v>
      </c>
      <c r="G3081" s="4">
        <v>3</v>
      </c>
      <c r="P3081">
        <v>2</v>
      </c>
      <c r="Q3081" t="str">
        <f>CONCATENATE(C3081,E3081,G3081,I3081)</f>
        <v>23</v>
      </c>
    </row>
    <row r="3082" spans="1:17" x14ac:dyDescent="0.25">
      <c r="A3082">
        <v>3458</v>
      </c>
      <c r="D3082">
        <v>32.557063999999997</v>
      </c>
      <c r="E3082" s="5">
        <v>2</v>
      </c>
      <c r="P3082">
        <v>1</v>
      </c>
      <c r="Q3082" t="str">
        <f>CONCATENATE(C3082,E3082,G3082,I3082)</f>
        <v>2</v>
      </c>
    </row>
    <row r="3083" spans="1:17" x14ac:dyDescent="0.25">
      <c r="A3083">
        <v>3459</v>
      </c>
      <c r="D3083">
        <v>32.529871</v>
      </c>
      <c r="E3083" s="5">
        <v>2</v>
      </c>
      <c r="P3083">
        <v>1</v>
      </c>
      <c r="Q3083" t="str">
        <f>CONCATENATE(C3083,E3083,G3083,I3083)</f>
        <v>2</v>
      </c>
    </row>
    <row r="3084" spans="1:17" x14ac:dyDescent="0.25">
      <c r="A3084">
        <v>3460</v>
      </c>
      <c r="D3084">
        <v>32.506601000000003</v>
      </c>
      <c r="E3084" s="5">
        <v>2</v>
      </c>
      <c r="P3084">
        <v>1</v>
      </c>
      <c r="Q3084" t="str">
        <f>CONCATENATE(C3084,E3084,G3084,I3084)</f>
        <v>2</v>
      </c>
    </row>
    <row r="3085" spans="1:17" x14ac:dyDescent="0.25">
      <c r="A3085">
        <v>3461</v>
      </c>
      <c r="B3085">
        <v>24.219013000000004</v>
      </c>
      <c r="C3085" s="2">
        <v>1</v>
      </c>
      <c r="D3085">
        <v>32.472549000000001</v>
      </c>
      <c r="E3085" s="5">
        <v>2</v>
      </c>
      <c r="P3085">
        <v>2</v>
      </c>
      <c r="Q3085" t="str">
        <f>CONCATENATE(C3085,E3085,G3085,I3085)</f>
        <v>12</v>
      </c>
    </row>
    <row r="3086" spans="1:17" x14ac:dyDescent="0.25">
      <c r="A3086">
        <v>3462</v>
      </c>
      <c r="B3086">
        <v>24.196052000000002</v>
      </c>
      <c r="C3086" s="2">
        <v>1</v>
      </c>
      <c r="D3086">
        <v>32.449331000000001</v>
      </c>
      <c r="E3086" s="5">
        <v>2</v>
      </c>
      <c r="P3086">
        <v>2</v>
      </c>
      <c r="Q3086" t="str">
        <f>CONCATENATE(C3086,E3086,G3086,I3086)</f>
        <v>12</v>
      </c>
    </row>
    <row r="3087" spans="1:17" x14ac:dyDescent="0.25">
      <c r="A3087">
        <v>3463</v>
      </c>
      <c r="B3087">
        <v>24.191513</v>
      </c>
      <c r="C3087" s="2">
        <v>1</v>
      </c>
      <c r="D3087">
        <v>32.515630000000002</v>
      </c>
      <c r="E3087" s="5">
        <v>2</v>
      </c>
      <c r="P3087">
        <v>2</v>
      </c>
      <c r="Q3087" t="str">
        <f>CONCATENATE(C3087,E3087,G3087,I3087)</f>
        <v>12</v>
      </c>
    </row>
    <row r="3088" spans="1:17" x14ac:dyDescent="0.25">
      <c r="A3088">
        <v>3464</v>
      </c>
      <c r="B3088">
        <v>24.206062000000003</v>
      </c>
      <c r="C3088" s="2">
        <v>1</v>
      </c>
      <c r="H3088">
        <v>31.741689000000001</v>
      </c>
      <c r="I3088" s="3">
        <v>4</v>
      </c>
      <c r="P3088">
        <v>2</v>
      </c>
      <c r="Q3088" t="str">
        <f>CONCATENATE(C3088,E3088,G3088,I3088)</f>
        <v>14</v>
      </c>
    </row>
    <row r="3089" spans="1:17" x14ac:dyDescent="0.25">
      <c r="A3089">
        <v>3465</v>
      </c>
      <c r="B3089">
        <v>24.230209000000002</v>
      </c>
      <c r="C3089" s="2">
        <v>1</v>
      </c>
      <c r="H3089">
        <v>31.725538</v>
      </c>
      <c r="I3089" s="3">
        <v>4</v>
      </c>
      <c r="P3089">
        <v>2</v>
      </c>
      <c r="Q3089" t="str">
        <f>CONCATENATE(C3089,E3089,G3089,I3089)</f>
        <v>14</v>
      </c>
    </row>
    <row r="3090" spans="1:17" x14ac:dyDescent="0.25">
      <c r="A3090">
        <v>3466</v>
      </c>
      <c r="B3090">
        <v>24.237949</v>
      </c>
      <c r="C3090" s="2">
        <v>1</v>
      </c>
      <c r="H3090">
        <v>31.736322000000001</v>
      </c>
      <c r="I3090" s="3">
        <v>4</v>
      </c>
      <c r="P3090">
        <v>2</v>
      </c>
      <c r="Q3090" t="str">
        <f>CONCATENATE(C3090,E3090,G3090,I3090)</f>
        <v>14</v>
      </c>
    </row>
    <row r="3091" spans="1:17" x14ac:dyDescent="0.25">
      <c r="A3091">
        <v>3467</v>
      </c>
      <c r="B3091">
        <v>24.236606000000002</v>
      </c>
      <c r="C3091" s="2">
        <v>1</v>
      </c>
      <c r="H3091">
        <v>31.739263000000001</v>
      </c>
      <c r="I3091" s="3">
        <v>4</v>
      </c>
      <c r="P3091">
        <v>2</v>
      </c>
      <c r="Q3091" t="str">
        <f>CONCATENATE(C3091,E3091,G3091,I3091)</f>
        <v>14</v>
      </c>
    </row>
    <row r="3092" spans="1:17" x14ac:dyDescent="0.25">
      <c r="A3092">
        <v>3468</v>
      </c>
      <c r="B3092">
        <v>24.253118000000001</v>
      </c>
      <c r="C3092" s="2">
        <v>1</v>
      </c>
      <c r="H3092">
        <v>31.733277999999999</v>
      </c>
      <c r="I3092" s="3">
        <v>4</v>
      </c>
      <c r="P3092">
        <v>2</v>
      </c>
      <c r="Q3092" t="str">
        <f>CONCATENATE(C3092,E3092,G3092,I3092)</f>
        <v>14</v>
      </c>
    </row>
    <row r="3093" spans="1:17" x14ac:dyDescent="0.25">
      <c r="A3093">
        <v>3469</v>
      </c>
      <c r="B3093">
        <v>24.264469000000005</v>
      </c>
      <c r="C3093" s="2">
        <v>1</v>
      </c>
      <c r="H3093">
        <v>31.723990999999998</v>
      </c>
      <c r="I3093" s="3">
        <v>4</v>
      </c>
      <c r="P3093">
        <v>2</v>
      </c>
      <c r="Q3093" t="str">
        <f>CONCATENATE(C3093,E3093,G3093,I3093)</f>
        <v>14</v>
      </c>
    </row>
    <row r="3094" spans="1:17" x14ac:dyDescent="0.25">
      <c r="A3094">
        <v>3470</v>
      </c>
      <c r="B3094">
        <v>24.259203999999997</v>
      </c>
      <c r="C3094" s="2">
        <v>1</v>
      </c>
      <c r="H3094">
        <v>31.711505000000002</v>
      </c>
      <c r="I3094" s="3">
        <v>4</v>
      </c>
      <c r="P3094">
        <v>2</v>
      </c>
      <c r="Q3094" t="str">
        <f>CONCATENATE(C3094,E3094,G3094,I3094)</f>
        <v>14</v>
      </c>
    </row>
    <row r="3095" spans="1:17" x14ac:dyDescent="0.25">
      <c r="A3095">
        <v>3471</v>
      </c>
      <c r="B3095">
        <v>24.218958999999998</v>
      </c>
      <c r="C3095" s="2">
        <v>1</v>
      </c>
      <c r="H3095">
        <v>31.683487999999997</v>
      </c>
      <c r="I3095" s="3">
        <v>4</v>
      </c>
      <c r="P3095">
        <v>2</v>
      </c>
      <c r="Q3095" t="str">
        <f>CONCATENATE(C3095,E3095,G3095,I3095)</f>
        <v>14</v>
      </c>
    </row>
    <row r="3096" spans="1:17" x14ac:dyDescent="0.25">
      <c r="A3096">
        <v>3472</v>
      </c>
      <c r="B3096">
        <v>24.228660000000005</v>
      </c>
      <c r="C3096" s="2">
        <v>1</v>
      </c>
      <c r="H3096">
        <v>31.657329000000004</v>
      </c>
      <c r="I3096" s="3">
        <v>4</v>
      </c>
      <c r="P3096">
        <v>2</v>
      </c>
      <c r="Q3096" t="str">
        <f>CONCATENATE(C3096,E3096,G3096,I3096)</f>
        <v>14</v>
      </c>
    </row>
    <row r="3097" spans="1:17" x14ac:dyDescent="0.25">
      <c r="A3097">
        <v>3473</v>
      </c>
      <c r="B3097">
        <v>24.266119000000003</v>
      </c>
      <c r="C3097" s="2">
        <v>1</v>
      </c>
      <c r="H3097">
        <v>31.650312</v>
      </c>
      <c r="I3097" s="3">
        <v>4</v>
      </c>
      <c r="P3097">
        <v>2</v>
      </c>
      <c r="Q3097" t="str">
        <f>CONCATENATE(C3097,E3097,G3097,I3097)</f>
        <v>14</v>
      </c>
    </row>
    <row r="3098" spans="1:17" x14ac:dyDescent="0.25">
      <c r="A3098">
        <v>3474</v>
      </c>
      <c r="B3098">
        <v>24.191564</v>
      </c>
      <c r="C3098" s="2">
        <v>1</v>
      </c>
      <c r="F3098">
        <v>26.679378</v>
      </c>
      <c r="G3098" s="4">
        <v>3</v>
      </c>
      <c r="H3098">
        <v>31.674716000000004</v>
      </c>
      <c r="I3098" s="3">
        <v>4</v>
      </c>
      <c r="P3098">
        <v>3</v>
      </c>
      <c r="Q3098" t="str">
        <f>CONCATENATE(C3098,E3098,G3098,I3098)</f>
        <v>134</v>
      </c>
    </row>
    <row r="3099" spans="1:17" x14ac:dyDescent="0.25">
      <c r="A3099">
        <v>3475</v>
      </c>
      <c r="B3099">
        <v>24.219013000000004</v>
      </c>
      <c r="C3099" s="2">
        <v>1</v>
      </c>
      <c r="F3099">
        <v>26.606266000000005</v>
      </c>
      <c r="G3099" s="4">
        <v>3</v>
      </c>
      <c r="H3099">
        <v>31.690300000000001</v>
      </c>
      <c r="I3099" s="3">
        <v>4</v>
      </c>
      <c r="P3099">
        <v>3</v>
      </c>
      <c r="Q3099" t="str">
        <f>CONCATENATE(C3099,E3099,G3099,I3099)</f>
        <v>134</v>
      </c>
    </row>
    <row r="3100" spans="1:17" x14ac:dyDescent="0.25">
      <c r="A3100">
        <v>3476</v>
      </c>
      <c r="F3100">
        <v>26.657295000000005</v>
      </c>
      <c r="G3100" s="4">
        <v>3</v>
      </c>
      <c r="H3100">
        <v>31.703765000000004</v>
      </c>
      <c r="I3100" s="3">
        <v>4</v>
      </c>
      <c r="P3100">
        <v>2</v>
      </c>
      <c r="Q3100" t="str">
        <f>CONCATENATE(C3100,E3100,G3100,I3100)</f>
        <v>34</v>
      </c>
    </row>
    <row r="3101" spans="1:17" x14ac:dyDescent="0.25">
      <c r="A3101">
        <v>3477</v>
      </c>
      <c r="D3101">
        <v>16.150396999999998</v>
      </c>
      <c r="E3101" s="5">
        <v>2</v>
      </c>
      <c r="F3101">
        <v>26.677211</v>
      </c>
      <c r="G3101" s="4">
        <v>3</v>
      </c>
      <c r="H3101">
        <v>31.643191999999999</v>
      </c>
      <c r="I3101" s="3">
        <v>4</v>
      </c>
      <c r="P3101">
        <v>3</v>
      </c>
      <c r="Q3101" t="str">
        <f>CONCATENATE(C3101,E3101,G3101,I3101)</f>
        <v>234</v>
      </c>
    </row>
    <row r="3102" spans="1:17" x14ac:dyDescent="0.25">
      <c r="A3102">
        <v>3478</v>
      </c>
      <c r="D3102">
        <v>16.186616999999998</v>
      </c>
      <c r="E3102" s="5">
        <v>2</v>
      </c>
      <c r="F3102">
        <v>26.685001</v>
      </c>
      <c r="G3102" s="4">
        <v>3</v>
      </c>
      <c r="H3102">
        <v>31.62565</v>
      </c>
      <c r="I3102" s="3">
        <v>4</v>
      </c>
      <c r="P3102">
        <v>3</v>
      </c>
      <c r="Q3102" t="str">
        <f>CONCATENATE(C3102,E3102,G3102,I3102)</f>
        <v>234</v>
      </c>
    </row>
    <row r="3103" spans="1:17" x14ac:dyDescent="0.25">
      <c r="A3103">
        <v>3479</v>
      </c>
      <c r="D3103">
        <v>16.176195</v>
      </c>
      <c r="E3103" s="5">
        <v>2</v>
      </c>
      <c r="F3103">
        <v>26.720138000000006</v>
      </c>
      <c r="G3103" s="4">
        <v>3</v>
      </c>
      <c r="H3103">
        <v>31.504137999999998</v>
      </c>
      <c r="I3103" s="3">
        <v>4</v>
      </c>
      <c r="P3103">
        <v>3</v>
      </c>
      <c r="Q3103" t="str">
        <f>CONCATENATE(C3103,E3103,G3103,I3103)</f>
        <v>234</v>
      </c>
    </row>
    <row r="3104" spans="1:17" x14ac:dyDescent="0.25">
      <c r="A3104">
        <v>3480</v>
      </c>
      <c r="D3104">
        <v>16.191569999999999</v>
      </c>
      <c r="E3104" s="5">
        <v>2</v>
      </c>
      <c r="F3104">
        <v>26.662557000000007</v>
      </c>
      <c r="G3104" s="4">
        <v>3</v>
      </c>
      <c r="H3104">
        <v>31.741689000000001</v>
      </c>
      <c r="I3104" s="3">
        <v>4</v>
      </c>
      <c r="P3104">
        <v>3</v>
      </c>
      <c r="Q3104" t="str">
        <f>CONCATENATE(C3104,E3104,G3104,I3104)</f>
        <v>234</v>
      </c>
    </row>
    <row r="3105" spans="1:17" x14ac:dyDescent="0.25">
      <c r="A3105">
        <v>3481</v>
      </c>
      <c r="D3105">
        <v>16.191984000000005</v>
      </c>
      <c r="E3105" s="5">
        <v>2</v>
      </c>
      <c r="F3105">
        <v>26.622467</v>
      </c>
      <c r="G3105" s="4">
        <v>3</v>
      </c>
      <c r="P3105">
        <v>2</v>
      </c>
      <c r="Q3105" t="str">
        <f>CONCATENATE(C3105,E3105,G3105,I3105)</f>
        <v>23</v>
      </c>
    </row>
    <row r="3106" spans="1:17" x14ac:dyDescent="0.25">
      <c r="A3106">
        <v>3482</v>
      </c>
      <c r="D3106">
        <v>16.150396999999998</v>
      </c>
      <c r="E3106" s="5">
        <v>2</v>
      </c>
      <c r="F3106">
        <v>26.679378</v>
      </c>
      <c r="G3106" s="4">
        <v>3</v>
      </c>
      <c r="J3106">
        <v>38.585048</v>
      </c>
      <c r="K3106" t="s">
        <v>22</v>
      </c>
      <c r="Q3106" t="str">
        <f>CONCATENATE(C3106,E3106,G3106,I3106)</f>
        <v>23</v>
      </c>
    </row>
    <row r="3107" spans="1:17" x14ac:dyDescent="0.25">
      <c r="A3107">
        <v>3513</v>
      </c>
      <c r="Q3107" t="str">
        <f>CONCATENATE(C3107,E3107,G3107,I3107)</f>
        <v/>
      </c>
    </row>
    <row r="3108" spans="1:17" x14ac:dyDescent="0.25">
      <c r="A3108">
        <v>3514</v>
      </c>
      <c r="Q3108" t="str">
        <f>CONCATENATE(C3108,E3108,G3108,I3108)</f>
        <v/>
      </c>
    </row>
    <row r="3109" spans="1:17" x14ac:dyDescent="0.25">
      <c r="A3109">
        <v>3515</v>
      </c>
      <c r="J3109">
        <v>235.94850299999999</v>
      </c>
      <c r="K3109" t="s">
        <v>22</v>
      </c>
      <c r="Q3109" t="str">
        <f>CONCATENATE(C3109,E3109,G3109,I3109)</f>
        <v/>
      </c>
    </row>
    <row r="3110" spans="1:17" x14ac:dyDescent="0.25">
      <c r="A3110">
        <v>3516</v>
      </c>
      <c r="H3110">
        <v>233.426029</v>
      </c>
      <c r="I3110" s="3">
        <v>4</v>
      </c>
      <c r="Q3110" t="str">
        <f>CONCATENATE(C3110,E3110,G3110,I3110)</f>
        <v>4</v>
      </c>
    </row>
    <row r="3111" spans="1:17" x14ac:dyDescent="0.25">
      <c r="A3111">
        <v>3517</v>
      </c>
      <c r="H3111">
        <v>233.479007</v>
      </c>
      <c r="I3111" s="3">
        <v>4</v>
      </c>
      <c r="Q3111" t="str">
        <f>CONCATENATE(C3111,E3111,G3111,I3111)</f>
        <v>4</v>
      </c>
    </row>
    <row r="3112" spans="1:17" x14ac:dyDescent="0.25">
      <c r="A3112">
        <v>3518</v>
      </c>
      <c r="H3112">
        <v>233.44696199999998</v>
      </c>
      <c r="I3112" s="3">
        <v>4</v>
      </c>
      <c r="Q3112" t="str">
        <f>CONCATENATE(C3112,E3112,G3112,I3112)</f>
        <v>4</v>
      </c>
    </row>
    <row r="3113" spans="1:17" x14ac:dyDescent="0.25">
      <c r="A3113">
        <v>3519</v>
      </c>
      <c r="H3113">
        <v>233.43481399999999</v>
      </c>
      <c r="I3113" s="3">
        <v>4</v>
      </c>
      <c r="Q3113" t="str">
        <f>CONCATENATE(C3113,E3113,G3113,I3113)</f>
        <v>4</v>
      </c>
    </row>
    <row r="3114" spans="1:17" x14ac:dyDescent="0.25">
      <c r="A3114">
        <v>3520</v>
      </c>
      <c r="H3114">
        <v>233.464224</v>
      </c>
      <c r="I3114" s="3">
        <v>4</v>
      </c>
      <c r="Q3114" t="str">
        <f>CONCATENATE(C3114,E3114,G3114,I3114)</f>
        <v>4</v>
      </c>
    </row>
    <row r="3115" spans="1:17" x14ac:dyDescent="0.25">
      <c r="A3115">
        <v>3521</v>
      </c>
      <c r="H3115">
        <v>233.43889799999999</v>
      </c>
      <c r="I3115" s="3">
        <v>4</v>
      </c>
      <c r="Q3115" t="str">
        <f>CONCATENATE(C3115,E3115,G3115,I3115)</f>
        <v>4</v>
      </c>
    </row>
    <row r="3116" spans="1:17" x14ac:dyDescent="0.25">
      <c r="A3116">
        <v>3522</v>
      </c>
      <c r="H3116">
        <v>233.471203</v>
      </c>
      <c r="I3116" s="3">
        <v>4</v>
      </c>
      <c r="Q3116" t="str">
        <f>CONCATENATE(C3116,E3116,G3116,I3116)</f>
        <v>4</v>
      </c>
    </row>
    <row r="3117" spans="1:17" x14ac:dyDescent="0.25">
      <c r="A3117">
        <v>3523</v>
      </c>
      <c r="B3117">
        <v>218.85703899999999</v>
      </c>
      <c r="C3117" s="2">
        <v>1</v>
      </c>
      <c r="H3117">
        <v>233.49611400000001</v>
      </c>
      <c r="I3117" s="3">
        <v>4</v>
      </c>
      <c r="P3117">
        <v>2</v>
      </c>
      <c r="Q3117" t="str">
        <f>CONCATENATE(C3117,E3117,G3117,I3117)</f>
        <v>14</v>
      </c>
    </row>
    <row r="3118" spans="1:17" x14ac:dyDescent="0.25">
      <c r="A3118">
        <v>3524</v>
      </c>
      <c r="B3118">
        <v>218.74736300000001</v>
      </c>
      <c r="C3118" s="2">
        <v>1</v>
      </c>
      <c r="H3118">
        <v>233.49151599999999</v>
      </c>
      <c r="I3118" s="3">
        <v>4</v>
      </c>
      <c r="P3118">
        <v>2</v>
      </c>
      <c r="Q3118" t="str">
        <f>CONCATENATE(C3118,E3118,G3118,I3118)</f>
        <v>14</v>
      </c>
    </row>
    <row r="3119" spans="1:17" x14ac:dyDescent="0.25">
      <c r="A3119">
        <v>3525</v>
      </c>
      <c r="B3119">
        <v>218.74395200000001</v>
      </c>
      <c r="C3119" s="2">
        <v>1</v>
      </c>
      <c r="H3119">
        <v>233.46443099999999</v>
      </c>
      <c r="I3119" s="3">
        <v>4</v>
      </c>
      <c r="P3119">
        <v>2</v>
      </c>
      <c r="Q3119" t="str">
        <f>CONCATENATE(C3119,E3119,G3119,I3119)</f>
        <v>14</v>
      </c>
    </row>
    <row r="3120" spans="1:17" x14ac:dyDescent="0.25">
      <c r="A3120">
        <v>3526</v>
      </c>
      <c r="B3120">
        <v>218.76069699999999</v>
      </c>
      <c r="C3120" s="2">
        <v>1</v>
      </c>
      <c r="H3120">
        <v>233.436365</v>
      </c>
      <c r="I3120" s="3">
        <v>4</v>
      </c>
      <c r="P3120">
        <v>2</v>
      </c>
      <c r="Q3120" t="str">
        <f>CONCATENATE(C3120,E3120,G3120,I3120)</f>
        <v>14</v>
      </c>
    </row>
    <row r="3121" spans="1:17" x14ac:dyDescent="0.25">
      <c r="A3121">
        <v>3527</v>
      </c>
      <c r="B3121">
        <v>218.810833</v>
      </c>
      <c r="C3121" s="2">
        <v>1</v>
      </c>
      <c r="H3121">
        <v>233.426029</v>
      </c>
      <c r="I3121" s="3">
        <v>4</v>
      </c>
      <c r="P3121">
        <v>2</v>
      </c>
      <c r="Q3121" t="str">
        <f>CONCATENATE(C3121,E3121,G3121,I3121)</f>
        <v>14</v>
      </c>
    </row>
    <row r="3122" spans="1:17" x14ac:dyDescent="0.25">
      <c r="A3122">
        <v>3528</v>
      </c>
      <c r="B3122">
        <v>218.72337999999999</v>
      </c>
      <c r="C3122" s="2">
        <v>1</v>
      </c>
      <c r="P3122">
        <v>1</v>
      </c>
      <c r="Q3122" t="str">
        <f>CONCATENATE(C3122,E3122,G3122,I3122)</f>
        <v>1</v>
      </c>
    </row>
    <row r="3123" spans="1:17" x14ac:dyDescent="0.25">
      <c r="A3123">
        <v>3529</v>
      </c>
      <c r="B3123">
        <v>218.73511300000001</v>
      </c>
      <c r="C3123" s="2">
        <v>1</v>
      </c>
      <c r="P3123">
        <v>1</v>
      </c>
      <c r="Q3123" t="str">
        <f>CONCATENATE(C3123,E3123,G3123,I3123)</f>
        <v>1</v>
      </c>
    </row>
    <row r="3124" spans="1:17" x14ac:dyDescent="0.25">
      <c r="A3124">
        <v>3530</v>
      </c>
      <c r="B3124">
        <v>218.80287300000001</v>
      </c>
      <c r="C3124" s="2">
        <v>1</v>
      </c>
      <c r="P3124">
        <v>1</v>
      </c>
      <c r="Q3124" t="str">
        <f>CONCATENATE(C3124,E3124,G3124,I3124)</f>
        <v>1</v>
      </c>
    </row>
    <row r="3125" spans="1:17" x14ac:dyDescent="0.25">
      <c r="A3125">
        <v>3531</v>
      </c>
      <c r="B3125">
        <v>218.74110899999999</v>
      </c>
      <c r="C3125" s="2">
        <v>1</v>
      </c>
      <c r="P3125">
        <v>1</v>
      </c>
      <c r="Q3125" t="str">
        <f>CONCATENATE(C3125,E3125,G3125,I3125)</f>
        <v>1</v>
      </c>
    </row>
    <row r="3126" spans="1:17" x14ac:dyDescent="0.25">
      <c r="A3126">
        <v>3532</v>
      </c>
      <c r="B3126">
        <v>218.75563299999999</v>
      </c>
      <c r="C3126" s="2">
        <v>1</v>
      </c>
      <c r="D3126">
        <v>212.877612</v>
      </c>
      <c r="E3126" s="5">
        <v>2</v>
      </c>
      <c r="P3126">
        <v>2</v>
      </c>
      <c r="Q3126" t="str">
        <f>CONCATENATE(C3126,E3126,G3126,I3126)</f>
        <v>12</v>
      </c>
    </row>
    <row r="3127" spans="1:17" x14ac:dyDescent="0.25">
      <c r="A3127">
        <v>3533</v>
      </c>
      <c r="B3127">
        <v>218.85703899999999</v>
      </c>
      <c r="C3127" s="2">
        <v>1</v>
      </c>
      <c r="D3127">
        <v>212.87714700000001</v>
      </c>
      <c r="E3127" s="5">
        <v>2</v>
      </c>
      <c r="P3127">
        <v>2</v>
      </c>
      <c r="Q3127" t="str">
        <f>CONCATENATE(C3127,E3127,G3127,I3127)</f>
        <v>12</v>
      </c>
    </row>
    <row r="3128" spans="1:17" x14ac:dyDescent="0.25">
      <c r="A3128">
        <v>3534</v>
      </c>
      <c r="D3128">
        <v>212.87508</v>
      </c>
      <c r="E3128" s="5">
        <v>2</v>
      </c>
      <c r="P3128">
        <v>1</v>
      </c>
      <c r="Q3128" t="str">
        <f>CONCATENATE(C3128,E3128,G3128,I3128)</f>
        <v>2</v>
      </c>
    </row>
    <row r="3129" spans="1:17" x14ac:dyDescent="0.25">
      <c r="A3129">
        <v>3535</v>
      </c>
      <c r="D3129">
        <v>212.90061299999999</v>
      </c>
      <c r="E3129" s="5">
        <v>2</v>
      </c>
      <c r="P3129">
        <v>1</v>
      </c>
      <c r="Q3129" t="str">
        <f>CONCATENATE(C3129,E3129,G3129,I3129)</f>
        <v>2</v>
      </c>
    </row>
    <row r="3130" spans="1:17" x14ac:dyDescent="0.25">
      <c r="A3130">
        <v>3536</v>
      </c>
      <c r="D3130">
        <v>212.92790299999999</v>
      </c>
      <c r="E3130" s="5">
        <v>2</v>
      </c>
      <c r="F3130">
        <v>216.992681</v>
      </c>
      <c r="G3130" s="4">
        <v>3</v>
      </c>
      <c r="P3130">
        <v>2</v>
      </c>
      <c r="Q3130" t="str">
        <f>CONCATENATE(C3130,E3130,G3130,I3130)</f>
        <v>23</v>
      </c>
    </row>
    <row r="3131" spans="1:17" x14ac:dyDescent="0.25">
      <c r="A3131">
        <v>3537</v>
      </c>
      <c r="D3131">
        <v>212.912655</v>
      </c>
      <c r="E3131" s="5">
        <v>2</v>
      </c>
      <c r="F3131">
        <v>216.893134</v>
      </c>
      <c r="G3131" s="4">
        <v>3</v>
      </c>
      <c r="P3131">
        <v>2</v>
      </c>
      <c r="Q3131" t="str">
        <f>CONCATENATE(C3131,E3131,G3131,I3131)</f>
        <v>23</v>
      </c>
    </row>
    <row r="3132" spans="1:17" x14ac:dyDescent="0.25">
      <c r="A3132">
        <v>3538</v>
      </c>
      <c r="D3132">
        <v>212.96051600000001</v>
      </c>
      <c r="E3132" s="5">
        <v>2</v>
      </c>
      <c r="F3132">
        <v>216.912465</v>
      </c>
      <c r="G3132" s="4">
        <v>3</v>
      </c>
      <c r="P3132">
        <v>2</v>
      </c>
      <c r="Q3132" t="str">
        <f>CONCATENATE(C3132,E3132,G3132,I3132)</f>
        <v>23</v>
      </c>
    </row>
    <row r="3133" spans="1:17" x14ac:dyDescent="0.25">
      <c r="A3133">
        <v>3539</v>
      </c>
      <c r="D3133">
        <v>212.877612</v>
      </c>
      <c r="E3133" s="5">
        <v>2</v>
      </c>
      <c r="F3133">
        <v>216.95401999999999</v>
      </c>
      <c r="G3133" s="4">
        <v>3</v>
      </c>
      <c r="P3133">
        <v>2</v>
      </c>
      <c r="Q3133" t="str">
        <f>CONCATENATE(C3133,E3133,G3133,I3133)</f>
        <v>23</v>
      </c>
    </row>
    <row r="3134" spans="1:17" x14ac:dyDescent="0.25">
      <c r="A3134">
        <v>3540</v>
      </c>
      <c r="D3134">
        <v>212.877612</v>
      </c>
      <c r="E3134" s="5">
        <v>2</v>
      </c>
      <c r="F3134">
        <v>216.96316899999999</v>
      </c>
      <c r="G3134" s="4">
        <v>3</v>
      </c>
      <c r="H3134">
        <v>214.06757400000001</v>
      </c>
      <c r="I3134" s="3">
        <v>4</v>
      </c>
      <c r="P3134">
        <v>3</v>
      </c>
      <c r="Q3134" t="str">
        <f>CONCATENATE(C3134,E3134,G3134,I3134)</f>
        <v>234</v>
      </c>
    </row>
    <row r="3135" spans="1:17" x14ac:dyDescent="0.25">
      <c r="A3135">
        <v>3541</v>
      </c>
      <c r="F3135">
        <v>216.961153</v>
      </c>
      <c r="G3135" s="4">
        <v>3</v>
      </c>
      <c r="H3135">
        <v>214.050105</v>
      </c>
      <c r="I3135" s="3">
        <v>4</v>
      </c>
      <c r="P3135">
        <v>2</v>
      </c>
      <c r="Q3135" t="str">
        <f>CONCATENATE(C3135,E3135,G3135,I3135)</f>
        <v>34</v>
      </c>
    </row>
    <row r="3136" spans="1:17" x14ac:dyDescent="0.25">
      <c r="A3136">
        <v>3542</v>
      </c>
      <c r="F3136">
        <v>216.92926199999999</v>
      </c>
      <c r="G3136" s="4">
        <v>3</v>
      </c>
      <c r="H3136">
        <v>214.075276</v>
      </c>
      <c r="I3136" s="3">
        <v>4</v>
      </c>
      <c r="P3136">
        <v>2</v>
      </c>
      <c r="Q3136" t="str">
        <f>CONCATENATE(C3136,E3136,G3136,I3136)</f>
        <v>34</v>
      </c>
    </row>
    <row r="3137" spans="1:17" x14ac:dyDescent="0.25">
      <c r="A3137">
        <v>3543</v>
      </c>
      <c r="F3137">
        <v>217.025657</v>
      </c>
      <c r="G3137" s="4">
        <v>3</v>
      </c>
      <c r="H3137">
        <v>214.04105999999999</v>
      </c>
      <c r="I3137" s="3">
        <v>4</v>
      </c>
      <c r="P3137">
        <v>2</v>
      </c>
      <c r="Q3137" t="str">
        <f>CONCATENATE(C3137,E3137,G3137,I3137)</f>
        <v>34</v>
      </c>
    </row>
    <row r="3138" spans="1:17" x14ac:dyDescent="0.25">
      <c r="A3138">
        <v>3544</v>
      </c>
      <c r="F3138">
        <v>217.03092899999999</v>
      </c>
      <c r="G3138" s="4">
        <v>3</v>
      </c>
      <c r="H3138">
        <v>214.079928</v>
      </c>
      <c r="I3138" s="3">
        <v>4</v>
      </c>
      <c r="P3138">
        <v>2</v>
      </c>
      <c r="Q3138" t="str">
        <f>CONCATENATE(C3138,E3138,G3138,I3138)</f>
        <v>34</v>
      </c>
    </row>
    <row r="3139" spans="1:17" x14ac:dyDescent="0.25">
      <c r="A3139">
        <v>3545</v>
      </c>
      <c r="F3139">
        <v>217.03728599999999</v>
      </c>
      <c r="G3139" s="4">
        <v>3</v>
      </c>
      <c r="H3139">
        <v>214.074501</v>
      </c>
      <c r="I3139" s="3">
        <v>4</v>
      </c>
      <c r="P3139">
        <v>2</v>
      </c>
      <c r="Q3139" t="str">
        <f>CONCATENATE(C3139,E3139,G3139,I3139)</f>
        <v>34</v>
      </c>
    </row>
    <row r="3140" spans="1:17" x14ac:dyDescent="0.25">
      <c r="A3140">
        <v>3546</v>
      </c>
      <c r="F3140">
        <v>216.992681</v>
      </c>
      <c r="G3140" s="4">
        <v>3</v>
      </c>
      <c r="H3140">
        <v>214.08535499999999</v>
      </c>
      <c r="I3140" s="3">
        <v>4</v>
      </c>
      <c r="P3140">
        <v>2</v>
      </c>
      <c r="Q3140" t="str">
        <f>CONCATENATE(C3140,E3140,G3140,I3140)</f>
        <v>34</v>
      </c>
    </row>
    <row r="3141" spans="1:17" x14ac:dyDescent="0.25">
      <c r="A3141">
        <v>3547</v>
      </c>
      <c r="H3141">
        <v>214.175805</v>
      </c>
      <c r="I3141" s="3">
        <v>4</v>
      </c>
      <c r="P3141">
        <v>1</v>
      </c>
      <c r="Q3141" t="str">
        <f>CONCATENATE(C3141,E3141,G3141,I3141)</f>
        <v>4</v>
      </c>
    </row>
    <row r="3142" spans="1:17" x14ac:dyDescent="0.25">
      <c r="A3142">
        <v>3548</v>
      </c>
      <c r="B3142">
        <v>195.66687300000001</v>
      </c>
      <c r="C3142" s="2">
        <v>1</v>
      </c>
      <c r="H3142">
        <v>214.16272799999999</v>
      </c>
      <c r="I3142" s="3">
        <v>4</v>
      </c>
      <c r="P3142">
        <v>2</v>
      </c>
      <c r="Q3142" t="str">
        <f>CONCATENATE(C3142,E3142,G3142,I3142)</f>
        <v>14</v>
      </c>
    </row>
    <row r="3143" spans="1:17" x14ac:dyDescent="0.25">
      <c r="A3143">
        <v>3549</v>
      </c>
      <c r="B3143">
        <v>195.67061899999999</v>
      </c>
      <c r="C3143" s="2">
        <v>1</v>
      </c>
      <c r="H3143">
        <v>214.06757400000001</v>
      </c>
      <c r="I3143" s="3">
        <v>4</v>
      </c>
      <c r="P3143">
        <v>2</v>
      </c>
      <c r="Q3143" t="str">
        <f>CONCATENATE(C3143,E3143,G3143,I3143)</f>
        <v>14</v>
      </c>
    </row>
    <row r="3144" spans="1:17" x14ac:dyDescent="0.25">
      <c r="A3144">
        <v>3550</v>
      </c>
      <c r="B3144">
        <v>195.674262</v>
      </c>
      <c r="C3144" s="2">
        <v>1</v>
      </c>
      <c r="P3144">
        <v>1</v>
      </c>
      <c r="Q3144" t="str">
        <f>CONCATENATE(C3144,E3144,G3144,I3144)</f>
        <v>1</v>
      </c>
    </row>
    <row r="3145" spans="1:17" x14ac:dyDescent="0.25">
      <c r="A3145">
        <v>3551</v>
      </c>
      <c r="B3145">
        <v>195.70012599999998</v>
      </c>
      <c r="C3145" s="2">
        <v>1</v>
      </c>
      <c r="P3145">
        <v>1</v>
      </c>
      <c r="Q3145" t="str">
        <f>CONCATENATE(C3145,E3145,G3145,I3145)</f>
        <v>1</v>
      </c>
    </row>
    <row r="3146" spans="1:17" x14ac:dyDescent="0.25">
      <c r="A3146">
        <v>3552</v>
      </c>
      <c r="B3146">
        <v>195.66271499999999</v>
      </c>
      <c r="C3146" s="2">
        <v>1</v>
      </c>
      <c r="P3146">
        <v>1</v>
      </c>
      <c r="Q3146" t="str">
        <f>CONCATENATE(C3146,E3146,G3146,I3146)</f>
        <v>1</v>
      </c>
    </row>
    <row r="3147" spans="1:17" x14ac:dyDescent="0.25">
      <c r="A3147">
        <v>3553</v>
      </c>
      <c r="B3147">
        <v>195.676109</v>
      </c>
      <c r="C3147" s="2">
        <v>1</v>
      </c>
      <c r="P3147">
        <v>1</v>
      </c>
      <c r="Q3147" t="str">
        <f>CONCATENATE(C3147,E3147,G3147,I3147)</f>
        <v>1</v>
      </c>
    </row>
    <row r="3148" spans="1:17" x14ac:dyDescent="0.25">
      <c r="A3148">
        <v>3554</v>
      </c>
      <c r="B3148">
        <v>195.69027299999999</v>
      </c>
      <c r="C3148" s="2">
        <v>1</v>
      </c>
      <c r="D3148">
        <v>190.035449</v>
      </c>
      <c r="E3148" s="5">
        <v>2</v>
      </c>
      <c r="P3148">
        <v>2</v>
      </c>
      <c r="Q3148" t="str">
        <f>CONCATENATE(C3148,E3148,G3148,I3148)</f>
        <v>12</v>
      </c>
    </row>
    <row r="3149" spans="1:17" x14ac:dyDescent="0.25">
      <c r="A3149">
        <v>3555</v>
      </c>
      <c r="B3149">
        <v>195.68801400000001</v>
      </c>
      <c r="C3149" s="2">
        <v>1</v>
      </c>
      <c r="D3149">
        <v>189.97320099999999</v>
      </c>
      <c r="E3149" s="5">
        <v>2</v>
      </c>
      <c r="P3149">
        <v>2</v>
      </c>
      <c r="Q3149" t="str">
        <f>CONCATENATE(C3149,E3149,G3149,I3149)</f>
        <v>12</v>
      </c>
    </row>
    <row r="3150" spans="1:17" x14ac:dyDescent="0.25">
      <c r="A3150">
        <v>3556</v>
      </c>
      <c r="B3150">
        <v>195.72711899999999</v>
      </c>
      <c r="C3150" s="2">
        <v>1</v>
      </c>
      <c r="D3150">
        <v>190.02862499999998</v>
      </c>
      <c r="E3150" s="5">
        <v>2</v>
      </c>
      <c r="P3150">
        <v>2</v>
      </c>
      <c r="Q3150" t="str">
        <f>CONCATENATE(C3150,E3150,G3150,I3150)</f>
        <v>12</v>
      </c>
    </row>
    <row r="3151" spans="1:17" x14ac:dyDescent="0.25">
      <c r="A3151">
        <v>3557</v>
      </c>
      <c r="B3151">
        <v>195.74738600000001</v>
      </c>
      <c r="C3151" s="2">
        <v>1</v>
      </c>
      <c r="D3151">
        <v>190.02503099999998</v>
      </c>
      <c r="E3151" s="5">
        <v>2</v>
      </c>
      <c r="P3151">
        <v>2</v>
      </c>
      <c r="Q3151" t="str">
        <f>CONCATENATE(C3151,E3151,G3151,I3151)</f>
        <v>12</v>
      </c>
    </row>
    <row r="3152" spans="1:17" x14ac:dyDescent="0.25">
      <c r="A3152">
        <v>3558</v>
      </c>
      <c r="B3152">
        <v>195.66687300000001</v>
      </c>
      <c r="C3152" s="2">
        <v>1</v>
      </c>
      <c r="D3152">
        <v>190.02405499999998</v>
      </c>
      <c r="E3152" s="5">
        <v>2</v>
      </c>
      <c r="P3152">
        <v>2</v>
      </c>
      <c r="Q3152" t="str">
        <f>CONCATENATE(C3152,E3152,G3152,I3152)</f>
        <v>12</v>
      </c>
    </row>
    <row r="3153" spans="1:17" x14ac:dyDescent="0.25">
      <c r="A3153">
        <v>3559</v>
      </c>
      <c r="D3153">
        <v>190.006248</v>
      </c>
      <c r="E3153" s="5">
        <v>2</v>
      </c>
      <c r="P3153">
        <v>1</v>
      </c>
      <c r="Q3153" t="str">
        <f>CONCATENATE(C3153,E3153,G3153,I3153)</f>
        <v>2</v>
      </c>
    </row>
    <row r="3154" spans="1:17" x14ac:dyDescent="0.25">
      <c r="A3154">
        <v>3560</v>
      </c>
      <c r="D3154">
        <v>190.03267599999998</v>
      </c>
      <c r="E3154" s="5">
        <v>2</v>
      </c>
      <c r="P3154">
        <v>1</v>
      </c>
      <c r="Q3154" t="str">
        <f>CONCATENATE(C3154,E3154,G3154,I3154)</f>
        <v>2</v>
      </c>
    </row>
    <row r="3155" spans="1:17" x14ac:dyDescent="0.25">
      <c r="A3155">
        <v>3561</v>
      </c>
      <c r="D3155">
        <v>190.108676</v>
      </c>
      <c r="E3155" s="5">
        <v>2</v>
      </c>
      <c r="F3155">
        <v>192.89436599999999</v>
      </c>
      <c r="G3155" s="4">
        <v>3</v>
      </c>
      <c r="P3155">
        <v>2</v>
      </c>
      <c r="Q3155" t="str">
        <f>CONCATENATE(C3155,E3155,G3155,I3155)</f>
        <v>23</v>
      </c>
    </row>
    <row r="3156" spans="1:17" x14ac:dyDescent="0.25">
      <c r="A3156">
        <v>3562</v>
      </c>
      <c r="D3156">
        <v>190.05222599999999</v>
      </c>
      <c r="E3156" s="5">
        <v>2</v>
      </c>
      <c r="F3156">
        <v>192.89888299999998</v>
      </c>
      <c r="G3156" s="4">
        <v>3</v>
      </c>
      <c r="P3156">
        <v>2</v>
      </c>
      <c r="Q3156" t="str">
        <f>CONCATENATE(C3156,E3156,G3156,I3156)</f>
        <v>23</v>
      </c>
    </row>
    <row r="3157" spans="1:17" x14ac:dyDescent="0.25">
      <c r="A3157">
        <v>3563</v>
      </c>
      <c r="D3157">
        <v>190.035449</v>
      </c>
      <c r="E3157" s="5">
        <v>2</v>
      </c>
      <c r="F3157">
        <v>192.94122199999998</v>
      </c>
      <c r="G3157" s="4">
        <v>3</v>
      </c>
      <c r="H3157">
        <v>190.50540100000001</v>
      </c>
      <c r="I3157" s="3">
        <v>4</v>
      </c>
      <c r="P3157">
        <v>3</v>
      </c>
      <c r="Q3157" t="str">
        <f>CONCATENATE(C3157,E3157,G3157,I3157)</f>
        <v>234</v>
      </c>
    </row>
    <row r="3158" spans="1:17" x14ac:dyDescent="0.25">
      <c r="A3158">
        <v>3564</v>
      </c>
      <c r="F3158">
        <v>192.91966600000001</v>
      </c>
      <c r="G3158" s="4">
        <v>3</v>
      </c>
      <c r="H3158">
        <v>190.47188899999998</v>
      </c>
      <c r="I3158" s="3">
        <v>4</v>
      </c>
      <c r="P3158">
        <v>2</v>
      </c>
      <c r="Q3158" t="str">
        <f>CONCATENATE(C3158,E3158,G3158,I3158)</f>
        <v>34</v>
      </c>
    </row>
    <row r="3159" spans="1:17" x14ac:dyDescent="0.25">
      <c r="A3159">
        <v>3565</v>
      </c>
      <c r="F3159">
        <v>192.89981</v>
      </c>
      <c r="G3159" s="4">
        <v>3</v>
      </c>
      <c r="H3159">
        <v>190.49539099999998</v>
      </c>
      <c r="I3159" s="3">
        <v>4</v>
      </c>
      <c r="P3159">
        <v>2</v>
      </c>
      <c r="Q3159" t="str">
        <f>CONCATENATE(C3159,E3159,G3159,I3159)</f>
        <v>34</v>
      </c>
    </row>
    <row r="3160" spans="1:17" x14ac:dyDescent="0.25">
      <c r="A3160">
        <v>3566</v>
      </c>
      <c r="F3160">
        <v>192.85854999999998</v>
      </c>
      <c r="G3160" s="4">
        <v>3</v>
      </c>
      <c r="H3160">
        <v>190.504321</v>
      </c>
      <c r="I3160" s="3">
        <v>4</v>
      </c>
      <c r="P3160">
        <v>2</v>
      </c>
      <c r="Q3160" t="str">
        <f>CONCATENATE(C3160,E3160,G3160,I3160)</f>
        <v>34</v>
      </c>
    </row>
    <row r="3161" spans="1:17" x14ac:dyDescent="0.25">
      <c r="A3161">
        <v>3567</v>
      </c>
      <c r="F3161">
        <v>192.89051699999999</v>
      </c>
      <c r="G3161" s="4">
        <v>3</v>
      </c>
      <c r="H3161">
        <v>190.49472699999998</v>
      </c>
      <c r="I3161" s="3">
        <v>4</v>
      </c>
      <c r="P3161">
        <v>2</v>
      </c>
      <c r="Q3161" t="str">
        <f>CONCATENATE(C3161,E3161,G3161,I3161)</f>
        <v>34</v>
      </c>
    </row>
    <row r="3162" spans="1:17" x14ac:dyDescent="0.25">
      <c r="A3162">
        <v>3568</v>
      </c>
      <c r="F3162">
        <v>192.887237</v>
      </c>
      <c r="G3162" s="4">
        <v>3</v>
      </c>
      <c r="H3162">
        <v>190.49980499999998</v>
      </c>
      <c r="I3162" s="3">
        <v>4</v>
      </c>
      <c r="P3162">
        <v>2</v>
      </c>
      <c r="Q3162" t="str">
        <f>CONCATENATE(C3162,E3162,G3162,I3162)</f>
        <v>34</v>
      </c>
    </row>
    <row r="3163" spans="1:17" x14ac:dyDescent="0.25">
      <c r="A3163">
        <v>3569</v>
      </c>
      <c r="F3163">
        <v>192.968673</v>
      </c>
      <c r="G3163" s="4">
        <v>3</v>
      </c>
      <c r="H3163">
        <v>190.48292499999999</v>
      </c>
      <c r="I3163" s="3">
        <v>4</v>
      </c>
      <c r="P3163">
        <v>2</v>
      </c>
      <c r="Q3163" t="str">
        <f>CONCATENATE(C3163,E3163,G3163,I3163)</f>
        <v>34</v>
      </c>
    </row>
    <row r="3164" spans="1:17" x14ac:dyDescent="0.25">
      <c r="A3164">
        <v>3570</v>
      </c>
      <c r="F3164">
        <v>192.89436599999999</v>
      </c>
      <c r="G3164" s="4">
        <v>3</v>
      </c>
      <c r="H3164">
        <v>190.48836399999999</v>
      </c>
      <c r="I3164" s="3">
        <v>4</v>
      </c>
      <c r="P3164">
        <v>2</v>
      </c>
      <c r="Q3164" t="str">
        <f>CONCATENATE(C3164,E3164,G3164,I3164)</f>
        <v>34</v>
      </c>
    </row>
    <row r="3165" spans="1:17" x14ac:dyDescent="0.25">
      <c r="A3165">
        <v>3571</v>
      </c>
      <c r="H3165">
        <v>190.46065099999998</v>
      </c>
      <c r="I3165" s="3">
        <v>4</v>
      </c>
      <c r="P3165">
        <v>1</v>
      </c>
      <c r="Q3165" t="str">
        <f>CONCATENATE(C3165,E3165,G3165,I3165)</f>
        <v>4</v>
      </c>
    </row>
    <row r="3166" spans="1:17" x14ac:dyDescent="0.25">
      <c r="A3166">
        <v>3572</v>
      </c>
      <c r="H3166">
        <v>190.50540100000001</v>
      </c>
      <c r="I3166" s="3">
        <v>4</v>
      </c>
      <c r="P3166">
        <v>1</v>
      </c>
      <c r="Q3166" t="str">
        <f>CONCATENATE(C3166,E3166,G3166,I3166)</f>
        <v>4</v>
      </c>
    </row>
    <row r="3167" spans="1:17" x14ac:dyDescent="0.25">
      <c r="A3167">
        <v>3573</v>
      </c>
      <c r="B3167">
        <v>170.76965799999999</v>
      </c>
      <c r="C3167" s="2">
        <v>1</v>
      </c>
      <c r="P3167">
        <v>1</v>
      </c>
      <c r="Q3167" t="str">
        <f>CONCATENATE(C3167,E3167,G3167,I3167)</f>
        <v>1</v>
      </c>
    </row>
    <row r="3168" spans="1:17" x14ac:dyDescent="0.25">
      <c r="A3168">
        <v>3574</v>
      </c>
      <c r="B3168">
        <v>170.723525</v>
      </c>
      <c r="C3168" s="2">
        <v>1</v>
      </c>
      <c r="P3168">
        <v>1</v>
      </c>
      <c r="Q3168" t="str">
        <f>CONCATENATE(C3168,E3168,G3168,I3168)</f>
        <v>1</v>
      </c>
    </row>
    <row r="3169" spans="1:17" x14ac:dyDescent="0.25">
      <c r="A3169">
        <v>3575</v>
      </c>
      <c r="B3169">
        <v>170.73409799999999</v>
      </c>
      <c r="C3169" s="2">
        <v>1</v>
      </c>
      <c r="P3169">
        <v>1</v>
      </c>
      <c r="Q3169" t="str">
        <f>CONCATENATE(C3169,E3169,G3169,I3169)</f>
        <v>1</v>
      </c>
    </row>
    <row r="3170" spans="1:17" x14ac:dyDescent="0.25">
      <c r="A3170">
        <v>3576</v>
      </c>
      <c r="B3170">
        <v>170.75323800000001</v>
      </c>
      <c r="C3170" s="2">
        <v>1</v>
      </c>
      <c r="P3170">
        <v>1</v>
      </c>
      <c r="Q3170" t="str">
        <f>CONCATENATE(C3170,E3170,G3170,I3170)</f>
        <v>1</v>
      </c>
    </row>
    <row r="3171" spans="1:17" x14ac:dyDescent="0.25">
      <c r="A3171">
        <v>3577</v>
      </c>
      <c r="B3171">
        <v>170.76611800000001</v>
      </c>
      <c r="C3171" s="2">
        <v>1</v>
      </c>
      <c r="P3171">
        <v>1</v>
      </c>
      <c r="Q3171" t="str">
        <f>CONCATENATE(C3171,E3171,G3171,I3171)</f>
        <v>1</v>
      </c>
    </row>
    <row r="3172" spans="1:17" x14ac:dyDescent="0.25">
      <c r="A3172">
        <v>3578</v>
      </c>
      <c r="B3172">
        <v>170.786439</v>
      </c>
      <c r="C3172" s="2">
        <v>1</v>
      </c>
      <c r="D3172">
        <v>166.113034</v>
      </c>
      <c r="E3172" s="5">
        <v>2</v>
      </c>
      <c r="P3172">
        <v>2</v>
      </c>
      <c r="Q3172" t="str">
        <f>CONCATENATE(C3172,E3172,G3172,I3172)</f>
        <v>12</v>
      </c>
    </row>
    <row r="3173" spans="1:17" x14ac:dyDescent="0.25">
      <c r="A3173">
        <v>3579</v>
      </c>
      <c r="B3173">
        <v>170.79603499999999</v>
      </c>
      <c r="C3173" s="2">
        <v>1</v>
      </c>
      <c r="D3173">
        <v>166.11257499999999</v>
      </c>
      <c r="E3173" s="5">
        <v>2</v>
      </c>
      <c r="P3173">
        <v>2</v>
      </c>
      <c r="Q3173" t="str">
        <f>CONCATENATE(C3173,E3173,G3173,I3173)</f>
        <v>12</v>
      </c>
    </row>
    <row r="3174" spans="1:17" x14ac:dyDescent="0.25">
      <c r="A3174">
        <v>3580</v>
      </c>
      <c r="B3174">
        <v>170.80373299999999</v>
      </c>
      <c r="C3174" s="2">
        <v>1</v>
      </c>
      <c r="D3174">
        <v>166.11801299999999</v>
      </c>
      <c r="E3174" s="5">
        <v>2</v>
      </c>
      <c r="P3174">
        <v>2</v>
      </c>
      <c r="Q3174" t="str">
        <f>CONCATENATE(C3174,E3174,G3174,I3174)</f>
        <v>12</v>
      </c>
    </row>
    <row r="3175" spans="1:17" x14ac:dyDescent="0.25">
      <c r="A3175">
        <v>3581</v>
      </c>
      <c r="B3175">
        <v>170.76965799999999</v>
      </c>
      <c r="C3175" s="2">
        <v>1</v>
      </c>
      <c r="D3175">
        <v>166.12509499999999</v>
      </c>
      <c r="E3175" s="5">
        <v>2</v>
      </c>
      <c r="P3175">
        <v>2</v>
      </c>
      <c r="Q3175" t="str">
        <f>CONCATENATE(C3175,E3175,G3175,I3175)</f>
        <v>12</v>
      </c>
    </row>
    <row r="3176" spans="1:17" x14ac:dyDescent="0.25">
      <c r="A3176">
        <v>3582</v>
      </c>
      <c r="D3176">
        <v>166.11960299999998</v>
      </c>
      <c r="E3176" s="5">
        <v>2</v>
      </c>
      <c r="P3176">
        <v>1</v>
      </c>
      <c r="Q3176" t="str">
        <f>CONCATENATE(C3176,E3176,G3176,I3176)</f>
        <v>2</v>
      </c>
    </row>
    <row r="3177" spans="1:17" x14ac:dyDescent="0.25">
      <c r="A3177">
        <v>3583</v>
      </c>
      <c r="D3177">
        <v>166.14064300000001</v>
      </c>
      <c r="E3177" s="5">
        <v>2</v>
      </c>
      <c r="P3177">
        <v>1</v>
      </c>
      <c r="Q3177" t="str">
        <f>CONCATENATE(C3177,E3177,G3177,I3177)</f>
        <v>2</v>
      </c>
    </row>
    <row r="3178" spans="1:17" x14ac:dyDescent="0.25">
      <c r="A3178">
        <v>3584</v>
      </c>
      <c r="D3178">
        <v>166.15726999999998</v>
      </c>
      <c r="E3178" s="5">
        <v>2</v>
      </c>
      <c r="P3178">
        <v>1</v>
      </c>
      <c r="Q3178" t="str">
        <f>CONCATENATE(C3178,E3178,G3178,I3178)</f>
        <v>2</v>
      </c>
    </row>
    <row r="3179" spans="1:17" x14ac:dyDescent="0.25">
      <c r="A3179">
        <v>3585</v>
      </c>
      <c r="D3179">
        <v>166.191138</v>
      </c>
      <c r="E3179" s="5">
        <v>2</v>
      </c>
      <c r="P3179">
        <v>1</v>
      </c>
      <c r="Q3179" t="str">
        <f>CONCATENATE(C3179,E3179,G3179,I3179)</f>
        <v>2</v>
      </c>
    </row>
    <row r="3180" spans="1:17" x14ac:dyDescent="0.25">
      <c r="A3180">
        <v>3586</v>
      </c>
      <c r="D3180">
        <v>166.113034</v>
      </c>
      <c r="E3180" s="5">
        <v>2</v>
      </c>
      <c r="F3180">
        <v>166.630763</v>
      </c>
      <c r="G3180" s="4">
        <v>3</v>
      </c>
      <c r="P3180">
        <v>2</v>
      </c>
      <c r="Q3180" t="str">
        <f>CONCATENATE(C3180,E3180,G3180,I3180)</f>
        <v>23</v>
      </c>
    </row>
    <row r="3181" spans="1:17" x14ac:dyDescent="0.25">
      <c r="A3181">
        <v>3587</v>
      </c>
      <c r="F3181">
        <v>166.61141699999999</v>
      </c>
      <c r="G3181" s="4">
        <v>3</v>
      </c>
      <c r="H3181">
        <v>165.51915500000001</v>
      </c>
      <c r="I3181" s="3">
        <v>4</v>
      </c>
      <c r="P3181">
        <v>2</v>
      </c>
      <c r="Q3181" t="str">
        <f>CONCATENATE(C3181,E3181,G3181,I3181)</f>
        <v>34</v>
      </c>
    </row>
    <row r="3182" spans="1:17" x14ac:dyDescent="0.25">
      <c r="A3182">
        <v>3588</v>
      </c>
      <c r="F3182">
        <v>166.60649000000001</v>
      </c>
      <c r="G3182" s="4">
        <v>3</v>
      </c>
      <c r="H3182">
        <v>165.40969799999999</v>
      </c>
      <c r="I3182" s="3">
        <v>4</v>
      </c>
      <c r="P3182">
        <v>2</v>
      </c>
      <c r="Q3182" t="str">
        <f>CONCATENATE(C3182,E3182,G3182,I3182)</f>
        <v>34</v>
      </c>
    </row>
    <row r="3183" spans="1:17" x14ac:dyDescent="0.25">
      <c r="A3183">
        <v>3589</v>
      </c>
      <c r="F3183">
        <v>166.57077299999997</v>
      </c>
      <c r="G3183" s="4">
        <v>3</v>
      </c>
      <c r="H3183">
        <v>165.48497900000001</v>
      </c>
      <c r="I3183" s="3">
        <v>4</v>
      </c>
      <c r="P3183">
        <v>2</v>
      </c>
      <c r="Q3183" t="str">
        <f>CONCATENATE(C3183,E3183,G3183,I3183)</f>
        <v>34</v>
      </c>
    </row>
    <row r="3184" spans="1:17" x14ac:dyDescent="0.25">
      <c r="A3184">
        <v>3590</v>
      </c>
      <c r="F3184">
        <v>166.558459</v>
      </c>
      <c r="G3184" s="4">
        <v>3</v>
      </c>
      <c r="H3184">
        <v>165.45824399999998</v>
      </c>
      <c r="I3184" s="3">
        <v>4</v>
      </c>
      <c r="P3184">
        <v>2</v>
      </c>
      <c r="Q3184" t="str">
        <f>CONCATENATE(C3184,E3184,G3184,I3184)</f>
        <v>34</v>
      </c>
    </row>
    <row r="3185" spans="1:17" x14ac:dyDescent="0.25">
      <c r="A3185">
        <v>3591</v>
      </c>
      <c r="F3185">
        <v>166.548913</v>
      </c>
      <c r="G3185" s="4">
        <v>3</v>
      </c>
      <c r="H3185">
        <v>165.44797799999998</v>
      </c>
      <c r="I3185" s="3">
        <v>4</v>
      </c>
      <c r="P3185">
        <v>2</v>
      </c>
      <c r="Q3185" t="str">
        <f>CONCATENATE(C3185,E3185,G3185,I3185)</f>
        <v>34</v>
      </c>
    </row>
    <row r="3186" spans="1:17" x14ac:dyDescent="0.25">
      <c r="A3186">
        <v>3592</v>
      </c>
      <c r="F3186">
        <v>166.533107</v>
      </c>
      <c r="G3186" s="4">
        <v>3</v>
      </c>
      <c r="H3186">
        <v>165.441102</v>
      </c>
      <c r="I3186" s="3">
        <v>4</v>
      </c>
      <c r="P3186">
        <v>2</v>
      </c>
      <c r="Q3186" t="str">
        <f>CONCATENATE(C3186,E3186,G3186,I3186)</f>
        <v>34</v>
      </c>
    </row>
    <row r="3187" spans="1:17" x14ac:dyDescent="0.25">
      <c r="A3187">
        <v>3593</v>
      </c>
      <c r="F3187">
        <v>166.541011</v>
      </c>
      <c r="G3187" s="4">
        <v>3</v>
      </c>
      <c r="H3187">
        <v>165.43602299999998</v>
      </c>
      <c r="I3187" s="3">
        <v>4</v>
      </c>
      <c r="P3187">
        <v>2</v>
      </c>
      <c r="Q3187" t="str">
        <f>CONCATENATE(C3187,E3187,G3187,I3187)</f>
        <v>34</v>
      </c>
    </row>
    <row r="3188" spans="1:17" x14ac:dyDescent="0.25">
      <c r="A3188">
        <v>3594</v>
      </c>
      <c r="B3188">
        <v>152.31081399999999</v>
      </c>
      <c r="C3188" s="2">
        <v>1</v>
      </c>
      <c r="F3188">
        <v>166.55779200000001</v>
      </c>
      <c r="G3188" s="4">
        <v>3</v>
      </c>
      <c r="H3188">
        <v>165.43504799999999</v>
      </c>
      <c r="I3188" s="3">
        <v>4</v>
      </c>
      <c r="P3188">
        <v>3</v>
      </c>
      <c r="Q3188" t="str">
        <f>CONCATENATE(C3188,E3188,G3188,I3188)</f>
        <v>134</v>
      </c>
    </row>
    <row r="3189" spans="1:17" x14ac:dyDescent="0.25">
      <c r="A3189">
        <v>3595</v>
      </c>
      <c r="B3189">
        <v>152.25903599999998</v>
      </c>
      <c r="C3189" s="2">
        <v>1</v>
      </c>
      <c r="F3189">
        <v>166.630763</v>
      </c>
      <c r="G3189" s="4">
        <v>3</v>
      </c>
      <c r="H3189">
        <v>165.444028</v>
      </c>
      <c r="I3189" s="3">
        <v>4</v>
      </c>
      <c r="P3189">
        <v>3</v>
      </c>
      <c r="Q3189" t="str">
        <f>CONCATENATE(C3189,E3189,G3189,I3189)</f>
        <v>134</v>
      </c>
    </row>
    <row r="3190" spans="1:17" x14ac:dyDescent="0.25">
      <c r="A3190">
        <v>3596</v>
      </c>
      <c r="B3190">
        <v>152.25903599999998</v>
      </c>
      <c r="C3190" s="2">
        <v>1</v>
      </c>
      <c r="H3190">
        <v>165.51915500000001</v>
      </c>
      <c r="I3190" s="3">
        <v>4</v>
      </c>
      <c r="P3190">
        <v>2</v>
      </c>
      <c r="Q3190" t="str">
        <f>CONCATENATE(C3190,E3190,G3190,I3190)</f>
        <v>14</v>
      </c>
    </row>
    <row r="3191" spans="1:17" x14ac:dyDescent="0.25">
      <c r="A3191">
        <v>3597</v>
      </c>
      <c r="B3191">
        <v>152.31081399999999</v>
      </c>
      <c r="C3191" s="2">
        <v>1</v>
      </c>
      <c r="P3191">
        <v>1</v>
      </c>
      <c r="Q3191" t="str">
        <f>CONCATENATE(C3191,E3191,G3191,I3191)</f>
        <v>1</v>
      </c>
    </row>
    <row r="3192" spans="1:17" x14ac:dyDescent="0.25">
      <c r="A3192">
        <v>3598</v>
      </c>
      <c r="B3192">
        <v>152.32518199999998</v>
      </c>
      <c r="C3192" s="2">
        <v>1</v>
      </c>
      <c r="P3192">
        <v>1</v>
      </c>
      <c r="Q3192" t="str">
        <f>CONCATENATE(C3192,E3192,G3192,I3192)</f>
        <v>1</v>
      </c>
    </row>
    <row r="3193" spans="1:17" x14ac:dyDescent="0.25">
      <c r="A3193">
        <v>3599</v>
      </c>
      <c r="B3193">
        <v>152.248875</v>
      </c>
      <c r="C3193" s="2">
        <v>1</v>
      </c>
      <c r="P3193">
        <v>1</v>
      </c>
      <c r="Q3193" t="str">
        <f>CONCATENATE(C3193,E3193,G3193,I3193)</f>
        <v>1</v>
      </c>
    </row>
    <row r="3194" spans="1:17" x14ac:dyDescent="0.25">
      <c r="A3194">
        <v>3600</v>
      </c>
      <c r="B3194">
        <v>152.27940899999999</v>
      </c>
      <c r="C3194" s="2">
        <v>1</v>
      </c>
      <c r="P3194">
        <v>1</v>
      </c>
      <c r="Q3194" t="str">
        <f>CONCATENATE(C3194,E3194,G3194,I3194)</f>
        <v>1</v>
      </c>
    </row>
    <row r="3195" spans="1:17" x14ac:dyDescent="0.25">
      <c r="A3195">
        <v>3601</v>
      </c>
      <c r="B3195">
        <v>152.23188999999999</v>
      </c>
      <c r="C3195" s="2">
        <v>1</v>
      </c>
      <c r="P3195">
        <v>1</v>
      </c>
      <c r="Q3195" t="str">
        <f>CONCATENATE(C3195,E3195,G3195,I3195)</f>
        <v>1</v>
      </c>
    </row>
    <row r="3196" spans="1:17" x14ac:dyDescent="0.25">
      <c r="A3196">
        <v>3602</v>
      </c>
      <c r="B3196">
        <v>152.148245</v>
      </c>
      <c r="C3196" s="2">
        <v>1</v>
      </c>
      <c r="D3196">
        <v>137.75288900000001</v>
      </c>
      <c r="E3196" s="5">
        <v>2</v>
      </c>
      <c r="P3196">
        <v>2</v>
      </c>
      <c r="Q3196" t="str">
        <f>CONCATENATE(C3196,E3196,G3196,I3196)</f>
        <v>12</v>
      </c>
    </row>
    <row r="3197" spans="1:17" x14ac:dyDescent="0.25">
      <c r="A3197">
        <v>3603</v>
      </c>
      <c r="B3197">
        <v>152.31081399999999</v>
      </c>
      <c r="C3197" s="2">
        <v>1</v>
      </c>
      <c r="D3197">
        <v>137.75288900000001</v>
      </c>
      <c r="E3197" s="5">
        <v>2</v>
      </c>
      <c r="P3197">
        <v>2</v>
      </c>
      <c r="Q3197" t="str">
        <f>CONCATENATE(C3197,E3197,G3197,I3197)</f>
        <v>12</v>
      </c>
    </row>
    <row r="3198" spans="1:17" x14ac:dyDescent="0.25">
      <c r="A3198">
        <v>3604</v>
      </c>
      <c r="B3198">
        <v>152.31081399999999</v>
      </c>
      <c r="C3198" s="2">
        <v>1</v>
      </c>
      <c r="D3198">
        <v>137.682714</v>
      </c>
      <c r="E3198" s="5">
        <v>2</v>
      </c>
      <c r="P3198">
        <v>2</v>
      </c>
      <c r="Q3198" t="str">
        <f>CONCATENATE(C3198,E3198,G3198,I3198)</f>
        <v>12</v>
      </c>
    </row>
    <row r="3199" spans="1:17" x14ac:dyDescent="0.25">
      <c r="A3199">
        <v>3605</v>
      </c>
      <c r="D3199">
        <v>137.73122900000001</v>
      </c>
      <c r="E3199" s="5">
        <v>2</v>
      </c>
      <c r="P3199">
        <v>1</v>
      </c>
      <c r="Q3199" t="str">
        <f>CONCATENATE(C3199,E3199,G3199,I3199)</f>
        <v>2</v>
      </c>
    </row>
    <row r="3200" spans="1:17" x14ac:dyDescent="0.25">
      <c r="A3200">
        <v>3606</v>
      </c>
      <c r="D3200">
        <v>137.75288900000001</v>
      </c>
      <c r="E3200" s="5">
        <v>2</v>
      </c>
      <c r="P3200">
        <v>1</v>
      </c>
      <c r="Q3200" t="str">
        <f>CONCATENATE(C3200,E3200,G3200,I3200)</f>
        <v>2</v>
      </c>
    </row>
    <row r="3201" spans="1:17" x14ac:dyDescent="0.25">
      <c r="A3201">
        <v>3607</v>
      </c>
      <c r="D3201">
        <v>137.75288900000001</v>
      </c>
      <c r="E3201" s="5">
        <v>2</v>
      </c>
      <c r="P3201">
        <v>1</v>
      </c>
      <c r="Q3201" t="str">
        <f>CONCATENATE(C3201,E3201,G3201,I3201)</f>
        <v>2</v>
      </c>
    </row>
    <row r="3202" spans="1:17" x14ac:dyDescent="0.25">
      <c r="A3202">
        <v>3608</v>
      </c>
      <c r="D3202">
        <v>137.75288900000001</v>
      </c>
      <c r="E3202" s="5">
        <v>2</v>
      </c>
      <c r="F3202">
        <v>150.06363299999998</v>
      </c>
      <c r="G3202" s="4">
        <v>3</v>
      </c>
      <c r="P3202">
        <v>2</v>
      </c>
      <c r="Q3202" t="str">
        <f>CONCATENATE(C3202,E3202,G3202,I3202)</f>
        <v>23</v>
      </c>
    </row>
    <row r="3203" spans="1:17" x14ac:dyDescent="0.25">
      <c r="A3203">
        <v>3609</v>
      </c>
      <c r="D3203">
        <v>137.75288900000001</v>
      </c>
      <c r="E3203" s="5">
        <v>2</v>
      </c>
      <c r="F3203">
        <v>150.06363299999998</v>
      </c>
      <c r="G3203" s="4">
        <v>3</v>
      </c>
      <c r="P3203">
        <v>2</v>
      </c>
      <c r="Q3203" t="str">
        <f>CONCATENATE(C3203,E3203,G3203,I3203)</f>
        <v>23</v>
      </c>
    </row>
    <row r="3204" spans="1:17" x14ac:dyDescent="0.25">
      <c r="A3204">
        <v>3610</v>
      </c>
      <c r="D3204">
        <v>137.75288900000001</v>
      </c>
      <c r="E3204" s="5">
        <v>2</v>
      </c>
      <c r="F3204">
        <v>150.06363299999998</v>
      </c>
      <c r="G3204" s="4">
        <v>3</v>
      </c>
      <c r="P3204">
        <v>2</v>
      </c>
      <c r="Q3204" t="str">
        <f>CONCATENATE(C3204,E3204,G3204,I3204)</f>
        <v>23</v>
      </c>
    </row>
    <row r="3205" spans="1:17" x14ac:dyDescent="0.25">
      <c r="A3205">
        <v>3611</v>
      </c>
      <c r="F3205">
        <v>150.06363299999998</v>
      </c>
      <c r="G3205" s="4">
        <v>3</v>
      </c>
      <c r="H3205">
        <v>138.32729800000001</v>
      </c>
      <c r="I3205" s="3">
        <v>4</v>
      </c>
      <c r="P3205">
        <v>2</v>
      </c>
      <c r="Q3205" t="str">
        <f>CONCATENATE(C3205,E3205,G3205,I3205)</f>
        <v>34</v>
      </c>
    </row>
    <row r="3206" spans="1:17" x14ac:dyDescent="0.25">
      <c r="A3206">
        <v>3612</v>
      </c>
      <c r="F3206">
        <v>150.06363299999998</v>
      </c>
      <c r="G3206" s="4">
        <v>3</v>
      </c>
      <c r="H3206">
        <v>138.32729800000001</v>
      </c>
      <c r="I3206" s="3">
        <v>4</v>
      </c>
      <c r="P3206">
        <v>2</v>
      </c>
      <c r="Q3206" t="str">
        <f>CONCATENATE(C3206,E3206,G3206,I3206)</f>
        <v>34</v>
      </c>
    </row>
    <row r="3207" spans="1:17" x14ac:dyDescent="0.25">
      <c r="A3207">
        <v>3613</v>
      </c>
      <c r="F3207">
        <v>150.06363299999998</v>
      </c>
      <c r="G3207" s="4">
        <v>3</v>
      </c>
      <c r="H3207">
        <v>138.32729800000001</v>
      </c>
      <c r="I3207" s="3">
        <v>4</v>
      </c>
      <c r="P3207">
        <v>2</v>
      </c>
      <c r="Q3207" t="str">
        <f>CONCATENATE(C3207,E3207,G3207,I3207)</f>
        <v>34</v>
      </c>
    </row>
    <row r="3208" spans="1:17" x14ac:dyDescent="0.25">
      <c r="A3208">
        <v>3614</v>
      </c>
      <c r="F3208">
        <v>150.06363299999998</v>
      </c>
      <c r="G3208" s="4">
        <v>3</v>
      </c>
      <c r="H3208">
        <v>138.32729800000001</v>
      </c>
      <c r="I3208" s="3">
        <v>4</v>
      </c>
      <c r="P3208">
        <v>2</v>
      </c>
      <c r="Q3208" t="str">
        <f>CONCATENATE(C3208,E3208,G3208,I3208)</f>
        <v>34</v>
      </c>
    </row>
    <row r="3209" spans="1:17" x14ac:dyDescent="0.25">
      <c r="A3209">
        <v>3615</v>
      </c>
      <c r="F3209">
        <v>150.06363299999998</v>
      </c>
      <c r="G3209" s="4">
        <v>3</v>
      </c>
      <c r="H3209">
        <v>138.32729800000001</v>
      </c>
      <c r="I3209" s="3">
        <v>4</v>
      </c>
      <c r="P3209">
        <v>2</v>
      </c>
      <c r="Q3209" t="str">
        <f>CONCATENATE(C3209,E3209,G3209,I3209)</f>
        <v>34</v>
      </c>
    </row>
    <row r="3210" spans="1:17" x14ac:dyDescent="0.25">
      <c r="A3210">
        <v>3616</v>
      </c>
      <c r="F3210">
        <v>150.06363299999998</v>
      </c>
      <c r="G3210" s="4">
        <v>3</v>
      </c>
      <c r="H3210">
        <v>138.32729800000001</v>
      </c>
      <c r="I3210" s="3">
        <v>4</v>
      </c>
      <c r="P3210">
        <v>2</v>
      </c>
      <c r="Q3210" t="str">
        <f>CONCATENATE(C3210,E3210,G3210,I3210)</f>
        <v>34</v>
      </c>
    </row>
    <row r="3211" spans="1:17" x14ac:dyDescent="0.25">
      <c r="A3211">
        <v>3617</v>
      </c>
      <c r="F3211">
        <v>150.06363299999998</v>
      </c>
      <c r="G3211" s="4">
        <v>3</v>
      </c>
      <c r="H3211">
        <v>138.32729800000001</v>
      </c>
      <c r="I3211" s="3">
        <v>4</v>
      </c>
      <c r="P3211">
        <v>2</v>
      </c>
      <c r="Q3211" t="str">
        <f>CONCATENATE(C3211,E3211,G3211,I3211)</f>
        <v>34</v>
      </c>
    </row>
    <row r="3212" spans="1:17" x14ac:dyDescent="0.25">
      <c r="A3212">
        <v>3618</v>
      </c>
      <c r="F3212">
        <v>150.06363299999998</v>
      </c>
      <c r="G3212" s="4">
        <v>3</v>
      </c>
      <c r="H3212">
        <v>138.32729800000001</v>
      </c>
      <c r="I3212" s="3">
        <v>4</v>
      </c>
      <c r="P3212">
        <v>2</v>
      </c>
      <c r="Q3212" t="str">
        <f>CONCATENATE(C3212,E3212,G3212,I3212)</f>
        <v>34</v>
      </c>
    </row>
    <row r="3213" spans="1:17" x14ac:dyDescent="0.25">
      <c r="A3213">
        <v>3619</v>
      </c>
      <c r="B3213">
        <v>122.26806400000001</v>
      </c>
      <c r="C3213" s="2">
        <v>1</v>
      </c>
      <c r="H3213">
        <v>138.32729800000001</v>
      </c>
      <c r="I3213" s="3">
        <v>4</v>
      </c>
      <c r="P3213">
        <v>2</v>
      </c>
      <c r="Q3213" t="str">
        <f>CONCATENATE(C3213,E3213,G3213,I3213)</f>
        <v>14</v>
      </c>
    </row>
    <row r="3214" spans="1:17" x14ac:dyDescent="0.25">
      <c r="A3214">
        <v>3620</v>
      </c>
      <c r="B3214">
        <v>122.29394600000001</v>
      </c>
      <c r="C3214" s="2">
        <v>1</v>
      </c>
      <c r="H3214">
        <v>138.32729800000001</v>
      </c>
      <c r="I3214" s="3">
        <v>4</v>
      </c>
      <c r="P3214">
        <v>2</v>
      </c>
      <c r="Q3214" t="str">
        <f>CONCATENATE(C3214,E3214,G3214,I3214)</f>
        <v>14</v>
      </c>
    </row>
    <row r="3215" spans="1:17" x14ac:dyDescent="0.25">
      <c r="A3215">
        <v>3621</v>
      </c>
      <c r="B3215">
        <v>122.283601</v>
      </c>
      <c r="C3215" s="2">
        <v>1</v>
      </c>
      <c r="P3215">
        <v>1</v>
      </c>
      <c r="Q3215" t="str">
        <f>CONCATENATE(C3215,E3215,G3215,I3215)</f>
        <v>1</v>
      </c>
    </row>
    <row r="3216" spans="1:17" x14ac:dyDescent="0.25">
      <c r="A3216">
        <v>3622</v>
      </c>
      <c r="B3216">
        <v>122.27336600000001</v>
      </c>
      <c r="C3216" s="2">
        <v>1</v>
      </c>
      <c r="P3216">
        <v>1</v>
      </c>
      <c r="Q3216" t="str">
        <f>CONCATENATE(C3216,E3216,G3216,I3216)</f>
        <v>1</v>
      </c>
    </row>
    <row r="3217" spans="1:17" x14ac:dyDescent="0.25">
      <c r="A3217">
        <v>3623</v>
      </c>
      <c r="B3217">
        <v>122.268529</v>
      </c>
      <c r="C3217" s="2">
        <v>1</v>
      </c>
      <c r="P3217">
        <v>1</v>
      </c>
      <c r="Q3217" t="str">
        <f>CONCATENATE(C3217,E3217,G3217,I3217)</f>
        <v>1</v>
      </c>
    </row>
    <row r="3218" spans="1:17" x14ac:dyDescent="0.25">
      <c r="A3218">
        <v>3624</v>
      </c>
      <c r="B3218">
        <v>122.27378200000001</v>
      </c>
      <c r="C3218" s="2">
        <v>1</v>
      </c>
      <c r="P3218">
        <v>1</v>
      </c>
      <c r="Q3218" t="str">
        <f>CONCATENATE(C3218,E3218,G3218,I3218)</f>
        <v>1</v>
      </c>
    </row>
    <row r="3219" spans="1:17" x14ac:dyDescent="0.25">
      <c r="A3219">
        <v>3625</v>
      </c>
      <c r="B3219">
        <v>122.265546</v>
      </c>
      <c r="C3219" s="2">
        <v>1</v>
      </c>
      <c r="D3219">
        <v>117.23837</v>
      </c>
      <c r="E3219" s="5">
        <v>2</v>
      </c>
      <c r="P3219">
        <v>2</v>
      </c>
      <c r="Q3219" t="str">
        <f>CONCATENATE(C3219,E3219,G3219,I3219)</f>
        <v>12</v>
      </c>
    </row>
    <row r="3220" spans="1:17" x14ac:dyDescent="0.25">
      <c r="A3220">
        <v>3626</v>
      </c>
      <c r="B3220">
        <v>122.26863200000001</v>
      </c>
      <c r="C3220" s="2">
        <v>1</v>
      </c>
      <c r="D3220">
        <v>117.32393000000002</v>
      </c>
      <c r="E3220" s="5">
        <v>2</v>
      </c>
      <c r="P3220">
        <v>2</v>
      </c>
      <c r="Q3220" t="str">
        <f>CONCATENATE(C3220,E3220,G3220,I3220)</f>
        <v>12</v>
      </c>
    </row>
    <row r="3221" spans="1:17" x14ac:dyDescent="0.25">
      <c r="A3221">
        <v>3627</v>
      </c>
      <c r="B3221">
        <v>122.27280200000001</v>
      </c>
      <c r="C3221" s="2">
        <v>1</v>
      </c>
      <c r="D3221">
        <v>117.28838100000002</v>
      </c>
      <c r="E3221" s="5">
        <v>2</v>
      </c>
      <c r="P3221">
        <v>2</v>
      </c>
      <c r="Q3221" t="str">
        <f>CONCATENATE(C3221,E3221,G3221,I3221)</f>
        <v>12</v>
      </c>
    </row>
    <row r="3222" spans="1:17" x14ac:dyDescent="0.25">
      <c r="A3222">
        <v>3628</v>
      </c>
      <c r="B3222">
        <v>122.28026300000002</v>
      </c>
      <c r="C3222" s="2">
        <v>1</v>
      </c>
      <c r="D3222">
        <v>117.28344100000001</v>
      </c>
      <c r="E3222" s="5">
        <v>2</v>
      </c>
      <c r="P3222">
        <v>2</v>
      </c>
      <c r="Q3222" t="str">
        <f>CONCATENATE(C3222,E3222,G3222,I3222)</f>
        <v>12</v>
      </c>
    </row>
    <row r="3223" spans="1:17" x14ac:dyDescent="0.25">
      <c r="A3223">
        <v>3629</v>
      </c>
      <c r="B3223">
        <v>122.26806400000001</v>
      </c>
      <c r="C3223" s="2">
        <v>1</v>
      </c>
      <c r="D3223">
        <v>117.26682400000001</v>
      </c>
      <c r="E3223" s="5">
        <v>2</v>
      </c>
      <c r="P3223">
        <v>2</v>
      </c>
      <c r="Q3223" t="str">
        <f>CONCATENATE(C3223,E3223,G3223,I3223)</f>
        <v>12</v>
      </c>
    </row>
    <row r="3224" spans="1:17" x14ac:dyDescent="0.25">
      <c r="A3224">
        <v>3630</v>
      </c>
      <c r="D3224">
        <v>117.27351100000001</v>
      </c>
      <c r="E3224" s="5">
        <v>2</v>
      </c>
      <c r="P3224">
        <v>1</v>
      </c>
      <c r="Q3224" t="str">
        <f>CONCATENATE(C3224,E3224,G3224,I3224)</f>
        <v>2</v>
      </c>
    </row>
    <row r="3225" spans="1:17" x14ac:dyDescent="0.25">
      <c r="A3225">
        <v>3631</v>
      </c>
      <c r="D3225">
        <v>117.30906400000001</v>
      </c>
      <c r="E3225" s="5">
        <v>2</v>
      </c>
      <c r="P3225">
        <v>1</v>
      </c>
      <c r="Q3225" t="str">
        <f>CONCATENATE(C3225,E3225,G3225,I3225)</f>
        <v>2</v>
      </c>
    </row>
    <row r="3226" spans="1:17" x14ac:dyDescent="0.25">
      <c r="A3226">
        <v>3632</v>
      </c>
      <c r="D3226">
        <v>117.34862600000001</v>
      </c>
      <c r="E3226" s="5">
        <v>2</v>
      </c>
      <c r="P3226">
        <v>1</v>
      </c>
      <c r="Q3226" t="str">
        <f>CONCATENATE(C3226,E3226,G3226,I3226)</f>
        <v>2</v>
      </c>
    </row>
    <row r="3227" spans="1:17" x14ac:dyDescent="0.25">
      <c r="A3227">
        <v>3633</v>
      </c>
      <c r="D3227">
        <v>117.33967700000001</v>
      </c>
      <c r="E3227" s="5">
        <v>2</v>
      </c>
      <c r="F3227">
        <v>119.036271</v>
      </c>
      <c r="G3227" s="4">
        <v>3</v>
      </c>
      <c r="P3227">
        <v>2</v>
      </c>
      <c r="Q3227" t="str">
        <f>CONCATENATE(C3227,E3227,G3227,I3227)</f>
        <v>23</v>
      </c>
    </row>
    <row r="3228" spans="1:17" x14ac:dyDescent="0.25">
      <c r="A3228">
        <v>3634</v>
      </c>
      <c r="D3228">
        <v>117.23837</v>
      </c>
      <c r="E3228" s="5">
        <v>2</v>
      </c>
      <c r="F3228">
        <v>118.98929700000001</v>
      </c>
      <c r="G3228" s="4">
        <v>3</v>
      </c>
      <c r="P3228">
        <v>2</v>
      </c>
      <c r="Q3228" t="str">
        <f>CONCATENATE(C3228,E3228,G3228,I3228)</f>
        <v>23</v>
      </c>
    </row>
    <row r="3229" spans="1:17" x14ac:dyDescent="0.25">
      <c r="A3229">
        <v>3635</v>
      </c>
      <c r="F3229">
        <v>119.02309500000001</v>
      </c>
      <c r="G3229" s="4">
        <v>3</v>
      </c>
      <c r="H3229">
        <v>117.34281300000001</v>
      </c>
      <c r="I3229" s="3">
        <v>4</v>
      </c>
      <c r="P3229">
        <v>2</v>
      </c>
      <c r="Q3229" t="str">
        <f>CONCATENATE(C3229,E3229,G3229,I3229)</f>
        <v>34</v>
      </c>
    </row>
    <row r="3230" spans="1:17" x14ac:dyDescent="0.25">
      <c r="A3230">
        <v>3636</v>
      </c>
      <c r="F3230">
        <v>119.03539400000001</v>
      </c>
      <c r="G3230" s="4">
        <v>3</v>
      </c>
      <c r="H3230">
        <v>117.36899700000001</v>
      </c>
      <c r="I3230" s="3">
        <v>4</v>
      </c>
      <c r="P3230">
        <v>2</v>
      </c>
      <c r="Q3230" t="str">
        <f>CONCATENATE(C3230,E3230,G3230,I3230)</f>
        <v>34</v>
      </c>
    </row>
    <row r="3231" spans="1:17" x14ac:dyDescent="0.25">
      <c r="A3231">
        <v>3637</v>
      </c>
      <c r="F3231">
        <v>119.009927</v>
      </c>
      <c r="G3231" s="4">
        <v>3</v>
      </c>
      <c r="H3231">
        <v>117.400586</v>
      </c>
      <c r="I3231" s="3">
        <v>4</v>
      </c>
      <c r="P3231">
        <v>2</v>
      </c>
      <c r="Q3231" t="str">
        <f>CONCATENATE(C3231,E3231,G3231,I3231)</f>
        <v>34</v>
      </c>
    </row>
    <row r="3232" spans="1:17" x14ac:dyDescent="0.25">
      <c r="A3232">
        <v>3638</v>
      </c>
      <c r="F3232">
        <v>118.990274</v>
      </c>
      <c r="G3232" s="4">
        <v>3</v>
      </c>
      <c r="H3232">
        <v>117.34389200000001</v>
      </c>
      <c r="I3232" s="3">
        <v>4</v>
      </c>
      <c r="P3232">
        <v>2</v>
      </c>
      <c r="Q3232" t="str">
        <f>CONCATENATE(C3232,E3232,G3232,I3232)</f>
        <v>34</v>
      </c>
    </row>
    <row r="3233" spans="1:17" x14ac:dyDescent="0.25">
      <c r="A3233">
        <v>3639</v>
      </c>
      <c r="F3233">
        <v>118.98482200000001</v>
      </c>
      <c r="G3233" s="4">
        <v>3</v>
      </c>
      <c r="H3233">
        <v>117.304742</v>
      </c>
      <c r="I3233" s="3">
        <v>4</v>
      </c>
      <c r="P3233">
        <v>2</v>
      </c>
      <c r="Q3233" t="str">
        <f>CONCATENATE(C3233,E3233,G3233,I3233)</f>
        <v>34</v>
      </c>
    </row>
    <row r="3234" spans="1:17" x14ac:dyDescent="0.25">
      <c r="A3234">
        <v>3640</v>
      </c>
      <c r="F3234">
        <v>118.97669300000001</v>
      </c>
      <c r="G3234" s="4">
        <v>3</v>
      </c>
      <c r="H3234">
        <v>117.28400900000001</v>
      </c>
      <c r="I3234" s="3">
        <v>4</v>
      </c>
      <c r="P3234">
        <v>2</v>
      </c>
      <c r="Q3234" t="str">
        <f>CONCATENATE(C3234,E3234,G3234,I3234)</f>
        <v>34</v>
      </c>
    </row>
    <row r="3235" spans="1:17" x14ac:dyDescent="0.25">
      <c r="A3235">
        <v>3641</v>
      </c>
      <c r="F3235">
        <v>118.92617100000001</v>
      </c>
      <c r="G3235" s="4">
        <v>3</v>
      </c>
      <c r="H3235">
        <v>117.31462200000001</v>
      </c>
      <c r="I3235" s="3">
        <v>4</v>
      </c>
      <c r="P3235">
        <v>2</v>
      </c>
      <c r="Q3235" t="str">
        <f>CONCATENATE(C3235,E3235,G3235,I3235)</f>
        <v>34</v>
      </c>
    </row>
    <row r="3236" spans="1:17" x14ac:dyDescent="0.25">
      <c r="A3236">
        <v>3642</v>
      </c>
      <c r="B3236">
        <v>99.298003000000008</v>
      </c>
      <c r="C3236" s="2">
        <v>1</v>
      </c>
      <c r="F3236">
        <v>118.87178900000001</v>
      </c>
      <c r="G3236" s="4">
        <v>3</v>
      </c>
      <c r="H3236">
        <v>117.35125100000002</v>
      </c>
      <c r="I3236" s="3">
        <v>4</v>
      </c>
      <c r="P3236">
        <v>3</v>
      </c>
      <c r="Q3236" t="str">
        <f>CONCATENATE(C3236,E3236,G3236,I3236)</f>
        <v>134</v>
      </c>
    </row>
    <row r="3237" spans="1:17" x14ac:dyDescent="0.25">
      <c r="A3237">
        <v>3643</v>
      </c>
      <c r="B3237">
        <v>99.309013000000007</v>
      </c>
      <c r="C3237" s="2">
        <v>1</v>
      </c>
      <c r="F3237">
        <v>119.036271</v>
      </c>
      <c r="G3237" s="4">
        <v>3</v>
      </c>
      <c r="H3237">
        <v>117.34965600000001</v>
      </c>
      <c r="I3237" s="3">
        <v>4</v>
      </c>
      <c r="P3237">
        <v>3</v>
      </c>
      <c r="Q3237" t="str">
        <f>CONCATENATE(C3237,E3237,G3237,I3237)</f>
        <v>134</v>
      </c>
    </row>
    <row r="3238" spans="1:17" x14ac:dyDescent="0.25">
      <c r="A3238">
        <v>3644</v>
      </c>
      <c r="B3238">
        <v>99.311019000000002</v>
      </c>
      <c r="C3238" s="2">
        <v>1</v>
      </c>
      <c r="H3238">
        <v>117.14725600000001</v>
      </c>
      <c r="I3238" s="3">
        <v>4</v>
      </c>
      <c r="P3238">
        <v>2</v>
      </c>
      <c r="Q3238" t="str">
        <f>CONCATENATE(C3238,E3238,G3238,I3238)</f>
        <v>14</v>
      </c>
    </row>
    <row r="3239" spans="1:17" x14ac:dyDescent="0.25">
      <c r="A3239">
        <v>3645</v>
      </c>
      <c r="B3239">
        <v>99.296818999999999</v>
      </c>
      <c r="C3239" s="2">
        <v>1</v>
      </c>
      <c r="H3239">
        <v>117.34281300000001</v>
      </c>
      <c r="I3239" s="3">
        <v>4</v>
      </c>
      <c r="P3239">
        <v>2</v>
      </c>
      <c r="Q3239" t="str">
        <f>CONCATENATE(C3239,E3239,G3239,I3239)</f>
        <v>14</v>
      </c>
    </row>
    <row r="3240" spans="1:17" x14ac:dyDescent="0.25">
      <c r="A3240">
        <v>3646</v>
      </c>
      <c r="B3240">
        <v>99.285503000000006</v>
      </c>
      <c r="C3240" s="2">
        <v>1</v>
      </c>
      <c r="P3240">
        <v>1</v>
      </c>
      <c r="Q3240" t="str">
        <f>CONCATENATE(C3240,E3240,G3240,I3240)</f>
        <v>1</v>
      </c>
    </row>
    <row r="3241" spans="1:17" x14ac:dyDescent="0.25">
      <c r="A3241">
        <v>3647</v>
      </c>
      <c r="B3241">
        <v>99.297231000000011</v>
      </c>
      <c r="C3241" s="2">
        <v>1</v>
      </c>
      <c r="P3241">
        <v>1</v>
      </c>
      <c r="Q3241" t="str">
        <f>CONCATENATE(C3241,E3241,G3241,I3241)</f>
        <v>1</v>
      </c>
    </row>
    <row r="3242" spans="1:17" x14ac:dyDescent="0.25">
      <c r="A3242">
        <v>3648</v>
      </c>
      <c r="B3242">
        <v>99.316215</v>
      </c>
      <c r="C3242" s="2">
        <v>1</v>
      </c>
      <c r="P3242">
        <v>1</v>
      </c>
      <c r="Q3242" t="str">
        <f>CONCATENATE(C3242,E3242,G3242,I3242)</f>
        <v>1</v>
      </c>
    </row>
    <row r="3243" spans="1:17" x14ac:dyDescent="0.25">
      <c r="A3243">
        <v>3649</v>
      </c>
      <c r="B3243">
        <v>99.33756600000001</v>
      </c>
      <c r="C3243" s="2">
        <v>1</v>
      </c>
      <c r="P3243">
        <v>1</v>
      </c>
      <c r="Q3243" t="str">
        <f>CONCATENATE(C3243,E3243,G3243,I3243)</f>
        <v>1</v>
      </c>
    </row>
    <row r="3244" spans="1:17" x14ac:dyDescent="0.25">
      <c r="A3244">
        <v>3650</v>
      </c>
      <c r="B3244">
        <v>99.330104000000006</v>
      </c>
      <c r="C3244" s="2">
        <v>1</v>
      </c>
      <c r="D3244">
        <v>93.392616000000004</v>
      </c>
      <c r="E3244" s="5">
        <v>2</v>
      </c>
      <c r="P3244">
        <v>2</v>
      </c>
      <c r="Q3244" t="str">
        <f>CONCATENATE(C3244,E3244,G3244,I3244)</f>
        <v>12</v>
      </c>
    </row>
    <row r="3245" spans="1:17" x14ac:dyDescent="0.25">
      <c r="A3245">
        <v>3651</v>
      </c>
      <c r="B3245">
        <v>99.303508000000008</v>
      </c>
      <c r="C3245" s="2">
        <v>1</v>
      </c>
      <c r="D3245">
        <v>93.395650000000003</v>
      </c>
      <c r="E3245" s="5">
        <v>2</v>
      </c>
      <c r="P3245">
        <v>2</v>
      </c>
      <c r="Q3245" t="str">
        <f>CONCATENATE(C3245,E3245,G3245,I3245)</f>
        <v>12</v>
      </c>
    </row>
    <row r="3246" spans="1:17" x14ac:dyDescent="0.25">
      <c r="A3246">
        <v>3652</v>
      </c>
      <c r="B3246">
        <v>99.236522000000008</v>
      </c>
      <c r="C3246" s="2">
        <v>1</v>
      </c>
      <c r="D3246">
        <v>93.363084000000015</v>
      </c>
      <c r="E3246" s="5">
        <v>2</v>
      </c>
      <c r="P3246">
        <v>2</v>
      </c>
      <c r="Q3246" t="str">
        <f>CONCATENATE(C3246,E3246,G3246,I3246)</f>
        <v>12</v>
      </c>
    </row>
    <row r="3247" spans="1:17" x14ac:dyDescent="0.25">
      <c r="A3247">
        <v>3653</v>
      </c>
      <c r="B3247">
        <v>99.298003000000008</v>
      </c>
      <c r="C3247" s="2">
        <v>1</v>
      </c>
      <c r="D3247">
        <v>93.350171000000003</v>
      </c>
      <c r="E3247" s="5">
        <v>2</v>
      </c>
      <c r="P3247">
        <v>2</v>
      </c>
      <c r="Q3247" t="str">
        <f>CONCATENATE(C3247,E3247,G3247,I3247)</f>
        <v>12</v>
      </c>
    </row>
    <row r="3248" spans="1:17" x14ac:dyDescent="0.25">
      <c r="A3248">
        <v>3654</v>
      </c>
      <c r="D3248">
        <v>93.368178999999998</v>
      </c>
      <c r="E3248" s="5">
        <v>2</v>
      </c>
      <c r="P3248">
        <v>1</v>
      </c>
      <c r="Q3248" t="str">
        <f>CONCATENATE(C3248,E3248,G3248,I3248)</f>
        <v>2</v>
      </c>
    </row>
    <row r="3249" spans="1:17" x14ac:dyDescent="0.25">
      <c r="A3249">
        <v>3655</v>
      </c>
      <c r="D3249">
        <v>93.323932000000013</v>
      </c>
      <c r="E3249" s="5">
        <v>2</v>
      </c>
      <c r="P3249">
        <v>1</v>
      </c>
      <c r="Q3249" t="str">
        <f>CONCATENATE(C3249,E3249,G3249,I3249)</f>
        <v>2</v>
      </c>
    </row>
    <row r="3250" spans="1:17" x14ac:dyDescent="0.25">
      <c r="A3250">
        <v>3656</v>
      </c>
      <c r="D3250">
        <v>93.320949000000013</v>
      </c>
      <c r="E3250" s="5">
        <v>2</v>
      </c>
      <c r="F3250">
        <v>96.651527000000002</v>
      </c>
      <c r="G3250" s="4">
        <v>3</v>
      </c>
      <c r="P3250">
        <v>2</v>
      </c>
      <c r="Q3250" t="str">
        <f>CONCATENATE(C3250,E3250,G3250,I3250)</f>
        <v>23</v>
      </c>
    </row>
    <row r="3251" spans="1:17" x14ac:dyDescent="0.25">
      <c r="A3251">
        <v>3657</v>
      </c>
      <c r="D3251">
        <v>93.304126000000011</v>
      </c>
      <c r="E3251" s="5">
        <v>2</v>
      </c>
      <c r="F3251">
        <v>96.635270000000006</v>
      </c>
      <c r="G3251" s="4">
        <v>3</v>
      </c>
      <c r="P3251">
        <v>2</v>
      </c>
      <c r="Q3251" t="str">
        <f>CONCATENATE(C3251,E3251,G3251,I3251)</f>
        <v>23</v>
      </c>
    </row>
    <row r="3252" spans="1:17" x14ac:dyDescent="0.25">
      <c r="A3252">
        <v>3658</v>
      </c>
      <c r="D3252">
        <v>93.292703000000003</v>
      </c>
      <c r="E3252" s="5">
        <v>2</v>
      </c>
      <c r="F3252">
        <v>96.607179000000002</v>
      </c>
      <c r="G3252" s="4">
        <v>3</v>
      </c>
      <c r="P3252">
        <v>2</v>
      </c>
      <c r="Q3252" t="str">
        <f>CONCATENATE(C3252,E3252,G3252,I3252)</f>
        <v>23</v>
      </c>
    </row>
    <row r="3253" spans="1:17" x14ac:dyDescent="0.25">
      <c r="A3253">
        <v>3659</v>
      </c>
      <c r="D3253">
        <v>93.392616000000004</v>
      </c>
      <c r="E3253" s="5">
        <v>2</v>
      </c>
      <c r="F3253">
        <v>96.613044000000002</v>
      </c>
      <c r="G3253" s="4">
        <v>3</v>
      </c>
      <c r="P3253">
        <v>2</v>
      </c>
      <c r="Q3253" t="str">
        <f>CONCATENATE(C3253,E3253,G3253,I3253)</f>
        <v>23</v>
      </c>
    </row>
    <row r="3254" spans="1:17" x14ac:dyDescent="0.25">
      <c r="A3254">
        <v>3660</v>
      </c>
      <c r="F3254">
        <v>96.592979000000014</v>
      </c>
      <c r="G3254" s="4">
        <v>3</v>
      </c>
      <c r="H3254">
        <v>93.488719000000003</v>
      </c>
      <c r="I3254" s="3">
        <v>4</v>
      </c>
      <c r="P3254">
        <v>2</v>
      </c>
      <c r="Q3254" t="str">
        <f>CONCATENATE(C3254,E3254,G3254,I3254)</f>
        <v>34</v>
      </c>
    </row>
    <row r="3255" spans="1:17" x14ac:dyDescent="0.25">
      <c r="A3255">
        <v>3661</v>
      </c>
      <c r="F3255">
        <v>96.58171200000001</v>
      </c>
      <c r="G3255" s="4">
        <v>3</v>
      </c>
      <c r="H3255">
        <v>93.538263999999998</v>
      </c>
      <c r="I3255" s="3">
        <v>4</v>
      </c>
      <c r="P3255">
        <v>2</v>
      </c>
      <c r="Q3255" t="str">
        <f>CONCATENATE(C3255,E3255,G3255,I3255)</f>
        <v>34</v>
      </c>
    </row>
    <row r="3256" spans="1:17" x14ac:dyDescent="0.25">
      <c r="A3256">
        <v>3662</v>
      </c>
      <c r="F3256">
        <v>96.551049000000006</v>
      </c>
      <c r="G3256" s="4">
        <v>3</v>
      </c>
      <c r="H3256">
        <v>93.516038000000009</v>
      </c>
      <c r="I3256" s="3">
        <v>4</v>
      </c>
      <c r="P3256">
        <v>2</v>
      </c>
      <c r="Q3256" t="str">
        <f>CONCATENATE(C3256,E3256,G3256,I3256)</f>
        <v>34</v>
      </c>
    </row>
    <row r="3257" spans="1:17" x14ac:dyDescent="0.25">
      <c r="A3257">
        <v>3663</v>
      </c>
      <c r="F3257">
        <v>96.540604999999999</v>
      </c>
      <c r="G3257" s="4">
        <v>3</v>
      </c>
      <c r="H3257">
        <v>93.491601000000003</v>
      </c>
      <c r="I3257" s="3">
        <v>4</v>
      </c>
      <c r="P3257">
        <v>2</v>
      </c>
      <c r="Q3257" t="str">
        <f>CONCATENATE(C3257,E3257,G3257,I3257)</f>
        <v>34</v>
      </c>
    </row>
    <row r="3258" spans="1:17" x14ac:dyDescent="0.25">
      <c r="A3258">
        <v>3664</v>
      </c>
      <c r="F3258">
        <v>96.561132000000015</v>
      </c>
      <c r="G3258" s="4">
        <v>3</v>
      </c>
      <c r="H3258">
        <v>93.556169000000011</v>
      </c>
      <c r="I3258" s="3">
        <v>4</v>
      </c>
      <c r="P3258">
        <v>2</v>
      </c>
      <c r="Q3258" t="str">
        <f>CONCATENATE(C3258,E3258,G3258,I3258)</f>
        <v>34</v>
      </c>
    </row>
    <row r="3259" spans="1:17" x14ac:dyDescent="0.25">
      <c r="A3259">
        <v>3665</v>
      </c>
      <c r="F3259">
        <v>96.514213000000012</v>
      </c>
      <c r="G3259" s="4">
        <v>3</v>
      </c>
      <c r="H3259">
        <v>93.520875000000004</v>
      </c>
      <c r="I3259" s="3">
        <v>4</v>
      </c>
      <c r="P3259">
        <v>2</v>
      </c>
      <c r="Q3259" t="str">
        <f>CONCATENATE(C3259,E3259,G3259,I3259)</f>
        <v>34</v>
      </c>
    </row>
    <row r="3260" spans="1:17" x14ac:dyDescent="0.25">
      <c r="A3260">
        <v>3666</v>
      </c>
      <c r="F3260">
        <v>96.651527000000002</v>
      </c>
      <c r="G3260" s="4">
        <v>3</v>
      </c>
      <c r="H3260">
        <v>93.500861000000015</v>
      </c>
      <c r="I3260" s="3">
        <v>4</v>
      </c>
      <c r="P3260">
        <v>2</v>
      </c>
      <c r="Q3260" t="str">
        <f>CONCATENATE(C3260,E3260,G3260,I3260)</f>
        <v>34</v>
      </c>
    </row>
    <row r="3261" spans="1:17" x14ac:dyDescent="0.25">
      <c r="A3261">
        <v>3667</v>
      </c>
      <c r="B3261">
        <v>78.673341000000008</v>
      </c>
      <c r="C3261" s="2">
        <v>1</v>
      </c>
      <c r="H3261">
        <v>93.494430000000008</v>
      </c>
      <c r="I3261" s="3">
        <v>4</v>
      </c>
      <c r="P3261">
        <v>2</v>
      </c>
      <c r="Q3261" t="str">
        <f>CONCATENATE(C3261,E3261,G3261,I3261)</f>
        <v>14</v>
      </c>
    </row>
    <row r="3262" spans="1:17" x14ac:dyDescent="0.25">
      <c r="A3262">
        <v>3668</v>
      </c>
      <c r="B3262">
        <v>78.575899000000007</v>
      </c>
      <c r="C3262" s="2">
        <v>1</v>
      </c>
      <c r="H3262">
        <v>93.437839000000011</v>
      </c>
      <c r="I3262" s="3">
        <v>4</v>
      </c>
      <c r="P3262">
        <v>2</v>
      </c>
      <c r="Q3262" t="str">
        <f>CONCATENATE(C3262,E3262,G3262,I3262)</f>
        <v>14</v>
      </c>
    </row>
    <row r="3263" spans="1:17" x14ac:dyDescent="0.25">
      <c r="A3263">
        <v>3669</v>
      </c>
      <c r="B3263">
        <v>78.586239000000006</v>
      </c>
      <c r="C3263" s="2">
        <v>1</v>
      </c>
      <c r="H3263">
        <v>93.397914000000014</v>
      </c>
      <c r="I3263" s="3">
        <v>4</v>
      </c>
      <c r="P3263">
        <v>2</v>
      </c>
      <c r="Q3263" t="str">
        <f>CONCATENATE(C3263,E3263,G3263,I3263)</f>
        <v>14</v>
      </c>
    </row>
    <row r="3264" spans="1:17" x14ac:dyDescent="0.25">
      <c r="A3264">
        <v>3670</v>
      </c>
      <c r="B3264">
        <v>78.624312000000003</v>
      </c>
      <c r="C3264" s="2">
        <v>1</v>
      </c>
      <c r="H3264">
        <v>93.488719000000003</v>
      </c>
      <c r="I3264" s="3">
        <v>4</v>
      </c>
      <c r="P3264">
        <v>2</v>
      </c>
      <c r="Q3264" t="str">
        <f>CONCATENATE(C3264,E3264,G3264,I3264)</f>
        <v>14</v>
      </c>
    </row>
    <row r="3265" spans="1:17" x14ac:dyDescent="0.25">
      <c r="A3265">
        <v>3671</v>
      </c>
      <c r="B3265">
        <v>78.607077000000004</v>
      </c>
      <c r="C3265" s="2">
        <v>1</v>
      </c>
      <c r="P3265">
        <v>1</v>
      </c>
      <c r="Q3265" t="str">
        <f>CONCATENATE(C3265,E3265,G3265,I3265)</f>
        <v>1</v>
      </c>
    </row>
    <row r="3266" spans="1:17" x14ac:dyDescent="0.25">
      <c r="A3266">
        <v>3672</v>
      </c>
      <c r="B3266">
        <v>78.645662000000002</v>
      </c>
      <c r="C3266" s="2">
        <v>1</v>
      </c>
      <c r="P3266">
        <v>1</v>
      </c>
      <c r="Q3266" t="str">
        <f>CONCATENATE(C3266,E3266,G3266,I3266)</f>
        <v>1</v>
      </c>
    </row>
    <row r="3267" spans="1:17" x14ac:dyDescent="0.25">
      <c r="A3267">
        <v>3673</v>
      </c>
      <c r="B3267">
        <v>78.638408000000013</v>
      </c>
      <c r="C3267" s="2">
        <v>1</v>
      </c>
      <c r="P3267">
        <v>1</v>
      </c>
      <c r="Q3267" t="str">
        <f>CONCATENATE(C3267,E3267,G3267,I3267)</f>
        <v>1</v>
      </c>
    </row>
    <row r="3268" spans="1:17" x14ac:dyDescent="0.25">
      <c r="A3268">
        <v>3674</v>
      </c>
      <c r="B3268">
        <v>78.665212000000011</v>
      </c>
      <c r="C3268" s="2">
        <v>1</v>
      </c>
      <c r="P3268">
        <v>1</v>
      </c>
      <c r="Q3268" t="str">
        <f>CONCATENATE(C3268,E3268,G3268,I3268)</f>
        <v>1</v>
      </c>
    </row>
    <row r="3269" spans="1:17" x14ac:dyDescent="0.25">
      <c r="A3269">
        <v>3675</v>
      </c>
      <c r="B3269">
        <v>78.621173000000013</v>
      </c>
      <c r="C3269" s="2">
        <v>1</v>
      </c>
      <c r="D3269">
        <v>74.352650000000011</v>
      </c>
      <c r="E3269" s="5">
        <v>2</v>
      </c>
      <c r="P3269">
        <v>2</v>
      </c>
      <c r="Q3269" t="str">
        <f>CONCATENATE(C3269,E3269,G3269,I3269)</f>
        <v>12</v>
      </c>
    </row>
    <row r="3270" spans="1:17" x14ac:dyDescent="0.25">
      <c r="A3270">
        <v>3676</v>
      </c>
      <c r="B3270">
        <v>78.593031000000011</v>
      </c>
      <c r="C3270" s="2">
        <v>1</v>
      </c>
      <c r="D3270">
        <v>74.306295000000006</v>
      </c>
      <c r="E3270" s="5">
        <v>2</v>
      </c>
      <c r="P3270">
        <v>2</v>
      </c>
      <c r="Q3270" t="str">
        <f>CONCATENATE(C3270,E3270,G3270,I3270)</f>
        <v>12</v>
      </c>
    </row>
    <row r="3271" spans="1:17" x14ac:dyDescent="0.25">
      <c r="A3271">
        <v>3677</v>
      </c>
      <c r="B3271">
        <v>78.595192000000011</v>
      </c>
      <c r="C3271" s="2">
        <v>1</v>
      </c>
      <c r="D3271">
        <v>74.291170000000008</v>
      </c>
      <c r="E3271" s="5">
        <v>2</v>
      </c>
      <c r="P3271">
        <v>2</v>
      </c>
      <c r="Q3271" t="str">
        <f>CONCATENATE(C3271,E3271,G3271,I3271)</f>
        <v>12</v>
      </c>
    </row>
    <row r="3272" spans="1:17" x14ac:dyDescent="0.25">
      <c r="A3272">
        <v>3678</v>
      </c>
      <c r="B3272">
        <v>78.673341000000008</v>
      </c>
      <c r="C3272" s="2">
        <v>1</v>
      </c>
      <c r="D3272">
        <v>74.321061000000014</v>
      </c>
      <c r="E3272" s="5">
        <v>2</v>
      </c>
      <c r="P3272">
        <v>2</v>
      </c>
      <c r="Q3272" t="str">
        <f>CONCATENATE(C3272,E3272,G3272,I3272)</f>
        <v>12</v>
      </c>
    </row>
    <row r="3273" spans="1:17" x14ac:dyDescent="0.25">
      <c r="A3273">
        <v>3679</v>
      </c>
      <c r="B3273">
        <v>78.673341000000008</v>
      </c>
      <c r="C3273" s="2">
        <v>1</v>
      </c>
      <c r="D3273">
        <v>74.302900000000008</v>
      </c>
      <c r="E3273" s="5">
        <v>2</v>
      </c>
      <c r="P3273">
        <v>2</v>
      </c>
      <c r="Q3273" t="str">
        <f>CONCATENATE(C3273,E3273,G3273,I3273)</f>
        <v>12</v>
      </c>
    </row>
    <row r="3274" spans="1:17" x14ac:dyDescent="0.25">
      <c r="A3274">
        <v>3680</v>
      </c>
      <c r="D3274">
        <v>74.320443000000012</v>
      </c>
      <c r="E3274" s="5">
        <v>2</v>
      </c>
      <c r="P3274">
        <v>1</v>
      </c>
      <c r="Q3274" t="str">
        <f>CONCATENATE(C3274,E3274,G3274,I3274)</f>
        <v>2</v>
      </c>
    </row>
    <row r="3275" spans="1:17" x14ac:dyDescent="0.25">
      <c r="A3275">
        <v>3681</v>
      </c>
      <c r="D3275">
        <v>74.355376000000007</v>
      </c>
      <c r="E3275" s="5">
        <v>2</v>
      </c>
      <c r="P3275">
        <v>1</v>
      </c>
      <c r="Q3275" t="str">
        <f>CONCATENATE(C3275,E3275,G3275,I3275)</f>
        <v>2</v>
      </c>
    </row>
    <row r="3276" spans="1:17" x14ac:dyDescent="0.25">
      <c r="A3276">
        <v>3682</v>
      </c>
      <c r="D3276">
        <v>74.339891000000009</v>
      </c>
      <c r="E3276" s="5">
        <v>2</v>
      </c>
      <c r="F3276">
        <v>76.862892000000002</v>
      </c>
      <c r="G3276" s="4">
        <v>3</v>
      </c>
      <c r="P3276">
        <v>2</v>
      </c>
      <c r="Q3276" t="str">
        <f>CONCATENATE(C3276,E3276,G3276,I3276)</f>
        <v>23</v>
      </c>
    </row>
    <row r="3277" spans="1:17" x14ac:dyDescent="0.25">
      <c r="A3277">
        <v>3683</v>
      </c>
      <c r="D3277">
        <v>74.31529900000001</v>
      </c>
      <c r="E3277" s="5">
        <v>2</v>
      </c>
      <c r="F3277">
        <v>76.778723000000014</v>
      </c>
      <c r="G3277" s="4">
        <v>3</v>
      </c>
      <c r="P3277">
        <v>2</v>
      </c>
      <c r="Q3277" t="str">
        <f>CONCATENATE(C3277,E3277,G3277,I3277)</f>
        <v>23</v>
      </c>
    </row>
    <row r="3278" spans="1:17" x14ac:dyDescent="0.25">
      <c r="A3278">
        <v>3684</v>
      </c>
      <c r="D3278">
        <v>74.352650000000011</v>
      </c>
      <c r="E3278" s="5">
        <v>2</v>
      </c>
      <c r="F3278">
        <v>76.793284000000014</v>
      </c>
      <c r="G3278" s="4">
        <v>3</v>
      </c>
      <c r="H3278">
        <v>74.664732000000001</v>
      </c>
      <c r="I3278" s="3">
        <v>4</v>
      </c>
      <c r="P3278">
        <v>3</v>
      </c>
      <c r="Q3278" t="str">
        <f>CONCATENATE(C3278,E3278,G3278,I3278)</f>
        <v>234</v>
      </c>
    </row>
    <row r="3279" spans="1:17" x14ac:dyDescent="0.25">
      <c r="A3279">
        <v>3685</v>
      </c>
      <c r="F3279">
        <v>76.759327000000013</v>
      </c>
      <c r="G3279" s="4">
        <v>3</v>
      </c>
      <c r="H3279">
        <v>74.629799000000006</v>
      </c>
      <c r="I3279" s="3">
        <v>4</v>
      </c>
      <c r="P3279">
        <v>2</v>
      </c>
      <c r="Q3279" t="str">
        <f>CONCATENATE(C3279,E3279,G3279,I3279)</f>
        <v>34</v>
      </c>
    </row>
    <row r="3280" spans="1:17" x14ac:dyDescent="0.25">
      <c r="A3280">
        <v>3686</v>
      </c>
      <c r="F3280">
        <v>76.767611000000002</v>
      </c>
      <c r="G3280" s="4">
        <v>3</v>
      </c>
      <c r="H3280">
        <v>74.594043000000013</v>
      </c>
      <c r="I3280" s="3">
        <v>4</v>
      </c>
      <c r="P3280">
        <v>2</v>
      </c>
      <c r="Q3280" t="str">
        <f>CONCATENATE(C3280,E3280,G3280,I3280)</f>
        <v>34</v>
      </c>
    </row>
    <row r="3281" spans="1:17" x14ac:dyDescent="0.25">
      <c r="A3281">
        <v>3687</v>
      </c>
      <c r="F3281">
        <v>76.800898000000004</v>
      </c>
      <c r="G3281" s="4">
        <v>3</v>
      </c>
      <c r="H3281">
        <v>74.598313000000005</v>
      </c>
      <c r="I3281" s="3">
        <v>4</v>
      </c>
      <c r="P3281">
        <v>2</v>
      </c>
      <c r="Q3281" t="str">
        <f>CONCATENATE(C3281,E3281,G3281,I3281)</f>
        <v>34</v>
      </c>
    </row>
    <row r="3282" spans="1:17" x14ac:dyDescent="0.25">
      <c r="A3282">
        <v>3688</v>
      </c>
      <c r="F3282">
        <v>76.817927000000012</v>
      </c>
      <c r="G3282" s="4">
        <v>3</v>
      </c>
      <c r="H3282">
        <v>74.65043</v>
      </c>
      <c r="I3282" s="3">
        <v>4</v>
      </c>
      <c r="P3282">
        <v>2</v>
      </c>
      <c r="Q3282" t="str">
        <f>CONCATENATE(C3282,E3282,G3282,I3282)</f>
        <v>34</v>
      </c>
    </row>
    <row r="3283" spans="1:17" x14ac:dyDescent="0.25">
      <c r="A3283">
        <v>3689</v>
      </c>
      <c r="F3283">
        <v>76.828422000000003</v>
      </c>
      <c r="G3283" s="4">
        <v>3</v>
      </c>
      <c r="H3283">
        <v>74.658096</v>
      </c>
      <c r="I3283" s="3">
        <v>4</v>
      </c>
      <c r="P3283">
        <v>2</v>
      </c>
      <c r="Q3283" t="str">
        <f>CONCATENATE(C3283,E3283,G3283,I3283)</f>
        <v>34</v>
      </c>
    </row>
    <row r="3284" spans="1:17" x14ac:dyDescent="0.25">
      <c r="A3284">
        <v>3690</v>
      </c>
      <c r="B3284">
        <v>60.317782999999999</v>
      </c>
      <c r="C3284" s="2">
        <v>1</v>
      </c>
      <c r="F3284">
        <v>76.869168000000002</v>
      </c>
      <c r="G3284" s="4">
        <v>3</v>
      </c>
      <c r="H3284">
        <v>74.59630700000001</v>
      </c>
      <c r="I3284" s="3">
        <v>4</v>
      </c>
      <c r="P3284">
        <v>3</v>
      </c>
      <c r="Q3284" t="str">
        <f>CONCATENATE(C3284,E3284,G3284,I3284)</f>
        <v>134</v>
      </c>
    </row>
    <row r="3285" spans="1:17" x14ac:dyDescent="0.25">
      <c r="A3285">
        <v>3691</v>
      </c>
      <c r="B3285">
        <v>60.266445000000004</v>
      </c>
      <c r="C3285" s="2">
        <v>1</v>
      </c>
      <c r="F3285">
        <v>76.885169000000005</v>
      </c>
      <c r="G3285" s="4">
        <v>3</v>
      </c>
      <c r="H3285">
        <v>74.611227000000014</v>
      </c>
      <c r="I3285" s="3">
        <v>4</v>
      </c>
      <c r="P3285">
        <v>3</v>
      </c>
      <c r="Q3285" t="str">
        <f>CONCATENATE(C3285,E3285,G3285,I3285)</f>
        <v>134</v>
      </c>
    </row>
    <row r="3286" spans="1:17" x14ac:dyDescent="0.25">
      <c r="A3286">
        <v>3692</v>
      </c>
      <c r="B3286">
        <v>60.431502999999999</v>
      </c>
      <c r="C3286" s="2">
        <v>1</v>
      </c>
      <c r="F3286">
        <v>76.862892000000002</v>
      </c>
      <c r="G3286" s="4">
        <v>3</v>
      </c>
      <c r="H3286">
        <v>74.625117000000003</v>
      </c>
      <c r="I3286" s="3">
        <v>4</v>
      </c>
      <c r="P3286">
        <v>3</v>
      </c>
      <c r="Q3286" t="str">
        <f>CONCATENATE(C3286,E3286,G3286,I3286)</f>
        <v>134</v>
      </c>
    </row>
    <row r="3287" spans="1:17" x14ac:dyDescent="0.25">
      <c r="A3287">
        <v>3693</v>
      </c>
      <c r="B3287">
        <v>60.431301000000005</v>
      </c>
      <c r="C3287" s="2">
        <v>1</v>
      </c>
      <c r="H3287">
        <v>74.692977000000013</v>
      </c>
      <c r="I3287" s="3">
        <v>4</v>
      </c>
      <c r="P3287">
        <v>2</v>
      </c>
      <c r="Q3287" t="str">
        <f>CONCATENATE(C3287,E3287,G3287,I3287)</f>
        <v>14</v>
      </c>
    </row>
    <row r="3288" spans="1:17" x14ac:dyDescent="0.25">
      <c r="A3288">
        <v>3694</v>
      </c>
      <c r="B3288">
        <v>60.423090999999999</v>
      </c>
      <c r="C3288" s="2">
        <v>1</v>
      </c>
      <c r="H3288">
        <v>74.679086000000012</v>
      </c>
      <c r="I3288" s="3">
        <v>4</v>
      </c>
      <c r="P3288">
        <v>2</v>
      </c>
      <c r="Q3288" t="str">
        <f>CONCATENATE(C3288,E3288,G3288,I3288)</f>
        <v>14</v>
      </c>
    </row>
    <row r="3289" spans="1:17" x14ac:dyDescent="0.25">
      <c r="A3289">
        <v>3695</v>
      </c>
      <c r="B3289">
        <v>60.435836000000002</v>
      </c>
      <c r="C3289" s="2">
        <v>1</v>
      </c>
      <c r="H3289">
        <v>74.750907000000012</v>
      </c>
      <c r="I3289" s="3">
        <v>4</v>
      </c>
      <c r="P3289">
        <v>2</v>
      </c>
      <c r="Q3289" t="str">
        <f>CONCATENATE(C3289,E3289,G3289,I3289)</f>
        <v>14</v>
      </c>
    </row>
    <row r="3290" spans="1:17" x14ac:dyDescent="0.25">
      <c r="A3290">
        <v>3696</v>
      </c>
      <c r="B3290">
        <v>60.446826000000001</v>
      </c>
      <c r="C3290" s="2">
        <v>1</v>
      </c>
      <c r="H3290">
        <v>74.664732000000001</v>
      </c>
      <c r="I3290" s="3">
        <v>4</v>
      </c>
      <c r="P3290">
        <v>2</v>
      </c>
      <c r="Q3290" t="str">
        <f>CONCATENATE(C3290,E3290,G3290,I3290)</f>
        <v>14</v>
      </c>
    </row>
    <row r="3291" spans="1:17" x14ac:dyDescent="0.25">
      <c r="A3291">
        <v>3697</v>
      </c>
      <c r="B3291">
        <v>60.433669999999999</v>
      </c>
      <c r="C3291" s="2">
        <v>1</v>
      </c>
      <c r="P3291">
        <v>1</v>
      </c>
      <c r="Q3291" t="str">
        <f>CONCATENATE(C3291,E3291,G3291,I3291)</f>
        <v>1</v>
      </c>
    </row>
    <row r="3292" spans="1:17" x14ac:dyDescent="0.25">
      <c r="A3292">
        <v>3698</v>
      </c>
      <c r="B3292">
        <v>60.430782000000001</v>
      </c>
      <c r="C3292" s="2">
        <v>1</v>
      </c>
      <c r="P3292">
        <v>1</v>
      </c>
      <c r="Q3292" t="str">
        <f>CONCATENATE(C3292,E3292,G3292,I3292)</f>
        <v>1</v>
      </c>
    </row>
    <row r="3293" spans="1:17" x14ac:dyDescent="0.25">
      <c r="A3293">
        <v>3699</v>
      </c>
      <c r="B3293">
        <v>60.399360000000001</v>
      </c>
      <c r="C3293" s="2">
        <v>1</v>
      </c>
      <c r="P3293">
        <v>1</v>
      </c>
      <c r="Q3293" t="str">
        <f>CONCATENATE(C3293,E3293,G3293,I3293)</f>
        <v>1</v>
      </c>
    </row>
    <row r="3294" spans="1:17" x14ac:dyDescent="0.25">
      <c r="A3294">
        <v>3700</v>
      </c>
      <c r="B3294">
        <v>60.434699999999999</v>
      </c>
      <c r="C3294" s="2">
        <v>1</v>
      </c>
      <c r="D3294">
        <v>54.061798000000003</v>
      </c>
      <c r="E3294" s="5">
        <v>2</v>
      </c>
      <c r="P3294">
        <v>2</v>
      </c>
      <c r="Q3294" t="str">
        <f>CONCATENATE(C3294,E3294,G3294,I3294)</f>
        <v>12</v>
      </c>
    </row>
    <row r="3295" spans="1:17" x14ac:dyDescent="0.25">
      <c r="A3295">
        <v>3701</v>
      </c>
      <c r="B3295">
        <v>60.406787000000001</v>
      </c>
      <c r="C3295" s="2">
        <v>1</v>
      </c>
      <c r="D3295">
        <v>54.143936000000004</v>
      </c>
      <c r="E3295" s="5">
        <v>2</v>
      </c>
      <c r="P3295">
        <v>2</v>
      </c>
      <c r="Q3295" t="str">
        <f>CONCATENATE(C3295,E3295,G3295,I3295)</f>
        <v>12</v>
      </c>
    </row>
    <row r="3296" spans="1:17" x14ac:dyDescent="0.25">
      <c r="A3296">
        <v>3702</v>
      </c>
      <c r="B3296">
        <v>60.345699000000003</v>
      </c>
      <c r="C3296" s="2">
        <v>1</v>
      </c>
      <c r="D3296">
        <v>54.132431000000004</v>
      </c>
      <c r="E3296" s="5">
        <v>2</v>
      </c>
      <c r="P3296">
        <v>2</v>
      </c>
      <c r="Q3296" t="str">
        <f>CONCATENATE(C3296,E3296,G3296,I3296)</f>
        <v>12</v>
      </c>
    </row>
    <row r="3297" spans="1:17" x14ac:dyDescent="0.25">
      <c r="A3297">
        <v>3703</v>
      </c>
      <c r="B3297">
        <v>60.317782999999999</v>
      </c>
      <c r="C3297" s="2">
        <v>1</v>
      </c>
      <c r="D3297">
        <v>54.090434999999999</v>
      </c>
      <c r="E3297" s="5">
        <v>2</v>
      </c>
      <c r="P3297">
        <v>2</v>
      </c>
      <c r="Q3297" t="str">
        <f>CONCATENATE(C3297,E3297,G3297,I3297)</f>
        <v>12</v>
      </c>
    </row>
    <row r="3298" spans="1:17" x14ac:dyDescent="0.25">
      <c r="A3298">
        <v>3704</v>
      </c>
      <c r="D3298">
        <v>54.073249000000004</v>
      </c>
      <c r="E3298" s="5">
        <v>2</v>
      </c>
      <c r="P3298">
        <v>1</v>
      </c>
      <c r="Q3298" t="str">
        <f>CONCATENATE(C3298,E3298,G3298,I3298)</f>
        <v>2</v>
      </c>
    </row>
    <row r="3299" spans="1:17" x14ac:dyDescent="0.25">
      <c r="A3299">
        <v>3705</v>
      </c>
      <c r="D3299">
        <v>54.096626000000001</v>
      </c>
      <c r="E3299" s="5">
        <v>2</v>
      </c>
      <c r="P3299">
        <v>1</v>
      </c>
      <c r="Q3299" t="str">
        <f>CONCATENATE(C3299,E3299,G3299,I3299)</f>
        <v>2</v>
      </c>
    </row>
    <row r="3300" spans="1:17" x14ac:dyDescent="0.25">
      <c r="A3300">
        <v>3706</v>
      </c>
      <c r="D3300">
        <v>54.109264000000003</v>
      </c>
      <c r="E3300" s="5">
        <v>2</v>
      </c>
      <c r="P3300">
        <v>1</v>
      </c>
      <c r="Q3300" t="str">
        <f>CONCATENATE(C3300,E3300,G3300,I3300)</f>
        <v>2</v>
      </c>
    </row>
    <row r="3301" spans="1:17" x14ac:dyDescent="0.25">
      <c r="A3301">
        <v>3707</v>
      </c>
      <c r="D3301">
        <v>54.107872</v>
      </c>
      <c r="E3301" s="5">
        <v>2</v>
      </c>
      <c r="F3301">
        <v>57.795196000000004</v>
      </c>
      <c r="G3301" s="4">
        <v>3</v>
      </c>
      <c r="P3301">
        <v>2</v>
      </c>
      <c r="Q3301" t="str">
        <f>CONCATENATE(C3301,E3301,G3301,I3301)</f>
        <v>23</v>
      </c>
    </row>
    <row r="3302" spans="1:17" x14ac:dyDescent="0.25">
      <c r="A3302">
        <v>3708</v>
      </c>
      <c r="D3302">
        <v>54.159519000000003</v>
      </c>
      <c r="E3302" s="5">
        <v>2</v>
      </c>
      <c r="F3302">
        <v>57.836010000000002</v>
      </c>
      <c r="G3302" s="4">
        <v>3</v>
      </c>
      <c r="P3302">
        <v>2</v>
      </c>
      <c r="Q3302" t="str">
        <f>CONCATENATE(C3302,E3302,G3302,I3302)</f>
        <v>23</v>
      </c>
    </row>
    <row r="3303" spans="1:17" x14ac:dyDescent="0.25">
      <c r="A3303">
        <v>3709</v>
      </c>
      <c r="D3303">
        <v>54.122008999999998</v>
      </c>
      <c r="E3303" s="5">
        <v>2</v>
      </c>
      <c r="F3303">
        <v>57.853393000000004</v>
      </c>
      <c r="G3303" s="4">
        <v>3</v>
      </c>
      <c r="P3303">
        <v>2</v>
      </c>
      <c r="Q3303" t="str">
        <f>CONCATENATE(C3303,E3303,G3303,I3303)</f>
        <v>23</v>
      </c>
    </row>
    <row r="3304" spans="1:17" x14ac:dyDescent="0.25">
      <c r="A3304">
        <v>3710</v>
      </c>
      <c r="D3304">
        <v>54.061798000000003</v>
      </c>
      <c r="E3304" s="5">
        <v>2</v>
      </c>
      <c r="F3304">
        <v>57.847976000000003</v>
      </c>
      <c r="G3304" s="4">
        <v>3</v>
      </c>
      <c r="P3304">
        <v>2</v>
      </c>
      <c r="Q3304" t="str">
        <f>CONCATENATE(C3304,E3304,G3304,I3304)</f>
        <v>23</v>
      </c>
    </row>
    <row r="3305" spans="1:17" x14ac:dyDescent="0.25">
      <c r="A3305">
        <v>3711</v>
      </c>
      <c r="F3305">
        <v>57.845706</v>
      </c>
      <c r="G3305" s="4">
        <v>3</v>
      </c>
      <c r="H3305">
        <v>54.064582000000001</v>
      </c>
      <c r="I3305" s="3">
        <v>4</v>
      </c>
      <c r="P3305">
        <v>2</v>
      </c>
      <c r="Q3305" t="str">
        <f>CONCATENATE(C3305,E3305,G3305,I3305)</f>
        <v>34</v>
      </c>
    </row>
    <row r="3306" spans="1:17" x14ac:dyDescent="0.25">
      <c r="A3306">
        <v>3712</v>
      </c>
      <c r="F3306">
        <v>57.831623</v>
      </c>
      <c r="G3306" s="4">
        <v>3</v>
      </c>
      <c r="H3306">
        <v>54.082641000000002</v>
      </c>
      <c r="I3306" s="3">
        <v>4</v>
      </c>
      <c r="P3306">
        <v>2</v>
      </c>
      <c r="Q3306" t="str">
        <f>CONCATENATE(C3306,E3306,G3306,I3306)</f>
        <v>34</v>
      </c>
    </row>
    <row r="3307" spans="1:17" x14ac:dyDescent="0.25">
      <c r="A3307">
        <v>3713</v>
      </c>
      <c r="F3307">
        <v>57.799373000000003</v>
      </c>
      <c r="G3307" s="4">
        <v>3</v>
      </c>
      <c r="H3307">
        <v>54.05968</v>
      </c>
      <c r="I3307" s="3">
        <v>4</v>
      </c>
      <c r="P3307">
        <v>2</v>
      </c>
      <c r="Q3307" t="str">
        <f>CONCATENATE(C3307,E3307,G3307,I3307)</f>
        <v>34</v>
      </c>
    </row>
    <row r="3308" spans="1:17" x14ac:dyDescent="0.25">
      <c r="A3308">
        <v>3714</v>
      </c>
      <c r="F3308">
        <v>57.815269000000001</v>
      </c>
      <c r="G3308" s="4">
        <v>3</v>
      </c>
      <c r="H3308">
        <v>54.096057000000002</v>
      </c>
      <c r="I3308" s="3">
        <v>4</v>
      </c>
      <c r="P3308">
        <v>2</v>
      </c>
      <c r="Q3308" t="str">
        <f>CONCATENATE(C3308,E3308,G3308,I3308)</f>
        <v>34</v>
      </c>
    </row>
    <row r="3309" spans="1:17" x14ac:dyDescent="0.25">
      <c r="A3309">
        <v>3715</v>
      </c>
      <c r="F3309">
        <v>57.828167000000001</v>
      </c>
      <c r="G3309" s="4">
        <v>3</v>
      </c>
      <c r="H3309">
        <v>54.020828000000002</v>
      </c>
      <c r="I3309" s="3">
        <v>4</v>
      </c>
      <c r="P3309">
        <v>2</v>
      </c>
      <c r="Q3309" t="str">
        <f>CONCATENATE(C3309,E3309,G3309,I3309)</f>
        <v>34</v>
      </c>
    </row>
    <row r="3310" spans="1:17" x14ac:dyDescent="0.25">
      <c r="A3310">
        <v>3716</v>
      </c>
      <c r="B3310">
        <v>39.248626000000002</v>
      </c>
      <c r="C3310" s="2">
        <v>1</v>
      </c>
      <c r="F3310">
        <v>57.788333000000002</v>
      </c>
      <c r="G3310" s="4">
        <v>3</v>
      </c>
      <c r="H3310">
        <v>54.024646000000004</v>
      </c>
      <c r="I3310" s="3">
        <v>4</v>
      </c>
      <c r="P3310">
        <v>3</v>
      </c>
      <c r="Q3310" t="str">
        <f>CONCATENATE(C3310,E3310,G3310,I3310)</f>
        <v>134</v>
      </c>
    </row>
    <row r="3311" spans="1:17" x14ac:dyDescent="0.25">
      <c r="A3311">
        <v>3717</v>
      </c>
      <c r="B3311">
        <v>39.256160000000001</v>
      </c>
      <c r="C3311" s="2">
        <v>1</v>
      </c>
      <c r="F3311">
        <v>57.711147000000004</v>
      </c>
      <c r="G3311" s="4">
        <v>3</v>
      </c>
      <c r="H3311">
        <v>54.006950000000003</v>
      </c>
      <c r="I3311" s="3">
        <v>4</v>
      </c>
      <c r="P3311">
        <v>3</v>
      </c>
      <c r="Q3311" t="str">
        <f>CONCATENATE(C3311,E3311,G3311,I3311)</f>
        <v>134</v>
      </c>
    </row>
    <row r="3312" spans="1:17" x14ac:dyDescent="0.25">
      <c r="A3312">
        <v>3718</v>
      </c>
      <c r="B3312">
        <v>39.271072000000004</v>
      </c>
      <c r="C3312" s="2">
        <v>1</v>
      </c>
      <c r="F3312">
        <v>57.795196000000004</v>
      </c>
      <c r="G3312" s="4">
        <v>3</v>
      </c>
      <c r="H3312">
        <v>54.030737999999999</v>
      </c>
      <c r="I3312" s="3">
        <v>4</v>
      </c>
      <c r="P3312">
        <v>3</v>
      </c>
      <c r="Q3312" t="str">
        <f>CONCATENATE(C3312,E3312,G3312,I3312)</f>
        <v>134</v>
      </c>
    </row>
    <row r="3313" spans="1:17" x14ac:dyDescent="0.25">
      <c r="A3313">
        <v>3719</v>
      </c>
      <c r="B3313">
        <v>39.273704000000002</v>
      </c>
      <c r="C3313" s="2">
        <v>1</v>
      </c>
      <c r="H3313">
        <v>54.054058000000005</v>
      </c>
      <c r="I3313" s="3">
        <v>4</v>
      </c>
      <c r="P3313">
        <v>2</v>
      </c>
      <c r="Q3313" t="str">
        <f>CONCATENATE(C3313,E3313,G3313,I3313)</f>
        <v>14</v>
      </c>
    </row>
    <row r="3314" spans="1:17" x14ac:dyDescent="0.25">
      <c r="A3314">
        <v>3720</v>
      </c>
      <c r="B3314">
        <v>39.275611000000005</v>
      </c>
      <c r="C3314" s="2">
        <v>1</v>
      </c>
      <c r="H3314">
        <v>53.984455000000004</v>
      </c>
      <c r="I3314" s="3">
        <v>4</v>
      </c>
      <c r="P3314">
        <v>2</v>
      </c>
      <c r="Q3314" t="str">
        <f>CONCATENATE(C3314,E3314,G3314,I3314)</f>
        <v>14</v>
      </c>
    </row>
    <row r="3315" spans="1:17" x14ac:dyDescent="0.25">
      <c r="A3315">
        <v>3721</v>
      </c>
      <c r="B3315">
        <v>39.291656000000003</v>
      </c>
      <c r="C3315" s="2">
        <v>1</v>
      </c>
      <c r="H3315">
        <v>53.954063000000005</v>
      </c>
      <c r="I3315" s="3">
        <v>4</v>
      </c>
      <c r="P3315">
        <v>2</v>
      </c>
      <c r="Q3315" t="str">
        <f>CONCATENATE(C3315,E3315,G3315,I3315)</f>
        <v>14</v>
      </c>
    </row>
    <row r="3316" spans="1:17" x14ac:dyDescent="0.25">
      <c r="A3316">
        <v>3722</v>
      </c>
      <c r="B3316">
        <v>39.263176000000001</v>
      </c>
      <c r="C3316" s="2">
        <v>1</v>
      </c>
      <c r="H3316">
        <v>53.895450000000004</v>
      </c>
      <c r="I3316" s="3">
        <v>4</v>
      </c>
      <c r="P3316">
        <v>2</v>
      </c>
      <c r="Q3316" t="str">
        <f>CONCATENATE(C3316,E3316,G3316,I3316)</f>
        <v>14</v>
      </c>
    </row>
    <row r="3317" spans="1:17" x14ac:dyDescent="0.25">
      <c r="A3317">
        <v>3723</v>
      </c>
      <c r="B3317">
        <v>39.295478000000003</v>
      </c>
      <c r="C3317" s="2">
        <v>1</v>
      </c>
      <c r="H3317">
        <v>54.064582000000001</v>
      </c>
      <c r="I3317" s="3">
        <v>4</v>
      </c>
      <c r="P3317">
        <v>2</v>
      </c>
      <c r="Q3317" t="str">
        <f>CONCATENATE(C3317,E3317,G3317,I3317)</f>
        <v>14</v>
      </c>
    </row>
    <row r="3318" spans="1:17" x14ac:dyDescent="0.25">
      <c r="A3318">
        <v>3724</v>
      </c>
      <c r="B3318">
        <v>39.281288000000004</v>
      </c>
      <c r="C3318" s="2">
        <v>1</v>
      </c>
      <c r="H3318">
        <v>54.064582000000001</v>
      </c>
      <c r="I3318" s="3">
        <v>4</v>
      </c>
      <c r="P3318">
        <v>2</v>
      </c>
      <c r="Q3318" t="str">
        <f>CONCATENATE(C3318,E3318,G3318,I3318)</f>
        <v>14</v>
      </c>
    </row>
    <row r="3319" spans="1:17" x14ac:dyDescent="0.25">
      <c r="A3319">
        <v>3725</v>
      </c>
      <c r="B3319">
        <v>39.280410000000003</v>
      </c>
      <c r="C3319" s="2">
        <v>1</v>
      </c>
      <c r="P3319">
        <v>1</v>
      </c>
      <c r="Q3319" t="str">
        <f>CONCATENATE(C3319,E3319,G3319,I3319)</f>
        <v>1</v>
      </c>
    </row>
    <row r="3320" spans="1:17" x14ac:dyDescent="0.25">
      <c r="A3320">
        <v>3726</v>
      </c>
      <c r="B3320">
        <v>39.296871000000003</v>
      </c>
      <c r="C3320" s="2">
        <v>1</v>
      </c>
      <c r="P3320">
        <v>1</v>
      </c>
      <c r="Q3320" t="str">
        <f>CONCATENATE(C3320,E3320,G3320,I3320)</f>
        <v>1</v>
      </c>
    </row>
    <row r="3321" spans="1:17" x14ac:dyDescent="0.25">
      <c r="A3321">
        <v>3727</v>
      </c>
      <c r="B3321">
        <v>39.283453999999999</v>
      </c>
      <c r="C3321" s="2">
        <v>1</v>
      </c>
      <c r="D3321">
        <v>31.796123000000001</v>
      </c>
      <c r="E3321" s="5">
        <v>2</v>
      </c>
      <c r="P3321">
        <v>2</v>
      </c>
      <c r="Q3321" t="str">
        <f>CONCATENATE(C3321,E3321,G3321,I3321)</f>
        <v>12</v>
      </c>
    </row>
    <row r="3322" spans="1:17" x14ac:dyDescent="0.25">
      <c r="A3322">
        <v>3728</v>
      </c>
      <c r="B3322">
        <v>39.289439999999999</v>
      </c>
      <c r="C3322" s="2">
        <v>1</v>
      </c>
      <c r="D3322">
        <v>31.769497999999999</v>
      </c>
      <c r="E3322" s="5">
        <v>2</v>
      </c>
      <c r="P3322">
        <v>2</v>
      </c>
      <c r="Q3322" t="str">
        <f>CONCATENATE(C3322,E3322,G3322,I3322)</f>
        <v>12</v>
      </c>
    </row>
    <row r="3323" spans="1:17" x14ac:dyDescent="0.25">
      <c r="A3323">
        <v>3729</v>
      </c>
      <c r="B3323">
        <v>39.200748000000004</v>
      </c>
      <c r="C3323" s="2">
        <v>1</v>
      </c>
      <c r="D3323">
        <v>31.776773000000006</v>
      </c>
      <c r="E3323" s="5">
        <v>2</v>
      </c>
      <c r="P3323">
        <v>2</v>
      </c>
      <c r="Q3323" t="str">
        <f>CONCATENATE(C3323,E3323,G3323,I3323)</f>
        <v>12</v>
      </c>
    </row>
    <row r="3324" spans="1:17" x14ac:dyDescent="0.25">
      <c r="A3324">
        <v>3730</v>
      </c>
      <c r="B3324">
        <v>39.248626000000002</v>
      </c>
      <c r="C3324" s="2">
        <v>1</v>
      </c>
      <c r="D3324">
        <v>31.786060000000006</v>
      </c>
      <c r="E3324" s="5">
        <v>2</v>
      </c>
      <c r="P3324">
        <v>2</v>
      </c>
      <c r="Q3324" t="str">
        <f>CONCATENATE(C3324,E3324,G3324,I3324)</f>
        <v>12</v>
      </c>
    </row>
    <row r="3325" spans="1:17" x14ac:dyDescent="0.25">
      <c r="A3325">
        <v>3731</v>
      </c>
      <c r="D3325">
        <v>31.785030000000006</v>
      </c>
      <c r="E3325" s="5">
        <v>2</v>
      </c>
      <c r="P3325">
        <v>1</v>
      </c>
      <c r="Q3325" t="str">
        <f>CONCATENATE(C3325,E3325,G3325,I3325)</f>
        <v>2</v>
      </c>
    </row>
    <row r="3326" spans="1:17" x14ac:dyDescent="0.25">
      <c r="A3326">
        <v>3732</v>
      </c>
      <c r="D3326">
        <v>31.793027000000002</v>
      </c>
      <c r="E3326" s="5">
        <v>2</v>
      </c>
      <c r="P3326">
        <v>1</v>
      </c>
      <c r="Q3326" t="str">
        <f>CONCATENATE(C3326,E3326,G3326,I3326)</f>
        <v>2</v>
      </c>
    </row>
    <row r="3327" spans="1:17" x14ac:dyDescent="0.25">
      <c r="A3327">
        <v>3733</v>
      </c>
      <c r="D3327">
        <v>31.758045000000003</v>
      </c>
      <c r="E3327" s="5">
        <v>2</v>
      </c>
      <c r="F3327">
        <v>37.953201</v>
      </c>
      <c r="G3327" s="4">
        <v>3</v>
      </c>
      <c r="P3327">
        <v>2</v>
      </c>
      <c r="Q3327" t="str">
        <f>CONCATENATE(C3327,E3327,G3327,I3327)</f>
        <v>23</v>
      </c>
    </row>
    <row r="3328" spans="1:17" x14ac:dyDescent="0.25">
      <c r="A3328">
        <v>3734</v>
      </c>
      <c r="D3328">
        <v>31.775175000000004</v>
      </c>
      <c r="E3328" s="5">
        <v>2</v>
      </c>
      <c r="F3328">
        <v>37.956710000000001</v>
      </c>
      <c r="G3328" s="4">
        <v>3</v>
      </c>
      <c r="P3328">
        <v>2</v>
      </c>
      <c r="Q3328" t="str">
        <f>CONCATENATE(C3328,E3328,G3328,I3328)</f>
        <v>23</v>
      </c>
    </row>
    <row r="3329" spans="1:17" x14ac:dyDescent="0.25">
      <c r="A3329">
        <v>3735</v>
      </c>
      <c r="D3329">
        <v>31.777032000000005</v>
      </c>
      <c r="E3329" s="5">
        <v>2</v>
      </c>
      <c r="F3329">
        <v>37.964449999999999</v>
      </c>
      <c r="G3329" s="4">
        <v>3</v>
      </c>
      <c r="P3329">
        <v>2</v>
      </c>
      <c r="Q3329" t="str">
        <f>CONCATENATE(C3329,E3329,G3329,I3329)</f>
        <v>23</v>
      </c>
    </row>
    <row r="3330" spans="1:17" x14ac:dyDescent="0.25">
      <c r="A3330">
        <v>3736</v>
      </c>
      <c r="D3330">
        <v>31.791633000000004</v>
      </c>
      <c r="E3330" s="5">
        <v>2</v>
      </c>
      <c r="F3330">
        <v>37.989111999999999</v>
      </c>
      <c r="G3330" s="4">
        <v>3</v>
      </c>
      <c r="P3330">
        <v>2</v>
      </c>
      <c r="Q3330" t="str">
        <f>CONCATENATE(C3330,E3330,G3330,I3330)</f>
        <v>23</v>
      </c>
    </row>
    <row r="3331" spans="1:17" x14ac:dyDescent="0.25">
      <c r="A3331">
        <v>3737</v>
      </c>
      <c r="D3331">
        <v>31.804327000000001</v>
      </c>
      <c r="E3331" s="5">
        <v>2</v>
      </c>
      <c r="F3331">
        <v>37.945461000000002</v>
      </c>
      <c r="G3331" s="4">
        <v>3</v>
      </c>
      <c r="P3331">
        <v>2</v>
      </c>
      <c r="Q3331" t="str">
        <f>CONCATENATE(C3331,E3331,G3331,I3331)</f>
        <v>23</v>
      </c>
    </row>
    <row r="3332" spans="1:17" x14ac:dyDescent="0.25">
      <c r="A3332">
        <v>3738</v>
      </c>
      <c r="D3332">
        <v>31.705517999999998</v>
      </c>
      <c r="E3332" s="5">
        <v>2</v>
      </c>
      <c r="F3332">
        <v>37.933230999999999</v>
      </c>
      <c r="G3332" s="4">
        <v>3</v>
      </c>
      <c r="P3332">
        <v>2</v>
      </c>
      <c r="Q3332" t="str">
        <f>CONCATENATE(C3332,E3332,G3332,I3332)</f>
        <v>23</v>
      </c>
    </row>
    <row r="3333" spans="1:17" x14ac:dyDescent="0.25">
      <c r="A3333">
        <v>3739</v>
      </c>
      <c r="D3333">
        <v>31.796123000000001</v>
      </c>
      <c r="E3333" s="5">
        <v>2</v>
      </c>
      <c r="F3333">
        <v>37.920745000000004</v>
      </c>
      <c r="G3333" s="4">
        <v>3</v>
      </c>
      <c r="H3333">
        <v>32.657932000000002</v>
      </c>
      <c r="I3333" s="3">
        <v>4</v>
      </c>
      <c r="P3333">
        <v>3</v>
      </c>
      <c r="Q3333" t="str">
        <f>CONCATENATE(C3333,E3333,G3333,I3333)</f>
        <v>234</v>
      </c>
    </row>
    <row r="3334" spans="1:17" x14ac:dyDescent="0.25">
      <c r="A3334">
        <v>3740</v>
      </c>
      <c r="F3334">
        <v>37.929518999999999</v>
      </c>
      <c r="G3334" s="4">
        <v>3</v>
      </c>
      <c r="H3334">
        <v>32.659120000000001</v>
      </c>
      <c r="I3334" s="3">
        <v>4</v>
      </c>
      <c r="P3334">
        <v>2</v>
      </c>
      <c r="Q3334" t="str">
        <f>CONCATENATE(C3334,E3334,G3334,I3334)</f>
        <v>34</v>
      </c>
    </row>
    <row r="3335" spans="1:17" x14ac:dyDescent="0.25">
      <c r="A3335">
        <v>3741</v>
      </c>
      <c r="F3335">
        <v>37.928024000000001</v>
      </c>
      <c r="G3335" s="4">
        <v>3</v>
      </c>
      <c r="H3335">
        <v>32.675629999999998</v>
      </c>
      <c r="I3335" s="3">
        <v>4</v>
      </c>
      <c r="P3335">
        <v>2</v>
      </c>
      <c r="Q3335" t="str">
        <f>CONCATENATE(C3335,E3335,G3335,I3335)</f>
        <v>34</v>
      </c>
    </row>
    <row r="3336" spans="1:17" x14ac:dyDescent="0.25">
      <c r="A3336">
        <v>3742</v>
      </c>
      <c r="F3336">
        <v>37.970230000000001</v>
      </c>
      <c r="G3336" s="4">
        <v>3</v>
      </c>
      <c r="H3336">
        <v>32.647768999999997</v>
      </c>
      <c r="I3336" s="3">
        <v>4</v>
      </c>
      <c r="P3336">
        <v>2</v>
      </c>
      <c r="Q3336" t="str">
        <f>CONCATENATE(C3336,E3336,G3336,I3336)</f>
        <v>34</v>
      </c>
    </row>
    <row r="3337" spans="1:17" x14ac:dyDescent="0.25">
      <c r="A3337">
        <v>3743</v>
      </c>
      <c r="F3337">
        <v>37.938186000000002</v>
      </c>
      <c r="G3337" s="4">
        <v>3</v>
      </c>
      <c r="H3337">
        <v>32.619960000000006</v>
      </c>
      <c r="I3337" s="3">
        <v>4</v>
      </c>
      <c r="P3337">
        <v>2</v>
      </c>
      <c r="Q3337" t="str">
        <f>CONCATENATE(C3337,E3337,G3337,I3337)</f>
        <v>34</v>
      </c>
    </row>
    <row r="3338" spans="1:17" x14ac:dyDescent="0.25">
      <c r="A3338">
        <v>3744</v>
      </c>
      <c r="B3338">
        <v>20.391399</v>
      </c>
      <c r="C3338" s="2">
        <v>1</v>
      </c>
      <c r="F3338">
        <v>37.813274</v>
      </c>
      <c r="G3338" s="4">
        <v>3</v>
      </c>
      <c r="H3338">
        <v>32.695599999999999</v>
      </c>
      <c r="I3338" s="3">
        <v>4</v>
      </c>
      <c r="P3338">
        <v>3</v>
      </c>
      <c r="Q3338" t="str">
        <f>CONCATENATE(C3338,E3338,G3338,I3338)</f>
        <v>134</v>
      </c>
    </row>
    <row r="3339" spans="1:17" x14ac:dyDescent="0.25">
      <c r="A3339">
        <v>3745</v>
      </c>
      <c r="B3339">
        <v>20.375405000000001</v>
      </c>
      <c r="C3339" s="2">
        <v>1</v>
      </c>
      <c r="F3339">
        <v>37.953201</v>
      </c>
      <c r="G3339" s="4">
        <v>3</v>
      </c>
      <c r="H3339">
        <v>32.713245000000001</v>
      </c>
      <c r="I3339" s="3">
        <v>4</v>
      </c>
      <c r="P3339">
        <v>3</v>
      </c>
      <c r="Q3339" t="str">
        <f>CONCATENATE(C3339,E3339,G3339,I3339)</f>
        <v>134</v>
      </c>
    </row>
    <row r="3340" spans="1:17" x14ac:dyDescent="0.25">
      <c r="A3340">
        <v>3746</v>
      </c>
      <c r="B3340">
        <v>20.362557000000002</v>
      </c>
      <c r="C3340" s="2">
        <v>1</v>
      </c>
      <c r="H3340">
        <v>32.688325000000006</v>
      </c>
      <c r="I3340" s="3">
        <v>4</v>
      </c>
      <c r="P3340">
        <v>2</v>
      </c>
      <c r="Q3340" t="str">
        <f>CONCATENATE(C3340,E3340,G3340,I3340)</f>
        <v>14</v>
      </c>
    </row>
    <row r="3341" spans="1:17" x14ac:dyDescent="0.25">
      <c r="A3341">
        <v>3747</v>
      </c>
      <c r="B3341">
        <v>20.333919999999999</v>
      </c>
      <c r="C3341" s="2">
        <v>1</v>
      </c>
      <c r="H3341">
        <v>32.667841000000003</v>
      </c>
      <c r="I3341" s="3">
        <v>4</v>
      </c>
      <c r="P3341">
        <v>2</v>
      </c>
      <c r="Q3341" t="str">
        <f>CONCATENATE(C3341,E3341,G3341,I3341)</f>
        <v>14</v>
      </c>
    </row>
    <row r="3342" spans="1:17" x14ac:dyDescent="0.25">
      <c r="A3342">
        <v>3748</v>
      </c>
      <c r="B3342">
        <v>20.384381000000005</v>
      </c>
      <c r="C3342" s="2">
        <v>1</v>
      </c>
      <c r="H3342">
        <v>32.645757000000003</v>
      </c>
      <c r="I3342" s="3">
        <v>4</v>
      </c>
      <c r="P3342">
        <v>2</v>
      </c>
      <c r="Q3342" t="str">
        <f>CONCATENATE(C3342,E3342,G3342,I3342)</f>
        <v>14</v>
      </c>
    </row>
    <row r="3343" spans="1:17" x14ac:dyDescent="0.25">
      <c r="A3343">
        <v>3749</v>
      </c>
      <c r="B3343">
        <v>20.323446000000004</v>
      </c>
      <c r="C3343" s="2">
        <v>1</v>
      </c>
      <c r="H3343">
        <v>32.675064000000006</v>
      </c>
      <c r="I3343" s="3">
        <v>4</v>
      </c>
      <c r="P3343">
        <v>2</v>
      </c>
      <c r="Q3343" t="str">
        <f>CONCATENATE(C3343,E3343,G3343,I3343)</f>
        <v>14</v>
      </c>
    </row>
    <row r="3344" spans="1:17" x14ac:dyDescent="0.25">
      <c r="A3344">
        <v>3750</v>
      </c>
      <c r="B3344">
        <v>20.346716999999998</v>
      </c>
      <c r="C3344" s="2">
        <v>1</v>
      </c>
      <c r="H3344">
        <v>32.703749999999999</v>
      </c>
      <c r="I3344" s="3">
        <v>4</v>
      </c>
      <c r="P3344">
        <v>2</v>
      </c>
      <c r="Q3344" t="str">
        <f>CONCATENATE(C3344,E3344,G3344,I3344)</f>
        <v>14</v>
      </c>
    </row>
    <row r="3345" spans="1:17" x14ac:dyDescent="0.25">
      <c r="A3345">
        <v>3751</v>
      </c>
      <c r="B3345">
        <v>20.331341000000002</v>
      </c>
      <c r="C3345" s="2">
        <v>1</v>
      </c>
      <c r="H3345">
        <v>32.657932000000002</v>
      </c>
      <c r="I3345" s="3">
        <v>4</v>
      </c>
      <c r="J3345">
        <v>38.626944999999999</v>
      </c>
      <c r="K3345" t="s">
        <v>22</v>
      </c>
      <c r="Q3345" t="str">
        <f>CONCATENATE(C3345,E3345,G3345,I3345)</f>
        <v>14</v>
      </c>
    </row>
    <row r="3346" spans="1:17" x14ac:dyDescent="0.25">
      <c r="A3346">
        <v>3783</v>
      </c>
      <c r="Q3346" t="str">
        <f>CONCATENATE(C3346,E3346,G3346,I3346)</f>
        <v/>
      </c>
    </row>
    <row r="3347" spans="1:17" x14ac:dyDescent="0.25">
      <c r="A3347">
        <v>3784</v>
      </c>
      <c r="Q3347" t="str">
        <f>CONCATENATE(C3347,E3347,G3347,I3347)</f>
        <v/>
      </c>
    </row>
    <row r="3348" spans="1:17" x14ac:dyDescent="0.25">
      <c r="A3348">
        <v>3785</v>
      </c>
      <c r="J3348">
        <v>235.72816499999999</v>
      </c>
      <c r="K3348" t="s">
        <v>22</v>
      </c>
      <c r="Q3348" t="str">
        <f>CONCATENATE(C3348,E3348,G3348,I3348)</f>
        <v/>
      </c>
    </row>
    <row r="3349" spans="1:17" x14ac:dyDescent="0.25">
      <c r="A3349">
        <v>3786</v>
      </c>
      <c r="D3349">
        <v>245.51172099999999</v>
      </c>
      <c r="E3349" s="5">
        <v>2</v>
      </c>
      <c r="F3349">
        <v>256.867659</v>
      </c>
      <c r="G3349" s="4">
        <v>3</v>
      </c>
      <c r="P3349">
        <v>2</v>
      </c>
      <c r="Q3349" t="str">
        <f>CONCATENATE(C3349,E3349,G3349,I3349)</f>
        <v>23</v>
      </c>
    </row>
    <row r="3350" spans="1:17" x14ac:dyDescent="0.25">
      <c r="A3350">
        <v>3787</v>
      </c>
      <c r="D3350">
        <v>245.58532199999999</v>
      </c>
      <c r="E3350" s="5">
        <v>2</v>
      </c>
      <c r="F3350">
        <v>256.82589999999999</v>
      </c>
      <c r="G3350" s="4">
        <v>3</v>
      </c>
      <c r="P3350">
        <v>2</v>
      </c>
      <c r="Q3350" t="str">
        <f>CONCATENATE(C3350,E3350,G3350,I3350)</f>
        <v>23</v>
      </c>
    </row>
    <row r="3351" spans="1:17" x14ac:dyDescent="0.25">
      <c r="A3351">
        <v>3788</v>
      </c>
      <c r="D3351">
        <v>245.534617</v>
      </c>
      <c r="E3351" s="5">
        <v>2</v>
      </c>
      <c r="F3351">
        <v>256.924464</v>
      </c>
      <c r="G3351" s="4">
        <v>3</v>
      </c>
      <c r="P3351">
        <v>2</v>
      </c>
      <c r="Q3351" t="str">
        <f>CONCATENATE(C3351,E3351,G3351,I3351)</f>
        <v>23</v>
      </c>
    </row>
    <row r="3352" spans="1:17" x14ac:dyDescent="0.25">
      <c r="A3352">
        <v>3789</v>
      </c>
      <c r="D3352">
        <v>245.522368</v>
      </c>
      <c r="E3352" s="5">
        <v>2</v>
      </c>
      <c r="F3352">
        <v>256.92544399999997</v>
      </c>
      <c r="G3352" s="4">
        <v>3</v>
      </c>
      <c r="P3352">
        <v>2</v>
      </c>
      <c r="Q3352" t="str">
        <f>CONCATENATE(C3352,E3352,G3352,I3352)</f>
        <v>23</v>
      </c>
    </row>
    <row r="3353" spans="1:17" x14ac:dyDescent="0.25">
      <c r="A3353">
        <v>3790</v>
      </c>
      <c r="D3353">
        <v>245.559169</v>
      </c>
      <c r="E3353" s="5">
        <v>2</v>
      </c>
      <c r="F3353">
        <v>256.95557700000001</v>
      </c>
      <c r="G3353" s="4">
        <v>3</v>
      </c>
      <c r="P3353">
        <v>2</v>
      </c>
      <c r="Q3353" t="str">
        <f>CONCATENATE(C3353,E3353,G3353,I3353)</f>
        <v>23</v>
      </c>
    </row>
    <row r="3354" spans="1:17" x14ac:dyDescent="0.25">
      <c r="A3354">
        <v>3791</v>
      </c>
      <c r="D3354">
        <v>245.55239799999998</v>
      </c>
      <c r="E3354" s="5">
        <v>2</v>
      </c>
      <c r="F3354">
        <v>256.92771800000003</v>
      </c>
      <c r="G3354" s="4">
        <v>3</v>
      </c>
      <c r="P3354">
        <v>2</v>
      </c>
      <c r="Q3354" t="str">
        <f>CONCATENATE(C3354,E3354,G3354,I3354)</f>
        <v>23</v>
      </c>
    </row>
    <row r="3355" spans="1:17" x14ac:dyDescent="0.25">
      <c r="A3355">
        <v>3792</v>
      </c>
      <c r="D3355">
        <v>245.540873</v>
      </c>
      <c r="E3355" s="5">
        <v>2</v>
      </c>
      <c r="F3355">
        <v>256.86373400000002</v>
      </c>
      <c r="G3355" s="4">
        <v>3</v>
      </c>
      <c r="P3355">
        <v>2</v>
      </c>
      <c r="Q3355" t="str">
        <f>CONCATENATE(C3355,E3355,G3355,I3355)</f>
        <v>23</v>
      </c>
    </row>
    <row r="3356" spans="1:17" x14ac:dyDescent="0.25">
      <c r="A3356">
        <v>3793</v>
      </c>
      <c r="D3356">
        <v>245.54950199999999</v>
      </c>
      <c r="E3356" s="5">
        <v>2</v>
      </c>
      <c r="F3356">
        <v>256.82233300000001</v>
      </c>
      <c r="G3356" s="4">
        <v>3</v>
      </c>
      <c r="P3356">
        <v>2</v>
      </c>
      <c r="Q3356" t="str">
        <f>CONCATENATE(C3356,E3356,G3356,I3356)</f>
        <v>23</v>
      </c>
    </row>
    <row r="3357" spans="1:17" x14ac:dyDescent="0.25">
      <c r="A3357">
        <v>3794</v>
      </c>
      <c r="D3357">
        <v>245.52696499999999</v>
      </c>
      <c r="E3357" s="5">
        <v>2</v>
      </c>
      <c r="F3357">
        <v>256.79607699999997</v>
      </c>
      <c r="G3357" s="4">
        <v>3</v>
      </c>
      <c r="P3357">
        <v>2</v>
      </c>
      <c r="Q3357" t="str">
        <f>CONCATENATE(C3357,E3357,G3357,I3357)</f>
        <v>23</v>
      </c>
    </row>
    <row r="3358" spans="1:17" x14ac:dyDescent="0.25">
      <c r="A3358">
        <v>3795</v>
      </c>
      <c r="D3358">
        <v>245.53745900000001</v>
      </c>
      <c r="E3358" s="5">
        <v>2</v>
      </c>
      <c r="F3358">
        <v>256.76635599999997</v>
      </c>
      <c r="G3358" s="4">
        <v>3</v>
      </c>
      <c r="P3358">
        <v>2</v>
      </c>
      <c r="Q3358" t="str">
        <f>CONCATENATE(C3358,E3358,G3358,I3358)</f>
        <v>23</v>
      </c>
    </row>
    <row r="3359" spans="1:17" x14ac:dyDescent="0.25">
      <c r="A3359">
        <v>3796</v>
      </c>
      <c r="D3359">
        <v>245.54609199999999</v>
      </c>
      <c r="E3359" s="5">
        <v>2</v>
      </c>
      <c r="F3359">
        <v>256.81752699999998</v>
      </c>
      <c r="G3359" s="4">
        <v>3</v>
      </c>
      <c r="P3359">
        <v>2</v>
      </c>
      <c r="Q3359" t="str">
        <f>CONCATENATE(C3359,E3359,G3359,I3359)</f>
        <v>23</v>
      </c>
    </row>
    <row r="3360" spans="1:17" x14ac:dyDescent="0.25">
      <c r="A3360">
        <v>3797</v>
      </c>
      <c r="D3360">
        <v>245.56960900000001</v>
      </c>
      <c r="E3360" s="5">
        <v>2</v>
      </c>
      <c r="F3360">
        <v>256.82615900000002</v>
      </c>
      <c r="G3360" s="4">
        <v>3</v>
      </c>
      <c r="P3360">
        <v>2</v>
      </c>
      <c r="Q3360" t="str">
        <f>CONCATENATE(C3360,E3360,G3360,I3360)</f>
        <v>23</v>
      </c>
    </row>
    <row r="3361" spans="1:17" x14ac:dyDescent="0.25">
      <c r="A3361">
        <v>3798</v>
      </c>
      <c r="D3361">
        <v>245.571833</v>
      </c>
      <c r="E3361" s="5">
        <v>2</v>
      </c>
      <c r="F3361">
        <v>256.78134799999998</v>
      </c>
      <c r="G3361" s="4">
        <v>3</v>
      </c>
      <c r="P3361">
        <v>2</v>
      </c>
      <c r="Q3361" t="str">
        <f>CONCATENATE(C3361,E3361,G3361,I3361)</f>
        <v>23</v>
      </c>
    </row>
    <row r="3362" spans="1:17" x14ac:dyDescent="0.25">
      <c r="A3362">
        <v>3799</v>
      </c>
      <c r="D3362">
        <v>245.59912</v>
      </c>
      <c r="E3362" s="5">
        <v>2</v>
      </c>
      <c r="F3362">
        <v>256.83416599999998</v>
      </c>
      <c r="G3362" s="4">
        <v>3</v>
      </c>
      <c r="P3362">
        <v>2</v>
      </c>
      <c r="Q3362" t="str">
        <f>CONCATENATE(C3362,E3362,G3362,I3362)</f>
        <v>23</v>
      </c>
    </row>
    <row r="3363" spans="1:17" x14ac:dyDescent="0.25">
      <c r="A3363">
        <v>3800</v>
      </c>
      <c r="D3363">
        <v>245.59084999999999</v>
      </c>
      <c r="E3363" s="5">
        <v>2</v>
      </c>
      <c r="F3363">
        <v>256.85163799999998</v>
      </c>
      <c r="G3363" s="4">
        <v>3</v>
      </c>
      <c r="P3363">
        <v>2</v>
      </c>
      <c r="Q3363" t="str">
        <f>CONCATENATE(C3363,E3363,G3363,I3363)</f>
        <v>23</v>
      </c>
    </row>
    <row r="3364" spans="1:17" x14ac:dyDescent="0.25">
      <c r="A3364">
        <v>3801</v>
      </c>
      <c r="D3364">
        <v>245.624087</v>
      </c>
      <c r="E3364" s="5">
        <v>2</v>
      </c>
      <c r="F3364">
        <v>256.867659</v>
      </c>
      <c r="G3364" s="4">
        <v>3</v>
      </c>
      <c r="P3364">
        <v>2</v>
      </c>
      <c r="Q3364" t="str">
        <f>CONCATENATE(C3364,E3364,G3364,I3364)</f>
        <v>23</v>
      </c>
    </row>
    <row r="3365" spans="1:17" x14ac:dyDescent="0.25">
      <c r="A3365">
        <v>3802</v>
      </c>
      <c r="D3365">
        <v>245.51172099999999</v>
      </c>
      <c r="E3365" s="5">
        <v>2</v>
      </c>
      <c r="F3365">
        <v>256.867659</v>
      </c>
      <c r="G3365" s="4">
        <v>3</v>
      </c>
      <c r="H3365">
        <v>246.92935800000001</v>
      </c>
      <c r="I3365" s="3">
        <v>4</v>
      </c>
      <c r="P3365">
        <v>3</v>
      </c>
      <c r="Q3365" t="str">
        <f>CONCATENATE(C3365,E3365,G3365,I3365)</f>
        <v>234</v>
      </c>
    </row>
    <row r="3366" spans="1:17" x14ac:dyDescent="0.25">
      <c r="A3366">
        <v>3803</v>
      </c>
      <c r="B3366">
        <v>234.568026</v>
      </c>
      <c r="C3366" s="2">
        <v>1</v>
      </c>
      <c r="H3366">
        <v>246.92935800000001</v>
      </c>
      <c r="I3366" s="3">
        <v>4</v>
      </c>
      <c r="P3366">
        <v>2</v>
      </c>
      <c r="Q3366" t="str">
        <f>CONCATENATE(C3366,E3366,G3366,I3366)</f>
        <v>14</v>
      </c>
    </row>
    <row r="3367" spans="1:17" x14ac:dyDescent="0.25">
      <c r="A3367">
        <v>3804</v>
      </c>
      <c r="B3367">
        <v>234.586581</v>
      </c>
      <c r="C3367" s="2">
        <v>1</v>
      </c>
      <c r="H3367">
        <v>246.96750499999999</v>
      </c>
      <c r="I3367" s="3">
        <v>4</v>
      </c>
      <c r="P3367">
        <v>2</v>
      </c>
      <c r="Q3367" t="str">
        <f>CONCATENATE(C3367,E3367,G3367,I3367)</f>
        <v>14</v>
      </c>
    </row>
    <row r="3368" spans="1:17" x14ac:dyDescent="0.25">
      <c r="A3368">
        <v>3805</v>
      </c>
      <c r="B3368">
        <v>234.581774</v>
      </c>
      <c r="C3368" s="2">
        <v>1</v>
      </c>
      <c r="H3368">
        <v>246.966883</v>
      </c>
      <c r="I3368" s="3">
        <v>4</v>
      </c>
      <c r="P3368">
        <v>2</v>
      </c>
      <c r="Q3368" t="str">
        <f>CONCATENATE(C3368,E3368,G3368,I3368)</f>
        <v>14</v>
      </c>
    </row>
    <row r="3369" spans="1:17" x14ac:dyDescent="0.25">
      <c r="A3369">
        <v>3806</v>
      </c>
      <c r="B3369">
        <v>234.60792599999999</v>
      </c>
      <c r="C3369" s="2">
        <v>1</v>
      </c>
      <c r="H3369">
        <v>247.048182</v>
      </c>
      <c r="I3369" s="3">
        <v>4</v>
      </c>
      <c r="P3369">
        <v>2</v>
      </c>
      <c r="Q3369" t="str">
        <f>CONCATENATE(C3369,E3369,G3369,I3369)</f>
        <v>14</v>
      </c>
    </row>
    <row r="3370" spans="1:17" x14ac:dyDescent="0.25">
      <c r="A3370">
        <v>3807</v>
      </c>
      <c r="B3370">
        <v>234.595471</v>
      </c>
      <c r="C3370" s="2">
        <v>1</v>
      </c>
      <c r="H3370">
        <v>247.027976</v>
      </c>
      <c r="I3370" s="3">
        <v>4</v>
      </c>
      <c r="P3370">
        <v>2</v>
      </c>
      <c r="Q3370" t="str">
        <f>CONCATENATE(C3370,E3370,G3370,I3370)</f>
        <v>14</v>
      </c>
    </row>
    <row r="3371" spans="1:17" x14ac:dyDescent="0.25">
      <c r="A3371">
        <v>3808</v>
      </c>
      <c r="B3371">
        <v>234.551331</v>
      </c>
      <c r="C3371" s="2">
        <v>1</v>
      </c>
      <c r="H3371">
        <v>246.99164100000002</v>
      </c>
      <c r="I3371" s="3">
        <v>4</v>
      </c>
      <c r="P3371">
        <v>2</v>
      </c>
      <c r="Q3371" t="str">
        <f>CONCATENATE(C3371,E3371,G3371,I3371)</f>
        <v>14</v>
      </c>
    </row>
    <row r="3372" spans="1:17" x14ac:dyDescent="0.25">
      <c r="A3372">
        <v>3809</v>
      </c>
      <c r="B3372">
        <v>234.54362900000001</v>
      </c>
      <c r="C3372" s="2">
        <v>1</v>
      </c>
      <c r="H3372">
        <v>246.89824199999998</v>
      </c>
      <c r="I3372" s="3">
        <v>4</v>
      </c>
      <c r="P3372">
        <v>2</v>
      </c>
      <c r="Q3372" t="str">
        <f>CONCATENATE(C3372,E3372,G3372,I3372)</f>
        <v>14</v>
      </c>
    </row>
    <row r="3373" spans="1:17" x14ac:dyDescent="0.25">
      <c r="A3373">
        <v>3810</v>
      </c>
      <c r="B3373">
        <v>234.56203199999999</v>
      </c>
      <c r="C3373" s="2">
        <v>1</v>
      </c>
      <c r="H3373">
        <v>246.86511100000001</v>
      </c>
      <c r="I3373" s="3">
        <v>4</v>
      </c>
      <c r="P3373">
        <v>2</v>
      </c>
      <c r="Q3373" t="str">
        <f>CONCATENATE(C3373,E3373,G3373,I3373)</f>
        <v>14</v>
      </c>
    </row>
    <row r="3374" spans="1:17" x14ac:dyDescent="0.25">
      <c r="A3374">
        <v>3811</v>
      </c>
      <c r="B3374">
        <v>234.59025099999999</v>
      </c>
      <c r="C3374" s="2">
        <v>1</v>
      </c>
      <c r="H3374">
        <v>246.80722700000001</v>
      </c>
      <c r="I3374" s="3">
        <v>4</v>
      </c>
      <c r="P3374">
        <v>2</v>
      </c>
      <c r="Q3374" t="str">
        <f>CONCATENATE(C3374,E3374,G3374,I3374)</f>
        <v>14</v>
      </c>
    </row>
    <row r="3375" spans="1:17" x14ac:dyDescent="0.25">
      <c r="A3375">
        <v>3812</v>
      </c>
      <c r="B3375">
        <v>234.56394299999999</v>
      </c>
      <c r="C3375" s="2">
        <v>1</v>
      </c>
      <c r="H3375">
        <v>246.861907</v>
      </c>
      <c r="I3375" s="3">
        <v>4</v>
      </c>
      <c r="P3375">
        <v>2</v>
      </c>
      <c r="Q3375" t="str">
        <f>CONCATENATE(C3375,E3375,G3375,I3375)</f>
        <v>14</v>
      </c>
    </row>
    <row r="3376" spans="1:17" x14ac:dyDescent="0.25">
      <c r="A3376">
        <v>3813</v>
      </c>
      <c r="B3376">
        <v>234.56844000000001</v>
      </c>
      <c r="C3376" s="2">
        <v>1</v>
      </c>
      <c r="H3376">
        <v>246.94528099999999</v>
      </c>
      <c r="I3376" s="3">
        <v>4</v>
      </c>
      <c r="P3376">
        <v>2</v>
      </c>
      <c r="Q3376" t="str">
        <f>CONCATENATE(C3376,E3376,G3376,I3376)</f>
        <v>14</v>
      </c>
    </row>
    <row r="3377" spans="1:17" x14ac:dyDescent="0.25">
      <c r="A3377">
        <v>3814</v>
      </c>
      <c r="B3377">
        <v>234.576245</v>
      </c>
      <c r="C3377" s="2">
        <v>1</v>
      </c>
      <c r="H3377">
        <v>246.98228699999999</v>
      </c>
      <c r="I3377" s="3">
        <v>4</v>
      </c>
      <c r="P3377">
        <v>2</v>
      </c>
      <c r="Q3377" t="str">
        <f>CONCATENATE(C3377,E3377,G3377,I3377)</f>
        <v>14</v>
      </c>
    </row>
    <row r="3378" spans="1:17" x14ac:dyDescent="0.25">
      <c r="A3378">
        <v>3815</v>
      </c>
      <c r="B3378">
        <v>234.577122</v>
      </c>
      <c r="C3378" s="2">
        <v>1</v>
      </c>
      <c r="H3378">
        <v>246.928687</v>
      </c>
      <c r="I3378" s="3">
        <v>4</v>
      </c>
      <c r="P3378">
        <v>2</v>
      </c>
      <c r="Q3378" t="str">
        <f>CONCATENATE(C3378,E3378,G3378,I3378)</f>
        <v>14</v>
      </c>
    </row>
    <row r="3379" spans="1:17" x14ac:dyDescent="0.25">
      <c r="A3379">
        <v>3816</v>
      </c>
      <c r="B3379">
        <v>234.591801</v>
      </c>
      <c r="C3379" s="2">
        <v>1</v>
      </c>
      <c r="H3379">
        <v>246.92935800000001</v>
      </c>
      <c r="I3379" s="3">
        <v>4</v>
      </c>
      <c r="P3379">
        <v>2</v>
      </c>
      <c r="Q3379" t="str">
        <f>CONCATENATE(C3379,E3379,G3379,I3379)</f>
        <v>14</v>
      </c>
    </row>
    <row r="3380" spans="1:17" x14ac:dyDescent="0.25">
      <c r="A3380">
        <v>3817</v>
      </c>
      <c r="B3380">
        <v>234.53215699999998</v>
      </c>
      <c r="C3380" s="2">
        <v>1</v>
      </c>
      <c r="H3380">
        <v>246.92935800000001</v>
      </c>
      <c r="I3380" s="3">
        <v>4</v>
      </c>
      <c r="P3380">
        <v>2</v>
      </c>
      <c r="Q3380" t="str">
        <f>CONCATENATE(C3380,E3380,G3380,I3380)</f>
        <v>14</v>
      </c>
    </row>
    <row r="3381" spans="1:17" x14ac:dyDescent="0.25">
      <c r="A3381">
        <v>3818</v>
      </c>
      <c r="B3381">
        <v>234.568026</v>
      </c>
      <c r="C3381" s="2">
        <v>1</v>
      </c>
      <c r="H3381">
        <v>246.92935800000001</v>
      </c>
      <c r="I3381" s="3">
        <v>4</v>
      </c>
      <c r="P3381">
        <v>2</v>
      </c>
      <c r="Q3381" t="str">
        <f>CONCATENATE(C3381,E3381,G3381,I3381)</f>
        <v>14</v>
      </c>
    </row>
    <row r="3382" spans="1:17" x14ac:dyDescent="0.25">
      <c r="A3382">
        <v>3819</v>
      </c>
      <c r="B3382">
        <v>234.568026</v>
      </c>
      <c r="C3382" s="2">
        <v>1</v>
      </c>
      <c r="D3382">
        <v>226.016661</v>
      </c>
      <c r="E3382" s="5">
        <v>2</v>
      </c>
      <c r="P3382">
        <v>2</v>
      </c>
      <c r="Q3382" t="str">
        <f>CONCATENATE(C3382,E3382,G3382,I3382)</f>
        <v>12</v>
      </c>
    </row>
    <row r="3383" spans="1:17" x14ac:dyDescent="0.25">
      <c r="A3383">
        <v>3820</v>
      </c>
      <c r="D3383">
        <v>225.95132999999998</v>
      </c>
      <c r="E3383" s="5">
        <v>2</v>
      </c>
      <c r="P3383">
        <v>1</v>
      </c>
      <c r="Q3383" t="str">
        <f>CONCATENATE(C3383,E3383,G3383,I3383)</f>
        <v>2</v>
      </c>
    </row>
    <row r="3384" spans="1:17" x14ac:dyDescent="0.25">
      <c r="A3384">
        <v>3821</v>
      </c>
      <c r="D3384">
        <v>225.99257499999999</v>
      </c>
      <c r="E3384" s="5">
        <v>2</v>
      </c>
      <c r="F3384">
        <v>235.54023599999999</v>
      </c>
      <c r="G3384" s="4">
        <v>3</v>
      </c>
      <c r="P3384">
        <v>2</v>
      </c>
      <c r="Q3384" t="str">
        <f>CONCATENATE(C3384,E3384,G3384,I3384)</f>
        <v>23</v>
      </c>
    </row>
    <row r="3385" spans="1:17" x14ac:dyDescent="0.25">
      <c r="A3385">
        <v>3822</v>
      </c>
      <c r="D3385">
        <v>225.99422799999999</v>
      </c>
      <c r="E3385" s="5">
        <v>2</v>
      </c>
      <c r="F3385">
        <v>235.46978799999999</v>
      </c>
      <c r="G3385" s="4">
        <v>3</v>
      </c>
      <c r="P3385">
        <v>2</v>
      </c>
      <c r="Q3385" t="str">
        <f>CONCATENATE(C3385,E3385,G3385,I3385)</f>
        <v>23</v>
      </c>
    </row>
    <row r="3386" spans="1:17" x14ac:dyDescent="0.25">
      <c r="A3386">
        <v>3823</v>
      </c>
      <c r="D3386">
        <v>226.01629800000001</v>
      </c>
      <c r="E3386" s="5">
        <v>2</v>
      </c>
      <c r="F3386">
        <v>235.51082700000001</v>
      </c>
      <c r="G3386" s="4">
        <v>3</v>
      </c>
      <c r="P3386">
        <v>2</v>
      </c>
      <c r="Q3386" t="str">
        <f>CONCATENATE(C3386,E3386,G3386,I3386)</f>
        <v>23</v>
      </c>
    </row>
    <row r="3387" spans="1:17" x14ac:dyDescent="0.25">
      <c r="A3387">
        <v>3824</v>
      </c>
      <c r="D3387">
        <v>226.020589</v>
      </c>
      <c r="E3387" s="5">
        <v>2</v>
      </c>
      <c r="F3387">
        <v>235.51563300000001</v>
      </c>
      <c r="G3387" s="4">
        <v>3</v>
      </c>
      <c r="P3387">
        <v>2</v>
      </c>
      <c r="Q3387" t="str">
        <f>CONCATENATE(C3387,E3387,G3387,I3387)</f>
        <v>23</v>
      </c>
    </row>
    <row r="3388" spans="1:17" x14ac:dyDescent="0.25">
      <c r="A3388">
        <v>3825</v>
      </c>
      <c r="D3388">
        <v>225.99407400000001</v>
      </c>
      <c r="E3388" s="5">
        <v>2</v>
      </c>
      <c r="F3388">
        <v>235.53088099999999</v>
      </c>
      <c r="G3388" s="4">
        <v>3</v>
      </c>
      <c r="P3388">
        <v>2</v>
      </c>
      <c r="Q3388" t="str">
        <f>CONCATENATE(C3388,E3388,G3388,I3388)</f>
        <v>23</v>
      </c>
    </row>
    <row r="3389" spans="1:17" x14ac:dyDescent="0.25">
      <c r="A3389">
        <v>3826</v>
      </c>
      <c r="D3389">
        <v>225.98280700000001</v>
      </c>
      <c r="E3389" s="5">
        <v>2</v>
      </c>
      <c r="F3389">
        <v>235.51677000000001</v>
      </c>
      <c r="G3389" s="4">
        <v>3</v>
      </c>
      <c r="P3389">
        <v>2</v>
      </c>
      <c r="Q3389" t="str">
        <f>CONCATENATE(C3389,E3389,G3389,I3389)</f>
        <v>23</v>
      </c>
    </row>
    <row r="3390" spans="1:17" x14ac:dyDescent="0.25">
      <c r="A3390">
        <v>3827</v>
      </c>
      <c r="D3390">
        <v>225.96983299999999</v>
      </c>
      <c r="E3390" s="5">
        <v>2</v>
      </c>
      <c r="F3390">
        <v>235.51341099999999</v>
      </c>
      <c r="G3390" s="4">
        <v>3</v>
      </c>
      <c r="P3390">
        <v>2</v>
      </c>
      <c r="Q3390" t="str">
        <f>CONCATENATE(C3390,E3390,G3390,I3390)</f>
        <v>23</v>
      </c>
    </row>
    <row r="3391" spans="1:17" x14ac:dyDescent="0.25">
      <c r="A3391">
        <v>3828</v>
      </c>
      <c r="D3391">
        <v>225.95107200000001</v>
      </c>
      <c r="E3391" s="5">
        <v>2</v>
      </c>
      <c r="F3391">
        <v>235.53144900000001</v>
      </c>
      <c r="G3391" s="4">
        <v>3</v>
      </c>
      <c r="P3391">
        <v>2</v>
      </c>
      <c r="Q3391" t="str">
        <f>CONCATENATE(C3391,E3391,G3391,I3391)</f>
        <v>23</v>
      </c>
    </row>
    <row r="3392" spans="1:17" x14ac:dyDescent="0.25">
      <c r="A3392">
        <v>3829</v>
      </c>
      <c r="D3392">
        <v>225.92124799999999</v>
      </c>
      <c r="E3392" s="5">
        <v>2</v>
      </c>
      <c r="F3392">
        <v>235.51744300000001</v>
      </c>
      <c r="G3392" s="4">
        <v>3</v>
      </c>
      <c r="P3392">
        <v>2</v>
      </c>
      <c r="Q3392" t="str">
        <f>CONCATENATE(C3392,E3392,G3392,I3392)</f>
        <v>23</v>
      </c>
    </row>
    <row r="3393" spans="1:17" x14ac:dyDescent="0.25">
      <c r="A3393">
        <v>3830</v>
      </c>
      <c r="D3393">
        <v>225.958617</v>
      </c>
      <c r="E3393" s="5">
        <v>2</v>
      </c>
      <c r="F3393">
        <v>235.52726200000001</v>
      </c>
      <c r="G3393" s="4">
        <v>3</v>
      </c>
      <c r="P3393">
        <v>2</v>
      </c>
      <c r="Q3393" t="str">
        <f>CONCATENATE(C3393,E3393,G3393,I3393)</f>
        <v>23</v>
      </c>
    </row>
    <row r="3394" spans="1:17" x14ac:dyDescent="0.25">
      <c r="A3394">
        <v>3831</v>
      </c>
      <c r="D3394">
        <v>225.989474</v>
      </c>
      <c r="E3394" s="5">
        <v>2</v>
      </c>
      <c r="F3394">
        <v>235.52534900000001</v>
      </c>
      <c r="G3394" s="4">
        <v>3</v>
      </c>
      <c r="P3394">
        <v>2</v>
      </c>
      <c r="Q3394" t="str">
        <f>CONCATENATE(C3394,E3394,G3394,I3394)</f>
        <v>23</v>
      </c>
    </row>
    <row r="3395" spans="1:17" x14ac:dyDescent="0.25">
      <c r="A3395">
        <v>3832</v>
      </c>
      <c r="D3395">
        <v>226.016661</v>
      </c>
      <c r="E3395" s="5">
        <v>2</v>
      </c>
      <c r="F3395">
        <v>235.51124099999998</v>
      </c>
      <c r="G3395" s="4">
        <v>3</v>
      </c>
      <c r="H3395">
        <v>227.266942</v>
      </c>
      <c r="I3395" s="3">
        <v>4</v>
      </c>
      <c r="P3395">
        <v>3</v>
      </c>
      <c r="Q3395" t="str">
        <f>CONCATENATE(C3395,E3395,G3395,I3395)</f>
        <v>234</v>
      </c>
    </row>
    <row r="3396" spans="1:17" x14ac:dyDescent="0.25">
      <c r="A3396">
        <v>3833</v>
      </c>
      <c r="F3396">
        <v>235.51873499999999</v>
      </c>
      <c r="G3396" s="4">
        <v>3</v>
      </c>
      <c r="H3396">
        <v>227.22574700000001</v>
      </c>
      <c r="I3396" s="3">
        <v>4</v>
      </c>
      <c r="P3396">
        <v>2</v>
      </c>
      <c r="Q3396" t="str">
        <f>CONCATENATE(C3396,E3396,G3396,I3396)</f>
        <v>34</v>
      </c>
    </row>
    <row r="3397" spans="1:17" x14ac:dyDescent="0.25">
      <c r="A3397">
        <v>3834</v>
      </c>
      <c r="F3397">
        <v>235.301705</v>
      </c>
      <c r="G3397" s="4">
        <v>3</v>
      </c>
      <c r="H3397">
        <v>227.25660400000001</v>
      </c>
      <c r="I3397" s="3">
        <v>4</v>
      </c>
      <c r="P3397">
        <v>2</v>
      </c>
      <c r="Q3397" t="str">
        <f>CONCATENATE(C3397,E3397,G3397,I3397)</f>
        <v>34</v>
      </c>
    </row>
    <row r="3398" spans="1:17" x14ac:dyDescent="0.25">
      <c r="A3398">
        <v>3835</v>
      </c>
      <c r="F3398">
        <v>235.54023599999999</v>
      </c>
      <c r="G3398" s="4">
        <v>3</v>
      </c>
      <c r="H3398">
        <v>227.25877299999999</v>
      </c>
      <c r="I3398" s="3">
        <v>4</v>
      </c>
      <c r="P3398">
        <v>2</v>
      </c>
      <c r="Q3398" t="str">
        <f>CONCATENATE(C3398,E3398,G3398,I3398)</f>
        <v>34</v>
      </c>
    </row>
    <row r="3399" spans="1:17" x14ac:dyDescent="0.25">
      <c r="A3399">
        <v>3836</v>
      </c>
      <c r="B3399">
        <v>215.82235900000001</v>
      </c>
      <c r="C3399" s="2">
        <v>1</v>
      </c>
      <c r="H3399">
        <v>227.14480700000001</v>
      </c>
      <c r="I3399" s="3">
        <v>4</v>
      </c>
      <c r="P3399">
        <v>2</v>
      </c>
      <c r="Q3399" t="str">
        <f>CONCATENATE(C3399,E3399,G3399,I3399)</f>
        <v>14</v>
      </c>
    </row>
    <row r="3400" spans="1:17" x14ac:dyDescent="0.25">
      <c r="A3400">
        <v>3837</v>
      </c>
      <c r="B3400">
        <v>215.66166799999999</v>
      </c>
      <c r="C3400" s="2">
        <v>1</v>
      </c>
      <c r="H3400">
        <v>227.268698</v>
      </c>
      <c r="I3400" s="3">
        <v>4</v>
      </c>
      <c r="P3400">
        <v>2</v>
      </c>
      <c r="Q3400" t="str">
        <f>CONCATENATE(C3400,E3400,G3400,I3400)</f>
        <v>14</v>
      </c>
    </row>
    <row r="3401" spans="1:17" x14ac:dyDescent="0.25">
      <c r="A3401">
        <v>3838</v>
      </c>
      <c r="B3401">
        <v>215.66559599999999</v>
      </c>
      <c r="C3401" s="2">
        <v>1</v>
      </c>
      <c r="H3401">
        <v>227.28234399999999</v>
      </c>
      <c r="I3401" s="3">
        <v>4</v>
      </c>
      <c r="P3401">
        <v>2</v>
      </c>
      <c r="Q3401" t="str">
        <f>CONCATENATE(C3401,E3401,G3401,I3401)</f>
        <v>14</v>
      </c>
    </row>
    <row r="3402" spans="1:17" x14ac:dyDescent="0.25">
      <c r="A3402">
        <v>3839</v>
      </c>
      <c r="B3402">
        <v>215.77201700000001</v>
      </c>
      <c r="C3402" s="2">
        <v>1</v>
      </c>
      <c r="H3402">
        <v>227.24239</v>
      </c>
      <c r="I3402" s="3">
        <v>4</v>
      </c>
      <c r="P3402">
        <v>2</v>
      </c>
      <c r="Q3402" t="str">
        <f>CONCATENATE(C3402,E3402,G3402,I3402)</f>
        <v>14</v>
      </c>
    </row>
    <row r="3403" spans="1:17" x14ac:dyDescent="0.25">
      <c r="A3403">
        <v>3840</v>
      </c>
      <c r="B3403">
        <v>215.792484</v>
      </c>
      <c r="C3403" s="2">
        <v>1</v>
      </c>
      <c r="H3403">
        <v>227.258464</v>
      </c>
      <c r="I3403" s="3">
        <v>4</v>
      </c>
      <c r="P3403">
        <v>2</v>
      </c>
      <c r="Q3403" t="str">
        <f>CONCATENATE(C3403,E3403,G3403,I3403)</f>
        <v>14</v>
      </c>
    </row>
    <row r="3404" spans="1:17" x14ac:dyDescent="0.25">
      <c r="A3404">
        <v>3841</v>
      </c>
      <c r="B3404">
        <v>215.83476300000001</v>
      </c>
      <c r="C3404" s="2">
        <v>1</v>
      </c>
      <c r="H3404">
        <v>227.2611</v>
      </c>
      <c r="I3404" s="3">
        <v>4</v>
      </c>
      <c r="P3404">
        <v>2</v>
      </c>
      <c r="Q3404" t="str">
        <f>CONCATENATE(C3404,E3404,G3404,I3404)</f>
        <v>14</v>
      </c>
    </row>
    <row r="3405" spans="1:17" x14ac:dyDescent="0.25">
      <c r="A3405">
        <v>3842</v>
      </c>
      <c r="B3405">
        <v>215.82354799999999</v>
      </c>
      <c r="C3405" s="2">
        <v>1</v>
      </c>
      <c r="H3405">
        <v>227.30379199999999</v>
      </c>
      <c r="I3405" s="3">
        <v>4</v>
      </c>
      <c r="P3405">
        <v>2</v>
      </c>
      <c r="Q3405" t="str">
        <f>CONCATENATE(C3405,E3405,G3405,I3405)</f>
        <v>14</v>
      </c>
    </row>
    <row r="3406" spans="1:17" x14ac:dyDescent="0.25">
      <c r="A3406">
        <v>3843</v>
      </c>
      <c r="B3406">
        <v>215.824736</v>
      </c>
      <c r="C3406" s="2">
        <v>1</v>
      </c>
      <c r="H3406">
        <v>227.34586400000001</v>
      </c>
      <c r="I3406" s="3">
        <v>4</v>
      </c>
      <c r="P3406">
        <v>2</v>
      </c>
      <c r="Q3406" t="str">
        <f>CONCATENATE(C3406,E3406,G3406,I3406)</f>
        <v>14</v>
      </c>
    </row>
    <row r="3407" spans="1:17" x14ac:dyDescent="0.25">
      <c r="A3407">
        <v>3844</v>
      </c>
      <c r="B3407">
        <v>215.73961</v>
      </c>
      <c r="C3407" s="2">
        <v>1</v>
      </c>
      <c r="H3407">
        <v>227.28037900000001</v>
      </c>
      <c r="I3407" s="3">
        <v>4</v>
      </c>
      <c r="P3407">
        <v>2</v>
      </c>
      <c r="Q3407" t="str">
        <f>CONCATENATE(C3407,E3407,G3407,I3407)</f>
        <v>14</v>
      </c>
    </row>
    <row r="3408" spans="1:17" x14ac:dyDescent="0.25">
      <c r="A3408">
        <v>3845</v>
      </c>
      <c r="B3408">
        <v>215.78974500000001</v>
      </c>
      <c r="C3408" s="2">
        <v>1</v>
      </c>
      <c r="H3408">
        <v>227.26626899999999</v>
      </c>
      <c r="I3408" s="3">
        <v>4</v>
      </c>
      <c r="P3408">
        <v>2</v>
      </c>
      <c r="Q3408" t="str">
        <f>CONCATENATE(C3408,E3408,G3408,I3408)</f>
        <v>14</v>
      </c>
    </row>
    <row r="3409" spans="1:17" x14ac:dyDescent="0.25">
      <c r="A3409">
        <v>3846</v>
      </c>
      <c r="B3409">
        <v>215.806388</v>
      </c>
      <c r="C3409" s="2">
        <v>1</v>
      </c>
      <c r="H3409">
        <v>227.266942</v>
      </c>
      <c r="I3409" s="3">
        <v>4</v>
      </c>
      <c r="P3409">
        <v>2</v>
      </c>
      <c r="Q3409" t="str">
        <f>CONCATENATE(C3409,E3409,G3409,I3409)</f>
        <v>14</v>
      </c>
    </row>
    <row r="3410" spans="1:17" x14ac:dyDescent="0.25">
      <c r="A3410">
        <v>3847</v>
      </c>
      <c r="B3410">
        <v>215.894047</v>
      </c>
      <c r="C3410" s="2">
        <v>1</v>
      </c>
      <c r="P3410">
        <v>1</v>
      </c>
      <c r="Q3410" t="str">
        <f>CONCATENATE(C3410,E3410,G3410,I3410)</f>
        <v>1</v>
      </c>
    </row>
    <row r="3411" spans="1:17" x14ac:dyDescent="0.25">
      <c r="A3411">
        <v>3848</v>
      </c>
      <c r="B3411">
        <v>215.908106</v>
      </c>
      <c r="C3411" s="2">
        <v>1</v>
      </c>
      <c r="P3411">
        <v>1</v>
      </c>
      <c r="Q3411" t="str">
        <f>CONCATENATE(C3411,E3411,G3411,I3411)</f>
        <v>1</v>
      </c>
    </row>
    <row r="3412" spans="1:17" x14ac:dyDescent="0.25">
      <c r="A3412">
        <v>3849</v>
      </c>
      <c r="B3412">
        <v>215.82235900000001</v>
      </c>
      <c r="C3412" s="2">
        <v>1</v>
      </c>
      <c r="P3412">
        <v>1</v>
      </c>
      <c r="Q3412" t="str">
        <f>CONCATENATE(C3412,E3412,G3412,I3412)</f>
        <v>1</v>
      </c>
    </row>
    <row r="3413" spans="1:17" x14ac:dyDescent="0.25">
      <c r="A3413">
        <v>3850</v>
      </c>
      <c r="B3413">
        <v>215.82235900000001</v>
      </c>
      <c r="C3413" s="2">
        <v>1</v>
      </c>
      <c r="F3413">
        <v>216.94223500000001</v>
      </c>
      <c r="G3413" s="4">
        <v>3</v>
      </c>
      <c r="P3413">
        <v>2</v>
      </c>
      <c r="Q3413" t="str">
        <f>CONCATENATE(C3413,E3413,G3413,I3413)</f>
        <v>13</v>
      </c>
    </row>
    <row r="3414" spans="1:17" x14ac:dyDescent="0.25">
      <c r="A3414">
        <v>3851</v>
      </c>
      <c r="D3414">
        <v>206.53853800000002</v>
      </c>
      <c r="E3414" s="5">
        <v>2</v>
      </c>
      <c r="F3414">
        <v>216.93468899999999</v>
      </c>
      <c r="G3414" s="4">
        <v>3</v>
      </c>
      <c r="P3414">
        <v>2</v>
      </c>
      <c r="Q3414" t="str">
        <f>CONCATENATE(C3414,E3414,G3414,I3414)</f>
        <v>23</v>
      </c>
    </row>
    <row r="3415" spans="1:17" x14ac:dyDescent="0.25">
      <c r="A3415">
        <v>3852</v>
      </c>
      <c r="D3415">
        <v>206.43077700000001</v>
      </c>
      <c r="E3415" s="5">
        <v>2</v>
      </c>
      <c r="F3415">
        <v>216.90786399999999</v>
      </c>
      <c r="G3415" s="4">
        <v>3</v>
      </c>
      <c r="P3415">
        <v>2</v>
      </c>
      <c r="Q3415" t="str">
        <f>CONCATENATE(C3415,E3415,G3415,I3415)</f>
        <v>23</v>
      </c>
    </row>
    <row r="3416" spans="1:17" x14ac:dyDescent="0.25">
      <c r="A3416">
        <v>3853</v>
      </c>
      <c r="D3416">
        <v>206.419794</v>
      </c>
      <c r="E3416" s="5">
        <v>2</v>
      </c>
      <c r="F3416">
        <v>216.912826</v>
      </c>
      <c r="G3416" s="4">
        <v>3</v>
      </c>
      <c r="P3416">
        <v>2</v>
      </c>
      <c r="Q3416" t="str">
        <f>CONCATENATE(C3416,E3416,G3416,I3416)</f>
        <v>23</v>
      </c>
    </row>
    <row r="3417" spans="1:17" x14ac:dyDescent="0.25">
      <c r="A3417">
        <v>3854</v>
      </c>
      <c r="D3417">
        <v>206.501284</v>
      </c>
      <c r="E3417" s="5">
        <v>2</v>
      </c>
      <c r="F3417">
        <v>216.87788599999999</v>
      </c>
      <c r="G3417" s="4">
        <v>3</v>
      </c>
      <c r="P3417">
        <v>2</v>
      </c>
      <c r="Q3417" t="str">
        <f>CONCATENATE(C3417,E3417,G3417,I3417)</f>
        <v>23</v>
      </c>
    </row>
    <row r="3418" spans="1:17" x14ac:dyDescent="0.25">
      <c r="A3418">
        <v>3855</v>
      </c>
      <c r="D3418">
        <v>206.53294600000001</v>
      </c>
      <c r="E3418" s="5">
        <v>2</v>
      </c>
      <c r="F3418">
        <v>216.85840099999999</v>
      </c>
      <c r="G3418" s="4">
        <v>3</v>
      </c>
      <c r="P3418">
        <v>2</v>
      </c>
      <c r="Q3418" t="str">
        <f>CONCATENATE(C3418,E3418,G3418,I3418)</f>
        <v>23</v>
      </c>
    </row>
    <row r="3419" spans="1:17" x14ac:dyDescent="0.25">
      <c r="A3419">
        <v>3856</v>
      </c>
      <c r="D3419">
        <v>206.51503600000001</v>
      </c>
      <c r="E3419" s="5">
        <v>2</v>
      </c>
      <c r="F3419">
        <v>216.880368</v>
      </c>
      <c r="G3419" s="4">
        <v>3</v>
      </c>
      <c r="P3419">
        <v>2</v>
      </c>
      <c r="Q3419" t="str">
        <f>CONCATENATE(C3419,E3419,G3419,I3419)</f>
        <v>23</v>
      </c>
    </row>
    <row r="3420" spans="1:17" x14ac:dyDescent="0.25">
      <c r="A3420">
        <v>3857</v>
      </c>
      <c r="D3420">
        <v>206.55244299999998</v>
      </c>
      <c r="E3420" s="5">
        <v>2</v>
      </c>
      <c r="F3420">
        <v>216.94058200000001</v>
      </c>
      <c r="G3420" s="4">
        <v>3</v>
      </c>
      <c r="P3420">
        <v>2</v>
      </c>
      <c r="Q3420" t="str">
        <f>CONCATENATE(C3420,E3420,G3420,I3420)</f>
        <v>23</v>
      </c>
    </row>
    <row r="3421" spans="1:17" x14ac:dyDescent="0.25">
      <c r="A3421">
        <v>3858</v>
      </c>
      <c r="D3421">
        <v>206.56784300000001</v>
      </c>
      <c r="E3421" s="5">
        <v>2</v>
      </c>
      <c r="F3421">
        <v>216.98187799999999</v>
      </c>
      <c r="G3421" s="4">
        <v>3</v>
      </c>
      <c r="P3421">
        <v>2</v>
      </c>
      <c r="Q3421" t="str">
        <f>CONCATENATE(C3421,E3421,G3421,I3421)</f>
        <v>23</v>
      </c>
    </row>
    <row r="3422" spans="1:17" x14ac:dyDescent="0.25">
      <c r="A3422">
        <v>3859</v>
      </c>
      <c r="D3422">
        <v>206.59005999999999</v>
      </c>
      <c r="E3422" s="5">
        <v>2</v>
      </c>
      <c r="F3422">
        <v>217.026535</v>
      </c>
      <c r="G3422" s="4">
        <v>3</v>
      </c>
      <c r="P3422">
        <v>2</v>
      </c>
      <c r="Q3422" t="str">
        <f>CONCATENATE(C3422,E3422,G3422,I3422)</f>
        <v>23</v>
      </c>
    </row>
    <row r="3423" spans="1:17" x14ac:dyDescent="0.25">
      <c r="A3423">
        <v>3860</v>
      </c>
      <c r="D3423">
        <v>206.578566</v>
      </c>
      <c r="E3423" s="5">
        <v>2</v>
      </c>
      <c r="F3423">
        <v>217.180093</v>
      </c>
      <c r="G3423" s="4">
        <v>3</v>
      </c>
      <c r="P3423">
        <v>2</v>
      </c>
      <c r="Q3423" t="str">
        <f>CONCATENATE(C3423,E3423,G3423,I3423)</f>
        <v>23</v>
      </c>
    </row>
    <row r="3424" spans="1:17" x14ac:dyDescent="0.25">
      <c r="A3424">
        <v>3861</v>
      </c>
      <c r="D3424">
        <v>206.53853800000002</v>
      </c>
      <c r="E3424" s="5">
        <v>2</v>
      </c>
      <c r="F3424">
        <v>216.94223500000001</v>
      </c>
      <c r="G3424" s="4">
        <v>3</v>
      </c>
      <c r="P3424">
        <v>2</v>
      </c>
      <c r="Q3424" t="str">
        <f>CONCATENATE(C3424,E3424,G3424,I3424)</f>
        <v>23</v>
      </c>
    </row>
    <row r="3425" spans="1:17" x14ac:dyDescent="0.25">
      <c r="A3425">
        <v>3862</v>
      </c>
      <c r="F3425">
        <v>216.94223500000001</v>
      </c>
      <c r="G3425" s="4">
        <v>3</v>
      </c>
      <c r="P3425">
        <v>1</v>
      </c>
      <c r="Q3425" t="str">
        <f>CONCATENATE(C3425,E3425,G3425,I3425)</f>
        <v>3</v>
      </c>
    </row>
    <row r="3426" spans="1:17" x14ac:dyDescent="0.25">
      <c r="A3426">
        <v>3863</v>
      </c>
      <c r="P3426">
        <v>0</v>
      </c>
      <c r="Q3426" t="str">
        <f>CONCATENATE(C3426,E3426,G3426,I3426)</f>
        <v/>
      </c>
    </row>
    <row r="3427" spans="1:17" x14ac:dyDescent="0.25">
      <c r="A3427">
        <v>3864</v>
      </c>
      <c r="H3427">
        <v>206.40902199999999</v>
      </c>
      <c r="I3427" s="3">
        <v>4</v>
      </c>
      <c r="P3427">
        <v>1</v>
      </c>
      <c r="Q3427" t="str">
        <f>CONCATENATE(C3427,E3427,G3427,I3427)</f>
        <v>4</v>
      </c>
    </row>
    <row r="3428" spans="1:17" x14ac:dyDescent="0.25">
      <c r="A3428">
        <v>3865</v>
      </c>
      <c r="H3428">
        <v>206.396647</v>
      </c>
      <c r="I3428" s="3">
        <v>4</v>
      </c>
      <c r="P3428">
        <v>1</v>
      </c>
      <c r="Q3428" t="str">
        <f>CONCATENATE(C3428,E3428,G3428,I3428)</f>
        <v>4</v>
      </c>
    </row>
    <row r="3429" spans="1:17" x14ac:dyDescent="0.25">
      <c r="A3429">
        <v>3866</v>
      </c>
      <c r="B3429">
        <v>194.15741600000001</v>
      </c>
      <c r="C3429" s="2">
        <v>1</v>
      </c>
      <c r="H3429">
        <v>206.383105</v>
      </c>
      <c r="I3429" s="3">
        <v>4</v>
      </c>
      <c r="P3429">
        <v>2</v>
      </c>
      <c r="Q3429" t="str">
        <f>CONCATENATE(C3429,E3429,G3429,I3429)</f>
        <v>14</v>
      </c>
    </row>
    <row r="3430" spans="1:17" x14ac:dyDescent="0.25">
      <c r="A3430">
        <v>3867</v>
      </c>
      <c r="B3430">
        <v>194.15099900000001</v>
      </c>
      <c r="C3430" s="2">
        <v>1</v>
      </c>
      <c r="H3430">
        <v>206.383105</v>
      </c>
      <c r="I3430" s="3">
        <v>4</v>
      </c>
      <c r="P3430">
        <v>2</v>
      </c>
      <c r="Q3430" t="str">
        <f>CONCATENATE(C3430,E3430,G3430,I3430)</f>
        <v>14</v>
      </c>
    </row>
    <row r="3431" spans="1:17" x14ac:dyDescent="0.25">
      <c r="A3431">
        <v>3868</v>
      </c>
      <c r="B3431">
        <v>194.14427799999999</v>
      </c>
      <c r="C3431" s="2">
        <v>1</v>
      </c>
      <c r="H3431">
        <v>206.383105</v>
      </c>
      <c r="I3431" s="3">
        <v>4</v>
      </c>
      <c r="P3431">
        <v>2</v>
      </c>
      <c r="Q3431" t="str">
        <f>CONCATENATE(C3431,E3431,G3431,I3431)</f>
        <v>14</v>
      </c>
    </row>
    <row r="3432" spans="1:17" x14ac:dyDescent="0.25">
      <c r="A3432">
        <v>3869</v>
      </c>
      <c r="B3432">
        <v>194.163523</v>
      </c>
      <c r="C3432" s="2">
        <v>1</v>
      </c>
      <c r="H3432">
        <v>206.41897399999999</v>
      </c>
      <c r="I3432" s="3">
        <v>4</v>
      </c>
      <c r="P3432">
        <v>2</v>
      </c>
      <c r="Q3432" t="str">
        <f>CONCATENATE(C3432,E3432,G3432,I3432)</f>
        <v>14</v>
      </c>
    </row>
    <row r="3433" spans="1:17" x14ac:dyDescent="0.25">
      <c r="A3433">
        <v>3870</v>
      </c>
      <c r="B3433">
        <v>194.18076500000001</v>
      </c>
      <c r="C3433" s="2">
        <v>1</v>
      </c>
      <c r="H3433">
        <v>206.39988499999998</v>
      </c>
      <c r="I3433" s="3">
        <v>4</v>
      </c>
      <c r="P3433">
        <v>2</v>
      </c>
      <c r="Q3433" t="str">
        <f>CONCATENATE(C3433,E3433,G3433,I3433)</f>
        <v>14</v>
      </c>
    </row>
    <row r="3434" spans="1:17" x14ac:dyDescent="0.25">
      <c r="A3434">
        <v>3871</v>
      </c>
      <c r="B3434">
        <v>194.175478</v>
      </c>
      <c r="C3434" s="2">
        <v>1</v>
      </c>
      <c r="H3434">
        <v>206.49025599999999</v>
      </c>
      <c r="I3434" s="3">
        <v>4</v>
      </c>
      <c r="P3434">
        <v>2</v>
      </c>
      <c r="Q3434" t="str">
        <f>CONCATENATE(C3434,E3434,G3434,I3434)</f>
        <v>14</v>
      </c>
    </row>
    <row r="3435" spans="1:17" x14ac:dyDescent="0.25">
      <c r="A3435">
        <v>3872</v>
      </c>
      <c r="B3435">
        <v>194.13139899999999</v>
      </c>
      <c r="C3435" s="2">
        <v>1</v>
      </c>
      <c r="H3435">
        <v>206.42204900000002</v>
      </c>
      <c r="I3435" s="3">
        <v>4</v>
      </c>
      <c r="P3435">
        <v>2</v>
      </c>
      <c r="Q3435" t="str">
        <f>CONCATENATE(C3435,E3435,G3435,I3435)</f>
        <v>14</v>
      </c>
    </row>
    <row r="3436" spans="1:17" x14ac:dyDescent="0.25">
      <c r="A3436">
        <v>3873</v>
      </c>
      <c r="B3436">
        <v>194.10845799999998</v>
      </c>
      <c r="C3436" s="2">
        <v>1</v>
      </c>
      <c r="H3436">
        <v>206.41840999999999</v>
      </c>
      <c r="I3436" s="3">
        <v>4</v>
      </c>
      <c r="P3436">
        <v>2</v>
      </c>
      <c r="Q3436" t="str">
        <f>CONCATENATE(C3436,E3436,G3436,I3436)</f>
        <v>14</v>
      </c>
    </row>
    <row r="3437" spans="1:17" x14ac:dyDescent="0.25">
      <c r="A3437">
        <v>3874</v>
      </c>
      <c r="B3437">
        <v>194.12708499999999</v>
      </c>
      <c r="C3437" s="2">
        <v>1</v>
      </c>
      <c r="H3437">
        <v>206.556296</v>
      </c>
      <c r="I3437" s="3">
        <v>4</v>
      </c>
      <c r="P3437">
        <v>2</v>
      </c>
      <c r="Q3437" t="str">
        <f>CONCATENATE(C3437,E3437,G3437,I3437)</f>
        <v>14</v>
      </c>
    </row>
    <row r="3438" spans="1:17" x14ac:dyDescent="0.25">
      <c r="A3438">
        <v>3875</v>
      </c>
      <c r="B3438">
        <v>194.16973000000002</v>
      </c>
      <c r="C3438" s="2">
        <v>1</v>
      </c>
      <c r="H3438">
        <v>206.40902199999999</v>
      </c>
      <c r="I3438" s="3">
        <v>4</v>
      </c>
      <c r="P3438">
        <v>2</v>
      </c>
      <c r="Q3438" t="str">
        <f>CONCATENATE(C3438,E3438,G3438,I3438)</f>
        <v>14</v>
      </c>
    </row>
    <row r="3439" spans="1:17" x14ac:dyDescent="0.25">
      <c r="A3439">
        <v>3876</v>
      </c>
      <c r="B3439">
        <v>194.16393099999999</v>
      </c>
      <c r="C3439" s="2">
        <v>1</v>
      </c>
      <c r="P3439">
        <v>1</v>
      </c>
      <c r="Q3439" t="str">
        <f>CONCATENATE(C3439,E3439,G3439,I3439)</f>
        <v>1</v>
      </c>
    </row>
    <row r="3440" spans="1:17" x14ac:dyDescent="0.25">
      <c r="A3440">
        <v>3877</v>
      </c>
      <c r="B3440">
        <v>194.15741600000001</v>
      </c>
      <c r="C3440" s="2">
        <v>1</v>
      </c>
      <c r="D3440">
        <v>184.29431399999999</v>
      </c>
      <c r="E3440" s="5">
        <v>2</v>
      </c>
      <c r="P3440">
        <v>2</v>
      </c>
      <c r="Q3440" t="str">
        <f>CONCATENATE(C3440,E3440,G3440,I3440)</f>
        <v>12</v>
      </c>
    </row>
    <row r="3441" spans="1:17" x14ac:dyDescent="0.25">
      <c r="A3441">
        <v>3878</v>
      </c>
      <c r="D3441">
        <v>184.24874700000001</v>
      </c>
      <c r="E3441" s="5">
        <v>2</v>
      </c>
      <c r="P3441">
        <v>1</v>
      </c>
      <c r="Q3441" t="str">
        <f>CONCATENATE(C3441,E3441,G3441,I3441)</f>
        <v>2</v>
      </c>
    </row>
    <row r="3442" spans="1:17" x14ac:dyDescent="0.25">
      <c r="A3442">
        <v>3879</v>
      </c>
      <c r="D3442">
        <v>184.28118000000001</v>
      </c>
      <c r="E3442" s="5">
        <v>2</v>
      </c>
      <c r="P3442">
        <v>1</v>
      </c>
      <c r="Q3442" t="str">
        <f>CONCATENATE(C3442,E3442,G3442,I3442)</f>
        <v>2</v>
      </c>
    </row>
    <row r="3443" spans="1:17" x14ac:dyDescent="0.25">
      <c r="A3443">
        <v>3880</v>
      </c>
      <c r="D3443">
        <v>184.27060900000001</v>
      </c>
      <c r="E3443" s="5">
        <v>2</v>
      </c>
      <c r="F3443">
        <v>193.99233100000001</v>
      </c>
      <c r="G3443" s="4">
        <v>3</v>
      </c>
      <c r="P3443">
        <v>2</v>
      </c>
      <c r="Q3443" t="str">
        <f>CONCATENATE(C3443,E3443,G3443,I3443)</f>
        <v>23</v>
      </c>
    </row>
    <row r="3444" spans="1:17" x14ac:dyDescent="0.25">
      <c r="A3444">
        <v>3881</v>
      </c>
      <c r="D3444">
        <v>184.296267</v>
      </c>
      <c r="E3444" s="5">
        <v>2</v>
      </c>
      <c r="F3444">
        <v>194.01870600000001</v>
      </c>
      <c r="G3444" s="4">
        <v>3</v>
      </c>
      <c r="P3444">
        <v>2</v>
      </c>
      <c r="Q3444" t="str">
        <f>CONCATENATE(C3444,E3444,G3444,I3444)</f>
        <v>23</v>
      </c>
    </row>
    <row r="3445" spans="1:17" x14ac:dyDescent="0.25">
      <c r="A3445">
        <v>3882</v>
      </c>
      <c r="D3445">
        <v>184.26516900000001</v>
      </c>
      <c r="E3445" s="5">
        <v>2</v>
      </c>
      <c r="F3445">
        <v>194.03913</v>
      </c>
      <c r="G3445" s="4">
        <v>3</v>
      </c>
      <c r="P3445">
        <v>2</v>
      </c>
      <c r="Q3445" t="str">
        <f>CONCATENATE(C3445,E3445,G3445,I3445)</f>
        <v>23</v>
      </c>
    </row>
    <row r="3446" spans="1:17" x14ac:dyDescent="0.25">
      <c r="A3446">
        <v>3883</v>
      </c>
      <c r="D3446">
        <v>184.28723400000001</v>
      </c>
      <c r="E3446" s="5">
        <v>2</v>
      </c>
      <c r="F3446">
        <v>194.04888</v>
      </c>
      <c r="G3446" s="4">
        <v>3</v>
      </c>
      <c r="P3446">
        <v>2</v>
      </c>
      <c r="Q3446" t="str">
        <f>CONCATENATE(C3446,E3446,G3446,I3446)</f>
        <v>23</v>
      </c>
    </row>
    <row r="3447" spans="1:17" x14ac:dyDescent="0.25">
      <c r="A3447">
        <v>3884</v>
      </c>
      <c r="D3447">
        <v>184.304529</v>
      </c>
      <c r="E3447" s="5">
        <v>2</v>
      </c>
      <c r="F3447">
        <v>194.03476899999998</v>
      </c>
      <c r="G3447" s="4">
        <v>3</v>
      </c>
      <c r="P3447">
        <v>2</v>
      </c>
      <c r="Q3447" t="str">
        <f>CONCATENATE(C3447,E3447,G3447,I3447)</f>
        <v>23</v>
      </c>
    </row>
    <row r="3448" spans="1:17" x14ac:dyDescent="0.25">
      <c r="A3448">
        <v>3885</v>
      </c>
      <c r="D3448">
        <v>184.290415</v>
      </c>
      <c r="E3448" s="5">
        <v>2</v>
      </c>
      <c r="F3448">
        <v>194.08418499999999</v>
      </c>
      <c r="G3448" s="4">
        <v>3</v>
      </c>
      <c r="P3448">
        <v>2</v>
      </c>
      <c r="Q3448" t="str">
        <f>CONCATENATE(C3448,E3448,G3448,I3448)</f>
        <v>23</v>
      </c>
    </row>
    <row r="3449" spans="1:17" x14ac:dyDescent="0.25">
      <c r="A3449">
        <v>3886</v>
      </c>
      <c r="D3449">
        <v>184.29991000000001</v>
      </c>
      <c r="E3449" s="5">
        <v>2</v>
      </c>
      <c r="F3449">
        <v>194.05883599999999</v>
      </c>
      <c r="G3449" s="4">
        <v>3</v>
      </c>
      <c r="P3449">
        <v>2</v>
      </c>
      <c r="Q3449" t="str">
        <f>CONCATENATE(C3449,E3449,G3449,I3449)</f>
        <v>23</v>
      </c>
    </row>
    <row r="3450" spans="1:17" x14ac:dyDescent="0.25">
      <c r="A3450">
        <v>3887</v>
      </c>
      <c r="D3450">
        <v>184.282973</v>
      </c>
      <c r="E3450" s="5">
        <v>2</v>
      </c>
      <c r="F3450">
        <v>194.081774</v>
      </c>
      <c r="G3450" s="4">
        <v>3</v>
      </c>
      <c r="P3450">
        <v>2</v>
      </c>
      <c r="Q3450" t="str">
        <f>CONCATENATE(C3450,E3450,G3450,I3450)</f>
        <v>23</v>
      </c>
    </row>
    <row r="3451" spans="1:17" x14ac:dyDescent="0.25">
      <c r="A3451">
        <v>3888</v>
      </c>
      <c r="D3451">
        <v>184.29431399999999</v>
      </c>
      <c r="E3451" s="5">
        <v>2</v>
      </c>
      <c r="F3451">
        <v>194.126215</v>
      </c>
      <c r="G3451" s="4">
        <v>3</v>
      </c>
      <c r="P3451">
        <v>2</v>
      </c>
      <c r="Q3451" t="str">
        <f>CONCATENATE(C3451,E3451,G3451,I3451)</f>
        <v>23</v>
      </c>
    </row>
    <row r="3452" spans="1:17" x14ac:dyDescent="0.25">
      <c r="A3452">
        <v>3889</v>
      </c>
      <c r="F3452">
        <v>194.10615000000001</v>
      </c>
      <c r="G3452" s="4">
        <v>3</v>
      </c>
      <c r="H3452">
        <v>184.57875999999999</v>
      </c>
      <c r="I3452" s="3">
        <v>4</v>
      </c>
      <c r="P3452">
        <v>2</v>
      </c>
      <c r="Q3452" t="str">
        <f>CONCATENATE(C3452,E3452,G3452,I3452)</f>
        <v>34</v>
      </c>
    </row>
    <row r="3453" spans="1:17" x14ac:dyDescent="0.25">
      <c r="A3453">
        <v>3890</v>
      </c>
      <c r="F3453">
        <v>193.99233100000001</v>
      </c>
      <c r="G3453" s="4">
        <v>3</v>
      </c>
      <c r="H3453">
        <v>184.53380799999999</v>
      </c>
      <c r="I3453" s="3">
        <v>4</v>
      </c>
      <c r="P3453">
        <v>2</v>
      </c>
      <c r="Q3453" t="str">
        <f>CONCATENATE(C3453,E3453,G3453,I3453)</f>
        <v>34</v>
      </c>
    </row>
    <row r="3454" spans="1:17" x14ac:dyDescent="0.25">
      <c r="A3454">
        <v>3891</v>
      </c>
      <c r="F3454">
        <v>193.99233100000001</v>
      </c>
      <c r="G3454" s="4">
        <v>3</v>
      </c>
      <c r="H3454">
        <v>184.51405199999999</v>
      </c>
      <c r="I3454" s="3">
        <v>4</v>
      </c>
      <c r="P3454">
        <v>2</v>
      </c>
      <c r="Q3454" t="str">
        <f>CONCATENATE(C3454,E3454,G3454,I3454)</f>
        <v>34</v>
      </c>
    </row>
    <row r="3455" spans="1:17" x14ac:dyDescent="0.25">
      <c r="A3455">
        <v>3892</v>
      </c>
      <c r="H3455">
        <v>184.54709800000001</v>
      </c>
      <c r="I3455" s="3">
        <v>4</v>
      </c>
      <c r="P3455">
        <v>1</v>
      </c>
      <c r="Q3455" t="str">
        <f>CONCATENATE(C3455,E3455,G3455,I3455)</f>
        <v>4</v>
      </c>
    </row>
    <row r="3456" spans="1:17" x14ac:dyDescent="0.25">
      <c r="A3456">
        <v>3893</v>
      </c>
      <c r="B3456">
        <v>169.841767</v>
      </c>
      <c r="C3456" s="2">
        <v>1</v>
      </c>
      <c r="H3456">
        <v>184.56634400000002</v>
      </c>
      <c r="I3456" s="3">
        <v>4</v>
      </c>
      <c r="P3456">
        <v>2</v>
      </c>
      <c r="Q3456" t="str">
        <f>CONCATENATE(C3456,E3456,G3456,I3456)</f>
        <v>14</v>
      </c>
    </row>
    <row r="3457" spans="1:17" x14ac:dyDescent="0.25">
      <c r="A3457">
        <v>3894</v>
      </c>
      <c r="B3457">
        <v>169.869067</v>
      </c>
      <c r="C3457" s="2">
        <v>1</v>
      </c>
      <c r="H3457">
        <v>184.54833099999999</v>
      </c>
      <c r="I3457" s="3">
        <v>4</v>
      </c>
      <c r="P3457">
        <v>2</v>
      </c>
      <c r="Q3457" t="str">
        <f>CONCATENATE(C3457,E3457,G3457,I3457)</f>
        <v>14</v>
      </c>
    </row>
    <row r="3458" spans="1:17" x14ac:dyDescent="0.25">
      <c r="A3458">
        <v>3895</v>
      </c>
      <c r="B3458">
        <v>169.93700999999999</v>
      </c>
      <c r="C3458" s="2">
        <v>1</v>
      </c>
      <c r="H3458">
        <v>184.516974</v>
      </c>
      <c r="I3458" s="3">
        <v>4</v>
      </c>
      <c r="P3458">
        <v>2</v>
      </c>
      <c r="Q3458" t="str">
        <f>CONCATENATE(C3458,E3458,G3458,I3458)</f>
        <v>14</v>
      </c>
    </row>
    <row r="3459" spans="1:17" x14ac:dyDescent="0.25">
      <c r="A3459">
        <v>3896</v>
      </c>
      <c r="B3459">
        <v>169.88066499999999</v>
      </c>
      <c r="C3459" s="2">
        <v>1</v>
      </c>
      <c r="H3459">
        <v>184.54217399999999</v>
      </c>
      <c r="I3459" s="3">
        <v>4</v>
      </c>
      <c r="P3459">
        <v>2</v>
      </c>
      <c r="Q3459" t="str">
        <f>CONCATENATE(C3459,E3459,G3459,I3459)</f>
        <v>14</v>
      </c>
    </row>
    <row r="3460" spans="1:17" x14ac:dyDescent="0.25">
      <c r="A3460">
        <v>3897</v>
      </c>
      <c r="B3460">
        <v>169.87943300000001</v>
      </c>
      <c r="C3460" s="2">
        <v>1</v>
      </c>
      <c r="H3460">
        <v>184.64075300000002</v>
      </c>
      <c r="I3460" s="3">
        <v>4</v>
      </c>
      <c r="P3460">
        <v>2</v>
      </c>
      <c r="Q3460" t="str">
        <f>CONCATENATE(C3460,E3460,G3460,I3460)</f>
        <v>14</v>
      </c>
    </row>
    <row r="3461" spans="1:17" x14ac:dyDescent="0.25">
      <c r="A3461">
        <v>3898</v>
      </c>
      <c r="B3461">
        <v>169.861265</v>
      </c>
      <c r="C3461" s="2">
        <v>1</v>
      </c>
      <c r="H3461">
        <v>184.557669</v>
      </c>
      <c r="I3461" s="3">
        <v>4</v>
      </c>
      <c r="P3461">
        <v>2</v>
      </c>
      <c r="Q3461" t="str">
        <f>CONCATENATE(C3461,E3461,G3461,I3461)</f>
        <v>14</v>
      </c>
    </row>
    <row r="3462" spans="1:17" x14ac:dyDescent="0.25">
      <c r="A3462">
        <v>3899</v>
      </c>
      <c r="B3462">
        <v>169.881485</v>
      </c>
      <c r="C3462" s="2">
        <v>1</v>
      </c>
      <c r="H3462">
        <v>184.57875999999999</v>
      </c>
      <c r="I3462" s="3">
        <v>4</v>
      </c>
      <c r="P3462">
        <v>2</v>
      </c>
      <c r="Q3462" t="str">
        <f>CONCATENATE(C3462,E3462,G3462,I3462)</f>
        <v>14</v>
      </c>
    </row>
    <row r="3463" spans="1:17" x14ac:dyDescent="0.25">
      <c r="A3463">
        <v>3900</v>
      </c>
      <c r="B3463">
        <v>169.88851599999998</v>
      </c>
      <c r="C3463" s="2">
        <v>1</v>
      </c>
      <c r="P3463">
        <v>1</v>
      </c>
      <c r="Q3463" t="str">
        <f>CONCATENATE(C3463,E3463,G3463,I3463)</f>
        <v>1</v>
      </c>
    </row>
    <row r="3464" spans="1:17" x14ac:dyDescent="0.25">
      <c r="A3464">
        <v>3901</v>
      </c>
      <c r="B3464">
        <v>169.83786600000002</v>
      </c>
      <c r="C3464" s="2">
        <v>1</v>
      </c>
      <c r="P3464">
        <v>1</v>
      </c>
      <c r="Q3464" t="str">
        <f>CONCATENATE(C3464,E3464,G3464,I3464)</f>
        <v>1</v>
      </c>
    </row>
    <row r="3465" spans="1:17" x14ac:dyDescent="0.25">
      <c r="A3465">
        <v>3902</v>
      </c>
      <c r="B3465">
        <v>169.90273100000002</v>
      </c>
      <c r="C3465" s="2">
        <v>1</v>
      </c>
      <c r="P3465">
        <v>1</v>
      </c>
      <c r="Q3465" t="str">
        <f>CONCATENATE(C3465,E3465,G3465,I3465)</f>
        <v>1</v>
      </c>
    </row>
    <row r="3466" spans="1:17" x14ac:dyDescent="0.25">
      <c r="A3466">
        <v>3903</v>
      </c>
      <c r="B3466">
        <v>169.901602</v>
      </c>
      <c r="C3466" s="2">
        <v>1</v>
      </c>
      <c r="P3466">
        <v>1</v>
      </c>
      <c r="Q3466" t="str">
        <f>CONCATENATE(C3466,E3466,G3466,I3466)</f>
        <v>1</v>
      </c>
    </row>
    <row r="3467" spans="1:17" x14ac:dyDescent="0.25">
      <c r="A3467">
        <v>3904</v>
      </c>
      <c r="B3467">
        <v>169.841767</v>
      </c>
      <c r="C3467" s="2">
        <v>1</v>
      </c>
      <c r="D3467">
        <v>162.65967599999999</v>
      </c>
      <c r="E3467" s="5">
        <v>2</v>
      </c>
      <c r="P3467">
        <v>2</v>
      </c>
      <c r="Q3467" t="str">
        <f>CONCATENATE(C3467,E3467,G3467,I3467)</f>
        <v>12</v>
      </c>
    </row>
    <row r="3468" spans="1:17" x14ac:dyDescent="0.25">
      <c r="A3468">
        <v>3905</v>
      </c>
      <c r="D3468">
        <v>162.66475600000001</v>
      </c>
      <c r="E3468" s="5">
        <v>2</v>
      </c>
      <c r="P3468">
        <v>1</v>
      </c>
      <c r="Q3468" t="str">
        <f>CONCATENATE(C3468,E3468,G3468,I3468)</f>
        <v>2</v>
      </c>
    </row>
    <row r="3469" spans="1:17" x14ac:dyDescent="0.25">
      <c r="A3469">
        <v>3906</v>
      </c>
      <c r="D3469">
        <v>162.67152899999999</v>
      </c>
      <c r="E3469" s="5">
        <v>2</v>
      </c>
      <c r="P3469">
        <v>1</v>
      </c>
      <c r="Q3469" t="str">
        <f>CONCATENATE(C3469,E3469,G3469,I3469)</f>
        <v>2</v>
      </c>
    </row>
    <row r="3470" spans="1:17" x14ac:dyDescent="0.25">
      <c r="A3470">
        <v>3907</v>
      </c>
      <c r="D3470">
        <v>162.66218900000001</v>
      </c>
      <c r="E3470" s="5">
        <v>2</v>
      </c>
      <c r="P3470">
        <v>1</v>
      </c>
      <c r="Q3470" t="str">
        <f>CONCATENATE(C3470,E3470,G3470,I3470)</f>
        <v>2</v>
      </c>
    </row>
    <row r="3471" spans="1:17" x14ac:dyDescent="0.25">
      <c r="A3471">
        <v>3908</v>
      </c>
      <c r="D3471">
        <v>162.68148500000001</v>
      </c>
      <c r="E3471" s="5">
        <v>2</v>
      </c>
      <c r="F3471">
        <v>168.88508300000001</v>
      </c>
      <c r="G3471" s="4">
        <v>3</v>
      </c>
      <c r="P3471">
        <v>2</v>
      </c>
      <c r="Q3471" t="str">
        <f>CONCATENATE(C3471,E3471,G3471,I3471)</f>
        <v>23</v>
      </c>
    </row>
    <row r="3472" spans="1:17" x14ac:dyDescent="0.25">
      <c r="A3472">
        <v>3909</v>
      </c>
      <c r="D3472">
        <v>162.69303099999999</v>
      </c>
      <c r="E3472" s="5">
        <v>2</v>
      </c>
      <c r="F3472">
        <v>168.85670299999998</v>
      </c>
      <c r="G3472" s="4">
        <v>3</v>
      </c>
      <c r="P3472">
        <v>2</v>
      </c>
      <c r="Q3472" t="str">
        <f>CONCATENATE(C3472,E3472,G3472,I3472)</f>
        <v>23</v>
      </c>
    </row>
    <row r="3473" spans="1:17" x14ac:dyDescent="0.25">
      <c r="A3473">
        <v>3910</v>
      </c>
      <c r="D3473">
        <v>162.69287700000001</v>
      </c>
      <c r="E3473" s="5">
        <v>2</v>
      </c>
      <c r="F3473">
        <v>168.83258499999999</v>
      </c>
      <c r="G3473" s="4">
        <v>3</v>
      </c>
      <c r="P3473">
        <v>2</v>
      </c>
      <c r="Q3473" t="str">
        <f>CONCATENATE(C3473,E3473,G3473,I3473)</f>
        <v>23</v>
      </c>
    </row>
    <row r="3474" spans="1:17" x14ac:dyDescent="0.25">
      <c r="A3474">
        <v>3911</v>
      </c>
      <c r="D3474">
        <v>162.68440900000002</v>
      </c>
      <c r="E3474" s="5">
        <v>2</v>
      </c>
      <c r="F3474">
        <v>168.87594799999999</v>
      </c>
      <c r="G3474" s="4">
        <v>3</v>
      </c>
      <c r="P3474">
        <v>2</v>
      </c>
      <c r="Q3474" t="str">
        <f>CONCATENATE(C3474,E3474,G3474,I3474)</f>
        <v>23</v>
      </c>
    </row>
    <row r="3475" spans="1:17" x14ac:dyDescent="0.25">
      <c r="A3475">
        <v>3912</v>
      </c>
      <c r="D3475">
        <v>162.74578300000002</v>
      </c>
      <c r="E3475" s="5">
        <v>2</v>
      </c>
      <c r="F3475">
        <v>168.816574</v>
      </c>
      <c r="G3475" s="4">
        <v>3</v>
      </c>
      <c r="P3475">
        <v>2</v>
      </c>
      <c r="Q3475" t="str">
        <f>CONCATENATE(C3475,E3475,G3475,I3475)</f>
        <v>23</v>
      </c>
    </row>
    <row r="3476" spans="1:17" x14ac:dyDescent="0.25">
      <c r="A3476">
        <v>3913</v>
      </c>
      <c r="D3476">
        <v>162.65967599999999</v>
      </c>
      <c r="E3476" s="5">
        <v>2</v>
      </c>
      <c r="F3476">
        <v>168.85414</v>
      </c>
      <c r="G3476" s="4">
        <v>3</v>
      </c>
      <c r="P3476">
        <v>2</v>
      </c>
      <c r="Q3476" t="str">
        <f>CONCATENATE(C3476,E3476,G3476,I3476)</f>
        <v>23</v>
      </c>
    </row>
    <row r="3477" spans="1:17" x14ac:dyDescent="0.25">
      <c r="A3477">
        <v>3914</v>
      </c>
      <c r="F3477">
        <v>168.84289999999999</v>
      </c>
      <c r="G3477" s="4">
        <v>3</v>
      </c>
      <c r="H3477">
        <v>162.96146400000001</v>
      </c>
      <c r="I3477" s="3">
        <v>4</v>
      </c>
      <c r="P3477">
        <v>2</v>
      </c>
      <c r="Q3477" t="str">
        <f>CONCATENATE(C3477,E3477,G3477,I3477)</f>
        <v>34</v>
      </c>
    </row>
    <row r="3478" spans="1:17" x14ac:dyDescent="0.25">
      <c r="A3478">
        <v>3915</v>
      </c>
      <c r="F3478">
        <v>168.83150699999999</v>
      </c>
      <c r="G3478" s="4">
        <v>3</v>
      </c>
      <c r="H3478">
        <v>162.99661499999999</v>
      </c>
      <c r="I3478" s="3">
        <v>4</v>
      </c>
      <c r="P3478">
        <v>2</v>
      </c>
      <c r="Q3478" t="str">
        <f>CONCATENATE(C3478,E3478,G3478,I3478)</f>
        <v>34</v>
      </c>
    </row>
    <row r="3479" spans="1:17" x14ac:dyDescent="0.25">
      <c r="A3479">
        <v>3916</v>
      </c>
      <c r="F3479">
        <v>168.86111700000001</v>
      </c>
      <c r="G3479" s="4">
        <v>3</v>
      </c>
      <c r="H3479">
        <v>163.00703300000001</v>
      </c>
      <c r="I3479" s="3">
        <v>4</v>
      </c>
      <c r="P3479">
        <v>2</v>
      </c>
      <c r="Q3479" t="str">
        <f>CONCATENATE(C3479,E3479,G3479,I3479)</f>
        <v>34</v>
      </c>
    </row>
    <row r="3480" spans="1:17" x14ac:dyDescent="0.25">
      <c r="A3480">
        <v>3917</v>
      </c>
      <c r="F3480">
        <v>168.837256</v>
      </c>
      <c r="G3480" s="4">
        <v>3</v>
      </c>
      <c r="H3480">
        <v>162.97645</v>
      </c>
      <c r="I3480" s="3">
        <v>4</v>
      </c>
      <c r="P3480">
        <v>2</v>
      </c>
      <c r="Q3480" t="str">
        <f>CONCATENATE(C3480,E3480,G3480,I3480)</f>
        <v>34</v>
      </c>
    </row>
    <row r="3481" spans="1:17" x14ac:dyDescent="0.25">
      <c r="A3481">
        <v>3918</v>
      </c>
      <c r="F3481">
        <v>168.88508300000001</v>
      </c>
      <c r="G3481" s="4">
        <v>3</v>
      </c>
      <c r="H3481">
        <v>162.98768799999999</v>
      </c>
      <c r="I3481" s="3">
        <v>4</v>
      </c>
      <c r="P3481">
        <v>2</v>
      </c>
      <c r="Q3481" t="str">
        <f>CONCATENATE(C3481,E3481,G3481,I3481)</f>
        <v>34</v>
      </c>
    </row>
    <row r="3482" spans="1:17" x14ac:dyDescent="0.25">
      <c r="A3482">
        <v>3919</v>
      </c>
      <c r="B3482">
        <v>151.41920300000001</v>
      </c>
      <c r="C3482" s="2">
        <v>1</v>
      </c>
      <c r="H3482">
        <v>162.998514</v>
      </c>
      <c r="I3482" s="3">
        <v>4</v>
      </c>
      <c r="P3482">
        <v>2</v>
      </c>
      <c r="Q3482" t="str">
        <f>CONCATENATE(C3482,E3482,G3482,I3482)</f>
        <v>14</v>
      </c>
    </row>
    <row r="3483" spans="1:17" x14ac:dyDescent="0.25">
      <c r="A3483">
        <v>3920</v>
      </c>
      <c r="B3483">
        <v>151.35120899999998</v>
      </c>
      <c r="C3483" s="2">
        <v>1</v>
      </c>
      <c r="H3483">
        <v>163.00451900000002</v>
      </c>
      <c r="I3483" s="3">
        <v>4</v>
      </c>
      <c r="P3483">
        <v>2</v>
      </c>
      <c r="Q3483" t="str">
        <f>CONCATENATE(C3483,E3483,G3483,I3483)</f>
        <v>14</v>
      </c>
    </row>
    <row r="3484" spans="1:17" x14ac:dyDescent="0.25">
      <c r="A3484">
        <v>3921</v>
      </c>
      <c r="B3484">
        <v>151.383128</v>
      </c>
      <c r="C3484" s="2">
        <v>1</v>
      </c>
      <c r="H3484">
        <v>162.991793</v>
      </c>
      <c r="I3484" s="3">
        <v>4</v>
      </c>
      <c r="P3484">
        <v>2</v>
      </c>
      <c r="Q3484" t="str">
        <f>CONCATENATE(C3484,E3484,G3484,I3484)</f>
        <v>14</v>
      </c>
    </row>
    <row r="3485" spans="1:17" x14ac:dyDescent="0.25">
      <c r="A3485">
        <v>3922</v>
      </c>
      <c r="B3485">
        <v>151.38841300000001</v>
      </c>
      <c r="C3485" s="2">
        <v>1</v>
      </c>
      <c r="H3485">
        <v>162.96987899999999</v>
      </c>
      <c r="I3485" s="3">
        <v>4</v>
      </c>
      <c r="P3485">
        <v>2</v>
      </c>
      <c r="Q3485" t="str">
        <f>CONCATENATE(C3485,E3485,G3485,I3485)</f>
        <v>14</v>
      </c>
    </row>
    <row r="3486" spans="1:17" x14ac:dyDescent="0.25">
      <c r="A3486">
        <v>3923</v>
      </c>
      <c r="B3486">
        <v>151.347103</v>
      </c>
      <c r="C3486" s="2">
        <v>1</v>
      </c>
      <c r="H3486">
        <v>162.955973</v>
      </c>
      <c r="I3486" s="3">
        <v>4</v>
      </c>
      <c r="P3486">
        <v>2</v>
      </c>
      <c r="Q3486" t="str">
        <f>CONCATENATE(C3486,E3486,G3486,I3486)</f>
        <v>14</v>
      </c>
    </row>
    <row r="3487" spans="1:17" x14ac:dyDescent="0.25">
      <c r="A3487">
        <v>3924</v>
      </c>
      <c r="B3487">
        <v>151.386258</v>
      </c>
      <c r="C3487" s="2">
        <v>1</v>
      </c>
      <c r="H3487">
        <v>162.96146400000001</v>
      </c>
      <c r="I3487" s="3">
        <v>4</v>
      </c>
      <c r="P3487">
        <v>2</v>
      </c>
      <c r="Q3487" t="str">
        <f>CONCATENATE(C3487,E3487,G3487,I3487)</f>
        <v>14</v>
      </c>
    </row>
    <row r="3488" spans="1:17" x14ac:dyDescent="0.25">
      <c r="A3488">
        <v>3925</v>
      </c>
      <c r="B3488">
        <v>151.41478999999998</v>
      </c>
      <c r="C3488" s="2">
        <v>1</v>
      </c>
      <c r="P3488">
        <v>1</v>
      </c>
      <c r="Q3488" t="str">
        <f>CONCATENATE(C3488,E3488,G3488,I3488)</f>
        <v>1</v>
      </c>
    </row>
    <row r="3489" spans="1:17" x14ac:dyDescent="0.25">
      <c r="A3489">
        <v>3926</v>
      </c>
      <c r="B3489">
        <v>151.41248000000002</v>
      </c>
      <c r="C3489" s="2">
        <v>1</v>
      </c>
      <c r="P3489">
        <v>1</v>
      </c>
      <c r="Q3489" t="str">
        <f>CONCATENATE(C3489,E3489,G3489,I3489)</f>
        <v>1</v>
      </c>
    </row>
    <row r="3490" spans="1:17" x14ac:dyDescent="0.25">
      <c r="A3490">
        <v>3927</v>
      </c>
      <c r="B3490">
        <v>151.452404</v>
      </c>
      <c r="C3490" s="2">
        <v>1</v>
      </c>
      <c r="P3490">
        <v>1</v>
      </c>
      <c r="Q3490" t="str">
        <f>CONCATENATE(C3490,E3490,G3490,I3490)</f>
        <v>1</v>
      </c>
    </row>
    <row r="3491" spans="1:17" x14ac:dyDescent="0.25">
      <c r="A3491">
        <v>3928</v>
      </c>
      <c r="B3491">
        <v>151.447734</v>
      </c>
      <c r="C3491" s="2">
        <v>1</v>
      </c>
      <c r="D3491">
        <v>136.038028</v>
      </c>
      <c r="E3491" s="5">
        <v>2</v>
      </c>
      <c r="P3491">
        <v>2</v>
      </c>
      <c r="Q3491" t="str">
        <f>CONCATENATE(C3491,E3491,G3491,I3491)</f>
        <v>12</v>
      </c>
    </row>
    <row r="3492" spans="1:17" x14ac:dyDescent="0.25">
      <c r="A3492">
        <v>3929</v>
      </c>
      <c r="B3492">
        <v>151.41920300000001</v>
      </c>
      <c r="C3492" s="2">
        <v>1</v>
      </c>
      <c r="D3492">
        <v>136.03931</v>
      </c>
      <c r="E3492" s="5">
        <v>2</v>
      </c>
      <c r="P3492">
        <v>2</v>
      </c>
      <c r="Q3492" t="str">
        <f>CONCATENATE(C3492,E3492,G3492,I3492)</f>
        <v>12</v>
      </c>
    </row>
    <row r="3493" spans="1:17" x14ac:dyDescent="0.25">
      <c r="A3493">
        <v>3930</v>
      </c>
      <c r="B3493">
        <v>151.41920300000001</v>
      </c>
      <c r="C3493" s="2">
        <v>1</v>
      </c>
      <c r="D3493">
        <v>136.01153100000002</v>
      </c>
      <c r="E3493" s="5">
        <v>2</v>
      </c>
      <c r="P3493">
        <v>2</v>
      </c>
      <c r="Q3493" t="str">
        <f>CONCATENATE(C3493,E3493,G3493,I3493)</f>
        <v>12</v>
      </c>
    </row>
    <row r="3494" spans="1:17" x14ac:dyDescent="0.25">
      <c r="A3494">
        <v>3931</v>
      </c>
      <c r="D3494">
        <v>136.01498000000001</v>
      </c>
      <c r="E3494" s="5">
        <v>2</v>
      </c>
      <c r="P3494">
        <v>1</v>
      </c>
      <c r="Q3494" t="str">
        <f>CONCATENATE(C3494,E3494,G3494,I3494)</f>
        <v>2</v>
      </c>
    </row>
    <row r="3495" spans="1:17" x14ac:dyDescent="0.25">
      <c r="A3495">
        <v>3932</v>
      </c>
      <c r="D3495">
        <v>136.004741</v>
      </c>
      <c r="E3495" s="5">
        <v>2</v>
      </c>
      <c r="P3495">
        <v>1</v>
      </c>
      <c r="Q3495" t="str">
        <f>CONCATENATE(C3495,E3495,G3495,I3495)</f>
        <v>2</v>
      </c>
    </row>
    <row r="3496" spans="1:17" x14ac:dyDescent="0.25">
      <c r="A3496">
        <v>3933</v>
      </c>
      <c r="D3496">
        <v>136.01137900000001</v>
      </c>
      <c r="E3496" s="5">
        <v>2</v>
      </c>
      <c r="P3496">
        <v>1</v>
      </c>
      <c r="Q3496" t="str">
        <f>CONCATENATE(C3496,E3496,G3496,I3496)</f>
        <v>2</v>
      </c>
    </row>
    <row r="3497" spans="1:17" x14ac:dyDescent="0.25">
      <c r="A3497">
        <v>3934</v>
      </c>
      <c r="D3497">
        <v>135.99249600000002</v>
      </c>
      <c r="E3497" s="5">
        <v>2</v>
      </c>
      <c r="F3497">
        <v>149.87618000000001</v>
      </c>
      <c r="G3497" s="4">
        <v>3</v>
      </c>
      <c r="P3497">
        <v>2</v>
      </c>
      <c r="Q3497" t="str">
        <f>CONCATENATE(C3497,E3497,G3497,I3497)</f>
        <v>23</v>
      </c>
    </row>
    <row r="3498" spans="1:17" x14ac:dyDescent="0.25">
      <c r="A3498">
        <v>3935</v>
      </c>
      <c r="D3498">
        <v>135.98951300000002</v>
      </c>
      <c r="E3498" s="5">
        <v>2</v>
      </c>
      <c r="F3498">
        <v>149.87618000000001</v>
      </c>
      <c r="G3498" s="4">
        <v>3</v>
      </c>
      <c r="P3498">
        <v>2</v>
      </c>
      <c r="Q3498" t="str">
        <f>CONCATENATE(C3498,E3498,G3498,I3498)</f>
        <v>23</v>
      </c>
    </row>
    <row r="3499" spans="1:17" x14ac:dyDescent="0.25">
      <c r="A3499">
        <v>3936</v>
      </c>
      <c r="D3499">
        <v>135.980762</v>
      </c>
      <c r="E3499" s="5">
        <v>2</v>
      </c>
      <c r="F3499">
        <v>149.87618000000001</v>
      </c>
      <c r="G3499" s="4">
        <v>3</v>
      </c>
      <c r="P3499">
        <v>2</v>
      </c>
      <c r="Q3499" t="str">
        <f>CONCATENATE(C3499,E3499,G3499,I3499)</f>
        <v>23</v>
      </c>
    </row>
    <row r="3500" spans="1:17" x14ac:dyDescent="0.25">
      <c r="A3500">
        <v>3937</v>
      </c>
      <c r="D3500">
        <v>136.038028</v>
      </c>
      <c r="E3500" s="5">
        <v>2</v>
      </c>
      <c r="F3500">
        <v>149.87618000000001</v>
      </c>
      <c r="G3500" s="4">
        <v>3</v>
      </c>
      <c r="P3500">
        <v>2</v>
      </c>
      <c r="Q3500" t="str">
        <f>CONCATENATE(C3500,E3500,G3500,I3500)</f>
        <v>23</v>
      </c>
    </row>
    <row r="3501" spans="1:17" x14ac:dyDescent="0.25">
      <c r="A3501">
        <v>3938</v>
      </c>
      <c r="F3501">
        <v>149.87618000000001</v>
      </c>
      <c r="G3501" s="4">
        <v>3</v>
      </c>
      <c r="P3501">
        <v>1</v>
      </c>
      <c r="Q3501" t="str">
        <f>CONCATENATE(C3501,E3501,G3501,I3501)</f>
        <v>3</v>
      </c>
    </row>
    <row r="3502" spans="1:17" x14ac:dyDescent="0.25">
      <c r="A3502">
        <v>3939</v>
      </c>
      <c r="F3502">
        <v>149.87618000000001</v>
      </c>
      <c r="G3502" s="4">
        <v>3</v>
      </c>
      <c r="P3502">
        <v>1</v>
      </c>
      <c r="Q3502" t="str">
        <f>CONCATENATE(C3502,E3502,G3502,I3502)</f>
        <v>3</v>
      </c>
    </row>
    <row r="3503" spans="1:17" x14ac:dyDescent="0.25">
      <c r="A3503">
        <v>3940</v>
      </c>
      <c r="F3503">
        <v>149.87618000000001</v>
      </c>
      <c r="G3503" s="4">
        <v>3</v>
      </c>
      <c r="H3503">
        <v>135.91079300000001</v>
      </c>
      <c r="I3503" s="3">
        <v>4</v>
      </c>
      <c r="P3503">
        <v>2</v>
      </c>
      <c r="Q3503" t="str">
        <f>CONCATENATE(C3503,E3503,G3503,I3503)</f>
        <v>34</v>
      </c>
    </row>
    <row r="3504" spans="1:17" x14ac:dyDescent="0.25">
      <c r="A3504">
        <v>3941</v>
      </c>
      <c r="F3504">
        <v>149.87618000000001</v>
      </c>
      <c r="G3504" s="4">
        <v>3</v>
      </c>
      <c r="H3504">
        <v>135.96327500000001</v>
      </c>
      <c r="I3504" s="3">
        <v>4</v>
      </c>
      <c r="P3504">
        <v>2</v>
      </c>
      <c r="Q3504" t="str">
        <f>CONCATENATE(C3504,E3504,G3504,I3504)</f>
        <v>34</v>
      </c>
    </row>
    <row r="3505" spans="1:17" x14ac:dyDescent="0.25">
      <c r="A3505">
        <v>3942</v>
      </c>
      <c r="F3505">
        <v>149.87618000000001</v>
      </c>
      <c r="G3505" s="4">
        <v>3</v>
      </c>
      <c r="H3505">
        <v>135.958843</v>
      </c>
      <c r="I3505" s="3">
        <v>4</v>
      </c>
      <c r="P3505">
        <v>2</v>
      </c>
      <c r="Q3505" t="str">
        <f>CONCATENATE(C3505,E3505,G3505,I3505)</f>
        <v>34</v>
      </c>
    </row>
    <row r="3506" spans="1:17" x14ac:dyDescent="0.25">
      <c r="A3506">
        <v>3943</v>
      </c>
      <c r="F3506">
        <v>149.87618000000001</v>
      </c>
      <c r="G3506" s="4">
        <v>3</v>
      </c>
      <c r="H3506">
        <v>135.977161</v>
      </c>
      <c r="I3506" s="3">
        <v>4</v>
      </c>
      <c r="P3506">
        <v>2</v>
      </c>
      <c r="Q3506" t="str">
        <f>CONCATENATE(C3506,E3506,G3506,I3506)</f>
        <v>34</v>
      </c>
    </row>
    <row r="3507" spans="1:17" x14ac:dyDescent="0.25">
      <c r="A3507">
        <v>3944</v>
      </c>
      <c r="B3507">
        <v>121.87166100000002</v>
      </c>
      <c r="C3507" s="2">
        <v>1</v>
      </c>
      <c r="F3507">
        <v>149.87618000000001</v>
      </c>
      <c r="G3507" s="4">
        <v>3</v>
      </c>
      <c r="H3507">
        <v>135.97094300000001</v>
      </c>
      <c r="I3507" s="3">
        <v>4</v>
      </c>
      <c r="P3507">
        <v>3</v>
      </c>
      <c r="Q3507" t="str">
        <f>CONCATENATE(C3507,E3507,G3507,I3507)</f>
        <v>134</v>
      </c>
    </row>
    <row r="3508" spans="1:17" x14ac:dyDescent="0.25">
      <c r="A3508">
        <v>3945</v>
      </c>
      <c r="B3508">
        <v>121.84506500000001</v>
      </c>
      <c r="C3508" s="2">
        <v>1</v>
      </c>
      <c r="F3508">
        <v>149.86550699999998</v>
      </c>
      <c r="G3508" s="4">
        <v>3</v>
      </c>
      <c r="H3508">
        <v>135.96229099999999</v>
      </c>
      <c r="I3508" s="3">
        <v>4</v>
      </c>
      <c r="P3508">
        <v>3</v>
      </c>
      <c r="Q3508" t="str">
        <f>CONCATENATE(C3508,E3508,G3508,I3508)</f>
        <v>134</v>
      </c>
    </row>
    <row r="3509" spans="1:17" x14ac:dyDescent="0.25">
      <c r="A3509">
        <v>3946</v>
      </c>
      <c r="B3509">
        <v>121.871047</v>
      </c>
      <c r="C3509" s="2">
        <v>1</v>
      </c>
      <c r="H3509">
        <v>135.95705000000001</v>
      </c>
      <c r="I3509" s="3">
        <v>4</v>
      </c>
      <c r="P3509">
        <v>2</v>
      </c>
      <c r="Q3509" t="str">
        <f>CONCATENATE(C3509,E3509,G3509,I3509)</f>
        <v>14</v>
      </c>
    </row>
    <row r="3510" spans="1:17" x14ac:dyDescent="0.25">
      <c r="A3510">
        <v>3947</v>
      </c>
      <c r="B3510">
        <v>121.90309500000001</v>
      </c>
      <c r="C3510" s="2">
        <v>1</v>
      </c>
      <c r="H3510">
        <v>136.001498</v>
      </c>
      <c r="I3510" s="3">
        <v>4</v>
      </c>
      <c r="P3510">
        <v>2</v>
      </c>
      <c r="Q3510" t="str">
        <f>CONCATENATE(C3510,E3510,G3510,I3510)</f>
        <v>14</v>
      </c>
    </row>
    <row r="3511" spans="1:17" x14ac:dyDescent="0.25">
      <c r="A3511">
        <v>3948</v>
      </c>
      <c r="B3511">
        <v>121.869449</v>
      </c>
      <c r="C3511" s="2">
        <v>1</v>
      </c>
      <c r="H3511">
        <v>136.00993700000001</v>
      </c>
      <c r="I3511" s="3">
        <v>4</v>
      </c>
      <c r="P3511">
        <v>2</v>
      </c>
      <c r="Q3511" t="str">
        <f>CONCATENATE(C3511,E3511,G3511,I3511)</f>
        <v>14</v>
      </c>
    </row>
    <row r="3512" spans="1:17" x14ac:dyDescent="0.25">
      <c r="A3512">
        <v>3949</v>
      </c>
      <c r="B3512">
        <v>121.90448700000002</v>
      </c>
      <c r="C3512" s="2">
        <v>1</v>
      </c>
      <c r="H3512">
        <v>136.01744400000001</v>
      </c>
      <c r="I3512" s="3">
        <v>4</v>
      </c>
      <c r="P3512">
        <v>2</v>
      </c>
      <c r="Q3512" t="str">
        <f>CONCATENATE(C3512,E3512,G3512,I3512)</f>
        <v>14</v>
      </c>
    </row>
    <row r="3513" spans="1:17" x14ac:dyDescent="0.25">
      <c r="A3513">
        <v>3950</v>
      </c>
      <c r="B3513">
        <v>121.88915200000001</v>
      </c>
      <c r="C3513" s="2">
        <v>1</v>
      </c>
      <c r="H3513">
        <v>135.91079300000001</v>
      </c>
      <c r="I3513" s="3">
        <v>4</v>
      </c>
      <c r="P3513">
        <v>2</v>
      </c>
      <c r="Q3513" t="str">
        <f>CONCATENATE(C3513,E3513,G3513,I3513)</f>
        <v>14</v>
      </c>
    </row>
    <row r="3514" spans="1:17" x14ac:dyDescent="0.25">
      <c r="A3514">
        <v>3951</v>
      </c>
      <c r="B3514">
        <v>121.89358100000001</v>
      </c>
      <c r="C3514" s="2">
        <v>1</v>
      </c>
      <c r="P3514">
        <v>1</v>
      </c>
      <c r="Q3514" t="str">
        <f>CONCATENATE(C3514,E3514,G3514,I3514)</f>
        <v>1</v>
      </c>
    </row>
    <row r="3515" spans="1:17" x14ac:dyDescent="0.25">
      <c r="A3515">
        <v>3952</v>
      </c>
      <c r="B3515">
        <v>121.906749</v>
      </c>
      <c r="C3515" s="2">
        <v>1</v>
      </c>
      <c r="P3515">
        <v>1</v>
      </c>
      <c r="Q3515" t="str">
        <f>CONCATENATE(C3515,E3515,G3515,I3515)</f>
        <v>1</v>
      </c>
    </row>
    <row r="3516" spans="1:17" x14ac:dyDescent="0.25">
      <c r="A3516">
        <v>3953</v>
      </c>
      <c r="B3516">
        <v>121.881747</v>
      </c>
      <c r="C3516" s="2">
        <v>1</v>
      </c>
      <c r="D3516">
        <v>114.776183</v>
      </c>
      <c r="E3516" s="5">
        <v>2</v>
      </c>
      <c r="P3516">
        <v>2</v>
      </c>
      <c r="Q3516" t="str">
        <f>CONCATENATE(C3516,E3516,G3516,I3516)</f>
        <v>12</v>
      </c>
    </row>
    <row r="3517" spans="1:17" x14ac:dyDescent="0.25">
      <c r="A3517">
        <v>3954</v>
      </c>
      <c r="B3517">
        <v>121.898723</v>
      </c>
      <c r="C3517" s="2">
        <v>1</v>
      </c>
      <c r="D3517">
        <v>114.78852800000001</v>
      </c>
      <c r="E3517" s="5">
        <v>2</v>
      </c>
      <c r="P3517">
        <v>2</v>
      </c>
      <c r="Q3517" t="str">
        <f>CONCATENATE(C3517,E3517,G3517,I3517)</f>
        <v>12</v>
      </c>
    </row>
    <row r="3518" spans="1:17" x14ac:dyDescent="0.25">
      <c r="A3518">
        <v>3955</v>
      </c>
      <c r="B3518">
        <v>121.843986</v>
      </c>
      <c r="C3518" s="2">
        <v>1</v>
      </c>
      <c r="D3518">
        <v>114.74484900000002</v>
      </c>
      <c r="E3518" s="5">
        <v>2</v>
      </c>
      <c r="P3518">
        <v>2</v>
      </c>
      <c r="Q3518" t="str">
        <f>CONCATENATE(C3518,E3518,G3518,I3518)</f>
        <v>12</v>
      </c>
    </row>
    <row r="3519" spans="1:17" x14ac:dyDescent="0.25">
      <c r="A3519">
        <v>3956</v>
      </c>
      <c r="B3519">
        <v>121.86888400000001</v>
      </c>
      <c r="C3519" s="2">
        <v>1</v>
      </c>
      <c r="D3519">
        <v>114.74346100000001</v>
      </c>
      <c r="E3519" s="5">
        <v>2</v>
      </c>
      <c r="P3519">
        <v>2</v>
      </c>
      <c r="Q3519" t="str">
        <f>CONCATENATE(C3519,E3519,G3519,I3519)</f>
        <v>12</v>
      </c>
    </row>
    <row r="3520" spans="1:17" x14ac:dyDescent="0.25">
      <c r="A3520">
        <v>3957</v>
      </c>
      <c r="D3520">
        <v>114.75370000000001</v>
      </c>
      <c r="E3520" s="5">
        <v>2</v>
      </c>
      <c r="P3520">
        <v>1</v>
      </c>
      <c r="Q3520" t="str">
        <f>CONCATENATE(C3520,E3520,G3520,I3520)</f>
        <v>2</v>
      </c>
    </row>
    <row r="3521" spans="1:17" x14ac:dyDescent="0.25">
      <c r="A3521">
        <v>3958</v>
      </c>
      <c r="D3521">
        <v>114.775462</v>
      </c>
      <c r="E3521" s="5">
        <v>2</v>
      </c>
      <c r="P3521">
        <v>1</v>
      </c>
      <c r="Q3521" t="str">
        <f>CONCATENATE(C3521,E3521,G3521,I3521)</f>
        <v>2</v>
      </c>
    </row>
    <row r="3522" spans="1:17" x14ac:dyDescent="0.25">
      <c r="A3522">
        <v>3959</v>
      </c>
      <c r="D3522">
        <v>114.74279300000001</v>
      </c>
      <c r="E3522" s="5">
        <v>2</v>
      </c>
      <c r="P3522">
        <v>1</v>
      </c>
      <c r="Q3522" t="str">
        <f>CONCATENATE(C3522,E3522,G3522,I3522)</f>
        <v>2</v>
      </c>
    </row>
    <row r="3523" spans="1:17" x14ac:dyDescent="0.25">
      <c r="A3523">
        <v>3960</v>
      </c>
      <c r="D3523">
        <v>114.768981</v>
      </c>
      <c r="E3523" s="5">
        <v>2</v>
      </c>
      <c r="F3523">
        <v>119.711932</v>
      </c>
      <c r="G3523" s="4">
        <v>3</v>
      </c>
      <c r="P3523">
        <v>2</v>
      </c>
      <c r="Q3523" t="str">
        <f>CONCATENATE(C3523,E3523,G3523,I3523)</f>
        <v>23</v>
      </c>
    </row>
    <row r="3524" spans="1:17" x14ac:dyDescent="0.25">
      <c r="A3524">
        <v>3961</v>
      </c>
      <c r="D3524">
        <v>114.76620400000002</v>
      </c>
      <c r="E3524" s="5">
        <v>2</v>
      </c>
      <c r="F3524">
        <v>119.71836400000001</v>
      </c>
      <c r="G3524" s="4">
        <v>3</v>
      </c>
      <c r="P3524">
        <v>2</v>
      </c>
      <c r="Q3524" t="str">
        <f>CONCATENATE(C3524,E3524,G3524,I3524)</f>
        <v>23</v>
      </c>
    </row>
    <row r="3525" spans="1:17" x14ac:dyDescent="0.25">
      <c r="A3525">
        <v>3962</v>
      </c>
      <c r="D3525">
        <v>114.75807500000001</v>
      </c>
      <c r="E3525" s="5">
        <v>2</v>
      </c>
      <c r="F3525">
        <v>119.71749</v>
      </c>
      <c r="G3525" s="4">
        <v>3</v>
      </c>
      <c r="P3525">
        <v>2</v>
      </c>
      <c r="Q3525" t="str">
        <f>CONCATENATE(C3525,E3525,G3525,I3525)</f>
        <v>23</v>
      </c>
    </row>
    <row r="3526" spans="1:17" x14ac:dyDescent="0.25">
      <c r="A3526">
        <v>3963</v>
      </c>
      <c r="D3526">
        <v>114.78852800000001</v>
      </c>
      <c r="E3526" s="5">
        <v>2</v>
      </c>
      <c r="F3526">
        <v>119.73060900000002</v>
      </c>
      <c r="G3526" s="4">
        <v>3</v>
      </c>
      <c r="H3526">
        <v>115.33634500000001</v>
      </c>
      <c r="I3526" s="3">
        <v>4</v>
      </c>
      <c r="P3526">
        <v>3</v>
      </c>
      <c r="Q3526" t="str">
        <f>CONCATENATE(C3526,E3526,G3526,I3526)</f>
        <v>234</v>
      </c>
    </row>
    <row r="3527" spans="1:17" x14ac:dyDescent="0.25">
      <c r="A3527">
        <v>3964</v>
      </c>
      <c r="D3527">
        <v>114.78852800000001</v>
      </c>
      <c r="E3527" s="5">
        <v>2</v>
      </c>
      <c r="F3527">
        <v>119.68698000000001</v>
      </c>
      <c r="G3527" s="4">
        <v>3</v>
      </c>
      <c r="H3527">
        <v>115.28140200000001</v>
      </c>
      <c r="I3527" s="3">
        <v>4</v>
      </c>
      <c r="P3527">
        <v>3</v>
      </c>
      <c r="Q3527" t="str">
        <f>CONCATENATE(C3527,E3527,G3527,I3527)</f>
        <v>234</v>
      </c>
    </row>
    <row r="3528" spans="1:17" x14ac:dyDescent="0.25">
      <c r="A3528">
        <v>3965</v>
      </c>
      <c r="F3528">
        <v>119.62205400000001</v>
      </c>
      <c r="G3528" s="4">
        <v>3</v>
      </c>
      <c r="H3528">
        <v>115.32595800000001</v>
      </c>
      <c r="I3528" s="3">
        <v>4</v>
      </c>
      <c r="P3528">
        <v>2</v>
      </c>
      <c r="Q3528" t="str">
        <f>CONCATENATE(C3528,E3528,G3528,I3528)</f>
        <v>34</v>
      </c>
    </row>
    <row r="3529" spans="1:17" x14ac:dyDescent="0.25">
      <c r="A3529">
        <v>3966</v>
      </c>
      <c r="F3529">
        <v>119.63784700000001</v>
      </c>
      <c r="G3529" s="4">
        <v>3</v>
      </c>
      <c r="H3529">
        <v>115.31504700000001</v>
      </c>
      <c r="I3529" s="3">
        <v>4</v>
      </c>
      <c r="P3529">
        <v>2</v>
      </c>
      <c r="Q3529" t="str">
        <f>CONCATENATE(C3529,E3529,G3529,I3529)</f>
        <v>34</v>
      </c>
    </row>
    <row r="3530" spans="1:17" x14ac:dyDescent="0.25">
      <c r="A3530">
        <v>3967</v>
      </c>
      <c r="F3530">
        <v>119.69588000000002</v>
      </c>
      <c r="G3530" s="4">
        <v>3</v>
      </c>
      <c r="H3530">
        <v>115.43533300000001</v>
      </c>
      <c r="I3530" s="3">
        <v>4</v>
      </c>
      <c r="P3530">
        <v>2</v>
      </c>
      <c r="Q3530" t="str">
        <f>CONCATENATE(C3530,E3530,G3530,I3530)</f>
        <v>34</v>
      </c>
    </row>
    <row r="3531" spans="1:17" x14ac:dyDescent="0.25">
      <c r="A3531">
        <v>3968</v>
      </c>
      <c r="F3531">
        <v>119.64721200000001</v>
      </c>
      <c r="G3531" s="4">
        <v>3</v>
      </c>
      <c r="H3531">
        <v>115.47402100000001</v>
      </c>
      <c r="I3531" s="3">
        <v>4</v>
      </c>
      <c r="P3531">
        <v>2</v>
      </c>
      <c r="Q3531" t="str">
        <f>CONCATENATE(C3531,E3531,G3531,I3531)</f>
        <v>34</v>
      </c>
    </row>
    <row r="3532" spans="1:17" x14ac:dyDescent="0.25">
      <c r="A3532">
        <v>3969</v>
      </c>
      <c r="F3532">
        <v>119.660178</v>
      </c>
      <c r="G3532" s="4">
        <v>3</v>
      </c>
      <c r="H3532">
        <v>115.389903</v>
      </c>
      <c r="I3532" s="3">
        <v>4</v>
      </c>
      <c r="P3532">
        <v>2</v>
      </c>
      <c r="Q3532" t="str">
        <f>CONCATENATE(C3532,E3532,G3532,I3532)</f>
        <v>34</v>
      </c>
    </row>
    <row r="3533" spans="1:17" x14ac:dyDescent="0.25">
      <c r="A3533">
        <v>3970</v>
      </c>
      <c r="F3533">
        <v>119.711932</v>
      </c>
      <c r="G3533" s="4">
        <v>3</v>
      </c>
      <c r="H3533">
        <v>115.35358400000001</v>
      </c>
      <c r="I3533" s="3">
        <v>4</v>
      </c>
      <c r="P3533">
        <v>2</v>
      </c>
      <c r="Q3533" t="str">
        <f>CONCATENATE(C3533,E3533,G3533,I3533)</f>
        <v>34</v>
      </c>
    </row>
    <row r="3534" spans="1:17" x14ac:dyDescent="0.25">
      <c r="A3534">
        <v>3971</v>
      </c>
      <c r="B3534">
        <v>98.148660000000007</v>
      </c>
      <c r="C3534" s="2">
        <v>1</v>
      </c>
      <c r="H3534">
        <v>115.44223000000001</v>
      </c>
      <c r="I3534" s="3">
        <v>4</v>
      </c>
      <c r="P3534">
        <v>2</v>
      </c>
      <c r="Q3534" t="str">
        <f>CONCATENATE(C3534,E3534,G3534,I3534)</f>
        <v>14</v>
      </c>
    </row>
    <row r="3535" spans="1:17" x14ac:dyDescent="0.25">
      <c r="A3535">
        <v>3972</v>
      </c>
      <c r="B3535">
        <v>98.181276000000011</v>
      </c>
      <c r="C3535" s="2">
        <v>1</v>
      </c>
      <c r="H3535">
        <v>115.38013000000001</v>
      </c>
      <c r="I3535" s="3">
        <v>4</v>
      </c>
      <c r="P3535">
        <v>2</v>
      </c>
      <c r="Q3535" t="str">
        <f>CONCATENATE(C3535,E3535,G3535,I3535)</f>
        <v>14</v>
      </c>
    </row>
    <row r="3536" spans="1:17" x14ac:dyDescent="0.25">
      <c r="A3536">
        <v>3973</v>
      </c>
      <c r="B3536">
        <v>98.236633000000012</v>
      </c>
      <c r="C3536" s="2">
        <v>1</v>
      </c>
      <c r="H3536">
        <v>115.37015100000001</v>
      </c>
      <c r="I3536" s="3">
        <v>4</v>
      </c>
      <c r="P3536">
        <v>2</v>
      </c>
      <c r="Q3536" t="str">
        <f>CONCATENATE(C3536,E3536,G3536,I3536)</f>
        <v>14</v>
      </c>
    </row>
    <row r="3537" spans="1:17" x14ac:dyDescent="0.25">
      <c r="A3537">
        <v>3974</v>
      </c>
      <c r="B3537">
        <v>98.207618000000011</v>
      </c>
      <c r="C3537" s="2">
        <v>1</v>
      </c>
      <c r="H3537">
        <v>115.342521</v>
      </c>
      <c r="I3537" s="3">
        <v>4</v>
      </c>
      <c r="P3537">
        <v>2</v>
      </c>
      <c r="Q3537" t="str">
        <f>CONCATENATE(C3537,E3537,G3537,I3537)</f>
        <v>14</v>
      </c>
    </row>
    <row r="3538" spans="1:17" x14ac:dyDescent="0.25">
      <c r="A3538">
        <v>3975</v>
      </c>
      <c r="B3538">
        <v>98.197070000000011</v>
      </c>
      <c r="C3538" s="2">
        <v>1</v>
      </c>
      <c r="H3538">
        <v>115.33634500000001</v>
      </c>
      <c r="I3538" s="3">
        <v>4</v>
      </c>
      <c r="P3538">
        <v>2</v>
      </c>
      <c r="Q3538" t="str">
        <f>CONCATENATE(C3538,E3538,G3538,I3538)</f>
        <v>14</v>
      </c>
    </row>
    <row r="3539" spans="1:17" x14ac:dyDescent="0.25">
      <c r="A3539">
        <v>3976</v>
      </c>
      <c r="B3539">
        <v>98.182048000000009</v>
      </c>
      <c r="C3539" s="2">
        <v>1</v>
      </c>
      <c r="P3539">
        <v>1</v>
      </c>
      <c r="Q3539" t="str">
        <f>CONCATENATE(C3539,E3539,G3539,I3539)</f>
        <v>1</v>
      </c>
    </row>
    <row r="3540" spans="1:17" x14ac:dyDescent="0.25">
      <c r="A3540">
        <v>3977</v>
      </c>
      <c r="B3540">
        <v>98.183694000000003</v>
      </c>
      <c r="C3540" s="2">
        <v>1</v>
      </c>
      <c r="P3540">
        <v>1</v>
      </c>
      <c r="Q3540" t="str">
        <f>CONCATENATE(C3540,E3540,G3540,I3540)</f>
        <v>1</v>
      </c>
    </row>
    <row r="3541" spans="1:17" x14ac:dyDescent="0.25">
      <c r="A3541">
        <v>3978</v>
      </c>
      <c r="B3541">
        <v>98.252223000000015</v>
      </c>
      <c r="C3541" s="2">
        <v>1</v>
      </c>
      <c r="P3541">
        <v>1</v>
      </c>
      <c r="Q3541" t="str">
        <f>CONCATENATE(C3541,E3541,G3541,I3541)</f>
        <v>1</v>
      </c>
    </row>
    <row r="3542" spans="1:17" x14ac:dyDescent="0.25">
      <c r="A3542">
        <v>3979</v>
      </c>
      <c r="B3542">
        <v>98.223310000000012</v>
      </c>
      <c r="C3542" s="2">
        <v>1</v>
      </c>
      <c r="P3542">
        <v>1</v>
      </c>
      <c r="Q3542" t="str">
        <f>CONCATENATE(C3542,E3542,G3542,I3542)</f>
        <v>1</v>
      </c>
    </row>
    <row r="3543" spans="1:17" x14ac:dyDescent="0.25">
      <c r="A3543">
        <v>3980</v>
      </c>
      <c r="B3543">
        <v>98.230924000000016</v>
      </c>
      <c r="C3543" s="2">
        <v>1</v>
      </c>
      <c r="D3543">
        <v>91.432967000000005</v>
      </c>
      <c r="E3543" s="5">
        <v>2</v>
      </c>
      <c r="P3543">
        <v>2</v>
      </c>
      <c r="Q3543" t="str">
        <f>CONCATENATE(C3543,E3543,G3543,I3543)</f>
        <v>12</v>
      </c>
    </row>
    <row r="3544" spans="1:17" x14ac:dyDescent="0.25">
      <c r="A3544">
        <v>3981</v>
      </c>
      <c r="B3544">
        <v>98.222745000000003</v>
      </c>
      <c r="C3544" s="2">
        <v>1</v>
      </c>
      <c r="D3544">
        <v>91.422008000000005</v>
      </c>
      <c r="E3544" s="5">
        <v>2</v>
      </c>
      <c r="P3544">
        <v>2</v>
      </c>
      <c r="Q3544" t="str">
        <f>CONCATENATE(C3544,E3544,G3544,I3544)</f>
        <v>12</v>
      </c>
    </row>
    <row r="3545" spans="1:17" x14ac:dyDescent="0.25">
      <c r="A3545">
        <v>3982</v>
      </c>
      <c r="B3545">
        <v>98.121698000000009</v>
      </c>
      <c r="C3545" s="2">
        <v>1</v>
      </c>
      <c r="D3545">
        <v>91.430602000000007</v>
      </c>
      <c r="E3545" s="5">
        <v>2</v>
      </c>
      <c r="P3545">
        <v>2</v>
      </c>
      <c r="Q3545" t="str">
        <f>CONCATENATE(C3545,E3545,G3545,I3545)</f>
        <v>12</v>
      </c>
    </row>
    <row r="3546" spans="1:17" x14ac:dyDescent="0.25">
      <c r="A3546">
        <v>3983</v>
      </c>
      <c r="B3546">
        <v>98.148660000000007</v>
      </c>
      <c r="C3546" s="2">
        <v>1</v>
      </c>
      <c r="D3546">
        <v>91.427051000000006</v>
      </c>
      <c r="E3546" s="5">
        <v>2</v>
      </c>
      <c r="P3546">
        <v>2</v>
      </c>
      <c r="Q3546" t="str">
        <f>CONCATENATE(C3546,E3546,G3546,I3546)</f>
        <v>12</v>
      </c>
    </row>
    <row r="3547" spans="1:17" x14ac:dyDescent="0.25">
      <c r="A3547">
        <v>3984</v>
      </c>
      <c r="D3547">
        <v>91.430396000000002</v>
      </c>
      <c r="E3547" s="5">
        <v>2</v>
      </c>
      <c r="P3547">
        <v>1</v>
      </c>
      <c r="Q3547" t="str">
        <f>CONCATENATE(C3547,E3547,G3547,I3547)</f>
        <v>2</v>
      </c>
    </row>
    <row r="3548" spans="1:17" x14ac:dyDescent="0.25">
      <c r="A3548">
        <v>3985</v>
      </c>
      <c r="D3548">
        <v>91.445625000000007</v>
      </c>
      <c r="E3548" s="5">
        <v>2</v>
      </c>
      <c r="P3548">
        <v>1</v>
      </c>
      <c r="Q3548" t="str">
        <f>CONCATENATE(C3548,E3548,G3548,I3548)</f>
        <v>2</v>
      </c>
    </row>
    <row r="3549" spans="1:17" x14ac:dyDescent="0.25">
      <c r="A3549">
        <v>3986</v>
      </c>
      <c r="D3549">
        <v>91.421030999999999</v>
      </c>
      <c r="E3549" s="5">
        <v>2</v>
      </c>
      <c r="P3549">
        <v>1</v>
      </c>
      <c r="Q3549" t="str">
        <f>CONCATENATE(C3549,E3549,G3549,I3549)</f>
        <v>2</v>
      </c>
    </row>
    <row r="3550" spans="1:17" x14ac:dyDescent="0.25">
      <c r="A3550">
        <v>3987</v>
      </c>
      <c r="D3550">
        <v>91.441663000000005</v>
      </c>
      <c r="E3550" s="5">
        <v>2</v>
      </c>
      <c r="F3550">
        <v>95.677257000000012</v>
      </c>
      <c r="G3550" s="4">
        <v>3</v>
      </c>
      <c r="P3550">
        <v>2</v>
      </c>
      <c r="Q3550" t="str">
        <f>CONCATENATE(C3550,E3550,G3550,I3550)</f>
        <v>23</v>
      </c>
    </row>
    <row r="3551" spans="1:17" x14ac:dyDescent="0.25">
      <c r="A3551">
        <v>3988</v>
      </c>
      <c r="D3551">
        <v>91.393712000000008</v>
      </c>
      <c r="E3551" s="5">
        <v>2</v>
      </c>
      <c r="F3551">
        <v>95.712400000000002</v>
      </c>
      <c r="G3551" s="4">
        <v>3</v>
      </c>
      <c r="P3551">
        <v>2</v>
      </c>
      <c r="Q3551" t="str">
        <f>CONCATENATE(C3551,E3551,G3551,I3551)</f>
        <v>23</v>
      </c>
    </row>
    <row r="3552" spans="1:17" x14ac:dyDescent="0.25">
      <c r="A3552">
        <v>3989</v>
      </c>
      <c r="D3552">
        <v>91.389032000000014</v>
      </c>
      <c r="E3552" s="5">
        <v>2</v>
      </c>
      <c r="F3552">
        <v>95.722327000000007</v>
      </c>
      <c r="G3552" s="4">
        <v>3</v>
      </c>
      <c r="P3552">
        <v>2</v>
      </c>
      <c r="Q3552" t="str">
        <f>CONCATENATE(C3552,E3552,G3552,I3552)</f>
        <v>23</v>
      </c>
    </row>
    <row r="3553" spans="1:17" x14ac:dyDescent="0.25">
      <c r="A3553">
        <v>3990</v>
      </c>
      <c r="D3553">
        <v>91.432967000000005</v>
      </c>
      <c r="E3553" s="5">
        <v>2</v>
      </c>
      <c r="F3553">
        <v>95.736885999999998</v>
      </c>
      <c r="G3553" s="4">
        <v>3</v>
      </c>
      <c r="P3553">
        <v>2</v>
      </c>
      <c r="Q3553" t="str">
        <f>CONCATENATE(C3553,E3553,G3553,I3553)</f>
        <v>23</v>
      </c>
    </row>
    <row r="3554" spans="1:17" x14ac:dyDescent="0.25">
      <c r="A3554">
        <v>3991</v>
      </c>
      <c r="F3554">
        <v>95.726495</v>
      </c>
      <c r="G3554" s="4">
        <v>3</v>
      </c>
      <c r="H3554">
        <v>91.269002</v>
      </c>
      <c r="I3554" s="3">
        <v>4</v>
      </c>
      <c r="P3554">
        <v>2</v>
      </c>
      <c r="Q3554" t="str">
        <f>CONCATENATE(C3554,E3554,G3554,I3554)</f>
        <v>34</v>
      </c>
    </row>
    <row r="3555" spans="1:17" x14ac:dyDescent="0.25">
      <c r="A3555">
        <v>3992</v>
      </c>
      <c r="F3555">
        <v>95.679574000000002</v>
      </c>
      <c r="G3555" s="4">
        <v>3</v>
      </c>
      <c r="H3555">
        <v>91.392324000000002</v>
      </c>
      <c r="I3555" s="3">
        <v>4</v>
      </c>
      <c r="P3555">
        <v>2</v>
      </c>
      <c r="Q3555" t="str">
        <f>CONCATENATE(C3555,E3555,G3555,I3555)</f>
        <v>34</v>
      </c>
    </row>
    <row r="3556" spans="1:17" x14ac:dyDescent="0.25">
      <c r="A3556">
        <v>3993</v>
      </c>
      <c r="F3556">
        <v>95.667793000000003</v>
      </c>
      <c r="G3556" s="4">
        <v>3</v>
      </c>
      <c r="H3556">
        <v>91.373441000000014</v>
      </c>
      <c r="I3556" s="3">
        <v>4</v>
      </c>
      <c r="P3556">
        <v>2</v>
      </c>
      <c r="Q3556" t="str">
        <f>CONCATENATE(C3556,E3556,G3556,I3556)</f>
        <v>34</v>
      </c>
    </row>
    <row r="3557" spans="1:17" x14ac:dyDescent="0.25">
      <c r="A3557">
        <v>3994</v>
      </c>
      <c r="F3557">
        <v>95.704988000000014</v>
      </c>
      <c r="G3557" s="4">
        <v>3</v>
      </c>
      <c r="H3557">
        <v>91.332799000000009</v>
      </c>
      <c r="I3557" s="3">
        <v>4</v>
      </c>
      <c r="P3557">
        <v>2</v>
      </c>
      <c r="Q3557" t="str">
        <f>CONCATENATE(C3557,E3557,G3557,I3557)</f>
        <v>34</v>
      </c>
    </row>
    <row r="3558" spans="1:17" x14ac:dyDescent="0.25">
      <c r="A3558">
        <v>3995</v>
      </c>
      <c r="F3558">
        <v>95.712192000000016</v>
      </c>
      <c r="G3558" s="4">
        <v>3</v>
      </c>
      <c r="H3558">
        <v>91.265916000000004</v>
      </c>
      <c r="I3558" s="3">
        <v>4</v>
      </c>
      <c r="P3558">
        <v>2</v>
      </c>
      <c r="Q3558" t="str">
        <f>CONCATENATE(C3558,E3558,G3558,I3558)</f>
        <v>34</v>
      </c>
    </row>
    <row r="3559" spans="1:17" x14ac:dyDescent="0.25">
      <c r="A3559">
        <v>3996</v>
      </c>
      <c r="F3559">
        <v>95.716001000000006</v>
      </c>
      <c r="G3559" s="4">
        <v>3</v>
      </c>
      <c r="H3559">
        <v>91.32986600000001</v>
      </c>
      <c r="I3559" s="3">
        <v>4</v>
      </c>
      <c r="P3559">
        <v>2</v>
      </c>
      <c r="Q3559" t="str">
        <f>CONCATENATE(C3559,E3559,G3559,I3559)</f>
        <v>34</v>
      </c>
    </row>
    <row r="3560" spans="1:17" x14ac:dyDescent="0.25">
      <c r="A3560">
        <v>3997</v>
      </c>
      <c r="F3560">
        <v>95.677257000000012</v>
      </c>
      <c r="G3560" s="4">
        <v>3</v>
      </c>
      <c r="H3560">
        <v>91.332748000000009</v>
      </c>
      <c r="I3560" s="3">
        <v>4</v>
      </c>
      <c r="P3560">
        <v>2</v>
      </c>
      <c r="Q3560" t="str">
        <f>CONCATENATE(C3560,E3560,G3560,I3560)</f>
        <v>34</v>
      </c>
    </row>
    <row r="3561" spans="1:17" x14ac:dyDescent="0.25">
      <c r="A3561">
        <v>3998</v>
      </c>
      <c r="H3561">
        <v>91.284745000000015</v>
      </c>
      <c r="I3561" s="3">
        <v>4</v>
      </c>
      <c r="P3561">
        <v>1</v>
      </c>
      <c r="Q3561" t="str">
        <f>CONCATENATE(C3561,E3561,G3561,I3561)</f>
        <v>4</v>
      </c>
    </row>
    <row r="3562" spans="1:17" x14ac:dyDescent="0.25">
      <c r="A3562">
        <v>3999</v>
      </c>
      <c r="B3562">
        <v>77.06420700000001</v>
      </c>
      <c r="C3562" s="2">
        <v>1</v>
      </c>
      <c r="H3562">
        <v>91.289377999999999</v>
      </c>
      <c r="I3562" s="3">
        <v>4</v>
      </c>
      <c r="P3562">
        <v>2</v>
      </c>
      <c r="Q3562" t="str">
        <f>CONCATENATE(C3562,E3562,G3562,I3562)</f>
        <v>14</v>
      </c>
    </row>
    <row r="3563" spans="1:17" x14ac:dyDescent="0.25">
      <c r="A3563">
        <v>4000</v>
      </c>
      <c r="B3563">
        <v>76.979987000000008</v>
      </c>
      <c r="C3563" s="2">
        <v>1</v>
      </c>
      <c r="H3563">
        <v>91.302188000000001</v>
      </c>
      <c r="I3563" s="3">
        <v>4</v>
      </c>
      <c r="P3563">
        <v>2</v>
      </c>
      <c r="Q3563" t="str">
        <f>CONCATENATE(C3563,E3563,G3563,I3563)</f>
        <v>14</v>
      </c>
    </row>
    <row r="3564" spans="1:17" x14ac:dyDescent="0.25">
      <c r="A3564">
        <v>4001</v>
      </c>
      <c r="B3564">
        <v>76.990895000000009</v>
      </c>
      <c r="C3564" s="2">
        <v>1</v>
      </c>
      <c r="H3564">
        <v>91.327087000000006</v>
      </c>
      <c r="I3564" s="3">
        <v>4</v>
      </c>
      <c r="P3564">
        <v>2</v>
      </c>
      <c r="Q3564" t="str">
        <f>CONCATENATE(C3564,E3564,G3564,I3564)</f>
        <v>14</v>
      </c>
    </row>
    <row r="3565" spans="1:17" x14ac:dyDescent="0.25">
      <c r="A3565">
        <v>4002</v>
      </c>
      <c r="B3565">
        <v>76.970573000000002</v>
      </c>
      <c r="C3565" s="2">
        <v>1</v>
      </c>
      <c r="H3565">
        <v>91.269002</v>
      </c>
      <c r="I3565" s="3">
        <v>4</v>
      </c>
      <c r="P3565">
        <v>2</v>
      </c>
      <c r="Q3565" t="str">
        <f>CONCATENATE(C3565,E3565,G3565,I3565)</f>
        <v>14</v>
      </c>
    </row>
    <row r="3566" spans="1:17" x14ac:dyDescent="0.25">
      <c r="A3566">
        <v>4003</v>
      </c>
      <c r="B3566">
        <v>76.999641000000011</v>
      </c>
      <c r="C3566" s="2">
        <v>1</v>
      </c>
      <c r="P3566">
        <v>1</v>
      </c>
      <c r="Q3566" t="str">
        <f>CONCATENATE(C3566,E3566,G3566,I3566)</f>
        <v>1</v>
      </c>
    </row>
    <row r="3567" spans="1:17" x14ac:dyDescent="0.25">
      <c r="A3567">
        <v>4004</v>
      </c>
      <c r="B3567">
        <v>77.002933000000013</v>
      </c>
      <c r="C3567" s="2">
        <v>1</v>
      </c>
      <c r="P3567">
        <v>1</v>
      </c>
      <c r="Q3567" t="str">
        <f>CONCATENATE(C3567,E3567,G3567,I3567)</f>
        <v>1</v>
      </c>
    </row>
    <row r="3568" spans="1:17" x14ac:dyDescent="0.25">
      <c r="A3568">
        <v>4005</v>
      </c>
      <c r="B3568">
        <v>77.005506000000011</v>
      </c>
      <c r="C3568" s="2">
        <v>1</v>
      </c>
      <c r="P3568">
        <v>1</v>
      </c>
      <c r="Q3568" t="str">
        <f>CONCATENATE(C3568,E3568,G3568,I3568)</f>
        <v>1</v>
      </c>
    </row>
    <row r="3569" spans="1:17" x14ac:dyDescent="0.25">
      <c r="A3569">
        <v>4006</v>
      </c>
      <c r="B3569">
        <v>77.026857000000007</v>
      </c>
      <c r="C3569" s="2">
        <v>1</v>
      </c>
      <c r="P3569">
        <v>1</v>
      </c>
      <c r="Q3569" t="str">
        <f>CONCATENATE(C3569,E3569,G3569,I3569)</f>
        <v>1</v>
      </c>
    </row>
    <row r="3570" spans="1:17" x14ac:dyDescent="0.25">
      <c r="A3570">
        <v>4007</v>
      </c>
      <c r="B3570">
        <v>77.019191000000006</v>
      </c>
      <c r="C3570" s="2">
        <v>1</v>
      </c>
      <c r="D3570">
        <v>72.314390000000003</v>
      </c>
      <c r="E3570" s="5">
        <v>2</v>
      </c>
      <c r="P3570">
        <v>2</v>
      </c>
      <c r="Q3570" t="str">
        <f>CONCATENATE(C3570,E3570,G3570,I3570)</f>
        <v>12</v>
      </c>
    </row>
    <row r="3571" spans="1:17" x14ac:dyDescent="0.25">
      <c r="A3571">
        <v>4008</v>
      </c>
      <c r="B3571">
        <v>77.015641000000002</v>
      </c>
      <c r="C3571" s="2">
        <v>1</v>
      </c>
      <c r="D3571">
        <v>72.259135000000015</v>
      </c>
      <c r="E3571" s="5">
        <v>2</v>
      </c>
      <c r="P3571">
        <v>2</v>
      </c>
      <c r="Q3571" t="str">
        <f>CONCATENATE(C3571,E3571,G3571,I3571)</f>
        <v>12</v>
      </c>
    </row>
    <row r="3572" spans="1:17" x14ac:dyDescent="0.25">
      <c r="A3572">
        <v>4009</v>
      </c>
      <c r="B3572">
        <v>77.029634000000001</v>
      </c>
      <c r="C3572" s="2">
        <v>1</v>
      </c>
      <c r="D3572">
        <v>72.227134000000007</v>
      </c>
      <c r="E3572" s="5">
        <v>2</v>
      </c>
      <c r="P3572">
        <v>2</v>
      </c>
      <c r="Q3572" t="str">
        <f>CONCATENATE(C3572,E3572,G3572,I3572)</f>
        <v>12</v>
      </c>
    </row>
    <row r="3573" spans="1:17" x14ac:dyDescent="0.25">
      <c r="A3573">
        <v>4010</v>
      </c>
      <c r="B3573">
        <v>77.06420700000001</v>
      </c>
      <c r="C3573" s="2">
        <v>1</v>
      </c>
      <c r="D3573">
        <v>72.260576000000015</v>
      </c>
      <c r="E3573" s="5">
        <v>2</v>
      </c>
      <c r="P3573">
        <v>2</v>
      </c>
      <c r="Q3573" t="str">
        <f>CONCATENATE(C3573,E3573,G3573,I3573)</f>
        <v>12</v>
      </c>
    </row>
    <row r="3574" spans="1:17" x14ac:dyDescent="0.25">
      <c r="A3574">
        <v>4011</v>
      </c>
      <c r="D3574">
        <v>72.283778000000012</v>
      </c>
      <c r="E3574" s="5">
        <v>2</v>
      </c>
      <c r="P3574">
        <v>1</v>
      </c>
      <c r="Q3574" t="str">
        <f>CONCATENATE(C3574,E3574,G3574,I3574)</f>
        <v>2</v>
      </c>
    </row>
    <row r="3575" spans="1:17" x14ac:dyDescent="0.25">
      <c r="A3575">
        <v>4012</v>
      </c>
      <c r="D3575">
        <v>72.252910000000014</v>
      </c>
      <c r="E3575" s="5">
        <v>2</v>
      </c>
      <c r="P3575">
        <v>1</v>
      </c>
      <c r="Q3575" t="str">
        <f>CONCATENATE(C3575,E3575,G3575,I3575)</f>
        <v>2</v>
      </c>
    </row>
    <row r="3576" spans="1:17" x14ac:dyDescent="0.25">
      <c r="A3576">
        <v>4013</v>
      </c>
      <c r="D3576">
        <v>72.296692000000007</v>
      </c>
      <c r="E3576" s="5">
        <v>2</v>
      </c>
      <c r="F3576">
        <v>75.98997700000001</v>
      </c>
      <c r="G3576" s="4">
        <v>3</v>
      </c>
      <c r="P3576">
        <v>2</v>
      </c>
      <c r="Q3576" t="str">
        <f>CONCATENATE(C3576,E3576,G3576,I3576)</f>
        <v>23</v>
      </c>
    </row>
    <row r="3577" spans="1:17" x14ac:dyDescent="0.25">
      <c r="A3577">
        <v>4014</v>
      </c>
      <c r="D3577">
        <v>72.339702000000003</v>
      </c>
      <c r="E3577" s="5">
        <v>2</v>
      </c>
      <c r="F3577">
        <v>75.867737000000005</v>
      </c>
      <c r="G3577" s="4">
        <v>3</v>
      </c>
      <c r="P3577">
        <v>2</v>
      </c>
      <c r="Q3577" t="str">
        <f>CONCATENATE(C3577,E3577,G3577,I3577)</f>
        <v>23</v>
      </c>
    </row>
    <row r="3578" spans="1:17" x14ac:dyDescent="0.25">
      <c r="A3578">
        <v>4015</v>
      </c>
      <c r="D3578">
        <v>72.313721000000001</v>
      </c>
      <c r="E3578" s="5">
        <v>2</v>
      </c>
      <c r="F3578">
        <v>75.889859000000001</v>
      </c>
      <c r="G3578" s="4">
        <v>3</v>
      </c>
      <c r="P3578">
        <v>2</v>
      </c>
      <c r="Q3578" t="str">
        <f>CONCATENATE(C3578,E3578,G3578,I3578)</f>
        <v>23</v>
      </c>
    </row>
    <row r="3579" spans="1:17" x14ac:dyDescent="0.25">
      <c r="A3579">
        <v>4016</v>
      </c>
      <c r="D3579">
        <v>72.314390000000003</v>
      </c>
      <c r="E3579" s="5">
        <v>2</v>
      </c>
      <c r="F3579">
        <v>75.962710000000001</v>
      </c>
      <c r="G3579" s="4">
        <v>3</v>
      </c>
      <c r="P3579">
        <v>2</v>
      </c>
      <c r="Q3579" t="str">
        <f>CONCATENATE(C3579,E3579,G3579,I3579)</f>
        <v>23</v>
      </c>
    </row>
    <row r="3580" spans="1:17" x14ac:dyDescent="0.25">
      <c r="A3580">
        <v>4017</v>
      </c>
      <c r="F3580">
        <v>75.957925000000003</v>
      </c>
      <c r="G3580" s="4">
        <v>3</v>
      </c>
      <c r="P3580">
        <v>1</v>
      </c>
      <c r="Q3580" t="str">
        <f>CONCATENATE(C3580,E3580,G3580,I3580)</f>
        <v>3</v>
      </c>
    </row>
    <row r="3581" spans="1:17" x14ac:dyDescent="0.25">
      <c r="A3581">
        <v>4018</v>
      </c>
      <c r="F3581">
        <v>75.936883000000009</v>
      </c>
      <c r="G3581" s="4">
        <v>3</v>
      </c>
      <c r="H3581">
        <v>72.429684000000009</v>
      </c>
      <c r="I3581" s="3">
        <v>4</v>
      </c>
      <c r="P3581">
        <v>2</v>
      </c>
      <c r="Q3581" t="str">
        <f>CONCATENATE(C3581,E3581,G3581,I3581)</f>
        <v>34</v>
      </c>
    </row>
    <row r="3582" spans="1:17" x14ac:dyDescent="0.25">
      <c r="A3582">
        <v>4019</v>
      </c>
      <c r="F3582">
        <v>75.965128000000007</v>
      </c>
      <c r="G3582" s="4">
        <v>3</v>
      </c>
      <c r="H3582">
        <v>72.420167000000006</v>
      </c>
      <c r="I3582" s="3">
        <v>4</v>
      </c>
      <c r="P3582">
        <v>2</v>
      </c>
      <c r="Q3582" t="str">
        <f>CONCATENATE(C3582,E3582,G3582,I3582)</f>
        <v>34</v>
      </c>
    </row>
    <row r="3583" spans="1:17" x14ac:dyDescent="0.25">
      <c r="A3583">
        <v>4020</v>
      </c>
      <c r="F3583">
        <v>75.991623000000004</v>
      </c>
      <c r="G3583" s="4">
        <v>3</v>
      </c>
      <c r="H3583">
        <v>72.393980000000013</v>
      </c>
      <c r="I3583" s="3">
        <v>4</v>
      </c>
      <c r="P3583">
        <v>2</v>
      </c>
      <c r="Q3583" t="str">
        <f>CONCATENATE(C3583,E3583,G3583,I3583)</f>
        <v>34</v>
      </c>
    </row>
    <row r="3584" spans="1:17" x14ac:dyDescent="0.25">
      <c r="A3584">
        <v>4021</v>
      </c>
      <c r="F3584">
        <v>76.096268000000009</v>
      </c>
      <c r="G3584" s="4">
        <v>3</v>
      </c>
      <c r="H3584">
        <v>72.422430000000006</v>
      </c>
      <c r="I3584" s="3">
        <v>4</v>
      </c>
      <c r="P3584">
        <v>2</v>
      </c>
      <c r="Q3584" t="str">
        <f>CONCATENATE(C3584,E3584,G3584,I3584)</f>
        <v>34</v>
      </c>
    </row>
    <row r="3585" spans="1:17" x14ac:dyDescent="0.25">
      <c r="A3585">
        <v>4022</v>
      </c>
      <c r="F3585">
        <v>75.98997700000001</v>
      </c>
      <c r="G3585" s="4">
        <v>3</v>
      </c>
      <c r="H3585">
        <v>72.40607</v>
      </c>
      <c r="I3585" s="3">
        <v>4</v>
      </c>
      <c r="P3585">
        <v>2</v>
      </c>
      <c r="Q3585" t="str">
        <f>CONCATENATE(C3585,E3585,G3585,I3585)</f>
        <v>34</v>
      </c>
    </row>
    <row r="3586" spans="1:17" x14ac:dyDescent="0.25">
      <c r="A3586">
        <v>4023</v>
      </c>
      <c r="B3586">
        <v>57.485515000000014</v>
      </c>
      <c r="C3586" s="2">
        <v>1</v>
      </c>
      <c r="F3586">
        <v>75.98997700000001</v>
      </c>
      <c r="G3586" s="4">
        <v>3</v>
      </c>
      <c r="H3586">
        <v>72.416977000000003</v>
      </c>
      <c r="I3586" s="3">
        <v>4</v>
      </c>
      <c r="P3586">
        <v>3</v>
      </c>
      <c r="Q3586" t="str">
        <f>CONCATENATE(C3586,E3586,G3586,I3586)</f>
        <v>134</v>
      </c>
    </row>
    <row r="3587" spans="1:17" x14ac:dyDescent="0.25">
      <c r="A3587">
        <v>4024</v>
      </c>
      <c r="B3587">
        <v>57.616108000000011</v>
      </c>
      <c r="C3587" s="2">
        <v>1</v>
      </c>
      <c r="H3587">
        <v>72.419035000000008</v>
      </c>
      <c r="I3587" s="3">
        <v>4</v>
      </c>
      <c r="P3587">
        <v>2</v>
      </c>
      <c r="Q3587" t="str">
        <f>CONCATENATE(C3587,E3587,G3587,I3587)</f>
        <v>14</v>
      </c>
    </row>
    <row r="3588" spans="1:17" x14ac:dyDescent="0.25">
      <c r="A3588">
        <v>4025</v>
      </c>
      <c r="B3588">
        <v>57.616005000000008</v>
      </c>
      <c r="C3588" s="2">
        <v>1</v>
      </c>
      <c r="H3588">
        <v>72.401491000000007</v>
      </c>
      <c r="I3588" s="3">
        <v>4</v>
      </c>
      <c r="P3588">
        <v>2</v>
      </c>
      <c r="Q3588" t="str">
        <f>CONCATENATE(C3588,E3588,G3588,I3588)</f>
        <v>14</v>
      </c>
    </row>
    <row r="3589" spans="1:17" x14ac:dyDescent="0.25">
      <c r="A3589">
        <v>4026</v>
      </c>
      <c r="B3589">
        <v>57.602123000000013</v>
      </c>
      <c r="C3589" s="2">
        <v>1</v>
      </c>
      <c r="H3589">
        <v>72.373297000000008</v>
      </c>
      <c r="I3589" s="3">
        <v>4</v>
      </c>
      <c r="P3589">
        <v>2</v>
      </c>
      <c r="Q3589" t="str">
        <f>CONCATENATE(C3589,E3589,G3589,I3589)</f>
        <v>14</v>
      </c>
    </row>
    <row r="3590" spans="1:17" x14ac:dyDescent="0.25">
      <c r="A3590">
        <v>4027</v>
      </c>
      <c r="B3590">
        <v>57.582363000000015</v>
      </c>
      <c r="C3590" s="2">
        <v>1</v>
      </c>
      <c r="H3590">
        <v>72.464669000000001</v>
      </c>
      <c r="I3590" s="3">
        <v>4</v>
      </c>
      <c r="P3590">
        <v>2</v>
      </c>
      <c r="Q3590" t="str">
        <f>CONCATENATE(C3590,E3590,G3590,I3590)</f>
        <v>14</v>
      </c>
    </row>
    <row r="3591" spans="1:17" x14ac:dyDescent="0.25">
      <c r="A3591">
        <v>4028</v>
      </c>
      <c r="B3591">
        <v>57.59025900000001</v>
      </c>
      <c r="C3591" s="2">
        <v>1</v>
      </c>
      <c r="H3591">
        <v>72.429684000000009</v>
      </c>
      <c r="I3591" s="3">
        <v>4</v>
      </c>
      <c r="P3591">
        <v>2</v>
      </c>
      <c r="Q3591" t="str">
        <f>CONCATENATE(C3591,E3591,G3591,I3591)</f>
        <v>14</v>
      </c>
    </row>
    <row r="3592" spans="1:17" x14ac:dyDescent="0.25">
      <c r="A3592">
        <v>4029</v>
      </c>
      <c r="B3592">
        <v>57.592323000000015</v>
      </c>
      <c r="C3592" s="2">
        <v>1</v>
      </c>
      <c r="P3592">
        <v>1</v>
      </c>
      <c r="Q3592" t="str">
        <f>CONCATENATE(C3592,E3592,G3592,I3592)</f>
        <v>1</v>
      </c>
    </row>
    <row r="3593" spans="1:17" x14ac:dyDescent="0.25">
      <c r="A3593">
        <v>4030</v>
      </c>
      <c r="B3593">
        <v>57.598205000000014</v>
      </c>
      <c r="C3593" s="2">
        <v>1</v>
      </c>
      <c r="P3593">
        <v>1</v>
      </c>
      <c r="Q3593" t="str">
        <f>CONCATENATE(C3593,E3593,G3593,I3593)</f>
        <v>1</v>
      </c>
    </row>
    <row r="3594" spans="1:17" x14ac:dyDescent="0.25">
      <c r="A3594">
        <v>4031</v>
      </c>
      <c r="B3594">
        <v>57.613270000000014</v>
      </c>
      <c r="C3594" s="2">
        <v>1</v>
      </c>
      <c r="P3594">
        <v>1</v>
      </c>
      <c r="Q3594" t="str">
        <f>CONCATENATE(C3594,E3594,G3594,I3594)</f>
        <v>1</v>
      </c>
    </row>
    <row r="3595" spans="1:17" x14ac:dyDescent="0.25">
      <c r="A3595">
        <v>4032</v>
      </c>
      <c r="B3595">
        <v>57.634372000000013</v>
      </c>
      <c r="C3595" s="2">
        <v>1</v>
      </c>
      <c r="P3595">
        <v>1</v>
      </c>
      <c r="Q3595" t="str">
        <f>CONCATENATE(C3595,E3595,G3595,I3595)</f>
        <v>1</v>
      </c>
    </row>
    <row r="3596" spans="1:17" x14ac:dyDescent="0.25">
      <c r="A3596">
        <v>4033</v>
      </c>
      <c r="B3596">
        <v>57.622043000000012</v>
      </c>
      <c r="C3596" s="2">
        <v>1</v>
      </c>
      <c r="D3596">
        <v>50.013408000000013</v>
      </c>
      <c r="E3596" s="5">
        <v>2</v>
      </c>
      <c r="P3596">
        <v>2</v>
      </c>
      <c r="Q3596" t="str">
        <f>CONCATENATE(C3596,E3596,G3596,I3596)</f>
        <v>12</v>
      </c>
    </row>
    <row r="3597" spans="1:17" x14ac:dyDescent="0.25">
      <c r="A3597">
        <v>4034</v>
      </c>
      <c r="B3597">
        <v>57.537941000000011</v>
      </c>
      <c r="C3597" s="2">
        <v>1</v>
      </c>
      <c r="D3597">
        <v>50.042404000000012</v>
      </c>
      <c r="E3597" s="5">
        <v>2</v>
      </c>
      <c r="P3597">
        <v>2</v>
      </c>
      <c r="Q3597" t="str">
        <f>CONCATENATE(C3597,E3597,G3597,I3597)</f>
        <v>12</v>
      </c>
    </row>
    <row r="3598" spans="1:17" x14ac:dyDescent="0.25">
      <c r="A3598">
        <v>4035</v>
      </c>
      <c r="B3598">
        <v>57.485515000000014</v>
      </c>
      <c r="C3598" s="2">
        <v>1</v>
      </c>
      <c r="D3598">
        <v>50.026355000000009</v>
      </c>
      <c r="E3598" s="5">
        <v>2</v>
      </c>
      <c r="P3598">
        <v>2</v>
      </c>
      <c r="Q3598" t="str">
        <f>CONCATENATE(C3598,E3598,G3598,I3598)</f>
        <v>12</v>
      </c>
    </row>
    <row r="3599" spans="1:17" x14ac:dyDescent="0.25">
      <c r="A3599">
        <v>4036</v>
      </c>
      <c r="D3599">
        <v>50.054271000000014</v>
      </c>
      <c r="E3599" s="5">
        <v>2</v>
      </c>
      <c r="P3599">
        <v>1</v>
      </c>
      <c r="Q3599" t="str">
        <f>CONCATENATE(C3599,E3599,G3599,I3599)</f>
        <v>2</v>
      </c>
    </row>
    <row r="3600" spans="1:17" x14ac:dyDescent="0.25">
      <c r="A3600">
        <v>4037</v>
      </c>
      <c r="D3600">
        <v>50.048080000000013</v>
      </c>
      <c r="E3600" s="5">
        <v>2</v>
      </c>
      <c r="P3600">
        <v>1</v>
      </c>
      <c r="Q3600" t="str">
        <f>CONCATENATE(C3600,E3600,G3600,I3600)</f>
        <v>2</v>
      </c>
    </row>
    <row r="3601" spans="1:17" x14ac:dyDescent="0.25">
      <c r="A3601">
        <v>4038</v>
      </c>
      <c r="D3601">
        <v>50.028782000000014</v>
      </c>
      <c r="E3601" s="5">
        <v>2</v>
      </c>
      <c r="F3601">
        <v>56.307060000000014</v>
      </c>
      <c r="G3601" s="4">
        <v>3</v>
      </c>
      <c r="P3601">
        <v>2</v>
      </c>
      <c r="Q3601" t="str">
        <f>CONCATENATE(C3601,E3601,G3601,I3601)</f>
        <v>23</v>
      </c>
    </row>
    <row r="3602" spans="1:17" x14ac:dyDescent="0.25">
      <c r="A3602">
        <v>4039</v>
      </c>
      <c r="D3602">
        <v>50.048130000000015</v>
      </c>
      <c r="E3602" s="5">
        <v>2</v>
      </c>
      <c r="F3602">
        <v>56.307060000000014</v>
      </c>
      <c r="G3602" s="4">
        <v>3</v>
      </c>
      <c r="P3602">
        <v>2</v>
      </c>
      <c r="Q3602" t="str">
        <f>CONCATENATE(C3602,E3602,G3602,I3602)</f>
        <v>23</v>
      </c>
    </row>
    <row r="3603" spans="1:17" x14ac:dyDescent="0.25">
      <c r="A3603">
        <v>4040</v>
      </c>
      <c r="D3603">
        <v>50.055095000000009</v>
      </c>
      <c r="E3603" s="5">
        <v>2</v>
      </c>
      <c r="F3603">
        <v>56.307060000000014</v>
      </c>
      <c r="G3603" s="4">
        <v>3</v>
      </c>
      <c r="P3603">
        <v>2</v>
      </c>
      <c r="Q3603" t="str">
        <f>CONCATENATE(C3603,E3603,G3603,I3603)</f>
        <v>23</v>
      </c>
    </row>
    <row r="3604" spans="1:17" x14ac:dyDescent="0.25">
      <c r="A3604">
        <v>4041</v>
      </c>
      <c r="D3604">
        <v>50.050140000000013</v>
      </c>
      <c r="E3604" s="5">
        <v>2</v>
      </c>
      <c r="F3604">
        <v>56.307060000000014</v>
      </c>
      <c r="G3604" s="4">
        <v>3</v>
      </c>
      <c r="P3604">
        <v>2</v>
      </c>
      <c r="Q3604" t="str">
        <f>CONCATENATE(C3604,E3604,G3604,I3604)</f>
        <v>23</v>
      </c>
    </row>
    <row r="3605" spans="1:17" x14ac:dyDescent="0.25">
      <c r="A3605">
        <v>4042</v>
      </c>
      <c r="D3605">
        <v>50.031463000000009</v>
      </c>
      <c r="E3605" s="5">
        <v>2</v>
      </c>
      <c r="F3605">
        <v>56.307060000000014</v>
      </c>
      <c r="G3605" s="4">
        <v>3</v>
      </c>
      <c r="P3605">
        <v>2</v>
      </c>
      <c r="Q3605" t="str">
        <f>CONCATENATE(C3605,E3605,G3605,I3605)</f>
        <v>23</v>
      </c>
    </row>
    <row r="3606" spans="1:17" x14ac:dyDescent="0.25">
      <c r="A3606">
        <v>4043</v>
      </c>
      <c r="D3606">
        <v>50.013408000000013</v>
      </c>
      <c r="E3606" s="5">
        <v>2</v>
      </c>
      <c r="F3606">
        <v>56.307060000000014</v>
      </c>
      <c r="G3606" s="4">
        <v>3</v>
      </c>
      <c r="P3606">
        <v>2</v>
      </c>
      <c r="Q3606" t="str">
        <f>CONCATENATE(C3606,E3606,G3606,I3606)</f>
        <v>23</v>
      </c>
    </row>
    <row r="3607" spans="1:17" x14ac:dyDescent="0.25">
      <c r="A3607">
        <v>4044</v>
      </c>
      <c r="F3607">
        <v>56.307060000000014</v>
      </c>
      <c r="G3607" s="4">
        <v>3</v>
      </c>
      <c r="H3607">
        <v>50.691173000000013</v>
      </c>
      <c r="I3607" s="3">
        <v>4</v>
      </c>
      <c r="P3607">
        <v>2</v>
      </c>
      <c r="Q3607" t="str">
        <f>CONCATENATE(C3607,E3607,G3607,I3607)</f>
        <v>34</v>
      </c>
    </row>
    <row r="3608" spans="1:17" x14ac:dyDescent="0.25">
      <c r="A3608">
        <v>4045</v>
      </c>
      <c r="F3608">
        <v>56.307060000000014</v>
      </c>
      <c r="G3608" s="4">
        <v>3</v>
      </c>
      <c r="H3608">
        <v>50.747158000000013</v>
      </c>
      <c r="I3608" s="3">
        <v>4</v>
      </c>
      <c r="P3608">
        <v>2</v>
      </c>
      <c r="Q3608" t="str">
        <f>CONCATENATE(C3608,E3608,G3608,I3608)</f>
        <v>34</v>
      </c>
    </row>
    <row r="3609" spans="1:17" x14ac:dyDescent="0.25">
      <c r="A3609">
        <v>4046</v>
      </c>
      <c r="F3609">
        <v>56.211403000000011</v>
      </c>
      <c r="G3609" s="4">
        <v>3</v>
      </c>
      <c r="H3609">
        <v>50.71341300000001</v>
      </c>
      <c r="I3609" s="3">
        <v>4</v>
      </c>
      <c r="P3609">
        <v>2</v>
      </c>
      <c r="Q3609" t="str">
        <f>CONCATENATE(C3609,E3609,G3609,I3609)</f>
        <v>34</v>
      </c>
    </row>
    <row r="3610" spans="1:17" x14ac:dyDescent="0.25">
      <c r="A3610">
        <v>4047</v>
      </c>
      <c r="F3610">
        <v>56.284771000000013</v>
      </c>
      <c r="G3610" s="4">
        <v>3</v>
      </c>
      <c r="H3610">
        <v>50.754688000000009</v>
      </c>
      <c r="I3610" s="3">
        <v>4</v>
      </c>
      <c r="P3610">
        <v>2</v>
      </c>
      <c r="Q3610" t="str">
        <f>CONCATENATE(C3610,E3610,G3610,I3610)</f>
        <v>34</v>
      </c>
    </row>
    <row r="3611" spans="1:17" x14ac:dyDescent="0.25">
      <c r="A3611">
        <v>4048</v>
      </c>
      <c r="B3611">
        <v>36.09744400000001</v>
      </c>
      <c r="C3611" s="2">
        <v>1</v>
      </c>
      <c r="F3611">
        <v>56.286266000000012</v>
      </c>
      <c r="G3611" s="4">
        <v>3</v>
      </c>
      <c r="H3611">
        <v>50.709285000000008</v>
      </c>
      <c r="I3611" s="3">
        <v>4</v>
      </c>
      <c r="P3611">
        <v>3</v>
      </c>
      <c r="Q3611" t="str">
        <f>CONCATENATE(C3611,E3611,G3611,I3611)</f>
        <v>134</v>
      </c>
    </row>
    <row r="3612" spans="1:17" x14ac:dyDescent="0.25">
      <c r="A3612">
        <v>4049</v>
      </c>
      <c r="B3612">
        <v>36.042288000000013</v>
      </c>
      <c r="C3612" s="2">
        <v>1</v>
      </c>
      <c r="F3612">
        <v>56.307060000000014</v>
      </c>
      <c r="G3612" s="4">
        <v>3</v>
      </c>
      <c r="H3612">
        <v>50.68462000000001</v>
      </c>
      <c r="I3612" s="3">
        <v>4</v>
      </c>
      <c r="P3612">
        <v>3</v>
      </c>
      <c r="Q3612" t="str">
        <f>CONCATENATE(C3612,E3612,G3612,I3612)</f>
        <v>134</v>
      </c>
    </row>
    <row r="3613" spans="1:17" x14ac:dyDescent="0.25">
      <c r="A3613">
        <v>4050</v>
      </c>
      <c r="B3613">
        <v>36.056528000000014</v>
      </c>
      <c r="C3613" s="2">
        <v>1</v>
      </c>
      <c r="H3613">
        <v>50.66532500000001</v>
      </c>
      <c r="I3613" s="3">
        <v>4</v>
      </c>
      <c r="P3613">
        <v>2</v>
      </c>
      <c r="Q3613" t="str">
        <f>CONCATENATE(C3613,E3613,G3613,I3613)</f>
        <v>14</v>
      </c>
    </row>
    <row r="3614" spans="1:17" x14ac:dyDescent="0.25">
      <c r="A3614">
        <v>4051</v>
      </c>
      <c r="B3614">
        <v>36.077684000000012</v>
      </c>
      <c r="C3614" s="2">
        <v>1</v>
      </c>
      <c r="H3614">
        <v>50.675953000000014</v>
      </c>
      <c r="I3614" s="3">
        <v>4</v>
      </c>
      <c r="P3614">
        <v>2</v>
      </c>
      <c r="Q3614" t="str">
        <f>CONCATENATE(C3614,E3614,G3614,I3614)</f>
        <v>14</v>
      </c>
    </row>
    <row r="3615" spans="1:17" x14ac:dyDescent="0.25">
      <c r="A3615">
        <v>4052</v>
      </c>
      <c r="B3615">
        <v>36.148370000000014</v>
      </c>
      <c r="C3615" s="2">
        <v>1</v>
      </c>
      <c r="H3615">
        <v>50.852516000000008</v>
      </c>
      <c r="I3615" s="3">
        <v>4</v>
      </c>
      <c r="P3615">
        <v>2</v>
      </c>
      <c r="Q3615" t="str">
        <f>CONCATENATE(C3615,E3615,G3615,I3615)</f>
        <v>14</v>
      </c>
    </row>
    <row r="3616" spans="1:17" x14ac:dyDescent="0.25">
      <c r="A3616">
        <v>4053</v>
      </c>
      <c r="B3616">
        <v>36.078869000000012</v>
      </c>
      <c r="C3616" s="2">
        <v>1</v>
      </c>
      <c r="H3616">
        <v>50.863918000000012</v>
      </c>
      <c r="I3616" s="3">
        <v>4</v>
      </c>
      <c r="P3616">
        <v>2</v>
      </c>
      <c r="Q3616" t="str">
        <f>CONCATENATE(C3616,E3616,G3616,I3616)</f>
        <v>14</v>
      </c>
    </row>
    <row r="3617" spans="1:17" x14ac:dyDescent="0.25">
      <c r="A3617">
        <v>4054</v>
      </c>
      <c r="B3617">
        <v>36.066435000000013</v>
      </c>
      <c r="C3617" s="2">
        <v>1</v>
      </c>
      <c r="H3617">
        <v>50.680237000000012</v>
      </c>
      <c r="I3617" s="3">
        <v>4</v>
      </c>
      <c r="P3617">
        <v>2</v>
      </c>
      <c r="Q3617" t="str">
        <f>CONCATENATE(C3617,E3617,G3617,I3617)</f>
        <v>14</v>
      </c>
    </row>
    <row r="3618" spans="1:17" x14ac:dyDescent="0.25">
      <c r="A3618">
        <v>4055</v>
      </c>
      <c r="B3618">
        <v>36.065660000000008</v>
      </c>
      <c r="C3618" s="2">
        <v>1</v>
      </c>
      <c r="H3618">
        <v>50.633541000000015</v>
      </c>
      <c r="I3618" s="3">
        <v>4</v>
      </c>
      <c r="P3618">
        <v>2</v>
      </c>
      <c r="Q3618" t="str">
        <f>CONCATENATE(C3618,E3618,G3618,I3618)</f>
        <v>14</v>
      </c>
    </row>
    <row r="3619" spans="1:17" x14ac:dyDescent="0.25">
      <c r="A3619">
        <v>4056</v>
      </c>
      <c r="B3619">
        <v>36.069322000000014</v>
      </c>
      <c r="C3619" s="2">
        <v>1</v>
      </c>
      <c r="H3619">
        <v>50.691173000000013</v>
      </c>
      <c r="I3619" s="3">
        <v>4</v>
      </c>
      <c r="P3619">
        <v>2</v>
      </c>
      <c r="Q3619" t="str">
        <f>CONCATENATE(C3619,E3619,G3619,I3619)</f>
        <v>14</v>
      </c>
    </row>
    <row r="3620" spans="1:17" x14ac:dyDescent="0.25">
      <c r="A3620">
        <v>4057</v>
      </c>
      <c r="B3620">
        <v>36.062410000000014</v>
      </c>
      <c r="C3620" s="2">
        <v>1</v>
      </c>
      <c r="P3620">
        <v>1</v>
      </c>
      <c r="Q3620" t="str">
        <f>CONCATENATE(C3620,E3620,G3620,I3620)</f>
        <v>1</v>
      </c>
    </row>
    <row r="3621" spans="1:17" x14ac:dyDescent="0.25">
      <c r="A3621">
        <v>4058</v>
      </c>
      <c r="B3621">
        <v>36.040790000000015</v>
      </c>
      <c r="C3621" s="2">
        <v>1</v>
      </c>
      <c r="P3621">
        <v>1</v>
      </c>
      <c r="Q3621" t="str">
        <f>CONCATENATE(C3621,E3621,G3621,I3621)</f>
        <v>1</v>
      </c>
    </row>
    <row r="3622" spans="1:17" x14ac:dyDescent="0.25">
      <c r="A3622">
        <v>4059</v>
      </c>
      <c r="B3622">
        <v>36.075981000000013</v>
      </c>
      <c r="C3622" s="2">
        <v>1</v>
      </c>
      <c r="P3622">
        <v>1</v>
      </c>
      <c r="Q3622" t="str">
        <f>CONCATENATE(C3622,E3622,G3622,I3622)</f>
        <v>1</v>
      </c>
    </row>
    <row r="3623" spans="1:17" x14ac:dyDescent="0.25">
      <c r="A3623">
        <v>4060</v>
      </c>
      <c r="B3623">
        <v>36.058128000000011</v>
      </c>
      <c r="C3623" s="2">
        <v>1</v>
      </c>
      <c r="D3623">
        <v>28.87315000000001</v>
      </c>
      <c r="E3623" s="5">
        <v>2</v>
      </c>
      <c r="P3623">
        <v>2</v>
      </c>
      <c r="Q3623" t="str">
        <f>CONCATENATE(C3623,E3623,G3623,I3623)</f>
        <v>12</v>
      </c>
    </row>
    <row r="3624" spans="1:17" x14ac:dyDescent="0.25">
      <c r="A3624">
        <v>4061</v>
      </c>
      <c r="B3624">
        <v>35.973509000000007</v>
      </c>
      <c r="C3624" s="2">
        <v>1</v>
      </c>
      <c r="D3624">
        <v>28.842760000000013</v>
      </c>
      <c r="E3624" s="5">
        <v>2</v>
      </c>
      <c r="P3624">
        <v>2</v>
      </c>
      <c r="Q3624" t="str">
        <f>CONCATENATE(C3624,E3624,G3624,I3624)</f>
        <v>12</v>
      </c>
    </row>
    <row r="3625" spans="1:17" x14ac:dyDescent="0.25">
      <c r="A3625">
        <v>4062</v>
      </c>
      <c r="B3625">
        <v>36.09744400000001</v>
      </c>
      <c r="C3625" s="2">
        <v>1</v>
      </c>
      <c r="D3625">
        <v>28.863603000000012</v>
      </c>
      <c r="E3625" s="5">
        <v>2</v>
      </c>
      <c r="P3625">
        <v>2</v>
      </c>
      <c r="Q3625" t="str">
        <f>CONCATENATE(C3625,E3625,G3625,I3625)</f>
        <v>12</v>
      </c>
    </row>
    <row r="3626" spans="1:17" x14ac:dyDescent="0.25">
      <c r="A3626">
        <v>4063</v>
      </c>
      <c r="D3626">
        <v>28.871912000000009</v>
      </c>
      <c r="E3626" s="5">
        <v>2</v>
      </c>
      <c r="P3626">
        <v>1</v>
      </c>
      <c r="Q3626" t="str">
        <f>CONCATENATE(C3626,E3626,G3626,I3626)</f>
        <v>2</v>
      </c>
    </row>
    <row r="3627" spans="1:17" x14ac:dyDescent="0.25">
      <c r="A3627">
        <v>4064</v>
      </c>
      <c r="D3627">
        <v>28.870517000000007</v>
      </c>
      <c r="E3627" s="5">
        <v>2</v>
      </c>
      <c r="F3627">
        <v>35.763670000000012</v>
      </c>
      <c r="G3627" s="4">
        <v>3</v>
      </c>
      <c r="P3627">
        <v>2</v>
      </c>
      <c r="Q3627" t="str">
        <f>CONCATENATE(C3627,E3627,G3627,I3627)</f>
        <v>23</v>
      </c>
    </row>
    <row r="3628" spans="1:17" x14ac:dyDescent="0.25">
      <c r="A3628">
        <v>4065</v>
      </c>
      <c r="D3628">
        <v>28.904983000000016</v>
      </c>
      <c r="E3628" s="5">
        <v>2</v>
      </c>
      <c r="F3628">
        <v>35.755930000000014</v>
      </c>
      <c r="G3628" s="4">
        <v>3</v>
      </c>
      <c r="P3628">
        <v>2</v>
      </c>
      <c r="Q3628" t="str">
        <f>CONCATENATE(C3628,E3628,G3628,I3628)</f>
        <v>23</v>
      </c>
    </row>
    <row r="3629" spans="1:17" x14ac:dyDescent="0.25">
      <c r="A3629">
        <v>4066</v>
      </c>
      <c r="D3629">
        <v>28.884964000000011</v>
      </c>
      <c r="E3629" s="5">
        <v>2</v>
      </c>
      <c r="F3629">
        <v>35.805875000000015</v>
      </c>
      <c r="G3629" s="4">
        <v>3</v>
      </c>
      <c r="P3629">
        <v>2</v>
      </c>
      <c r="Q3629" t="str">
        <f>CONCATENATE(C3629,E3629,G3629,I3629)</f>
        <v>23</v>
      </c>
    </row>
    <row r="3630" spans="1:17" x14ac:dyDescent="0.25">
      <c r="A3630">
        <v>4067</v>
      </c>
      <c r="D3630">
        <v>28.867782000000012</v>
      </c>
      <c r="E3630" s="5">
        <v>2</v>
      </c>
      <c r="F3630">
        <v>35.802210000000017</v>
      </c>
      <c r="G3630" s="4">
        <v>3</v>
      </c>
      <c r="P3630">
        <v>2</v>
      </c>
      <c r="Q3630" t="str">
        <f>CONCATENATE(C3630,E3630,G3630,I3630)</f>
        <v>23</v>
      </c>
    </row>
    <row r="3631" spans="1:17" x14ac:dyDescent="0.25">
      <c r="A3631">
        <v>4068</v>
      </c>
      <c r="D3631">
        <v>28.875213000000016</v>
      </c>
      <c r="E3631" s="5">
        <v>2</v>
      </c>
      <c r="F3631">
        <v>35.767278000000012</v>
      </c>
      <c r="G3631" s="4">
        <v>3</v>
      </c>
      <c r="P3631">
        <v>2</v>
      </c>
      <c r="Q3631" t="str">
        <f>CONCATENATE(C3631,E3631,G3631,I3631)</f>
        <v>23</v>
      </c>
    </row>
    <row r="3632" spans="1:17" x14ac:dyDescent="0.25">
      <c r="A3632">
        <v>4069</v>
      </c>
      <c r="D3632">
        <v>28.878050000000016</v>
      </c>
      <c r="E3632" s="5">
        <v>2</v>
      </c>
      <c r="F3632">
        <v>35.746229000000014</v>
      </c>
      <c r="G3632" s="4">
        <v>3</v>
      </c>
      <c r="P3632">
        <v>2</v>
      </c>
      <c r="Q3632" t="str">
        <f>CONCATENATE(C3632,E3632,G3632,I3632)</f>
        <v>23</v>
      </c>
    </row>
    <row r="3633" spans="1:17" x14ac:dyDescent="0.25">
      <c r="A3633">
        <v>4070</v>
      </c>
      <c r="D3633">
        <v>28.906995000000009</v>
      </c>
      <c r="E3633" s="5">
        <v>2</v>
      </c>
      <c r="F3633">
        <v>35.739935000000017</v>
      </c>
      <c r="G3633" s="4">
        <v>3</v>
      </c>
      <c r="P3633">
        <v>2</v>
      </c>
      <c r="Q3633" t="str">
        <f>CONCATENATE(C3633,E3633,G3633,I3633)</f>
        <v>23</v>
      </c>
    </row>
    <row r="3634" spans="1:17" x14ac:dyDescent="0.25">
      <c r="A3634">
        <v>4071</v>
      </c>
      <c r="D3634">
        <v>28.917677000000012</v>
      </c>
      <c r="E3634" s="5">
        <v>2</v>
      </c>
      <c r="F3634">
        <v>35.729719000000017</v>
      </c>
      <c r="G3634" s="4">
        <v>3</v>
      </c>
      <c r="P3634">
        <v>2</v>
      </c>
      <c r="Q3634" t="str">
        <f>CONCATENATE(C3634,E3634,G3634,I3634)</f>
        <v>23</v>
      </c>
    </row>
    <row r="3635" spans="1:17" x14ac:dyDescent="0.25">
      <c r="A3635">
        <v>4072</v>
      </c>
      <c r="D3635">
        <v>28.87315000000001</v>
      </c>
      <c r="E3635" s="5">
        <v>2</v>
      </c>
      <c r="F3635">
        <v>35.698555000000013</v>
      </c>
      <c r="G3635" s="4">
        <v>3</v>
      </c>
      <c r="H3635">
        <v>29.814367000000011</v>
      </c>
      <c r="I3635" s="3">
        <v>4</v>
      </c>
      <c r="P3635">
        <v>3</v>
      </c>
      <c r="Q3635" t="str">
        <f>CONCATENATE(C3635,E3635,G3635,I3635)</f>
        <v>234</v>
      </c>
    </row>
    <row r="3636" spans="1:17" x14ac:dyDescent="0.25">
      <c r="A3636">
        <v>4073</v>
      </c>
      <c r="F3636">
        <v>35.750974000000014</v>
      </c>
      <c r="G3636" s="4">
        <v>3</v>
      </c>
      <c r="H3636">
        <v>29.755651000000015</v>
      </c>
      <c r="I3636" s="3">
        <v>4</v>
      </c>
      <c r="P3636">
        <v>2</v>
      </c>
      <c r="Q3636" t="str">
        <f>CONCATENATE(C3636,E3636,G3636,I3636)</f>
        <v>34</v>
      </c>
    </row>
    <row r="3637" spans="1:17" x14ac:dyDescent="0.25">
      <c r="A3637">
        <v>4074</v>
      </c>
      <c r="F3637">
        <v>35.715528000000013</v>
      </c>
      <c r="G3637" s="4">
        <v>3</v>
      </c>
      <c r="H3637">
        <v>29.835058000000011</v>
      </c>
      <c r="I3637" s="3">
        <v>4</v>
      </c>
      <c r="P3637">
        <v>2</v>
      </c>
      <c r="Q3637" t="str">
        <f>CONCATENATE(C3637,E3637,G3637,I3637)</f>
        <v>34</v>
      </c>
    </row>
    <row r="3638" spans="1:17" x14ac:dyDescent="0.25">
      <c r="A3638">
        <v>4075</v>
      </c>
      <c r="F3638">
        <v>35.719965000000016</v>
      </c>
      <c r="G3638" s="4">
        <v>3</v>
      </c>
      <c r="H3638">
        <v>29.838978000000012</v>
      </c>
      <c r="I3638" s="3">
        <v>4</v>
      </c>
      <c r="P3638">
        <v>2</v>
      </c>
      <c r="Q3638" t="str">
        <f>CONCATENATE(C3638,E3638,G3638,I3638)</f>
        <v>34</v>
      </c>
    </row>
    <row r="3639" spans="1:17" x14ac:dyDescent="0.25">
      <c r="A3639">
        <v>4076</v>
      </c>
      <c r="B3639">
        <v>18.437402000000013</v>
      </c>
      <c r="C3639" s="2">
        <v>1</v>
      </c>
      <c r="F3639">
        <v>35.640146000000016</v>
      </c>
      <c r="G3639" s="4">
        <v>3</v>
      </c>
      <c r="H3639">
        <v>29.766124000000012</v>
      </c>
      <c r="I3639" s="3">
        <v>4</v>
      </c>
      <c r="P3639">
        <v>3</v>
      </c>
      <c r="Q3639" t="str">
        <f>CONCATENATE(C3639,E3639,G3639,I3639)</f>
        <v>134</v>
      </c>
    </row>
    <row r="3640" spans="1:17" x14ac:dyDescent="0.25">
      <c r="A3640">
        <v>4077</v>
      </c>
      <c r="B3640">
        <v>18.314242000000014</v>
      </c>
      <c r="C3640" s="2">
        <v>1</v>
      </c>
      <c r="F3640">
        <v>35.411783000000014</v>
      </c>
      <c r="G3640" s="4">
        <v>3</v>
      </c>
      <c r="H3640">
        <v>29.828762000000012</v>
      </c>
      <c r="I3640" s="3">
        <v>4</v>
      </c>
      <c r="P3640">
        <v>3</v>
      </c>
      <c r="Q3640" t="str">
        <f>CONCATENATE(C3640,E3640,G3640,I3640)</f>
        <v>134</v>
      </c>
    </row>
    <row r="3641" spans="1:17" x14ac:dyDescent="0.25">
      <c r="A3641">
        <v>4078</v>
      </c>
      <c r="B3641">
        <v>18.342362000000008</v>
      </c>
      <c r="C3641" s="2">
        <v>1</v>
      </c>
      <c r="F3641">
        <v>35.763670000000012</v>
      </c>
      <c r="G3641" s="4">
        <v>3</v>
      </c>
      <c r="H3641">
        <v>29.823499000000012</v>
      </c>
      <c r="I3641" s="3">
        <v>4</v>
      </c>
      <c r="P3641">
        <v>3</v>
      </c>
      <c r="Q3641" t="str">
        <f>CONCATENATE(C3641,E3641,G3641,I3641)</f>
        <v>134</v>
      </c>
    </row>
    <row r="3642" spans="1:17" x14ac:dyDescent="0.25">
      <c r="A3642">
        <v>4079</v>
      </c>
      <c r="B3642">
        <v>18.411966000000014</v>
      </c>
      <c r="C3642" s="2">
        <v>1</v>
      </c>
      <c r="H3642">
        <v>29.819732000000016</v>
      </c>
      <c r="I3642" s="3">
        <v>4</v>
      </c>
      <c r="P3642">
        <v>2</v>
      </c>
      <c r="Q3642" t="str">
        <f>CONCATENATE(C3642,E3642,G3642,I3642)</f>
        <v>14</v>
      </c>
    </row>
    <row r="3643" spans="1:17" x14ac:dyDescent="0.25">
      <c r="A3643">
        <v>4080</v>
      </c>
      <c r="B3643">
        <v>18.413255000000014</v>
      </c>
      <c r="C3643" s="2">
        <v>1</v>
      </c>
      <c r="H3643">
        <v>29.831548000000012</v>
      </c>
      <c r="I3643" s="3">
        <v>4</v>
      </c>
      <c r="P3643">
        <v>2</v>
      </c>
      <c r="Q3643" t="str">
        <f>CONCATENATE(C3643,E3643,G3643,I3643)</f>
        <v>14</v>
      </c>
    </row>
    <row r="3644" spans="1:17" x14ac:dyDescent="0.25">
      <c r="A3644">
        <v>4081</v>
      </c>
      <c r="B3644">
        <v>18.420376000000012</v>
      </c>
      <c r="C3644" s="2">
        <v>1</v>
      </c>
      <c r="H3644">
        <v>29.812973000000014</v>
      </c>
      <c r="I3644" s="3">
        <v>4</v>
      </c>
      <c r="P3644">
        <v>2</v>
      </c>
      <c r="Q3644" t="str">
        <f>CONCATENATE(C3644,E3644,G3644,I3644)</f>
        <v>14</v>
      </c>
    </row>
    <row r="3645" spans="1:17" x14ac:dyDescent="0.25">
      <c r="A3645">
        <v>4082</v>
      </c>
      <c r="B3645">
        <v>18.376416000000013</v>
      </c>
      <c r="C3645" s="2">
        <v>1</v>
      </c>
      <c r="H3645">
        <v>29.730213000000013</v>
      </c>
      <c r="I3645" s="3">
        <v>4</v>
      </c>
      <c r="P3645">
        <v>2</v>
      </c>
      <c r="Q3645" t="str">
        <f>CONCATENATE(C3645,E3645,G3645,I3645)</f>
        <v>14</v>
      </c>
    </row>
    <row r="3646" spans="1:17" x14ac:dyDescent="0.25">
      <c r="A3646">
        <v>4083</v>
      </c>
      <c r="B3646">
        <v>18.437402000000013</v>
      </c>
      <c r="C3646" s="2">
        <v>1</v>
      </c>
      <c r="H3646">
        <v>29.814367000000011</v>
      </c>
      <c r="I3646" s="3">
        <v>4</v>
      </c>
      <c r="J3646">
        <v>38.555954000000014</v>
      </c>
      <c r="K3646" t="s">
        <v>22</v>
      </c>
      <c r="Q3646" t="str">
        <f>CONCATENATE(C3646,E3646,G3646,I3646)</f>
        <v>14</v>
      </c>
    </row>
    <row r="3647" spans="1:17" x14ac:dyDescent="0.25">
      <c r="A3647">
        <v>4114</v>
      </c>
      <c r="Q3647" t="str">
        <f>CONCATENATE(C3647,E3647,G3647,I3647)</f>
        <v/>
      </c>
    </row>
    <row r="3648" spans="1:17" x14ac:dyDescent="0.25">
      <c r="A3648">
        <v>4115</v>
      </c>
      <c r="Q3648" t="str">
        <f>CONCATENATE(C3648,E3648,G3648,I3648)</f>
        <v/>
      </c>
    </row>
    <row r="3649" spans="1:17" x14ac:dyDescent="0.25">
      <c r="A3649">
        <v>4116</v>
      </c>
      <c r="J3649">
        <v>236.032285</v>
      </c>
      <c r="K3649" t="s">
        <v>22</v>
      </c>
      <c r="Q3649" t="str">
        <f>CONCATENATE(C3649,E3649,G3649,I3649)</f>
        <v/>
      </c>
    </row>
    <row r="3650" spans="1:17" x14ac:dyDescent="0.25">
      <c r="A3650">
        <v>4117</v>
      </c>
      <c r="H3650">
        <v>256.038206</v>
      </c>
      <c r="I3650" s="3">
        <v>4</v>
      </c>
      <c r="Q3650" t="str">
        <f>CONCATENATE(C3650,E3650,G3650,I3650)</f>
        <v>4</v>
      </c>
    </row>
    <row r="3651" spans="1:17" x14ac:dyDescent="0.25">
      <c r="A3651">
        <v>4118</v>
      </c>
      <c r="H3651">
        <v>256.02606400000002</v>
      </c>
      <c r="I3651" s="3">
        <v>4</v>
      </c>
      <c r="Q3651" t="str">
        <f>CONCATENATE(C3651,E3651,G3651,I3651)</f>
        <v>4</v>
      </c>
    </row>
    <row r="3652" spans="1:17" x14ac:dyDescent="0.25">
      <c r="A3652">
        <v>4119</v>
      </c>
      <c r="H3652">
        <v>256.070718</v>
      </c>
      <c r="I3652" s="3">
        <v>4</v>
      </c>
      <c r="Q3652" t="str">
        <f>CONCATENATE(C3652,E3652,G3652,I3652)</f>
        <v>4</v>
      </c>
    </row>
    <row r="3653" spans="1:17" x14ac:dyDescent="0.25">
      <c r="A3653">
        <v>4120</v>
      </c>
      <c r="B3653">
        <v>241.04095000000001</v>
      </c>
      <c r="C3653" s="2">
        <v>1</v>
      </c>
      <c r="H3653">
        <v>256.07495699999998</v>
      </c>
      <c r="I3653" s="3">
        <v>4</v>
      </c>
      <c r="P3653">
        <v>2</v>
      </c>
      <c r="Q3653" t="str">
        <f>CONCATENATE(C3653,E3653,G3653,I3653)</f>
        <v>14</v>
      </c>
    </row>
    <row r="3654" spans="1:17" x14ac:dyDescent="0.25">
      <c r="A3654">
        <v>4121</v>
      </c>
      <c r="B3654">
        <v>241.08017899999999</v>
      </c>
      <c r="C3654" s="2">
        <v>1</v>
      </c>
      <c r="H3654">
        <v>256.092375</v>
      </c>
      <c r="I3654" s="3">
        <v>4</v>
      </c>
      <c r="P3654">
        <v>2</v>
      </c>
      <c r="Q3654" t="str">
        <f>CONCATENATE(C3654,E3654,G3654,I3654)</f>
        <v>14</v>
      </c>
    </row>
    <row r="3655" spans="1:17" x14ac:dyDescent="0.25">
      <c r="A3655">
        <v>4122</v>
      </c>
      <c r="B3655">
        <v>241.10519600000001</v>
      </c>
      <c r="C3655" s="2">
        <v>1</v>
      </c>
      <c r="H3655">
        <v>256.085397</v>
      </c>
      <c r="I3655" s="3">
        <v>4</v>
      </c>
      <c r="P3655">
        <v>2</v>
      </c>
      <c r="Q3655" t="str">
        <f>CONCATENATE(C3655,E3655,G3655,I3655)</f>
        <v>14</v>
      </c>
    </row>
    <row r="3656" spans="1:17" x14ac:dyDescent="0.25">
      <c r="A3656">
        <v>4123</v>
      </c>
      <c r="B3656">
        <v>241.08307400000001</v>
      </c>
      <c r="C3656" s="2">
        <v>1</v>
      </c>
      <c r="H3656">
        <v>256.06234499999999</v>
      </c>
      <c r="I3656" s="3">
        <v>4</v>
      </c>
      <c r="P3656">
        <v>2</v>
      </c>
      <c r="Q3656" t="str">
        <f>CONCATENATE(C3656,E3656,G3656,I3656)</f>
        <v>14</v>
      </c>
    </row>
    <row r="3657" spans="1:17" x14ac:dyDescent="0.25">
      <c r="A3657">
        <v>4124</v>
      </c>
      <c r="B3657">
        <v>241.00037499999999</v>
      </c>
      <c r="C3657" s="2">
        <v>1</v>
      </c>
      <c r="H3657">
        <v>256.08141499999999</v>
      </c>
      <c r="I3657" s="3">
        <v>4</v>
      </c>
      <c r="P3657">
        <v>2</v>
      </c>
      <c r="Q3657" t="str">
        <f>CONCATENATE(C3657,E3657,G3657,I3657)</f>
        <v>14</v>
      </c>
    </row>
    <row r="3658" spans="1:17" x14ac:dyDescent="0.25">
      <c r="A3658">
        <v>4125</v>
      </c>
      <c r="B3658">
        <v>241.134502</v>
      </c>
      <c r="C3658" s="2">
        <v>1</v>
      </c>
      <c r="H3658">
        <v>256.09583800000001</v>
      </c>
      <c r="I3658" s="3">
        <v>4</v>
      </c>
      <c r="P3658">
        <v>2</v>
      </c>
      <c r="Q3658" t="str">
        <f>CONCATENATE(C3658,E3658,G3658,I3658)</f>
        <v>14</v>
      </c>
    </row>
    <row r="3659" spans="1:17" x14ac:dyDescent="0.25">
      <c r="A3659">
        <v>4126</v>
      </c>
      <c r="B3659">
        <v>241.09904499999999</v>
      </c>
      <c r="C3659" s="2">
        <v>1</v>
      </c>
      <c r="H3659">
        <v>256.11289399999998</v>
      </c>
      <c r="I3659" s="3">
        <v>4</v>
      </c>
      <c r="P3659">
        <v>2</v>
      </c>
      <c r="Q3659" t="str">
        <f>CONCATENATE(C3659,E3659,G3659,I3659)</f>
        <v>14</v>
      </c>
    </row>
    <row r="3660" spans="1:17" x14ac:dyDescent="0.25">
      <c r="A3660">
        <v>4127</v>
      </c>
      <c r="B3660">
        <v>241.050512</v>
      </c>
      <c r="C3660" s="2">
        <v>1</v>
      </c>
      <c r="H3660">
        <v>256.10513800000001</v>
      </c>
      <c r="I3660" s="3">
        <v>4</v>
      </c>
      <c r="P3660">
        <v>2</v>
      </c>
      <c r="Q3660" t="str">
        <f>CONCATENATE(C3660,E3660,G3660,I3660)</f>
        <v>14</v>
      </c>
    </row>
    <row r="3661" spans="1:17" x14ac:dyDescent="0.25">
      <c r="A3661">
        <v>4128</v>
      </c>
      <c r="B3661">
        <v>241.09651299999999</v>
      </c>
      <c r="C3661" s="2">
        <v>1</v>
      </c>
      <c r="H3661">
        <v>256.10198800000001</v>
      </c>
      <c r="I3661" s="3">
        <v>4</v>
      </c>
      <c r="P3661">
        <v>2</v>
      </c>
      <c r="Q3661" t="str">
        <f>CONCATENATE(C3661,E3661,G3661,I3661)</f>
        <v>14</v>
      </c>
    </row>
    <row r="3662" spans="1:17" x14ac:dyDescent="0.25">
      <c r="A3662">
        <v>4129</v>
      </c>
      <c r="B3662">
        <v>241.112224</v>
      </c>
      <c r="C3662" s="2">
        <v>1</v>
      </c>
      <c r="H3662">
        <v>256.03598599999998</v>
      </c>
      <c r="I3662" s="3">
        <v>4</v>
      </c>
      <c r="P3662">
        <v>2</v>
      </c>
      <c r="Q3662" t="str">
        <f>CONCATENATE(C3662,E3662,G3662,I3662)</f>
        <v>14</v>
      </c>
    </row>
    <row r="3663" spans="1:17" x14ac:dyDescent="0.25">
      <c r="A3663">
        <v>4130</v>
      </c>
      <c r="B3663">
        <v>241.06725699999998</v>
      </c>
      <c r="C3663" s="2">
        <v>1</v>
      </c>
      <c r="H3663">
        <v>256.038206</v>
      </c>
      <c r="I3663" s="3">
        <v>4</v>
      </c>
      <c r="P3663">
        <v>2</v>
      </c>
      <c r="Q3663" t="str">
        <f>CONCATENATE(C3663,E3663,G3663,I3663)</f>
        <v>14</v>
      </c>
    </row>
    <row r="3664" spans="1:17" x14ac:dyDescent="0.25">
      <c r="A3664">
        <v>4131</v>
      </c>
      <c r="B3664">
        <v>241.05666299999999</v>
      </c>
      <c r="C3664" s="2">
        <v>1</v>
      </c>
      <c r="H3664">
        <v>256.038206</v>
      </c>
      <c r="I3664" s="3">
        <v>4</v>
      </c>
      <c r="P3664">
        <v>2</v>
      </c>
      <c r="Q3664" t="str">
        <f>CONCATENATE(C3664,E3664,G3664,I3664)</f>
        <v>14</v>
      </c>
    </row>
    <row r="3665" spans="1:17" x14ac:dyDescent="0.25">
      <c r="A3665">
        <v>4132</v>
      </c>
      <c r="B3665">
        <v>241.07097999999999</v>
      </c>
      <c r="C3665" s="2">
        <v>1</v>
      </c>
      <c r="P3665">
        <v>1</v>
      </c>
      <c r="Q3665" t="str">
        <f>CONCATENATE(C3665,E3665,G3665,I3665)</f>
        <v>1</v>
      </c>
    </row>
    <row r="3666" spans="1:17" x14ac:dyDescent="0.25">
      <c r="A3666">
        <v>4133</v>
      </c>
      <c r="B3666">
        <v>241.01732799999999</v>
      </c>
      <c r="C3666" s="2">
        <v>1</v>
      </c>
      <c r="P3666">
        <v>1</v>
      </c>
      <c r="Q3666" t="str">
        <f>CONCATENATE(C3666,E3666,G3666,I3666)</f>
        <v>1</v>
      </c>
    </row>
    <row r="3667" spans="1:17" x14ac:dyDescent="0.25">
      <c r="A3667">
        <v>4134</v>
      </c>
      <c r="B3667">
        <v>241.04095000000001</v>
      </c>
      <c r="C3667" s="2">
        <v>1</v>
      </c>
      <c r="D3667">
        <v>231.77213399999999</v>
      </c>
      <c r="E3667" s="5">
        <v>2</v>
      </c>
      <c r="P3667">
        <v>2</v>
      </c>
      <c r="Q3667" t="str">
        <f>CONCATENATE(C3667,E3667,G3667,I3667)</f>
        <v>12</v>
      </c>
    </row>
    <row r="3668" spans="1:17" x14ac:dyDescent="0.25">
      <c r="A3668">
        <v>4135</v>
      </c>
      <c r="D3668">
        <v>231.67661799999999</v>
      </c>
      <c r="E3668" s="5">
        <v>2</v>
      </c>
      <c r="P3668">
        <v>1</v>
      </c>
      <c r="Q3668" t="str">
        <f>CONCATENATE(C3668,E3668,G3668,I3668)</f>
        <v>2</v>
      </c>
    </row>
    <row r="3669" spans="1:17" x14ac:dyDescent="0.25">
      <c r="A3669">
        <v>4136</v>
      </c>
      <c r="D3669">
        <v>231.69331299999999</v>
      </c>
      <c r="E3669" s="5">
        <v>2</v>
      </c>
      <c r="F3669">
        <v>242.33552499999999</v>
      </c>
      <c r="G3669" s="4">
        <v>3</v>
      </c>
      <c r="P3669">
        <v>2</v>
      </c>
      <c r="Q3669" t="str">
        <f>CONCATENATE(C3669,E3669,G3669,I3669)</f>
        <v>23</v>
      </c>
    </row>
    <row r="3670" spans="1:17" x14ac:dyDescent="0.25">
      <c r="A3670">
        <v>4137</v>
      </c>
      <c r="D3670">
        <v>231.71419499999999</v>
      </c>
      <c r="E3670" s="5">
        <v>2</v>
      </c>
      <c r="F3670">
        <v>242.26321799999999</v>
      </c>
      <c r="G3670" s="4">
        <v>3</v>
      </c>
      <c r="P3670">
        <v>2</v>
      </c>
      <c r="Q3670" t="str">
        <f>CONCATENATE(C3670,E3670,G3670,I3670)</f>
        <v>23</v>
      </c>
    </row>
    <row r="3671" spans="1:17" x14ac:dyDescent="0.25">
      <c r="A3671">
        <v>4138</v>
      </c>
      <c r="D3671">
        <v>231.726755</v>
      </c>
      <c r="E3671" s="5">
        <v>2</v>
      </c>
      <c r="F3671">
        <v>242.29009199999999</v>
      </c>
      <c r="G3671" s="4">
        <v>3</v>
      </c>
      <c r="P3671">
        <v>2</v>
      </c>
      <c r="Q3671" t="str">
        <f>CONCATENATE(C3671,E3671,G3671,I3671)</f>
        <v>23</v>
      </c>
    </row>
    <row r="3672" spans="1:17" x14ac:dyDescent="0.25">
      <c r="A3672">
        <v>4139</v>
      </c>
      <c r="D3672">
        <v>231.73786699999999</v>
      </c>
      <c r="E3672" s="5">
        <v>2</v>
      </c>
      <c r="F3672">
        <v>242.30301299999999</v>
      </c>
      <c r="G3672" s="4">
        <v>3</v>
      </c>
      <c r="P3672">
        <v>2</v>
      </c>
      <c r="Q3672" t="str">
        <f>CONCATENATE(C3672,E3672,G3672,I3672)</f>
        <v>23</v>
      </c>
    </row>
    <row r="3673" spans="1:17" x14ac:dyDescent="0.25">
      <c r="A3673">
        <v>4140</v>
      </c>
      <c r="D3673">
        <v>231.72949399999999</v>
      </c>
      <c r="E3673" s="5">
        <v>2</v>
      </c>
      <c r="F3673">
        <v>242.273967</v>
      </c>
      <c r="G3673" s="4">
        <v>3</v>
      </c>
      <c r="P3673">
        <v>2</v>
      </c>
      <c r="Q3673" t="str">
        <f>CONCATENATE(C3673,E3673,G3673,I3673)</f>
        <v>23</v>
      </c>
    </row>
    <row r="3674" spans="1:17" x14ac:dyDescent="0.25">
      <c r="A3674">
        <v>4141</v>
      </c>
      <c r="D3674">
        <v>231.73714200000001</v>
      </c>
      <c r="E3674" s="5">
        <v>2</v>
      </c>
      <c r="F3674">
        <v>242.28477100000001</v>
      </c>
      <c r="G3674" s="4">
        <v>3</v>
      </c>
      <c r="P3674">
        <v>2</v>
      </c>
      <c r="Q3674" t="str">
        <f>CONCATENATE(C3674,E3674,G3674,I3674)</f>
        <v>23</v>
      </c>
    </row>
    <row r="3675" spans="1:17" x14ac:dyDescent="0.25">
      <c r="A3675">
        <v>4142</v>
      </c>
      <c r="D3675">
        <v>231.76019400000001</v>
      </c>
      <c r="E3675" s="5">
        <v>2</v>
      </c>
      <c r="F3675">
        <v>242.249469</v>
      </c>
      <c r="G3675" s="4">
        <v>3</v>
      </c>
      <c r="P3675">
        <v>2</v>
      </c>
      <c r="Q3675" t="str">
        <f>CONCATENATE(C3675,E3675,G3675,I3675)</f>
        <v>23</v>
      </c>
    </row>
    <row r="3676" spans="1:17" x14ac:dyDescent="0.25">
      <c r="A3676">
        <v>4143</v>
      </c>
      <c r="D3676">
        <v>231.70783800000001</v>
      </c>
      <c r="E3676" s="5">
        <v>2</v>
      </c>
      <c r="F3676">
        <v>242.27882499999998</v>
      </c>
      <c r="G3676" s="4">
        <v>3</v>
      </c>
      <c r="P3676">
        <v>2</v>
      </c>
      <c r="Q3676" t="str">
        <f>CONCATENATE(C3676,E3676,G3676,I3676)</f>
        <v>23</v>
      </c>
    </row>
    <row r="3677" spans="1:17" x14ac:dyDescent="0.25">
      <c r="A3677">
        <v>4144</v>
      </c>
      <c r="D3677">
        <v>231.726236</v>
      </c>
      <c r="E3677" s="5">
        <v>2</v>
      </c>
      <c r="F3677">
        <v>242.284975</v>
      </c>
      <c r="G3677" s="4">
        <v>3</v>
      </c>
      <c r="P3677">
        <v>2</v>
      </c>
      <c r="Q3677" t="str">
        <f>CONCATENATE(C3677,E3677,G3677,I3677)</f>
        <v>23</v>
      </c>
    </row>
    <row r="3678" spans="1:17" x14ac:dyDescent="0.25">
      <c r="A3678">
        <v>4145</v>
      </c>
      <c r="D3678">
        <v>231.79167100000001</v>
      </c>
      <c r="E3678" s="5">
        <v>2</v>
      </c>
      <c r="F3678">
        <v>242.31257399999998</v>
      </c>
      <c r="G3678" s="4">
        <v>3</v>
      </c>
      <c r="P3678">
        <v>2</v>
      </c>
      <c r="Q3678" t="str">
        <f>CONCATENATE(C3678,E3678,G3678,I3678)</f>
        <v>23</v>
      </c>
    </row>
    <row r="3679" spans="1:17" x14ac:dyDescent="0.25">
      <c r="A3679">
        <v>4146</v>
      </c>
      <c r="D3679">
        <v>231.77213399999999</v>
      </c>
      <c r="E3679" s="5">
        <v>2</v>
      </c>
      <c r="F3679">
        <v>242.311802</v>
      </c>
      <c r="G3679" s="4">
        <v>3</v>
      </c>
      <c r="P3679">
        <v>2</v>
      </c>
      <c r="Q3679" t="str">
        <f>CONCATENATE(C3679,E3679,G3679,I3679)</f>
        <v>23</v>
      </c>
    </row>
    <row r="3680" spans="1:17" x14ac:dyDescent="0.25">
      <c r="A3680">
        <v>4147</v>
      </c>
      <c r="F3680">
        <v>242.29578000000001</v>
      </c>
      <c r="G3680" s="4">
        <v>3</v>
      </c>
      <c r="H3680">
        <v>233.088831</v>
      </c>
      <c r="I3680" s="3">
        <v>4</v>
      </c>
      <c r="P3680">
        <v>2</v>
      </c>
      <c r="Q3680" t="str">
        <f>CONCATENATE(C3680,E3680,G3680,I3680)</f>
        <v>34</v>
      </c>
    </row>
    <row r="3681" spans="1:17" x14ac:dyDescent="0.25">
      <c r="A3681">
        <v>4148</v>
      </c>
      <c r="F3681">
        <v>242.15524600000001</v>
      </c>
      <c r="G3681" s="4">
        <v>3</v>
      </c>
      <c r="H3681">
        <v>233.030891</v>
      </c>
      <c r="I3681" s="3">
        <v>4</v>
      </c>
      <c r="P3681">
        <v>2</v>
      </c>
      <c r="Q3681" t="str">
        <f>CONCATENATE(C3681,E3681,G3681,I3681)</f>
        <v>34</v>
      </c>
    </row>
    <row r="3682" spans="1:17" x14ac:dyDescent="0.25">
      <c r="A3682">
        <v>4149</v>
      </c>
      <c r="F3682">
        <v>242.33552499999999</v>
      </c>
      <c r="G3682" s="4">
        <v>3</v>
      </c>
      <c r="H3682">
        <v>233.05006599999999</v>
      </c>
      <c r="I3682" s="3">
        <v>4</v>
      </c>
      <c r="P3682">
        <v>2</v>
      </c>
      <c r="Q3682" t="str">
        <f>CONCATENATE(C3682,E3682,G3682,I3682)</f>
        <v>34</v>
      </c>
    </row>
    <row r="3683" spans="1:17" x14ac:dyDescent="0.25">
      <c r="A3683">
        <v>4150</v>
      </c>
      <c r="B3683">
        <v>220.41252399999999</v>
      </c>
      <c r="C3683" s="2">
        <v>1</v>
      </c>
      <c r="H3683">
        <v>233.00525400000001</v>
      </c>
      <c r="I3683" s="3">
        <v>4</v>
      </c>
      <c r="P3683">
        <v>2</v>
      </c>
      <c r="Q3683" t="str">
        <f>CONCATENATE(C3683,E3683,G3683,I3683)</f>
        <v>14</v>
      </c>
    </row>
    <row r="3684" spans="1:17" x14ac:dyDescent="0.25">
      <c r="A3684">
        <v>4151</v>
      </c>
      <c r="B3684">
        <v>220.398776</v>
      </c>
      <c r="C3684" s="2">
        <v>1</v>
      </c>
      <c r="H3684">
        <v>233.08257599999999</v>
      </c>
      <c r="I3684" s="3">
        <v>4</v>
      </c>
      <c r="P3684">
        <v>2</v>
      </c>
      <c r="Q3684" t="str">
        <f>CONCATENATE(C3684,E3684,G3684,I3684)</f>
        <v>14</v>
      </c>
    </row>
    <row r="3685" spans="1:17" x14ac:dyDescent="0.25">
      <c r="A3685">
        <v>4152</v>
      </c>
      <c r="B3685">
        <v>220.37396699999999</v>
      </c>
      <c r="C3685" s="2">
        <v>1</v>
      </c>
      <c r="H3685">
        <v>233.11756700000001</v>
      </c>
      <c r="I3685" s="3">
        <v>4</v>
      </c>
      <c r="P3685">
        <v>2</v>
      </c>
      <c r="Q3685" t="str">
        <f>CONCATENATE(C3685,E3685,G3685,I3685)</f>
        <v>14</v>
      </c>
    </row>
    <row r="3686" spans="1:17" x14ac:dyDescent="0.25">
      <c r="A3686">
        <v>4153</v>
      </c>
      <c r="B3686">
        <v>220.395261</v>
      </c>
      <c r="C3686" s="2">
        <v>1</v>
      </c>
      <c r="H3686">
        <v>233.027221</v>
      </c>
      <c r="I3686" s="3">
        <v>4</v>
      </c>
      <c r="P3686">
        <v>2</v>
      </c>
      <c r="Q3686" t="str">
        <f>CONCATENATE(C3686,E3686,G3686,I3686)</f>
        <v>14</v>
      </c>
    </row>
    <row r="3687" spans="1:17" x14ac:dyDescent="0.25">
      <c r="A3687">
        <v>4154</v>
      </c>
      <c r="B3687">
        <v>220.40084300000001</v>
      </c>
      <c r="C3687" s="2">
        <v>1</v>
      </c>
      <c r="H3687">
        <v>233.03755699999999</v>
      </c>
      <c r="I3687" s="3">
        <v>4</v>
      </c>
      <c r="P3687">
        <v>2</v>
      </c>
      <c r="Q3687" t="str">
        <f>CONCATENATE(C3687,E3687,G3687,I3687)</f>
        <v>14</v>
      </c>
    </row>
    <row r="3688" spans="1:17" x14ac:dyDescent="0.25">
      <c r="A3688">
        <v>4155</v>
      </c>
      <c r="B3688">
        <v>220.389059</v>
      </c>
      <c r="C3688" s="2">
        <v>1</v>
      </c>
      <c r="H3688">
        <v>233.063142</v>
      </c>
      <c r="I3688" s="3">
        <v>4</v>
      </c>
      <c r="P3688">
        <v>2</v>
      </c>
      <c r="Q3688" t="str">
        <f>CONCATENATE(C3688,E3688,G3688,I3688)</f>
        <v>14</v>
      </c>
    </row>
    <row r="3689" spans="1:17" x14ac:dyDescent="0.25">
      <c r="A3689">
        <v>4156</v>
      </c>
      <c r="B3689">
        <v>220.41934699999999</v>
      </c>
      <c r="C3689" s="2">
        <v>1</v>
      </c>
      <c r="H3689">
        <v>233.156746</v>
      </c>
      <c r="I3689" s="3">
        <v>4</v>
      </c>
      <c r="P3689">
        <v>2</v>
      </c>
      <c r="Q3689" t="str">
        <f>CONCATENATE(C3689,E3689,G3689,I3689)</f>
        <v>14</v>
      </c>
    </row>
    <row r="3690" spans="1:17" x14ac:dyDescent="0.25">
      <c r="A3690">
        <v>4157</v>
      </c>
      <c r="B3690">
        <v>220.422448</v>
      </c>
      <c r="C3690" s="2">
        <v>1</v>
      </c>
      <c r="H3690">
        <v>233.151577</v>
      </c>
      <c r="I3690" s="3">
        <v>4</v>
      </c>
      <c r="P3690">
        <v>2</v>
      </c>
      <c r="Q3690" t="str">
        <f>CONCATENATE(C3690,E3690,G3690,I3690)</f>
        <v>14</v>
      </c>
    </row>
    <row r="3691" spans="1:17" x14ac:dyDescent="0.25">
      <c r="A3691">
        <v>4158</v>
      </c>
      <c r="B3691">
        <v>220.440383</v>
      </c>
      <c r="C3691" s="2">
        <v>1</v>
      </c>
      <c r="H3691">
        <v>233.15271300000001</v>
      </c>
      <c r="I3691" s="3">
        <v>4</v>
      </c>
      <c r="P3691">
        <v>2</v>
      </c>
      <c r="Q3691" t="str">
        <f>CONCATENATE(C3691,E3691,G3691,I3691)</f>
        <v>14</v>
      </c>
    </row>
    <row r="3692" spans="1:17" x14ac:dyDescent="0.25">
      <c r="A3692">
        <v>4159</v>
      </c>
      <c r="B3692">
        <v>220.40854400000001</v>
      </c>
      <c r="C3692" s="2">
        <v>1</v>
      </c>
      <c r="H3692">
        <v>233.11756700000001</v>
      </c>
      <c r="I3692" s="3">
        <v>4</v>
      </c>
      <c r="P3692">
        <v>2</v>
      </c>
      <c r="Q3692" t="str">
        <f>CONCATENATE(C3692,E3692,G3692,I3692)</f>
        <v>14</v>
      </c>
    </row>
    <row r="3693" spans="1:17" x14ac:dyDescent="0.25">
      <c r="A3693">
        <v>4160</v>
      </c>
      <c r="B3693">
        <v>220.42286200000001</v>
      </c>
      <c r="C3693" s="2">
        <v>1</v>
      </c>
      <c r="H3693">
        <v>233.088831</v>
      </c>
      <c r="I3693" s="3">
        <v>4</v>
      </c>
      <c r="P3693">
        <v>2</v>
      </c>
      <c r="Q3693" t="str">
        <f>CONCATENATE(C3693,E3693,G3693,I3693)</f>
        <v>14</v>
      </c>
    </row>
    <row r="3694" spans="1:17" x14ac:dyDescent="0.25">
      <c r="A3694">
        <v>4161</v>
      </c>
      <c r="B3694">
        <v>220.42554899999999</v>
      </c>
      <c r="C3694" s="2">
        <v>1</v>
      </c>
      <c r="P3694">
        <v>1</v>
      </c>
      <c r="Q3694" t="str">
        <f>CONCATENATE(C3694,E3694,G3694,I3694)</f>
        <v>1</v>
      </c>
    </row>
    <row r="3695" spans="1:17" x14ac:dyDescent="0.25">
      <c r="A3695">
        <v>4162</v>
      </c>
      <c r="B3695">
        <v>220.426841</v>
      </c>
      <c r="C3695" s="2">
        <v>1</v>
      </c>
      <c r="P3695">
        <v>1</v>
      </c>
      <c r="Q3695" t="str">
        <f>CONCATENATE(C3695,E3695,G3695,I3695)</f>
        <v>1</v>
      </c>
    </row>
    <row r="3696" spans="1:17" x14ac:dyDescent="0.25">
      <c r="A3696">
        <v>4163</v>
      </c>
      <c r="B3696">
        <v>220.57611</v>
      </c>
      <c r="C3696" s="2">
        <v>1</v>
      </c>
      <c r="P3696">
        <v>1</v>
      </c>
      <c r="Q3696" t="str">
        <f>CONCATENATE(C3696,E3696,G3696,I3696)</f>
        <v>1</v>
      </c>
    </row>
    <row r="3697" spans="1:17" x14ac:dyDescent="0.25">
      <c r="A3697">
        <v>4164</v>
      </c>
      <c r="B3697">
        <v>220.41252399999999</v>
      </c>
      <c r="C3697" s="2">
        <v>1</v>
      </c>
      <c r="D3697">
        <v>212.621613</v>
      </c>
      <c r="E3697" s="5">
        <v>2</v>
      </c>
      <c r="F3697">
        <v>221.81289899999999</v>
      </c>
      <c r="G3697" s="4">
        <v>3</v>
      </c>
      <c r="P3697">
        <v>3</v>
      </c>
      <c r="Q3697" t="str">
        <f>CONCATENATE(C3697,E3697,G3697,I3697)</f>
        <v>123</v>
      </c>
    </row>
    <row r="3698" spans="1:17" x14ac:dyDescent="0.25">
      <c r="A3698">
        <v>4165</v>
      </c>
      <c r="D3698">
        <v>212.621613</v>
      </c>
      <c r="E3698" s="5">
        <v>2</v>
      </c>
      <c r="F3698">
        <v>221.78116499999999</v>
      </c>
      <c r="G3698" s="4">
        <v>3</v>
      </c>
      <c r="P3698">
        <v>2</v>
      </c>
      <c r="Q3698" t="str">
        <f>CONCATENATE(C3698,E3698,G3698,I3698)</f>
        <v>23</v>
      </c>
    </row>
    <row r="3699" spans="1:17" x14ac:dyDescent="0.25">
      <c r="A3699">
        <v>4166</v>
      </c>
      <c r="D3699">
        <v>212.69330099999999</v>
      </c>
      <c r="E3699" s="5">
        <v>2</v>
      </c>
      <c r="F3699">
        <v>221.77796000000001</v>
      </c>
      <c r="G3699" s="4">
        <v>3</v>
      </c>
      <c r="P3699">
        <v>2</v>
      </c>
      <c r="Q3699" t="str">
        <f>CONCATENATE(C3699,E3699,G3699,I3699)</f>
        <v>23</v>
      </c>
    </row>
    <row r="3700" spans="1:17" x14ac:dyDescent="0.25">
      <c r="A3700">
        <v>4167</v>
      </c>
      <c r="D3700">
        <v>212.65391600000001</v>
      </c>
      <c r="E3700" s="5">
        <v>2</v>
      </c>
      <c r="F3700">
        <v>221.84323900000001</v>
      </c>
      <c r="G3700" s="4">
        <v>3</v>
      </c>
      <c r="P3700">
        <v>2</v>
      </c>
      <c r="Q3700" t="str">
        <f>CONCATENATE(C3700,E3700,G3700,I3700)</f>
        <v>23</v>
      </c>
    </row>
    <row r="3701" spans="1:17" x14ac:dyDescent="0.25">
      <c r="A3701">
        <v>4168</v>
      </c>
      <c r="D3701">
        <v>212.610862</v>
      </c>
      <c r="E3701" s="5">
        <v>2</v>
      </c>
      <c r="F3701">
        <v>221.81171000000001</v>
      </c>
      <c r="G3701" s="4">
        <v>3</v>
      </c>
      <c r="P3701">
        <v>2</v>
      </c>
      <c r="Q3701" t="str">
        <f>CONCATENATE(C3701,E3701,G3701,I3701)</f>
        <v>23</v>
      </c>
    </row>
    <row r="3702" spans="1:17" x14ac:dyDescent="0.25">
      <c r="A3702">
        <v>4169</v>
      </c>
      <c r="D3702">
        <v>212.630864</v>
      </c>
      <c r="E3702" s="5">
        <v>2</v>
      </c>
      <c r="F3702">
        <v>221.82396</v>
      </c>
      <c r="G3702" s="4">
        <v>3</v>
      </c>
      <c r="P3702">
        <v>2</v>
      </c>
      <c r="Q3702" t="str">
        <f>CONCATENATE(C3702,E3702,G3702,I3702)</f>
        <v>23</v>
      </c>
    </row>
    <row r="3703" spans="1:17" x14ac:dyDescent="0.25">
      <c r="A3703">
        <v>4170</v>
      </c>
      <c r="D3703">
        <v>212.66378800000001</v>
      </c>
      <c r="E3703" s="5">
        <v>2</v>
      </c>
      <c r="F3703">
        <v>221.83569299999999</v>
      </c>
      <c r="G3703" s="4">
        <v>3</v>
      </c>
      <c r="P3703">
        <v>2</v>
      </c>
      <c r="Q3703" t="str">
        <f>CONCATENATE(C3703,E3703,G3703,I3703)</f>
        <v>23</v>
      </c>
    </row>
    <row r="3704" spans="1:17" x14ac:dyDescent="0.25">
      <c r="A3704">
        <v>4171</v>
      </c>
      <c r="D3704">
        <v>212.68673699999999</v>
      </c>
      <c r="E3704" s="5">
        <v>2</v>
      </c>
      <c r="F3704">
        <v>221.861639</v>
      </c>
      <c r="G3704" s="4">
        <v>3</v>
      </c>
      <c r="P3704">
        <v>2</v>
      </c>
      <c r="Q3704" t="str">
        <f>CONCATENATE(C3704,E3704,G3704,I3704)</f>
        <v>23</v>
      </c>
    </row>
    <row r="3705" spans="1:17" x14ac:dyDescent="0.25">
      <c r="A3705">
        <v>4172</v>
      </c>
      <c r="D3705">
        <v>212.70162199999999</v>
      </c>
      <c r="E3705" s="5">
        <v>2</v>
      </c>
      <c r="F3705">
        <v>221.87740400000001</v>
      </c>
      <c r="G3705" s="4">
        <v>3</v>
      </c>
      <c r="P3705">
        <v>2</v>
      </c>
      <c r="Q3705" t="str">
        <f>CONCATENATE(C3705,E3705,G3705,I3705)</f>
        <v>23</v>
      </c>
    </row>
    <row r="3706" spans="1:17" x14ac:dyDescent="0.25">
      <c r="A3706">
        <v>4173</v>
      </c>
      <c r="D3706">
        <v>212.65903299999999</v>
      </c>
      <c r="E3706" s="5">
        <v>2</v>
      </c>
      <c r="F3706">
        <v>221.930587</v>
      </c>
      <c r="G3706" s="4">
        <v>3</v>
      </c>
      <c r="P3706">
        <v>2</v>
      </c>
      <c r="Q3706" t="str">
        <f>CONCATENATE(C3706,E3706,G3706,I3706)</f>
        <v>23</v>
      </c>
    </row>
    <row r="3707" spans="1:17" x14ac:dyDescent="0.25">
      <c r="A3707">
        <v>4174</v>
      </c>
      <c r="D3707">
        <v>212.671851</v>
      </c>
      <c r="E3707" s="5">
        <v>2</v>
      </c>
      <c r="F3707">
        <v>221.88448399999999</v>
      </c>
      <c r="G3707" s="4">
        <v>3</v>
      </c>
      <c r="P3707">
        <v>2</v>
      </c>
      <c r="Q3707" t="str">
        <f>CONCATENATE(C3707,E3707,G3707,I3707)</f>
        <v>23</v>
      </c>
    </row>
    <row r="3708" spans="1:17" x14ac:dyDescent="0.25">
      <c r="A3708">
        <v>4175</v>
      </c>
      <c r="D3708">
        <v>212.77754899999999</v>
      </c>
      <c r="E3708" s="5">
        <v>2</v>
      </c>
      <c r="F3708">
        <v>221.81289899999999</v>
      </c>
      <c r="G3708" s="4">
        <v>3</v>
      </c>
      <c r="P3708">
        <v>2</v>
      </c>
      <c r="Q3708" t="str">
        <f>CONCATENATE(C3708,E3708,G3708,I3708)</f>
        <v>23</v>
      </c>
    </row>
    <row r="3709" spans="1:17" x14ac:dyDescent="0.25">
      <c r="A3709">
        <v>4176</v>
      </c>
      <c r="D3709">
        <v>212.80861200000001</v>
      </c>
      <c r="E3709" s="5">
        <v>2</v>
      </c>
      <c r="F3709">
        <v>221.81289899999999</v>
      </c>
      <c r="G3709" s="4">
        <v>3</v>
      </c>
      <c r="P3709">
        <v>2</v>
      </c>
      <c r="Q3709" t="str">
        <f>CONCATENATE(C3709,E3709,G3709,I3709)</f>
        <v>23</v>
      </c>
    </row>
    <row r="3710" spans="1:17" x14ac:dyDescent="0.25">
      <c r="A3710">
        <v>4177</v>
      </c>
      <c r="D3710">
        <v>212.621613</v>
      </c>
      <c r="E3710" s="5">
        <v>2</v>
      </c>
      <c r="P3710">
        <v>1</v>
      </c>
      <c r="Q3710" t="str">
        <f>CONCATENATE(C3710,E3710,G3710,I3710)</f>
        <v>2</v>
      </c>
    </row>
    <row r="3711" spans="1:17" x14ac:dyDescent="0.25">
      <c r="A3711">
        <v>4178</v>
      </c>
      <c r="H3711">
        <v>213.01540700000001</v>
      </c>
      <c r="I3711" s="3">
        <v>4</v>
      </c>
      <c r="P3711">
        <v>1</v>
      </c>
      <c r="Q3711" t="str">
        <f>CONCATENATE(C3711,E3711,G3711,I3711)</f>
        <v>4</v>
      </c>
    </row>
    <row r="3712" spans="1:17" x14ac:dyDescent="0.25">
      <c r="A3712">
        <v>4179</v>
      </c>
      <c r="B3712">
        <v>200.5479</v>
      </c>
      <c r="C3712" s="2">
        <v>1</v>
      </c>
      <c r="H3712">
        <v>213.01540700000001</v>
      </c>
      <c r="I3712" s="3">
        <v>4</v>
      </c>
      <c r="P3712">
        <v>2</v>
      </c>
      <c r="Q3712" t="str">
        <f>CONCATENATE(C3712,E3712,G3712,I3712)</f>
        <v>14</v>
      </c>
    </row>
    <row r="3713" spans="1:17" x14ac:dyDescent="0.25">
      <c r="A3713">
        <v>4180</v>
      </c>
      <c r="B3713">
        <v>200.60521599999998</v>
      </c>
      <c r="C3713" s="2">
        <v>1</v>
      </c>
      <c r="H3713">
        <v>213.06409400000001</v>
      </c>
      <c r="I3713" s="3">
        <v>4</v>
      </c>
      <c r="P3713">
        <v>2</v>
      </c>
      <c r="Q3713" t="str">
        <f>CONCATENATE(C3713,E3713,G3713,I3713)</f>
        <v>14</v>
      </c>
    </row>
    <row r="3714" spans="1:17" x14ac:dyDescent="0.25">
      <c r="A3714">
        <v>4181</v>
      </c>
      <c r="B3714">
        <v>200.60978599999999</v>
      </c>
      <c r="C3714" s="2">
        <v>1</v>
      </c>
      <c r="H3714">
        <v>213.09014400000001</v>
      </c>
      <c r="I3714" s="3">
        <v>4</v>
      </c>
      <c r="P3714">
        <v>2</v>
      </c>
      <c r="Q3714" t="str">
        <f>CONCATENATE(C3714,E3714,G3714,I3714)</f>
        <v>14</v>
      </c>
    </row>
    <row r="3715" spans="1:17" x14ac:dyDescent="0.25">
      <c r="A3715">
        <v>4182</v>
      </c>
      <c r="B3715">
        <v>200.58685199999999</v>
      </c>
      <c r="C3715" s="2">
        <v>1</v>
      </c>
      <c r="H3715">
        <v>213.13035600000001</v>
      </c>
      <c r="I3715" s="3">
        <v>4</v>
      </c>
      <c r="P3715">
        <v>2</v>
      </c>
      <c r="Q3715" t="str">
        <f>CONCATENATE(C3715,E3715,G3715,I3715)</f>
        <v>14</v>
      </c>
    </row>
    <row r="3716" spans="1:17" x14ac:dyDescent="0.25">
      <c r="A3716">
        <v>4183</v>
      </c>
      <c r="B3716">
        <v>200.59203299999999</v>
      </c>
      <c r="C3716" s="2">
        <v>1</v>
      </c>
      <c r="H3716">
        <v>213.12482499999999</v>
      </c>
      <c r="I3716" s="3">
        <v>4</v>
      </c>
      <c r="P3716">
        <v>2</v>
      </c>
      <c r="Q3716" t="str">
        <f>CONCATENATE(C3716,E3716,G3716,I3716)</f>
        <v>14</v>
      </c>
    </row>
    <row r="3717" spans="1:17" x14ac:dyDescent="0.25">
      <c r="A3717">
        <v>4184</v>
      </c>
      <c r="B3717">
        <v>200.58017999999998</v>
      </c>
      <c r="C3717" s="2">
        <v>1</v>
      </c>
      <c r="H3717">
        <v>213.14570699999999</v>
      </c>
      <c r="I3717" s="3">
        <v>4</v>
      </c>
      <c r="P3717">
        <v>2</v>
      </c>
      <c r="Q3717" t="str">
        <f>CONCATENATE(C3717,E3717,G3717,I3717)</f>
        <v>14</v>
      </c>
    </row>
    <row r="3718" spans="1:17" x14ac:dyDescent="0.25">
      <c r="A3718">
        <v>4185</v>
      </c>
      <c r="B3718">
        <v>200.58627999999999</v>
      </c>
      <c r="C3718" s="2">
        <v>1</v>
      </c>
      <c r="H3718">
        <v>213.091488</v>
      </c>
      <c r="I3718" s="3">
        <v>4</v>
      </c>
      <c r="P3718">
        <v>2</v>
      </c>
      <c r="Q3718" t="str">
        <f>CONCATENATE(C3718,E3718,G3718,I3718)</f>
        <v>14</v>
      </c>
    </row>
    <row r="3719" spans="1:17" x14ac:dyDescent="0.25">
      <c r="A3719">
        <v>4186</v>
      </c>
      <c r="B3719">
        <v>200.59634299999999</v>
      </c>
      <c r="C3719" s="2">
        <v>1</v>
      </c>
      <c r="H3719">
        <v>213.135524</v>
      </c>
      <c r="I3719" s="3">
        <v>4</v>
      </c>
      <c r="P3719">
        <v>2</v>
      </c>
      <c r="Q3719" t="str">
        <f>CONCATENATE(C3719,E3719,G3719,I3719)</f>
        <v>14</v>
      </c>
    </row>
    <row r="3720" spans="1:17" x14ac:dyDescent="0.25">
      <c r="A3720">
        <v>4187</v>
      </c>
      <c r="B3720">
        <v>200.58731</v>
      </c>
      <c r="C3720" s="2">
        <v>1</v>
      </c>
      <c r="H3720">
        <v>213.126273</v>
      </c>
      <c r="I3720" s="3">
        <v>4</v>
      </c>
      <c r="P3720">
        <v>2</v>
      </c>
      <c r="Q3720" t="str">
        <f>CONCATENATE(C3720,E3720,G3720,I3720)</f>
        <v>14</v>
      </c>
    </row>
    <row r="3721" spans="1:17" x14ac:dyDescent="0.25">
      <c r="A3721">
        <v>4188</v>
      </c>
      <c r="B3721">
        <v>200.634422</v>
      </c>
      <c r="C3721" s="2">
        <v>1</v>
      </c>
      <c r="H3721">
        <v>213.125032</v>
      </c>
      <c r="I3721" s="3">
        <v>4</v>
      </c>
      <c r="P3721">
        <v>2</v>
      </c>
      <c r="Q3721" t="str">
        <f>CONCATENATE(C3721,E3721,G3721,I3721)</f>
        <v>14</v>
      </c>
    </row>
    <row r="3722" spans="1:17" x14ac:dyDescent="0.25">
      <c r="A3722">
        <v>4189</v>
      </c>
      <c r="B3722">
        <v>200.66325699999999</v>
      </c>
      <c r="C3722" s="2">
        <v>1</v>
      </c>
      <c r="H3722">
        <v>213.27941799999999</v>
      </c>
      <c r="I3722" s="3">
        <v>4</v>
      </c>
      <c r="P3722">
        <v>2</v>
      </c>
      <c r="Q3722" t="str">
        <f>CONCATENATE(C3722,E3722,G3722,I3722)</f>
        <v>14</v>
      </c>
    </row>
    <row r="3723" spans="1:17" x14ac:dyDescent="0.25">
      <c r="A3723">
        <v>4190</v>
      </c>
      <c r="B3723">
        <v>200.701694</v>
      </c>
      <c r="C3723" s="2">
        <v>1</v>
      </c>
      <c r="H3723">
        <v>213.01540700000001</v>
      </c>
      <c r="I3723" s="3">
        <v>4</v>
      </c>
      <c r="P3723">
        <v>2</v>
      </c>
      <c r="Q3723" t="str">
        <f>CONCATENATE(C3723,E3723,G3723,I3723)</f>
        <v>14</v>
      </c>
    </row>
    <row r="3724" spans="1:17" x14ac:dyDescent="0.25">
      <c r="A3724">
        <v>4191</v>
      </c>
      <c r="B3724">
        <v>200.665775</v>
      </c>
      <c r="C3724" s="2">
        <v>1</v>
      </c>
      <c r="P3724">
        <v>1</v>
      </c>
      <c r="Q3724" t="str">
        <f>CONCATENATE(C3724,E3724,G3724,I3724)</f>
        <v>1</v>
      </c>
    </row>
    <row r="3725" spans="1:17" x14ac:dyDescent="0.25">
      <c r="A3725">
        <v>4192</v>
      </c>
      <c r="B3725">
        <v>200.5479</v>
      </c>
      <c r="C3725" s="2">
        <v>1</v>
      </c>
      <c r="P3725">
        <v>1</v>
      </c>
      <c r="Q3725" t="str">
        <f>CONCATENATE(C3725,E3725,G3725,I3725)</f>
        <v>1</v>
      </c>
    </row>
    <row r="3726" spans="1:17" x14ac:dyDescent="0.25">
      <c r="A3726">
        <v>4193</v>
      </c>
      <c r="D3726">
        <v>190.31132399999998</v>
      </c>
      <c r="E3726" s="5">
        <v>2</v>
      </c>
      <c r="P3726">
        <v>1</v>
      </c>
      <c r="Q3726" t="str">
        <f>CONCATENATE(C3726,E3726,G3726,I3726)</f>
        <v>2</v>
      </c>
    </row>
    <row r="3727" spans="1:17" x14ac:dyDescent="0.25">
      <c r="A3727">
        <v>4194</v>
      </c>
      <c r="D3727">
        <v>190.29659599999999</v>
      </c>
      <c r="E3727" s="5">
        <v>2</v>
      </c>
      <c r="F3727">
        <v>201.41719399999999</v>
      </c>
      <c r="G3727" s="4">
        <v>3</v>
      </c>
      <c r="P3727">
        <v>2</v>
      </c>
      <c r="Q3727" t="str">
        <f>CONCATENATE(C3727,E3727,G3727,I3727)</f>
        <v>23</v>
      </c>
    </row>
    <row r="3728" spans="1:17" x14ac:dyDescent="0.25">
      <c r="A3728">
        <v>4195</v>
      </c>
      <c r="D3728">
        <v>190.30178000000001</v>
      </c>
      <c r="E3728" s="5">
        <v>2</v>
      </c>
      <c r="F3728">
        <v>201.40395699999999</v>
      </c>
      <c r="G3728" s="4">
        <v>3</v>
      </c>
      <c r="P3728">
        <v>2</v>
      </c>
      <c r="Q3728" t="str">
        <f>CONCATENATE(C3728,E3728,G3728,I3728)</f>
        <v>23</v>
      </c>
    </row>
    <row r="3729" spans="1:17" x14ac:dyDescent="0.25">
      <c r="A3729">
        <v>4196</v>
      </c>
      <c r="D3729">
        <v>190.31506999999999</v>
      </c>
      <c r="E3729" s="5">
        <v>2</v>
      </c>
      <c r="F3729">
        <v>201.44203099999999</v>
      </c>
      <c r="G3729" s="4">
        <v>3</v>
      </c>
      <c r="P3729">
        <v>2</v>
      </c>
      <c r="Q3729" t="str">
        <f>CONCATENATE(C3729,E3729,G3729,I3729)</f>
        <v>23</v>
      </c>
    </row>
    <row r="3730" spans="1:17" x14ac:dyDescent="0.25">
      <c r="A3730">
        <v>4197</v>
      </c>
      <c r="D3730">
        <v>190.30111199999999</v>
      </c>
      <c r="E3730" s="5">
        <v>2</v>
      </c>
      <c r="F3730">
        <v>201.457683</v>
      </c>
      <c r="G3730" s="4">
        <v>3</v>
      </c>
      <c r="P3730">
        <v>2</v>
      </c>
      <c r="Q3730" t="str">
        <f>CONCATENATE(C3730,E3730,G3730,I3730)</f>
        <v>23</v>
      </c>
    </row>
    <row r="3731" spans="1:17" x14ac:dyDescent="0.25">
      <c r="A3731">
        <v>4198</v>
      </c>
      <c r="D3731">
        <v>190.297416</v>
      </c>
      <c r="E3731" s="5">
        <v>2</v>
      </c>
      <c r="F3731">
        <v>201.48575099999999</v>
      </c>
      <c r="G3731" s="4">
        <v>3</v>
      </c>
      <c r="P3731">
        <v>2</v>
      </c>
      <c r="Q3731" t="str">
        <f>CONCATENATE(C3731,E3731,G3731,I3731)</f>
        <v>23</v>
      </c>
    </row>
    <row r="3732" spans="1:17" x14ac:dyDescent="0.25">
      <c r="A3732">
        <v>4199</v>
      </c>
      <c r="D3732">
        <v>190.308448</v>
      </c>
      <c r="E3732" s="5">
        <v>2</v>
      </c>
      <c r="F3732">
        <v>201.51279399999999</v>
      </c>
      <c r="G3732" s="4">
        <v>3</v>
      </c>
      <c r="P3732">
        <v>2</v>
      </c>
      <c r="Q3732" t="str">
        <f>CONCATENATE(C3732,E3732,G3732,I3732)</f>
        <v>23</v>
      </c>
    </row>
    <row r="3733" spans="1:17" x14ac:dyDescent="0.25">
      <c r="A3733">
        <v>4200</v>
      </c>
      <c r="D3733">
        <v>190.29885400000001</v>
      </c>
      <c r="E3733" s="5">
        <v>2</v>
      </c>
      <c r="F3733">
        <v>201.51459399999999</v>
      </c>
      <c r="G3733" s="4">
        <v>3</v>
      </c>
      <c r="P3733">
        <v>2</v>
      </c>
      <c r="Q3733" t="str">
        <f>CONCATENATE(C3733,E3733,G3733,I3733)</f>
        <v>23</v>
      </c>
    </row>
    <row r="3734" spans="1:17" x14ac:dyDescent="0.25">
      <c r="A3734">
        <v>4201</v>
      </c>
      <c r="D3734">
        <v>190.28818100000001</v>
      </c>
      <c r="E3734" s="5">
        <v>2</v>
      </c>
      <c r="F3734">
        <v>201.51510500000001</v>
      </c>
      <c r="G3734" s="4">
        <v>3</v>
      </c>
      <c r="P3734">
        <v>2</v>
      </c>
      <c r="Q3734" t="str">
        <f>CONCATENATE(C3734,E3734,G3734,I3734)</f>
        <v>23</v>
      </c>
    </row>
    <row r="3735" spans="1:17" x14ac:dyDescent="0.25">
      <c r="A3735">
        <v>4202</v>
      </c>
      <c r="D3735">
        <v>190.30372899999998</v>
      </c>
      <c r="E3735" s="5">
        <v>2</v>
      </c>
      <c r="F3735">
        <v>201.54758799999999</v>
      </c>
      <c r="G3735" s="4">
        <v>3</v>
      </c>
      <c r="P3735">
        <v>2</v>
      </c>
      <c r="Q3735" t="str">
        <f>CONCATENATE(C3735,E3735,G3735,I3735)</f>
        <v>23</v>
      </c>
    </row>
    <row r="3736" spans="1:17" x14ac:dyDescent="0.25">
      <c r="A3736">
        <v>4203</v>
      </c>
      <c r="D3736">
        <v>190.37243999999998</v>
      </c>
      <c r="E3736" s="5">
        <v>2</v>
      </c>
      <c r="F3736">
        <v>201.536506</v>
      </c>
      <c r="G3736" s="4">
        <v>3</v>
      </c>
      <c r="P3736">
        <v>2</v>
      </c>
      <c r="Q3736" t="str">
        <f>CONCATENATE(C3736,E3736,G3736,I3736)</f>
        <v>23</v>
      </c>
    </row>
    <row r="3737" spans="1:17" x14ac:dyDescent="0.25">
      <c r="A3737">
        <v>4204</v>
      </c>
      <c r="D3737">
        <v>190.332053</v>
      </c>
      <c r="E3737" s="5">
        <v>2</v>
      </c>
      <c r="F3737">
        <v>201.53922599999999</v>
      </c>
      <c r="G3737" s="4">
        <v>3</v>
      </c>
      <c r="P3737">
        <v>2</v>
      </c>
      <c r="Q3737" t="str">
        <f>CONCATENATE(C3737,E3737,G3737,I3737)</f>
        <v>23</v>
      </c>
    </row>
    <row r="3738" spans="1:17" x14ac:dyDescent="0.25">
      <c r="A3738">
        <v>4205</v>
      </c>
      <c r="D3738">
        <v>190.31132399999998</v>
      </c>
      <c r="E3738" s="5">
        <v>2</v>
      </c>
      <c r="F3738">
        <v>201.41719399999999</v>
      </c>
      <c r="G3738" s="4">
        <v>3</v>
      </c>
      <c r="P3738">
        <v>2</v>
      </c>
      <c r="Q3738" t="str">
        <f>CONCATENATE(C3738,E3738,G3738,I3738)</f>
        <v>23</v>
      </c>
    </row>
    <row r="3739" spans="1:17" x14ac:dyDescent="0.25">
      <c r="A3739">
        <v>4206</v>
      </c>
      <c r="F3739">
        <v>201.41719399999999</v>
      </c>
      <c r="G3739" s="4">
        <v>3</v>
      </c>
      <c r="H3739">
        <v>191.17553599999999</v>
      </c>
      <c r="I3739" s="3">
        <v>4</v>
      </c>
      <c r="P3739">
        <v>2</v>
      </c>
      <c r="Q3739" t="str">
        <f>CONCATENATE(C3739,E3739,G3739,I3739)</f>
        <v>34</v>
      </c>
    </row>
    <row r="3740" spans="1:17" x14ac:dyDescent="0.25">
      <c r="A3740">
        <v>4207</v>
      </c>
      <c r="H3740">
        <v>191.198936</v>
      </c>
      <c r="I3740" s="3">
        <v>4</v>
      </c>
      <c r="P3740">
        <v>1</v>
      </c>
      <c r="Q3740" t="str">
        <f>CONCATENATE(C3740,E3740,G3740,I3740)</f>
        <v>4</v>
      </c>
    </row>
    <row r="3741" spans="1:17" x14ac:dyDescent="0.25">
      <c r="A3741">
        <v>4208</v>
      </c>
      <c r="B3741">
        <v>177.378963</v>
      </c>
      <c r="C3741" s="2">
        <v>1</v>
      </c>
      <c r="H3741">
        <v>191.20493999999999</v>
      </c>
      <c r="I3741" s="3">
        <v>4</v>
      </c>
      <c r="P3741">
        <v>2</v>
      </c>
      <c r="Q3741" t="str">
        <f>CONCATENATE(C3741,E3741,G3741,I3741)</f>
        <v>14</v>
      </c>
    </row>
    <row r="3742" spans="1:17" x14ac:dyDescent="0.25">
      <c r="A3742">
        <v>4209</v>
      </c>
      <c r="B3742">
        <v>177.42745299999999</v>
      </c>
      <c r="C3742" s="2">
        <v>1</v>
      </c>
      <c r="H3742">
        <v>191.21186799999998</v>
      </c>
      <c r="I3742" s="3">
        <v>4</v>
      </c>
      <c r="P3742">
        <v>2</v>
      </c>
      <c r="Q3742" t="str">
        <f>CONCATENATE(C3742,E3742,G3742,I3742)</f>
        <v>14</v>
      </c>
    </row>
    <row r="3743" spans="1:17" x14ac:dyDescent="0.25">
      <c r="A3743">
        <v>4210</v>
      </c>
      <c r="B3743">
        <v>177.461837</v>
      </c>
      <c r="C3743" s="2">
        <v>1</v>
      </c>
      <c r="H3743">
        <v>191.21314899999999</v>
      </c>
      <c r="I3743" s="3">
        <v>4</v>
      </c>
      <c r="P3743">
        <v>2</v>
      </c>
      <c r="Q3743" t="str">
        <f>CONCATENATE(C3743,E3743,G3743,I3743)</f>
        <v>14</v>
      </c>
    </row>
    <row r="3744" spans="1:17" x14ac:dyDescent="0.25">
      <c r="A3744">
        <v>4211</v>
      </c>
      <c r="B3744">
        <v>177.46337399999999</v>
      </c>
      <c r="C3744" s="2">
        <v>1</v>
      </c>
      <c r="H3744">
        <v>191.19478099999998</v>
      </c>
      <c r="I3744" s="3">
        <v>4</v>
      </c>
      <c r="P3744">
        <v>2</v>
      </c>
      <c r="Q3744" t="str">
        <f>CONCATENATE(C3744,E3744,G3744,I3744)</f>
        <v>14</v>
      </c>
    </row>
    <row r="3745" spans="1:17" x14ac:dyDescent="0.25">
      <c r="A3745">
        <v>4212</v>
      </c>
      <c r="B3745">
        <v>177.43977100000001</v>
      </c>
      <c r="C3745" s="2">
        <v>1</v>
      </c>
      <c r="H3745">
        <v>191.19708900000001</v>
      </c>
      <c r="I3745" s="3">
        <v>4</v>
      </c>
      <c r="P3745">
        <v>2</v>
      </c>
      <c r="Q3745" t="str">
        <f>CONCATENATE(C3745,E3745,G3745,I3745)</f>
        <v>14</v>
      </c>
    </row>
    <row r="3746" spans="1:17" x14ac:dyDescent="0.25">
      <c r="A3746">
        <v>4213</v>
      </c>
      <c r="B3746">
        <v>177.462041</v>
      </c>
      <c r="C3746" s="2">
        <v>1</v>
      </c>
      <c r="H3746">
        <v>191.30936700000001</v>
      </c>
      <c r="I3746" s="3">
        <v>4</v>
      </c>
      <c r="P3746">
        <v>2</v>
      </c>
      <c r="Q3746" t="str">
        <f>CONCATENATE(C3746,E3746,G3746,I3746)</f>
        <v>14</v>
      </c>
    </row>
    <row r="3747" spans="1:17" x14ac:dyDescent="0.25">
      <c r="A3747">
        <v>4214</v>
      </c>
      <c r="B3747">
        <v>177.46784099999999</v>
      </c>
      <c r="C3747" s="2">
        <v>1</v>
      </c>
      <c r="H3747">
        <v>191.292846</v>
      </c>
      <c r="I3747" s="3">
        <v>4</v>
      </c>
      <c r="P3747">
        <v>2</v>
      </c>
      <c r="Q3747" t="str">
        <f>CONCATENATE(C3747,E3747,G3747,I3747)</f>
        <v>14</v>
      </c>
    </row>
    <row r="3748" spans="1:17" x14ac:dyDescent="0.25">
      <c r="A3748">
        <v>4215</v>
      </c>
      <c r="B3748">
        <v>177.434844</v>
      </c>
      <c r="C3748" s="2">
        <v>1</v>
      </c>
      <c r="H3748">
        <v>191.277038</v>
      </c>
      <c r="I3748" s="3">
        <v>4</v>
      </c>
      <c r="P3748">
        <v>2</v>
      </c>
      <c r="Q3748" t="str">
        <f>CONCATENATE(C3748,E3748,G3748,I3748)</f>
        <v>14</v>
      </c>
    </row>
    <row r="3749" spans="1:17" x14ac:dyDescent="0.25">
      <c r="A3749">
        <v>4216</v>
      </c>
      <c r="B3749">
        <v>177.45326699999998</v>
      </c>
      <c r="C3749" s="2">
        <v>1</v>
      </c>
      <c r="H3749">
        <v>191.12365599999998</v>
      </c>
      <c r="I3749" s="3">
        <v>4</v>
      </c>
      <c r="P3749">
        <v>2</v>
      </c>
      <c r="Q3749" t="str">
        <f>CONCATENATE(C3749,E3749,G3749,I3749)</f>
        <v>14</v>
      </c>
    </row>
    <row r="3750" spans="1:17" x14ac:dyDescent="0.25">
      <c r="A3750">
        <v>4217</v>
      </c>
      <c r="B3750">
        <v>177.46265699999998</v>
      </c>
      <c r="C3750" s="2">
        <v>1</v>
      </c>
      <c r="H3750">
        <v>191.17738599999998</v>
      </c>
      <c r="I3750" s="3">
        <v>4</v>
      </c>
      <c r="P3750">
        <v>2</v>
      </c>
      <c r="Q3750" t="str">
        <f>CONCATENATE(C3750,E3750,G3750,I3750)</f>
        <v>14</v>
      </c>
    </row>
    <row r="3751" spans="1:17" x14ac:dyDescent="0.25">
      <c r="A3751">
        <v>4218</v>
      </c>
      <c r="B3751">
        <v>177.45105899999999</v>
      </c>
      <c r="C3751" s="2">
        <v>1</v>
      </c>
      <c r="H3751">
        <v>191.17553599999999</v>
      </c>
      <c r="I3751" s="3">
        <v>4</v>
      </c>
      <c r="P3751">
        <v>2</v>
      </c>
      <c r="Q3751" t="str">
        <f>CONCATENATE(C3751,E3751,G3751,I3751)</f>
        <v>14</v>
      </c>
    </row>
    <row r="3752" spans="1:17" x14ac:dyDescent="0.25">
      <c r="A3752">
        <v>4219</v>
      </c>
      <c r="B3752">
        <v>177.44423399999999</v>
      </c>
      <c r="C3752" s="2">
        <v>1</v>
      </c>
      <c r="P3752">
        <v>1</v>
      </c>
      <c r="Q3752" t="str">
        <f>CONCATENATE(C3752,E3752,G3752,I3752)</f>
        <v>1</v>
      </c>
    </row>
    <row r="3753" spans="1:17" x14ac:dyDescent="0.25">
      <c r="A3753">
        <v>4220</v>
      </c>
      <c r="B3753">
        <v>177.422887</v>
      </c>
      <c r="C3753" s="2">
        <v>1</v>
      </c>
      <c r="P3753">
        <v>1</v>
      </c>
      <c r="Q3753" t="str">
        <f>CONCATENATE(C3753,E3753,G3753,I3753)</f>
        <v>1</v>
      </c>
    </row>
    <row r="3754" spans="1:17" x14ac:dyDescent="0.25">
      <c r="A3754">
        <v>4221</v>
      </c>
      <c r="B3754">
        <v>177.378963</v>
      </c>
      <c r="C3754" s="2">
        <v>1</v>
      </c>
      <c r="P3754">
        <v>1</v>
      </c>
      <c r="Q3754" t="str">
        <f>CONCATENATE(C3754,E3754,G3754,I3754)</f>
        <v>1</v>
      </c>
    </row>
    <row r="3755" spans="1:17" x14ac:dyDescent="0.25">
      <c r="A3755">
        <v>4222</v>
      </c>
      <c r="P3755">
        <v>0</v>
      </c>
      <c r="Q3755" t="str">
        <f>CONCATENATE(C3755,E3755,G3755,I3755)</f>
        <v/>
      </c>
    </row>
    <row r="3756" spans="1:17" x14ac:dyDescent="0.25">
      <c r="A3756">
        <v>4223</v>
      </c>
      <c r="D3756">
        <v>167.11646999999999</v>
      </c>
      <c r="E3756" s="5">
        <v>2</v>
      </c>
      <c r="F3756">
        <v>177.992086</v>
      </c>
      <c r="G3756" s="4">
        <v>3</v>
      </c>
      <c r="P3756">
        <v>2</v>
      </c>
      <c r="Q3756" t="str">
        <f>CONCATENATE(C3756,E3756,G3756,I3756)</f>
        <v>23</v>
      </c>
    </row>
    <row r="3757" spans="1:17" x14ac:dyDescent="0.25">
      <c r="A3757">
        <v>4224</v>
      </c>
      <c r="D3757">
        <v>167.05776299999999</v>
      </c>
      <c r="E3757" s="5">
        <v>2</v>
      </c>
      <c r="F3757">
        <v>177.94158999999999</v>
      </c>
      <c r="G3757" s="4">
        <v>3</v>
      </c>
      <c r="P3757">
        <v>2</v>
      </c>
      <c r="Q3757" t="str">
        <f>CONCATENATE(C3757,E3757,G3757,I3757)</f>
        <v>23</v>
      </c>
    </row>
    <row r="3758" spans="1:17" x14ac:dyDescent="0.25">
      <c r="A3758">
        <v>4225</v>
      </c>
      <c r="D3758">
        <v>167.08526899999998</v>
      </c>
      <c r="E3758" s="5">
        <v>2</v>
      </c>
      <c r="F3758">
        <v>177.90530899999999</v>
      </c>
      <c r="G3758" s="4">
        <v>3</v>
      </c>
      <c r="P3758">
        <v>2</v>
      </c>
      <c r="Q3758" t="str">
        <f>CONCATENATE(C3758,E3758,G3758,I3758)</f>
        <v>23</v>
      </c>
    </row>
    <row r="3759" spans="1:17" x14ac:dyDescent="0.25">
      <c r="A3759">
        <v>4226</v>
      </c>
      <c r="D3759">
        <v>167.07223399999998</v>
      </c>
      <c r="E3759" s="5">
        <v>2</v>
      </c>
      <c r="F3759">
        <v>177.92388499999998</v>
      </c>
      <c r="G3759" s="4">
        <v>3</v>
      </c>
      <c r="P3759">
        <v>2</v>
      </c>
      <c r="Q3759" t="str">
        <f>CONCATENATE(C3759,E3759,G3759,I3759)</f>
        <v>23</v>
      </c>
    </row>
    <row r="3760" spans="1:17" x14ac:dyDescent="0.25">
      <c r="A3760">
        <v>4227</v>
      </c>
      <c r="D3760">
        <v>167.09034800000001</v>
      </c>
      <c r="E3760" s="5">
        <v>2</v>
      </c>
      <c r="F3760">
        <v>177.91336699999999</v>
      </c>
      <c r="G3760" s="4">
        <v>3</v>
      </c>
      <c r="P3760">
        <v>2</v>
      </c>
      <c r="Q3760" t="str">
        <f>CONCATENATE(C3760,E3760,G3760,I3760)</f>
        <v>23</v>
      </c>
    </row>
    <row r="3761" spans="1:17" x14ac:dyDescent="0.25">
      <c r="A3761">
        <v>4228</v>
      </c>
      <c r="D3761">
        <v>167.11138799999998</v>
      </c>
      <c r="E3761" s="5">
        <v>2</v>
      </c>
      <c r="F3761">
        <v>177.91131300000001</v>
      </c>
      <c r="G3761" s="4">
        <v>3</v>
      </c>
      <c r="P3761">
        <v>2</v>
      </c>
      <c r="Q3761" t="str">
        <f>CONCATENATE(C3761,E3761,G3761,I3761)</f>
        <v>23</v>
      </c>
    </row>
    <row r="3762" spans="1:17" x14ac:dyDescent="0.25">
      <c r="A3762">
        <v>4229</v>
      </c>
      <c r="D3762">
        <v>167.12098599999999</v>
      </c>
      <c r="E3762" s="5">
        <v>2</v>
      </c>
      <c r="F3762">
        <v>177.905925</v>
      </c>
      <c r="G3762" s="4">
        <v>3</v>
      </c>
      <c r="P3762">
        <v>2</v>
      </c>
      <c r="Q3762" t="str">
        <f>CONCATENATE(C3762,E3762,G3762,I3762)</f>
        <v>23</v>
      </c>
    </row>
    <row r="3763" spans="1:17" x14ac:dyDescent="0.25">
      <c r="A3763">
        <v>4230</v>
      </c>
      <c r="D3763">
        <v>167.12339700000001</v>
      </c>
      <c r="E3763" s="5">
        <v>2</v>
      </c>
      <c r="F3763">
        <v>177.95236499999999</v>
      </c>
      <c r="G3763" s="4">
        <v>3</v>
      </c>
      <c r="P3763">
        <v>2</v>
      </c>
      <c r="Q3763" t="str">
        <f>CONCATENATE(C3763,E3763,G3763,I3763)</f>
        <v>23</v>
      </c>
    </row>
    <row r="3764" spans="1:17" x14ac:dyDescent="0.25">
      <c r="A3764">
        <v>4231</v>
      </c>
      <c r="D3764">
        <v>167.08711699999998</v>
      </c>
      <c r="E3764" s="5">
        <v>2</v>
      </c>
      <c r="F3764">
        <v>177.92388499999998</v>
      </c>
      <c r="G3764" s="4">
        <v>3</v>
      </c>
      <c r="P3764">
        <v>2</v>
      </c>
      <c r="Q3764" t="str">
        <f>CONCATENATE(C3764,E3764,G3764,I3764)</f>
        <v>23</v>
      </c>
    </row>
    <row r="3765" spans="1:17" x14ac:dyDescent="0.25">
      <c r="A3765">
        <v>4232</v>
      </c>
      <c r="D3765">
        <v>167.08988699999998</v>
      </c>
      <c r="E3765" s="5">
        <v>2</v>
      </c>
      <c r="F3765">
        <v>177.95980599999999</v>
      </c>
      <c r="G3765" s="4">
        <v>3</v>
      </c>
      <c r="P3765">
        <v>2</v>
      </c>
      <c r="Q3765" t="str">
        <f>CONCATENATE(C3765,E3765,G3765,I3765)</f>
        <v>23</v>
      </c>
    </row>
    <row r="3766" spans="1:17" x14ac:dyDescent="0.25">
      <c r="A3766">
        <v>4233</v>
      </c>
      <c r="D3766">
        <v>167.13530299999999</v>
      </c>
      <c r="E3766" s="5">
        <v>2</v>
      </c>
      <c r="F3766">
        <v>177.95734499999998</v>
      </c>
      <c r="G3766" s="4">
        <v>3</v>
      </c>
      <c r="P3766">
        <v>2</v>
      </c>
      <c r="Q3766" t="str">
        <f>CONCATENATE(C3766,E3766,G3766,I3766)</f>
        <v>23</v>
      </c>
    </row>
    <row r="3767" spans="1:17" x14ac:dyDescent="0.25">
      <c r="A3767">
        <v>4234</v>
      </c>
      <c r="D3767">
        <v>167.11646999999999</v>
      </c>
      <c r="E3767" s="5">
        <v>2</v>
      </c>
      <c r="F3767">
        <v>177.992086</v>
      </c>
      <c r="G3767" s="4">
        <v>3</v>
      </c>
      <c r="P3767">
        <v>2</v>
      </c>
      <c r="Q3767" t="str">
        <f>CONCATENATE(C3767,E3767,G3767,I3767)</f>
        <v>23</v>
      </c>
    </row>
    <row r="3768" spans="1:17" x14ac:dyDescent="0.25">
      <c r="A3768">
        <v>4235</v>
      </c>
      <c r="H3768">
        <v>167.59504199999998</v>
      </c>
      <c r="I3768" s="3">
        <v>4</v>
      </c>
      <c r="P3768">
        <v>1</v>
      </c>
      <c r="Q3768" t="str">
        <f>CONCATENATE(C3768,E3768,G3768,I3768)</f>
        <v>4</v>
      </c>
    </row>
    <row r="3769" spans="1:17" x14ac:dyDescent="0.25">
      <c r="A3769">
        <v>4236</v>
      </c>
      <c r="B3769">
        <v>157.73189299999999</v>
      </c>
      <c r="C3769" s="2">
        <v>1</v>
      </c>
      <c r="H3769">
        <v>167.54531800000001</v>
      </c>
      <c r="I3769" s="3">
        <v>4</v>
      </c>
      <c r="P3769">
        <v>2</v>
      </c>
      <c r="Q3769" t="str">
        <f>CONCATENATE(C3769,E3769,G3769,I3769)</f>
        <v>14</v>
      </c>
    </row>
    <row r="3770" spans="1:17" x14ac:dyDescent="0.25">
      <c r="A3770">
        <v>4237</v>
      </c>
      <c r="B3770">
        <v>157.68873500000001</v>
      </c>
      <c r="C3770" s="2">
        <v>1</v>
      </c>
      <c r="H3770">
        <v>167.54500899999999</v>
      </c>
      <c r="I3770" s="3">
        <v>4</v>
      </c>
      <c r="P3770">
        <v>2</v>
      </c>
      <c r="Q3770" t="str">
        <f>CONCATENATE(C3770,E3770,G3770,I3770)</f>
        <v>14</v>
      </c>
    </row>
    <row r="3771" spans="1:17" x14ac:dyDescent="0.25">
      <c r="A3771">
        <v>4238</v>
      </c>
      <c r="B3771">
        <v>157.72352799999999</v>
      </c>
      <c r="C3771" s="2">
        <v>1</v>
      </c>
      <c r="H3771">
        <v>167.50544500000001</v>
      </c>
      <c r="I3771" s="3">
        <v>4</v>
      </c>
      <c r="P3771">
        <v>2</v>
      </c>
      <c r="Q3771" t="str">
        <f>CONCATENATE(C3771,E3771,G3771,I3771)</f>
        <v>14</v>
      </c>
    </row>
    <row r="3772" spans="1:17" x14ac:dyDescent="0.25">
      <c r="A3772">
        <v>4239</v>
      </c>
      <c r="B3772">
        <v>157.76509399999998</v>
      </c>
      <c r="C3772" s="2">
        <v>1</v>
      </c>
      <c r="H3772">
        <v>167.52894699999999</v>
      </c>
      <c r="I3772" s="3">
        <v>4</v>
      </c>
      <c r="P3772">
        <v>2</v>
      </c>
      <c r="Q3772" t="str">
        <f>CONCATENATE(C3772,E3772,G3772,I3772)</f>
        <v>14</v>
      </c>
    </row>
    <row r="3773" spans="1:17" x14ac:dyDescent="0.25">
      <c r="A3773">
        <v>4240</v>
      </c>
      <c r="B3773">
        <v>157.745441</v>
      </c>
      <c r="C3773" s="2">
        <v>1</v>
      </c>
      <c r="H3773">
        <v>167.571899</v>
      </c>
      <c r="I3773" s="3">
        <v>4</v>
      </c>
      <c r="P3773">
        <v>2</v>
      </c>
      <c r="Q3773" t="str">
        <f>CONCATENATE(C3773,E3773,G3773,I3773)</f>
        <v>14</v>
      </c>
    </row>
    <row r="3774" spans="1:17" x14ac:dyDescent="0.25">
      <c r="A3774">
        <v>4241</v>
      </c>
      <c r="B3774">
        <v>157.72732600000001</v>
      </c>
      <c r="C3774" s="2">
        <v>1</v>
      </c>
      <c r="H3774">
        <v>167.56168700000001</v>
      </c>
      <c r="I3774" s="3">
        <v>4</v>
      </c>
      <c r="P3774">
        <v>2</v>
      </c>
      <c r="Q3774" t="str">
        <f>CONCATENATE(C3774,E3774,G3774,I3774)</f>
        <v>14</v>
      </c>
    </row>
    <row r="3775" spans="1:17" x14ac:dyDescent="0.25">
      <c r="A3775">
        <v>4242</v>
      </c>
      <c r="B3775">
        <v>157.717062</v>
      </c>
      <c r="C3775" s="2">
        <v>1</v>
      </c>
      <c r="H3775">
        <v>167.62449799999999</v>
      </c>
      <c r="I3775" s="3">
        <v>4</v>
      </c>
      <c r="P3775">
        <v>2</v>
      </c>
      <c r="Q3775" t="str">
        <f>CONCATENATE(C3775,E3775,G3775,I3775)</f>
        <v>14</v>
      </c>
    </row>
    <row r="3776" spans="1:17" x14ac:dyDescent="0.25">
      <c r="A3776">
        <v>4243</v>
      </c>
      <c r="B3776">
        <v>157.757295</v>
      </c>
      <c r="C3776" s="2">
        <v>1</v>
      </c>
      <c r="H3776">
        <v>167.58785899999998</v>
      </c>
      <c r="I3776" s="3">
        <v>4</v>
      </c>
      <c r="P3776">
        <v>2</v>
      </c>
      <c r="Q3776" t="str">
        <f>CONCATENATE(C3776,E3776,G3776,I3776)</f>
        <v>14</v>
      </c>
    </row>
    <row r="3777" spans="1:17" x14ac:dyDescent="0.25">
      <c r="A3777">
        <v>4244</v>
      </c>
      <c r="B3777">
        <v>157.782028</v>
      </c>
      <c r="C3777" s="2">
        <v>1</v>
      </c>
      <c r="H3777">
        <v>167.59591399999999</v>
      </c>
      <c r="I3777" s="3">
        <v>4</v>
      </c>
      <c r="P3777">
        <v>2</v>
      </c>
      <c r="Q3777" t="str">
        <f>CONCATENATE(C3777,E3777,G3777,I3777)</f>
        <v>14</v>
      </c>
    </row>
    <row r="3778" spans="1:17" x14ac:dyDescent="0.25">
      <c r="A3778">
        <v>4245</v>
      </c>
      <c r="B3778">
        <v>157.79778199999998</v>
      </c>
      <c r="C3778" s="2">
        <v>1</v>
      </c>
      <c r="H3778">
        <v>167.60643499999998</v>
      </c>
      <c r="I3778" s="3">
        <v>4</v>
      </c>
      <c r="P3778">
        <v>2</v>
      </c>
      <c r="Q3778" t="str">
        <f>CONCATENATE(C3778,E3778,G3778,I3778)</f>
        <v>14</v>
      </c>
    </row>
    <row r="3779" spans="1:17" x14ac:dyDescent="0.25">
      <c r="A3779">
        <v>4246</v>
      </c>
      <c r="B3779">
        <v>157.82985500000001</v>
      </c>
      <c r="C3779" s="2">
        <v>1</v>
      </c>
      <c r="H3779">
        <v>167.58811499999999</v>
      </c>
      <c r="I3779" s="3">
        <v>4</v>
      </c>
      <c r="P3779">
        <v>2</v>
      </c>
      <c r="Q3779" t="str">
        <f>CONCATENATE(C3779,E3779,G3779,I3779)</f>
        <v>14</v>
      </c>
    </row>
    <row r="3780" spans="1:17" x14ac:dyDescent="0.25">
      <c r="A3780">
        <v>4247</v>
      </c>
      <c r="B3780">
        <v>157.82544200000001</v>
      </c>
      <c r="C3780" s="2">
        <v>1</v>
      </c>
      <c r="H3780">
        <v>167.57225699999998</v>
      </c>
      <c r="I3780" s="3">
        <v>4</v>
      </c>
      <c r="P3780">
        <v>2</v>
      </c>
      <c r="Q3780" t="str">
        <f>CONCATENATE(C3780,E3780,G3780,I3780)</f>
        <v>14</v>
      </c>
    </row>
    <row r="3781" spans="1:17" x14ac:dyDescent="0.25">
      <c r="A3781">
        <v>4248</v>
      </c>
      <c r="B3781">
        <v>157.73189299999999</v>
      </c>
      <c r="C3781" s="2">
        <v>1</v>
      </c>
      <c r="H3781">
        <v>167.59504199999998</v>
      </c>
      <c r="I3781" s="3">
        <v>4</v>
      </c>
      <c r="P3781">
        <v>2</v>
      </c>
      <c r="Q3781" t="str">
        <f>CONCATENATE(C3781,E3781,G3781,I3781)</f>
        <v>14</v>
      </c>
    </row>
    <row r="3782" spans="1:17" x14ac:dyDescent="0.25">
      <c r="A3782">
        <v>4249</v>
      </c>
      <c r="D3782">
        <v>150.27700499999997</v>
      </c>
      <c r="E3782" s="5">
        <v>2</v>
      </c>
      <c r="P3782">
        <v>1</v>
      </c>
      <c r="Q3782" t="str">
        <f>CONCATENATE(C3782,E3782,G3782,I3782)</f>
        <v>2</v>
      </c>
    </row>
    <row r="3783" spans="1:17" x14ac:dyDescent="0.25">
      <c r="A3783">
        <v>4250</v>
      </c>
      <c r="D3783">
        <v>150.27700499999997</v>
      </c>
      <c r="E3783" s="5">
        <v>2</v>
      </c>
      <c r="P3783">
        <v>1</v>
      </c>
      <c r="Q3783" t="str">
        <f>CONCATENATE(C3783,E3783,G3783,I3783)</f>
        <v>2</v>
      </c>
    </row>
    <row r="3784" spans="1:17" x14ac:dyDescent="0.25">
      <c r="A3784">
        <v>4251</v>
      </c>
      <c r="D3784">
        <v>150.27700499999997</v>
      </c>
      <c r="E3784" s="5">
        <v>2</v>
      </c>
      <c r="F3784">
        <v>158.35579300000001</v>
      </c>
      <c r="G3784" s="4">
        <v>3</v>
      </c>
      <c r="P3784">
        <v>2</v>
      </c>
      <c r="Q3784" t="str">
        <f>CONCATENATE(C3784,E3784,G3784,I3784)</f>
        <v>23</v>
      </c>
    </row>
    <row r="3785" spans="1:17" x14ac:dyDescent="0.25">
      <c r="A3785">
        <v>4252</v>
      </c>
      <c r="D3785">
        <v>150.27700499999997</v>
      </c>
      <c r="E3785" s="5">
        <v>2</v>
      </c>
      <c r="F3785">
        <v>158.339269</v>
      </c>
      <c r="G3785" s="4">
        <v>3</v>
      </c>
      <c r="P3785">
        <v>2</v>
      </c>
      <c r="Q3785" t="str">
        <f>CONCATENATE(C3785,E3785,G3785,I3785)</f>
        <v>23</v>
      </c>
    </row>
    <row r="3786" spans="1:17" x14ac:dyDescent="0.25">
      <c r="A3786">
        <v>4253</v>
      </c>
      <c r="D3786">
        <v>150.27700499999997</v>
      </c>
      <c r="E3786" s="5">
        <v>2</v>
      </c>
      <c r="F3786">
        <v>158.356461</v>
      </c>
      <c r="G3786" s="4">
        <v>3</v>
      </c>
      <c r="P3786">
        <v>2</v>
      </c>
      <c r="Q3786" t="str">
        <f>CONCATENATE(C3786,E3786,G3786,I3786)</f>
        <v>23</v>
      </c>
    </row>
    <row r="3787" spans="1:17" x14ac:dyDescent="0.25">
      <c r="A3787">
        <v>4254</v>
      </c>
      <c r="D3787">
        <v>150.27700499999997</v>
      </c>
      <c r="E3787" s="5">
        <v>2</v>
      </c>
      <c r="F3787">
        <v>158.35297</v>
      </c>
      <c r="G3787" s="4">
        <v>3</v>
      </c>
      <c r="P3787">
        <v>2</v>
      </c>
      <c r="Q3787" t="str">
        <f>CONCATENATE(C3787,E3787,G3787,I3787)</f>
        <v>23</v>
      </c>
    </row>
    <row r="3788" spans="1:17" x14ac:dyDescent="0.25">
      <c r="A3788">
        <v>4255</v>
      </c>
      <c r="D3788">
        <v>150.27700499999997</v>
      </c>
      <c r="E3788" s="5">
        <v>2</v>
      </c>
      <c r="F3788">
        <v>158.370521</v>
      </c>
      <c r="G3788" s="4">
        <v>3</v>
      </c>
      <c r="P3788">
        <v>2</v>
      </c>
      <c r="Q3788" t="str">
        <f>CONCATENATE(C3788,E3788,G3788,I3788)</f>
        <v>23</v>
      </c>
    </row>
    <row r="3789" spans="1:17" x14ac:dyDescent="0.25">
      <c r="A3789">
        <v>4256</v>
      </c>
      <c r="D3789">
        <v>150.27700499999997</v>
      </c>
      <c r="E3789" s="5">
        <v>2</v>
      </c>
      <c r="F3789">
        <v>158.35476699999998</v>
      </c>
      <c r="G3789" s="4">
        <v>3</v>
      </c>
      <c r="P3789">
        <v>2</v>
      </c>
      <c r="Q3789" t="str">
        <f>CONCATENATE(C3789,E3789,G3789,I3789)</f>
        <v>23</v>
      </c>
    </row>
    <row r="3790" spans="1:17" x14ac:dyDescent="0.25">
      <c r="A3790">
        <v>4257</v>
      </c>
      <c r="D3790">
        <v>150.27700499999997</v>
      </c>
      <c r="E3790" s="5">
        <v>2</v>
      </c>
      <c r="F3790">
        <v>158.38422199999999</v>
      </c>
      <c r="G3790" s="4">
        <v>3</v>
      </c>
      <c r="P3790">
        <v>2</v>
      </c>
      <c r="Q3790" t="str">
        <f>CONCATENATE(C3790,E3790,G3790,I3790)</f>
        <v>23</v>
      </c>
    </row>
    <row r="3791" spans="1:17" x14ac:dyDescent="0.25">
      <c r="A3791">
        <v>4258</v>
      </c>
      <c r="D3791">
        <v>150.27700499999997</v>
      </c>
      <c r="E3791" s="5">
        <v>2</v>
      </c>
      <c r="F3791">
        <v>158.38545399999998</v>
      </c>
      <c r="G3791" s="4">
        <v>3</v>
      </c>
      <c r="P3791">
        <v>2</v>
      </c>
      <c r="Q3791" t="str">
        <f>CONCATENATE(C3791,E3791,G3791,I3791)</f>
        <v>23</v>
      </c>
    </row>
    <row r="3792" spans="1:17" x14ac:dyDescent="0.25">
      <c r="A3792">
        <v>4259</v>
      </c>
      <c r="D3792">
        <v>150.27700499999997</v>
      </c>
      <c r="E3792" s="5">
        <v>2</v>
      </c>
      <c r="F3792">
        <v>158.47438399999999</v>
      </c>
      <c r="G3792" s="4">
        <v>3</v>
      </c>
      <c r="P3792">
        <v>2</v>
      </c>
      <c r="Q3792" t="str">
        <f>CONCATENATE(C3792,E3792,G3792,I3792)</f>
        <v>23</v>
      </c>
    </row>
    <row r="3793" spans="1:17" x14ac:dyDescent="0.25">
      <c r="A3793">
        <v>4260</v>
      </c>
      <c r="D3793">
        <v>150.27700499999997</v>
      </c>
      <c r="E3793" s="5">
        <v>2</v>
      </c>
      <c r="F3793">
        <v>158.520364</v>
      </c>
      <c r="G3793" s="4">
        <v>3</v>
      </c>
      <c r="P3793">
        <v>2</v>
      </c>
      <c r="Q3793" t="str">
        <f>CONCATENATE(C3793,E3793,G3793,I3793)</f>
        <v>23</v>
      </c>
    </row>
    <row r="3794" spans="1:17" x14ac:dyDescent="0.25">
      <c r="A3794">
        <v>4261</v>
      </c>
      <c r="D3794">
        <v>150.27700499999997</v>
      </c>
      <c r="E3794" s="5">
        <v>2</v>
      </c>
      <c r="F3794">
        <v>158.35579300000001</v>
      </c>
      <c r="G3794" s="4">
        <v>3</v>
      </c>
      <c r="P3794">
        <v>2</v>
      </c>
      <c r="Q3794" t="str">
        <f>CONCATENATE(C3794,E3794,G3794,I3794)</f>
        <v>23</v>
      </c>
    </row>
    <row r="3795" spans="1:17" x14ac:dyDescent="0.25">
      <c r="A3795">
        <v>4262</v>
      </c>
      <c r="D3795">
        <v>150.27700499999997</v>
      </c>
      <c r="E3795" s="5">
        <v>2</v>
      </c>
      <c r="P3795">
        <v>1</v>
      </c>
      <c r="Q3795" t="str">
        <f>CONCATENATE(C3795,E3795,G3795,I3795)</f>
        <v>2</v>
      </c>
    </row>
    <row r="3796" spans="1:17" x14ac:dyDescent="0.25">
      <c r="A3796">
        <v>4263</v>
      </c>
      <c r="P3796">
        <v>0</v>
      </c>
      <c r="Q3796" t="str">
        <f>CONCATENATE(C3796,E3796,G3796,I3796)</f>
        <v/>
      </c>
    </row>
    <row r="3797" spans="1:17" x14ac:dyDescent="0.25">
      <c r="A3797">
        <v>4264</v>
      </c>
      <c r="B3797">
        <v>129.80584400000001</v>
      </c>
      <c r="C3797" s="2">
        <v>1</v>
      </c>
      <c r="H3797">
        <v>150.47564899999998</v>
      </c>
      <c r="I3797" s="3">
        <v>4</v>
      </c>
      <c r="P3797">
        <v>2</v>
      </c>
      <c r="Q3797" t="str">
        <f>CONCATENATE(C3797,E3797,G3797,I3797)</f>
        <v>14</v>
      </c>
    </row>
    <row r="3798" spans="1:17" x14ac:dyDescent="0.25">
      <c r="A3798">
        <v>4265</v>
      </c>
      <c r="B3798">
        <v>129.71534500000001</v>
      </c>
      <c r="C3798" s="2">
        <v>1</v>
      </c>
      <c r="H3798">
        <v>150.47564899999998</v>
      </c>
      <c r="I3798" s="3">
        <v>4</v>
      </c>
      <c r="P3798">
        <v>2</v>
      </c>
      <c r="Q3798" t="str">
        <f>CONCATENATE(C3798,E3798,G3798,I3798)</f>
        <v>14</v>
      </c>
    </row>
    <row r="3799" spans="1:17" x14ac:dyDescent="0.25">
      <c r="A3799">
        <v>4266</v>
      </c>
      <c r="B3799">
        <v>129.79071500000001</v>
      </c>
      <c r="C3799" s="2">
        <v>1</v>
      </c>
      <c r="H3799">
        <v>150.47564899999998</v>
      </c>
      <c r="I3799" s="3">
        <v>4</v>
      </c>
      <c r="P3799">
        <v>2</v>
      </c>
      <c r="Q3799" t="str">
        <f>CONCATENATE(C3799,E3799,G3799,I3799)</f>
        <v>14</v>
      </c>
    </row>
    <row r="3800" spans="1:17" x14ac:dyDescent="0.25">
      <c r="A3800">
        <v>4267</v>
      </c>
      <c r="B3800">
        <v>129.80007700000002</v>
      </c>
      <c r="C3800" s="2">
        <v>1</v>
      </c>
      <c r="H3800">
        <v>150.47564899999998</v>
      </c>
      <c r="I3800" s="3">
        <v>4</v>
      </c>
      <c r="P3800">
        <v>2</v>
      </c>
      <c r="Q3800" t="str">
        <f>CONCATENATE(C3800,E3800,G3800,I3800)</f>
        <v>14</v>
      </c>
    </row>
    <row r="3801" spans="1:17" x14ac:dyDescent="0.25">
      <c r="A3801">
        <v>4268</v>
      </c>
      <c r="B3801">
        <v>129.77013500000001</v>
      </c>
      <c r="C3801" s="2">
        <v>1</v>
      </c>
      <c r="H3801">
        <v>150.47564899999998</v>
      </c>
      <c r="I3801" s="3">
        <v>4</v>
      </c>
      <c r="P3801">
        <v>2</v>
      </c>
      <c r="Q3801" t="str">
        <f>CONCATENATE(C3801,E3801,G3801,I3801)</f>
        <v>14</v>
      </c>
    </row>
    <row r="3802" spans="1:17" x14ac:dyDescent="0.25">
      <c r="A3802">
        <v>4269</v>
      </c>
      <c r="B3802">
        <v>129.807748</v>
      </c>
      <c r="C3802" s="2">
        <v>1</v>
      </c>
      <c r="H3802">
        <v>150.47564899999998</v>
      </c>
      <c r="I3802" s="3">
        <v>4</v>
      </c>
      <c r="P3802">
        <v>2</v>
      </c>
      <c r="Q3802" t="str">
        <f>CONCATENATE(C3802,E3802,G3802,I3802)</f>
        <v>14</v>
      </c>
    </row>
    <row r="3803" spans="1:17" x14ac:dyDescent="0.25">
      <c r="A3803">
        <v>4270</v>
      </c>
      <c r="B3803">
        <v>129.81129600000003</v>
      </c>
      <c r="C3803" s="2">
        <v>1</v>
      </c>
      <c r="H3803">
        <v>150.47564899999998</v>
      </c>
      <c r="I3803" s="3">
        <v>4</v>
      </c>
      <c r="P3803">
        <v>2</v>
      </c>
      <c r="Q3803" t="str">
        <f>CONCATENATE(C3803,E3803,G3803,I3803)</f>
        <v>14</v>
      </c>
    </row>
    <row r="3804" spans="1:17" x14ac:dyDescent="0.25">
      <c r="A3804">
        <v>4271</v>
      </c>
      <c r="B3804">
        <v>129.76993300000001</v>
      </c>
      <c r="C3804" s="2">
        <v>1</v>
      </c>
      <c r="H3804">
        <v>150.47564899999998</v>
      </c>
      <c r="I3804" s="3">
        <v>4</v>
      </c>
      <c r="P3804">
        <v>2</v>
      </c>
      <c r="Q3804" t="str">
        <f>CONCATENATE(C3804,E3804,G3804,I3804)</f>
        <v>14</v>
      </c>
    </row>
    <row r="3805" spans="1:17" x14ac:dyDescent="0.25">
      <c r="A3805">
        <v>4272</v>
      </c>
      <c r="B3805">
        <v>129.794061</v>
      </c>
      <c r="C3805" s="2">
        <v>1</v>
      </c>
      <c r="H3805">
        <v>150.47564899999998</v>
      </c>
      <c r="I3805" s="3">
        <v>4</v>
      </c>
      <c r="P3805">
        <v>2</v>
      </c>
      <c r="Q3805" t="str">
        <f>CONCATENATE(C3805,E3805,G3805,I3805)</f>
        <v>14</v>
      </c>
    </row>
    <row r="3806" spans="1:17" x14ac:dyDescent="0.25">
      <c r="A3806">
        <v>4273</v>
      </c>
      <c r="B3806">
        <v>129.820966</v>
      </c>
      <c r="C3806" s="2">
        <v>1</v>
      </c>
      <c r="H3806">
        <v>150.47564899999998</v>
      </c>
      <c r="I3806" s="3">
        <v>4</v>
      </c>
      <c r="P3806">
        <v>2</v>
      </c>
      <c r="Q3806" t="str">
        <f>CONCATENATE(C3806,E3806,G3806,I3806)</f>
        <v>14</v>
      </c>
    </row>
    <row r="3807" spans="1:17" x14ac:dyDescent="0.25">
      <c r="A3807">
        <v>4274</v>
      </c>
      <c r="B3807">
        <v>129.88384000000002</v>
      </c>
      <c r="C3807" s="2">
        <v>1</v>
      </c>
      <c r="H3807">
        <v>150.47564899999998</v>
      </c>
      <c r="I3807" s="3">
        <v>4</v>
      </c>
      <c r="P3807">
        <v>2</v>
      </c>
      <c r="Q3807" t="str">
        <f>CONCATENATE(C3807,E3807,G3807,I3807)</f>
        <v>14</v>
      </c>
    </row>
    <row r="3808" spans="1:17" x14ac:dyDescent="0.25">
      <c r="A3808">
        <v>4275</v>
      </c>
      <c r="B3808">
        <v>129.84900800000003</v>
      </c>
      <c r="C3808" s="2">
        <v>1</v>
      </c>
      <c r="H3808">
        <v>150.47564899999998</v>
      </c>
      <c r="I3808" s="3">
        <v>4</v>
      </c>
      <c r="P3808">
        <v>2</v>
      </c>
      <c r="Q3808" t="str">
        <f>CONCATENATE(C3808,E3808,G3808,I3808)</f>
        <v>14</v>
      </c>
    </row>
    <row r="3809" spans="1:17" x14ac:dyDescent="0.25">
      <c r="A3809">
        <v>4276</v>
      </c>
      <c r="B3809">
        <v>129.80584400000001</v>
      </c>
      <c r="C3809" s="2">
        <v>1</v>
      </c>
      <c r="P3809">
        <v>1</v>
      </c>
      <c r="Q3809" t="str">
        <f>CONCATENATE(C3809,E3809,G3809,I3809)</f>
        <v>1</v>
      </c>
    </row>
    <row r="3810" spans="1:17" x14ac:dyDescent="0.25">
      <c r="A3810">
        <v>4277</v>
      </c>
      <c r="P3810">
        <v>0</v>
      </c>
      <c r="Q3810" t="str">
        <f>CONCATENATE(C3810,E3810,G3810,I3810)</f>
        <v/>
      </c>
    </row>
    <row r="3811" spans="1:17" x14ac:dyDescent="0.25">
      <c r="A3811">
        <v>4278</v>
      </c>
      <c r="D3811">
        <v>119.34217900000002</v>
      </c>
      <c r="E3811" s="5">
        <v>2</v>
      </c>
      <c r="P3811">
        <v>1</v>
      </c>
      <c r="Q3811" t="str">
        <f>CONCATENATE(C3811,E3811,G3811,I3811)</f>
        <v>2</v>
      </c>
    </row>
    <row r="3812" spans="1:17" x14ac:dyDescent="0.25">
      <c r="A3812">
        <v>4279</v>
      </c>
      <c r="D3812">
        <v>119.35292900000002</v>
      </c>
      <c r="E3812" s="5">
        <v>2</v>
      </c>
      <c r="F3812">
        <v>130.017808</v>
      </c>
      <c r="G3812" s="4">
        <v>3</v>
      </c>
      <c r="P3812">
        <v>2</v>
      </c>
      <c r="Q3812" t="str">
        <f>CONCATENATE(C3812,E3812,G3812,I3812)</f>
        <v>23</v>
      </c>
    </row>
    <row r="3813" spans="1:17" x14ac:dyDescent="0.25">
      <c r="A3813">
        <v>4280</v>
      </c>
      <c r="D3813">
        <v>119.38025000000002</v>
      </c>
      <c r="E3813" s="5">
        <v>2</v>
      </c>
      <c r="F3813">
        <v>129.969651</v>
      </c>
      <c r="G3813" s="4">
        <v>3</v>
      </c>
      <c r="P3813">
        <v>2</v>
      </c>
      <c r="Q3813" t="str">
        <f>CONCATENATE(C3813,E3813,G3813,I3813)</f>
        <v>23</v>
      </c>
    </row>
    <row r="3814" spans="1:17" x14ac:dyDescent="0.25">
      <c r="A3814">
        <v>4281</v>
      </c>
      <c r="D3814">
        <v>119.36975600000001</v>
      </c>
      <c r="E3814" s="5">
        <v>2</v>
      </c>
      <c r="F3814">
        <v>130.07136600000001</v>
      </c>
      <c r="G3814" s="4">
        <v>3</v>
      </c>
      <c r="P3814">
        <v>2</v>
      </c>
      <c r="Q3814" t="str">
        <f>CONCATENATE(C3814,E3814,G3814,I3814)</f>
        <v>23</v>
      </c>
    </row>
    <row r="3815" spans="1:17" x14ac:dyDescent="0.25">
      <c r="A3815">
        <v>4282</v>
      </c>
      <c r="D3815">
        <v>119.338784</v>
      </c>
      <c r="E3815" s="5">
        <v>2</v>
      </c>
      <c r="F3815">
        <v>130.06621699999999</v>
      </c>
      <c r="G3815" s="4">
        <v>3</v>
      </c>
      <c r="P3815">
        <v>2</v>
      </c>
      <c r="Q3815" t="str">
        <f>CONCATENATE(C3815,E3815,G3815,I3815)</f>
        <v>23</v>
      </c>
    </row>
    <row r="3816" spans="1:17" x14ac:dyDescent="0.25">
      <c r="A3816">
        <v>4283</v>
      </c>
      <c r="D3816">
        <v>119.343309</v>
      </c>
      <c r="E3816" s="5">
        <v>2</v>
      </c>
      <c r="F3816">
        <v>130.05783200000002</v>
      </c>
      <c r="G3816" s="4">
        <v>3</v>
      </c>
      <c r="P3816">
        <v>2</v>
      </c>
      <c r="Q3816" t="str">
        <f>CONCATENATE(C3816,E3816,G3816,I3816)</f>
        <v>23</v>
      </c>
    </row>
    <row r="3817" spans="1:17" x14ac:dyDescent="0.25">
      <c r="A3817">
        <v>4284</v>
      </c>
      <c r="D3817">
        <v>119.36970300000002</v>
      </c>
      <c r="E3817" s="5">
        <v>2</v>
      </c>
      <c r="F3817">
        <v>130.069051</v>
      </c>
      <c r="G3817" s="4">
        <v>3</v>
      </c>
      <c r="P3817">
        <v>2</v>
      </c>
      <c r="Q3817" t="str">
        <f>CONCATENATE(C3817,E3817,G3817,I3817)</f>
        <v>23</v>
      </c>
    </row>
    <row r="3818" spans="1:17" x14ac:dyDescent="0.25">
      <c r="A3818">
        <v>4285</v>
      </c>
      <c r="D3818">
        <v>119.35107500000001</v>
      </c>
      <c r="E3818" s="5">
        <v>2</v>
      </c>
      <c r="F3818">
        <v>130.093694</v>
      </c>
      <c r="G3818" s="4">
        <v>3</v>
      </c>
      <c r="P3818">
        <v>2</v>
      </c>
      <c r="Q3818" t="str">
        <f>CONCATENATE(C3818,E3818,G3818,I3818)</f>
        <v>23</v>
      </c>
    </row>
    <row r="3819" spans="1:17" x14ac:dyDescent="0.25">
      <c r="A3819">
        <v>4286</v>
      </c>
      <c r="D3819">
        <v>119.37114100000001</v>
      </c>
      <c r="E3819" s="5">
        <v>2</v>
      </c>
      <c r="F3819">
        <v>130.11345</v>
      </c>
      <c r="G3819" s="4">
        <v>3</v>
      </c>
      <c r="P3819">
        <v>2</v>
      </c>
      <c r="Q3819" t="str">
        <f>CONCATENATE(C3819,E3819,G3819,I3819)</f>
        <v>23</v>
      </c>
    </row>
    <row r="3820" spans="1:17" x14ac:dyDescent="0.25">
      <c r="A3820">
        <v>4287</v>
      </c>
      <c r="D3820">
        <v>119.38369500000002</v>
      </c>
      <c r="E3820" s="5">
        <v>2</v>
      </c>
      <c r="F3820">
        <v>130.09662700000001</v>
      </c>
      <c r="G3820" s="4">
        <v>3</v>
      </c>
      <c r="P3820">
        <v>2</v>
      </c>
      <c r="Q3820" t="str">
        <f>CONCATENATE(C3820,E3820,G3820,I3820)</f>
        <v>23</v>
      </c>
    </row>
    <row r="3821" spans="1:17" x14ac:dyDescent="0.25">
      <c r="A3821">
        <v>4288</v>
      </c>
      <c r="D3821">
        <v>119.330758</v>
      </c>
      <c r="E3821" s="5">
        <v>2</v>
      </c>
      <c r="F3821">
        <v>130.09945000000002</v>
      </c>
      <c r="G3821" s="4">
        <v>3</v>
      </c>
      <c r="P3821">
        <v>2</v>
      </c>
      <c r="Q3821" t="str">
        <f>CONCATENATE(C3821,E3821,G3821,I3821)</f>
        <v>23</v>
      </c>
    </row>
    <row r="3822" spans="1:17" x14ac:dyDescent="0.25">
      <c r="A3822">
        <v>4289</v>
      </c>
      <c r="D3822">
        <v>119.34217900000002</v>
      </c>
      <c r="E3822" s="5">
        <v>2</v>
      </c>
      <c r="F3822">
        <v>130.017808</v>
      </c>
      <c r="G3822" s="4">
        <v>3</v>
      </c>
      <c r="P3822">
        <v>2</v>
      </c>
      <c r="Q3822" t="str">
        <f>CONCATENATE(C3822,E3822,G3822,I3822)</f>
        <v>23</v>
      </c>
    </row>
    <row r="3823" spans="1:17" x14ac:dyDescent="0.25">
      <c r="A3823">
        <v>4290</v>
      </c>
      <c r="F3823">
        <v>130.017808</v>
      </c>
      <c r="G3823" s="4">
        <v>3</v>
      </c>
      <c r="P3823">
        <v>1</v>
      </c>
      <c r="Q3823" t="str">
        <f>CONCATENATE(C3823,E3823,G3823,I3823)</f>
        <v>3</v>
      </c>
    </row>
    <row r="3824" spans="1:17" x14ac:dyDescent="0.25">
      <c r="A3824">
        <v>4291</v>
      </c>
      <c r="H3824">
        <v>119.49143000000001</v>
      </c>
      <c r="I3824" s="3">
        <v>4</v>
      </c>
      <c r="P3824">
        <v>1</v>
      </c>
      <c r="Q3824" t="str">
        <f>CONCATENATE(C3824,E3824,G3824,I3824)</f>
        <v>4</v>
      </c>
    </row>
    <row r="3825" spans="1:17" x14ac:dyDescent="0.25">
      <c r="A3825">
        <v>4292</v>
      </c>
      <c r="H3825">
        <v>119.53747300000001</v>
      </c>
      <c r="I3825" s="3">
        <v>4</v>
      </c>
      <c r="P3825">
        <v>1</v>
      </c>
      <c r="Q3825" t="str">
        <f>CONCATENATE(C3825,E3825,G3825,I3825)</f>
        <v>4</v>
      </c>
    </row>
    <row r="3826" spans="1:17" x14ac:dyDescent="0.25">
      <c r="A3826">
        <v>4293</v>
      </c>
      <c r="B3826">
        <v>105.772863</v>
      </c>
      <c r="C3826" s="2">
        <v>1</v>
      </c>
      <c r="H3826">
        <v>119.50372400000001</v>
      </c>
      <c r="I3826" s="3">
        <v>4</v>
      </c>
      <c r="P3826">
        <v>2</v>
      </c>
      <c r="Q3826" t="str">
        <f>CONCATENATE(C3826,E3826,G3826,I3826)</f>
        <v>14</v>
      </c>
    </row>
    <row r="3827" spans="1:17" x14ac:dyDescent="0.25">
      <c r="A3827">
        <v>4294</v>
      </c>
      <c r="B3827">
        <v>105.75835500000001</v>
      </c>
      <c r="C3827" s="2">
        <v>1</v>
      </c>
      <c r="H3827">
        <v>119.54277200000001</v>
      </c>
      <c r="I3827" s="3">
        <v>4</v>
      </c>
      <c r="P3827">
        <v>2</v>
      </c>
      <c r="Q3827" t="str">
        <f>CONCATENATE(C3827,E3827,G3827,I3827)</f>
        <v>14</v>
      </c>
    </row>
    <row r="3828" spans="1:17" x14ac:dyDescent="0.25">
      <c r="A3828">
        <v>4295</v>
      </c>
      <c r="B3828">
        <v>105.77168400000001</v>
      </c>
      <c r="C3828" s="2">
        <v>1</v>
      </c>
      <c r="H3828">
        <v>119.491636</v>
      </c>
      <c r="I3828" s="3">
        <v>4</v>
      </c>
      <c r="P3828">
        <v>2</v>
      </c>
      <c r="Q3828" t="str">
        <f>CONCATENATE(C3828,E3828,G3828,I3828)</f>
        <v>14</v>
      </c>
    </row>
    <row r="3829" spans="1:17" x14ac:dyDescent="0.25">
      <c r="A3829">
        <v>4296</v>
      </c>
      <c r="B3829">
        <v>105.77142400000001</v>
      </c>
      <c r="C3829" s="2">
        <v>1</v>
      </c>
      <c r="H3829">
        <v>119.459169</v>
      </c>
      <c r="I3829" s="3">
        <v>4</v>
      </c>
      <c r="P3829">
        <v>2</v>
      </c>
      <c r="Q3829" t="str">
        <f>CONCATENATE(C3829,E3829,G3829,I3829)</f>
        <v>14</v>
      </c>
    </row>
    <row r="3830" spans="1:17" x14ac:dyDescent="0.25">
      <c r="A3830">
        <v>4297</v>
      </c>
      <c r="B3830">
        <v>105.79622400000001</v>
      </c>
      <c r="C3830" s="2">
        <v>1</v>
      </c>
      <c r="H3830">
        <v>119.52759700000001</v>
      </c>
      <c r="I3830" s="3">
        <v>4</v>
      </c>
      <c r="P3830">
        <v>2</v>
      </c>
      <c r="Q3830" t="str">
        <f>CONCATENATE(C3830,E3830,G3830,I3830)</f>
        <v>14</v>
      </c>
    </row>
    <row r="3831" spans="1:17" x14ac:dyDescent="0.25">
      <c r="A3831">
        <v>4298</v>
      </c>
      <c r="B3831">
        <v>105.81124600000001</v>
      </c>
      <c r="C3831" s="2">
        <v>1</v>
      </c>
      <c r="H3831">
        <v>119.57235400000002</v>
      </c>
      <c r="I3831" s="3">
        <v>4</v>
      </c>
      <c r="P3831">
        <v>2</v>
      </c>
      <c r="Q3831" t="str">
        <f>CONCATENATE(C3831,E3831,G3831,I3831)</f>
        <v>14</v>
      </c>
    </row>
    <row r="3832" spans="1:17" x14ac:dyDescent="0.25">
      <c r="A3832">
        <v>4299</v>
      </c>
      <c r="B3832">
        <v>105.82189300000002</v>
      </c>
      <c r="C3832" s="2">
        <v>1</v>
      </c>
      <c r="H3832">
        <v>119.52383900000001</v>
      </c>
      <c r="I3832" s="3">
        <v>4</v>
      </c>
      <c r="P3832">
        <v>2</v>
      </c>
      <c r="Q3832" t="str">
        <f>CONCATENATE(C3832,E3832,G3832,I3832)</f>
        <v>14</v>
      </c>
    </row>
    <row r="3833" spans="1:17" x14ac:dyDescent="0.25">
      <c r="A3833">
        <v>4300</v>
      </c>
      <c r="B3833">
        <v>105.81284100000002</v>
      </c>
      <c r="C3833" s="2">
        <v>1</v>
      </c>
      <c r="H3833">
        <v>119.48144600000001</v>
      </c>
      <c r="I3833" s="3">
        <v>4</v>
      </c>
      <c r="P3833">
        <v>2</v>
      </c>
      <c r="Q3833" t="str">
        <f>CONCATENATE(C3833,E3833,G3833,I3833)</f>
        <v>14</v>
      </c>
    </row>
    <row r="3834" spans="1:17" x14ac:dyDescent="0.25">
      <c r="A3834">
        <v>4301</v>
      </c>
      <c r="B3834">
        <v>105.78701500000001</v>
      </c>
      <c r="C3834" s="2">
        <v>1</v>
      </c>
      <c r="H3834">
        <v>119.49143000000001</v>
      </c>
      <c r="I3834" s="3">
        <v>4</v>
      </c>
      <c r="P3834">
        <v>2</v>
      </c>
      <c r="Q3834" t="str">
        <f>CONCATENATE(C3834,E3834,G3834,I3834)</f>
        <v>14</v>
      </c>
    </row>
    <row r="3835" spans="1:17" x14ac:dyDescent="0.25">
      <c r="A3835">
        <v>4302</v>
      </c>
      <c r="B3835">
        <v>105.79761200000002</v>
      </c>
      <c r="C3835" s="2">
        <v>1</v>
      </c>
      <c r="P3835">
        <v>1</v>
      </c>
      <c r="Q3835" t="str">
        <f>CONCATENATE(C3835,E3835,G3835,I3835)</f>
        <v>1</v>
      </c>
    </row>
    <row r="3836" spans="1:17" x14ac:dyDescent="0.25">
      <c r="A3836">
        <v>4303</v>
      </c>
      <c r="B3836">
        <v>105.70037600000001</v>
      </c>
      <c r="C3836" s="2">
        <v>1</v>
      </c>
      <c r="P3836">
        <v>1</v>
      </c>
      <c r="Q3836" t="str">
        <f>CONCATENATE(C3836,E3836,G3836,I3836)</f>
        <v>1</v>
      </c>
    </row>
    <row r="3837" spans="1:17" x14ac:dyDescent="0.25">
      <c r="A3837">
        <v>4304</v>
      </c>
      <c r="B3837">
        <v>105.772863</v>
      </c>
      <c r="C3837" s="2">
        <v>1</v>
      </c>
      <c r="P3837">
        <v>1</v>
      </c>
      <c r="Q3837" t="str">
        <f>CONCATENATE(C3837,E3837,G3837,I3837)</f>
        <v>1</v>
      </c>
    </row>
    <row r="3838" spans="1:17" x14ac:dyDescent="0.25">
      <c r="A3838">
        <v>4305</v>
      </c>
      <c r="B3838">
        <v>105.772863</v>
      </c>
      <c r="C3838" s="2">
        <v>1</v>
      </c>
      <c r="P3838">
        <v>1</v>
      </c>
      <c r="Q3838" t="str">
        <f>CONCATENATE(C3838,E3838,G3838,I3838)</f>
        <v>1</v>
      </c>
    </row>
    <row r="3839" spans="1:17" x14ac:dyDescent="0.25">
      <c r="A3839">
        <v>4306</v>
      </c>
      <c r="D3839">
        <v>94.952514000000008</v>
      </c>
      <c r="E3839" s="5">
        <v>2</v>
      </c>
      <c r="P3839">
        <v>1</v>
      </c>
      <c r="Q3839" t="str">
        <f>CONCATENATE(C3839,E3839,G3839,I3839)</f>
        <v>2</v>
      </c>
    </row>
    <row r="3840" spans="1:17" x14ac:dyDescent="0.25">
      <c r="A3840">
        <v>4307</v>
      </c>
      <c r="D3840">
        <v>94.967279000000005</v>
      </c>
      <c r="E3840" s="5">
        <v>2</v>
      </c>
      <c r="F3840">
        <v>105.63261900000001</v>
      </c>
      <c r="G3840" s="4">
        <v>3</v>
      </c>
      <c r="P3840">
        <v>2</v>
      </c>
      <c r="Q3840" t="str">
        <f>CONCATENATE(C3840,E3840,G3840,I3840)</f>
        <v>23</v>
      </c>
    </row>
    <row r="3841" spans="1:17" x14ac:dyDescent="0.25">
      <c r="A3841">
        <v>4308</v>
      </c>
      <c r="D3841">
        <v>94.946441000000007</v>
      </c>
      <c r="E3841" s="5">
        <v>2</v>
      </c>
      <c r="F3841">
        <v>105.58230300000001</v>
      </c>
      <c r="G3841" s="4">
        <v>3</v>
      </c>
      <c r="P3841">
        <v>2</v>
      </c>
      <c r="Q3841" t="str">
        <f>CONCATENATE(C3841,E3841,G3841,I3841)</f>
        <v>23</v>
      </c>
    </row>
    <row r="3842" spans="1:17" x14ac:dyDescent="0.25">
      <c r="A3842">
        <v>4309</v>
      </c>
      <c r="D3842">
        <v>94.915212000000011</v>
      </c>
      <c r="E3842" s="5">
        <v>2</v>
      </c>
      <c r="F3842">
        <v>105.56733100000001</v>
      </c>
      <c r="G3842" s="4">
        <v>3</v>
      </c>
      <c r="P3842">
        <v>2</v>
      </c>
      <c r="Q3842" t="str">
        <f>CONCATENATE(C3842,E3842,G3842,I3842)</f>
        <v>23</v>
      </c>
    </row>
    <row r="3843" spans="1:17" x14ac:dyDescent="0.25">
      <c r="A3843">
        <v>4310</v>
      </c>
      <c r="D3843">
        <v>94.943458000000007</v>
      </c>
      <c r="E3843" s="5">
        <v>2</v>
      </c>
      <c r="F3843">
        <v>105.56841</v>
      </c>
      <c r="G3843" s="4">
        <v>3</v>
      </c>
      <c r="P3843">
        <v>2</v>
      </c>
      <c r="Q3843" t="str">
        <f>CONCATENATE(C3843,E3843,G3843,I3843)</f>
        <v>23</v>
      </c>
    </row>
    <row r="3844" spans="1:17" x14ac:dyDescent="0.25">
      <c r="A3844">
        <v>4311</v>
      </c>
      <c r="D3844">
        <v>94.966045000000008</v>
      </c>
      <c r="E3844" s="5">
        <v>2</v>
      </c>
      <c r="F3844">
        <v>105.59552500000001</v>
      </c>
      <c r="G3844" s="4">
        <v>3</v>
      </c>
      <c r="P3844">
        <v>2</v>
      </c>
      <c r="Q3844" t="str">
        <f>CONCATENATE(C3844,E3844,G3844,I3844)</f>
        <v>23</v>
      </c>
    </row>
    <row r="3845" spans="1:17" x14ac:dyDescent="0.25">
      <c r="A3845">
        <v>4312</v>
      </c>
      <c r="D3845">
        <v>94.968513000000002</v>
      </c>
      <c r="E3845" s="5">
        <v>2</v>
      </c>
      <c r="F3845">
        <v>105.61039500000001</v>
      </c>
      <c r="G3845" s="4">
        <v>3</v>
      </c>
      <c r="P3845">
        <v>2</v>
      </c>
      <c r="Q3845" t="str">
        <f>CONCATENATE(C3845,E3845,G3845,I3845)</f>
        <v>23</v>
      </c>
    </row>
    <row r="3846" spans="1:17" x14ac:dyDescent="0.25">
      <c r="A3846">
        <v>4313</v>
      </c>
      <c r="D3846">
        <v>94.951226000000005</v>
      </c>
      <c r="E3846" s="5">
        <v>2</v>
      </c>
      <c r="F3846">
        <v>105.61461000000001</v>
      </c>
      <c r="G3846" s="4">
        <v>3</v>
      </c>
      <c r="P3846">
        <v>2</v>
      </c>
      <c r="Q3846" t="str">
        <f>CONCATENATE(C3846,E3846,G3846,I3846)</f>
        <v>23</v>
      </c>
    </row>
    <row r="3847" spans="1:17" x14ac:dyDescent="0.25">
      <c r="A3847">
        <v>4314</v>
      </c>
      <c r="D3847">
        <v>94.948655000000002</v>
      </c>
      <c r="E3847" s="5">
        <v>2</v>
      </c>
      <c r="F3847">
        <v>105.63786800000001</v>
      </c>
      <c r="G3847" s="4">
        <v>3</v>
      </c>
      <c r="P3847">
        <v>2</v>
      </c>
      <c r="Q3847" t="str">
        <f>CONCATENATE(C3847,E3847,G3847,I3847)</f>
        <v>23</v>
      </c>
    </row>
    <row r="3848" spans="1:17" x14ac:dyDescent="0.25">
      <c r="A3848">
        <v>4315</v>
      </c>
      <c r="D3848">
        <v>94.952514000000008</v>
      </c>
      <c r="E3848" s="5">
        <v>2</v>
      </c>
      <c r="F3848">
        <v>105.675939</v>
      </c>
      <c r="G3848" s="4">
        <v>3</v>
      </c>
      <c r="P3848">
        <v>2</v>
      </c>
      <c r="Q3848" t="str">
        <f>CONCATENATE(C3848,E3848,G3848,I3848)</f>
        <v>23</v>
      </c>
    </row>
    <row r="3849" spans="1:17" x14ac:dyDescent="0.25">
      <c r="A3849">
        <v>4316</v>
      </c>
      <c r="F3849">
        <v>105.653558</v>
      </c>
      <c r="G3849" s="4">
        <v>3</v>
      </c>
      <c r="P3849">
        <v>1</v>
      </c>
      <c r="Q3849" t="str">
        <f>CONCATENATE(C3849,E3849,G3849,I3849)</f>
        <v>3</v>
      </c>
    </row>
    <row r="3850" spans="1:17" x14ac:dyDescent="0.25">
      <c r="A3850">
        <v>4317</v>
      </c>
      <c r="F3850">
        <v>105.63261900000001</v>
      </c>
      <c r="G3850" s="4">
        <v>3</v>
      </c>
      <c r="H3850">
        <v>95.684719999999999</v>
      </c>
      <c r="I3850" s="3">
        <v>4</v>
      </c>
      <c r="P3850">
        <v>2</v>
      </c>
      <c r="Q3850" t="str">
        <f>CONCATENATE(C3850,E3850,G3850,I3850)</f>
        <v>34</v>
      </c>
    </row>
    <row r="3851" spans="1:17" x14ac:dyDescent="0.25">
      <c r="A3851">
        <v>4318</v>
      </c>
      <c r="F3851">
        <v>105.63261900000001</v>
      </c>
      <c r="G3851" s="4">
        <v>3</v>
      </c>
      <c r="H3851">
        <v>95.769557000000006</v>
      </c>
      <c r="I3851" s="3">
        <v>4</v>
      </c>
      <c r="P3851">
        <v>2</v>
      </c>
      <c r="Q3851" t="str">
        <f>CONCATENATE(C3851,E3851,G3851,I3851)</f>
        <v>34</v>
      </c>
    </row>
    <row r="3852" spans="1:17" x14ac:dyDescent="0.25">
      <c r="A3852">
        <v>4319</v>
      </c>
      <c r="H3852">
        <v>95.725054999999998</v>
      </c>
      <c r="I3852" s="3">
        <v>4</v>
      </c>
      <c r="P3852">
        <v>1</v>
      </c>
      <c r="Q3852" t="str">
        <f>CONCATENATE(C3852,E3852,G3852,I3852)</f>
        <v>4</v>
      </c>
    </row>
    <row r="3853" spans="1:17" x14ac:dyDescent="0.25">
      <c r="A3853">
        <v>4320</v>
      </c>
      <c r="H3853">
        <v>95.763999000000013</v>
      </c>
      <c r="I3853" s="3">
        <v>4</v>
      </c>
      <c r="P3853">
        <v>1</v>
      </c>
      <c r="Q3853" t="str">
        <f>CONCATENATE(C3853,E3853,G3853,I3853)</f>
        <v>4</v>
      </c>
    </row>
    <row r="3854" spans="1:17" x14ac:dyDescent="0.25">
      <c r="A3854">
        <v>4321</v>
      </c>
      <c r="B3854">
        <v>81.727541000000002</v>
      </c>
      <c r="C3854" s="2">
        <v>1</v>
      </c>
      <c r="H3854">
        <v>95.77027600000001</v>
      </c>
      <c r="I3854" s="3">
        <v>4</v>
      </c>
      <c r="P3854">
        <v>2</v>
      </c>
      <c r="Q3854" t="str">
        <f>CONCATENATE(C3854,E3854,G3854,I3854)</f>
        <v>14</v>
      </c>
    </row>
    <row r="3855" spans="1:17" x14ac:dyDescent="0.25">
      <c r="A3855">
        <v>4322</v>
      </c>
      <c r="B3855">
        <v>81.754397000000012</v>
      </c>
      <c r="C3855" s="2">
        <v>1</v>
      </c>
      <c r="H3855">
        <v>95.788593000000006</v>
      </c>
      <c r="I3855" s="3">
        <v>4</v>
      </c>
      <c r="P3855">
        <v>2</v>
      </c>
      <c r="Q3855" t="str">
        <f>CONCATENATE(C3855,E3855,G3855,I3855)</f>
        <v>14</v>
      </c>
    </row>
    <row r="3856" spans="1:17" x14ac:dyDescent="0.25">
      <c r="A3856">
        <v>4323</v>
      </c>
      <c r="B3856">
        <v>81.760468000000003</v>
      </c>
      <c r="C3856" s="2">
        <v>1</v>
      </c>
      <c r="H3856">
        <v>95.74979900000001</v>
      </c>
      <c r="I3856" s="3">
        <v>4</v>
      </c>
      <c r="P3856">
        <v>2</v>
      </c>
      <c r="Q3856" t="str">
        <f>CONCATENATE(C3856,E3856,G3856,I3856)</f>
        <v>14</v>
      </c>
    </row>
    <row r="3857" spans="1:17" x14ac:dyDescent="0.25">
      <c r="A3857">
        <v>4324</v>
      </c>
      <c r="B3857">
        <v>81.796636000000007</v>
      </c>
      <c r="C3857" s="2">
        <v>1</v>
      </c>
      <c r="H3857">
        <v>95.756179000000003</v>
      </c>
      <c r="I3857" s="3">
        <v>4</v>
      </c>
      <c r="P3857">
        <v>2</v>
      </c>
      <c r="Q3857" t="str">
        <f>CONCATENATE(C3857,E3857,G3857,I3857)</f>
        <v>14</v>
      </c>
    </row>
    <row r="3858" spans="1:17" x14ac:dyDescent="0.25">
      <c r="A3858">
        <v>4325</v>
      </c>
      <c r="B3858">
        <v>81.790359000000009</v>
      </c>
      <c r="C3858" s="2">
        <v>1</v>
      </c>
      <c r="H3858">
        <v>95.791629</v>
      </c>
      <c r="I3858" s="3">
        <v>4</v>
      </c>
      <c r="P3858">
        <v>2</v>
      </c>
      <c r="Q3858" t="str">
        <f>CONCATENATE(C3858,E3858,G3858,I3858)</f>
        <v>14</v>
      </c>
    </row>
    <row r="3859" spans="1:17" x14ac:dyDescent="0.25">
      <c r="A3859">
        <v>4326</v>
      </c>
      <c r="B3859">
        <v>81.783465000000007</v>
      </c>
      <c r="C3859" s="2">
        <v>1</v>
      </c>
      <c r="H3859">
        <v>95.793840000000003</v>
      </c>
      <c r="I3859" s="3">
        <v>4</v>
      </c>
      <c r="P3859">
        <v>2</v>
      </c>
      <c r="Q3859" t="str">
        <f>CONCATENATE(C3859,E3859,G3859,I3859)</f>
        <v>14</v>
      </c>
    </row>
    <row r="3860" spans="1:17" x14ac:dyDescent="0.25">
      <c r="A3860">
        <v>4327</v>
      </c>
      <c r="B3860">
        <v>81.809189000000003</v>
      </c>
      <c r="C3860" s="2">
        <v>1</v>
      </c>
      <c r="H3860">
        <v>95.637130000000013</v>
      </c>
      <c r="I3860" s="3">
        <v>4</v>
      </c>
      <c r="P3860">
        <v>2</v>
      </c>
      <c r="Q3860" t="str">
        <f>CONCATENATE(C3860,E3860,G3860,I3860)</f>
        <v>14</v>
      </c>
    </row>
    <row r="3861" spans="1:17" x14ac:dyDescent="0.25">
      <c r="A3861">
        <v>4328</v>
      </c>
      <c r="B3861">
        <v>81.811349000000007</v>
      </c>
      <c r="C3861" s="2">
        <v>1</v>
      </c>
      <c r="H3861">
        <v>95.684719999999999</v>
      </c>
      <c r="I3861" s="3">
        <v>4</v>
      </c>
      <c r="P3861">
        <v>2</v>
      </c>
      <c r="Q3861" t="str">
        <f>CONCATENATE(C3861,E3861,G3861,I3861)</f>
        <v>14</v>
      </c>
    </row>
    <row r="3862" spans="1:17" x14ac:dyDescent="0.25">
      <c r="A3862">
        <v>4329</v>
      </c>
      <c r="B3862">
        <v>81.826938000000013</v>
      </c>
      <c r="C3862" s="2">
        <v>1</v>
      </c>
      <c r="P3862">
        <v>1</v>
      </c>
      <c r="Q3862" t="str">
        <f>CONCATENATE(C3862,E3862,G3862,I3862)</f>
        <v>1</v>
      </c>
    </row>
    <row r="3863" spans="1:17" x14ac:dyDescent="0.25">
      <c r="A3863">
        <v>4330</v>
      </c>
      <c r="B3863">
        <v>81.780584000000005</v>
      </c>
      <c r="C3863" s="2">
        <v>1</v>
      </c>
      <c r="P3863">
        <v>1</v>
      </c>
      <c r="Q3863" t="str">
        <f>CONCATENATE(C3863,E3863,G3863,I3863)</f>
        <v>1</v>
      </c>
    </row>
    <row r="3864" spans="1:17" x14ac:dyDescent="0.25">
      <c r="A3864">
        <v>4331</v>
      </c>
      <c r="B3864">
        <v>81.792982000000009</v>
      </c>
      <c r="C3864" s="2">
        <v>1</v>
      </c>
      <c r="P3864">
        <v>1</v>
      </c>
      <c r="Q3864" t="str">
        <f>CONCATENATE(C3864,E3864,G3864,I3864)</f>
        <v>1</v>
      </c>
    </row>
    <row r="3865" spans="1:17" x14ac:dyDescent="0.25">
      <c r="A3865">
        <v>4332</v>
      </c>
      <c r="B3865">
        <v>81.758976000000004</v>
      </c>
      <c r="C3865" s="2">
        <v>1</v>
      </c>
      <c r="D3865">
        <v>74.901032000000001</v>
      </c>
      <c r="E3865" s="5">
        <v>2</v>
      </c>
      <c r="P3865">
        <v>2</v>
      </c>
      <c r="Q3865" t="str">
        <f>CONCATENATE(C3865,E3865,G3865,I3865)</f>
        <v>12</v>
      </c>
    </row>
    <row r="3866" spans="1:17" x14ac:dyDescent="0.25">
      <c r="A3866">
        <v>4333</v>
      </c>
      <c r="B3866">
        <v>81.727541000000002</v>
      </c>
      <c r="C3866" s="2">
        <v>1</v>
      </c>
      <c r="D3866">
        <v>74.900106000000008</v>
      </c>
      <c r="E3866" s="5">
        <v>2</v>
      </c>
      <c r="P3866">
        <v>2</v>
      </c>
      <c r="Q3866" t="str">
        <f>CONCATENATE(C3866,E3866,G3866,I3866)</f>
        <v>12</v>
      </c>
    </row>
    <row r="3867" spans="1:17" x14ac:dyDescent="0.25">
      <c r="A3867">
        <v>4334</v>
      </c>
      <c r="D3867">
        <v>74.825815000000006</v>
      </c>
      <c r="E3867" s="5">
        <v>2</v>
      </c>
      <c r="P3867">
        <v>1</v>
      </c>
      <c r="Q3867" t="str">
        <f>CONCATENATE(C3867,E3867,G3867,I3867)</f>
        <v>2</v>
      </c>
    </row>
    <row r="3868" spans="1:17" x14ac:dyDescent="0.25">
      <c r="A3868">
        <v>4335</v>
      </c>
      <c r="D3868">
        <v>74.890433000000002</v>
      </c>
      <c r="E3868" s="5">
        <v>2</v>
      </c>
      <c r="F3868">
        <v>81.207918000000006</v>
      </c>
      <c r="G3868" s="4">
        <v>3</v>
      </c>
      <c r="P3868">
        <v>2</v>
      </c>
      <c r="Q3868" t="str">
        <f>CONCATENATE(C3868,E3868,G3868,I3868)</f>
        <v>23</v>
      </c>
    </row>
    <row r="3869" spans="1:17" x14ac:dyDescent="0.25">
      <c r="A3869">
        <v>4336</v>
      </c>
      <c r="D3869">
        <v>74.904274000000001</v>
      </c>
      <c r="E3869" s="5">
        <v>2</v>
      </c>
      <c r="F3869">
        <v>81.178695000000005</v>
      </c>
      <c r="G3869" s="4">
        <v>3</v>
      </c>
      <c r="P3869">
        <v>2</v>
      </c>
      <c r="Q3869" t="str">
        <f>CONCATENATE(C3869,E3869,G3869,I3869)</f>
        <v>23</v>
      </c>
    </row>
    <row r="3870" spans="1:17" x14ac:dyDescent="0.25">
      <c r="A3870">
        <v>4337</v>
      </c>
      <c r="D3870">
        <v>74.881893000000005</v>
      </c>
      <c r="E3870" s="5">
        <v>2</v>
      </c>
      <c r="F3870">
        <v>81.191867000000002</v>
      </c>
      <c r="G3870" s="4">
        <v>3</v>
      </c>
      <c r="P3870">
        <v>2</v>
      </c>
      <c r="Q3870" t="str">
        <f>CONCATENATE(C3870,E3870,G3870,I3870)</f>
        <v>23</v>
      </c>
    </row>
    <row r="3871" spans="1:17" x14ac:dyDescent="0.25">
      <c r="A3871">
        <v>4338</v>
      </c>
      <c r="D3871">
        <v>74.911527000000007</v>
      </c>
      <c r="E3871" s="5">
        <v>2</v>
      </c>
      <c r="F3871">
        <v>81.227777000000003</v>
      </c>
      <c r="G3871" s="4">
        <v>3</v>
      </c>
      <c r="P3871">
        <v>2</v>
      </c>
      <c r="Q3871" t="str">
        <f>CONCATENATE(C3871,E3871,G3871,I3871)</f>
        <v>23</v>
      </c>
    </row>
    <row r="3872" spans="1:17" x14ac:dyDescent="0.25">
      <c r="A3872">
        <v>4339</v>
      </c>
      <c r="D3872">
        <v>74.924132000000014</v>
      </c>
      <c r="E3872" s="5">
        <v>2</v>
      </c>
      <c r="F3872">
        <v>81.223764000000003</v>
      </c>
      <c r="G3872" s="4">
        <v>3</v>
      </c>
      <c r="P3872">
        <v>2</v>
      </c>
      <c r="Q3872" t="str">
        <f>CONCATENATE(C3872,E3872,G3872,I3872)</f>
        <v>23</v>
      </c>
    </row>
    <row r="3873" spans="1:17" x14ac:dyDescent="0.25">
      <c r="A3873">
        <v>4340</v>
      </c>
      <c r="D3873">
        <v>74.924184000000011</v>
      </c>
      <c r="E3873" s="5">
        <v>2</v>
      </c>
      <c r="F3873">
        <v>81.194542000000013</v>
      </c>
      <c r="G3873" s="4">
        <v>3</v>
      </c>
      <c r="P3873">
        <v>2</v>
      </c>
      <c r="Q3873" t="str">
        <f>CONCATENATE(C3873,E3873,G3873,I3873)</f>
        <v>23</v>
      </c>
    </row>
    <row r="3874" spans="1:17" x14ac:dyDescent="0.25">
      <c r="A3874">
        <v>4341</v>
      </c>
      <c r="D3874">
        <v>74.961740000000006</v>
      </c>
      <c r="E3874" s="5">
        <v>2</v>
      </c>
      <c r="F3874">
        <v>81.250054000000006</v>
      </c>
      <c r="G3874" s="4">
        <v>3</v>
      </c>
      <c r="P3874">
        <v>2</v>
      </c>
      <c r="Q3874" t="str">
        <f>CONCATENATE(C3874,E3874,G3874,I3874)</f>
        <v>23</v>
      </c>
    </row>
    <row r="3875" spans="1:17" x14ac:dyDescent="0.25">
      <c r="A3875">
        <v>4342</v>
      </c>
      <c r="D3875">
        <v>74.901032000000001</v>
      </c>
      <c r="E3875" s="5">
        <v>2</v>
      </c>
      <c r="F3875">
        <v>81.219597000000007</v>
      </c>
      <c r="G3875" s="4">
        <v>3</v>
      </c>
      <c r="H3875">
        <v>75.671670000000006</v>
      </c>
      <c r="I3875" s="3">
        <v>4</v>
      </c>
      <c r="P3875">
        <v>3</v>
      </c>
      <c r="Q3875" t="str">
        <f>CONCATENATE(C3875,E3875,G3875,I3875)</f>
        <v>234</v>
      </c>
    </row>
    <row r="3876" spans="1:17" x14ac:dyDescent="0.25">
      <c r="A3876">
        <v>4343</v>
      </c>
      <c r="F3876">
        <v>81.247688000000011</v>
      </c>
      <c r="G3876" s="4">
        <v>3</v>
      </c>
      <c r="H3876">
        <v>75.613636000000014</v>
      </c>
      <c r="I3876" s="3">
        <v>4</v>
      </c>
      <c r="P3876">
        <v>2</v>
      </c>
      <c r="Q3876" t="str">
        <f>CONCATENATE(C3876,E3876,G3876,I3876)</f>
        <v>34</v>
      </c>
    </row>
    <row r="3877" spans="1:17" x14ac:dyDescent="0.25">
      <c r="A3877">
        <v>4344</v>
      </c>
      <c r="F3877">
        <v>81.276910000000015</v>
      </c>
      <c r="G3877" s="4">
        <v>3</v>
      </c>
      <c r="H3877">
        <v>75.599797000000009</v>
      </c>
      <c r="I3877" s="3">
        <v>4</v>
      </c>
      <c r="P3877">
        <v>2</v>
      </c>
      <c r="Q3877" t="str">
        <f>CONCATENATE(C3877,E3877,G3877,I3877)</f>
        <v>34</v>
      </c>
    </row>
    <row r="3878" spans="1:17" x14ac:dyDescent="0.25">
      <c r="A3878">
        <v>4345</v>
      </c>
      <c r="F3878">
        <v>81.238684000000006</v>
      </c>
      <c r="G3878" s="4">
        <v>3</v>
      </c>
      <c r="H3878">
        <v>75.635810000000006</v>
      </c>
      <c r="I3878" s="3">
        <v>4</v>
      </c>
      <c r="P3878">
        <v>2</v>
      </c>
      <c r="Q3878" t="str">
        <f>CONCATENATE(C3878,E3878,G3878,I3878)</f>
        <v>34</v>
      </c>
    </row>
    <row r="3879" spans="1:17" x14ac:dyDescent="0.25">
      <c r="A3879">
        <v>4346</v>
      </c>
      <c r="F3879">
        <v>81.207918000000006</v>
      </c>
      <c r="G3879" s="4">
        <v>3</v>
      </c>
      <c r="H3879">
        <v>75.60736</v>
      </c>
      <c r="I3879" s="3">
        <v>4</v>
      </c>
      <c r="P3879">
        <v>2</v>
      </c>
      <c r="Q3879" t="str">
        <f>CONCATENATE(C3879,E3879,G3879,I3879)</f>
        <v>34</v>
      </c>
    </row>
    <row r="3880" spans="1:17" x14ac:dyDescent="0.25">
      <c r="A3880">
        <v>4347</v>
      </c>
      <c r="B3880">
        <v>62.323280000000004</v>
      </c>
      <c r="C3880" s="2">
        <v>1</v>
      </c>
      <c r="H3880">
        <v>75.593932000000009</v>
      </c>
      <c r="I3880" s="3">
        <v>4</v>
      </c>
      <c r="P3880">
        <v>2</v>
      </c>
      <c r="Q3880" t="str">
        <f>CONCATENATE(C3880,E3880,G3880,I3880)</f>
        <v>14</v>
      </c>
    </row>
    <row r="3881" spans="1:17" x14ac:dyDescent="0.25">
      <c r="A3881">
        <v>4348</v>
      </c>
      <c r="B3881">
        <v>62.323280000000004</v>
      </c>
      <c r="C3881" s="2">
        <v>1</v>
      </c>
      <c r="H3881">
        <v>75.634884</v>
      </c>
      <c r="I3881" s="3">
        <v>4</v>
      </c>
      <c r="P3881">
        <v>2</v>
      </c>
      <c r="Q3881" t="str">
        <f>CONCATENATE(C3881,E3881,G3881,I3881)</f>
        <v>14</v>
      </c>
    </row>
    <row r="3882" spans="1:17" x14ac:dyDescent="0.25">
      <c r="A3882">
        <v>4349</v>
      </c>
      <c r="B3882">
        <v>62.323280000000004</v>
      </c>
      <c r="C3882" s="2">
        <v>1</v>
      </c>
      <c r="H3882">
        <v>75.65515400000001</v>
      </c>
      <c r="I3882" s="3">
        <v>4</v>
      </c>
      <c r="P3882">
        <v>2</v>
      </c>
      <c r="Q3882" t="str">
        <f>CONCATENATE(C3882,E3882,G3882,I3882)</f>
        <v>14</v>
      </c>
    </row>
    <row r="3883" spans="1:17" x14ac:dyDescent="0.25">
      <c r="A3883">
        <v>4350</v>
      </c>
      <c r="B3883">
        <v>62.323280000000004</v>
      </c>
      <c r="C3883" s="2">
        <v>1</v>
      </c>
      <c r="H3883">
        <v>75.676763000000008</v>
      </c>
      <c r="I3883" s="3">
        <v>4</v>
      </c>
      <c r="P3883">
        <v>2</v>
      </c>
      <c r="Q3883" t="str">
        <f>CONCATENATE(C3883,E3883,G3883,I3883)</f>
        <v>14</v>
      </c>
    </row>
    <row r="3884" spans="1:17" x14ac:dyDescent="0.25">
      <c r="A3884">
        <v>4351</v>
      </c>
      <c r="B3884">
        <v>62.323280000000004</v>
      </c>
      <c r="C3884" s="2">
        <v>1</v>
      </c>
      <c r="H3884">
        <v>75.658395000000013</v>
      </c>
      <c r="I3884" s="3">
        <v>4</v>
      </c>
      <c r="P3884">
        <v>2</v>
      </c>
      <c r="Q3884" t="str">
        <f>CONCATENATE(C3884,E3884,G3884,I3884)</f>
        <v>14</v>
      </c>
    </row>
    <row r="3885" spans="1:17" x14ac:dyDescent="0.25">
      <c r="A3885">
        <v>4352</v>
      </c>
      <c r="B3885">
        <v>62.323280000000004</v>
      </c>
      <c r="C3885" s="2">
        <v>1</v>
      </c>
      <c r="H3885">
        <v>75.71483400000001</v>
      </c>
      <c r="I3885" s="3">
        <v>4</v>
      </c>
      <c r="P3885">
        <v>2</v>
      </c>
      <c r="Q3885" t="str">
        <f>CONCATENATE(C3885,E3885,G3885,I3885)</f>
        <v>14</v>
      </c>
    </row>
    <row r="3886" spans="1:17" x14ac:dyDescent="0.25">
      <c r="A3886">
        <v>4353</v>
      </c>
      <c r="B3886">
        <v>62.323280000000004</v>
      </c>
      <c r="C3886" s="2">
        <v>1</v>
      </c>
      <c r="H3886">
        <v>75.671670000000006</v>
      </c>
      <c r="I3886" s="3">
        <v>4</v>
      </c>
      <c r="P3886">
        <v>2</v>
      </c>
      <c r="Q3886" t="str">
        <f>CONCATENATE(C3886,E3886,G3886,I3886)</f>
        <v>14</v>
      </c>
    </row>
    <row r="3887" spans="1:17" x14ac:dyDescent="0.25">
      <c r="A3887">
        <v>4354</v>
      </c>
      <c r="B3887">
        <v>62.323280000000004</v>
      </c>
      <c r="C3887" s="2">
        <v>1</v>
      </c>
      <c r="P3887">
        <v>1</v>
      </c>
      <c r="Q3887" t="str">
        <f>CONCATENATE(C3887,E3887,G3887,I3887)</f>
        <v>1</v>
      </c>
    </row>
    <row r="3888" spans="1:17" x14ac:dyDescent="0.25">
      <c r="A3888">
        <v>4355</v>
      </c>
      <c r="B3888">
        <v>62.323280000000004</v>
      </c>
      <c r="C3888" s="2">
        <v>1</v>
      </c>
      <c r="P3888">
        <v>1</v>
      </c>
      <c r="Q3888" t="str">
        <f>CONCATENATE(C3888,E3888,G3888,I3888)</f>
        <v>1</v>
      </c>
    </row>
    <row r="3889" spans="1:17" x14ac:dyDescent="0.25">
      <c r="A3889">
        <v>4356</v>
      </c>
      <c r="B3889">
        <v>62.323280000000004</v>
      </c>
      <c r="C3889" s="2">
        <v>1</v>
      </c>
      <c r="P3889">
        <v>1</v>
      </c>
      <c r="Q3889" t="str">
        <f>CONCATENATE(C3889,E3889,G3889,I3889)</f>
        <v>1</v>
      </c>
    </row>
    <row r="3890" spans="1:17" x14ac:dyDescent="0.25">
      <c r="A3890">
        <v>4357</v>
      </c>
      <c r="B3890">
        <v>62.323280000000004</v>
      </c>
      <c r="C3890" s="2">
        <v>1</v>
      </c>
      <c r="P3890">
        <v>1</v>
      </c>
      <c r="Q3890" t="str">
        <f>CONCATENATE(C3890,E3890,G3890,I3890)</f>
        <v>1</v>
      </c>
    </row>
    <row r="3891" spans="1:17" x14ac:dyDescent="0.25">
      <c r="A3891">
        <v>4358</v>
      </c>
      <c r="B3891">
        <v>62.323280000000004</v>
      </c>
      <c r="C3891" s="2">
        <v>1</v>
      </c>
      <c r="D3891">
        <v>53.605789000000001</v>
      </c>
      <c r="E3891" s="5">
        <v>2</v>
      </c>
      <c r="P3891">
        <v>2</v>
      </c>
      <c r="Q3891" t="str">
        <f>CONCATENATE(C3891,E3891,G3891,I3891)</f>
        <v>12</v>
      </c>
    </row>
    <row r="3892" spans="1:17" x14ac:dyDescent="0.25">
      <c r="A3892">
        <v>4359</v>
      </c>
      <c r="B3892">
        <v>62.323280000000004</v>
      </c>
      <c r="C3892" s="2">
        <v>1</v>
      </c>
      <c r="D3892">
        <v>53.678592000000002</v>
      </c>
      <c r="E3892" s="5">
        <v>2</v>
      </c>
      <c r="P3892">
        <v>2</v>
      </c>
      <c r="Q3892" t="str">
        <f>CONCATENATE(C3892,E3892,G3892,I3892)</f>
        <v>12</v>
      </c>
    </row>
    <row r="3893" spans="1:17" x14ac:dyDescent="0.25">
      <c r="A3893">
        <v>4360</v>
      </c>
      <c r="D3893">
        <v>53.677043000000005</v>
      </c>
      <c r="E3893" s="5">
        <v>2</v>
      </c>
      <c r="P3893">
        <v>1</v>
      </c>
      <c r="Q3893" t="str">
        <f>CONCATENATE(C3893,E3893,G3893,I3893)</f>
        <v>2</v>
      </c>
    </row>
    <row r="3894" spans="1:17" x14ac:dyDescent="0.25">
      <c r="A3894">
        <v>4361</v>
      </c>
      <c r="D3894">
        <v>53.647995000000002</v>
      </c>
      <c r="E3894" s="5">
        <v>2</v>
      </c>
      <c r="P3894">
        <v>1</v>
      </c>
      <c r="Q3894" t="str">
        <f>CONCATENATE(C3894,E3894,G3894,I3894)</f>
        <v>2</v>
      </c>
    </row>
    <row r="3895" spans="1:17" x14ac:dyDescent="0.25">
      <c r="A3895">
        <v>4362</v>
      </c>
      <c r="D3895">
        <v>53.642063</v>
      </c>
      <c r="E3895" s="5">
        <v>2</v>
      </c>
      <c r="F3895">
        <v>60.324908999999998</v>
      </c>
      <c r="G3895" s="4">
        <v>3</v>
      </c>
      <c r="P3895">
        <v>2</v>
      </c>
      <c r="Q3895" t="str">
        <f>CONCATENATE(C3895,E3895,G3895,I3895)</f>
        <v>23</v>
      </c>
    </row>
    <row r="3896" spans="1:17" x14ac:dyDescent="0.25">
      <c r="A3896">
        <v>4363</v>
      </c>
      <c r="D3896">
        <v>53.651760000000003</v>
      </c>
      <c r="E3896" s="5">
        <v>2</v>
      </c>
      <c r="F3896">
        <v>60.355705</v>
      </c>
      <c r="G3896" s="4">
        <v>3</v>
      </c>
      <c r="P3896">
        <v>2</v>
      </c>
      <c r="Q3896" t="str">
        <f>CONCATENATE(C3896,E3896,G3896,I3896)</f>
        <v>23</v>
      </c>
    </row>
    <row r="3897" spans="1:17" x14ac:dyDescent="0.25">
      <c r="A3897">
        <v>4364</v>
      </c>
      <c r="D3897">
        <v>53.678695000000005</v>
      </c>
      <c r="E3897" s="5">
        <v>2</v>
      </c>
      <c r="F3897">
        <v>60.364688000000001</v>
      </c>
      <c r="G3897" s="4">
        <v>3</v>
      </c>
      <c r="P3897">
        <v>2</v>
      </c>
      <c r="Q3897" t="str">
        <f>CONCATENATE(C3897,E3897,G3897,I3897)</f>
        <v>23</v>
      </c>
    </row>
    <row r="3898" spans="1:17" x14ac:dyDescent="0.25">
      <c r="A3898">
        <v>4365</v>
      </c>
      <c r="D3898">
        <v>53.691284000000003</v>
      </c>
      <c r="E3898" s="5">
        <v>2</v>
      </c>
      <c r="F3898">
        <v>60.394404999999999</v>
      </c>
      <c r="G3898" s="4">
        <v>3</v>
      </c>
      <c r="P3898">
        <v>2</v>
      </c>
      <c r="Q3898" t="str">
        <f>CONCATENATE(C3898,E3898,G3898,I3898)</f>
        <v>23</v>
      </c>
    </row>
    <row r="3899" spans="1:17" x14ac:dyDescent="0.25">
      <c r="A3899">
        <v>4366</v>
      </c>
      <c r="D3899">
        <v>53.697319</v>
      </c>
      <c r="E3899" s="5">
        <v>2</v>
      </c>
      <c r="F3899">
        <v>60.339148999999999</v>
      </c>
      <c r="G3899" s="4">
        <v>3</v>
      </c>
      <c r="P3899">
        <v>2</v>
      </c>
      <c r="Q3899" t="str">
        <f>CONCATENATE(C3899,E3899,G3899,I3899)</f>
        <v>23</v>
      </c>
    </row>
    <row r="3900" spans="1:17" x14ac:dyDescent="0.25">
      <c r="A3900">
        <v>4367</v>
      </c>
      <c r="D3900">
        <v>53.605789000000001</v>
      </c>
      <c r="E3900" s="5">
        <v>2</v>
      </c>
      <c r="F3900">
        <v>60.380321000000002</v>
      </c>
      <c r="G3900" s="4">
        <v>3</v>
      </c>
      <c r="P3900">
        <v>2</v>
      </c>
      <c r="Q3900" t="str">
        <f>CONCATENATE(C3900,E3900,G3900,I3900)</f>
        <v>23</v>
      </c>
    </row>
    <row r="3901" spans="1:17" x14ac:dyDescent="0.25">
      <c r="A3901">
        <v>4368</v>
      </c>
      <c r="F3901">
        <v>60.361797000000003</v>
      </c>
      <c r="G3901" s="4">
        <v>3</v>
      </c>
      <c r="P3901">
        <v>1</v>
      </c>
      <c r="Q3901" t="str">
        <f>CONCATENATE(C3901,E3901,G3901,I3901)</f>
        <v>3</v>
      </c>
    </row>
    <row r="3902" spans="1:17" x14ac:dyDescent="0.25">
      <c r="A3902">
        <v>4369</v>
      </c>
      <c r="F3902">
        <v>60.347351000000003</v>
      </c>
      <c r="G3902" s="4">
        <v>3</v>
      </c>
      <c r="H3902">
        <v>54.236087000000005</v>
      </c>
      <c r="I3902" s="3">
        <v>4</v>
      </c>
      <c r="P3902">
        <v>2</v>
      </c>
      <c r="Q3902" t="str">
        <f>CONCATENATE(C3902,E3902,G3902,I3902)</f>
        <v>34</v>
      </c>
    </row>
    <row r="3903" spans="1:17" x14ac:dyDescent="0.25">
      <c r="A3903">
        <v>4370</v>
      </c>
      <c r="F3903">
        <v>60.322223000000001</v>
      </c>
      <c r="G3903" s="4">
        <v>3</v>
      </c>
      <c r="H3903">
        <v>54.183872000000001</v>
      </c>
      <c r="I3903" s="3">
        <v>4</v>
      </c>
      <c r="P3903">
        <v>2</v>
      </c>
      <c r="Q3903" t="str">
        <f>CONCATENATE(C3903,E3903,G3903,I3903)</f>
        <v>34</v>
      </c>
    </row>
    <row r="3904" spans="1:17" x14ac:dyDescent="0.25">
      <c r="A3904">
        <v>4371</v>
      </c>
      <c r="F3904">
        <v>60.262680000000003</v>
      </c>
      <c r="G3904" s="4">
        <v>3</v>
      </c>
      <c r="H3904">
        <v>54.189033000000002</v>
      </c>
      <c r="I3904" s="3">
        <v>4</v>
      </c>
      <c r="P3904">
        <v>2</v>
      </c>
      <c r="Q3904" t="str">
        <f>CONCATENATE(C3904,E3904,G3904,I3904)</f>
        <v>34</v>
      </c>
    </row>
    <row r="3905" spans="1:17" x14ac:dyDescent="0.25">
      <c r="A3905">
        <v>4372</v>
      </c>
      <c r="F3905">
        <v>60.168827</v>
      </c>
      <c r="G3905" s="4">
        <v>3</v>
      </c>
      <c r="H3905">
        <v>54.201210000000003</v>
      </c>
      <c r="I3905" s="3">
        <v>4</v>
      </c>
      <c r="P3905">
        <v>2</v>
      </c>
      <c r="Q3905" t="str">
        <f>CONCATENATE(C3905,E3905,G3905,I3905)</f>
        <v>34</v>
      </c>
    </row>
    <row r="3906" spans="1:17" x14ac:dyDescent="0.25">
      <c r="A3906">
        <v>4373</v>
      </c>
      <c r="B3906">
        <v>39.342071000000004</v>
      </c>
      <c r="C3906" s="2">
        <v>1</v>
      </c>
      <c r="F3906">
        <v>60.324908999999998</v>
      </c>
      <c r="G3906" s="4">
        <v>3</v>
      </c>
      <c r="H3906">
        <v>54.185524000000001</v>
      </c>
      <c r="I3906" s="3">
        <v>4</v>
      </c>
      <c r="P3906">
        <v>3</v>
      </c>
      <c r="Q3906" t="str">
        <f>CONCATENATE(C3906,E3906,G3906,I3906)</f>
        <v>134</v>
      </c>
    </row>
    <row r="3907" spans="1:17" x14ac:dyDescent="0.25">
      <c r="A3907">
        <v>4374</v>
      </c>
      <c r="B3907">
        <v>39.275974000000005</v>
      </c>
      <c r="C3907" s="2">
        <v>1</v>
      </c>
      <c r="H3907">
        <v>54.178867000000004</v>
      </c>
      <c r="I3907" s="3">
        <v>4</v>
      </c>
      <c r="P3907">
        <v>2</v>
      </c>
      <c r="Q3907" t="str">
        <f>CONCATENATE(C3907,E3907,G3907,I3907)</f>
        <v>14</v>
      </c>
    </row>
    <row r="3908" spans="1:17" x14ac:dyDescent="0.25">
      <c r="A3908">
        <v>4375</v>
      </c>
      <c r="B3908">
        <v>39.316473999999999</v>
      </c>
      <c r="C3908" s="2">
        <v>1</v>
      </c>
      <c r="H3908">
        <v>54.250381000000004</v>
      </c>
      <c r="I3908" s="3">
        <v>4</v>
      </c>
      <c r="P3908">
        <v>2</v>
      </c>
      <c r="Q3908" t="str">
        <f>CONCATENATE(C3908,E3908,G3908,I3908)</f>
        <v>14</v>
      </c>
    </row>
    <row r="3909" spans="1:17" x14ac:dyDescent="0.25">
      <c r="A3909">
        <v>4376</v>
      </c>
      <c r="B3909">
        <v>39.358528</v>
      </c>
      <c r="C3909" s="2">
        <v>1</v>
      </c>
      <c r="H3909">
        <v>54.249504000000002</v>
      </c>
      <c r="I3909" s="3">
        <v>4</v>
      </c>
      <c r="P3909">
        <v>2</v>
      </c>
      <c r="Q3909" t="str">
        <f>CONCATENATE(C3909,E3909,G3909,I3909)</f>
        <v>14</v>
      </c>
    </row>
    <row r="3910" spans="1:17" x14ac:dyDescent="0.25">
      <c r="A3910">
        <v>4377</v>
      </c>
      <c r="B3910">
        <v>39.391189000000004</v>
      </c>
      <c r="C3910" s="2">
        <v>1</v>
      </c>
      <c r="H3910">
        <v>54.246870999999999</v>
      </c>
      <c r="I3910" s="3">
        <v>4</v>
      </c>
      <c r="P3910">
        <v>2</v>
      </c>
      <c r="Q3910" t="str">
        <f>CONCATENATE(C3910,E3910,G3910,I3910)</f>
        <v>14</v>
      </c>
    </row>
    <row r="3911" spans="1:17" x14ac:dyDescent="0.25">
      <c r="A3911">
        <v>4378</v>
      </c>
      <c r="B3911">
        <v>39.327468000000003</v>
      </c>
      <c r="C3911" s="2">
        <v>1</v>
      </c>
      <c r="H3911">
        <v>54.208381000000003</v>
      </c>
      <c r="I3911" s="3">
        <v>4</v>
      </c>
      <c r="P3911">
        <v>2</v>
      </c>
      <c r="Q3911" t="str">
        <f>CONCATENATE(C3911,E3911,G3911,I3911)</f>
        <v>14</v>
      </c>
    </row>
    <row r="3912" spans="1:17" x14ac:dyDescent="0.25">
      <c r="A3912">
        <v>4379</v>
      </c>
      <c r="B3912">
        <v>39.334223999999999</v>
      </c>
      <c r="C3912" s="2">
        <v>1</v>
      </c>
      <c r="H3912">
        <v>54.236087000000005</v>
      </c>
      <c r="I3912" s="3">
        <v>4</v>
      </c>
      <c r="P3912">
        <v>2</v>
      </c>
      <c r="Q3912" t="str">
        <f>CONCATENATE(C3912,E3912,G3912,I3912)</f>
        <v>14</v>
      </c>
    </row>
    <row r="3913" spans="1:17" x14ac:dyDescent="0.25">
      <c r="A3913">
        <v>4380</v>
      </c>
      <c r="B3913">
        <v>39.274577999999998</v>
      </c>
      <c r="C3913" s="2">
        <v>1</v>
      </c>
      <c r="P3913">
        <v>1</v>
      </c>
      <c r="Q3913" t="str">
        <f>CONCATENATE(C3913,E3913,G3913,I3913)</f>
        <v>1</v>
      </c>
    </row>
    <row r="3914" spans="1:17" x14ac:dyDescent="0.25">
      <c r="A3914">
        <v>4381</v>
      </c>
      <c r="B3914">
        <v>39.275356000000002</v>
      </c>
      <c r="C3914" s="2">
        <v>1</v>
      </c>
      <c r="P3914">
        <v>1</v>
      </c>
      <c r="Q3914" t="str">
        <f>CONCATENATE(C3914,E3914,G3914,I3914)</f>
        <v>1</v>
      </c>
    </row>
    <row r="3915" spans="1:17" x14ac:dyDescent="0.25">
      <c r="A3915">
        <v>4382</v>
      </c>
      <c r="B3915">
        <v>39.303474000000001</v>
      </c>
      <c r="C3915" s="2">
        <v>1</v>
      </c>
      <c r="P3915">
        <v>1</v>
      </c>
      <c r="Q3915" t="str">
        <f>CONCATENATE(C3915,E3915,G3915,I3915)</f>
        <v>1</v>
      </c>
    </row>
    <row r="3916" spans="1:17" x14ac:dyDescent="0.25">
      <c r="A3916">
        <v>4383</v>
      </c>
      <c r="B3916">
        <v>39.346606999999999</v>
      </c>
      <c r="C3916" s="2">
        <v>1</v>
      </c>
      <c r="P3916">
        <v>1</v>
      </c>
      <c r="Q3916" t="str">
        <f>CONCATENATE(C3916,E3916,G3916,I3916)</f>
        <v>1</v>
      </c>
    </row>
    <row r="3917" spans="1:17" x14ac:dyDescent="0.25">
      <c r="A3917">
        <v>4384</v>
      </c>
      <c r="B3917">
        <v>39.305126000000001</v>
      </c>
      <c r="C3917" s="2">
        <v>1</v>
      </c>
      <c r="P3917">
        <v>1</v>
      </c>
      <c r="Q3917" t="str">
        <f>CONCATENATE(C3917,E3917,G3917,I3917)</f>
        <v>1</v>
      </c>
    </row>
    <row r="3918" spans="1:17" x14ac:dyDescent="0.25">
      <c r="A3918">
        <v>4385</v>
      </c>
      <c r="B3918">
        <v>39.342071000000004</v>
      </c>
      <c r="C3918" s="2">
        <v>1</v>
      </c>
      <c r="D3918">
        <v>30.401528999999996</v>
      </c>
      <c r="E3918" s="5">
        <v>2</v>
      </c>
      <c r="P3918">
        <v>2</v>
      </c>
      <c r="Q3918" t="str">
        <f>CONCATENATE(C3918,E3918,G3918,I3918)</f>
        <v>12</v>
      </c>
    </row>
    <row r="3919" spans="1:17" x14ac:dyDescent="0.25">
      <c r="A3919">
        <v>4386</v>
      </c>
      <c r="D3919">
        <v>30.444715000000002</v>
      </c>
      <c r="E3919" s="5">
        <v>2</v>
      </c>
      <c r="P3919">
        <v>1</v>
      </c>
      <c r="Q3919" t="str">
        <f>CONCATENATE(C3919,E3919,G3919,I3919)</f>
        <v>2</v>
      </c>
    </row>
    <row r="3920" spans="1:17" x14ac:dyDescent="0.25">
      <c r="A3920">
        <v>4387</v>
      </c>
      <c r="D3920">
        <v>30.431713000000002</v>
      </c>
      <c r="E3920" s="5">
        <v>2</v>
      </c>
      <c r="F3920">
        <v>38.907009000000002</v>
      </c>
      <c r="G3920" s="4">
        <v>3</v>
      </c>
      <c r="P3920">
        <v>2</v>
      </c>
      <c r="Q3920" t="str">
        <f>CONCATENATE(C3920,E3920,G3920,I3920)</f>
        <v>23</v>
      </c>
    </row>
    <row r="3921" spans="1:17" x14ac:dyDescent="0.25">
      <c r="A3921">
        <v>4388</v>
      </c>
      <c r="D3921">
        <v>30.429597000000001</v>
      </c>
      <c r="E3921" s="5">
        <v>2</v>
      </c>
      <c r="F3921">
        <v>38.880851</v>
      </c>
      <c r="G3921" s="4">
        <v>3</v>
      </c>
      <c r="P3921">
        <v>2</v>
      </c>
      <c r="Q3921" t="str">
        <f>CONCATENATE(C3921,E3921,G3921,I3921)</f>
        <v>23</v>
      </c>
    </row>
    <row r="3922" spans="1:17" x14ac:dyDescent="0.25">
      <c r="A3922">
        <v>4389</v>
      </c>
      <c r="D3922">
        <v>30.458955000000003</v>
      </c>
      <c r="E3922" s="5">
        <v>2</v>
      </c>
      <c r="F3922">
        <v>38.915213999999999</v>
      </c>
      <c r="G3922" s="4">
        <v>3</v>
      </c>
      <c r="P3922">
        <v>2</v>
      </c>
      <c r="Q3922" t="str">
        <f>CONCATENATE(C3922,E3922,G3922,I3922)</f>
        <v>23</v>
      </c>
    </row>
    <row r="3923" spans="1:17" x14ac:dyDescent="0.25">
      <c r="A3923">
        <v>4390</v>
      </c>
      <c r="D3923">
        <v>30.474124000000003</v>
      </c>
      <c r="E3923" s="5">
        <v>2</v>
      </c>
      <c r="F3923">
        <v>38.949062000000005</v>
      </c>
      <c r="G3923" s="4">
        <v>3</v>
      </c>
      <c r="P3923">
        <v>2</v>
      </c>
      <c r="Q3923" t="str">
        <f>CONCATENATE(C3923,E3923,G3923,I3923)</f>
        <v>23</v>
      </c>
    </row>
    <row r="3924" spans="1:17" x14ac:dyDescent="0.25">
      <c r="A3924">
        <v>4391</v>
      </c>
      <c r="D3924">
        <v>30.441462999999999</v>
      </c>
      <c r="E3924" s="5">
        <v>2</v>
      </c>
      <c r="F3924">
        <v>38.959690000000002</v>
      </c>
      <c r="G3924" s="4">
        <v>3</v>
      </c>
      <c r="P3924">
        <v>2</v>
      </c>
      <c r="Q3924" t="str">
        <f>CONCATENATE(C3924,E3924,G3924,I3924)</f>
        <v>23</v>
      </c>
    </row>
    <row r="3925" spans="1:17" x14ac:dyDescent="0.25">
      <c r="A3925">
        <v>4392</v>
      </c>
      <c r="D3925">
        <v>30.427480000000003</v>
      </c>
      <c r="E3925" s="5">
        <v>2</v>
      </c>
      <c r="F3925">
        <v>38.911498999999999</v>
      </c>
      <c r="G3925" s="4">
        <v>3</v>
      </c>
      <c r="P3925">
        <v>2</v>
      </c>
      <c r="Q3925" t="str">
        <f>CONCATENATE(C3925,E3925,G3925,I3925)</f>
        <v>23</v>
      </c>
    </row>
    <row r="3926" spans="1:17" x14ac:dyDescent="0.25">
      <c r="A3926">
        <v>4393</v>
      </c>
      <c r="D3926">
        <v>30.446004000000002</v>
      </c>
      <c r="E3926" s="5">
        <v>2</v>
      </c>
      <c r="F3926">
        <v>38.890757999999998</v>
      </c>
      <c r="G3926" s="4">
        <v>3</v>
      </c>
      <c r="P3926">
        <v>2</v>
      </c>
      <c r="Q3926" t="str">
        <f>CONCATENATE(C3926,E3926,G3926,I3926)</f>
        <v>23</v>
      </c>
    </row>
    <row r="3927" spans="1:17" x14ac:dyDescent="0.25">
      <c r="A3927">
        <v>4394</v>
      </c>
      <c r="D3927">
        <v>30.438573000000005</v>
      </c>
      <c r="E3927" s="5">
        <v>2</v>
      </c>
      <c r="F3927">
        <v>38.899115999999999</v>
      </c>
      <c r="G3927" s="4">
        <v>3</v>
      </c>
      <c r="P3927">
        <v>2</v>
      </c>
      <c r="Q3927" t="str">
        <f>CONCATENATE(C3927,E3927,G3927,I3927)</f>
        <v>23</v>
      </c>
    </row>
    <row r="3928" spans="1:17" x14ac:dyDescent="0.25">
      <c r="A3928">
        <v>4395</v>
      </c>
      <c r="D3928">
        <v>30.369487000000007</v>
      </c>
      <c r="E3928" s="5">
        <v>2</v>
      </c>
      <c r="F3928">
        <v>38.925636000000004</v>
      </c>
      <c r="G3928" s="4">
        <v>3</v>
      </c>
      <c r="P3928">
        <v>2</v>
      </c>
      <c r="Q3928" t="str">
        <f>CONCATENATE(C3928,E3928,G3928,I3928)</f>
        <v>23</v>
      </c>
    </row>
    <row r="3929" spans="1:17" x14ac:dyDescent="0.25">
      <c r="A3929">
        <v>4396</v>
      </c>
      <c r="D3929">
        <v>30.401528999999996</v>
      </c>
      <c r="E3929" s="5">
        <v>2</v>
      </c>
      <c r="F3929">
        <v>38.867023000000003</v>
      </c>
      <c r="G3929" s="4">
        <v>3</v>
      </c>
      <c r="P3929">
        <v>2</v>
      </c>
      <c r="Q3929" t="str">
        <f>CONCATENATE(C3929,E3929,G3929,I3929)</f>
        <v>23</v>
      </c>
    </row>
    <row r="3930" spans="1:17" x14ac:dyDescent="0.25">
      <c r="A3930">
        <v>4397</v>
      </c>
      <c r="F3930">
        <v>38.940238000000001</v>
      </c>
      <c r="G3930" s="4">
        <v>3</v>
      </c>
      <c r="H3930">
        <v>31.215974000000003</v>
      </c>
      <c r="I3930" s="3">
        <v>4</v>
      </c>
      <c r="P3930">
        <v>2</v>
      </c>
      <c r="Q3930" t="str">
        <f>CONCATENATE(C3930,E3930,G3930,I3930)</f>
        <v>34</v>
      </c>
    </row>
    <row r="3931" spans="1:17" x14ac:dyDescent="0.25">
      <c r="A3931">
        <v>4398</v>
      </c>
      <c r="F3931">
        <v>38.901176</v>
      </c>
      <c r="G3931" s="4">
        <v>3</v>
      </c>
      <c r="H3931">
        <v>31.178516000000002</v>
      </c>
      <c r="I3931" s="3">
        <v>4</v>
      </c>
      <c r="P3931">
        <v>2</v>
      </c>
      <c r="Q3931" t="str">
        <f>CONCATENATE(C3931,E3931,G3931,I3931)</f>
        <v>34</v>
      </c>
    </row>
    <row r="3932" spans="1:17" x14ac:dyDescent="0.25">
      <c r="A3932">
        <v>4399</v>
      </c>
      <c r="B3932">
        <v>19.922648000000002</v>
      </c>
      <c r="C3932" s="2">
        <v>1</v>
      </c>
      <c r="F3932">
        <v>38.907009000000002</v>
      </c>
      <c r="G3932" s="4">
        <v>3</v>
      </c>
      <c r="H3932">
        <v>31.148021</v>
      </c>
      <c r="I3932" s="3">
        <v>4</v>
      </c>
      <c r="P3932">
        <v>3</v>
      </c>
      <c r="Q3932" t="str">
        <f>CONCATENATE(C3932,E3932,G3932,I3932)</f>
        <v>134</v>
      </c>
    </row>
    <row r="3933" spans="1:17" x14ac:dyDescent="0.25">
      <c r="A3933">
        <v>4400</v>
      </c>
      <c r="B3933">
        <v>19.905878999999999</v>
      </c>
      <c r="C3933" s="2">
        <v>1</v>
      </c>
      <c r="F3933">
        <v>38.907009000000002</v>
      </c>
      <c r="G3933" s="4">
        <v>3</v>
      </c>
      <c r="H3933">
        <v>31.140953000000003</v>
      </c>
      <c r="I3933" s="3">
        <v>4</v>
      </c>
      <c r="P3933">
        <v>3</v>
      </c>
      <c r="Q3933" t="str">
        <f>CONCATENATE(C3933,E3933,G3933,I3933)</f>
        <v>134</v>
      </c>
    </row>
    <row r="3934" spans="1:17" x14ac:dyDescent="0.25">
      <c r="A3934">
        <v>4401</v>
      </c>
      <c r="B3934">
        <v>19.925794000000003</v>
      </c>
      <c r="C3934" s="2">
        <v>1</v>
      </c>
      <c r="H3934">
        <v>31.215974000000003</v>
      </c>
      <c r="I3934" s="3">
        <v>4</v>
      </c>
      <c r="P3934">
        <v>2</v>
      </c>
      <c r="Q3934" t="str">
        <f>CONCATENATE(C3934,E3934,G3934,I3934)</f>
        <v>14</v>
      </c>
    </row>
    <row r="3935" spans="1:17" x14ac:dyDescent="0.25">
      <c r="A3935">
        <v>4402</v>
      </c>
      <c r="B3935">
        <v>19.936062</v>
      </c>
      <c r="C3935" s="2">
        <v>1</v>
      </c>
      <c r="H3935">
        <v>31.156587000000002</v>
      </c>
      <c r="I3935" s="3">
        <v>4</v>
      </c>
      <c r="P3935">
        <v>2</v>
      </c>
      <c r="Q3935" t="str">
        <f>CONCATENATE(C3935,E3935,G3935,I3935)</f>
        <v>14</v>
      </c>
    </row>
    <row r="3936" spans="1:17" x14ac:dyDescent="0.25">
      <c r="A3936">
        <v>4403</v>
      </c>
      <c r="B3936">
        <v>19.936577999999997</v>
      </c>
      <c r="C3936" s="2">
        <v>1</v>
      </c>
      <c r="H3936">
        <v>31.215974000000003</v>
      </c>
      <c r="I3936" s="3">
        <v>4</v>
      </c>
      <c r="P3936">
        <v>2</v>
      </c>
      <c r="Q3936" t="str">
        <f>CONCATENATE(C3936,E3936,G3936,I3936)</f>
        <v>14</v>
      </c>
    </row>
    <row r="3937" spans="1:17" x14ac:dyDescent="0.25">
      <c r="A3937">
        <v>4404</v>
      </c>
      <c r="B3937">
        <v>19.927756000000002</v>
      </c>
      <c r="C3937" s="2">
        <v>1</v>
      </c>
      <c r="H3937">
        <v>31.154678000000004</v>
      </c>
      <c r="I3937" s="3">
        <v>4</v>
      </c>
      <c r="P3937">
        <v>2</v>
      </c>
      <c r="Q3937" t="str">
        <f>CONCATENATE(C3937,E3937,G3937,I3937)</f>
        <v>14</v>
      </c>
    </row>
    <row r="3938" spans="1:17" x14ac:dyDescent="0.25">
      <c r="A3938">
        <v>4405</v>
      </c>
      <c r="B3938">
        <v>19.922648000000002</v>
      </c>
      <c r="C3938" s="2">
        <v>1</v>
      </c>
      <c r="H3938">
        <v>31.215974000000003</v>
      </c>
      <c r="I3938" s="3">
        <v>4</v>
      </c>
      <c r="J3938">
        <v>38.585048</v>
      </c>
      <c r="K3938" t="s">
        <v>22</v>
      </c>
      <c r="Q3938" t="str">
        <f>CONCATENATE(C3938,E3938,G3938,I3938)</f>
        <v>14</v>
      </c>
    </row>
    <row r="3939" spans="1:17" x14ac:dyDescent="0.25">
      <c r="A3939">
        <v>4435</v>
      </c>
      <c r="Q3939" t="str">
        <f>CONCATENATE(C3939,E3939,G3939,I3939)</f>
        <v/>
      </c>
    </row>
    <row r="3940" spans="1:17" x14ac:dyDescent="0.25">
      <c r="A3940">
        <v>4436</v>
      </c>
      <c r="Q3940" t="str">
        <f>CONCATENATE(C3940,E3940,G3940,I3940)</f>
        <v/>
      </c>
    </row>
    <row r="3941" spans="1:17" x14ac:dyDescent="0.25">
      <c r="A3941">
        <v>4437</v>
      </c>
      <c r="J3941">
        <v>38.417465</v>
      </c>
      <c r="K3941" t="s">
        <v>22</v>
      </c>
      <c r="Q3941" t="str">
        <f>CONCATENATE(C3941,E3941,G3941,I3941)</f>
        <v/>
      </c>
    </row>
    <row r="3942" spans="1:17" x14ac:dyDescent="0.25">
      <c r="A3942">
        <v>4438</v>
      </c>
      <c r="D3942">
        <v>34.429027000000005</v>
      </c>
      <c r="E3942" s="5">
        <v>2</v>
      </c>
      <c r="P3942">
        <v>1</v>
      </c>
      <c r="Q3942" t="str">
        <f>CONCATENATE(C3942,E3942,G3942,I3942)</f>
        <v>2</v>
      </c>
    </row>
    <row r="3943" spans="1:17" x14ac:dyDescent="0.25">
      <c r="A3943">
        <v>4439</v>
      </c>
      <c r="D3943">
        <v>34.412618000000002</v>
      </c>
      <c r="E3943" s="5">
        <v>2</v>
      </c>
      <c r="P3943">
        <v>1</v>
      </c>
      <c r="Q3943" t="str">
        <f>CONCATENATE(C3943,E3943,G3943,I3943)</f>
        <v>2</v>
      </c>
    </row>
    <row r="3944" spans="1:17" x14ac:dyDescent="0.25">
      <c r="A3944">
        <v>4440</v>
      </c>
      <c r="D3944">
        <v>34.449560000000005</v>
      </c>
      <c r="E3944" s="5">
        <v>2</v>
      </c>
      <c r="P3944">
        <v>1</v>
      </c>
      <c r="Q3944" t="str">
        <f>CONCATENATE(C3944,E3944,G3944,I3944)</f>
        <v>2</v>
      </c>
    </row>
    <row r="3945" spans="1:17" x14ac:dyDescent="0.25">
      <c r="A3945">
        <v>4441</v>
      </c>
      <c r="D3945">
        <v>34.421131000000003</v>
      </c>
      <c r="E3945" s="5">
        <v>2</v>
      </c>
      <c r="P3945">
        <v>1</v>
      </c>
      <c r="Q3945" t="str">
        <f>CONCATENATE(C3945,E3945,G3945,I3945)</f>
        <v>2</v>
      </c>
    </row>
    <row r="3946" spans="1:17" x14ac:dyDescent="0.25">
      <c r="A3946">
        <v>4442</v>
      </c>
      <c r="D3946">
        <v>34.382125000000002</v>
      </c>
      <c r="E3946" s="5">
        <v>2</v>
      </c>
      <c r="P3946">
        <v>1</v>
      </c>
      <c r="Q3946" t="str">
        <f>CONCATENATE(C3946,E3946,G3946,I3946)</f>
        <v>2</v>
      </c>
    </row>
    <row r="3947" spans="1:17" x14ac:dyDescent="0.25">
      <c r="A3947">
        <v>4443</v>
      </c>
      <c r="D3947">
        <v>34.398120000000006</v>
      </c>
      <c r="E3947" s="5">
        <v>2</v>
      </c>
      <c r="P3947">
        <v>1</v>
      </c>
      <c r="Q3947" t="str">
        <f>CONCATENATE(C3947,E3947,G3947,I3947)</f>
        <v>2</v>
      </c>
    </row>
    <row r="3948" spans="1:17" x14ac:dyDescent="0.25">
      <c r="A3948">
        <v>4444</v>
      </c>
      <c r="D3948">
        <v>34.391000000000005</v>
      </c>
      <c r="E3948" s="5">
        <v>2</v>
      </c>
      <c r="P3948">
        <v>1</v>
      </c>
      <c r="Q3948" t="str">
        <f>CONCATENATE(C3948,E3948,G3948,I3948)</f>
        <v>2</v>
      </c>
    </row>
    <row r="3949" spans="1:17" x14ac:dyDescent="0.25">
      <c r="A3949">
        <v>4445</v>
      </c>
      <c r="B3949">
        <v>40.752085999999998</v>
      </c>
      <c r="C3949" s="2">
        <v>1</v>
      </c>
      <c r="D3949">
        <v>34.389657999999997</v>
      </c>
      <c r="E3949" s="5">
        <v>2</v>
      </c>
      <c r="P3949">
        <v>2</v>
      </c>
      <c r="Q3949" t="str">
        <f>CONCATENATE(C3949,E3949,G3949,I3949)</f>
        <v>12</v>
      </c>
    </row>
    <row r="3950" spans="1:17" x14ac:dyDescent="0.25">
      <c r="A3950">
        <v>4446</v>
      </c>
      <c r="B3950">
        <v>40.813488</v>
      </c>
      <c r="C3950" s="2">
        <v>1</v>
      </c>
      <c r="D3950">
        <v>34.401834000000001</v>
      </c>
      <c r="E3950" s="5">
        <v>2</v>
      </c>
      <c r="P3950">
        <v>2</v>
      </c>
      <c r="Q3950" t="str">
        <f>CONCATENATE(C3950,E3950,G3950,I3950)</f>
        <v>12</v>
      </c>
    </row>
    <row r="3951" spans="1:17" x14ac:dyDescent="0.25">
      <c r="A3951">
        <v>4447</v>
      </c>
      <c r="B3951">
        <v>40.824169000000005</v>
      </c>
      <c r="C3951" s="2">
        <v>1</v>
      </c>
      <c r="D3951">
        <v>34.44115</v>
      </c>
      <c r="E3951" s="5">
        <v>2</v>
      </c>
      <c r="P3951">
        <v>2</v>
      </c>
      <c r="Q3951" t="str">
        <f>CONCATENATE(C3951,E3951,G3951,I3951)</f>
        <v>12</v>
      </c>
    </row>
    <row r="3952" spans="1:17" x14ac:dyDescent="0.25">
      <c r="A3952">
        <v>4448</v>
      </c>
      <c r="B3952">
        <v>40.835056000000002</v>
      </c>
      <c r="C3952" s="2">
        <v>1</v>
      </c>
      <c r="D3952">
        <v>34.429027000000005</v>
      </c>
      <c r="E3952" s="5">
        <v>2</v>
      </c>
      <c r="P3952">
        <v>2</v>
      </c>
      <c r="Q3952" t="str">
        <f>CONCATENATE(C3952,E3952,G3952,I3952)</f>
        <v>12</v>
      </c>
    </row>
    <row r="3953" spans="1:17" x14ac:dyDescent="0.25">
      <c r="A3953">
        <v>4449</v>
      </c>
      <c r="B3953">
        <v>40.857036000000001</v>
      </c>
      <c r="C3953" s="2">
        <v>1</v>
      </c>
      <c r="P3953">
        <v>1</v>
      </c>
      <c r="Q3953" t="str">
        <f>CONCATENATE(C3953,E3953,G3953,I3953)</f>
        <v>1</v>
      </c>
    </row>
    <row r="3954" spans="1:17" x14ac:dyDescent="0.25">
      <c r="A3954">
        <v>4450</v>
      </c>
      <c r="B3954">
        <v>40.840011000000004</v>
      </c>
      <c r="C3954" s="2">
        <v>1</v>
      </c>
      <c r="H3954">
        <v>36.081602000000004</v>
      </c>
      <c r="I3954" s="3">
        <v>4</v>
      </c>
      <c r="P3954">
        <v>2</v>
      </c>
      <c r="Q3954" t="str">
        <f>CONCATENATE(C3954,E3954,G3954,I3954)</f>
        <v>14</v>
      </c>
    </row>
    <row r="3955" spans="1:17" x14ac:dyDescent="0.25">
      <c r="A3955">
        <v>4451</v>
      </c>
      <c r="B3955">
        <v>40.861164000000002</v>
      </c>
      <c r="C3955" s="2">
        <v>1</v>
      </c>
      <c r="F3955">
        <v>36.237780999999998</v>
      </c>
      <c r="G3955" s="4">
        <v>3</v>
      </c>
      <c r="H3955">
        <v>36.051725000000005</v>
      </c>
      <c r="I3955" s="3">
        <v>4</v>
      </c>
      <c r="P3955">
        <v>3</v>
      </c>
      <c r="Q3955" t="str">
        <f>CONCATENATE(C3955,E3955,G3955,I3955)</f>
        <v>134</v>
      </c>
    </row>
    <row r="3956" spans="1:17" x14ac:dyDescent="0.25">
      <c r="A3956">
        <v>4452</v>
      </c>
      <c r="B3956">
        <v>40.883453000000003</v>
      </c>
      <c r="C3956" s="2">
        <v>1</v>
      </c>
      <c r="F3956">
        <v>36.277099000000007</v>
      </c>
      <c r="G3956" s="4">
        <v>3</v>
      </c>
      <c r="H3956">
        <v>36.036091999999996</v>
      </c>
      <c r="I3956" s="3">
        <v>4</v>
      </c>
      <c r="P3956">
        <v>3</v>
      </c>
      <c r="Q3956" t="str">
        <f>CONCATENATE(C3956,E3956,G3956,I3956)</f>
        <v>134</v>
      </c>
    </row>
    <row r="3957" spans="1:17" x14ac:dyDescent="0.25">
      <c r="A3957">
        <v>4453</v>
      </c>
      <c r="B3957">
        <v>40.963840000000005</v>
      </c>
      <c r="C3957" s="2">
        <v>1</v>
      </c>
      <c r="F3957">
        <v>36.235511000000002</v>
      </c>
      <c r="G3957" s="4">
        <v>3</v>
      </c>
      <c r="H3957">
        <v>35.997549000000006</v>
      </c>
      <c r="I3957" s="3">
        <v>4</v>
      </c>
      <c r="P3957">
        <v>3</v>
      </c>
      <c r="Q3957" t="str">
        <f>CONCATENATE(C3957,E3957,G3957,I3957)</f>
        <v>134</v>
      </c>
    </row>
    <row r="3958" spans="1:17" x14ac:dyDescent="0.25">
      <c r="A3958">
        <v>4454</v>
      </c>
      <c r="B3958">
        <v>40.752085999999998</v>
      </c>
      <c r="C3958" s="2">
        <v>1</v>
      </c>
      <c r="F3958">
        <v>36.241910000000004</v>
      </c>
      <c r="G3958" s="4">
        <v>3</v>
      </c>
      <c r="H3958">
        <v>35.968450000000004</v>
      </c>
      <c r="I3958" s="3">
        <v>4</v>
      </c>
      <c r="P3958">
        <v>3</v>
      </c>
      <c r="Q3958" t="str">
        <f>CONCATENATE(C3958,E3958,G3958,I3958)</f>
        <v>134</v>
      </c>
    </row>
    <row r="3959" spans="1:17" x14ac:dyDescent="0.25">
      <c r="A3959">
        <v>4455</v>
      </c>
      <c r="F3959">
        <v>36.252949999999998</v>
      </c>
      <c r="G3959" s="4">
        <v>3</v>
      </c>
      <c r="H3959">
        <v>35.970668000000003</v>
      </c>
      <c r="I3959" s="3">
        <v>4</v>
      </c>
      <c r="P3959">
        <v>2</v>
      </c>
      <c r="Q3959" t="str">
        <f>CONCATENATE(C3959,E3959,G3959,I3959)</f>
        <v>34</v>
      </c>
    </row>
    <row r="3960" spans="1:17" x14ac:dyDescent="0.25">
      <c r="A3960">
        <v>4456</v>
      </c>
      <c r="F3960">
        <v>36.274622000000001</v>
      </c>
      <c r="G3960" s="4">
        <v>3</v>
      </c>
      <c r="H3960">
        <v>35.996311000000006</v>
      </c>
      <c r="I3960" s="3">
        <v>4</v>
      </c>
      <c r="P3960">
        <v>2</v>
      </c>
      <c r="Q3960" t="str">
        <f>CONCATENATE(C3960,E3960,G3960,I3960)</f>
        <v>34</v>
      </c>
    </row>
    <row r="3961" spans="1:17" x14ac:dyDescent="0.25">
      <c r="A3961">
        <v>4457</v>
      </c>
      <c r="F3961">
        <v>36.222095000000003</v>
      </c>
      <c r="G3961" s="4">
        <v>3</v>
      </c>
      <c r="H3961">
        <v>36.046824999999998</v>
      </c>
      <c r="I3961" s="3">
        <v>4</v>
      </c>
      <c r="P3961">
        <v>2</v>
      </c>
      <c r="Q3961" t="str">
        <f>CONCATENATE(C3961,E3961,G3961,I3961)</f>
        <v>34</v>
      </c>
    </row>
    <row r="3962" spans="1:17" x14ac:dyDescent="0.25">
      <c r="A3962">
        <v>4458</v>
      </c>
      <c r="F3962">
        <v>36.278595000000003</v>
      </c>
      <c r="G3962" s="4">
        <v>3</v>
      </c>
      <c r="H3962">
        <v>36.031807999999998</v>
      </c>
      <c r="I3962" s="3">
        <v>4</v>
      </c>
      <c r="P3962">
        <v>2</v>
      </c>
      <c r="Q3962" t="str">
        <f>CONCATENATE(C3962,E3962,G3962,I3962)</f>
        <v>34</v>
      </c>
    </row>
    <row r="3963" spans="1:17" x14ac:dyDescent="0.25">
      <c r="A3963">
        <v>4459</v>
      </c>
      <c r="F3963">
        <v>36.332204000000004</v>
      </c>
      <c r="G3963" s="4">
        <v>3</v>
      </c>
      <c r="H3963">
        <v>36.063028000000003</v>
      </c>
      <c r="I3963" s="3">
        <v>4</v>
      </c>
      <c r="P3963">
        <v>2</v>
      </c>
      <c r="Q3963" t="str">
        <f>CONCATENATE(C3963,E3963,G3963,I3963)</f>
        <v>34</v>
      </c>
    </row>
    <row r="3964" spans="1:17" x14ac:dyDescent="0.25">
      <c r="A3964">
        <v>4460</v>
      </c>
      <c r="F3964">
        <v>36.290255999999999</v>
      </c>
      <c r="G3964" s="4">
        <v>3</v>
      </c>
      <c r="H3964">
        <v>36.016073000000006</v>
      </c>
      <c r="I3964" s="3">
        <v>4</v>
      </c>
      <c r="P3964">
        <v>2</v>
      </c>
      <c r="Q3964" t="str">
        <f>CONCATENATE(C3964,E3964,G3964,I3964)</f>
        <v>34</v>
      </c>
    </row>
    <row r="3965" spans="1:17" x14ac:dyDescent="0.25">
      <c r="A3965">
        <v>4461</v>
      </c>
      <c r="F3965">
        <v>36.237780999999998</v>
      </c>
      <c r="G3965" s="4">
        <v>3</v>
      </c>
      <c r="H3965">
        <v>36.081602000000004</v>
      </c>
      <c r="I3965" s="3">
        <v>4</v>
      </c>
      <c r="P3965">
        <v>2</v>
      </c>
      <c r="Q3965" t="str">
        <f>CONCATENATE(C3965,E3965,G3965,I3965)</f>
        <v>34</v>
      </c>
    </row>
    <row r="3966" spans="1:17" x14ac:dyDescent="0.25">
      <c r="A3966">
        <v>4462</v>
      </c>
      <c r="P3966">
        <v>0</v>
      </c>
      <c r="Q3966" t="str">
        <f>CONCATENATE(C3966,E3966,G3966,I3966)</f>
        <v/>
      </c>
    </row>
    <row r="3967" spans="1:17" x14ac:dyDescent="0.25">
      <c r="A3967">
        <v>4463</v>
      </c>
      <c r="P3967">
        <v>0</v>
      </c>
      <c r="Q3967" t="str">
        <f>CONCATENATE(C3967,E3967,G3967,I3967)</f>
        <v/>
      </c>
    </row>
    <row r="3968" spans="1:17" x14ac:dyDescent="0.25">
      <c r="A3968">
        <v>4464</v>
      </c>
      <c r="D3968">
        <v>59.447406000000001</v>
      </c>
      <c r="E3968" s="5">
        <v>2</v>
      </c>
      <c r="P3968">
        <v>1</v>
      </c>
      <c r="Q3968" t="str">
        <f>CONCATENATE(C3968,E3968,G3968,I3968)</f>
        <v>2</v>
      </c>
    </row>
    <row r="3969" spans="1:17" x14ac:dyDescent="0.25">
      <c r="A3969">
        <v>4465</v>
      </c>
      <c r="D3969">
        <v>59.539042999999999</v>
      </c>
      <c r="E3969" s="5">
        <v>2</v>
      </c>
      <c r="P3969">
        <v>1</v>
      </c>
      <c r="Q3969" t="str">
        <f>CONCATENATE(C3969,E3969,G3969,I3969)</f>
        <v>2</v>
      </c>
    </row>
    <row r="3970" spans="1:17" x14ac:dyDescent="0.25">
      <c r="A3970">
        <v>4466</v>
      </c>
      <c r="D3970">
        <v>59.531101</v>
      </c>
      <c r="E3970" s="5">
        <v>2</v>
      </c>
      <c r="P3970">
        <v>1</v>
      </c>
      <c r="Q3970" t="str">
        <f>CONCATENATE(C3970,E3970,G3970,I3970)</f>
        <v>2</v>
      </c>
    </row>
    <row r="3971" spans="1:17" x14ac:dyDescent="0.25">
      <c r="A3971">
        <v>4467</v>
      </c>
      <c r="D3971">
        <v>59.522426000000003</v>
      </c>
      <c r="E3971" s="5">
        <v>2</v>
      </c>
      <c r="P3971">
        <v>1</v>
      </c>
      <c r="Q3971" t="str">
        <f>CONCATENATE(C3971,E3971,G3971,I3971)</f>
        <v>2</v>
      </c>
    </row>
    <row r="3972" spans="1:17" x14ac:dyDescent="0.25">
      <c r="A3972">
        <v>4468</v>
      </c>
      <c r="D3972">
        <v>59.510044000000001</v>
      </c>
      <c r="E3972" s="5">
        <v>2</v>
      </c>
      <c r="P3972">
        <v>1</v>
      </c>
      <c r="Q3972" t="str">
        <f>CONCATENATE(C3972,E3972,G3972,I3972)</f>
        <v>2</v>
      </c>
    </row>
    <row r="3973" spans="1:17" x14ac:dyDescent="0.25">
      <c r="A3973">
        <v>4469</v>
      </c>
      <c r="D3973">
        <v>59.467838</v>
      </c>
      <c r="E3973" s="5">
        <v>2</v>
      </c>
      <c r="P3973">
        <v>1</v>
      </c>
      <c r="Q3973" t="str">
        <f>CONCATENATE(C3973,E3973,G3973,I3973)</f>
        <v>2</v>
      </c>
    </row>
    <row r="3974" spans="1:17" x14ac:dyDescent="0.25">
      <c r="A3974">
        <v>4470</v>
      </c>
      <c r="B3974">
        <v>64.581028000000003</v>
      </c>
      <c r="C3974" s="2">
        <v>1</v>
      </c>
      <c r="D3974">
        <v>59.494876000000005</v>
      </c>
      <c r="E3974" s="5">
        <v>2</v>
      </c>
      <c r="P3974">
        <v>2</v>
      </c>
      <c r="Q3974" t="str">
        <f>CONCATENATE(C3974,E3974,G3974,I3974)</f>
        <v>12</v>
      </c>
    </row>
    <row r="3975" spans="1:17" x14ac:dyDescent="0.25">
      <c r="A3975">
        <v>4471</v>
      </c>
      <c r="B3975">
        <v>64.630661000000003</v>
      </c>
      <c r="C3975" s="2">
        <v>1</v>
      </c>
      <c r="D3975">
        <v>59.489978000000001</v>
      </c>
      <c r="E3975" s="5">
        <v>2</v>
      </c>
      <c r="P3975">
        <v>2</v>
      </c>
      <c r="Q3975" t="str">
        <f>CONCATENATE(C3975,E3975,G3975,I3975)</f>
        <v>12</v>
      </c>
    </row>
    <row r="3976" spans="1:17" x14ac:dyDescent="0.25">
      <c r="A3976">
        <v>4472</v>
      </c>
      <c r="B3976">
        <v>64.588871000000012</v>
      </c>
      <c r="C3976" s="2">
        <v>1</v>
      </c>
      <c r="D3976">
        <v>59.582798000000004</v>
      </c>
      <c r="E3976" s="5">
        <v>2</v>
      </c>
      <c r="P3976">
        <v>2</v>
      </c>
      <c r="Q3976" t="str">
        <f>CONCATENATE(C3976,E3976,G3976,I3976)</f>
        <v>12</v>
      </c>
    </row>
    <row r="3977" spans="1:17" x14ac:dyDescent="0.25">
      <c r="A3977">
        <v>4473</v>
      </c>
      <c r="B3977">
        <v>64.598311999999993</v>
      </c>
      <c r="C3977" s="2">
        <v>1</v>
      </c>
      <c r="D3977">
        <v>59.447406000000001</v>
      </c>
      <c r="E3977" s="5">
        <v>2</v>
      </c>
      <c r="P3977">
        <v>2</v>
      </c>
      <c r="Q3977" t="str">
        <f>CONCATENATE(C3977,E3977,G3977,I3977)</f>
        <v>12</v>
      </c>
    </row>
    <row r="3978" spans="1:17" x14ac:dyDescent="0.25">
      <c r="A3978">
        <v>4474</v>
      </c>
      <c r="B3978">
        <v>64.607444000000001</v>
      </c>
      <c r="C3978" s="2">
        <v>1</v>
      </c>
      <c r="P3978">
        <v>1</v>
      </c>
      <c r="Q3978" t="str">
        <f>CONCATENATE(C3978,E3978,G3978,I3978)</f>
        <v>1</v>
      </c>
    </row>
    <row r="3979" spans="1:17" x14ac:dyDescent="0.25">
      <c r="A3979">
        <v>4475</v>
      </c>
      <c r="B3979">
        <v>64.59098800000001</v>
      </c>
      <c r="C3979" s="2">
        <v>1</v>
      </c>
      <c r="P3979">
        <v>1</v>
      </c>
      <c r="Q3979" t="str">
        <f>CONCATENATE(C3979,E3979,G3979,I3979)</f>
        <v>1</v>
      </c>
    </row>
    <row r="3980" spans="1:17" x14ac:dyDescent="0.25">
      <c r="A3980">
        <v>4476</v>
      </c>
      <c r="B3980">
        <v>64.682414999999992</v>
      </c>
      <c r="C3980" s="2">
        <v>1</v>
      </c>
      <c r="F3980">
        <v>62.565882999999999</v>
      </c>
      <c r="G3980" s="4">
        <v>3</v>
      </c>
      <c r="H3980">
        <v>62.524089000000004</v>
      </c>
      <c r="I3980" s="3">
        <v>4</v>
      </c>
      <c r="P3980">
        <v>3</v>
      </c>
      <c r="Q3980" t="str">
        <f>CONCATENATE(C3980,E3980,G3980,I3980)</f>
        <v>134</v>
      </c>
    </row>
    <row r="3981" spans="1:17" x14ac:dyDescent="0.25">
      <c r="A3981">
        <v>4477</v>
      </c>
      <c r="B3981">
        <v>64.581028000000003</v>
      </c>
      <c r="C3981" s="2">
        <v>1</v>
      </c>
      <c r="F3981">
        <v>62.607264999999998</v>
      </c>
      <c r="G3981" s="4">
        <v>3</v>
      </c>
      <c r="H3981">
        <v>62.607005999999998</v>
      </c>
      <c r="I3981" s="3">
        <v>4</v>
      </c>
      <c r="P3981">
        <v>3</v>
      </c>
      <c r="Q3981" t="str">
        <f>CONCATENATE(C3981,E3981,G3981,I3981)</f>
        <v>134</v>
      </c>
    </row>
    <row r="3982" spans="1:17" x14ac:dyDescent="0.25">
      <c r="A3982">
        <v>4478</v>
      </c>
      <c r="F3982">
        <v>62.607418000000003</v>
      </c>
      <c r="G3982" s="4">
        <v>3</v>
      </c>
      <c r="H3982">
        <v>62.564643000000004</v>
      </c>
      <c r="I3982" s="3">
        <v>4</v>
      </c>
      <c r="P3982">
        <v>2</v>
      </c>
      <c r="Q3982" t="str">
        <f>CONCATENATE(C3982,E3982,G3982,I3982)</f>
        <v>34</v>
      </c>
    </row>
    <row r="3983" spans="1:17" x14ac:dyDescent="0.25">
      <c r="A3983">
        <v>4479</v>
      </c>
      <c r="F3983">
        <v>62.613147000000005</v>
      </c>
      <c r="G3983" s="4">
        <v>3</v>
      </c>
      <c r="H3983">
        <v>62.541481000000005</v>
      </c>
      <c r="I3983" s="3">
        <v>4</v>
      </c>
      <c r="P3983">
        <v>2</v>
      </c>
      <c r="Q3983" t="str">
        <f>CONCATENATE(C3983,E3983,G3983,I3983)</f>
        <v>34</v>
      </c>
    </row>
    <row r="3984" spans="1:17" x14ac:dyDescent="0.25">
      <c r="A3984">
        <v>4480</v>
      </c>
      <c r="F3984">
        <v>62.621658000000004</v>
      </c>
      <c r="G3984" s="4">
        <v>3</v>
      </c>
      <c r="H3984">
        <v>62.539569</v>
      </c>
      <c r="I3984" s="3">
        <v>4</v>
      </c>
      <c r="P3984">
        <v>2</v>
      </c>
      <c r="Q3984" t="str">
        <f>CONCATENATE(C3984,E3984,G3984,I3984)</f>
        <v>34</v>
      </c>
    </row>
    <row r="3985" spans="1:17" x14ac:dyDescent="0.25">
      <c r="A3985">
        <v>4481</v>
      </c>
      <c r="F3985">
        <v>62.605667000000004</v>
      </c>
      <c r="G3985" s="4">
        <v>3</v>
      </c>
      <c r="H3985">
        <v>62.552211</v>
      </c>
      <c r="I3985" s="3">
        <v>4</v>
      </c>
      <c r="P3985">
        <v>2</v>
      </c>
      <c r="Q3985" t="str">
        <f>CONCATENATE(C3985,E3985,G3985,I3985)</f>
        <v>34</v>
      </c>
    </row>
    <row r="3986" spans="1:17" x14ac:dyDescent="0.25">
      <c r="A3986">
        <v>4482</v>
      </c>
      <c r="F3986">
        <v>62.582500000000003</v>
      </c>
      <c r="G3986" s="4">
        <v>3</v>
      </c>
      <c r="H3986">
        <v>62.573627000000002</v>
      </c>
      <c r="I3986" s="3">
        <v>4</v>
      </c>
      <c r="P3986">
        <v>2</v>
      </c>
      <c r="Q3986" t="str">
        <f>CONCATENATE(C3986,E3986,G3986,I3986)</f>
        <v>34</v>
      </c>
    </row>
    <row r="3987" spans="1:17" x14ac:dyDescent="0.25">
      <c r="A3987">
        <v>4483</v>
      </c>
      <c r="F3987">
        <v>62.596065000000003</v>
      </c>
      <c r="G3987" s="4">
        <v>3</v>
      </c>
      <c r="H3987">
        <v>62.534412000000003</v>
      </c>
      <c r="I3987" s="3">
        <v>4</v>
      </c>
      <c r="P3987">
        <v>2</v>
      </c>
      <c r="Q3987" t="str">
        <f>CONCATENATE(C3987,E3987,G3987,I3987)</f>
        <v>34</v>
      </c>
    </row>
    <row r="3988" spans="1:17" x14ac:dyDescent="0.25">
      <c r="A3988">
        <v>4484</v>
      </c>
      <c r="F3988">
        <v>62.533377999999999</v>
      </c>
      <c r="G3988" s="4">
        <v>3</v>
      </c>
      <c r="H3988">
        <v>62.524089000000004</v>
      </c>
      <c r="I3988" s="3">
        <v>4</v>
      </c>
      <c r="P3988">
        <v>2</v>
      </c>
      <c r="Q3988" t="str">
        <f>CONCATENATE(C3988,E3988,G3988,I3988)</f>
        <v>34</v>
      </c>
    </row>
    <row r="3989" spans="1:17" x14ac:dyDescent="0.25">
      <c r="A3989">
        <v>4485</v>
      </c>
      <c r="F3989">
        <v>62.565882999999999</v>
      </c>
      <c r="G3989" s="4">
        <v>3</v>
      </c>
      <c r="P3989">
        <v>1</v>
      </c>
      <c r="Q3989" t="str">
        <f>CONCATENATE(C3989,E3989,G3989,I3989)</f>
        <v>3</v>
      </c>
    </row>
    <row r="3990" spans="1:17" x14ac:dyDescent="0.25">
      <c r="A3990">
        <v>4486</v>
      </c>
      <c r="P3990">
        <v>0</v>
      </c>
      <c r="Q3990" t="str">
        <f>CONCATENATE(C3990,E3990,G3990,I3990)</f>
        <v/>
      </c>
    </row>
    <row r="3991" spans="1:17" x14ac:dyDescent="0.25">
      <c r="A3991">
        <v>4487</v>
      </c>
      <c r="D3991">
        <v>81.599693000000002</v>
      </c>
      <c r="E3991" s="5">
        <v>2</v>
      </c>
      <c r="P3991">
        <v>1</v>
      </c>
      <c r="Q3991" t="str">
        <f>CONCATENATE(C3991,E3991,G3991,I3991)</f>
        <v>2</v>
      </c>
    </row>
    <row r="3992" spans="1:17" x14ac:dyDescent="0.25">
      <c r="A3992">
        <v>4488</v>
      </c>
      <c r="D3992">
        <v>81.60823400000001</v>
      </c>
      <c r="E3992" s="5">
        <v>2</v>
      </c>
      <c r="P3992">
        <v>1</v>
      </c>
      <c r="Q3992" t="str">
        <f>CONCATENATE(C3992,E3992,G3992,I3992)</f>
        <v>2</v>
      </c>
    </row>
    <row r="3993" spans="1:17" x14ac:dyDescent="0.25">
      <c r="A3993">
        <v>4489</v>
      </c>
      <c r="D3993">
        <v>81.564040000000006</v>
      </c>
      <c r="E3993" s="5">
        <v>2</v>
      </c>
      <c r="P3993">
        <v>1</v>
      </c>
      <c r="Q3993" t="str">
        <f>CONCATENATE(C3993,E3993,G3993,I3993)</f>
        <v>2</v>
      </c>
    </row>
    <row r="3994" spans="1:17" x14ac:dyDescent="0.25">
      <c r="A3994">
        <v>4490</v>
      </c>
      <c r="D3994">
        <v>81.564142000000004</v>
      </c>
      <c r="E3994" s="5">
        <v>2</v>
      </c>
      <c r="P3994">
        <v>1</v>
      </c>
      <c r="Q3994" t="str">
        <f>CONCATENATE(C3994,E3994,G3994,I3994)</f>
        <v>2</v>
      </c>
    </row>
    <row r="3995" spans="1:17" x14ac:dyDescent="0.25">
      <c r="A3995">
        <v>4491</v>
      </c>
      <c r="D3995">
        <v>81.582252000000011</v>
      </c>
      <c r="E3995" s="5">
        <v>2</v>
      </c>
      <c r="P3995">
        <v>1</v>
      </c>
      <c r="Q3995" t="str">
        <f>CONCATENATE(C3995,E3995,G3995,I3995)</f>
        <v>2</v>
      </c>
    </row>
    <row r="3996" spans="1:17" x14ac:dyDescent="0.25">
      <c r="A3996">
        <v>4492</v>
      </c>
      <c r="B3996">
        <v>86.173764000000006</v>
      </c>
      <c r="C3996" s="2">
        <v>1</v>
      </c>
      <c r="D3996">
        <v>81.556477999999998</v>
      </c>
      <c r="E3996" s="5">
        <v>2</v>
      </c>
      <c r="P3996">
        <v>2</v>
      </c>
      <c r="Q3996" t="str">
        <f>CONCATENATE(C3996,E3996,G3996,I3996)</f>
        <v>12</v>
      </c>
    </row>
    <row r="3997" spans="1:17" x14ac:dyDescent="0.25">
      <c r="A3997">
        <v>4493</v>
      </c>
      <c r="B3997">
        <v>86.177213000000009</v>
      </c>
      <c r="C3997" s="2">
        <v>1</v>
      </c>
      <c r="D3997">
        <v>81.599693000000002</v>
      </c>
      <c r="E3997" s="5">
        <v>2</v>
      </c>
      <c r="P3997">
        <v>2</v>
      </c>
      <c r="Q3997" t="str">
        <f>CONCATENATE(C3997,E3997,G3997,I3997)</f>
        <v>12</v>
      </c>
    </row>
    <row r="3998" spans="1:17" x14ac:dyDescent="0.25">
      <c r="A3998">
        <v>4494</v>
      </c>
      <c r="B3998">
        <v>86.184724000000003</v>
      </c>
      <c r="C3998" s="2">
        <v>1</v>
      </c>
      <c r="D3998">
        <v>81.599693000000002</v>
      </c>
      <c r="E3998" s="5">
        <v>2</v>
      </c>
      <c r="P3998">
        <v>2</v>
      </c>
      <c r="Q3998" t="str">
        <f>CONCATENATE(C3998,E3998,G3998,I3998)</f>
        <v>12</v>
      </c>
    </row>
    <row r="3999" spans="1:17" x14ac:dyDescent="0.25">
      <c r="A3999">
        <v>4495</v>
      </c>
      <c r="B3999">
        <v>86.230821000000006</v>
      </c>
      <c r="C3999" s="2">
        <v>1</v>
      </c>
      <c r="D3999">
        <v>81.599693000000002</v>
      </c>
      <c r="E3999" s="5">
        <v>2</v>
      </c>
      <c r="P3999">
        <v>2</v>
      </c>
      <c r="Q3999" t="str">
        <f>CONCATENATE(C3999,E3999,G3999,I3999)</f>
        <v>12</v>
      </c>
    </row>
    <row r="4000" spans="1:17" x14ac:dyDescent="0.25">
      <c r="A4000">
        <v>4496</v>
      </c>
      <c r="B4000">
        <v>86.197687999999999</v>
      </c>
      <c r="C4000" s="2">
        <v>1</v>
      </c>
      <c r="P4000">
        <v>1</v>
      </c>
      <c r="Q4000" t="str">
        <f>CONCATENATE(C4000,E4000,G4000,I4000)</f>
        <v>1</v>
      </c>
    </row>
    <row r="4001" spans="1:17" x14ac:dyDescent="0.25">
      <c r="A4001">
        <v>4497</v>
      </c>
      <c r="B4001">
        <v>86.154987000000006</v>
      </c>
      <c r="C4001" s="2">
        <v>1</v>
      </c>
      <c r="P4001">
        <v>1</v>
      </c>
      <c r="Q4001" t="str">
        <f>CONCATENATE(C4001,E4001,G4001,I4001)</f>
        <v>1</v>
      </c>
    </row>
    <row r="4002" spans="1:17" x14ac:dyDescent="0.25">
      <c r="A4002">
        <v>4498</v>
      </c>
      <c r="B4002">
        <v>86.096593000000013</v>
      </c>
      <c r="C4002" s="2">
        <v>1</v>
      </c>
      <c r="P4002">
        <v>1</v>
      </c>
      <c r="Q4002" t="str">
        <f>CONCATENATE(C4002,E4002,G4002,I4002)</f>
        <v>1</v>
      </c>
    </row>
    <row r="4003" spans="1:17" x14ac:dyDescent="0.25">
      <c r="A4003">
        <v>4499</v>
      </c>
      <c r="B4003">
        <v>86.058368000000002</v>
      </c>
      <c r="C4003" s="2">
        <v>1</v>
      </c>
      <c r="F4003">
        <v>84.508656999999999</v>
      </c>
      <c r="G4003" s="4">
        <v>3</v>
      </c>
      <c r="H4003">
        <v>85.283822000000015</v>
      </c>
      <c r="I4003" s="3">
        <v>4</v>
      </c>
      <c r="P4003">
        <v>3</v>
      </c>
      <c r="Q4003" t="str">
        <f>CONCATENATE(C4003,E4003,G4003,I4003)</f>
        <v>134</v>
      </c>
    </row>
    <row r="4004" spans="1:17" x14ac:dyDescent="0.25">
      <c r="A4004">
        <v>4500</v>
      </c>
      <c r="B4004">
        <v>86.173764000000006</v>
      </c>
      <c r="C4004" s="2">
        <v>1</v>
      </c>
      <c r="F4004">
        <v>84.450263000000007</v>
      </c>
      <c r="G4004" s="4">
        <v>3</v>
      </c>
      <c r="H4004">
        <v>85.301109000000011</v>
      </c>
      <c r="I4004" s="3">
        <v>4</v>
      </c>
      <c r="P4004">
        <v>3</v>
      </c>
      <c r="Q4004" t="str">
        <f>CONCATENATE(C4004,E4004,G4004,I4004)</f>
        <v>134</v>
      </c>
    </row>
    <row r="4005" spans="1:17" x14ac:dyDescent="0.25">
      <c r="A4005">
        <v>4501</v>
      </c>
      <c r="F4005">
        <v>84.485196000000002</v>
      </c>
      <c r="G4005" s="4">
        <v>3</v>
      </c>
      <c r="H4005">
        <v>85.25830400000001</v>
      </c>
      <c r="I4005" s="3">
        <v>4</v>
      </c>
      <c r="P4005">
        <v>2</v>
      </c>
      <c r="Q4005" t="str">
        <f>CONCATENATE(C4005,E4005,G4005,I4005)</f>
        <v>34</v>
      </c>
    </row>
    <row r="4006" spans="1:17" x14ac:dyDescent="0.25">
      <c r="A4006">
        <v>4502</v>
      </c>
      <c r="F4006">
        <v>84.461684000000005</v>
      </c>
      <c r="G4006" s="4">
        <v>3</v>
      </c>
      <c r="H4006">
        <v>85.237363000000002</v>
      </c>
      <c r="I4006" s="3">
        <v>4</v>
      </c>
      <c r="P4006">
        <v>2</v>
      </c>
      <c r="Q4006" t="str">
        <f>CONCATENATE(C4006,E4006,G4006,I4006)</f>
        <v>34</v>
      </c>
    </row>
    <row r="4007" spans="1:17" x14ac:dyDescent="0.25">
      <c r="A4007">
        <v>4503</v>
      </c>
      <c r="F4007">
        <v>84.516168000000008</v>
      </c>
      <c r="G4007" s="4">
        <v>3</v>
      </c>
      <c r="H4007">
        <v>85.305377000000007</v>
      </c>
      <c r="I4007" s="3">
        <v>4</v>
      </c>
      <c r="P4007">
        <v>2</v>
      </c>
      <c r="Q4007" t="str">
        <f>CONCATENATE(C4007,E4007,G4007,I4007)</f>
        <v>34</v>
      </c>
    </row>
    <row r="4008" spans="1:17" x14ac:dyDescent="0.25">
      <c r="A4008">
        <v>4504</v>
      </c>
      <c r="F4008">
        <v>84.477582000000012</v>
      </c>
      <c r="G4008" s="4">
        <v>3</v>
      </c>
      <c r="H4008">
        <v>85.306251000000003</v>
      </c>
      <c r="I4008" s="3">
        <v>4</v>
      </c>
      <c r="P4008">
        <v>2</v>
      </c>
      <c r="Q4008" t="str">
        <f>CONCATENATE(C4008,E4008,G4008,I4008)</f>
        <v>34</v>
      </c>
    </row>
    <row r="4009" spans="1:17" x14ac:dyDescent="0.25">
      <c r="A4009">
        <v>4505</v>
      </c>
      <c r="F4009">
        <v>84.453967000000006</v>
      </c>
      <c r="G4009" s="4">
        <v>3</v>
      </c>
      <c r="H4009">
        <v>85.322715000000002</v>
      </c>
      <c r="I4009" s="3">
        <v>4</v>
      </c>
      <c r="P4009">
        <v>2</v>
      </c>
      <c r="Q4009" t="str">
        <f>CONCATENATE(C4009,E4009,G4009,I4009)</f>
        <v>34</v>
      </c>
    </row>
    <row r="4010" spans="1:17" x14ac:dyDescent="0.25">
      <c r="A4010">
        <v>4506</v>
      </c>
      <c r="F4010">
        <v>84.486430000000013</v>
      </c>
      <c r="G4010" s="4">
        <v>3</v>
      </c>
      <c r="H4010">
        <v>85.285827000000012</v>
      </c>
      <c r="I4010" s="3">
        <v>4</v>
      </c>
      <c r="P4010">
        <v>2</v>
      </c>
      <c r="Q4010" t="str">
        <f>CONCATENATE(C4010,E4010,G4010,I4010)</f>
        <v>34</v>
      </c>
    </row>
    <row r="4011" spans="1:17" x14ac:dyDescent="0.25">
      <c r="A4011">
        <v>4507</v>
      </c>
      <c r="F4011">
        <v>84.605479000000003</v>
      </c>
      <c r="G4011" s="4">
        <v>3</v>
      </c>
      <c r="H4011">
        <v>85.290561000000011</v>
      </c>
      <c r="I4011" s="3">
        <v>4</v>
      </c>
      <c r="P4011">
        <v>2</v>
      </c>
      <c r="Q4011" t="str">
        <f>CONCATENATE(C4011,E4011,G4011,I4011)</f>
        <v>34</v>
      </c>
    </row>
    <row r="4012" spans="1:17" x14ac:dyDescent="0.25">
      <c r="A4012">
        <v>4508</v>
      </c>
      <c r="F4012">
        <v>84.508656999999999</v>
      </c>
      <c r="G4012" s="4">
        <v>3</v>
      </c>
      <c r="H4012">
        <v>85.283822000000015</v>
      </c>
      <c r="I4012" s="3">
        <v>4</v>
      </c>
      <c r="P4012">
        <v>2</v>
      </c>
      <c r="Q4012" t="str">
        <f>CONCATENATE(C4012,E4012,G4012,I4012)</f>
        <v>34</v>
      </c>
    </row>
    <row r="4013" spans="1:17" x14ac:dyDescent="0.25">
      <c r="A4013">
        <v>4509</v>
      </c>
      <c r="D4013">
        <v>104.14340700000001</v>
      </c>
      <c r="E4013" s="5">
        <v>2</v>
      </c>
      <c r="H4013">
        <v>85.283822000000015</v>
      </c>
      <c r="I4013" s="3">
        <v>4</v>
      </c>
      <c r="P4013">
        <v>2</v>
      </c>
      <c r="Q4013" t="str">
        <f>CONCATENATE(C4013,E4013,G4013,I4013)</f>
        <v>24</v>
      </c>
    </row>
    <row r="4014" spans="1:17" x14ac:dyDescent="0.25">
      <c r="A4014">
        <v>4510</v>
      </c>
      <c r="D4014">
        <v>104.19686200000001</v>
      </c>
      <c r="E4014" s="5">
        <v>2</v>
      </c>
      <c r="P4014">
        <v>1</v>
      </c>
      <c r="Q4014" t="str">
        <f>CONCATENATE(C4014,E4014,G4014,I4014)</f>
        <v>2</v>
      </c>
    </row>
    <row r="4015" spans="1:17" x14ac:dyDescent="0.25">
      <c r="A4015">
        <v>4511</v>
      </c>
      <c r="D4015">
        <v>104.185033</v>
      </c>
      <c r="E4015" s="5">
        <v>2</v>
      </c>
      <c r="P4015">
        <v>1</v>
      </c>
      <c r="Q4015" t="str">
        <f>CONCATENATE(C4015,E4015,G4015,I4015)</f>
        <v>2</v>
      </c>
    </row>
    <row r="4016" spans="1:17" x14ac:dyDescent="0.25">
      <c r="A4016">
        <v>4512</v>
      </c>
      <c r="D4016">
        <v>104.18673100000001</v>
      </c>
      <c r="E4016" s="5">
        <v>2</v>
      </c>
      <c r="P4016">
        <v>1</v>
      </c>
      <c r="Q4016" t="str">
        <f>CONCATENATE(C4016,E4016,G4016,I4016)</f>
        <v>2</v>
      </c>
    </row>
    <row r="4017" spans="1:17" x14ac:dyDescent="0.25">
      <c r="A4017">
        <v>4513</v>
      </c>
      <c r="D4017">
        <v>104.15231100000001</v>
      </c>
      <c r="E4017" s="5">
        <v>2</v>
      </c>
      <c r="P4017">
        <v>1</v>
      </c>
      <c r="Q4017" t="str">
        <f>CONCATENATE(C4017,E4017,G4017,I4017)</f>
        <v>2</v>
      </c>
    </row>
    <row r="4018" spans="1:17" x14ac:dyDescent="0.25">
      <c r="A4018">
        <v>4514</v>
      </c>
      <c r="D4018">
        <v>104.147165</v>
      </c>
      <c r="E4018" s="5">
        <v>2</v>
      </c>
      <c r="P4018">
        <v>1</v>
      </c>
      <c r="Q4018" t="str">
        <f>CONCATENATE(C4018,E4018,G4018,I4018)</f>
        <v>2</v>
      </c>
    </row>
    <row r="4019" spans="1:17" x14ac:dyDescent="0.25">
      <c r="A4019">
        <v>4515</v>
      </c>
      <c r="B4019">
        <v>111.42502300000001</v>
      </c>
      <c r="C4019" s="2">
        <v>1</v>
      </c>
      <c r="D4019">
        <v>104.14366600000001</v>
      </c>
      <c r="E4019" s="5">
        <v>2</v>
      </c>
      <c r="P4019">
        <v>2</v>
      </c>
      <c r="Q4019" t="str">
        <f>CONCATENATE(C4019,E4019,G4019,I4019)</f>
        <v>12</v>
      </c>
    </row>
    <row r="4020" spans="1:17" x14ac:dyDescent="0.25">
      <c r="A4020">
        <v>4516</v>
      </c>
      <c r="B4020">
        <v>111.42502300000001</v>
      </c>
      <c r="C4020" s="2">
        <v>1</v>
      </c>
      <c r="D4020">
        <v>104.12869400000001</v>
      </c>
      <c r="E4020" s="5">
        <v>2</v>
      </c>
      <c r="P4020">
        <v>2</v>
      </c>
      <c r="Q4020" t="str">
        <f>CONCATENATE(C4020,E4020,G4020,I4020)</f>
        <v>12</v>
      </c>
    </row>
    <row r="4021" spans="1:17" x14ac:dyDescent="0.25">
      <c r="A4021">
        <v>4517</v>
      </c>
      <c r="B4021">
        <v>111.388036</v>
      </c>
      <c r="C4021" s="2">
        <v>1</v>
      </c>
      <c r="D4021">
        <v>104.12720200000001</v>
      </c>
      <c r="E4021" s="5">
        <v>2</v>
      </c>
      <c r="P4021">
        <v>2</v>
      </c>
      <c r="Q4021" t="str">
        <f>CONCATENATE(C4021,E4021,G4021,I4021)</f>
        <v>12</v>
      </c>
    </row>
    <row r="4022" spans="1:17" x14ac:dyDescent="0.25">
      <c r="A4022">
        <v>4518</v>
      </c>
      <c r="B4022">
        <v>111.39590600000001</v>
      </c>
      <c r="C4022" s="2">
        <v>1</v>
      </c>
      <c r="D4022">
        <v>104.14340700000001</v>
      </c>
      <c r="E4022" s="5">
        <v>2</v>
      </c>
      <c r="P4022">
        <v>2</v>
      </c>
      <c r="Q4022" t="str">
        <f>CONCATENATE(C4022,E4022,G4022,I4022)</f>
        <v>12</v>
      </c>
    </row>
    <row r="4023" spans="1:17" x14ac:dyDescent="0.25">
      <c r="A4023">
        <v>4519</v>
      </c>
      <c r="B4023">
        <v>111.40372600000001</v>
      </c>
      <c r="C4023" s="2">
        <v>1</v>
      </c>
      <c r="D4023">
        <v>104.14340700000001</v>
      </c>
      <c r="E4023" s="5">
        <v>2</v>
      </c>
      <c r="P4023">
        <v>2</v>
      </c>
      <c r="Q4023" t="str">
        <f>CONCATENATE(C4023,E4023,G4023,I4023)</f>
        <v>12</v>
      </c>
    </row>
    <row r="4024" spans="1:17" x14ac:dyDescent="0.25">
      <c r="A4024">
        <v>4520</v>
      </c>
      <c r="B4024">
        <v>111.40712500000001</v>
      </c>
      <c r="C4024" s="2">
        <v>1</v>
      </c>
      <c r="P4024">
        <v>1</v>
      </c>
      <c r="Q4024" t="str">
        <f>CONCATENATE(C4024,E4024,G4024,I4024)</f>
        <v>1</v>
      </c>
    </row>
    <row r="4025" spans="1:17" x14ac:dyDescent="0.25">
      <c r="A4025">
        <v>4521</v>
      </c>
      <c r="B4025">
        <v>111.35279200000001</v>
      </c>
      <c r="C4025" s="2">
        <v>1</v>
      </c>
      <c r="P4025">
        <v>1</v>
      </c>
      <c r="Q4025" t="str">
        <f>CONCATENATE(C4025,E4025,G4025,I4025)</f>
        <v>1</v>
      </c>
    </row>
    <row r="4026" spans="1:17" x14ac:dyDescent="0.25">
      <c r="A4026">
        <v>4522</v>
      </c>
      <c r="B4026">
        <v>111.41087800000001</v>
      </c>
      <c r="C4026" s="2">
        <v>1</v>
      </c>
      <c r="P4026">
        <v>1</v>
      </c>
      <c r="Q4026" t="str">
        <f>CONCATENATE(C4026,E4026,G4026,I4026)</f>
        <v>1</v>
      </c>
    </row>
    <row r="4027" spans="1:17" x14ac:dyDescent="0.25">
      <c r="A4027">
        <v>4523</v>
      </c>
      <c r="B4027">
        <v>111.45178000000001</v>
      </c>
      <c r="C4027" s="2">
        <v>1</v>
      </c>
      <c r="F4027">
        <v>108.58798700000001</v>
      </c>
      <c r="G4027" s="4">
        <v>3</v>
      </c>
      <c r="H4027">
        <v>108.771398</v>
      </c>
      <c r="I4027" s="3">
        <v>4</v>
      </c>
      <c r="P4027">
        <v>3</v>
      </c>
      <c r="Q4027" t="str">
        <f>CONCATENATE(C4027,E4027,G4027,I4027)</f>
        <v>134</v>
      </c>
    </row>
    <row r="4028" spans="1:17" x14ac:dyDescent="0.25">
      <c r="A4028">
        <v>4524</v>
      </c>
      <c r="B4028">
        <v>111.42502300000001</v>
      </c>
      <c r="C4028" s="2">
        <v>1</v>
      </c>
      <c r="F4028">
        <v>108.60486300000001</v>
      </c>
      <c r="G4028" s="4">
        <v>3</v>
      </c>
      <c r="H4028">
        <v>108.76512300000002</v>
      </c>
      <c r="I4028" s="3">
        <v>4</v>
      </c>
      <c r="P4028">
        <v>3</v>
      </c>
      <c r="Q4028" t="str">
        <f>CONCATENATE(C4028,E4028,G4028,I4028)</f>
        <v>134</v>
      </c>
    </row>
    <row r="4029" spans="1:17" x14ac:dyDescent="0.25">
      <c r="A4029">
        <v>4525</v>
      </c>
      <c r="F4029">
        <v>108.62286900000001</v>
      </c>
      <c r="G4029" s="4">
        <v>3</v>
      </c>
      <c r="H4029">
        <v>108.74474800000002</v>
      </c>
      <c r="I4029" s="3">
        <v>4</v>
      </c>
      <c r="P4029">
        <v>2</v>
      </c>
      <c r="Q4029" t="str">
        <f>CONCATENATE(C4029,E4029,G4029,I4029)</f>
        <v>34</v>
      </c>
    </row>
    <row r="4030" spans="1:17" x14ac:dyDescent="0.25">
      <c r="A4030">
        <v>4526</v>
      </c>
      <c r="F4030">
        <v>108.61381600000001</v>
      </c>
      <c r="G4030" s="4">
        <v>3</v>
      </c>
      <c r="H4030">
        <v>108.78369600000002</v>
      </c>
      <c r="I4030" s="3">
        <v>4</v>
      </c>
      <c r="P4030">
        <v>2</v>
      </c>
      <c r="Q4030" t="str">
        <f>CONCATENATE(C4030,E4030,G4030,I4030)</f>
        <v>34</v>
      </c>
    </row>
    <row r="4031" spans="1:17" x14ac:dyDescent="0.25">
      <c r="A4031">
        <v>4527</v>
      </c>
      <c r="F4031">
        <v>108.62194600000001</v>
      </c>
      <c r="G4031" s="4">
        <v>3</v>
      </c>
      <c r="H4031">
        <v>108.75344200000001</v>
      </c>
      <c r="I4031" s="3">
        <v>4</v>
      </c>
      <c r="P4031">
        <v>2</v>
      </c>
      <c r="Q4031" t="str">
        <f>CONCATENATE(C4031,E4031,G4031,I4031)</f>
        <v>34</v>
      </c>
    </row>
    <row r="4032" spans="1:17" x14ac:dyDescent="0.25">
      <c r="A4032">
        <v>4528</v>
      </c>
      <c r="F4032">
        <v>108.62158300000002</v>
      </c>
      <c r="G4032" s="4">
        <v>3</v>
      </c>
      <c r="H4032">
        <v>108.78369600000002</v>
      </c>
      <c r="I4032" s="3">
        <v>4</v>
      </c>
      <c r="P4032">
        <v>2</v>
      </c>
      <c r="Q4032" t="str">
        <f>CONCATENATE(C4032,E4032,G4032,I4032)</f>
        <v>34</v>
      </c>
    </row>
    <row r="4033" spans="1:17" x14ac:dyDescent="0.25">
      <c r="A4033">
        <v>4529</v>
      </c>
      <c r="F4033">
        <v>108.58130000000001</v>
      </c>
      <c r="G4033" s="4">
        <v>3</v>
      </c>
      <c r="H4033">
        <v>108.788015</v>
      </c>
      <c r="I4033" s="3">
        <v>4</v>
      </c>
      <c r="P4033">
        <v>2</v>
      </c>
      <c r="Q4033" t="str">
        <f>CONCATENATE(C4033,E4033,G4033,I4033)</f>
        <v>34</v>
      </c>
    </row>
    <row r="4034" spans="1:17" x14ac:dyDescent="0.25">
      <c r="A4034">
        <v>4530</v>
      </c>
      <c r="F4034">
        <v>108.57666900000001</v>
      </c>
      <c r="G4034" s="4">
        <v>3</v>
      </c>
      <c r="H4034">
        <v>108.91118</v>
      </c>
      <c r="I4034" s="3">
        <v>4</v>
      </c>
      <c r="P4034">
        <v>2</v>
      </c>
      <c r="Q4034" t="str">
        <f>CONCATENATE(C4034,E4034,G4034,I4034)</f>
        <v>34</v>
      </c>
    </row>
    <row r="4035" spans="1:17" x14ac:dyDescent="0.25">
      <c r="A4035">
        <v>4531</v>
      </c>
      <c r="F4035">
        <v>108.68059300000002</v>
      </c>
      <c r="G4035" s="4">
        <v>3</v>
      </c>
      <c r="H4035">
        <v>108.955735</v>
      </c>
      <c r="I4035" s="3">
        <v>4</v>
      </c>
      <c r="P4035">
        <v>2</v>
      </c>
      <c r="Q4035" t="str">
        <f>CONCATENATE(C4035,E4035,G4035,I4035)</f>
        <v>34</v>
      </c>
    </row>
    <row r="4036" spans="1:17" x14ac:dyDescent="0.25">
      <c r="A4036">
        <v>4532</v>
      </c>
      <c r="F4036">
        <v>108.58798700000001</v>
      </c>
      <c r="G4036" s="4">
        <v>3</v>
      </c>
      <c r="H4036">
        <v>108.771398</v>
      </c>
      <c r="I4036" s="3">
        <v>4</v>
      </c>
      <c r="P4036">
        <v>2</v>
      </c>
      <c r="Q4036" t="str">
        <f>CONCATENATE(C4036,E4036,G4036,I4036)</f>
        <v>34</v>
      </c>
    </row>
    <row r="4037" spans="1:17" x14ac:dyDescent="0.25">
      <c r="A4037">
        <v>4533</v>
      </c>
      <c r="D4037">
        <v>129.06571700000001</v>
      </c>
      <c r="E4037" s="5">
        <v>2</v>
      </c>
      <c r="P4037">
        <v>1</v>
      </c>
      <c r="Q4037" t="str">
        <f>CONCATENATE(C4037,E4037,G4037,I4037)</f>
        <v>2</v>
      </c>
    </row>
    <row r="4038" spans="1:17" x14ac:dyDescent="0.25">
      <c r="A4038">
        <v>4534</v>
      </c>
      <c r="D4038">
        <v>129.08546900000002</v>
      </c>
      <c r="E4038" s="5">
        <v>2</v>
      </c>
      <c r="P4038">
        <v>1</v>
      </c>
      <c r="Q4038" t="str">
        <f>CONCATENATE(C4038,E4038,G4038,I4038)</f>
        <v>2</v>
      </c>
    </row>
    <row r="4039" spans="1:17" x14ac:dyDescent="0.25">
      <c r="A4039">
        <v>4535</v>
      </c>
      <c r="D4039">
        <v>129.10825800000001</v>
      </c>
      <c r="E4039" s="5">
        <v>2</v>
      </c>
      <c r="P4039">
        <v>1</v>
      </c>
      <c r="Q4039" t="str">
        <f>CONCATENATE(C4039,E4039,G4039,I4039)</f>
        <v>2</v>
      </c>
    </row>
    <row r="4040" spans="1:17" x14ac:dyDescent="0.25">
      <c r="A4040">
        <v>4536</v>
      </c>
      <c r="D4040">
        <v>129.09560500000001</v>
      </c>
      <c r="E4040" s="5">
        <v>2</v>
      </c>
      <c r="P4040">
        <v>1</v>
      </c>
      <c r="Q4040" t="str">
        <f>CONCATENATE(C4040,E4040,G4040,I4040)</f>
        <v>2</v>
      </c>
    </row>
    <row r="4041" spans="1:17" x14ac:dyDescent="0.25">
      <c r="A4041">
        <v>4537</v>
      </c>
      <c r="D4041">
        <v>129.063142</v>
      </c>
      <c r="E4041" s="5">
        <v>2</v>
      </c>
      <c r="P4041">
        <v>1</v>
      </c>
      <c r="Q4041" t="str">
        <f>CONCATENATE(C4041,E4041,G4041,I4041)</f>
        <v>2</v>
      </c>
    </row>
    <row r="4042" spans="1:17" x14ac:dyDescent="0.25">
      <c r="A4042">
        <v>4538</v>
      </c>
      <c r="D4042">
        <v>129.047189</v>
      </c>
      <c r="E4042" s="5">
        <v>2</v>
      </c>
      <c r="P4042">
        <v>1</v>
      </c>
      <c r="Q4042" t="str">
        <f>CONCATENATE(C4042,E4042,G4042,I4042)</f>
        <v>2</v>
      </c>
    </row>
    <row r="4043" spans="1:17" x14ac:dyDescent="0.25">
      <c r="A4043">
        <v>4539</v>
      </c>
      <c r="D4043">
        <v>129.05377700000003</v>
      </c>
      <c r="E4043" s="5">
        <v>2</v>
      </c>
      <c r="P4043">
        <v>1</v>
      </c>
      <c r="Q4043" t="str">
        <f>CONCATENATE(C4043,E4043,G4043,I4043)</f>
        <v>2</v>
      </c>
    </row>
    <row r="4044" spans="1:17" x14ac:dyDescent="0.25">
      <c r="A4044">
        <v>4540</v>
      </c>
      <c r="B4044">
        <v>134.71617600000002</v>
      </c>
      <c r="C4044" s="2">
        <v>1</v>
      </c>
      <c r="D4044">
        <v>129.046266</v>
      </c>
      <c r="E4044" s="5">
        <v>2</v>
      </c>
      <c r="P4044">
        <v>2</v>
      </c>
      <c r="Q4044" t="str">
        <f>CONCATENATE(C4044,E4044,G4044,I4044)</f>
        <v>12</v>
      </c>
    </row>
    <row r="4045" spans="1:17" x14ac:dyDescent="0.25">
      <c r="A4045">
        <v>4541</v>
      </c>
      <c r="B4045">
        <v>134.83698000000001</v>
      </c>
      <c r="C4045" s="2">
        <v>1</v>
      </c>
      <c r="D4045">
        <v>129.059594</v>
      </c>
      <c r="E4045" s="5">
        <v>2</v>
      </c>
      <c r="P4045">
        <v>2</v>
      </c>
      <c r="Q4045" t="str">
        <f>CONCATENATE(C4045,E4045,G4045,I4045)</f>
        <v>12</v>
      </c>
    </row>
    <row r="4046" spans="1:17" x14ac:dyDescent="0.25">
      <c r="A4046">
        <v>4542</v>
      </c>
      <c r="B4046">
        <v>134.764386</v>
      </c>
      <c r="C4046" s="2">
        <v>1</v>
      </c>
      <c r="D4046">
        <v>129.06571700000001</v>
      </c>
      <c r="E4046" s="5">
        <v>2</v>
      </c>
      <c r="P4046">
        <v>2</v>
      </c>
      <c r="Q4046" t="str">
        <f>CONCATENATE(C4046,E4046,G4046,I4046)</f>
        <v>12</v>
      </c>
    </row>
    <row r="4047" spans="1:17" x14ac:dyDescent="0.25">
      <c r="A4047">
        <v>4543</v>
      </c>
      <c r="B4047">
        <v>134.81202400000001</v>
      </c>
      <c r="C4047" s="2">
        <v>1</v>
      </c>
      <c r="P4047">
        <v>1</v>
      </c>
      <c r="Q4047" t="str">
        <f>CONCATENATE(C4047,E4047,G4047,I4047)</f>
        <v>1</v>
      </c>
    </row>
    <row r="4048" spans="1:17" x14ac:dyDescent="0.25">
      <c r="A4048">
        <v>4544</v>
      </c>
      <c r="B4048">
        <v>134.77971400000001</v>
      </c>
      <c r="C4048" s="2">
        <v>1</v>
      </c>
      <c r="P4048">
        <v>1</v>
      </c>
      <c r="Q4048" t="str">
        <f>CONCATENATE(C4048,E4048,G4048,I4048)</f>
        <v>1</v>
      </c>
    </row>
    <row r="4049" spans="1:17" x14ac:dyDescent="0.25">
      <c r="A4049">
        <v>4545</v>
      </c>
      <c r="B4049">
        <v>134.75985400000002</v>
      </c>
      <c r="C4049" s="2">
        <v>1</v>
      </c>
      <c r="P4049">
        <v>1</v>
      </c>
      <c r="Q4049" t="str">
        <f>CONCATENATE(C4049,E4049,G4049,I4049)</f>
        <v>1</v>
      </c>
    </row>
    <row r="4050" spans="1:17" x14ac:dyDescent="0.25">
      <c r="A4050">
        <v>4546</v>
      </c>
      <c r="B4050">
        <v>134.72003699999999</v>
      </c>
      <c r="C4050" s="2">
        <v>1</v>
      </c>
      <c r="H4050">
        <v>132.54003600000001</v>
      </c>
      <c r="I4050" s="3">
        <v>4</v>
      </c>
      <c r="P4050">
        <v>2</v>
      </c>
      <c r="Q4050" t="str">
        <f>CONCATENATE(C4050,E4050,G4050,I4050)</f>
        <v>14</v>
      </c>
    </row>
    <row r="4051" spans="1:17" x14ac:dyDescent="0.25">
      <c r="A4051">
        <v>4547</v>
      </c>
      <c r="B4051">
        <v>134.59599000000003</v>
      </c>
      <c r="C4051" s="2">
        <v>1</v>
      </c>
      <c r="H4051">
        <v>132.66660000000002</v>
      </c>
      <c r="I4051" s="3">
        <v>4</v>
      </c>
      <c r="P4051">
        <v>2</v>
      </c>
      <c r="Q4051" t="str">
        <f>CONCATENATE(C4051,E4051,G4051,I4051)</f>
        <v>14</v>
      </c>
    </row>
    <row r="4052" spans="1:17" x14ac:dyDescent="0.25">
      <c r="A4052">
        <v>4548</v>
      </c>
      <c r="B4052">
        <v>134.71617600000002</v>
      </c>
      <c r="C4052" s="2">
        <v>1</v>
      </c>
      <c r="F4052">
        <v>133.41187000000002</v>
      </c>
      <c r="G4052" s="4">
        <v>3</v>
      </c>
      <c r="H4052">
        <v>132.64817500000001</v>
      </c>
      <c r="I4052" s="3">
        <v>4</v>
      </c>
      <c r="P4052">
        <v>3</v>
      </c>
      <c r="Q4052" t="str">
        <f>CONCATENATE(C4052,E4052,G4052,I4052)</f>
        <v>134</v>
      </c>
    </row>
    <row r="4053" spans="1:17" x14ac:dyDescent="0.25">
      <c r="A4053">
        <v>4549</v>
      </c>
      <c r="F4053">
        <v>133.39217100000002</v>
      </c>
      <c r="G4053" s="4">
        <v>3</v>
      </c>
      <c r="H4053">
        <v>132.65883400000001</v>
      </c>
      <c r="I4053" s="3">
        <v>4</v>
      </c>
      <c r="P4053">
        <v>2</v>
      </c>
      <c r="Q4053" t="str">
        <f>CONCATENATE(C4053,E4053,G4053,I4053)</f>
        <v>34</v>
      </c>
    </row>
    <row r="4054" spans="1:17" x14ac:dyDescent="0.25">
      <c r="A4054">
        <v>4550</v>
      </c>
      <c r="F4054">
        <v>133.415479</v>
      </c>
      <c r="G4054" s="4">
        <v>3</v>
      </c>
      <c r="H4054">
        <v>132.64494100000002</v>
      </c>
      <c r="I4054" s="3">
        <v>4</v>
      </c>
      <c r="P4054">
        <v>2</v>
      </c>
      <c r="Q4054" t="str">
        <f>CONCATENATE(C4054,E4054,G4054,I4054)</f>
        <v>34</v>
      </c>
    </row>
    <row r="4055" spans="1:17" x14ac:dyDescent="0.25">
      <c r="A4055">
        <v>4551</v>
      </c>
      <c r="F4055">
        <v>133.45056600000001</v>
      </c>
      <c r="G4055" s="4">
        <v>3</v>
      </c>
      <c r="H4055">
        <v>132.60409300000001</v>
      </c>
      <c r="I4055" s="3">
        <v>4</v>
      </c>
      <c r="P4055">
        <v>2</v>
      </c>
      <c r="Q4055" t="str">
        <f>CONCATENATE(C4055,E4055,G4055,I4055)</f>
        <v>34</v>
      </c>
    </row>
    <row r="4056" spans="1:17" x14ac:dyDescent="0.25">
      <c r="A4056">
        <v>4552</v>
      </c>
      <c r="F4056">
        <v>133.46260599999999</v>
      </c>
      <c r="G4056" s="4">
        <v>3</v>
      </c>
      <c r="H4056">
        <v>132.611448</v>
      </c>
      <c r="I4056" s="3">
        <v>4</v>
      </c>
      <c r="P4056">
        <v>2</v>
      </c>
      <c r="Q4056" t="str">
        <f>CONCATENATE(C4056,E4056,G4056,I4056)</f>
        <v>34</v>
      </c>
    </row>
    <row r="4057" spans="1:17" x14ac:dyDescent="0.25">
      <c r="A4057">
        <v>4553</v>
      </c>
      <c r="F4057">
        <v>133.45050500000002</v>
      </c>
      <c r="G4057" s="4">
        <v>3</v>
      </c>
      <c r="H4057">
        <v>132.65502700000002</v>
      </c>
      <c r="I4057" s="3">
        <v>4</v>
      </c>
      <c r="P4057">
        <v>2</v>
      </c>
      <c r="Q4057" t="str">
        <f>CONCATENATE(C4057,E4057,G4057,I4057)</f>
        <v>34</v>
      </c>
    </row>
    <row r="4058" spans="1:17" x14ac:dyDescent="0.25">
      <c r="A4058">
        <v>4554</v>
      </c>
      <c r="D4058">
        <v>155.60263599999999</v>
      </c>
      <c r="E4058" s="5">
        <v>2</v>
      </c>
      <c r="F4058">
        <v>133.47993200000002</v>
      </c>
      <c r="G4058" s="4">
        <v>3</v>
      </c>
      <c r="H4058">
        <v>132.66608200000002</v>
      </c>
      <c r="I4058" s="3">
        <v>4</v>
      </c>
      <c r="P4058">
        <v>3</v>
      </c>
      <c r="Q4058" t="str">
        <f>CONCATENATE(C4058,E4058,G4058,I4058)</f>
        <v>234</v>
      </c>
    </row>
    <row r="4059" spans="1:17" x14ac:dyDescent="0.25">
      <c r="A4059">
        <v>4555</v>
      </c>
      <c r="D4059">
        <v>155.609666</v>
      </c>
      <c r="E4059" s="5">
        <v>2</v>
      </c>
      <c r="F4059">
        <v>133.45010100000002</v>
      </c>
      <c r="G4059" s="4">
        <v>3</v>
      </c>
      <c r="H4059">
        <v>132.68687199999999</v>
      </c>
      <c r="I4059" s="3">
        <v>4</v>
      </c>
      <c r="P4059">
        <v>3</v>
      </c>
      <c r="Q4059" t="str">
        <f>CONCATENATE(C4059,E4059,G4059,I4059)</f>
        <v>234</v>
      </c>
    </row>
    <row r="4060" spans="1:17" x14ac:dyDescent="0.25">
      <c r="A4060">
        <v>4556</v>
      </c>
      <c r="D4060">
        <v>155.58867799999999</v>
      </c>
      <c r="E4060" s="5">
        <v>2</v>
      </c>
      <c r="F4060">
        <v>133.47952800000002</v>
      </c>
      <c r="G4060" s="4">
        <v>3</v>
      </c>
      <c r="H4060">
        <v>132.54003600000001</v>
      </c>
      <c r="I4060" s="3">
        <v>4</v>
      </c>
      <c r="P4060">
        <v>3</v>
      </c>
      <c r="Q4060" t="str">
        <f>CONCATENATE(C4060,E4060,G4060,I4060)</f>
        <v>234</v>
      </c>
    </row>
    <row r="4061" spans="1:17" x14ac:dyDescent="0.25">
      <c r="A4061">
        <v>4557</v>
      </c>
      <c r="D4061">
        <v>155.59714500000001</v>
      </c>
      <c r="E4061" s="5">
        <v>2</v>
      </c>
      <c r="F4061">
        <v>133.47124200000002</v>
      </c>
      <c r="G4061" s="4">
        <v>3</v>
      </c>
      <c r="P4061">
        <v>2</v>
      </c>
      <c r="Q4061" t="str">
        <f>CONCATENATE(C4061,E4061,G4061,I4061)</f>
        <v>23</v>
      </c>
    </row>
    <row r="4062" spans="1:17" x14ac:dyDescent="0.25">
      <c r="A4062">
        <v>4558</v>
      </c>
      <c r="D4062">
        <v>155.57969800000001</v>
      </c>
      <c r="E4062" s="5">
        <v>2</v>
      </c>
      <c r="F4062">
        <v>133.41187000000002</v>
      </c>
      <c r="G4062" s="4">
        <v>3</v>
      </c>
      <c r="P4062">
        <v>2</v>
      </c>
      <c r="Q4062" t="str">
        <f>CONCATENATE(C4062,E4062,G4062,I4062)</f>
        <v>23</v>
      </c>
    </row>
    <row r="4063" spans="1:17" x14ac:dyDescent="0.25">
      <c r="A4063">
        <v>4559</v>
      </c>
      <c r="D4063">
        <v>155.57979999999998</v>
      </c>
      <c r="E4063" s="5">
        <v>2</v>
      </c>
      <c r="P4063">
        <v>1</v>
      </c>
      <c r="Q4063" t="str">
        <f>CONCATENATE(C4063,E4063,G4063,I4063)</f>
        <v>2</v>
      </c>
    </row>
    <row r="4064" spans="1:17" x14ac:dyDescent="0.25">
      <c r="A4064">
        <v>4560</v>
      </c>
      <c r="D4064">
        <v>155.54546999999999</v>
      </c>
      <c r="E4064" s="5">
        <v>2</v>
      </c>
      <c r="P4064">
        <v>1</v>
      </c>
      <c r="Q4064" t="str">
        <f>CONCATENATE(C4064,E4064,G4064,I4064)</f>
        <v>2</v>
      </c>
    </row>
    <row r="4065" spans="1:17" x14ac:dyDescent="0.25">
      <c r="A4065">
        <v>4561</v>
      </c>
      <c r="D4065">
        <v>155.55870899999999</v>
      </c>
      <c r="E4065" s="5">
        <v>2</v>
      </c>
      <c r="P4065">
        <v>1</v>
      </c>
      <c r="Q4065" t="str">
        <f>CONCATENATE(C4065,E4065,G4065,I4065)</f>
        <v>2</v>
      </c>
    </row>
    <row r="4066" spans="1:17" x14ac:dyDescent="0.25">
      <c r="A4066">
        <v>4562</v>
      </c>
      <c r="D4066">
        <v>155.55414199999998</v>
      </c>
      <c r="E4066" s="5">
        <v>2</v>
      </c>
      <c r="P4066">
        <v>1</v>
      </c>
      <c r="Q4066" t="str">
        <f>CONCATENATE(C4066,E4066,G4066,I4066)</f>
        <v>2</v>
      </c>
    </row>
    <row r="4067" spans="1:17" x14ac:dyDescent="0.25">
      <c r="A4067">
        <v>4563</v>
      </c>
      <c r="B4067">
        <v>160.98153299999998</v>
      </c>
      <c r="C4067" s="2">
        <v>1</v>
      </c>
      <c r="D4067">
        <v>155.526894</v>
      </c>
      <c r="E4067" s="5">
        <v>2</v>
      </c>
      <c r="P4067">
        <v>2</v>
      </c>
      <c r="Q4067" t="str">
        <f>CONCATENATE(C4067,E4067,G4067,I4067)</f>
        <v>12</v>
      </c>
    </row>
    <row r="4068" spans="1:17" x14ac:dyDescent="0.25">
      <c r="A4068">
        <v>4564</v>
      </c>
      <c r="B4068">
        <v>160.97599</v>
      </c>
      <c r="C4068" s="2">
        <v>1</v>
      </c>
      <c r="D4068">
        <v>155.53951799999999</v>
      </c>
      <c r="E4068" s="5">
        <v>2</v>
      </c>
      <c r="P4068">
        <v>2</v>
      </c>
      <c r="Q4068" t="str">
        <f>CONCATENATE(C4068,E4068,G4068,I4068)</f>
        <v>12</v>
      </c>
    </row>
    <row r="4069" spans="1:17" x14ac:dyDescent="0.25">
      <c r="A4069">
        <v>4565</v>
      </c>
      <c r="B4069">
        <v>160.98327699999999</v>
      </c>
      <c r="C4069" s="2">
        <v>1</v>
      </c>
      <c r="D4069">
        <v>155.58180199999998</v>
      </c>
      <c r="E4069" s="5">
        <v>2</v>
      </c>
      <c r="P4069">
        <v>2</v>
      </c>
      <c r="Q4069" t="str">
        <f>CONCATENATE(C4069,E4069,G4069,I4069)</f>
        <v>12</v>
      </c>
    </row>
    <row r="4070" spans="1:17" x14ac:dyDescent="0.25">
      <c r="A4070">
        <v>4566</v>
      </c>
      <c r="B4070">
        <v>161.052144</v>
      </c>
      <c r="C4070" s="2">
        <v>1</v>
      </c>
      <c r="P4070">
        <v>1</v>
      </c>
      <c r="Q4070" t="str">
        <f>CONCATENATE(C4070,E4070,G4070,I4070)</f>
        <v>1</v>
      </c>
    </row>
    <row r="4071" spans="1:17" x14ac:dyDescent="0.25">
      <c r="A4071">
        <v>4567</v>
      </c>
      <c r="B4071">
        <v>161.06764099999998</v>
      </c>
      <c r="C4071" s="2">
        <v>1</v>
      </c>
      <c r="P4071">
        <v>1</v>
      </c>
      <c r="Q4071" t="str">
        <f>CONCATENATE(C4071,E4071,G4071,I4071)</f>
        <v>1</v>
      </c>
    </row>
    <row r="4072" spans="1:17" x14ac:dyDescent="0.25">
      <c r="A4072">
        <v>4568</v>
      </c>
      <c r="B4072">
        <v>160.98722899999999</v>
      </c>
      <c r="C4072" s="2">
        <v>1</v>
      </c>
      <c r="H4072">
        <v>157.33763099999999</v>
      </c>
      <c r="I4072" s="3">
        <v>4</v>
      </c>
      <c r="P4072">
        <v>2</v>
      </c>
      <c r="Q4072" t="str">
        <f>CONCATENATE(C4072,E4072,G4072,I4072)</f>
        <v>14</v>
      </c>
    </row>
    <row r="4073" spans="1:17" x14ac:dyDescent="0.25">
      <c r="A4073">
        <v>4569</v>
      </c>
      <c r="B4073">
        <v>160.91287199999999</v>
      </c>
      <c r="C4073" s="2">
        <v>1</v>
      </c>
      <c r="H4073">
        <v>157.35425799999999</v>
      </c>
      <c r="I4073" s="3">
        <v>4</v>
      </c>
      <c r="P4073">
        <v>2</v>
      </c>
      <c r="Q4073" t="str">
        <f>CONCATENATE(C4073,E4073,G4073,I4073)</f>
        <v>14</v>
      </c>
    </row>
    <row r="4074" spans="1:17" x14ac:dyDescent="0.25">
      <c r="A4074">
        <v>4570</v>
      </c>
      <c r="B4074">
        <v>160.902558</v>
      </c>
      <c r="C4074" s="2">
        <v>1</v>
      </c>
      <c r="H4074">
        <v>157.27594999999999</v>
      </c>
      <c r="I4074" s="3">
        <v>4</v>
      </c>
      <c r="P4074">
        <v>2</v>
      </c>
      <c r="Q4074" t="str">
        <f>CONCATENATE(C4074,E4074,G4074,I4074)</f>
        <v>14</v>
      </c>
    </row>
    <row r="4075" spans="1:17" x14ac:dyDescent="0.25">
      <c r="A4075">
        <v>4571</v>
      </c>
      <c r="B4075">
        <v>160.98153299999998</v>
      </c>
      <c r="C4075" s="2">
        <v>1</v>
      </c>
      <c r="F4075">
        <v>159.365847</v>
      </c>
      <c r="G4075" s="4">
        <v>3</v>
      </c>
      <c r="H4075">
        <v>157.263429</v>
      </c>
      <c r="I4075" s="3">
        <v>4</v>
      </c>
      <c r="P4075">
        <v>3</v>
      </c>
      <c r="Q4075" t="str">
        <f>CONCATENATE(C4075,E4075,G4075,I4075)</f>
        <v>134</v>
      </c>
    </row>
    <row r="4076" spans="1:17" x14ac:dyDescent="0.25">
      <c r="A4076">
        <v>4572</v>
      </c>
      <c r="B4076">
        <v>160.98153299999998</v>
      </c>
      <c r="C4076" s="2">
        <v>1</v>
      </c>
      <c r="F4076">
        <v>159.46960799999999</v>
      </c>
      <c r="G4076" s="4">
        <v>3</v>
      </c>
      <c r="H4076">
        <v>157.271793</v>
      </c>
      <c r="I4076" s="3">
        <v>4</v>
      </c>
      <c r="P4076">
        <v>3</v>
      </c>
      <c r="Q4076" t="str">
        <f>CONCATENATE(C4076,E4076,G4076,I4076)</f>
        <v>134</v>
      </c>
    </row>
    <row r="4077" spans="1:17" x14ac:dyDescent="0.25">
      <c r="A4077">
        <v>4573</v>
      </c>
      <c r="B4077">
        <v>160.98153299999998</v>
      </c>
      <c r="C4077" s="2">
        <v>1</v>
      </c>
      <c r="F4077">
        <v>159.47258499999998</v>
      </c>
      <c r="G4077" s="4">
        <v>3</v>
      </c>
      <c r="H4077">
        <v>157.29462799999999</v>
      </c>
      <c r="I4077" s="3">
        <v>4</v>
      </c>
      <c r="P4077">
        <v>3</v>
      </c>
      <c r="Q4077" t="str">
        <f>CONCATENATE(C4077,E4077,G4077,I4077)</f>
        <v>134</v>
      </c>
    </row>
    <row r="4078" spans="1:17" x14ac:dyDescent="0.25">
      <c r="A4078">
        <v>4574</v>
      </c>
      <c r="F4078">
        <v>159.39217199999999</v>
      </c>
      <c r="G4078" s="4">
        <v>3</v>
      </c>
      <c r="H4078">
        <v>157.32998499999999</v>
      </c>
      <c r="I4078" s="3">
        <v>4</v>
      </c>
      <c r="P4078">
        <v>2</v>
      </c>
      <c r="Q4078" t="str">
        <f>CONCATENATE(C4078,E4078,G4078,I4078)</f>
        <v>34</v>
      </c>
    </row>
    <row r="4079" spans="1:17" x14ac:dyDescent="0.25">
      <c r="A4079">
        <v>4575</v>
      </c>
      <c r="F4079">
        <v>159.39124799999999</v>
      </c>
      <c r="G4079" s="4">
        <v>3</v>
      </c>
      <c r="H4079">
        <v>157.30832999999998</v>
      </c>
      <c r="I4079" s="3">
        <v>4</v>
      </c>
      <c r="P4079">
        <v>2</v>
      </c>
      <c r="Q4079" t="str">
        <f>CONCATENATE(C4079,E4079,G4079,I4079)</f>
        <v>34</v>
      </c>
    </row>
    <row r="4080" spans="1:17" x14ac:dyDescent="0.25">
      <c r="A4080">
        <v>4576</v>
      </c>
      <c r="F4080">
        <v>159.43419999999998</v>
      </c>
      <c r="G4080" s="4">
        <v>3</v>
      </c>
      <c r="H4080">
        <v>157.350718</v>
      </c>
      <c r="I4080" s="3">
        <v>4</v>
      </c>
      <c r="P4080">
        <v>2</v>
      </c>
      <c r="Q4080" t="str">
        <f>CONCATENATE(C4080,E4080,G4080,I4080)</f>
        <v>34</v>
      </c>
    </row>
    <row r="4081" spans="1:17" x14ac:dyDescent="0.25">
      <c r="A4081">
        <v>4577</v>
      </c>
      <c r="F4081">
        <v>159.39504499999998</v>
      </c>
      <c r="G4081" s="4">
        <v>3</v>
      </c>
      <c r="H4081">
        <v>157.37078099999999</v>
      </c>
      <c r="I4081" s="3">
        <v>4</v>
      </c>
      <c r="P4081">
        <v>2</v>
      </c>
      <c r="Q4081" t="str">
        <f>CONCATENATE(C4081,E4081,G4081,I4081)</f>
        <v>34</v>
      </c>
    </row>
    <row r="4082" spans="1:17" x14ac:dyDescent="0.25">
      <c r="A4082">
        <v>4578</v>
      </c>
      <c r="F4082">
        <v>159.365487</v>
      </c>
      <c r="G4082" s="4">
        <v>3</v>
      </c>
      <c r="H4082">
        <v>157.33763099999999</v>
      </c>
      <c r="I4082" s="3">
        <v>4</v>
      </c>
      <c r="P4082">
        <v>2</v>
      </c>
      <c r="Q4082" t="str">
        <f>CONCATENATE(C4082,E4082,G4082,I4082)</f>
        <v>34</v>
      </c>
    </row>
    <row r="4083" spans="1:17" x14ac:dyDescent="0.25">
      <c r="A4083">
        <v>4579</v>
      </c>
      <c r="F4083">
        <v>159.32977199999999</v>
      </c>
      <c r="G4083" s="4">
        <v>3</v>
      </c>
      <c r="H4083">
        <v>157.33763099999999</v>
      </c>
      <c r="I4083" s="3">
        <v>4</v>
      </c>
      <c r="P4083">
        <v>2</v>
      </c>
      <c r="Q4083" t="str">
        <f>CONCATENATE(C4083,E4083,G4083,I4083)</f>
        <v>34</v>
      </c>
    </row>
    <row r="4084" spans="1:17" x14ac:dyDescent="0.25">
      <c r="A4084">
        <v>4580</v>
      </c>
      <c r="D4084">
        <v>174.25278599999999</v>
      </c>
      <c r="E4084" s="5">
        <v>2</v>
      </c>
      <c r="F4084">
        <v>159.43409700000001</v>
      </c>
      <c r="G4084" s="4">
        <v>3</v>
      </c>
      <c r="P4084">
        <v>2</v>
      </c>
      <c r="Q4084" t="str">
        <f>CONCATENATE(C4084,E4084,G4084,I4084)</f>
        <v>23</v>
      </c>
    </row>
    <row r="4085" spans="1:17" x14ac:dyDescent="0.25">
      <c r="A4085">
        <v>4581</v>
      </c>
      <c r="D4085">
        <v>174.26669199999998</v>
      </c>
      <c r="E4085" s="5">
        <v>2</v>
      </c>
      <c r="F4085">
        <v>159.46801699999997</v>
      </c>
      <c r="G4085" s="4">
        <v>3</v>
      </c>
      <c r="P4085">
        <v>2</v>
      </c>
      <c r="Q4085" t="str">
        <f>CONCATENATE(C4085,E4085,G4085,I4085)</f>
        <v>23</v>
      </c>
    </row>
    <row r="4086" spans="1:17" x14ac:dyDescent="0.25">
      <c r="A4086">
        <v>4582</v>
      </c>
      <c r="D4086">
        <v>174.31565000000001</v>
      </c>
      <c r="E4086" s="5">
        <v>2</v>
      </c>
      <c r="F4086">
        <v>159.365847</v>
      </c>
      <c r="G4086" s="4">
        <v>3</v>
      </c>
      <c r="P4086">
        <v>2</v>
      </c>
      <c r="Q4086" t="str">
        <f>CONCATENATE(C4086,E4086,G4086,I4086)</f>
        <v>23</v>
      </c>
    </row>
    <row r="4087" spans="1:17" x14ac:dyDescent="0.25">
      <c r="A4087">
        <v>4583</v>
      </c>
      <c r="D4087">
        <v>174.32626999999999</v>
      </c>
      <c r="E4087" s="5">
        <v>2</v>
      </c>
      <c r="P4087">
        <v>1</v>
      </c>
      <c r="Q4087" t="str">
        <f>CONCATENATE(C4087,E4087,G4087,I4087)</f>
        <v>2</v>
      </c>
    </row>
    <row r="4088" spans="1:17" x14ac:dyDescent="0.25">
      <c r="A4088">
        <v>4584</v>
      </c>
      <c r="D4088">
        <v>174.32601499999998</v>
      </c>
      <c r="E4088" s="5">
        <v>2</v>
      </c>
      <c r="P4088">
        <v>1</v>
      </c>
      <c r="Q4088" t="str">
        <f>CONCATENATE(C4088,E4088,G4088,I4088)</f>
        <v>2</v>
      </c>
    </row>
    <row r="4089" spans="1:17" x14ac:dyDescent="0.25">
      <c r="A4089">
        <v>4585</v>
      </c>
      <c r="D4089">
        <v>174.326167</v>
      </c>
      <c r="E4089" s="5">
        <v>2</v>
      </c>
      <c r="P4089">
        <v>1</v>
      </c>
      <c r="Q4089" t="str">
        <f>CONCATENATE(C4089,E4089,G4089,I4089)</f>
        <v>2</v>
      </c>
    </row>
    <row r="4090" spans="1:17" x14ac:dyDescent="0.25">
      <c r="A4090">
        <v>4586</v>
      </c>
      <c r="D4090">
        <v>174.286193</v>
      </c>
      <c r="E4090" s="5">
        <v>2</v>
      </c>
      <c r="P4090">
        <v>1</v>
      </c>
      <c r="Q4090" t="str">
        <f>CONCATENATE(C4090,E4090,G4090,I4090)</f>
        <v>2</v>
      </c>
    </row>
    <row r="4091" spans="1:17" x14ac:dyDescent="0.25">
      <c r="A4091">
        <v>4587</v>
      </c>
      <c r="B4091">
        <v>181.27430999999999</v>
      </c>
      <c r="C4091" s="2">
        <v>1</v>
      </c>
      <c r="D4091">
        <v>174.25843399999999</v>
      </c>
      <c r="E4091" s="5">
        <v>2</v>
      </c>
      <c r="P4091">
        <v>2</v>
      </c>
      <c r="Q4091" t="str">
        <f>CONCATENATE(C4091,E4091,G4091,I4091)</f>
        <v>12</v>
      </c>
    </row>
    <row r="4092" spans="1:17" x14ac:dyDescent="0.25">
      <c r="A4092">
        <v>4588</v>
      </c>
      <c r="B4092">
        <v>181.24295699999999</v>
      </c>
      <c r="C4092" s="2">
        <v>1</v>
      </c>
      <c r="D4092">
        <v>174.29686699999999</v>
      </c>
      <c r="E4092" s="5">
        <v>2</v>
      </c>
      <c r="P4092">
        <v>2</v>
      </c>
      <c r="Q4092" t="str">
        <f>CONCATENATE(C4092,E4092,G4092,I4092)</f>
        <v>12</v>
      </c>
    </row>
    <row r="4093" spans="1:17" x14ac:dyDescent="0.25">
      <c r="A4093">
        <v>4589</v>
      </c>
      <c r="B4093">
        <v>181.22787</v>
      </c>
      <c r="C4093" s="2">
        <v>1</v>
      </c>
      <c r="D4093">
        <v>174.313289</v>
      </c>
      <c r="E4093" s="5">
        <v>2</v>
      </c>
      <c r="P4093">
        <v>2</v>
      </c>
      <c r="Q4093" t="str">
        <f>CONCATENATE(C4093,E4093,G4093,I4093)</f>
        <v>12</v>
      </c>
    </row>
    <row r="4094" spans="1:17" x14ac:dyDescent="0.25">
      <c r="A4094">
        <v>4590</v>
      </c>
      <c r="B4094">
        <v>181.234283</v>
      </c>
      <c r="C4094" s="2">
        <v>1</v>
      </c>
      <c r="D4094">
        <v>174.25278599999999</v>
      </c>
      <c r="E4094" s="5">
        <v>2</v>
      </c>
      <c r="P4094">
        <v>2</v>
      </c>
      <c r="Q4094" t="str">
        <f>CONCATENATE(C4094,E4094,G4094,I4094)</f>
        <v>12</v>
      </c>
    </row>
    <row r="4095" spans="1:17" x14ac:dyDescent="0.25">
      <c r="A4095">
        <v>4591</v>
      </c>
      <c r="B4095">
        <v>181.233566</v>
      </c>
      <c r="C4095" s="2">
        <v>1</v>
      </c>
      <c r="P4095">
        <v>1</v>
      </c>
      <c r="Q4095" t="str">
        <f>CONCATENATE(C4095,E4095,G4095,I4095)</f>
        <v>1</v>
      </c>
    </row>
    <row r="4096" spans="1:17" x14ac:dyDescent="0.25">
      <c r="A4096">
        <v>4592</v>
      </c>
      <c r="B4096">
        <v>181.21221800000001</v>
      </c>
      <c r="C4096" s="2">
        <v>1</v>
      </c>
      <c r="P4096">
        <v>1</v>
      </c>
      <c r="Q4096" t="str">
        <f>CONCATENATE(C4096,E4096,G4096,I4096)</f>
        <v>1</v>
      </c>
    </row>
    <row r="4097" spans="1:17" x14ac:dyDescent="0.25">
      <c r="A4097">
        <v>4593</v>
      </c>
      <c r="B4097">
        <v>181.22201799999999</v>
      </c>
      <c r="C4097" s="2">
        <v>1</v>
      </c>
      <c r="P4097">
        <v>1</v>
      </c>
      <c r="Q4097" t="str">
        <f>CONCATENATE(C4097,E4097,G4097,I4097)</f>
        <v>1</v>
      </c>
    </row>
    <row r="4098" spans="1:17" x14ac:dyDescent="0.25">
      <c r="A4098">
        <v>4594</v>
      </c>
      <c r="B4098">
        <v>181.19004699999999</v>
      </c>
      <c r="C4098" s="2">
        <v>1</v>
      </c>
      <c r="P4098">
        <v>1</v>
      </c>
      <c r="Q4098" t="str">
        <f>CONCATENATE(C4098,E4098,G4098,I4098)</f>
        <v>1</v>
      </c>
    </row>
    <row r="4099" spans="1:17" x14ac:dyDescent="0.25">
      <c r="A4099">
        <v>4595</v>
      </c>
      <c r="B4099">
        <v>181.174758</v>
      </c>
      <c r="C4099" s="2">
        <v>1</v>
      </c>
      <c r="P4099">
        <v>1</v>
      </c>
      <c r="Q4099" t="str">
        <f>CONCATENATE(C4099,E4099,G4099,I4099)</f>
        <v>1</v>
      </c>
    </row>
    <row r="4100" spans="1:17" x14ac:dyDescent="0.25">
      <c r="A4100">
        <v>4596</v>
      </c>
      <c r="B4100">
        <v>181.26630699999998</v>
      </c>
      <c r="C4100" s="2">
        <v>1</v>
      </c>
      <c r="F4100">
        <v>178.52223099999998</v>
      </c>
      <c r="G4100" s="4">
        <v>3</v>
      </c>
      <c r="H4100">
        <v>179.161269</v>
      </c>
      <c r="I4100" s="3">
        <v>4</v>
      </c>
      <c r="P4100">
        <v>3</v>
      </c>
      <c r="Q4100" t="str">
        <f>CONCATENATE(C4100,E4100,G4100,I4100)</f>
        <v>134</v>
      </c>
    </row>
    <row r="4101" spans="1:17" x14ac:dyDescent="0.25">
      <c r="A4101">
        <v>4597</v>
      </c>
      <c r="B4101">
        <v>181.27430999999999</v>
      </c>
      <c r="C4101" s="2">
        <v>1</v>
      </c>
      <c r="F4101">
        <v>178.416417</v>
      </c>
      <c r="G4101" s="4">
        <v>3</v>
      </c>
      <c r="H4101">
        <v>179.28452999999999</v>
      </c>
      <c r="I4101" s="3">
        <v>4</v>
      </c>
      <c r="P4101">
        <v>3</v>
      </c>
      <c r="Q4101" t="str">
        <f>CONCATENATE(C4101,E4101,G4101,I4101)</f>
        <v>134</v>
      </c>
    </row>
    <row r="4102" spans="1:17" x14ac:dyDescent="0.25">
      <c r="A4102">
        <v>4598</v>
      </c>
      <c r="B4102">
        <v>181.27430999999999</v>
      </c>
      <c r="C4102" s="2">
        <v>1</v>
      </c>
      <c r="F4102">
        <v>178.41579899999999</v>
      </c>
      <c r="G4102" s="4">
        <v>3</v>
      </c>
      <c r="H4102">
        <v>179.27303599999999</v>
      </c>
      <c r="I4102" s="3">
        <v>4</v>
      </c>
      <c r="P4102">
        <v>3</v>
      </c>
      <c r="Q4102" t="str">
        <f>CONCATENATE(C4102,E4102,G4102,I4102)</f>
        <v>134</v>
      </c>
    </row>
    <row r="4103" spans="1:17" x14ac:dyDescent="0.25">
      <c r="A4103">
        <v>4599</v>
      </c>
      <c r="F4103">
        <v>178.51052999999999</v>
      </c>
      <c r="G4103" s="4">
        <v>3</v>
      </c>
      <c r="H4103">
        <v>179.230289</v>
      </c>
      <c r="I4103" s="3">
        <v>4</v>
      </c>
      <c r="P4103">
        <v>2</v>
      </c>
      <c r="Q4103" t="str">
        <f>CONCATENATE(C4103,E4103,G4103,I4103)</f>
        <v>34</v>
      </c>
    </row>
    <row r="4104" spans="1:17" x14ac:dyDescent="0.25">
      <c r="A4104">
        <v>4600</v>
      </c>
      <c r="F4104">
        <v>178.51458700000001</v>
      </c>
      <c r="G4104" s="4">
        <v>3</v>
      </c>
      <c r="H4104">
        <v>179.14746399999999</v>
      </c>
      <c r="I4104" s="3">
        <v>4</v>
      </c>
      <c r="P4104">
        <v>2</v>
      </c>
      <c r="Q4104" t="str">
        <f>CONCATENATE(C4104,E4104,G4104,I4104)</f>
        <v>34</v>
      </c>
    </row>
    <row r="4105" spans="1:17" x14ac:dyDescent="0.25">
      <c r="A4105">
        <v>4601</v>
      </c>
      <c r="F4105">
        <v>178.55286699999999</v>
      </c>
      <c r="G4105" s="4">
        <v>3</v>
      </c>
      <c r="H4105">
        <v>179.21689499999999</v>
      </c>
      <c r="I4105" s="3">
        <v>4</v>
      </c>
      <c r="P4105">
        <v>2</v>
      </c>
      <c r="Q4105" t="str">
        <f>CONCATENATE(C4105,E4105,G4105,I4105)</f>
        <v>34</v>
      </c>
    </row>
    <row r="4106" spans="1:17" x14ac:dyDescent="0.25">
      <c r="A4106">
        <v>4602</v>
      </c>
      <c r="F4106">
        <v>178.54460399999999</v>
      </c>
      <c r="G4106" s="4">
        <v>3</v>
      </c>
      <c r="H4106">
        <v>179.258464</v>
      </c>
      <c r="I4106" s="3">
        <v>4</v>
      </c>
      <c r="P4106">
        <v>2</v>
      </c>
      <c r="Q4106" t="str">
        <f>CONCATENATE(C4106,E4106,G4106,I4106)</f>
        <v>34</v>
      </c>
    </row>
    <row r="4107" spans="1:17" x14ac:dyDescent="0.25">
      <c r="A4107">
        <v>4603</v>
      </c>
      <c r="F4107">
        <v>178.53582899999998</v>
      </c>
      <c r="G4107" s="4">
        <v>3</v>
      </c>
      <c r="H4107">
        <v>179.23691099999999</v>
      </c>
      <c r="I4107" s="3">
        <v>4</v>
      </c>
      <c r="P4107">
        <v>2</v>
      </c>
      <c r="Q4107" t="str">
        <f>CONCATENATE(C4107,E4107,G4107,I4107)</f>
        <v>34</v>
      </c>
    </row>
    <row r="4108" spans="1:17" x14ac:dyDescent="0.25">
      <c r="A4108">
        <v>4604</v>
      </c>
      <c r="F4108">
        <v>178.57708700000001</v>
      </c>
      <c r="G4108" s="4">
        <v>3</v>
      </c>
      <c r="H4108">
        <v>179.286327</v>
      </c>
      <c r="I4108" s="3">
        <v>4</v>
      </c>
      <c r="P4108">
        <v>2</v>
      </c>
      <c r="Q4108" t="str">
        <f>CONCATENATE(C4108,E4108,G4108,I4108)</f>
        <v>34</v>
      </c>
    </row>
    <row r="4109" spans="1:17" x14ac:dyDescent="0.25">
      <c r="A4109">
        <v>4605</v>
      </c>
      <c r="F4109">
        <v>178.54958099999999</v>
      </c>
      <c r="G4109" s="4">
        <v>3</v>
      </c>
      <c r="H4109">
        <v>179.33764199999999</v>
      </c>
      <c r="I4109" s="3">
        <v>4</v>
      </c>
      <c r="P4109">
        <v>2</v>
      </c>
      <c r="Q4109" t="str">
        <f>CONCATENATE(C4109,E4109,G4109,I4109)</f>
        <v>34</v>
      </c>
    </row>
    <row r="4110" spans="1:17" x14ac:dyDescent="0.25">
      <c r="A4110">
        <v>4606</v>
      </c>
      <c r="D4110">
        <v>196.54227</v>
      </c>
      <c r="E4110" s="5">
        <v>2</v>
      </c>
      <c r="F4110">
        <v>178.59222299999999</v>
      </c>
      <c r="G4110" s="4">
        <v>3</v>
      </c>
      <c r="H4110">
        <v>179.161269</v>
      </c>
      <c r="I4110" s="3">
        <v>4</v>
      </c>
      <c r="P4110">
        <v>3</v>
      </c>
      <c r="Q4110" t="str">
        <f>CONCATENATE(C4110,E4110,G4110,I4110)</f>
        <v>234</v>
      </c>
    </row>
    <row r="4111" spans="1:17" x14ac:dyDescent="0.25">
      <c r="A4111">
        <v>4607</v>
      </c>
      <c r="D4111">
        <v>196.608161</v>
      </c>
      <c r="E4111" s="5">
        <v>2</v>
      </c>
      <c r="F4111">
        <v>178.52223099999998</v>
      </c>
      <c r="G4111" s="4">
        <v>3</v>
      </c>
      <c r="P4111">
        <v>2</v>
      </c>
      <c r="Q4111" t="str">
        <f>CONCATENATE(C4111,E4111,G4111,I4111)</f>
        <v>23</v>
      </c>
    </row>
    <row r="4112" spans="1:17" x14ac:dyDescent="0.25">
      <c r="A4112">
        <v>4608</v>
      </c>
      <c r="D4112">
        <v>196.58080999999999</v>
      </c>
      <c r="E4112" s="5">
        <v>2</v>
      </c>
      <c r="P4112">
        <v>1</v>
      </c>
      <c r="Q4112" t="str">
        <f>CONCATENATE(C4112,E4112,G4112,I4112)</f>
        <v>2</v>
      </c>
    </row>
    <row r="4113" spans="1:17" x14ac:dyDescent="0.25">
      <c r="A4113">
        <v>4609</v>
      </c>
      <c r="D4113">
        <v>196.535651</v>
      </c>
      <c r="E4113" s="5">
        <v>2</v>
      </c>
      <c r="P4113">
        <v>1</v>
      </c>
      <c r="Q4113" t="str">
        <f>CONCATENATE(C4113,E4113,G4113,I4113)</f>
        <v>2</v>
      </c>
    </row>
    <row r="4114" spans="1:17" x14ac:dyDescent="0.25">
      <c r="A4114">
        <v>4610</v>
      </c>
      <c r="D4114">
        <v>196.584968</v>
      </c>
      <c r="E4114" s="5">
        <v>2</v>
      </c>
      <c r="P4114">
        <v>1</v>
      </c>
      <c r="Q4114" t="str">
        <f>CONCATENATE(C4114,E4114,G4114,I4114)</f>
        <v>2</v>
      </c>
    </row>
    <row r="4115" spans="1:17" x14ac:dyDescent="0.25">
      <c r="A4115">
        <v>4611</v>
      </c>
      <c r="D4115">
        <v>196.608215</v>
      </c>
      <c r="E4115" s="5">
        <v>2</v>
      </c>
      <c r="P4115">
        <v>1</v>
      </c>
      <c r="Q4115" t="str">
        <f>CONCATENATE(C4115,E4115,G4115,I4115)</f>
        <v>2</v>
      </c>
    </row>
    <row r="4116" spans="1:17" x14ac:dyDescent="0.25">
      <c r="A4116">
        <v>4612</v>
      </c>
      <c r="D4116">
        <v>196.590869</v>
      </c>
      <c r="E4116" s="5">
        <v>2</v>
      </c>
      <c r="P4116">
        <v>1</v>
      </c>
      <c r="Q4116" t="str">
        <f>CONCATENATE(C4116,E4116,G4116,I4116)</f>
        <v>2</v>
      </c>
    </row>
    <row r="4117" spans="1:17" x14ac:dyDescent="0.25">
      <c r="A4117">
        <v>4613</v>
      </c>
      <c r="D4117">
        <v>196.57737299999999</v>
      </c>
      <c r="E4117" s="5">
        <v>2</v>
      </c>
      <c r="P4117">
        <v>1</v>
      </c>
      <c r="Q4117" t="str">
        <f>CONCATENATE(C4117,E4117,G4117,I4117)</f>
        <v>2</v>
      </c>
    </row>
    <row r="4118" spans="1:17" x14ac:dyDescent="0.25">
      <c r="A4118">
        <v>4614</v>
      </c>
      <c r="B4118">
        <v>202.942924</v>
      </c>
      <c r="C4118" s="2">
        <v>1</v>
      </c>
      <c r="D4118">
        <v>196.551253</v>
      </c>
      <c r="E4118" s="5">
        <v>2</v>
      </c>
      <c r="P4118">
        <v>2</v>
      </c>
      <c r="Q4118" t="str">
        <f>CONCATENATE(C4118,E4118,G4118,I4118)</f>
        <v>12</v>
      </c>
    </row>
    <row r="4119" spans="1:17" x14ac:dyDescent="0.25">
      <c r="A4119">
        <v>4615</v>
      </c>
      <c r="B4119">
        <v>203.012664</v>
      </c>
      <c r="C4119" s="2">
        <v>1</v>
      </c>
      <c r="D4119">
        <v>196.58609300000001</v>
      </c>
      <c r="E4119" s="5">
        <v>2</v>
      </c>
      <c r="P4119">
        <v>2</v>
      </c>
      <c r="Q4119" t="str">
        <f>CONCATENATE(C4119,E4119,G4119,I4119)</f>
        <v>12</v>
      </c>
    </row>
    <row r="4120" spans="1:17" x14ac:dyDescent="0.25">
      <c r="A4120">
        <v>4616</v>
      </c>
      <c r="B4120">
        <v>202.99927099999999</v>
      </c>
      <c r="C4120" s="2">
        <v>1</v>
      </c>
      <c r="D4120">
        <v>196.60251499999998</v>
      </c>
      <c r="E4120" s="5">
        <v>2</v>
      </c>
      <c r="P4120">
        <v>2</v>
      </c>
      <c r="Q4120" t="str">
        <f>CONCATENATE(C4120,E4120,G4120,I4120)</f>
        <v>12</v>
      </c>
    </row>
    <row r="4121" spans="1:17" x14ac:dyDescent="0.25">
      <c r="A4121">
        <v>4617</v>
      </c>
      <c r="B4121">
        <v>202.99946899999998</v>
      </c>
      <c r="C4121" s="2">
        <v>1</v>
      </c>
      <c r="D4121">
        <v>196.54227</v>
      </c>
      <c r="E4121" s="5">
        <v>2</v>
      </c>
      <c r="P4121">
        <v>2</v>
      </c>
      <c r="Q4121" t="str">
        <f>CONCATENATE(C4121,E4121,G4121,I4121)</f>
        <v>12</v>
      </c>
    </row>
    <row r="4122" spans="1:17" x14ac:dyDescent="0.25">
      <c r="A4122">
        <v>4618</v>
      </c>
      <c r="B4122">
        <v>203.0181</v>
      </c>
      <c r="C4122" s="2">
        <v>1</v>
      </c>
      <c r="D4122">
        <v>196.54227</v>
      </c>
      <c r="E4122" s="5">
        <v>2</v>
      </c>
      <c r="P4122">
        <v>2</v>
      </c>
      <c r="Q4122" t="str">
        <f>CONCATENATE(C4122,E4122,G4122,I4122)</f>
        <v>12</v>
      </c>
    </row>
    <row r="4123" spans="1:17" x14ac:dyDescent="0.25">
      <c r="A4123">
        <v>4619</v>
      </c>
      <c r="B4123">
        <v>202.996959</v>
      </c>
      <c r="C4123" s="2">
        <v>1</v>
      </c>
      <c r="P4123">
        <v>1</v>
      </c>
      <c r="Q4123" t="str">
        <f>CONCATENATE(C4123,E4123,G4123,I4123)</f>
        <v>1</v>
      </c>
    </row>
    <row r="4124" spans="1:17" x14ac:dyDescent="0.25">
      <c r="A4124">
        <v>4620</v>
      </c>
      <c r="B4124">
        <v>202.94343899999998</v>
      </c>
      <c r="C4124" s="2">
        <v>1</v>
      </c>
      <c r="P4124">
        <v>1</v>
      </c>
      <c r="Q4124" t="str">
        <f>CONCATENATE(C4124,E4124,G4124,I4124)</f>
        <v>1</v>
      </c>
    </row>
    <row r="4125" spans="1:17" x14ac:dyDescent="0.25">
      <c r="A4125">
        <v>4621</v>
      </c>
      <c r="B4125">
        <v>202.96186</v>
      </c>
      <c r="C4125" s="2">
        <v>1</v>
      </c>
      <c r="H4125">
        <v>199.706523</v>
      </c>
      <c r="I4125" s="3">
        <v>4</v>
      </c>
      <c r="P4125">
        <v>2</v>
      </c>
      <c r="Q4125" t="str">
        <f>CONCATENATE(C4125,E4125,G4125,I4125)</f>
        <v>14</v>
      </c>
    </row>
    <row r="4126" spans="1:17" x14ac:dyDescent="0.25">
      <c r="A4126">
        <v>4622</v>
      </c>
      <c r="B4126">
        <v>203.07018599999998</v>
      </c>
      <c r="C4126" s="2">
        <v>1</v>
      </c>
      <c r="F4126">
        <v>200.658637</v>
      </c>
      <c r="G4126" s="4">
        <v>3</v>
      </c>
      <c r="H4126">
        <v>199.704677</v>
      </c>
      <c r="I4126" s="3">
        <v>4</v>
      </c>
      <c r="P4126">
        <v>3</v>
      </c>
      <c r="Q4126" t="str">
        <f>CONCATENATE(C4126,E4126,G4126,I4126)</f>
        <v>134</v>
      </c>
    </row>
    <row r="4127" spans="1:17" x14ac:dyDescent="0.25">
      <c r="A4127">
        <v>4623</v>
      </c>
      <c r="B4127">
        <v>203.08126799999999</v>
      </c>
      <c r="C4127" s="2">
        <v>1</v>
      </c>
      <c r="F4127">
        <v>200.58618100000001</v>
      </c>
      <c r="G4127" s="4">
        <v>3</v>
      </c>
      <c r="H4127">
        <v>199.69466299999999</v>
      </c>
      <c r="I4127" s="3">
        <v>4</v>
      </c>
      <c r="P4127">
        <v>3</v>
      </c>
      <c r="Q4127" t="str">
        <f>CONCATENATE(C4127,E4127,G4127,I4127)</f>
        <v>134</v>
      </c>
    </row>
    <row r="4128" spans="1:17" x14ac:dyDescent="0.25">
      <c r="A4128">
        <v>4624</v>
      </c>
      <c r="B4128">
        <v>202.942924</v>
      </c>
      <c r="C4128" s="2">
        <v>1</v>
      </c>
      <c r="F4128">
        <v>200.60101599999999</v>
      </c>
      <c r="G4128" s="4">
        <v>3</v>
      </c>
      <c r="H4128">
        <v>199.70852199999999</v>
      </c>
      <c r="I4128" s="3">
        <v>4</v>
      </c>
      <c r="P4128">
        <v>3</v>
      </c>
      <c r="Q4128" t="str">
        <f>CONCATENATE(C4128,E4128,G4128,I4128)</f>
        <v>134</v>
      </c>
    </row>
    <row r="4129" spans="1:17" x14ac:dyDescent="0.25">
      <c r="A4129">
        <v>4625</v>
      </c>
      <c r="F4129">
        <v>200.646995</v>
      </c>
      <c r="G4129" s="4">
        <v>3</v>
      </c>
      <c r="H4129">
        <v>199.739158</v>
      </c>
      <c r="I4129" s="3">
        <v>4</v>
      </c>
      <c r="P4129">
        <v>2</v>
      </c>
      <c r="Q4129" t="str">
        <f>CONCATENATE(C4129,E4129,G4129,I4129)</f>
        <v>34</v>
      </c>
    </row>
    <row r="4130" spans="1:17" x14ac:dyDescent="0.25">
      <c r="A4130">
        <v>4626</v>
      </c>
      <c r="F4130">
        <v>200.669006</v>
      </c>
      <c r="G4130" s="4">
        <v>3</v>
      </c>
      <c r="H4130">
        <v>199.74444499999998</v>
      </c>
      <c r="I4130" s="3">
        <v>4</v>
      </c>
      <c r="P4130">
        <v>2</v>
      </c>
      <c r="Q4130" t="str">
        <f>CONCATENATE(C4130,E4130,G4130,I4130)</f>
        <v>34</v>
      </c>
    </row>
    <row r="4131" spans="1:17" x14ac:dyDescent="0.25">
      <c r="A4131">
        <v>4627</v>
      </c>
      <c r="F4131">
        <v>200.71831800000001</v>
      </c>
      <c r="G4131" s="4">
        <v>3</v>
      </c>
      <c r="H4131">
        <v>199.66500400000001</v>
      </c>
      <c r="I4131" s="3">
        <v>4</v>
      </c>
      <c r="P4131">
        <v>2</v>
      </c>
      <c r="Q4131" t="str">
        <f>CONCATENATE(C4131,E4131,G4131,I4131)</f>
        <v>34</v>
      </c>
    </row>
    <row r="4132" spans="1:17" x14ac:dyDescent="0.25">
      <c r="A4132">
        <v>4628</v>
      </c>
      <c r="F4132">
        <v>200.743056</v>
      </c>
      <c r="G4132" s="4">
        <v>3</v>
      </c>
      <c r="H4132">
        <v>199.68964299999999</v>
      </c>
      <c r="I4132" s="3">
        <v>4</v>
      </c>
      <c r="P4132">
        <v>2</v>
      </c>
      <c r="Q4132" t="str">
        <f>CONCATENATE(C4132,E4132,G4132,I4132)</f>
        <v>34</v>
      </c>
    </row>
    <row r="4133" spans="1:17" x14ac:dyDescent="0.25">
      <c r="A4133">
        <v>4629</v>
      </c>
      <c r="F4133">
        <v>200.74023</v>
      </c>
      <c r="G4133" s="4">
        <v>3</v>
      </c>
      <c r="H4133">
        <v>199.672504</v>
      </c>
      <c r="I4133" s="3">
        <v>4</v>
      </c>
      <c r="P4133">
        <v>2</v>
      </c>
      <c r="Q4133" t="str">
        <f>CONCATENATE(C4133,E4133,G4133,I4133)</f>
        <v>34</v>
      </c>
    </row>
    <row r="4134" spans="1:17" x14ac:dyDescent="0.25">
      <c r="A4134">
        <v>4630</v>
      </c>
      <c r="F4134">
        <v>200.73792599999999</v>
      </c>
      <c r="G4134" s="4">
        <v>3</v>
      </c>
      <c r="H4134">
        <v>199.69112699999999</v>
      </c>
      <c r="I4134" s="3">
        <v>4</v>
      </c>
      <c r="P4134">
        <v>2</v>
      </c>
      <c r="Q4134" t="str">
        <f>CONCATENATE(C4134,E4134,G4134,I4134)</f>
        <v>34</v>
      </c>
    </row>
    <row r="4135" spans="1:17" x14ac:dyDescent="0.25">
      <c r="A4135">
        <v>4631</v>
      </c>
      <c r="D4135">
        <v>215.551681</v>
      </c>
      <c r="E4135" s="5">
        <v>2</v>
      </c>
      <c r="F4135">
        <v>200.70939199999998</v>
      </c>
      <c r="G4135" s="4">
        <v>3</v>
      </c>
      <c r="H4135">
        <v>199.74356799999998</v>
      </c>
      <c r="I4135" s="3">
        <v>4</v>
      </c>
      <c r="P4135">
        <v>3</v>
      </c>
      <c r="Q4135" t="str">
        <f>CONCATENATE(C4135,E4135,G4135,I4135)</f>
        <v>234</v>
      </c>
    </row>
    <row r="4136" spans="1:17" x14ac:dyDescent="0.25">
      <c r="A4136">
        <v>4632</v>
      </c>
      <c r="D4136">
        <v>215.48050900000001</v>
      </c>
      <c r="E4136" s="5">
        <v>2</v>
      </c>
      <c r="F4136">
        <v>200.635085</v>
      </c>
      <c r="G4136" s="4">
        <v>3</v>
      </c>
      <c r="H4136">
        <v>199.754863</v>
      </c>
      <c r="I4136" s="3">
        <v>4</v>
      </c>
      <c r="P4136">
        <v>3</v>
      </c>
      <c r="Q4136" t="str">
        <f>CONCATENATE(C4136,E4136,G4136,I4136)</f>
        <v>234</v>
      </c>
    </row>
    <row r="4137" spans="1:17" x14ac:dyDescent="0.25">
      <c r="A4137">
        <v>4633</v>
      </c>
      <c r="D4137">
        <v>215.56072599999999</v>
      </c>
      <c r="E4137" s="5">
        <v>2</v>
      </c>
      <c r="F4137">
        <v>200.630675</v>
      </c>
      <c r="G4137" s="4">
        <v>3</v>
      </c>
      <c r="H4137">
        <v>199.706523</v>
      </c>
      <c r="I4137" s="3">
        <v>4</v>
      </c>
      <c r="P4137">
        <v>3</v>
      </c>
      <c r="Q4137" t="str">
        <f>CONCATENATE(C4137,E4137,G4137,I4137)</f>
        <v>234</v>
      </c>
    </row>
    <row r="4138" spans="1:17" x14ac:dyDescent="0.25">
      <c r="A4138">
        <v>4634</v>
      </c>
      <c r="D4138">
        <v>215.50314800000001</v>
      </c>
      <c r="E4138" s="5">
        <v>2</v>
      </c>
      <c r="F4138">
        <v>200.67213699999999</v>
      </c>
      <c r="G4138" s="4">
        <v>3</v>
      </c>
      <c r="P4138">
        <v>2</v>
      </c>
      <c r="Q4138" t="str">
        <f>CONCATENATE(C4138,E4138,G4138,I4138)</f>
        <v>23</v>
      </c>
    </row>
    <row r="4139" spans="1:17" x14ac:dyDescent="0.25">
      <c r="A4139">
        <v>4635</v>
      </c>
      <c r="D4139">
        <v>215.55591899999999</v>
      </c>
      <c r="E4139" s="5">
        <v>2</v>
      </c>
      <c r="F4139">
        <v>200.658637</v>
      </c>
      <c r="G4139" s="4">
        <v>3</v>
      </c>
      <c r="P4139">
        <v>2</v>
      </c>
      <c r="Q4139" t="str">
        <f>CONCATENATE(C4139,E4139,G4139,I4139)</f>
        <v>23</v>
      </c>
    </row>
    <row r="4140" spans="1:17" x14ac:dyDescent="0.25">
      <c r="A4140">
        <v>4636</v>
      </c>
      <c r="D4140">
        <v>215.539897</v>
      </c>
      <c r="E4140" s="5">
        <v>2</v>
      </c>
      <c r="P4140">
        <v>1</v>
      </c>
      <c r="Q4140" t="str">
        <f>CONCATENATE(C4140,E4140,G4140,I4140)</f>
        <v>2</v>
      </c>
    </row>
    <row r="4141" spans="1:17" x14ac:dyDescent="0.25">
      <c r="A4141">
        <v>4637</v>
      </c>
      <c r="D4141">
        <v>215.52165099999999</v>
      </c>
      <c r="E4141" s="5">
        <v>2</v>
      </c>
      <c r="P4141">
        <v>1</v>
      </c>
      <c r="Q4141" t="str">
        <f>CONCATENATE(C4141,E4141,G4141,I4141)</f>
        <v>2</v>
      </c>
    </row>
    <row r="4142" spans="1:17" x14ac:dyDescent="0.25">
      <c r="A4142">
        <v>4638</v>
      </c>
      <c r="D4142">
        <v>215.54480699999999</v>
      </c>
      <c r="E4142" s="5">
        <v>2</v>
      </c>
      <c r="P4142">
        <v>1</v>
      </c>
      <c r="Q4142" t="str">
        <f>CONCATENATE(C4142,E4142,G4142,I4142)</f>
        <v>2</v>
      </c>
    </row>
    <row r="4143" spans="1:17" x14ac:dyDescent="0.25">
      <c r="A4143">
        <v>4639</v>
      </c>
      <c r="D4143">
        <v>215.494</v>
      </c>
      <c r="E4143" s="5">
        <v>2</v>
      </c>
      <c r="P4143">
        <v>1</v>
      </c>
      <c r="Q4143" t="str">
        <f>CONCATENATE(C4143,E4143,G4143,I4143)</f>
        <v>2</v>
      </c>
    </row>
    <row r="4144" spans="1:17" x14ac:dyDescent="0.25">
      <c r="A4144">
        <v>4640</v>
      </c>
      <c r="B4144">
        <v>221.08320000000001</v>
      </c>
      <c r="C4144" s="2">
        <v>1</v>
      </c>
      <c r="D4144">
        <v>215.48510999999999</v>
      </c>
      <c r="E4144" s="5">
        <v>2</v>
      </c>
      <c r="P4144">
        <v>2</v>
      </c>
      <c r="Q4144" t="str">
        <f>CONCATENATE(C4144,E4144,G4144,I4144)</f>
        <v>12</v>
      </c>
    </row>
    <row r="4145" spans="1:17" x14ac:dyDescent="0.25">
      <c r="A4145">
        <v>4641</v>
      </c>
      <c r="B4145">
        <v>221.055341</v>
      </c>
      <c r="C4145" s="2">
        <v>1</v>
      </c>
      <c r="D4145">
        <v>215.551681</v>
      </c>
      <c r="E4145" s="5">
        <v>2</v>
      </c>
      <c r="P4145">
        <v>2</v>
      </c>
      <c r="Q4145" t="str">
        <f>CONCATENATE(C4145,E4145,G4145,I4145)</f>
        <v>12</v>
      </c>
    </row>
    <row r="4146" spans="1:17" x14ac:dyDescent="0.25">
      <c r="A4146">
        <v>4642</v>
      </c>
      <c r="B4146">
        <v>221.055341</v>
      </c>
      <c r="C4146" s="2">
        <v>1</v>
      </c>
      <c r="D4146">
        <v>215.34163000000001</v>
      </c>
      <c r="E4146" s="5">
        <v>2</v>
      </c>
      <c r="P4146">
        <v>2</v>
      </c>
      <c r="Q4146" t="str">
        <f>CONCATENATE(C4146,E4146,G4146,I4146)</f>
        <v>12</v>
      </c>
    </row>
    <row r="4147" spans="1:17" x14ac:dyDescent="0.25">
      <c r="A4147">
        <v>4643</v>
      </c>
      <c r="B4147">
        <v>221.06820999999999</v>
      </c>
      <c r="C4147" s="2">
        <v>1</v>
      </c>
      <c r="D4147">
        <v>215.551681</v>
      </c>
      <c r="E4147" s="5">
        <v>2</v>
      </c>
      <c r="P4147">
        <v>2</v>
      </c>
      <c r="Q4147" t="str">
        <f>CONCATENATE(C4147,E4147,G4147,I4147)</f>
        <v>12</v>
      </c>
    </row>
    <row r="4148" spans="1:17" x14ac:dyDescent="0.25">
      <c r="A4148">
        <v>4644</v>
      </c>
      <c r="B4148">
        <v>221.09425999999999</v>
      </c>
      <c r="C4148" s="2">
        <v>1</v>
      </c>
      <c r="D4148">
        <v>215.551681</v>
      </c>
      <c r="E4148" s="5">
        <v>2</v>
      </c>
      <c r="P4148">
        <v>2</v>
      </c>
      <c r="Q4148" t="str">
        <f>CONCATENATE(C4148,E4148,G4148,I4148)</f>
        <v>12</v>
      </c>
    </row>
    <row r="4149" spans="1:17" x14ac:dyDescent="0.25">
      <c r="A4149">
        <v>4645</v>
      </c>
      <c r="B4149">
        <v>221.106561</v>
      </c>
      <c r="C4149" s="2">
        <v>1</v>
      </c>
      <c r="P4149">
        <v>1</v>
      </c>
      <c r="Q4149" t="str">
        <f>CONCATENATE(C4149,E4149,G4149,I4149)</f>
        <v>1</v>
      </c>
    </row>
    <row r="4150" spans="1:17" x14ac:dyDescent="0.25">
      <c r="A4150">
        <v>4646</v>
      </c>
      <c r="B4150">
        <v>221.14599799999999</v>
      </c>
      <c r="C4150" s="2">
        <v>1</v>
      </c>
      <c r="P4150">
        <v>1</v>
      </c>
      <c r="Q4150" t="str">
        <f>CONCATENATE(C4150,E4150,G4150,I4150)</f>
        <v>1</v>
      </c>
    </row>
    <row r="4151" spans="1:17" x14ac:dyDescent="0.25">
      <c r="A4151">
        <v>4647</v>
      </c>
      <c r="B4151">
        <v>221.03771599999999</v>
      </c>
      <c r="C4151" s="2">
        <v>1</v>
      </c>
      <c r="H4151">
        <v>217.267133</v>
      </c>
      <c r="I4151" s="3">
        <v>4</v>
      </c>
      <c r="P4151">
        <v>2</v>
      </c>
      <c r="Q4151" t="str">
        <f>CONCATENATE(C4151,E4151,G4151,I4151)</f>
        <v>14</v>
      </c>
    </row>
    <row r="4152" spans="1:17" x14ac:dyDescent="0.25">
      <c r="A4152">
        <v>4648</v>
      </c>
      <c r="B4152">
        <v>221.060923</v>
      </c>
      <c r="C4152" s="2">
        <v>1</v>
      </c>
      <c r="H4152">
        <v>217.284809</v>
      </c>
      <c r="I4152" s="3">
        <v>4</v>
      </c>
      <c r="P4152">
        <v>2</v>
      </c>
      <c r="Q4152" t="str">
        <f>CONCATENATE(C4152,E4152,G4152,I4152)</f>
        <v>14</v>
      </c>
    </row>
    <row r="4153" spans="1:17" x14ac:dyDescent="0.25">
      <c r="A4153">
        <v>4649</v>
      </c>
      <c r="B4153">
        <v>221.05823599999999</v>
      </c>
      <c r="C4153" s="2">
        <v>1</v>
      </c>
      <c r="H4153">
        <v>217.29514699999999</v>
      </c>
      <c r="I4153" s="3">
        <v>4</v>
      </c>
      <c r="P4153">
        <v>2</v>
      </c>
      <c r="Q4153" t="str">
        <f>CONCATENATE(C4153,E4153,G4153,I4153)</f>
        <v>14</v>
      </c>
    </row>
    <row r="4154" spans="1:17" x14ac:dyDescent="0.25">
      <c r="A4154">
        <v>4650</v>
      </c>
      <c r="B4154">
        <v>220.91196400000001</v>
      </c>
      <c r="C4154" s="2">
        <v>1</v>
      </c>
      <c r="F4154">
        <v>219.17945599999999</v>
      </c>
      <c r="G4154" s="4">
        <v>3</v>
      </c>
      <c r="H4154">
        <v>217.250542</v>
      </c>
      <c r="I4154" s="3">
        <v>4</v>
      </c>
      <c r="P4154">
        <v>3</v>
      </c>
      <c r="Q4154" t="str">
        <f>CONCATENATE(C4154,E4154,G4154,I4154)</f>
        <v>134</v>
      </c>
    </row>
    <row r="4155" spans="1:17" x14ac:dyDescent="0.25">
      <c r="A4155">
        <v>4651</v>
      </c>
      <c r="B4155">
        <v>220.96395999999999</v>
      </c>
      <c r="C4155" s="2">
        <v>1</v>
      </c>
      <c r="F4155">
        <v>219.17945599999999</v>
      </c>
      <c r="G4155" s="4">
        <v>3</v>
      </c>
      <c r="H4155">
        <v>217.248526</v>
      </c>
      <c r="I4155" s="3">
        <v>4</v>
      </c>
      <c r="P4155">
        <v>3</v>
      </c>
      <c r="Q4155" t="str">
        <f>CONCATENATE(C4155,E4155,G4155,I4155)</f>
        <v>134</v>
      </c>
    </row>
    <row r="4156" spans="1:17" x14ac:dyDescent="0.25">
      <c r="A4156">
        <v>4652</v>
      </c>
      <c r="B4156">
        <v>221.08320000000001</v>
      </c>
      <c r="C4156" s="2">
        <v>1</v>
      </c>
      <c r="F4156">
        <v>219.17945599999999</v>
      </c>
      <c r="G4156" s="4">
        <v>3</v>
      </c>
      <c r="H4156">
        <v>217.259793</v>
      </c>
      <c r="I4156" s="3">
        <v>4</v>
      </c>
      <c r="P4156">
        <v>3</v>
      </c>
      <c r="Q4156" t="str">
        <f>CONCATENATE(C4156,E4156,G4156,I4156)</f>
        <v>134</v>
      </c>
    </row>
    <row r="4157" spans="1:17" x14ac:dyDescent="0.25">
      <c r="A4157">
        <v>4653</v>
      </c>
      <c r="F4157">
        <v>219.24106599999999</v>
      </c>
      <c r="G4157" s="4">
        <v>3</v>
      </c>
      <c r="H4157">
        <v>217.25400500000001</v>
      </c>
      <c r="I4157" s="3">
        <v>4</v>
      </c>
      <c r="P4157">
        <v>2</v>
      </c>
      <c r="Q4157" t="str">
        <f>CONCATENATE(C4157,E4157,G4157,I4157)</f>
        <v>34</v>
      </c>
    </row>
    <row r="4158" spans="1:17" x14ac:dyDescent="0.25">
      <c r="A4158">
        <v>4654</v>
      </c>
      <c r="F4158">
        <v>219.21878899999999</v>
      </c>
      <c r="G4158" s="4">
        <v>3</v>
      </c>
      <c r="H4158">
        <v>217.27524700000001</v>
      </c>
      <c r="I4158" s="3">
        <v>4</v>
      </c>
      <c r="P4158">
        <v>2</v>
      </c>
      <c r="Q4158" t="str">
        <f>CONCATENATE(C4158,E4158,G4158,I4158)</f>
        <v>34</v>
      </c>
    </row>
    <row r="4159" spans="1:17" x14ac:dyDescent="0.25">
      <c r="A4159">
        <v>4655</v>
      </c>
      <c r="F4159">
        <v>219.22969499999999</v>
      </c>
      <c r="G4159" s="4">
        <v>3</v>
      </c>
      <c r="H4159">
        <v>217.27995100000001</v>
      </c>
      <c r="I4159" s="3">
        <v>4</v>
      </c>
      <c r="P4159">
        <v>2</v>
      </c>
      <c r="Q4159" t="str">
        <f>CONCATENATE(C4159,E4159,G4159,I4159)</f>
        <v>34</v>
      </c>
    </row>
    <row r="4160" spans="1:17" x14ac:dyDescent="0.25">
      <c r="A4160">
        <v>4656</v>
      </c>
      <c r="F4160">
        <v>219.22865999999999</v>
      </c>
      <c r="G4160" s="4">
        <v>3</v>
      </c>
      <c r="H4160">
        <v>217.27354199999999</v>
      </c>
      <c r="I4160" s="3">
        <v>4</v>
      </c>
      <c r="P4160">
        <v>2</v>
      </c>
      <c r="Q4160" t="str">
        <f>CONCATENATE(C4160,E4160,G4160,I4160)</f>
        <v>34</v>
      </c>
    </row>
    <row r="4161" spans="1:17" x14ac:dyDescent="0.25">
      <c r="A4161">
        <v>4657</v>
      </c>
      <c r="F4161">
        <v>219.20710800000001</v>
      </c>
      <c r="G4161" s="4">
        <v>3</v>
      </c>
      <c r="H4161">
        <v>217.22356099999999</v>
      </c>
      <c r="I4161" s="3">
        <v>4</v>
      </c>
      <c r="P4161">
        <v>2</v>
      </c>
      <c r="Q4161" t="str">
        <f>CONCATENATE(C4161,E4161,G4161,I4161)</f>
        <v>34</v>
      </c>
    </row>
    <row r="4162" spans="1:17" x14ac:dyDescent="0.25">
      <c r="A4162">
        <v>4658</v>
      </c>
      <c r="D4162">
        <v>231.69827599999999</v>
      </c>
      <c r="E4162" s="5">
        <v>2</v>
      </c>
      <c r="F4162">
        <v>219.21558400000001</v>
      </c>
      <c r="G4162" s="4">
        <v>3</v>
      </c>
      <c r="H4162">
        <v>217.20562699999999</v>
      </c>
      <c r="I4162" s="3">
        <v>4</v>
      </c>
      <c r="P4162">
        <v>3</v>
      </c>
      <c r="Q4162" t="str">
        <f>CONCATENATE(C4162,E4162,G4162,I4162)</f>
        <v>234</v>
      </c>
    </row>
    <row r="4163" spans="1:17" x14ac:dyDescent="0.25">
      <c r="A4163">
        <v>4659</v>
      </c>
      <c r="D4163">
        <v>231.666179</v>
      </c>
      <c r="E4163" s="5">
        <v>2</v>
      </c>
      <c r="F4163">
        <v>219.191498</v>
      </c>
      <c r="G4163" s="4">
        <v>3</v>
      </c>
      <c r="H4163">
        <v>217.208935</v>
      </c>
      <c r="I4163" s="3">
        <v>4</v>
      </c>
      <c r="P4163">
        <v>3</v>
      </c>
      <c r="Q4163" t="str">
        <f>CONCATENATE(C4163,E4163,G4163,I4163)</f>
        <v>234</v>
      </c>
    </row>
    <row r="4164" spans="1:17" x14ac:dyDescent="0.25">
      <c r="A4164">
        <v>4660</v>
      </c>
      <c r="D4164">
        <v>231.681476</v>
      </c>
      <c r="E4164" s="5">
        <v>2</v>
      </c>
      <c r="F4164">
        <v>219.177336</v>
      </c>
      <c r="G4164" s="4">
        <v>3</v>
      </c>
      <c r="H4164">
        <v>217.267133</v>
      </c>
      <c r="I4164" s="3">
        <v>4</v>
      </c>
      <c r="P4164">
        <v>3</v>
      </c>
      <c r="Q4164" t="str">
        <f>CONCATENATE(C4164,E4164,G4164,I4164)</f>
        <v>234</v>
      </c>
    </row>
    <row r="4165" spans="1:17" x14ac:dyDescent="0.25">
      <c r="A4165">
        <v>4661</v>
      </c>
      <c r="D4165">
        <v>231.71579700000001</v>
      </c>
      <c r="E4165" s="5">
        <v>2</v>
      </c>
      <c r="F4165">
        <v>219.16095200000001</v>
      </c>
      <c r="G4165" s="4">
        <v>3</v>
      </c>
      <c r="P4165">
        <v>2</v>
      </c>
      <c r="Q4165" t="str">
        <f>CONCATENATE(C4165,E4165,G4165,I4165)</f>
        <v>23</v>
      </c>
    </row>
    <row r="4166" spans="1:17" x14ac:dyDescent="0.25">
      <c r="A4166">
        <v>4662</v>
      </c>
      <c r="D4166">
        <v>231.695018</v>
      </c>
      <c r="E4166" s="5">
        <v>2</v>
      </c>
      <c r="F4166">
        <v>219.12983800000001</v>
      </c>
      <c r="G4166" s="4">
        <v>3</v>
      </c>
      <c r="P4166">
        <v>2</v>
      </c>
      <c r="Q4166" t="str">
        <f>CONCATENATE(C4166,E4166,G4166,I4166)</f>
        <v>23</v>
      </c>
    </row>
    <row r="4167" spans="1:17" x14ac:dyDescent="0.25">
      <c r="A4167">
        <v>4663</v>
      </c>
      <c r="D4167">
        <v>231.717502</v>
      </c>
      <c r="E4167" s="5">
        <v>2</v>
      </c>
      <c r="F4167">
        <v>219.12647799999999</v>
      </c>
      <c r="G4167" s="4">
        <v>3</v>
      </c>
      <c r="P4167">
        <v>2</v>
      </c>
      <c r="Q4167" t="str">
        <f>CONCATENATE(C4167,E4167,G4167,I4167)</f>
        <v>23</v>
      </c>
    </row>
    <row r="4168" spans="1:17" x14ac:dyDescent="0.25">
      <c r="A4168">
        <v>4664</v>
      </c>
      <c r="D4168">
        <v>231.71341899999999</v>
      </c>
      <c r="E4168" s="5">
        <v>2</v>
      </c>
      <c r="F4168">
        <v>219.15211400000001</v>
      </c>
      <c r="G4168" s="4">
        <v>3</v>
      </c>
      <c r="P4168">
        <v>2</v>
      </c>
      <c r="Q4168" t="str">
        <f>CONCATENATE(C4168,E4168,G4168,I4168)</f>
        <v>23</v>
      </c>
    </row>
    <row r="4169" spans="1:17" x14ac:dyDescent="0.25">
      <c r="A4169">
        <v>4665</v>
      </c>
      <c r="D4169">
        <v>231.69093699999999</v>
      </c>
      <c r="E4169" s="5">
        <v>2</v>
      </c>
      <c r="F4169">
        <v>219.24483799999999</v>
      </c>
      <c r="G4169" s="4">
        <v>3</v>
      </c>
      <c r="P4169">
        <v>2</v>
      </c>
      <c r="Q4169" t="str">
        <f>CONCATENATE(C4169,E4169,G4169,I4169)</f>
        <v>23</v>
      </c>
    </row>
    <row r="4170" spans="1:17" x14ac:dyDescent="0.25">
      <c r="A4170">
        <v>4666</v>
      </c>
      <c r="D4170">
        <v>231.717039</v>
      </c>
      <c r="E4170" s="5">
        <v>2</v>
      </c>
      <c r="F4170">
        <v>219.17945599999999</v>
      </c>
      <c r="G4170" s="4">
        <v>3</v>
      </c>
      <c r="P4170">
        <v>2</v>
      </c>
      <c r="Q4170" t="str">
        <f>CONCATENATE(C4170,E4170,G4170,I4170)</f>
        <v>23</v>
      </c>
    </row>
    <row r="4171" spans="1:17" x14ac:dyDescent="0.25">
      <c r="A4171">
        <v>4667</v>
      </c>
      <c r="D4171">
        <v>231.686542</v>
      </c>
      <c r="E4171" s="5">
        <v>2</v>
      </c>
      <c r="F4171">
        <v>219.17945599999999</v>
      </c>
      <c r="G4171" s="4">
        <v>3</v>
      </c>
      <c r="P4171">
        <v>2</v>
      </c>
      <c r="Q4171" t="str">
        <f>CONCATENATE(C4171,E4171,G4171,I4171)</f>
        <v>23</v>
      </c>
    </row>
    <row r="4172" spans="1:17" x14ac:dyDescent="0.25">
      <c r="A4172">
        <v>4668</v>
      </c>
      <c r="D4172">
        <v>231.68101300000001</v>
      </c>
      <c r="E4172" s="5">
        <v>2</v>
      </c>
      <c r="P4172">
        <v>1</v>
      </c>
      <c r="Q4172" t="str">
        <f>CONCATENATE(C4172,E4172,G4172,I4172)</f>
        <v>2</v>
      </c>
    </row>
    <row r="4173" spans="1:17" x14ac:dyDescent="0.25">
      <c r="A4173">
        <v>4669</v>
      </c>
      <c r="D4173">
        <v>231.68447699999999</v>
      </c>
      <c r="E4173" s="5">
        <v>2</v>
      </c>
      <c r="P4173">
        <v>1</v>
      </c>
      <c r="Q4173" t="str">
        <f>CONCATENATE(C4173,E4173,G4173,I4173)</f>
        <v>2</v>
      </c>
    </row>
    <row r="4174" spans="1:17" x14ac:dyDescent="0.25">
      <c r="A4174">
        <v>4670</v>
      </c>
      <c r="B4174">
        <v>239.20734400000001</v>
      </c>
      <c r="C4174" s="2">
        <v>1</v>
      </c>
      <c r="D4174">
        <v>231.70359999999999</v>
      </c>
      <c r="E4174" s="5">
        <v>2</v>
      </c>
      <c r="P4174">
        <v>2</v>
      </c>
      <c r="Q4174" t="str">
        <f>CONCATENATE(C4174,E4174,G4174,I4174)</f>
        <v>12</v>
      </c>
    </row>
    <row r="4175" spans="1:17" x14ac:dyDescent="0.25">
      <c r="A4175">
        <v>4671</v>
      </c>
      <c r="B4175">
        <v>239.210342</v>
      </c>
      <c r="C4175" s="2">
        <v>1</v>
      </c>
      <c r="D4175">
        <v>231.67568800000001</v>
      </c>
      <c r="E4175" s="5">
        <v>2</v>
      </c>
      <c r="P4175">
        <v>2</v>
      </c>
      <c r="Q4175" t="str">
        <f>CONCATENATE(C4175,E4175,G4175,I4175)</f>
        <v>12</v>
      </c>
    </row>
    <row r="4176" spans="1:17" x14ac:dyDescent="0.25">
      <c r="A4176">
        <v>4672</v>
      </c>
      <c r="B4176">
        <v>239.190496</v>
      </c>
      <c r="C4176" s="2">
        <v>1</v>
      </c>
      <c r="D4176">
        <v>231.65222299999999</v>
      </c>
      <c r="E4176" s="5">
        <v>2</v>
      </c>
      <c r="P4176">
        <v>2</v>
      </c>
      <c r="Q4176" t="str">
        <f>CONCATENATE(C4176,E4176,G4176,I4176)</f>
        <v>12</v>
      </c>
    </row>
    <row r="4177" spans="1:17" x14ac:dyDescent="0.25">
      <c r="A4177">
        <v>4673</v>
      </c>
      <c r="B4177">
        <v>239.19034199999999</v>
      </c>
      <c r="C4177" s="2">
        <v>1</v>
      </c>
      <c r="D4177">
        <v>231.69827599999999</v>
      </c>
      <c r="E4177" s="5">
        <v>2</v>
      </c>
      <c r="P4177">
        <v>2</v>
      </c>
      <c r="Q4177" t="str">
        <f>CONCATENATE(C4177,E4177,G4177,I4177)</f>
        <v>12</v>
      </c>
    </row>
    <row r="4178" spans="1:17" x14ac:dyDescent="0.25">
      <c r="A4178">
        <v>4674</v>
      </c>
      <c r="B4178">
        <v>239.17788300000001</v>
      </c>
      <c r="C4178" s="2">
        <v>1</v>
      </c>
      <c r="D4178">
        <v>231.69827599999999</v>
      </c>
      <c r="E4178" s="5">
        <v>2</v>
      </c>
      <c r="P4178">
        <v>2</v>
      </c>
      <c r="Q4178" t="str">
        <f>CONCATENATE(C4178,E4178,G4178,I4178)</f>
        <v>12</v>
      </c>
    </row>
    <row r="4179" spans="1:17" x14ac:dyDescent="0.25">
      <c r="A4179">
        <v>4675</v>
      </c>
      <c r="B4179">
        <v>239.21101400000001</v>
      </c>
      <c r="C4179" s="2">
        <v>1</v>
      </c>
      <c r="H4179">
        <v>232.50064599999999</v>
      </c>
      <c r="I4179" s="3">
        <v>4</v>
      </c>
      <c r="P4179">
        <v>2</v>
      </c>
      <c r="Q4179" t="str">
        <f>CONCATENATE(C4179,E4179,G4179,I4179)</f>
        <v>14</v>
      </c>
    </row>
    <row r="4180" spans="1:17" x14ac:dyDescent="0.25">
      <c r="A4180">
        <v>4676</v>
      </c>
      <c r="B4180">
        <v>239.211738</v>
      </c>
      <c r="C4180" s="2">
        <v>1</v>
      </c>
      <c r="H4180">
        <v>232.55615599999999</v>
      </c>
      <c r="I4180" s="3">
        <v>4</v>
      </c>
      <c r="P4180">
        <v>2</v>
      </c>
      <c r="Q4180" t="str">
        <f>CONCATENATE(C4180,E4180,G4180,I4180)</f>
        <v>14</v>
      </c>
    </row>
    <row r="4181" spans="1:17" x14ac:dyDescent="0.25">
      <c r="A4181">
        <v>4677</v>
      </c>
      <c r="B4181">
        <v>239.20610399999998</v>
      </c>
      <c r="C4181" s="2">
        <v>1</v>
      </c>
      <c r="H4181">
        <v>232.55693199999999</v>
      </c>
      <c r="I4181" s="3">
        <v>4</v>
      </c>
      <c r="P4181">
        <v>2</v>
      </c>
      <c r="Q4181" t="str">
        <f>CONCATENATE(C4181,E4181,G4181,I4181)</f>
        <v>14</v>
      </c>
    </row>
    <row r="4182" spans="1:17" x14ac:dyDescent="0.25">
      <c r="A4182">
        <v>4678</v>
      </c>
      <c r="B4182">
        <v>239.20977399999998</v>
      </c>
      <c r="C4182" s="2">
        <v>1</v>
      </c>
      <c r="H4182">
        <v>232.54628299999999</v>
      </c>
      <c r="I4182" s="3">
        <v>4</v>
      </c>
      <c r="P4182">
        <v>2</v>
      </c>
      <c r="Q4182" t="str">
        <f>CONCATENATE(C4182,E4182,G4182,I4182)</f>
        <v>14</v>
      </c>
    </row>
    <row r="4183" spans="1:17" x14ac:dyDescent="0.25">
      <c r="A4183">
        <v>4679</v>
      </c>
      <c r="B4183">
        <v>239.23029500000001</v>
      </c>
      <c r="C4183" s="2">
        <v>1</v>
      </c>
      <c r="H4183">
        <v>232.55641499999999</v>
      </c>
      <c r="I4183" s="3">
        <v>4</v>
      </c>
      <c r="P4183">
        <v>2</v>
      </c>
      <c r="Q4183" t="str">
        <f>CONCATENATE(C4183,E4183,G4183,I4183)</f>
        <v>14</v>
      </c>
    </row>
    <row r="4184" spans="1:17" x14ac:dyDescent="0.25">
      <c r="A4184">
        <v>4680</v>
      </c>
      <c r="B4184">
        <v>239.228588</v>
      </c>
      <c r="C4184" s="2">
        <v>1</v>
      </c>
      <c r="F4184">
        <v>235.41598299999998</v>
      </c>
      <c r="G4184" s="4">
        <v>3</v>
      </c>
      <c r="H4184">
        <v>232.53336300000001</v>
      </c>
      <c r="I4184" s="3">
        <v>4</v>
      </c>
      <c r="P4184">
        <v>3</v>
      </c>
      <c r="Q4184" t="str">
        <f>CONCATENATE(C4184,E4184,G4184,I4184)</f>
        <v>134</v>
      </c>
    </row>
    <row r="4185" spans="1:17" x14ac:dyDescent="0.25">
      <c r="A4185">
        <v>4681</v>
      </c>
      <c r="B4185">
        <v>239.20925700000001</v>
      </c>
      <c r="C4185" s="2">
        <v>1</v>
      </c>
      <c r="F4185">
        <v>235.50291999999999</v>
      </c>
      <c r="G4185" s="4">
        <v>3</v>
      </c>
      <c r="H4185">
        <v>232.497028</v>
      </c>
      <c r="I4185" s="3">
        <v>4</v>
      </c>
      <c r="P4185">
        <v>3</v>
      </c>
      <c r="Q4185" t="str">
        <f>CONCATENATE(C4185,E4185,G4185,I4185)</f>
        <v>134</v>
      </c>
    </row>
    <row r="4186" spans="1:17" x14ac:dyDescent="0.25">
      <c r="A4186">
        <v>4682</v>
      </c>
      <c r="B4186">
        <v>239.23546199999998</v>
      </c>
      <c r="C4186" s="2">
        <v>1</v>
      </c>
      <c r="F4186">
        <v>235.53692799999999</v>
      </c>
      <c r="G4186" s="4">
        <v>3</v>
      </c>
      <c r="H4186">
        <v>232.520027</v>
      </c>
      <c r="I4186" s="3">
        <v>4</v>
      </c>
      <c r="P4186">
        <v>3</v>
      </c>
      <c r="Q4186" t="str">
        <f>CONCATENATE(C4186,E4186,G4186,I4186)</f>
        <v>134</v>
      </c>
    </row>
    <row r="4187" spans="1:17" x14ac:dyDescent="0.25">
      <c r="A4187">
        <v>4683</v>
      </c>
      <c r="B4187">
        <v>239.28130899999999</v>
      </c>
      <c r="C4187" s="2">
        <v>1</v>
      </c>
      <c r="F4187">
        <v>235.52659199999999</v>
      </c>
      <c r="G4187" s="4">
        <v>3</v>
      </c>
      <c r="H4187">
        <v>232.53413899999998</v>
      </c>
      <c r="I4187" s="3">
        <v>4</v>
      </c>
      <c r="P4187">
        <v>3</v>
      </c>
      <c r="Q4187" t="str">
        <f>CONCATENATE(C4187,E4187,G4187,I4187)</f>
        <v>134</v>
      </c>
    </row>
    <row r="4188" spans="1:17" x14ac:dyDescent="0.25">
      <c r="A4188">
        <v>4684</v>
      </c>
      <c r="B4188">
        <v>239.20734400000001</v>
      </c>
      <c r="C4188" s="2">
        <v>1</v>
      </c>
      <c r="F4188">
        <v>235.50260900000001</v>
      </c>
      <c r="G4188" s="4">
        <v>3</v>
      </c>
      <c r="H4188">
        <v>232.537136</v>
      </c>
      <c r="I4188" s="3">
        <v>4</v>
      </c>
      <c r="P4188">
        <v>3</v>
      </c>
      <c r="Q4188" t="str">
        <f>CONCATENATE(C4188,E4188,G4188,I4188)</f>
        <v>134</v>
      </c>
    </row>
    <row r="4189" spans="1:17" x14ac:dyDescent="0.25">
      <c r="A4189">
        <v>4685</v>
      </c>
      <c r="B4189">
        <v>239.20734400000001</v>
      </c>
      <c r="C4189" s="2">
        <v>1</v>
      </c>
      <c r="F4189">
        <v>235.48126199999999</v>
      </c>
      <c r="G4189" s="4">
        <v>3</v>
      </c>
      <c r="H4189">
        <v>232.498062</v>
      </c>
      <c r="I4189" s="3">
        <v>4</v>
      </c>
      <c r="P4189">
        <v>3</v>
      </c>
      <c r="Q4189" t="str">
        <f>CONCATENATE(C4189,E4189,G4189,I4189)</f>
        <v>134</v>
      </c>
    </row>
    <row r="4190" spans="1:17" x14ac:dyDescent="0.25">
      <c r="A4190">
        <v>4686</v>
      </c>
      <c r="F4190">
        <v>235.50312600000001</v>
      </c>
      <c r="G4190" s="4">
        <v>3</v>
      </c>
      <c r="H4190">
        <v>232.588358</v>
      </c>
      <c r="I4190" s="3">
        <v>4</v>
      </c>
      <c r="P4190">
        <v>2</v>
      </c>
      <c r="Q4190" t="str">
        <f>CONCATENATE(C4190,E4190,G4190,I4190)</f>
        <v>34</v>
      </c>
    </row>
    <row r="4191" spans="1:17" x14ac:dyDescent="0.25">
      <c r="A4191">
        <v>4687</v>
      </c>
      <c r="F4191">
        <v>235.52137199999999</v>
      </c>
      <c r="G4191" s="4">
        <v>3</v>
      </c>
      <c r="H4191">
        <v>232.54612900000001</v>
      </c>
      <c r="I4191" s="3">
        <v>4</v>
      </c>
      <c r="P4191">
        <v>2</v>
      </c>
      <c r="Q4191" t="str">
        <f>CONCATENATE(C4191,E4191,G4191,I4191)</f>
        <v>34</v>
      </c>
    </row>
    <row r="4192" spans="1:17" x14ac:dyDescent="0.25">
      <c r="A4192">
        <v>4688</v>
      </c>
      <c r="D4192">
        <v>250.71586400000001</v>
      </c>
      <c r="E4192" s="5">
        <v>2</v>
      </c>
      <c r="F4192">
        <v>235.532276</v>
      </c>
      <c r="G4192" s="4">
        <v>3</v>
      </c>
      <c r="H4192">
        <v>232.50064599999999</v>
      </c>
      <c r="I4192" s="3">
        <v>4</v>
      </c>
      <c r="P4192">
        <v>3</v>
      </c>
      <c r="Q4192" t="str">
        <f>CONCATENATE(C4192,E4192,G4192,I4192)</f>
        <v>234</v>
      </c>
    </row>
    <row r="4193" spans="1:17" x14ac:dyDescent="0.25">
      <c r="A4193">
        <v>4689</v>
      </c>
      <c r="D4193">
        <v>250.71973600000001</v>
      </c>
      <c r="E4193" s="5">
        <v>2</v>
      </c>
      <c r="F4193">
        <v>235.489687</v>
      </c>
      <c r="G4193" s="4">
        <v>3</v>
      </c>
      <c r="H4193">
        <v>232.50064599999999</v>
      </c>
      <c r="I4193" s="3">
        <v>4</v>
      </c>
      <c r="P4193">
        <v>3</v>
      </c>
      <c r="Q4193" t="str">
        <f>CONCATENATE(C4193,E4193,G4193,I4193)</f>
        <v>234</v>
      </c>
    </row>
    <row r="4194" spans="1:17" x14ac:dyDescent="0.25">
      <c r="A4194">
        <v>4690</v>
      </c>
      <c r="D4194">
        <v>250.63150899999999</v>
      </c>
      <c r="E4194" s="5">
        <v>2</v>
      </c>
      <c r="F4194">
        <v>235.50798399999999</v>
      </c>
      <c r="G4194" s="4">
        <v>3</v>
      </c>
      <c r="H4194">
        <v>232.50064599999999</v>
      </c>
      <c r="I4194" s="3">
        <v>4</v>
      </c>
      <c r="P4194">
        <v>3</v>
      </c>
      <c r="Q4194" t="str">
        <f>CONCATENATE(C4194,E4194,G4194,I4194)</f>
        <v>234</v>
      </c>
    </row>
    <row r="4195" spans="1:17" x14ac:dyDescent="0.25">
      <c r="A4195">
        <v>4691</v>
      </c>
      <c r="D4195">
        <v>250.71637900000002</v>
      </c>
      <c r="E4195" s="5">
        <v>2</v>
      </c>
      <c r="F4195">
        <v>235.451853</v>
      </c>
      <c r="G4195" s="4">
        <v>3</v>
      </c>
      <c r="P4195">
        <v>2</v>
      </c>
      <c r="Q4195" t="str">
        <f>CONCATENATE(C4195,E4195,G4195,I4195)</f>
        <v>23</v>
      </c>
    </row>
    <row r="4196" spans="1:17" x14ac:dyDescent="0.25">
      <c r="A4196">
        <v>4692</v>
      </c>
      <c r="D4196">
        <v>250.700514</v>
      </c>
      <c r="E4196" s="5">
        <v>2</v>
      </c>
      <c r="F4196">
        <v>235.46787599999999</v>
      </c>
      <c r="G4196" s="4">
        <v>3</v>
      </c>
      <c r="P4196">
        <v>2</v>
      </c>
      <c r="Q4196" t="str">
        <f>CONCATENATE(C4196,E4196,G4196,I4196)</f>
        <v>23</v>
      </c>
    </row>
    <row r="4197" spans="1:17" x14ac:dyDescent="0.25">
      <c r="A4197">
        <v>4693</v>
      </c>
      <c r="D4197">
        <v>250.73596700000002</v>
      </c>
      <c r="E4197" s="5">
        <v>2</v>
      </c>
      <c r="F4197">
        <v>235.486896</v>
      </c>
      <c r="G4197" s="4">
        <v>3</v>
      </c>
      <c r="P4197">
        <v>2</v>
      </c>
      <c r="Q4197" t="str">
        <f>CONCATENATE(C4197,E4197,G4197,I4197)</f>
        <v>23</v>
      </c>
    </row>
    <row r="4198" spans="1:17" x14ac:dyDescent="0.25">
      <c r="A4198">
        <v>4694</v>
      </c>
      <c r="D4198">
        <v>250.69156800000002</v>
      </c>
      <c r="E4198" s="5">
        <v>2</v>
      </c>
      <c r="F4198">
        <v>235.52256</v>
      </c>
      <c r="G4198" s="4">
        <v>3</v>
      </c>
      <c r="P4198">
        <v>2</v>
      </c>
      <c r="Q4198" t="str">
        <f>CONCATENATE(C4198,E4198,G4198,I4198)</f>
        <v>23</v>
      </c>
    </row>
    <row r="4199" spans="1:17" x14ac:dyDescent="0.25">
      <c r="A4199">
        <v>4695</v>
      </c>
      <c r="D4199">
        <v>250.71270900000002</v>
      </c>
      <c r="E4199" s="5">
        <v>2</v>
      </c>
      <c r="F4199">
        <v>235.48126199999999</v>
      </c>
      <c r="G4199" s="4">
        <v>3</v>
      </c>
      <c r="P4199">
        <v>2</v>
      </c>
      <c r="Q4199" t="str">
        <f>CONCATENATE(C4199,E4199,G4199,I4199)</f>
        <v>23</v>
      </c>
    </row>
    <row r="4200" spans="1:17" x14ac:dyDescent="0.25">
      <c r="A4200">
        <v>4696</v>
      </c>
      <c r="D4200">
        <v>250.709192</v>
      </c>
      <c r="E4200" s="5">
        <v>2</v>
      </c>
      <c r="F4200">
        <v>235.41598299999998</v>
      </c>
      <c r="G4200" s="4">
        <v>3</v>
      </c>
      <c r="P4200">
        <v>2</v>
      </c>
      <c r="Q4200" t="str">
        <f>CONCATENATE(C4200,E4200,G4200,I4200)</f>
        <v>23</v>
      </c>
    </row>
    <row r="4201" spans="1:17" x14ac:dyDescent="0.25">
      <c r="A4201">
        <v>4697</v>
      </c>
      <c r="D4201">
        <v>250.694929</v>
      </c>
      <c r="E4201" s="5">
        <v>2</v>
      </c>
      <c r="P4201">
        <v>1</v>
      </c>
      <c r="Q4201" t="str">
        <f>CONCATENATE(C4201,E4201,G4201,I4201)</f>
        <v>2</v>
      </c>
    </row>
    <row r="4202" spans="1:17" x14ac:dyDescent="0.25">
      <c r="A4202">
        <v>4698</v>
      </c>
      <c r="D4202">
        <v>250.66578100000001</v>
      </c>
      <c r="E4202" s="5">
        <v>2</v>
      </c>
      <c r="P4202">
        <v>1</v>
      </c>
      <c r="Q4202" t="str">
        <f>CONCATENATE(C4202,E4202,G4202,I4202)</f>
        <v>2</v>
      </c>
    </row>
    <row r="4203" spans="1:17" x14ac:dyDescent="0.25">
      <c r="A4203">
        <v>4699</v>
      </c>
      <c r="D4203">
        <v>250.67947599999999</v>
      </c>
      <c r="E4203" s="5">
        <v>2</v>
      </c>
      <c r="P4203">
        <v>1</v>
      </c>
      <c r="Q4203" t="str">
        <f>CONCATENATE(C4203,E4203,G4203,I4203)</f>
        <v>2</v>
      </c>
    </row>
    <row r="4204" spans="1:17" x14ac:dyDescent="0.25">
      <c r="A4204">
        <v>4700</v>
      </c>
      <c r="D4204">
        <v>250.67130800000001</v>
      </c>
      <c r="E4204" s="5">
        <v>2</v>
      </c>
      <c r="P4204">
        <v>1</v>
      </c>
      <c r="Q4204" t="str">
        <f>CONCATENATE(C4204,E4204,G4204,I4204)</f>
        <v>2</v>
      </c>
    </row>
    <row r="4205" spans="1:17" x14ac:dyDescent="0.25">
      <c r="A4205">
        <v>4701</v>
      </c>
      <c r="B4205">
        <v>259.47857099999999</v>
      </c>
      <c r="C4205" s="2">
        <v>1</v>
      </c>
      <c r="D4205">
        <v>250.64856900000001</v>
      </c>
      <c r="E4205" s="5">
        <v>2</v>
      </c>
      <c r="P4205">
        <v>2</v>
      </c>
      <c r="Q4205" t="str">
        <f>CONCATENATE(C4205,E4205,G4205,I4205)</f>
        <v>12</v>
      </c>
    </row>
    <row r="4206" spans="1:17" x14ac:dyDescent="0.25">
      <c r="A4206">
        <v>4702</v>
      </c>
      <c r="B4206">
        <v>259.58349399999997</v>
      </c>
      <c r="C4206" s="2">
        <v>1</v>
      </c>
      <c r="D4206">
        <v>250.73317500000002</v>
      </c>
      <c r="E4206" s="5">
        <v>2</v>
      </c>
      <c r="P4206">
        <v>2</v>
      </c>
      <c r="Q4206" t="str">
        <f>CONCATENATE(C4206,E4206,G4206,I4206)</f>
        <v>12</v>
      </c>
    </row>
    <row r="4207" spans="1:17" x14ac:dyDescent="0.25">
      <c r="A4207">
        <v>4703</v>
      </c>
      <c r="B4207">
        <v>259.58772799999997</v>
      </c>
      <c r="C4207" s="2">
        <v>1</v>
      </c>
      <c r="D4207">
        <v>250.71586400000001</v>
      </c>
      <c r="E4207" s="5">
        <v>2</v>
      </c>
      <c r="P4207">
        <v>2</v>
      </c>
      <c r="Q4207" t="str">
        <f>CONCATENATE(C4207,E4207,G4207,I4207)</f>
        <v>12</v>
      </c>
    </row>
    <row r="4208" spans="1:17" x14ac:dyDescent="0.25">
      <c r="A4208">
        <v>4704</v>
      </c>
      <c r="B4208">
        <v>259.56147199999998</v>
      </c>
      <c r="C4208" s="2">
        <v>1</v>
      </c>
      <c r="D4208">
        <v>250.71586400000001</v>
      </c>
      <c r="E4208" s="5">
        <v>2</v>
      </c>
      <c r="H4208">
        <v>250.87092000000001</v>
      </c>
      <c r="I4208" s="3">
        <v>4</v>
      </c>
      <c r="P4208">
        <v>3</v>
      </c>
      <c r="Q4208" t="str">
        <f>CONCATENATE(C4208,E4208,G4208,I4208)</f>
        <v>124</v>
      </c>
    </row>
    <row r="4209" spans="1:17" x14ac:dyDescent="0.25">
      <c r="A4209">
        <v>4705</v>
      </c>
      <c r="B4209">
        <v>259.53992199999999</v>
      </c>
      <c r="C4209" s="2">
        <v>1</v>
      </c>
      <c r="H4209">
        <v>250.89376200000001</v>
      </c>
      <c r="I4209" s="3">
        <v>4</v>
      </c>
      <c r="P4209">
        <v>2</v>
      </c>
      <c r="Q4209" t="str">
        <f>CONCATENATE(C4209,E4209,G4209,I4209)</f>
        <v>14</v>
      </c>
    </row>
    <row r="4210" spans="1:17" x14ac:dyDescent="0.25">
      <c r="A4210">
        <v>4706</v>
      </c>
      <c r="B4210">
        <v>259.55470400000002</v>
      </c>
      <c r="C4210" s="2">
        <v>1</v>
      </c>
      <c r="H4210">
        <v>250.92187999999999</v>
      </c>
      <c r="I4210" s="3">
        <v>4</v>
      </c>
      <c r="P4210">
        <v>2</v>
      </c>
      <c r="Q4210" t="str">
        <f>CONCATENATE(C4210,E4210,G4210,I4210)</f>
        <v>14</v>
      </c>
    </row>
    <row r="4211" spans="1:17" x14ac:dyDescent="0.25">
      <c r="A4211">
        <v>4707</v>
      </c>
      <c r="B4211">
        <v>259.53914400000002</v>
      </c>
      <c r="C4211" s="2">
        <v>1</v>
      </c>
      <c r="H4211">
        <v>250.90854400000001</v>
      </c>
      <c r="I4211" s="3">
        <v>4</v>
      </c>
      <c r="P4211">
        <v>2</v>
      </c>
      <c r="Q4211" t="str">
        <f>CONCATENATE(C4211,E4211,G4211,I4211)</f>
        <v>14</v>
      </c>
    </row>
    <row r="4212" spans="1:17" x14ac:dyDescent="0.25">
      <c r="A4212">
        <v>4708</v>
      </c>
      <c r="B4212">
        <v>259.51324999999997</v>
      </c>
      <c r="C4212" s="2">
        <v>1</v>
      </c>
      <c r="H4212">
        <v>250.836805</v>
      </c>
      <c r="I4212" s="3">
        <v>4</v>
      </c>
      <c r="P4212">
        <v>2</v>
      </c>
      <c r="Q4212" t="str">
        <f>CONCATENATE(C4212,E4212,G4212,I4212)</f>
        <v>14</v>
      </c>
    </row>
    <row r="4213" spans="1:17" x14ac:dyDescent="0.25">
      <c r="A4213">
        <v>4709</v>
      </c>
      <c r="B4213">
        <v>259.53077100000002</v>
      </c>
      <c r="C4213" s="2">
        <v>1</v>
      </c>
      <c r="H4213">
        <v>250.878568</v>
      </c>
      <c r="I4213" s="3">
        <v>4</v>
      </c>
      <c r="P4213">
        <v>2</v>
      </c>
      <c r="Q4213" t="str">
        <f>CONCATENATE(C4213,E4213,G4213,I4213)</f>
        <v>14</v>
      </c>
    </row>
    <row r="4214" spans="1:17" x14ac:dyDescent="0.25">
      <c r="A4214">
        <v>4710</v>
      </c>
      <c r="B4214">
        <v>259.50973699999997</v>
      </c>
      <c r="C4214" s="2">
        <v>1</v>
      </c>
      <c r="H4214">
        <v>250.88605999999999</v>
      </c>
      <c r="I4214" s="3">
        <v>4</v>
      </c>
      <c r="P4214">
        <v>2</v>
      </c>
      <c r="Q4214" t="str">
        <f>CONCATENATE(C4214,E4214,G4214,I4214)</f>
        <v>14</v>
      </c>
    </row>
    <row r="4215" spans="1:17" x14ac:dyDescent="0.25">
      <c r="A4215">
        <v>4711</v>
      </c>
      <c r="B4215">
        <v>259.55294600000002</v>
      </c>
      <c r="C4215" s="2">
        <v>1</v>
      </c>
      <c r="H4215">
        <v>250.82512400000002</v>
      </c>
      <c r="I4215" s="3">
        <v>4</v>
      </c>
      <c r="P4215">
        <v>2</v>
      </c>
      <c r="Q4215" t="str">
        <f>CONCATENATE(C4215,E4215,G4215,I4215)</f>
        <v>14</v>
      </c>
    </row>
    <row r="4216" spans="1:17" x14ac:dyDescent="0.25">
      <c r="A4216">
        <v>4712</v>
      </c>
      <c r="B4216">
        <v>259.57367099999999</v>
      </c>
      <c r="C4216" s="2">
        <v>1</v>
      </c>
      <c r="H4216">
        <v>250.83938799999999</v>
      </c>
      <c r="I4216" s="3">
        <v>4</v>
      </c>
      <c r="P4216">
        <v>2</v>
      </c>
      <c r="Q4216" t="str">
        <f>CONCATENATE(C4216,E4216,G4216,I4216)</f>
        <v>14</v>
      </c>
    </row>
    <row r="4217" spans="1:17" x14ac:dyDescent="0.25">
      <c r="A4217">
        <v>4713</v>
      </c>
      <c r="B4217">
        <v>259.59460200000001</v>
      </c>
      <c r="C4217" s="2">
        <v>1</v>
      </c>
      <c r="F4217">
        <v>255.95577</v>
      </c>
      <c r="G4217" s="4">
        <v>3</v>
      </c>
      <c r="H4217">
        <v>250.868955</v>
      </c>
      <c r="I4217" s="3">
        <v>4</v>
      </c>
      <c r="P4217">
        <v>3</v>
      </c>
      <c r="Q4217" t="str">
        <f>CONCATENATE(C4217,E4217,G4217,I4217)</f>
        <v>134</v>
      </c>
    </row>
    <row r="4218" spans="1:17" x14ac:dyDescent="0.25">
      <c r="A4218">
        <v>4714</v>
      </c>
      <c r="B4218">
        <v>259.65569499999998</v>
      </c>
      <c r="C4218" s="2">
        <v>1</v>
      </c>
      <c r="F4218">
        <v>255.941248</v>
      </c>
      <c r="G4218" s="4">
        <v>3</v>
      </c>
      <c r="H4218">
        <v>250.82011199999999</v>
      </c>
      <c r="I4218" s="3">
        <v>4</v>
      </c>
      <c r="P4218">
        <v>3</v>
      </c>
      <c r="Q4218" t="str">
        <f>CONCATENATE(C4218,E4218,G4218,I4218)</f>
        <v>134</v>
      </c>
    </row>
    <row r="4219" spans="1:17" x14ac:dyDescent="0.25">
      <c r="A4219">
        <v>4715</v>
      </c>
      <c r="B4219">
        <v>259.47857099999999</v>
      </c>
      <c r="C4219" s="2">
        <v>1</v>
      </c>
      <c r="F4219">
        <v>255.97882200000001</v>
      </c>
      <c r="G4219" s="4">
        <v>3</v>
      </c>
      <c r="H4219">
        <v>250.84988200000001</v>
      </c>
      <c r="I4219" s="3">
        <v>4</v>
      </c>
      <c r="P4219">
        <v>3</v>
      </c>
      <c r="Q4219" t="str">
        <f>CONCATENATE(C4219,E4219,G4219,I4219)</f>
        <v>134</v>
      </c>
    </row>
    <row r="4220" spans="1:17" x14ac:dyDescent="0.25">
      <c r="A4220">
        <v>4716</v>
      </c>
      <c r="B4220">
        <v>259.47857099999999</v>
      </c>
      <c r="C4220" s="2">
        <v>1</v>
      </c>
      <c r="F4220">
        <v>255.95881800000001</v>
      </c>
      <c r="G4220" s="4">
        <v>3</v>
      </c>
      <c r="H4220">
        <v>250.89945</v>
      </c>
      <c r="I4220" s="3">
        <v>4</v>
      </c>
      <c r="P4220">
        <v>3</v>
      </c>
      <c r="Q4220" t="str">
        <f>CONCATENATE(C4220,E4220,G4220,I4220)</f>
        <v>134</v>
      </c>
    </row>
    <row r="4221" spans="1:17" x14ac:dyDescent="0.25">
      <c r="A4221">
        <v>4717</v>
      </c>
      <c r="F4221">
        <v>255.993864</v>
      </c>
      <c r="G4221" s="4">
        <v>3</v>
      </c>
      <c r="H4221">
        <v>250.90125799999998</v>
      </c>
      <c r="I4221" s="3">
        <v>4</v>
      </c>
      <c r="P4221">
        <v>2</v>
      </c>
      <c r="Q4221" t="str">
        <f>CONCATENATE(C4221,E4221,G4221,I4221)</f>
        <v>34</v>
      </c>
    </row>
    <row r="4222" spans="1:17" x14ac:dyDescent="0.25">
      <c r="A4222">
        <v>4718</v>
      </c>
      <c r="D4222">
        <v>269.044374</v>
      </c>
      <c r="E4222" s="5">
        <v>2</v>
      </c>
      <c r="F4222">
        <v>255.96843100000001</v>
      </c>
      <c r="G4222" s="4">
        <v>3</v>
      </c>
      <c r="H4222">
        <v>250.94110699999999</v>
      </c>
      <c r="I4222" s="3">
        <v>4</v>
      </c>
      <c r="P4222">
        <v>3</v>
      </c>
      <c r="Q4222" t="str">
        <f>CONCATENATE(C4222,E4222,G4222,I4222)</f>
        <v>234</v>
      </c>
    </row>
    <row r="4223" spans="1:17" x14ac:dyDescent="0.25">
      <c r="A4223">
        <v>4719</v>
      </c>
      <c r="D4223">
        <v>269.05641300000002</v>
      </c>
      <c r="E4223" s="5">
        <v>2</v>
      </c>
      <c r="F4223">
        <v>255.99272300000001</v>
      </c>
      <c r="G4223" s="4">
        <v>3</v>
      </c>
      <c r="H4223">
        <v>250.990106</v>
      </c>
      <c r="I4223" s="3">
        <v>4</v>
      </c>
      <c r="P4223">
        <v>3</v>
      </c>
      <c r="Q4223" t="str">
        <f>CONCATENATE(C4223,E4223,G4223,I4223)</f>
        <v>234</v>
      </c>
    </row>
    <row r="4224" spans="1:17" x14ac:dyDescent="0.25">
      <c r="A4224">
        <v>4720</v>
      </c>
      <c r="D4224">
        <v>269.12893100000002</v>
      </c>
      <c r="E4224" s="5">
        <v>2</v>
      </c>
      <c r="F4224">
        <v>256.00807400000002</v>
      </c>
      <c r="G4224" s="4">
        <v>3</v>
      </c>
      <c r="H4224">
        <v>250.87092000000001</v>
      </c>
      <c r="I4224" s="3">
        <v>4</v>
      </c>
      <c r="P4224">
        <v>3</v>
      </c>
      <c r="Q4224" t="str">
        <f>CONCATENATE(C4224,E4224,G4224,I4224)</f>
        <v>234</v>
      </c>
    </row>
    <row r="4225" spans="1:17" x14ac:dyDescent="0.25">
      <c r="A4225">
        <v>4721</v>
      </c>
      <c r="D4225">
        <v>269.08969999999999</v>
      </c>
      <c r="E4225" s="5">
        <v>2</v>
      </c>
      <c r="F4225">
        <v>256.03743099999997</v>
      </c>
      <c r="G4225" s="4">
        <v>3</v>
      </c>
      <c r="P4225">
        <v>2</v>
      </c>
      <c r="Q4225" t="str">
        <f>CONCATENATE(C4225,E4225,G4225,I4225)</f>
        <v>23</v>
      </c>
    </row>
    <row r="4226" spans="1:17" x14ac:dyDescent="0.25">
      <c r="A4226">
        <v>4722</v>
      </c>
      <c r="D4226">
        <v>269.083708</v>
      </c>
      <c r="E4226" s="5">
        <v>2</v>
      </c>
      <c r="F4226">
        <v>255.98430000000002</v>
      </c>
      <c r="G4226" s="4">
        <v>3</v>
      </c>
      <c r="P4226">
        <v>2</v>
      </c>
      <c r="Q4226" t="str">
        <f>CONCATENATE(C4226,E4226,G4226,I4226)</f>
        <v>23</v>
      </c>
    </row>
    <row r="4227" spans="1:17" x14ac:dyDescent="0.25">
      <c r="A4227">
        <v>4723</v>
      </c>
      <c r="D4227">
        <v>269.07662700000003</v>
      </c>
      <c r="E4227" s="5">
        <v>2</v>
      </c>
      <c r="F4227">
        <v>255.923982</v>
      </c>
      <c r="G4227" s="4">
        <v>3</v>
      </c>
      <c r="P4227">
        <v>2</v>
      </c>
      <c r="Q4227" t="str">
        <f>CONCATENATE(C4227,E4227,G4227,I4227)</f>
        <v>23</v>
      </c>
    </row>
    <row r="4228" spans="1:17" x14ac:dyDescent="0.25">
      <c r="A4228">
        <v>4724</v>
      </c>
      <c r="D4228">
        <v>269.08571799999999</v>
      </c>
      <c r="E4228" s="5">
        <v>2</v>
      </c>
      <c r="F4228">
        <v>255.932356</v>
      </c>
      <c r="G4228" s="4">
        <v>3</v>
      </c>
      <c r="P4228">
        <v>2</v>
      </c>
      <c r="Q4228" t="str">
        <f>CONCATENATE(C4228,E4228,G4228,I4228)</f>
        <v>23</v>
      </c>
    </row>
    <row r="4229" spans="1:17" x14ac:dyDescent="0.25">
      <c r="A4229">
        <v>4725</v>
      </c>
      <c r="D4229">
        <v>269.07662700000003</v>
      </c>
      <c r="E4229" s="5">
        <v>2</v>
      </c>
      <c r="F4229">
        <v>255.96290400000001</v>
      </c>
      <c r="G4229" s="4">
        <v>3</v>
      </c>
      <c r="P4229">
        <v>2</v>
      </c>
      <c r="Q4229" t="str">
        <f>CONCATENATE(C4229,E4229,G4229,I4229)</f>
        <v>23</v>
      </c>
    </row>
    <row r="4230" spans="1:17" x14ac:dyDescent="0.25">
      <c r="A4230">
        <v>4726</v>
      </c>
      <c r="D4230">
        <v>269.044374</v>
      </c>
      <c r="E4230" s="5">
        <v>2</v>
      </c>
      <c r="F4230">
        <v>255.95577</v>
      </c>
      <c r="G4230" s="4">
        <v>3</v>
      </c>
      <c r="J4230">
        <v>235.990421</v>
      </c>
      <c r="K4230" t="s">
        <v>22</v>
      </c>
      <c r="Q4230" t="str">
        <f>CONCATENATE(C4230,E4230,G4230,I4230)</f>
        <v>23</v>
      </c>
    </row>
    <row r="4231" spans="1:17" x14ac:dyDescent="0.25">
      <c r="A4231">
        <v>4757</v>
      </c>
      <c r="Q4231" t="str">
        <f>CONCATENATE(C4231,E4231,G4231,I4231)</f>
        <v/>
      </c>
    </row>
    <row r="4232" spans="1:17" x14ac:dyDescent="0.25">
      <c r="A4232">
        <v>4758</v>
      </c>
      <c r="Q4232" t="str">
        <f>CONCATENATE(C4232,E4232,G4232,I4232)</f>
        <v/>
      </c>
    </row>
    <row r="4233" spans="1:17" x14ac:dyDescent="0.25">
      <c r="A4233">
        <v>4759</v>
      </c>
      <c r="J4233">
        <v>38.668842000000005</v>
      </c>
      <c r="K4233" t="s">
        <v>22</v>
      </c>
      <c r="Q4233" t="str">
        <f>CONCATENATE(C4233,E4233,G4233,I4233)</f>
        <v/>
      </c>
    </row>
    <row r="4234" spans="1:17" x14ac:dyDescent="0.25">
      <c r="A4234">
        <v>4760</v>
      </c>
      <c r="D4234">
        <v>28.245477000000001</v>
      </c>
      <c r="E4234" s="5">
        <v>2</v>
      </c>
      <c r="F4234">
        <v>18.055329</v>
      </c>
      <c r="G4234" s="4">
        <v>3</v>
      </c>
      <c r="P4234">
        <v>2</v>
      </c>
      <c r="Q4234" t="str">
        <f>CONCATENATE(C4234,E4234,G4234,I4234)</f>
        <v>23</v>
      </c>
    </row>
    <row r="4235" spans="1:17" x14ac:dyDescent="0.25">
      <c r="A4235">
        <v>4761</v>
      </c>
      <c r="D4235">
        <v>28.236807999999996</v>
      </c>
      <c r="E4235" s="5">
        <v>2</v>
      </c>
      <c r="F4235">
        <v>18.128337000000002</v>
      </c>
      <c r="G4235" s="4">
        <v>3</v>
      </c>
      <c r="P4235">
        <v>2</v>
      </c>
      <c r="Q4235" t="str">
        <f>CONCATENATE(C4235,E4235,G4235,I4235)</f>
        <v>23</v>
      </c>
    </row>
    <row r="4236" spans="1:17" x14ac:dyDescent="0.25">
      <c r="A4236">
        <v>4762</v>
      </c>
      <c r="D4236">
        <v>28.233351999999996</v>
      </c>
      <c r="E4236" s="5">
        <v>2</v>
      </c>
      <c r="F4236">
        <v>18.057909000000002</v>
      </c>
      <c r="G4236" s="4">
        <v>3</v>
      </c>
      <c r="P4236">
        <v>2</v>
      </c>
      <c r="Q4236" t="str">
        <f>CONCATENATE(C4236,E4236,G4236,I4236)</f>
        <v>23</v>
      </c>
    </row>
    <row r="4237" spans="1:17" x14ac:dyDescent="0.25">
      <c r="A4237">
        <v>4763</v>
      </c>
      <c r="D4237">
        <v>28.227626000000001</v>
      </c>
      <c r="E4237" s="5">
        <v>2</v>
      </c>
      <c r="F4237">
        <v>18.023391000000004</v>
      </c>
      <c r="G4237" s="4">
        <v>3</v>
      </c>
      <c r="P4237">
        <v>2</v>
      </c>
      <c r="Q4237" t="str">
        <f>CONCATENATE(C4237,E4237,G4237,I4237)</f>
        <v>23</v>
      </c>
    </row>
    <row r="4238" spans="1:17" x14ac:dyDescent="0.25">
      <c r="A4238">
        <v>4764</v>
      </c>
      <c r="D4238">
        <v>28.236345</v>
      </c>
      <c r="E4238" s="5">
        <v>2</v>
      </c>
      <c r="F4238">
        <v>18.009666000000003</v>
      </c>
      <c r="G4238" s="4">
        <v>3</v>
      </c>
      <c r="P4238">
        <v>2</v>
      </c>
      <c r="Q4238" t="str">
        <f>CONCATENATE(C4238,E4238,G4238,I4238)</f>
        <v>23</v>
      </c>
    </row>
    <row r="4239" spans="1:17" x14ac:dyDescent="0.25">
      <c r="A4239">
        <v>4765</v>
      </c>
      <c r="D4239">
        <v>28.220195000000004</v>
      </c>
      <c r="E4239" s="5">
        <v>2</v>
      </c>
      <c r="F4239">
        <v>17.977212000000002</v>
      </c>
      <c r="G4239" s="4">
        <v>3</v>
      </c>
      <c r="P4239">
        <v>2</v>
      </c>
      <c r="Q4239" t="str">
        <f>CONCATENATE(C4239,E4239,G4239,I4239)</f>
        <v>23</v>
      </c>
    </row>
    <row r="4240" spans="1:17" x14ac:dyDescent="0.25">
      <c r="A4240">
        <v>4766</v>
      </c>
      <c r="D4240">
        <v>28.223703</v>
      </c>
      <c r="E4240" s="5">
        <v>2</v>
      </c>
      <c r="F4240">
        <v>17.978399000000003</v>
      </c>
      <c r="G4240" s="4">
        <v>3</v>
      </c>
      <c r="P4240">
        <v>2</v>
      </c>
      <c r="Q4240" t="str">
        <f>CONCATENATE(C4240,E4240,G4240,I4240)</f>
        <v>23</v>
      </c>
    </row>
    <row r="4241" spans="1:17" x14ac:dyDescent="0.25">
      <c r="A4241">
        <v>4767</v>
      </c>
      <c r="D4241">
        <v>28.204251999999997</v>
      </c>
      <c r="E4241" s="5">
        <v>2</v>
      </c>
      <c r="F4241">
        <v>17.968285999999999</v>
      </c>
      <c r="G4241" s="4">
        <v>3</v>
      </c>
      <c r="P4241">
        <v>2</v>
      </c>
      <c r="Q4241" t="str">
        <f>CONCATENATE(C4241,E4241,G4241,I4241)</f>
        <v>23</v>
      </c>
    </row>
    <row r="4242" spans="1:17" x14ac:dyDescent="0.25">
      <c r="A4242">
        <v>4768</v>
      </c>
      <c r="D4242">
        <v>28.225819999999999</v>
      </c>
      <c r="E4242" s="5">
        <v>2</v>
      </c>
      <c r="F4242">
        <v>17.948937999999998</v>
      </c>
      <c r="G4242" s="4">
        <v>3</v>
      </c>
      <c r="P4242">
        <v>2</v>
      </c>
      <c r="Q4242" t="str">
        <f>CONCATENATE(C4242,E4242,G4242,I4242)</f>
        <v>23</v>
      </c>
    </row>
    <row r="4243" spans="1:17" x14ac:dyDescent="0.25">
      <c r="A4243">
        <v>4769</v>
      </c>
      <c r="D4243">
        <v>28.218183000000003</v>
      </c>
      <c r="E4243" s="5">
        <v>2</v>
      </c>
      <c r="F4243">
        <v>17.950692000000004</v>
      </c>
      <c r="G4243" s="4">
        <v>3</v>
      </c>
      <c r="P4243">
        <v>2</v>
      </c>
      <c r="Q4243" t="str">
        <f>CONCATENATE(C4243,E4243,G4243,I4243)</f>
        <v>23</v>
      </c>
    </row>
    <row r="4244" spans="1:17" x14ac:dyDescent="0.25">
      <c r="A4244">
        <v>4770</v>
      </c>
      <c r="D4244">
        <v>28.274887000000007</v>
      </c>
      <c r="E4244" s="5">
        <v>2</v>
      </c>
      <c r="F4244">
        <v>17.972672000000003</v>
      </c>
      <c r="G4244" s="4">
        <v>3</v>
      </c>
      <c r="P4244">
        <v>2</v>
      </c>
      <c r="Q4244" t="str">
        <f>CONCATENATE(C4244,E4244,G4244,I4244)</f>
        <v>23</v>
      </c>
    </row>
    <row r="4245" spans="1:17" x14ac:dyDescent="0.25">
      <c r="A4245">
        <v>4771</v>
      </c>
      <c r="D4245">
        <v>28.241866999999999</v>
      </c>
      <c r="E4245" s="5">
        <v>2</v>
      </c>
      <c r="F4245">
        <v>17.967719000000002</v>
      </c>
      <c r="G4245" s="4">
        <v>3</v>
      </c>
      <c r="P4245">
        <v>2</v>
      </c>
      <c r="Q4245" t="str">
        <f>CONCATENATE(C4245,E4245,G4245,I4245)</f>
        <v>23</v>
      </c>
    </row>
    <row r="4246" spans="1:17" x14ac:dyDescent="0.25">
      <c r="A4246">
        <v>4772</v>
      </c>
      <c r="D4246">
        <v>28.265548000000003</v>
      </c>
      <c r="E4246" s="5">
        <v>2</v>
      </c>
      <c r="F4246">
        <v>18.055329</v>
      </c>
      <c r="G4246" s="4">
        <v>3</v>
      </c>
      <c r="P4246">
        <v>2</v>
      </c>
      <c r="Q4246" t="str">
        <f>CONCATENATE(C4246,E4246,G4246,I4246)</f>
        <v>23</v>
      </c>
    </row>
    <row r="4247" spans="1:17" x14ac:dyDescent="0.25">
      <c r="A4247">
        <v>4773</v>
      </c>
      <c r="D4247">
        <v>28.245477000000001</v>
      </c>
      <c r="E4247" s="5">
        <v>2</v>
      </c>
      <c r="P4247">
        <v>1</v>
      </c>
      <c r="Q4247" t="str">
        <f>CONCATENATE(C4247,E4247,G4247,I4247)</f>
        <v>2</v>
      </c>
    </row>
    <row r="4248" spans="1:17" x14ac:dyDescent="0.25">
      <c r="A4248">
        <v>4774</v>
      </c>
      <c r="P4248">
        <v>0</v>
      </c>
      <c r="Q4248" t="str">
        <f>CONCATENATE(C4248,E4248,G4248,I4248)</f>
        <v/>
      </c>
    </row>
    <row r="4249" spans="1:17" x14ac:dyDescent="0.25">
      <c r="A4249">
        <v>4775</v>
      </c>
      <c r="B4249">
        <v>40.386684000000002</v>
      </c>
      <c r="C4249" s="2">
        <v>1</v>
      </c>
      <c r="H4249">
        <v>27.870321000000004</v>
      </c>
      <c r="I4249" s="3">
        <v>4</v>
      </c>
      <c r="P4249">
        <v>2</v>
      </c>
      <c r="Q4249" t="str">
        <f>CONCATENATE(C4249,E4249,G4249,I4249)</f>
        <v>14</v>
      </c>
    </row>
    <row r="4250" spans="1:17" x14ac:dyDescent="0.25">
      <c r="A4250">
        <v>4776</v>
      </c>
      <c r="B4250">
        <v>40.399737999999999</v>
      </c>
      <c r="C4250" s="2">
        <v>1</v>
      </c>
      <c r="H4250">
        <v>27.839054000000004</v>
      </c>
      <c r="I4250" s="3">
        <v>4</v>
      </c>
      <c r="P4250">
        <v>2</v>
      </c>
      <c r="Q4250" t="str">
        <f>CONCATENATE(C4250,E4250,G4250,I4250)</f>
        <v>14</v>
      </c>
    </row>
    <row r="4251" spans="1:17" x14ac:dyDescent="0.25">
      <c r="A4251">
        <v>4777</v>
      </c>
      <c r="B4251">
        <v>40.390193000000004</v>
      </c>
      <c r="C4251" s="2">
        <v>1</v>
      </c>
      <c r="H4251">
        <v>27.842354999999998</v>
      </c>
      <c r="I4251" s="3">
        <v>4</v>
      </c>
      <c r="P4251">
        <v>2</v>
      </c>
      <c r="Q4251" t="str">
        <f>CONCATENATE(C4251,E4251,G4251,I4251)</f>
        <v>14</v>
      </c>
    </row>
    <row r="4252" spans="1:17" x14ac:dyDescent="0.25">
      <c r="A4252">
        <v>4778</v>
      </c>
      <c r="B4252">
        <v>40.384155</v>
      </c>
      <c r="C4252" s="2">
        <v>1</v>
      </c>
      <c r="H4252">
        <v>27.859434</v>
      </c>
      <c r="I4252" s="3">
        <v>4</v>
      </c>
      <c r="P4252">
        <v>2</v>
      </c>
      <c r="Q4252" t="str">
        <f>CONCATENATE(C4252,E4252,G4252,I4252)</f>
        <v>14</v>
      </c>
    </row>
    <row r="4253" spans="1:17" x14ac:dyDescent="0.25">
      <c r="A4253">
        <v>4779</v>
      </c>
      <c r="B4253">
        <v>40.390968000000001</v>
      </c>
      <c r="C4253" s="2">
        <v>1</v>
      </c>
      <c r="H4253">
        <v>27.800511999999998</v>
      </c>
      <c r="I4253" s="3">
        <v>4</v>
      </c>
      <c r="P4253">
        <v>2</v>
      </c>
      <c r="Q4253" t="str">
        <f>CONCATENATE(C4253,E4253,G4253,I4253)</f>
        <v>14</v>
      </c>
    </row>
    <row r="4254" spans="1:17" x14ac:dyDescent="0.25">
      <c r="A4254">
        <v>4780</v>
      </c>
      <c r="B4254">
        <v>40.371208000000003</v>
      </c>
      <c r="C4254" s="2">
        <v>1</v>
      </c>
      <c r="H4254">
        <v>27.756500000000003</v>
      </c>
      <c r="I4254" s="3">
        <v>4</v>
      </c>
      <c r="P4254">
        <v>2</v>
      </c>
      <c r="Q4254" t="str">
        <f>CONCATENATE(C4254,E4254,G4254,I4254)</f>
        <v>14</v>
      </c>
    </row>
    <row r="4255" spans="1:17" x14ac:dyDescent="0.25">
      <c r="A4255">
        <v>4781</v>
      </c>
      <c r="B4255">
        <v>40.370845000000003</v>
      </c>
      <c r="C4255" s="2">
        <v>1</v>
      </c>
      <c r="H4255">
        <v>27.757066000000002</v>
      </c>
      <c r="I4255" s="3">
        <v>4</v>
      </c>
      <c r="P4255">
        <v>2</v>
      </c>
      <c r="Q4255" t="str">
        <f>CONCATENATE(C4255,E4255,G4255,I4255)</f>
        <v>14</v>
      </c>
    </row>
    <row r="4256" spans="1:17" x14ac:dyDescent="0.25">
      <c r="A4256">
        <v>4782</v>
      </c>
      <c r="B4256">
        <v>40.377243</v>
      </c>
      <c r="C4256" s="2">
        <v>1</v>
      </c>
      <c r="H4256">
        <v>27.783743999999999</v>
      </c>
      <c r="I4256" s="3">
        <v>4</v>
      </c>
      <c r="P4256">
        <v>2</v>
      </c>
      <c r="Q4256" t="str">
        <f>CONCATENATE(C4256,E4256,G4256,I4256)</f>
        <v>14</v>
      </c>
    </row>
    <row r="4257" spans="1:17" x14ac:dyDescent="0.25">
      <c r="A4257">
        <v>4783</v>
      </c>
      <c r="B4257">
        <v>40.432243</v>
      </c>
      <c r="C4257" s="2">
        <v>1</v>
      </c>
      <c r="H4257">
        <v>27.750050999999999</v>
      </c>
      <c r="I4257" s="3">
        <v>4</v>
      </c>
      <c r="P4257">
        <v>2</v>
      </c>
      <c r="Q4257" t="str">
        <f>CONCATENATE(C4257,E4257,G4257,I4257)</f>
        <v>14</v>
      </c>
    </row>
    <row r="4258" spans="1:17" x14ac:dyDescent="0.25">
      <c r="A4258">
        <v>4784</v>
      </c>
      <c r="B4258">
        <v>40.429409</v>
      </c>
      <c r="C4258" s="2">
        <v>1</v>
      </c>
      <c r="H4258">
        <v>27.802782000000001</v>
      </c>
      <c r="I4258" s="3">
        <v>4</v>
      </c>
      <c r="P4258">
        <v>2</v>
      </c>
      <c r="Q4258" t="str">
        <f>CONCATENATE(C4258,E4258,G4258,I4258)</f>
        <v>14</v>
      </c>
    </row>
    <row r="4259" spans="1:17" x14ac:dyDescent="0.25">
      <c r="A4259">
        <v>4785</v>
      </c>
      <c r="B4259">
        <v>40.380904999999998</v>
      </c>
      <c r="C4259" s="2">
        <v>1</v>
      </c>
      <c r="H4259">
        <v>27.901691</v>
      </c>
      <c r="I4259" s="3">
        <v>4</v>
      </c>
      <c r="P4259">
        <v>2</v>
      </c>
      <c r="Q4259" t="str">
        <f>CONCATENATE(C4259,E4259,G4259,I4259)</f>
        <v>14</v>
      </c>
    </row>
    <row r="4260" spans="1:17" x14ac:dyDescent="0.25">
      <c r="A4260">
        <v>4786</v>
      </c>
      <c r="B4260">
        <v>40.489101000000005</v>
      </c>
      <c r="C4260" s="2">
        <v>1</v>
      </c>
      <c r="H4260">
        <v>27.870321000000004</v>
      </c>
      <c r="I4260" s="3">
        <v>4</v>
      </c>
      <c r="P4260">
        <v>2</v>
      </c>
      <c r="Q4260" t="str">
        <f>CONCATENATE(C4260,E4260,G4260,I4260)</f>
        <v>14</v>
      </c>
    </row>
    <row r="4261" spans="1:17" x14ac:dyDescent="0.25">
      <c r="A4261">
        <v>4787</v>
      </c>
      <c r="B4261">
        <v>40.386684000000002</v>
      </c>
      <c r="C4261" s="2">
        <v>1</v>
      </c>
      <c r="P4261">
        <v>1</v>
      </c>
      <c r="Q4261" t="str">
        <f>CONCATENATE(C4261,E4261,G4261,I4261)</f>
        <v>1</v>
      </c>
    </row>
    <row r="4262" spans="1:17" x14ac:dyDescent="0.25">
      <c r="A4262">
        <v>4788</v>
      </c>
      <c r="P4262">
        <v>0</v>
      </c>
      <c r="Q4262" t="str">
        <f>CONCATENATE(C4262,E4262,G4262,I4262)</f>
        <v/>
      </c>
    </row>
    <row r="4263" spans="1:17" x14ac:dyDescent="0.25">
      <c r="A4263">
        <v>4789</v>
      </c>
      <c r="F4263">
        <v>39.268028000000001</v>
      </c>
      <c r="G4263" s="4">
        <v>3</v>
      </c>
      <c r="P4263">
        <v>1</v>
      </c>
      <c r="Q4263" t="str">
        <f>CONCATENATE(C4263,E4263,G4263,I4263)</f>
        <v>3</v>
      </c>
    </row>
    <row r="4264" spans="1:17" x14ac:dyDescent="0.25">
      <c r="A4264">
        <v>4790</v>
      </c>
      <c r="F4264">
        <v>39.325557000000003</v>
      </c>
      <c r="G4264" s="4">
        <v>3</v>
      </c>
      <c r="P4264">
        <v>1</v>
      </c>
      <c r="Q4264" t="str">
        <f>CONCATENATE(C4264,E4264,G4264,I4264)</f>
        <v>3</v>
      </c>
    </row>
    <row r="4265" spans="1:17" x14ac:dyDescent="0.25">
      <c r="A4265">
        <v>4791</v>
      </c>
      <c r="D4265">
        <v>53.094055000000004</v>
      </c>
      <c r="E4265" s="5">
        <v>2</v>
      </c>
      <c r="F4265">
        <v>39.338459</v>
      </c>
      <c r="G4265" s="4">
        <v>3</v>
      </c>
      <c r="P4265">
        <v>2</v>
      </c>
      <c r="Q4265" t="str">
        <f>CONCATENATE(C4265,E4265,G4265,I4265)</f>
        <v>23</v>
      </c>
    </row>
    <row r="4266" spans="1:17" x14ac:dyDescent="0.25">
      <c r="A4266">
        <v>4792</v>
      </c>
      <c r="D4266">
        <v>53.120578000000002</v>
      </c>
      <c r="E4266" s="5">
        <v>2</v>
      </c>
      <c r="F4266">
        <v>39.337116000000002</v>
      </c>
      <c r="G4266" s="4">
        <v>3</v>
      </c>
      <c r="P4266">
        <v>2</v>
      </c>
      <c r="Q4266" t="str">
        <f>CONCATENATE(C4266,E4266,G4266,I4266)</f>
        <v>23</v>
      </c>
    </row>
    <row r="4267" spans="1:17" x14ac:dyDescent="0.25">
      <c r="A4267">
        <v>4793</v>
      </c>
      <c r="D4267">
        <v>53.070480000000003</v>
      </c>
      <c r="E4267" s="5">
        <v>2</v>
      </c>
      <c r="F4267">
        <v>39.354503000000001</v>
      </c>
      <c r="G4267" s="4">
        <v>3</v>
      </c>
      <c r="P4267">
        <v>2</v>
      </c>
      <c r="Q4267" t="str">
        <f>CONCATENATE(C4267,E4267,G4267,I4267)</f>
        <v>23</v>
      </c>
    </row>
    <row r="4268" spans="1:17" x14ac:dyDescent="0.25">
      <c r="A4268">
        <v>4794</v>
      </c>
      <c r="D4268">
        <v>53.072025000000004</v>
      </c>
      <c r="E4268" s="5">
        <v>2</v>
      </c>
      <c r="F4268">
        <v>39.295478000000003</v>
      </c>
      <c r="G4268" s="4">
        <v>3</v>
      </c>
      <c r="P4268">
        <v>2</v>
      </c>
      <c r="Q4268" t="str">
        <f>CONCATENATE(C4268,E4268,G4268,I4268)</f>
        <v>23</v>
      </c>
    </row>
    <row r="4269" spans="1:17" x14ac:dyDescent="0.25">
      <c r="A4269">
        <v>4795</v>
      </c>
      <c r="D4269">
        <v>53.08023</v>
      </c>
      <c r="E4269" s="5">
        <v>2</v>
      </c>
      <c r="F4269">
        <v>39.279071000000002</v>
      </c>
      <c r="G4269" s="4">
        <v>3</v>
      </c>
      <c r="P4269">
        <v>2</v>
      </c>
      <c r="Q4269" t="str">
        <f>CONCATENATE(C4269,E4269,G4269,I4269)</f>
        <v>23</v>
      </c>
    </row>
    <row r="4270" spans="1:17" x14ac:dyDescent="0.25">
      <c r="A4270">
        <v>4796</v>
      </c>
      <c r="D4270">
        <v>53.022494999999999</v>
      </c>
      <c r="E4270" s="5">
        <v>2</v>
      </c>
      <c r="F4270">
        <v>39.258586000000001</v>
      </c>
      <c r="G4270" s="4">
        <v>3</v>
      </c>
      <c r="P4270">
        <v>2</v>
      </c>
      <c r="Q4270" t="str">
        <f>CONCATENATE(C4270,E4270,G4270,I4270)</f>
        <v>23</v>
      </c>
    </row>
    <row r="4271" spans="1:17" x14ac:dyDescent="0.25">
      <c r="A4271">
        <v>4797</v>
      </c>
      <c r="D4271">
        <v>53.074142000000002</v>
      </c>
      <c r="E4271" s="5">
        <v>2</v>
      </c>
      <c r="F4271">
        <v>39.252861000000003</v>
      </c>
      <c r="G4271" s="4">
        <v>3</v>
      </c>
      <c r="P4271">
        <v>2</v>
      </c>
      <c r="Q4271" t="str">
        <f>CONCATENATE(C4271,E4271,G4271,I4271)</f>
        <v>23</v>
      </c>
    </row>
    <row r="4272" spans="1:17" x14ac:dyDescent="0.25">
      <c r="A4272">
        <v>4798</v>
      </c>
      <c r="D4272">
        <v>53.098185999999998</v>
      </c>
      <c r="E4272" s="5">
        <v>2</v>
      </c>
      <c r="F4272">
        <v>39.268028000000001</v>
      </c>
      <c r="G4272" s="4">
        <v>3</v>
      </c>
      <c r="P4272">
        <v>2</v>
      </c>
      <c r="Q4272" t="str">
        <f>CONCATENATE(C4272,E4272,G4272,I4272)</f>
        <v>23</v>
      </c>
    </row>
    <row r="4273" spans="1:17" x14ac:dyDescent="0.25">
      <c r="A4273">
        <v>4799</v>
      </c>
      <c r="D4273">
        <v>53.123985000000005</v>
      </c>
      <c r="E4273" s="5">
        <v>2</v>
      </c>
      <c r="F4273">
        <v>39.268028000000001</v>
      </c>
      <c r="G4273" s="4">
        <v>3</v>
      </c>
      <c r="P4273">
        <v>2</v>
      </c>
      <c r="Q4273" t="str">
        <f>CONCATENATE(C4273,E4273,G4273,I4273)</f>
        <v>23</v>
      </c>
    </row>
    <row r="4274" spans="1:17" x14ac:dyDescent="0.25">
      <c r="A4274">
        <v>4800</v>
      </c>
      <c r="D4274">
        <v>53.110412000000004</v>
      </c>
      <c r="E4274" s="5">
        <v>2</v>
      </c>
      <c r="P4274">
        <v>1</v>
      </c>
      <c r="Q4274" t="str">
        <f>CONCATENATE(C4274,E4274,G4274,I4274)</f>
        <v>2</v>
      </c>
    </row>
    <row r="4275" spans="1:17" x14ac:dyDescent="0.25">
      <c r="A4275">
        <v>4801</v>
      </c>
      <c r="D4275">
        <v>53.042102</v>
      </c>
      <c r="E4275" s="5">
        <v>2</v>
      </c>
      <c r="P4275">
        <v>1</v>
      </c>
      <c r="Q4275" t="str">
        <f>CONCATENATE(C4275,E4275,G4275,I4275)</f>
        <v>2</v>
      </c>
    </row>
    <row r="4276" spans="1:17" x14ac:dyDescent="0.25">
      <c r="A4276">
        <v>4802</v>
      </c>
      <c r="D4276">
        <v>53.094055000000004</v>
      </c>
      <c r="E4276" s="5">
        <v>2</v>
      </c>
      <c r="P4276">
        <v>1</v>
      </c>
      <c r="Q4276" t="str">
        <f>CONCATENATE(C4276,E4276,G4276,I4276)</f>
        <v>2</v>
      </c>
    </row>
    <row r="4277" spans="1:17" x14ac:dyDescent="0.25">
      <c r="A4277">
        <v>4803</v>
      </c>
      <c r="B4277">
        <v>64.141886999999997</v>
      </c>
      <c r="C4277" s="2">
        <v>1</v>
      </c>
      <c r="P4277">
        <v>1</v>
      </c>
      <c r="Q4277" t="str">
        <f>CONCATENATE(C4277,E4277,G4277,I4277)</f>
        <v>1</v>
      </c>
    </row>
    <row r="4278" spans="1:17" x14ac:dyDescent="0.25">
      <c r="A4278">
        <v>4804</v>
      </c>
      <c r="B4278">
        <v>64.15396100000001</v>
      </c>
      <c r="C4278" s="2">
        <v>1</v>
      </c>
      <c r="H4278">
        <v>53.729980000000005</v>
      </c>
      <c r="I4278" s="3">
        <v>4</v>
      </c>
      <c r="P4278">
        <v>2</v>
      </c>
      <c r="Q4278" t="str">
        <f>CONCATENATE(C4278,E4278,G4278,I4278)</f>
        <v>14</v>
      </c>
    </row>
    <row r="4279" spans="1:17" x14ac:dyDescent="0.25">
      <c r="A4279">
        <v>4805</v>
      </c>
      <c r="B4279">
        <v>64.159385</v>
      </c>
      <c r="C4279" s="2">
        <v>1</v>
      </c>
      <c r="H4279">
        <v>53.788234000000003</v>
      </c>
      <c r="I4279" s="3">
        <v>4</v>
      </c>
      <c r="P4279">
        <v>2</v>
      </c>
      <c r="Q4279" t="str">
        <f>CONCATENATE(C4279,E4279,G4279,I4279)</f>
        <v>14</v>
      </c>
    </row>
    <row r="4280" spans="1:17" x14ac:dyDescent="0.25">
      <c r="A4280">
        <v>4806</v>
      </c>
      <c r="B4280">
        <v>64.089106999999998</v>
      </c>
      <c r="C4280" s="2">
        <v>1</v>
      </c>
      <c r="H4280">
        <v>53.713676</v>
      </c>
      <c r="I4280" s="3">
        <v>4</v>
      </c>
      <c r="P4280">
        <v>2</v>
      </c>
      <c r="Q4280" t="str">
        <f>CONCATENATE(C4280,E4280,G4280,I4280)</f>
        <v>14</v>
      </c>
    </row>
    <row r="4281" spans="1:17" x14ac:dyDescent="0.25">
      <c r="A4281">
        <v>4807</v>
      </c>
      <c r="B4281">
        <v>64.100562999999994</v>
      </c>
      <c r="C4281" s="2">
        <v>1</v>
      </c>
      <c r="H4281">
        <v>53.731788000000002</v>
      </c>
      <c r="I4281" s="3">
        <v>4</v>
      </c>
      <c r="P4281">
        <v>2</v>
      </c>
      <c r="Q4281" t="str">
        <f>CONCATENATE(C4281,E4281,G4281,I4281)</f>
        <v>14</v>
      </c>
    </row>
    <row r="4282" spans="1:17" x14ac:dyDescent="0.25">
      <c r="A4282">
        <v>4808</v>
      </c>
      <c r="B4282">
        <v>64.114856000000003</v>
      </c>
      <c r="C4282" s="2">
        <v>1</v>
      </c>
      <c r="H4282">
        <v>53.716255000000004</v>
      </c>
      <c r="I4282" s="3">
        <v>4</v>
      </c>
      <c r="P4282">
        <v>2</v>
      </c>
      <c r="Q4282" t="str">
        <f>CONCATENATE(C4282,E4282,G4282,I4282)</f>
        <v>14</v>
      </c>
    </row>
    <row r="4283" spans="1:17" x14ac:dyDescent="0.25">
      <c r="A4283">
        <v>4809</v>
      </c>
      <c r="B4283">
        <v>64.102419999999995</v>
      </c>
      <c r="C4283" s="2">
        <v>1</v>
      </c>
      <c r="H4283">
        <v>53.742984</v>
      </c>
      <c r="I4283" s="3">
        <v>4</v>
      </c>
      <c r="P4283">
        <v>2</v>
      </c>
      <c r="Q4283" t="str">
        <f>CONCATENATE(C4283,E4283,G4283,I4283)</f>
        <v>14</v>
      </c>
    </row>
    <row r="4284" spans="1:17" x14ac:dyDescent="0.25">
      <c r="A4284">
        <v>4810</v>
      </c>
      <c r="B4284">
        <v>64.123214000000004</v>
      </c>
      <c r="C4284" s="2">
        <v>1</v>
      </c>
      <c r="H4284">
        <v>53.716774000000001</v>
      </c>
      <c r="I4284" s="3">
        <v>4</v>
      </c>
      <c r="P4284">
        <v>2</v>
      </c>
      <c r="Q4284" t="str">
        <f>CONCATENATE(C4284,E4284,G4284,I4284)</f>
        <v>14</v>
      </c>
    </row>
    <row r="4285" spans="1:17" x14ac:dyDescent="0.25">
      <c r="A4285">
        <v>4811</v>
      </c>
      <c r="B4285">
        <v>64.098396000000008</v>
      </c>
      <c r="C4285" s="2">
        <v>1</v>
      </c>
      <c r="H4285">
        <v>53.725906000000002</v>
      </c>
      <c r="I4285" s="3">
        <v>4</v>
      </c>
      <c r="P4285">
        <v>2</v>
      </c>
      <c r="Q4285" t="str">
        <f>CONCATENATE(C4285,E4285,G4285,I4285)</f>
        <v>14</v>
      </c>
    </row>
    <row r="4286" spans="1:17" x14ac:dyDescent="0.25">
      <c r="A4286">
        <v>4812</v>
      </c>
      <c r="B4286">
        <v>64.069091</v>
      </c>
      <c r="C4286" s="2">
        <v>1</v>
      </c>
      <c r="H4286">
        <v>53.724098000000005</v>
      </c>
      <c r="I4286" s="3">
        <v>4</v>
      </c>
      <c r="P4286">
        <v>2</v>
      </c>
      <c r="Q4286" t="str">
        <f>CONCATENATE(C4286,E4286,G4286,I4286)</f>
        <v>14</v>
      </c>
    </row>
    <row r="4287" spans="1:17" x14ac:dyDescent="0.25">
      <c r="A4287">
        <v>4813</v>
      </c>
      <c r="B4287">
        <v>64.141886999999997</v>
      </c>
      <c r="C4287" s="2">
        <v>1</v>
      </c>
      <c r="H4287">
        <v>53.708053</v>
      </c>
      <c r="I4287" s="3">
        <v>4</v>
      </c>
      <c r="P4287">
        <v>2</v>
      </c>
      <c r="Q4287" t="str">
        <f>CONCATENATE(C4287,E4287,G4287,I4287)</f>
        <v>14</v>
      </c>
    </row>
    <row r="4288" spans="1:17" x14ac:dyDescent="0.25">
      <c r="A4288">
        <v>4814</v>
      </c>
      <c r="H4288">
        <v>53.729980000000005</v>
      </c>
      <c r="I4288" s="3">
        <v>4</v>
      </c>
      <c r="P4288">
        <v>1</v>
      </c>
      <c r="Q4288" t="str">
        <f>CONCATENATE(C4288,E4288,G4288,I4288)</f>
        <v>4</v>
      </c>
    </row>
    <row r="4289" spans="1:17" x14ac:dyDescent="0.25">
      <c r="A4289">
        <v>4815</v>
      </c>
      <c r="F4289">
        <v>62.683010000000003</v>
      </c>
      <c r="G4289" s="4">
        <v>3</v>
      </c>
      <c r="H4289">
        <v>53.729980000000005</v>
      </c>
      <c r="I4289" s="3">
        <v>4</v>
      </c>
      <c r="P4289">
        <v>2</v>
      </c>
      <c r="Q4289" t="str">
        <f>CONCATENATE(C4289,E4289,G4289,I4289)</f>
        <v>34</v>
      </c>
    </row>
    <row r="4290" spans="1:17" x14ac:dyDescent="0.25">
      <c r="A4290">
        <v>4816</v>
      </c>
      <c r="F4290">
        <v>62.679500000000004</v>
      </c>
      <c r="G4290" s="4">
        <v>3</v>
      </c>
      <c r="P4290">
        <v>1</v>
      </c>
      <c r="Q4290" t="str">
        <f>CONCATENATE(C4290,E4290,G4290,I4290)</f>
        <v>3</v>
      </c>
    </row>
    <row r="4291" spans="1:17" x14ac:dyDescent="0.25">
      <c r="A4291">
        <v>4817</v>
      </c>
      <c r="D4291">
        <v>75.730423000000002</v>
      </c>
      <c r="E4291" s="5">
        <v>2</v>
      </c>
      <c r="F4291">
        <v>62.669128000000001</v>
      </c>
      <c r="G4291" s="4">
        <v>3</v>
      </c>
      <c r="P4291">
        <v>2</v>
      </c>
      <c r="Q4291" t="str">
        <f>CONCATENATE(C4291,E4291,G4291,I4291)</f>
        <v>23</v>
      </c>
    </row>
    <row r="4292" spans="1:17" x14ac:dyDescent="0.25">
      <c r="A4292">
        <v>4818</v>
      </c>
      <c r="D4292">
        <v>75.74158700000001</v>
      </c>
      <c r="E4292" s="5">
        <v>2</v>
      </c>
      <c r="F4292">
        <v>62.700294</v>
      </c>
      <c r="G4292" s="4">
        <v>3</v>
      </c>
      <c r="P4292">
        <v>2</v>
      </c>
      <c r="Q4292" t="str">
        <f>CONCATENATE(C4292,E4292,G4292,I4292)</f>
        <v>23</v>
      </c>
    </row>
    <row r="4293" spans="1:17" x14ac:dyDescent="0.25">
      <c r="A4293">
        <v>4819</v>
      </c>
      <c r="D4293">
        <v>75.720133000000004</v>
      </c>
      <c r="E4293" s="5">
        <v>2</v>
      </c>
      <c r="F4293">
        <v>62.666392999999999</v>
      </c>
      <c r="G4293" s="4">
        <v>3</v>
      </c>
      <c r="P4293">
        <v>2</v>
      </c>
      <c r="Q4293" t="str">
        <f>CONCATENATE(C4293,E4293,G4293,I4293)</f>
        <v>23</v>
      </c>
    </row>
    <row r="4294" spans="1:17" x14ac:dyDescent="0.25">
      <c r="A4294">
        <v>4820</v>
      </c>
      <c r="D4294">
        <v>75.745703000000006</v>
      </c>
      <c r="E4294" s="5">
        <v>2</v>
      </c>
      <c r="F4294">
        <v>62.669952000000002</v>
      </c>
      <c r="G4294" s="4">
        <v>3</v>
      </c>
      <c r="P4294">
        <v>2</v>
      </c>
      <c r="Q4294" t="str">
        <f>CONCATENATE(C4294,E4294,G4294,I4294)</f>
        <v>23</v>
      </c>
    </row>
    <row r="4295" spans="1:17" x14ac:dyDescent="0.25">
      <c r="A4295">
        <v>4821</v>
      </c>
      <c r="D4295">
        <v>75.734898000000001</v>
      </c>
      <c r="E4295" s="5">
        <v>2</v>
      </c>
      <c r="F4295">
        <v>62.657260000000001</v>
      </c>
      <c r="G4295" s="4">
        <v>3</v>
      </c>
      <c r="P4295">
        <v>2</v>
      </c>
      <c r="Q4295" t="str">
        <f>CONCATENATE(C4295,E4295,G4295,I4295)</f>
        <v>23</v>
      </c>
    </row>
    <row r="4296" spans="1:17" x14ac:dyDescent="0.25">
      <c r="A4296">
        <v>4822</v>
      </c>
      <c r="D4296">
        <v>75.723014000000006</v>
      </c>
      <c r="E4296" s="5">
        <v>2</v>
      </c>
      <c r="F4296">
        <v>62.687294000000001</v>
      </c>
      <c r="G4296" s="4">
        <v>3</v>
      </c>
      <c r="P4296">
        <v>2</v>
      </c>
      <c r="Q4296" t="str">
        <f>CONCATENATE(C4296,E4296,G4296,I4296)</f>
        <v>23</v>
      </c>
    </row>
    <row r="4297" spans="1:17" x14ac:dyDescent="0.25">
      <c r="A4297">
        <v>4823</v>
      </c>
      <c r="D4297">
        <v>75.742770000000007</v>
      </c>
      <c r="E4297" s="5">
        <v>2</v>
      </c>
      <c r="F4297">
        <v>62.657054000000002</v>
      </c>
      <c r="G4297" s="4">
        <v>3</v>
      </c>
      <c r="P4297">
        <v>2</v>
      </c>
      <c r="Q4297" t="str">
        <f>CONCATENATE(C4297,E4297,G4297,I4297)</f>
        <v>23</v>
      </c>
    </row>
    <row r="4298" spans="1:17" x14ac:dyDescent="0.25">
      <c r="A4298">
        <v>4824</v>
      </c>
      <c r="D4298">
        <v>75.726873000000012</v>
      </c>
      <c r="E4298" s="5">
        <v>2</v>
      </c>
      <c r="F4298">
        <v>62.683010000000003</v>
      </c>
      <c r="G4298" s="4">
        <v>3</v>
      </c>
      <c r="P4298">
        <v>2</v>
      </c>
      <c r="Q4298" t="str">
        <f>CONCATENATE(C4298,E4298,G4298,I4298)</f>
        <v>23</v>
      </c>
    </row>
    <row r="4299" spans="1:17" x14ac:dyDescent="0.25">
      <c r="A4299">
        <v>4825</v>
      </c>
      <c r="D4299">
        <v>75.681135000000012</v>
      </c>
      <c r="E4299" s="5">
        <v>2</v>
      </c>
      <c r="P4299">
        <v>1</v>
      </c>
      <c r="Q4299" t="str">
        <f>CONCATENATE(C4299,E4299,G4299,I4299)</f>
        <v>2</v>
      </c>
    </row>
    <row r="4300" spans="1:17" x14ac:dyDescent="0.25">
      <c r="A4300">
        <v>4826</v>
      </c>
      <c r="D4300">
        <v>75.653817000000004</v>
      </c>
      <c r="E4300" s="5">
        <v>2</v>
      </c>
      <c r="P4300">
        <v>1</v>
      </c>
      <c r="Q4300" t="str">
        <f>CONCATENATE(C4300,E4300,G4300,I4300)</f>
        <v>2</v>
      </c>
    </row>
    <row r="4301" spans="1:17" x14ac:dyDescent="0.25">
      <c r="A4301">
        <v>4827</v>
      </c>
      <c r="D4301">
        <v>75.750282000000013</v>
      </c>
      <c r="E4301" s="5">
        <v>2</v>
      </c>
      <c r="P4301">
        <v>1</v>
      </c>
      <c r="Q4301" t="str">
        <f>CONCATENATE(C4301,E4301,G4301,I4301)</f>
        <v>2</v>
      </c>
    </row>
    <row r="4302" spans="1:17" x14ac:dyDescent="0.25">
      <c r="A4302">
        <v>4828</v>
      </c>
      <c r="D4302">
        <v>75.730423000000002</v>
      </c>
      <c r="E4302" s="5">
        <v>2</v>
      </c>
      <c r="P4302">
        <v>1</v>
      </c>
      <c r="Q4302" t="str">
        <f>CONCATENATE(C4302,E4302,G4302,I4302)</f>
        <v>2</v>
      </c>
    </row>
    <row r="4303" spans="1:17" x14ac:dyDescent="0.25">
      <c r="A4303">
        <v>4829</v>
      </c>
      <c r="B4303">
        <v>84.386571000000004</v>
      </c>
      <c r="C4303" s="2">
        <v>1</v>
      </c>
      <c r="P4303">
        <v>1</v>
      </c>
      <c r="Q4303" t="str">
        <f>CONCATENATE(C4303,E4303,G4303,I4303)</f>
        <v>1</v>
      </c>
    </row>
    <row r="4304" spans="1:17" x14ac:dyDescent="0.25">
      <c r="A4304">
        <v>4830</v>
      </c>
      <c r="B4304">
        <v>84.404576000000006</v>
      </c>
      <c r="C4304" s="2">
        <v>1</v>
      </c>
      <c r="P4304">
        <v>1</v>
      </c>
      <c r="Q4304" t="str">
        <f>CONCATENATE(C4304,E4304,G4304,I4304)</f>
        <v>1</v>
      </c>
    </row>
    <row r="4305" spans="1:17" x14ac:dyDescent="0.25">
      <c r="A4305">
        <v>4831</v>
      </c>
      <c r="B4305">
        <v>84.41764400000001</v>
      </c>
      <c r="C4305" s="2">
        <v>1</v>
      </c>
      <c r="H4305">
        <v>76.725578000000013</v>
      </c>
      <c r="I4305" s="3">
        <v>4</v>
      </c>
      <c r="P4305">
        <v>2</v>
      </c>
      <c r="Q4305" t="str">
        <f>CONCATENATE(C4305,E4305,G4305,I4305)</f>
        <v>14</v>
      </c>
    </row>
    <row r="4306" spans="1:17" x14ac:dyDescent="0.25">
      <c r="A4306">
        <v>4832</v>
      </c>
      <c r="B4306">
        <v>84.403033000000008</v>
      </c>
      <c r="C4306" s="2">
        <v>1</v>
      </c>
      <c r="H4306">
        <v>76.696510000000004</v>
      </c>
      <c r="I4306" s="3">
        <v>4</v>
      </c>
      <c r="P4306">
        <v>2</v>
      </c>
      <c r="Q4306" t="str">
        <f>CONCATENATE(C4306,E4306,G4306,I4306)</f>
        <v>14</v>
      </c>
    </row>
    <row r="4307" spans="1:17" x14ac:dyDescent="0.25">
      <c r="A4307">
        <v>4833</v>
      </c>
      <c r="B4307">
        <v>84.412912000000006</v>
      </c>
      <c r="C4307" s="2">
        <v>1</v>
      </c>
      <c r="H4307">
        <v>76.682980000000001</v>
      </c>
      <c r="I4307" s="3">
        <v>4</v>
      </c>
      <c r="P4307">
        <v>2</v>
      </c>
      <c r="Q4307" t="str">
        <f>CONCATENATE(C4307,E4307,G4307,I4307)</f>
        <v>14</v>
      </c>
    </row>
    <row r="4308" spans="1:17" x14ac:dyDescent="0.25">
      <c r="A4308">
        <v>4834</v>
      </c>
      <c r="B4308">
        <v>84.415588000000014</v>
      </c>
      <c r="C4308" s="2">
        <v>1</v>
      </c>
      <c r="H4308">
        <v>76.700935000000001</v>
      </c>
      <c r="I4308" s="3">
        <v>4</v>
      </c>
      <c r="P4308">
        <v>2</v>
      </c>
      <c r="Q4308" t="str">
        <f>CONCATENATE(C4308,E4308,G4308,I4308)</f>
        <v>14</v>
      </c>
    </row>
    <row r="4309" spans="1:17" x14ac:dyDescent="0.25">
      <c r="A4309">
        <v>4835</v>
      </c>
      <c r="B4309">
        <v>84.398198000000008</v>
      </c>
      <c r="C4309" s="2">
        <v>1</v>
      </c>
      <c r="H4309">
        <v>76.699545000000001</v>
      </c>
      <c r="I4309" s="3">
        <v>4</v>
      </c>
      <c r="P4309">
        <v>2</v>
      </c>
      <c r="Q4309" t="str">
        <f>CONCATENATE(C4309,E4309,G4309,I4309)</f>
        <v>14</v>
      </c>
    </row>
    <row r="4310" spans="1:17" x14ac:dyDescent="0.25">
      <c r="A4310">
        <v>4836</v>
      </c>
      <c r="B4310">
        <v>84.35976500000001</v>
      </c>
      <c r="C4310" s="2">
        <v>1</v>
      </c>
      <c r="H4310">
        <v>76.655969000000013</v>
      </c>
      <c r="I4310" s="3">
        <v>4</v>
      </c>
      <c r="P4310">
        <v>2</v>
      </c>
      <c r="Q4310" t="str">
        <f>CONCATENATE(C4310,E4310,G4310,I4310)</f>
        <v>14</v>
      </c>
    </row>
    <row r="4311" spans="1:17" x14ac:dyDescent="0.25">
      <c r="A4311">
        <v>4837</v>
      </c>
      <c r="B4311">
        <v>84.390327000000013</v>
      </c>
      <c r="C4311" s="2">
        <v>1</v>
      </c>
      <c r="H4311">
        <v>76.653500000000008</v>
      </c>
      <c r="I4311" s="3">
        <v>4</v>
      </c>
      <c r="P4311">
        <v>2</v>
      </c>
      <c r="Q4311" t="str">
        <f>CONCATENATE(C4311,E4311,G4311,I4311)</f>
        <v>14</v>
      </c>
    </row>
    <row r="4312" spans="1:17" x14ac:dyDescent="0.25">
      <c r="A4312">
        <v>4838</v>
      </c>
      <c r="B4312">
        <v>84.474136000000001</v>
      </c>
      <c r="C4312" s="2">
        <v>1</v>
      </c>
      <c r="H4312">
        <v>76.67032300000001</v>
      </c>
      <c r="I4312" s="3">
        <v>4</v>
      </c>
      <c r="P4312">
        <v>2</v>
      </c>
      <c r="Q4312" t="str">
        <f>CONCATENATE(C4312,E4312,G4312,I4312)</f>
        <v>14</v>
      </c>
    </row>
    <row r="4313" spans="1:17" x14ac:dyDescent="0.25">
      <c r="A4313">
        <v>4839</v>
      </c>
      <c r="B4313">
        <v>84.386571000000004</v>
      </c>
      <c r="C4313" s="2">
        <v>1</v>
      </c>
      <c r="H4313">
        <v>76.64326100000001</v>
      </c>
      <c r="I4313" s="3">
        <v>4</v>
      </c>
      <c r="P4313">
        <v>2</v>
      </c>
      <c r="Q4313" t="str">
        <f>CONCATENATE(C4313,E4313,G4313,I4313)</f>
        <v>14</v>
      </c>
    </row>
    <row r="4314" spans="1:17" x14ac:dyDescent="0.25">
      <c r="A4314">
        <v>4840</v>
      </c>
      <c r="F4314">
        <v>82.617485000000002</v>
      </c>
      <c r="G4314" s="4">
        <v>3</v>
      </c>
      <c r="H4314">
        <v>76.717860000000002</v>
      </c>
      <c r="I4314" s="3">
        <v>4</v>
      </c>
      <c r="P4314">
        <v>2</v>
      </c>
      <c r="Q4314" t="str">
        <f>CONCATENATE(C4314,E4314,G4314,I4314)</f>
        <v>34</v>
      </c>
    </row>
    <row r="4315" spans="1:17" x14ac:dyDescent="0.25">
      <c r="A4315">
        <v>4841</v>
      </c>
      <c r="F4315">
        <v>82.717911000000015</v>
      </c>
      <c r="G4315" s="4">
        <v>3</v>
      </c>
      <c r="H4315">
        <v>76.725578000000013</v>
      </c>
      <c r="I4315" s="3">
        <v>4</v>
      </c>
      <c r="P4315">
        <v>2</v>
      </c>
      <c r="Q4315" t="str">
        <f>CONCATENATE(C4315,E4315,G4315,I4315)</f>
        <v>34</v>
      </c>
    </row>
    <row r="4316" spans="1:17" x14ac:dyDescent="0.25">
      <c r="A4316">
        <v>4842</v>
      </c>
      <c r="F4316">
        <v>82.648560000000003</v>
      </c>
      <c r="G4316" s="4">
        <v>3</v>
      </c>
      <c r="P4316">
        <v>1</v>
      </c>
      <c r="Q4316" t="str">
        <f>CONCATENATE(C4316,E4316,G4316,I4316)</f>
        <v>3</v>
      </c>
    </row>
    <row r="4317" spans="1:17" x14ac:dyDescent="0.25">
      <c r="A4317">
        <v>4843</v>
      </c>
      <c r="D4317">
        <v>96.776237000000009</v>
      </c>
      <c r="E4317" s="5">
        <v>2</v>
      </c>
      <c r="F4317">
        <v>82.637705000000011</v>
      </c>
      <c r="G4317" s="4">
        <v>3</v>
      </c>
      <c r="P4317">
        <v>2</v>
      </c>
      <c r="Q4317" t="str">
        <f>CONCATENATE(C4317,E4317,G4317,I4317)</f>
        <v>23</v>
      </c>
    </row>
    <row r="4318" spans="1:17" x14ac:dyDescent="0.25">
      <c r="A4318">
        <v>4844</v>
      </c>
      <c r="D4318">
        <v>96.782718000000003</v>
      </c>
      <c r="E4318" s="5">
        <v>2</v>
      </c>
      <c r="F4318">
        <v>82.661370000000005</v>
      </c>
      <c r="G4318" s="4">
        <v>3</v>
      </c>
      <c r="P4318">
        <v>2</v>
      </c>
      <c r="Q4318" t="str">
        <f>CONCATENATE(C4318,E4318,G4318,I4318)</f>
        <v>23</v>
      </c>
    </row>
    <row r="4319" spans="1:17" x14ac:dyDescent="0.25">
      <c r="A4319">
        <v>4845</v>
      </c>
      <c r="D4319">
        <v>96.790332000000006</v>
      </c>
      <c r="E4319" s="5">
        <v>2</v>
      </c>
      <c r="F4319">
        <v>82.603286000000011</v>
      </c>
      <c r="G4319" s="4">
        <v>3</v>
      </c>
      <c r="P4319">
        <v>2</v>
      </c>
      <c r="Q4319" t="str">
        <f>CONCATENATE(C4319,E4319,G4319,I4319)</f>
        <v>23</v>
      </c>
    </row>
    <row r="4320" spans="1:17" x14ac:dyDescent="0.25">
      <c r="A4320">
        <v>4846</v>
      </c>
      <c r="D4320">
        <v>96.790847000000014</v>
      </c>
      <c r="E4320" s="5">
        <v>2</v>
      </c>
      <c r="F4320">
        <v>82.636110000000002</v>
      </c>
      <c r="G4320" s="4">
        <v>3</v>
      </c>
      <c r="P4320">
        <v>2</v>
      </c>
      <c r="Q4320" t="str">
        <f>CONCATENATE(C4320,E4320,G4320,I4320)</f>
        <v>23</v>
      </c>
    </row>
    <row r="4321" spans="1:17" x14ac:dyDescent="0.25">
      <c r="A4321">
        <v>4847</v>
      </c>
      <c r="D4321">
        <v>96.776494000000014</v>
      </c>
      <c r="E4321" s="5">
        <v>2</v>
      </c>
      <c r="F4321">
        <v>82.667957000000001</v>
      </c>
      <c r="G4321" s="4">
        <v>3</v>
      </c>
      <c r="P4321">
        <v>2</v>
      </c>
      <c r="Q4321" t="str">
        <f>CONCATENATE(C4321,E4321,G4321,I4321)</f>
        <v>23</v>
      </c>
    </row>
    <row r="4322" spans="1:17" x14ac:dyDescent="0.25">
      <c r="A4322">
        <v>4848</v>
      </c>
      <c r="D4322">
        <v>96.775463999999999</v>
      </c>
      <c r="E4322" s="5">
        <v>2</v>
      </c>
      <c r="F4322">
        <v>82.617485000000002</v>
      </c>
      <c r="G4322" s="4">
        <v>3</v>
      </c>
      <c r="P4322">
        <v>2</v>
      </c>
      <c r="Q4322" t="str">
        <f>CONCATENATE(C4322,E4322,G4322,I4322)</f>
        <v>23</v>
      </c>
    </row>
    <row r="4323" spans="1:17" x14ac:dyDescent="0.25">
      <c r="A4323">
        <v>4849</v>
      </c>
      <c r="D4323">
        <v>96.789560000000009</v>
      </c>
      <c r="E4323" s="5">
        <v>2</v>
      </c>
      <c r="P4323">
        <v>1</v>
      </c>
      <c r="Q4323" t="str">
        <f>CONCATENATE(C4323,E4323,G4323,I4323)</f>
        <v>2</v>
      </c>
    </row>
    <row r="4324" spans="1:17" x14ac:dyDescent="0.25">
      <c r="A4324">
        <v>4850</v>
      </c>
      <c r="D4324">
        <v>96.817651000000012</v>
      </c>
      <c r="E4324" s="5">
        <v>2</v>
      </c>
      <c r="P4324">
        <v>1</v>
      </c>
      <c r="Q4324" t="str">
        <f>CONCATENATE(C4324,E4324,G4324,I4324)</f>
        <v>2</v>
      </c>
    </row>
    <row r="4325" spans="1:17" x14ac:dyDescent="0.25">
      <c r="A4325">
        <v>4851</v>
      </c>
      <c r="D4325">
        <v>96.836791000000005</v>
      </c>
      <c r="E4325" s="5">
        <v>2</v>
      </c>
      <c r="P4325">
        <v>1</v>
      </c>
      <c r="Q4325" t="str">
        <f>CONCATENATE(C4325,E4325,G4325,I4325)</f>
        <v>2</v>
      </c>
    </row>
    <row r="4326" spans="1:17" x14ac:dyDescent="0.25">
      <c r="A4326">
        <v>4852</v>
      </c>
      <c r="D4326">
        <v>96.774488000000005</v>
      </c>
      <c r="E4326" s="5">
        <v>2</v>
      </c>
      <c r="P4326">
        <v>1</v>
      </c>
      <c r="Q4326" t="str">
        <f>CONCATENATE(C4326,E4326,G4326,I4326)</f>
        <v>2</v>
      </c>
    </row>
    <row r="4327" spans="1:17" x14ac:dyDescent="0.25">
      <c r="A4327">
        <v>4853</v>
      </c>
      <c r="D4327">
        <v>96.776237000000009</v>
      </c>
      <c r="E4327" s="5">
        <v>2</v>
      </c>
      <c r="P4327">
        <v>1</v>
      </c>
      <c r="Q4327" t="str">
        <f>CONCATENATE(C4327,E4327,G4327,I4327)</f>
        <v>2</v>
      </c>
    </row>
    <row r="4328" spans="1:17" x14ac:dyDescent="0.25">
      <c r="A4328">
        <v>4854</v>
      </c>
      <c r="B4328">
        <v>106.89916000000001</v>
      </c>
      <c r="C4328" s="2">
        <v>1</v>
      </c>
      <c r="D4328">
        <v>96.776237000000009</v>
      </c>
      <c r="E4328" s="5">
        <v>2</v>
      </c>
      <c r="P4328">
        <v>2</v>
      </c>
      <c r="Q4328" t="str">
        <f>CONCATENATE(C4328,E4328,G4328,I4328)</f>
        <v>12</v>
      </c>
    </row>
    <row r="4329" spans="1:17" x14ac:dyDescent="0.25">
      <c r="A4329">
        <v>4855</v>
      </c>
      <c r="B4329">
        <v>106.87672900000001</v>
      </c>
      <c r="C4329" s="2">
        <v>1</v>
      </c>
      <c r="P4329">
        <v>1</v>
      </c>
      <c r="Q4329" t="str">
        <f>CONCATENATE(C4329,E4329,G4329,I4329)</f>
        <v>1</v>
      </c>
    </row>
    <row r="4330" spans="1:17" x14ac:dyDescent="0.25">
      <c r="A4330">
        <v>4856</v>
      </c>
      <c r="B4330">
        <v>106.92807500000001</v>
      </c>
      <c r="C4330" s="2">
        <v>1</v>
      </c>
      <c r="P4330">
        <v>1</v>
      </c>
      <c r="Q4330" t="str">
        <f>CONCATENATE(C4330,E4330,G4330,I4330)</f>
        <v>1</v>
      </c>
    </row>
    <row r="4331" spans="1:17" x14ac:dyDescent="0.25">
      <c r="A4331">
        <v>4857</v>
      </c>
      <c r="B4331">
        <v>106.90487400000001</v>
      </c>
      <c r="C4331" s="2">
        <v>1</v>
      </c>
      <c r="P4331">
        <v>1</v>
      </c>
      <c r="Q4331" t="str">
        <f>CONCATENATE(C4331,E4331,G4331,I4331)</f>
        <v>1</v>
      </c>
    </row>
    <row r="4332" spans="1:17" x14ac:dyDescent="0.25">
      <c r="A4332">
        <v>4858</v>
      </c>
      <c r="B4332">
        <v>106.907342</v>
      </c>
      <c r="C4332" s="2">
        <v>1</v>
      </c>
      <c r="P4332">
        <v>1</v>
      </c>
      <c r="Q4332" t="str">
        <f>CONCATENATE(C4332,E4332,G4332,I4332)</f>
        <v>1</v>
      </c>
    </row>
    <row r="4333" spans="1:17" x14ac:dyDescent="0.25">
      <c r="A4333">
        <v>4859</v>
      </c>
      <c r="B4333">
        <v>106.89880100000002</v>
      </c>
      <c r="C4333" s="2">
        <v>1</v>
      </c>
      <c r="H4333">
        <v>100.13670500000001</v>
      </c>
      <c r="I4333" s="3">
        <v>4</v>
      </c>
      <c r="P4333">
        <v>2</v>
      </c>
      <c r="Q4333" t="str">
        <f>CONCATENATE(C4333,E4333,G4333,I4333)</f>
        <v>14</v>
      </c>
    </row>
    <row r="4334" spans="1:17" x14ac:dyDescent="0.25">
      <c r="A4334">
        <v>4860</v>
      </c>
      <c r="B4334">
        <v>106.83788800000001</v>
      </c>
      <c r="C4334" s="2">
        <v>1</v>
      </c>
      <c r="H4334">
        <v>100.27149900000001</v>
      </c>
      <c r="I4334" s="3">
        <v>4</v>
      </c>
      <c r="P4334">
        <v>2</v>
      </c>
      <c r="Q4334" t="str">
        <f>CONCATENATE(C4334,E4334,G4334,I4334)</f>
        <v>14</v>
      </c>
    </row>
    <row r="4335" spans="1:17" x14ac:dyDescent="0.25">
      <c r="A4335">
        <v>4861</v>
      </c>
      <c r="B4335">
        <v>106.82831700000001</v>
      </c>
      <c r="C4335" s="2">
        <v>1</v>
      </c>
      <c r="H4335">
        <v>100.24474400000001</v>
      </c>
      <c r="I4335" s="3">
        <v>4</v>
      </c>
      <c r="P4335">
        <v>2</v>
      </c>
      <c r="Q4335" t="str">
        <f>CONCATENATE(C4335,E4335,G4335,I4335)</f>
        <v>14</v>
      </c>
    </row>
    <row r="4336" spans="1:17" x14ac:dyDescent="0.25">
      <c r="A4336">
        <v>4862</v>
      </c>
      <c r="B4336">
        <v>106.89916000000001</v>
      </c>
      <c r="C4336" s="2">
        <v>1</v>
      </c>
      <c r="F4336">
        <v>105.16105</v>
      </c>
      <c r="G4336" s="4">
        <v>3</v>
      </c>
      <c r="H4336">
        <v>100.197002</v>
      </c>
      <c r="I4336" s="3">
        <v>4</v>
      </c>
      <c r="P4336">
        <v>3</v>
      </c>
      <c r="Q4336" t="str">
        <f>CONCATENATE(C4336,E4336,G4336,I4336)</f>
        <v>134</v>
      </c>
    </row>
    <row r="4337" spans="1:17" x14ac:dyDescent="0.25">
      <c r="A4337">
        <v>4863</v>
      </c>
      <c r="B4337">
        <v>106.89916000000001</v>
      </c>
      <c r="C4337" s="2">
        <v>1</v>
      </c>
      <c r="F4337">
        <v>105.057687</v>
      </c>
      <c r="G4337" s="4">
        <v>3</v>
      </c>
      <c r="H4337">
        <v>100.229465</v>
      </c>
      <c r="I4337" s="3">
        <v>4</v>
      </c>
      <c r="P4337">
        <v>3</v>
      </c>
      <c r="Q4337" t="str">
        <f>CONCATENATE(C4337,E4337,G4337,I4337)</f>
        <v>134</v>
      </c>
    </row>
    <row r="4338" spans="1:17" x14ac:dyDescent="0.25">
      <c r="A4338">
        <v>4864</v>
      </c>
      <c r="F4338">
        <v>105.11016600000001</v>
      </c>
      <c r="G4338" s="4">
        <v>3</v>
      </c>
      <c r="H4338">
        <v>100.16304500000001</v>
      </c>
      <c r="I4338" s="3">
        <v>4</v>
      </c>
      <c r="P4338">
        <v>2</v>
      </c>
      <c r="Q4338" t="str">
        <f>CONCATENATE(C4338,E4338,G4338,I4338)</f>
        <v>34</v>
      </c>
    </row>
    <row r="4339" spans="1:17" x14ac:dyDescent="0.25">
      <c r="A4339">
        <v>4865</v>
      </c>
      <c r="F4339">
        <v>105.17108300000001</v>
      </c>
      <c r="G4339" s="4">
        <v>3</v>
      </c>
      <c r="H4339">
        <v>100.178893</v>
      </c>
      <c r="I4339" s="3">
        <v>4</v>
      </c>
      <c r="P4339">
        <v>2</v>
      </c>
      <c r="Q4339" t="str">
        <f>CONCATENATE(C4339,E4339,G4339,I4339)</f>
        <v>34</v>
      </c>
    </row>
    <row r="4340" spans="1:17" x14ac:dyDescent="0.25">
      <c r="A4340">
        <v>4866</v>
      </c>
      <c r="F4340">
        <v>105.17169700000001</v>
      </c>
      <c r="G4340" s="4">
        <v>3</v>
      </c>
      <c r="H4340">
        <v>100.155534</v>
      </c>
      <c r="I4340" s="3">
        <v>4</v>
      </c>
      <c r="P4340">
        <v>2</v>
      </c>
      <c r="Q4340" t="str">
        <f>CONCATENATE(C4340,E4340,G4340,I4340)</f>
        <v>34</v>
      </c>
    </row>
    <row r="4341" spans="1:17" x14ac:dyDescent="0.25">
      <c r="A4341">
        <v>4867</v>
      </c>
      <c r="F4341">
        <v>105.18985900000001</v>
      </c>
      <c r="G4341" s="4">
        <v>3</v>
      </c>
      <c r="H4341">
        <v>100.37444400000001</v>
      </c>
      <c r="I4341" s="3">
        <v>4</v>
      </c>
      <c r="P4341">
        <v>2</v>
      </c>
      <c r="Q4341" t="str">
        <f>CONCATENATE(C4341,E4341,G4341,I4341)</f>
        <v>34</v>
      </c>
    </row>
    <row r="4342" spans="1:17" x14ac:dyDescent="0.25">
      <c r="A4342">
        <v>4868</v>
      </c>
      <c r="F4342">
        <v>105.17390900000001</v>
      </c>
      <c r="G4342" s="4">
        <v>3</v>
      </c>
      <c r="H4342">
        <v>100.13670500000001</v>
      </c>
      <c r="I4342" s="3">
        <v>4</v>
      </c>
      <c r="P4342">
        <v>2</v>
      </c>
      <c r="Q4342" t="str">
        <f>CONCATENATE(C4342,E4342,G4342,I4342)</f>
        <v>34</v>
      </c>
    </row>
    <row r="4343" spans="1:17" x14ac:dyDescent="0.25">
      <c r="A4343">
        <v>4869</v>
      </c>
      <c r="D4343">
        <v>122.111356</v>
      </c>
      <c r="E4343" s="5">
        <v>2</v>
      </c>
      <c r="F4343">
        <v>105.13902800000001</v>
      </c>
      <c r="G4343" s="4">
        <v>3</v>
      </c>
      <c r="P4343">
        <v>2</v>
      </c>
      <c r="Q4343" t="str">
        <f>CONCATENATE(C4343,E4343,G4343,I4343)</f>
        <v>23</v>
      </c>
    </row>
    <row r="4344" spans="1:17" x14ac:dyDescent="0.25">
      <c r="A4344">
        <v>4870</v>
      </c>
      <c r="D4344">
        <v>122.19094600000001</v>
      </c>
      <c r="E4344" s="5">
        <v>2</v>
      </c>
      <c r="F4344">
        <v>105.12498600000001</v>
      </c>
      <c r="G4344" s="4">
        <v>3</v>
      </c>
      <c r="P4344">
        <v>2</v>
      </c>
      <c r="Q4344" t="str">
        <f>CONCATENATE(C4344,E4344,G4344,I4344)</f>
        <v>23</v>
      </c>
    </row>
    <row r="4345" spans="1:17" x14ac:dyDescent="0.25">
      <c r="A4345">
        <v>4871</v>
      </c>
      <c r="D4345">
        <v>122.180757</v>
      </c>
      <c r="E4345" s="5">
        <v>2</v>
      </c>
      <c r="F4345">
        <v>105.213525</v>
      </c>
      <c r="G4345" s="4">
        <v>3</v>
      </c>
      <c r="P4345">
        <v>2</v>
      </c>
      <c r="Q4345" t="str">
        <f>CONCATENATE(C4345,E4345,G4345,I4345)</f>
        <v>23</v>
      </c>
    </row>
    <row r="4346" spans="1:17" x14ac:dyDescent="0.25">
      <c r="A4346">
        <v>4872</v>
      </c>
      <c r="D4346">
        <v>122.14438700000001</v>
      </c>
      <c r="E4346" s="5">
        <v>2</v>
      </c>
      <c r="F4346">
        <v>105.16105</v>
      </c>
      <c r="G4346" s="4">
        <v>3</v>
      </c>
      <c r="P4346">
        <v>2</v>
      </c>
      <c r="Q4346" t="str">
        <f>CONCATENATE(C4346,E4346,G4346,I4346)</f>
        <v>23</v>
      </c>
    </row>
    <row r="4347" spans="1:17" x14ac:dyDescent="0.25">
      <c r="A4347">
        <v>4873</v>
      </c>
      <c r="D4347">
        <v>122.12195700000001</v>
      </c>
      <c r="E4347" s="5">
        <v>2</v>
      </c>
      <c r="F4347">
        <v>105.16105</v>
      </c>
      <c r="G4347" s="4">
        <v>3</v>
      </c>
      <c r="P4347">
        <v>2</v>
      </c>
      <c r="Q4347" t="str">
        <f>CONCATENATE(C4347,E4347,G4347,I4347)</f>
        <v>23</v>
      </c>
    </row>
    <row r="4348" spans="1:17" x14ac:dyDescent="0.25">
      <c r="A4348">
        <v>4874</v>
      </c>
      <c r="D4348">
        <v>122.10543900000002</v>
      </c>
      <c r="E4348" s="5">
        <v>2</v>
      </c>
      <c r="P4348">
        <v>1</v>
      </c>
      <c r="Q4348" t="str">
        <f>CONCATENATE(C4348,E4348,G4348,I4348)</f>
        <v>2</v>
      </c>
    </row>
    <row r="4349" spans="1:17" x14ac:dyDescent="0.25">
      <c r="A4349">
        <v>4875</v>
      </c>
      <c r="D4349">
        <v>122.12391000000001</v>
      </c>
      <c r="E4349" s="5">
        <v>2</v>
      </c>
      <c r="P4349">
        <v>1</v>
      </c>
      <c r="Q4349" t="str">
        <f>CONCATENATE(C4349,E4349,G4349,I4349)</f>
        <v>2</v>
      </c>
    </row>
    <row r="4350" spans="1:17" x14ac:dyDescent="0.25">
      <c r="A4350">
        <v>4876</v>
      </c>
      <c r="D4350">
        <v>122.17185700000002</v>
      </c>
      <c r="E4350" s="5">
        <v>2</v>
      </c>
      <c r="P4350">
        <v>1</v>
      </c>
      <c r="Q4350" t="str">
        <f>CONCATENATE(C4350,E4350,G4350,I4350)</f>
        <v>2</v>
      </c>
    </row>
    <row r="4351" spans="1:17" x14ac:dyDescent="0.25">
      <c r="A4351">
        <v>4877</v>
      </c>
      <c r="D4351">
        <v>122.169545</v>
      </c>
      <c r="E4351" s="5">
        <v>2</v>
      </c>
      <c r="P4351">
        <v>1</v>
      </c>
      <c r="Q4351" t="str">
        <f>CONCATENATE(C4351,E4351,G4351,I4351)</f>
        <v>2</v>
      </c>
    </row>
    <row r="4352" spans="1:17" x14ac:dyDescent="0.25">
      <c r="A4352">
        <v>4878</v>
      </c>
      <c r="B4352">
        <v>129.951032</v>
      </c>
      <c r="C4352" s="2">
        <v>1</v>
      </c>
      <c r="D4352">
        <v>122.14124800000002</v>
      </c>
      <c r="E4352" s="5">
        <v>2</v>
      </c>
      <c r="P4352">
        <v>2</v>
      </c>
      <c r="Q4352" t="str">
        <f>CONCATENATE(C4352,E4352,G4352,I4352)</f>
        <v>12</v>
      </c>
    </row>
    <row r="4353" spans="1:17" x14ac:dyDescent="0.25">
      <c r="A4353">
        <v>4879</v>
      </c>
      <c r="B4353">
        <v>129.93230199999999</v>
      </c>
      <c r="C4353" s="2">
        <v>1</v>
      </c>
      <c r="D4353">
        <v>122.16974800000001</v>
      </c>
      <c r="E4353" s="5">
        <v>2</v>
      </c>
      <c r="P4353">
        <v>2</v>
      </c>
      <c r="Q4353" t="str">
        <f>CONCATENATE(C4353,E4353,G4353,I4353)</f>
        <v>12</v>
      </c>
    </row>
    <row r="4354" spans="1:17" x14ac:dyDescent="0.25">
      <c r="A4354">
        <v>4880</v>
      </c>
      <c r="B4354">
        <v>129.95993200000001</v>
      </c>
      <c r="C4354" s="2">
        <v>1</v>
      </c>
      <c r="D4354">
        <v>122.111356</v>
      </c>
      <c r="E4354" s="5">
        <v>2</v>
      </c>
      <c r="P4354">
        <v>2</v>
      </c>
      <c r="Q4354" t="str">
        <f>CONCATENATE(C4354,E4354,G4354,I4354)</f>
        <v>12</v>
      </c>
    </row>
    <row r="4355" spans="1:17" x14ac:dyDescent="0.25">
      <c r="A4355">
        <v>4881</v>
      </c>
      <c r="B4355">
        <v>129.92304000000001</v>
      </c>
      <c r="C4355" s="2">
        <v>1</v>
      </c>
      <c r="P4355">
        <v>1</v>
      </c>
      <c r="Q4355" t="str">
        <f>CONCATENATE(C4355,E4355,G4355,I4355)</f>
        <v>1</v>
      </c>
    </row>
    <row r="4356" spans="1:17" x14ac:dyDescent="0.25">
      <c r="A4356">
        <v>4882</v>
      </c>
      <c r="B4356">
        <v>129.93322499999999</v>
      </c>
      <c r="C4356" s="2">
        <v>1</v>
      </c>
      <c r="P4356">
        <v>1</v>
      </c>
      <c r="Q4356" t="str">
        <f>CONCATENATE(C4356,E4356,G4356,I4356)</f>
        <v>1</v>
      </c>
    </row>
    <row r="4357" spans="1:17" x14ac:dyDescent="0.25">
      <c r="A4357">
        <v>4883</v>
      </c>
      <c r="B4357">
        <v>129.94289900000001</v>
      </c>
      <c r="C4357" s="2">
        <v>1</v>
      </c>
      <c r="P4357">
        <v>1</v>
      </c>
      <c r="Q4357" t="str">
        <f>CONCATENATE(C4357,E4357,G4357,I4357)</f>
        <v>1</v>
      </c>
    </row>
    <row r="4358" spans="1:17" x14ac:dyDescent="0.25">
      <c r="A4358">
        <v>4884</v>
      </c>
      <c r="B4358">
        <v>129.93837100000002</v>
      </c>
      <c r="C4358" s="2">
        <v>1</v>
      </c>
      <c r="H4358">
        <v>125.40231800000001</v>
      </c>
      <c r="I4358" s="3">
        <v>4</v>
      </c>
      <c r="P4358">
        <v>2</v>
      </c>
      <c r="Q4358" t="str">
        <f>CONCATENATE(C4358,E4358,G4358,I4358)</f>
        <v>14</v>
      </c>
    </row>
    <row r="4359" spans="1:17" x14ac:dyDescent="0.25">
      <c r="A4359">
        <v>4885</v>
      </c>
      <c r="B4359">
        <v>129.88187900000003</v>
      </c>
      <c r="C4359" s="2">
        <v>1</v>
      </c>
      <c r="H4359">
        <v>125.39326200000001</v>
      </c>
      <c r="I4359" s="3">
        <v>4</v>
      </c>
      <c r="P4359">
        <v>2</v>
      </c>
      <c r="Q4359" t="str">
        <f>CONCATENATE(C4359,E4359,G4359,I4359)</f>
        <v>14</v>
      </c>
    </row>
    <row r="4360" spans="1:17" x14ac:dyDescent="0.25">
      <c r="A4360">
        <v>4886</v>
      </c>
      <c r="B4360">
        <v>129.89299500000001</v>
      </c>
      <c r="C4360" s="2">
        <v>1</v>
      </c>
      <c r="H4360">
        <v>125.41394500000001</v>
      </c>
      <c r="I4360" s="3">
        <v>4</v>
      </c>
      <c r="P4360">
        <v>2</v>
      </c>
      <c r="Q4360" t="str">
        <f>CONCATENATE(C4360,E4360,G4360,I4360)</f>
        <v>14</v>
      </c>
    </row>
    <row r="4361" spans="1:17" x14ac:dyDescent="0.25">
      <c r="A4361">
        <v>4887</v>
      </c>
      <c r="B4361">
        <v>129.951032</v>
      </c>
      <c r="C4361" s="2">
        <v>1</v>
      </c>
      <c r="F4361">
        <v>128.388353</v>
      </c>
      <c r="G4361" s="4">
        <v>3</v>
      </c>
      <c r="H4361">
        <v>125.35668700000001</v>
      </c>
      <c r="I4361" s="3">
        <v>4</v>
      </c>
      <c r="P4361">
        <v>3</v>
      </c>
      <c r="Q4361" t="str">
        <f>CONCATENATE(C4361,E4361,G4361,I4361)</f>
        <v>134</v>
      </c>
    </row>
    <row r="4362" spans="1:17" x14ac:dyDescent="0.25">
      <c r="A4362">
        <v>4888</v>
      </c>
      <c r="F4362">
        <v>128.324815</v>
      </c>
      <c r="G4362" s="4">
        <v>3</v>
      </c>
      <c r="H4362">
        <v>125.33199400000001</v>
      </c>
      <c r="I4362" s="3">
        <v>4</v>
      </c>
      <c r="P4362">
        <v>2</v>
      </c>
      <c r="Q4362" t="str">
        <f>CONCATENATE(C4362,E4362,G4362,I4362)</f>
        <v>34</v>
      </c>
    </row>
    <row r="4363" spans="1:17" x14ac:dyDescent="0.25">
      <c r="A4363">
        <v>4889</v>
      </c>
      <c r="F4363">
        <v>128.343129</v>
      </c>
      <c r="G4363" s="4">
        <v>3</v>
      </c>
      <c r="H4363">
        <v>125.32216400000001</v>
      </c>
      <c r="I4363" s="3">
        <v>4</v>
      </c>
      <c r="P4363">
        <v>2</v>
      </c>
      <c r="Q4363" t="str">
        <f>CONCATENATE(C4363,E4363,G4363,I4363)</f>
        <v>34</v>
      </c>
    </row>
    <row r="4364" spans="1:17" x14ac:dyDescent="0.25">
      <c r="A4364">
        <v>4890</v>
      </c>
      <c r="F4364">
        <v>128.42487800000001</v>
      </c>
      <c r="G4364" s="4">
        <v>3</v>
      </c>
      <c r="H4364">
        <v>125.31151300000002</v>
      </c>
      <c r="I4364" s="3">
        <v>4</v>
      </c>
      <c r="P4364">
        <v>2</v>
      </c>
      <c r="Q4364" t="str">
        <f>CONCATENATE(C4364,E4364,G4364,I4364)</f>
        <v>34</v>
      </c>
    </row>
    <row r="4365" spans="1:17" x14ac:dyDescent="0.25">
      <c r="A4365">
        <v>4891</v>
      </c>
      <c r="F4365">
        <v>128.41855000000001</v>
      </c>
      <c r="G4365" s="4">
        <v>3</v>
      </c>
      <c r="H4365">
        <v>125.29803600000001</v>
      </c>
      <c r="I4365" s="3">
        <v>4</v>
      </c>
      <c r="P4365">
        <v>2</v>
      </c>
      <c r="Q4365" t="str">
        <f>CONCATENATE(C4365,E4365,G4365,I4365)</f>
        <v>34</v>
      </c>
    </row>
    <row r="4366" spans="1:17" x14ac:dyDescent="0.25">
      <c r="A4366">
        <v>4892</v>
      </c>
      <c r="F4366">
        <v>128.41232400000001</v>
      </c>
      <c r="G4366" s="4">
        <v>3</v>
      </c>
      <c r="H4366">
        <v>125.29494600000001</v>
      </c>
      <c r="I4366" s="3">
        <v>4</v>
      </c>
      <c r="P4366">
        <v>2</v>
      </c>
      <c r="Q4366" t="str">
        <f>CONCATENATE(C4366,E4366,G4366,I4366)</f>
        <v>34</v>
      </c>
    </row>
    <row r="4367" spans="1:17" x14ac:dyDescent="0.25">
      <c r="A4367">
        <v>4893</v>
      </c>
      <c r="F4367">
        <v>128.42539300000001</v>
      </c>
      <c r="G4367" s="4">
        <v>3</v>
      </c>
      <c r="H4367">
        <v>125.438794</v>
      </c>
      <c r="I4367" s="3">
        <v>4</v>
      </c>
      <c r="P4367">
        <v>2</v>
      </c>
      <c r="Q4367" t="str">
        <f>CONCATENATE(C4367,E4367,G4367,I4367)</f>
        <v>34</v>
      </c>
    </row>
    <row r="4368" spans="1:17" x14ac:dyDescent="0.25">
      <c r="A4368">
        <v>4894</v>
      </c>
      <c r="D4368">
        <v>151.36531600000001</v>
      </c>
      <c r="E4368" s="5">
        <v>2</v>
      </c>
      <c r="F4368">
        <v>128.43815700000002</v>
      </c>
      <c r="G4368" s="4">
        <v>3</v>
      </c>
      <c r="H4368">
        <v>125.40231800000001</v>
      </c>
      <c r="I4368" s="3">
        <v>4</v>
      </c>
      <c r="P4368">
        <v>3</v>
      </c>
      <c r="Q4368" t="str">
        <f>CONCATENATE(C4368,E4368,G4368,I4368)</f>
        <v>234</v>
      </c>
    </row>
    <row r="4369" spans="1:17" x14ac:dyDescent="0.25">
      <c r="A4369">
        <v>4895</v>
      </c>
      <c r="D4369">
        <v>151.36531600000001</v>
      </c>
      <c r="E4369" s="5">
        <v>2</v>
      </c>
      <c r="F4369">
        <v>128.41135100000002</v>
      </c>
      <c r="G4369" s="4">
        <v>3</v>
      </c>
      <c r="P4369">
        <v>2</v>
      </c>
      <c r="Q4369" t="str">
        <f>CONCATENATE(C4369,E4369,G4369,I4369)</f>
        <v>23</v>
      </c>
    </row>
    <row r="4370" spans="1:17" x14ac:dyDescent="0.25">
      <c r="A4370">
        <v>4896</v>
      </c>
      <c r="D4370">
        <v>151.36531600000001</v>
      </c>
      <c r="E4370" s="5">
        <v>2</v>
      </c>
      <c r="F4370">
        <v>128.43568200000001</v>
      </c>
      <c r="G4370" s="4">
        <v>3</v>
      </c>
      <c r="P4370">
        <v>2</v>
      </c>
      <c r="Q4370" t="str">
        <f>CONCATENATE(C4370,E4370,G4370,I4370)</f>
        <v>23</v>
      </c>
    </row>
    <row r="4371" spans="1:17" x14ac:dyDescent="0.25">
      <c r="A4371">
        <v>4897</v>
      </c>
      <c r="D4371">
        <v>151.36531600000001</v>
      </c>
      <c r="E4371" s="5">
        <v>2</v>
      </c>
      <c r="F4371">
        <v>128.39390700000001</v>
      </c>
      <c r="G4371" s="4">
        <v>3</v>
      </c>
      <c r="P4371">
        <v>2</v>
      </c>
      <c r="Q4371" t="str">
        <f>CONCATENATE(C4371,E4371,G4371,I4371)</f>
        <v>23</v>
      </c>
    </row>
    <row r="4372" spans="1:17" x14ac:dyDescent="0.25">
      <c r="A4372">
        <v>4898</v>
      </c>
      <c r="D4372">
        <v>151.31128000000001</v>
      </c>
      <c r="E4372" s="5">
        <v>2</v>
      </c>
      <c r="F4372">
        <v>128.388353</v>
      </c>
      <c r="G4372" s="4">
        <v>3</v>
      </c>
      <c r="P4372">
        <v>2</v>
      </c>
      <c r="Q4372" t="str">
        <f>CONCATENATE(C4372,E4372,G4372,I4372)</f>
        <v>23</v>
      </c>
    </row>
    <row r="4373" spans="1:17" x14ac:dyDescent="0.25">
      <c r="A4373">
        <v>4899</v>
      </c>
      <c r="D4373">
        <v>151.28988099999998</v>
      </c>
      <c r="E4373" s="5">
        <v>2</v>
      </c>
      <c r="P4373">
        <v>1</v>
      </c>
      <c r="Q4373" t="str">
        <f>CONCATENATE(C4373,E4373,G4373,I4373)</f>
        <v>2</v>
      </c>
    </row>
    <row r="4374" spans="1:17" x14ac:dyDescent="0.25">
      <c r="A4374">
        <v>4900</v>
      </c>
      <c r="D4374">
        <v>151.30060599999999</v>
      </c>
      <c r="E4374" s="5">
        <v>2</v>
      </c>
      <c r="P4374">
        <v>1</v>
      </c>
      <c r="Q4374" t="str">
        <f>CONCATENATE(C4374,E4374,G4374,I4374)</f>
        <v>2</v>
      </c>
    </row>
    <row r="4375" spans="1:17" x14ac:dyDescent="0.25">
      <c r="A4375">
        <v>4901</v>
      </c>
      <c r="D4375">
        <v>151.29639800000001</v>
      </c>
      <c r="E4375" s="5">
        <v>2</v>
      </c>
      <c r="P4375">
        <v>1</v>
      </c>
      <c r="Q4375" t="str">
        <f>CONCATENATE(C4375,E4375,G4375,I4375)</f>
        <v>2</v>
      </c>
    </row>
    <row r="4376" spans="1:17" x14ac:dyDescent="0.25">
      <c r="A4376">
        <v>4902</v>
      </c>
      <c r="B4376">
        <v>156.64717400000001</v>
      </c>
      <c r="C4376" s="2">
        <v>1</v>
      </c>
      <c r="D4376">
        <v>151.36531600000001</v>
      </c>
      <c r="E4376" s="5">
        <v>2</v>
      </c>
      <c r="P4376">
        <v>2</v>
      </c>
      <c r="Q4376" t="str">
        <f>CONCATENATE(C4376,E4376,G4376,I4376)</f>
        <v>12</v>
      </c>
    </row>
    <row r="4377" spans="1:17" x14ac:dyDescent="0.25">
      <c r="A4377">
        <v>4903</v>
      </c>
      <c r="B4377">
        <v>156.67431999999999</v>
      </c>
      <c r="C4377" s="2">
        <v>1</v>
      </c>
      <c r="D4377">
        <v>151.36531600000001</v>
      </c>
      <c r="E4377" s="5">
        <v>2</v>
      </c>
      <c r="P4377">
        <v>2</v>
      </c>
      <c r="Q4377" t="str">
        <f>CONCATENATE(C4377,E4377,G4377,I4377)</f>
        <v>12</v>
      </c>
    </row>
    <row r="4378" spans="1:17" x14ac:dyDescent="0.25">
      <c r="A4378">
        <v>4904</v>
      </c>
      <c r="B4378">
        <v>156.657591</v>
      </c>
      <c r="C4378" s="2">
        <v>1</v>
      </c>
      <c r="D4378">
        <v>151.21655099999998</v>
      </c>
      <c r="E4378" s="5">
        <v>2</v>
      </c>
      <c r="P4378">
        <v>2</v>
      </c>
      <c r="Q4378" t="str">
        <f>CONCATENATE(C4378,E4378,G4378,I4378)</f>
        <v>12</v>
      </c>
    </row>
    <row r="4379" spans="1:17" x14ac:dyDescent="0.25">
      <c r="A4379">
        <v>4905</v>
      </c>
      <c r="B4379">
        <v>156.63788499999998</v>
      </c>
      <c r="C4379" s="2">
        <v>1</v>
      </c>
      <c r="D4379">
        <v>151.36531600000001</v>
      </c>
      <c r="E4379" s="5">
        <v>2</v>
      </c>
      <c r="P4379">
        <v>2</v>
      </c>
      <c r="Q4379" t="str">
        <f>CONCATENATE(C4379,E4379,G4379,I4379)</f>
        <v>12</v>
      </c>
    </row>
    <row r="4380" spans="1:17" x14ac:dyDescent="0.25">
      <c r="A4380">
        <v>4906</v>
      </c>
      <c r="B4380">
        <v>156.65374299999999</v>
      </c>
      <c r="C4380" s="2">
        <v>1</v>
      </c>
      <c r="P4380">
        <v>1</v>
      </c>
      <c r="Q4380" t="str">
        <f>CONCATENATE(C4380,E4380,G4380,I4380)</f>
        <v>1</v>
      </c>
    </row>
    <row r="4381" spans="1:17" x14ac:dyDescent="0.25">
      <c r="A4381">
        <v>4907</v>
      </c>
      <c r="B4381">
        <v>156.59544799999998</v>
      </c>
      <c r="C4381" s="2">
        <v>1</v>
      </c>
      <c r="P4381">
        <v>1</v>
      </c>
      <c r="Q4381" t="str">
        <f>CONCATENATE(C4381,E4381,G4381,I4381)</f>
        <v>1</v>
      </c>
    </row>
    <row r="4382" spans="1:17" x14ac:dyDescent="0.25">
      <c r="A4382">
        <v>4908</v>
      </c>
      <c r="B4382">
        <v>156.555421</v>
      </c>
      <c r="C4382" s="2">
        <v>1</v>
      </c>
      <c r="H4382">
        <v>152.79195299999998</v>
      </c>
      <c r="I4382" s="3">
        <v>4</v>
      </c>
      <c r="P4382">
        <v>2</v>
      </c>
      <c r="Q4382" t="str">
        <f>CONCATENATE(C4382,E4382,G4382,I4382)</f>
        <v>14</v>
      </c>
    </row>
    <row r="4383" spans="1:17" x14ac:dyDescent="0.25">
      <c r="A4383">
        <v>4909</v>
      </c>
      <c r="B4383">
        <v>156.57363799999999</v>
      </c>
      <c r="C4383" s="2">
        <v>1</v>
      </c>
      <c r="H4383">
        <v>152.76793699999999</v>
      </c>
      <c r="I4383" s="3">
        <v>4</v>
      </c>
      <c r="P4383">
        <v>2</v>
      </c>
      <c r="Q4383" t="str">
        <f>CONCATENATE(C4383,E4383,G4383,I4383)</f>
        <v>14</v>
      </c>
    </row>
    <row r="4384" spans="1:17" x14ac:dyDescent="0.25">
      <c r="A4384">
        <v>4910</v>
      </c>
      <c r="B4384">
        <v>156.57045699999998</v>
      </c>
      <c r="C4384" s="2">
        <v>1</v>
      </c>
      <c r="H4384">
        <v>152.70117499999998</v>
      </c>
      <c r="I4384" s="3">
        <v>4</v>
      </c>
      <c r="P4384">
        <v>2</v>
      </c>
      <c r="Q4384" t="str">
        <f>CONCATENATE(C4384,E4384,G4384,I4384)</f>
        <v>14</v>
      </c>
    </row>
    <row r="4385" spans="1:17" x14ac:dyDescent="0.25">
      <c r="A4385">
        <v>4911</v>
      </c>
      <c r="B4385">
        <v>156.53848699999998</v>
      </c>
      <c r="C4385" s="2">
        <v>1</v>
      </c>
      <c r="H4385">
        <v>152.711849</v>
      </c>
      <c r="I4385" s="3">
        <v>4</v>
      </c>
      <c r="P4385">
        <v>2</v>
      </c>
      <c r="Q4385" t="str">
        <f>CONCATENATE(C4385,E4385,G4385,I4385)</f>
        <v>14</v>
      </c>
    </row>
    <row r="4386" spans="1:17" x14ac:dyDescent="0.25">
      <c r="A4386">
        <v>4912</v>
      </c>
      <c r="B4386">
        <v>156.64717400000001</v>
      </c>
      <c r="C4386" s="2">
        <v>1</v>
      </c>
      <c r="F4386">
        <v>154.81360000000001</v>
      </c>
      <c r="G4386" s="4">
        <v>3</v>
      </c>
      <c r="H4386">
        <v>152.61783800000001</v>
      </c>
      <c r="I4386" s="3">
        <v>4</v>
      </c>
      <c r="P4386">
        <v>3</v>
      </c>
      <c r="Q4386" t="str">
        <f>CONCATENATE(C4386,E4386,G4386,I4386)</f>
        <v>134</v>
      </c>
    </row>
    <row r="4387" spans="1:17" x14ac:dyDescent="0.25">
      <c r="A4387">
        <v>4913</v>
      </c>
      <c r="B4387">
        <v>156.64717400000001</v>
      </c>
      <c r="C4387" s="2">
        <v>1</v>
      </c>
      <c r="F4387">
        <v>154.78901999999999</v>
      </c>
      <c r="G4387" s="4">
        <v>3</v>
      </c>
      <c r="H4387">
        <v>152.64098200000001</v>
      </c>
      <c r="I4387" s="3">
        <v>4</v>
      </c>
      <c r="P4387">
        <v>3</v>
      </c>
      <c r="Q4387" t="str">
        <f>CONCATENATE(C4387,E4387,G4387,I4387)</f>
        <v>134</v>
      </c>
    </row>
    <row r="4388" spans="1:17" x14ac:dyDescent="0.25">
      <c r="A4388">
        <v>4914</v>
      </c>
      <c r="F4388">
        <v>154.75838399999998</v>
      </c>
      <c r="G4388" s="4">
        <v>3</v>
      </c>
      <c r="H4388">
        <v>152.62132800000001</v>
      </c>
      <c r="I4388" s="3">
        <v>4</v>
      </c>
      <c r="P4388">
        <v>2</v>
      </c>
      <c r="Q4388" t="str">
        <f>CONCATENATE(C4388,E4388,G4388,I4388)</f>
        <v>34</v>
      </c>
    </row>
    <row r="4389" spans="1:17" x14ac:dyDescent="0.25">
      <c r="A4389">
        <v>4915</v>
      </c>
      <c r="F4389">
        <v>154.77167499999999</v>
      </c>
      <c r="G4389" s="4">
        <v>3</v>
      </c>
      <c r="H4389">
        <v>152.63636299999999</v>
      </c>
      <c r="I4389" s="3">
        <v>4</v>
      </c>
      <c r="P4389">
        <v>2</v>
      </c>
      <c r="Q4389" t="str">
        <f>CONCATENATE(C4389,E4389,G4389,I4389)</f>
        <v>34</v>
      </c>
    </row>
    <row r="4390" spans="1:17" x14ac:dyDescent="0.25">
      <c r="A4390">
        <v>4916</v>
      </c>
      <c r="F4390">
        <v>154.78594099999998</v>
      </c>
      <c r="G4390" s="4">
        <v>3</v>
      </c>
      <c r="H4390">
        <v>152.62030099999998</v>
      </c>
      <c r="I4390" s="3">
        <v>4</v>
      </c>
      <c r="P4390">
        <v>2</v>
      </c>
      <c r="Q4390" t="str">
        <f>CONCATENATE(C4390,E4390,G4390,I4390)</f>
        <v>34</v>
      </c>
    </row>
    <row r="4391" spans="1:17" x14ac:dyDescent="0.25">
      <c r="A4391">
        <v>4917</v>
      </c>
      <c r="F4391">
        <v>154.76587599999999</v>
      </c>
      <c r="G4391" s="4">
        <v>3</v>
      </c>
      <c r="H4391">
        <v>152.65186</v>
      </c>
      <c r="I4391" s="3">
        <v>4</v>
      </c>
      <c r="P4391">
        <v>2</v>
      </c>
      <c r="Q4391" t="str">
        <f>CONCATENATE(C4391,E4391,G4391,I4391)</f>
        <v>34</v>
      </c>
    </row>
    <row r="4392" spans="1:17" x14ac:dyDescent="0.25">
      <c r="A4392">
        <v>4918</v>
      </c>
      <c r="F4392">
        <v>154.74237299999999</v>
      </c>
      <c r="G4392" s="4">
        <v>3</v>
      </c>
      <c r="H4392">
        <v>152.68572899999998</v>
      </c>
      <c r="I4392" s="3">
        <v>4</v>
      </c>
      <c r="P4392">
        <v>2</v>
      </c>
      <c r="Q4392" t="str">
        <f>CONCATENATE(C4392,E4392,G4392,I4392)</f>
        <v>34</v>
      </c>
    </row>
    <row r="4393" spans="1:17" x14ac:dyDescent="0.25">
      <c r="A4393">
        <v>4919</v>
      </c>
      <c r="F4393">
        <v>154.701731</v>
      </c>
      <c r="G4393" s="4">
        <v>3</v>
      </c>
      <c r="H4393">
        <v>152.79195299999998</v>
      </c>
      <c r="I4393" s="3">
        <v>4</v>
      </c>
      <c r="P4393">
        <v>2</v>
      </c>
      <c r="Q4393" t="str">
        <f>CONCATENATE(C4393,E4393,G4393,I4393)</f>
        <v>34</v>
      </c>
    </row>
    <row r="4394" spans="1:17" x14ac:dyDescent="0.25">
      <c r="A4394">
        <v>4920</v>
      </c>
      <c r="D4394">
        <v>168.448634</v>
      </c>
      <c r="E4394" s="5">
        <v>2</v>
      </c>
      <c r="F4394">
        <v>154.72025600000001</v>
      </c>
      <c r="G4394" s="4">
        <v>3</v>
      </c>
      <c r="P4394">
        <v>2</v>
      </c>
      <c r="Q4394" t="str">
        <f>CONCATENATE(C4394,E4394,G4394,I4394)</f>
        <v>23</v>
      </c>
    </row>
    <row r="4395" spans="1:17" x14ac:dyDescent="0.25">
      <c r="A4395">
        <v>4921</v>
      </c>
      <c r="D4395">
        <v>168.43826799999999</v>
      </c>
      <c r="E4395" s="5">
        <v>2</v>
      </c>
      <c r="F4395">
        <v>154.78286199999999</v>
      </c>
      <c r="G4395" s="4">
        <v>3</v>
      </c>
      <c r="P4395">
        <v>2</v>
      </c>
      <c r="Q4395" t="str">
        <f>CONCATENATE(C4395,E4395,G4395,I4395)</f>
        <v>23</v>
      </c>
    </row>
    <row r="4396" spans="1:17" x14ac:dyDescent="0.25">
      <c r="A4396">
        <v>4922</v>
      </c>
      <c r="D4396">
        <v>168.43544499999999</v>
      </c>
      <c r="E4396" s="5">
        <v>2</v>
      </c>
      <c r="F4396">
        <v>154.81360000000001</v>
      </c>
      <c r="G4396" s="4">
        <v>3</v>
      </c>
      <c r="P4396">
        <v>2</v>
      </c>
      <c r="Q4396" t="str">
        <f>CONCATENATE(C4396,E4396,G4396,I4396)</f>
        <v>23</v>
      </c>
    </row>
    <row r="4397" spans="1:17" x14ac:dyDescent="0.25">
      <c r="A4397">
        <v>4923</v>
      </c>
      <c r="D4397">
        <v>168.42461900000001</v>
      </c>
      <c r="E4397" s="5">
        <v>2</v>
      </c>
      <c r="P4397">
        <v>1</v>
      </c>
      <c r="Q4397" t="str">
        <f>CONCATENATE(C4397,E4397,G4397,I4397)</f>
        <v>2</v>
      </c>
    </row>
    <row r="4398" spans="1:17" x14ac:dyDescent="0.25">
      <c r="A4398">
        <v>4924</v>
      </c>
      <c r="D4398">
        <v>168.39208299999999</v>
      </c>
      <c r="E4398" s="5">
        <v>2</v>
      </c>
      <c r="P4398">
        <v>1</v>
      </c>
      <c r="Q4398" t="str">
        <f>CONCATENATE(C4398,E4398,G4398,I4398)</f>
        <v>2</v>
      </c>
    </row>
    <row r="4399" spans="1:17" x14ac:dyDescent="0.25">
      <c r="A4399">
        <v>4925</v>
      </c>
      <c r="D4399">
        <v>168.424926</v>
      </c>
      <c r="E4399" s="5">
        <v>2</v>
      </c>
      <c r="P4399">
        <v>1</v>
      </c>
      <c r="Q4399" t="str">
        <f>CONCATENATE(C4399,E4399,G4399,I4399)</f>
        <v>2</v>
      </c>
    </row>
    <row r="4400" spans="1:17" x14ac:dyDescent="0.25">
      <c r="A4400">
        <v>4926</v>
      </c>
      <c r="D4400">
        <v>168.42820999999998</v>
      </c>
      <c r="E4400" s="5">
        <v>2</v>
      </c>
      <c r="P4400">
        <v>1</v>
      </c>
      <c r="Q4400" t="str">
        <f>CONCATENATE(C4400,E4400,G4400,I4400)</f>
        <v>2</v>
      </c>
    </row>
    <row r="4401" spans="1:17" x14ac:dyDescent="0.25">
      <c r="A4401">
        <v>4927</v>
      </c>
      <c r="D4401">
        <v>168.37987099999998</v>
      </c>
      <c r="E4401" s="5">
        <v>2</v>
      </c>
      <c r="P4401">
        <v>1</v>
      </c>
      <c r="Q4401" t="str">
        <f>CONCATENATE(C4401,E4401,G4401,I4401)</f>
        <v>2</v>
      </c>
    </row>
    <row r="4402" spans="1:17" x14ac:dyDescent="0.25">
      <c r="A4402">
        <v>4928</v>
      </c>
      <c r="B4402">
        <v>175.144555</v>
      </c>
      <c r="C4402" s="2">
        <v>1</v>
      </c>
      <c r="D4402">
        <v>168.33958699999999</v>
      </c>
      <c r="E4402" s="5">
        <v>2</v>
      </c>
      <c r="P4402">
        <v>2</v>
      </c>
      <c r="Q4402" t="str">
        <f>CONCATENATE(C4402,E4402,G4402,I4402)</f>
        <v>12</v>
      </c>
    </row>
    <row r="4403" spans="1:17" x14ac:dyDescent="0.25">
      <c r="A4403">
        <v>4929</v>
      </c>
      <c r="B4403">
        <v>175.13152199999999</v>
      </c>
      <c r="C4403" s="2">
        <v>1</v>
      </c>
      <c r="D4403">
        <v>168.34841299999999</v>
      </c>
      <c r="E4403" s="5">
        <v>2</v>
      </c>
      <c r="P4403">
        <v>2</v>
      </c>
      <c r="Q4403" t="str">
        <f>CONCATENATE(C4403,E4403,G4403,I4403)</f>
        <v>12</v>
      </c>
    </row>
    <row r="4404" spans="1:17" x14ac:dyDescent="0.25">
      <c r="A4404">
        <v>4930</v>
      </c>
      <c r="B4404">
        <v>175.13675599999999</v>
      </c>
      <c r="C4404" s="2">
        <v>1</v>
      </c>
      <c r="D4404">
        <v>168.354726</v>
      </c>
      <c r="E4404" s="5">
        <v>2</v>
      </c>
      <c r="P4404">
        <v>2</v>
      </c>
      <c r="Q4404" t="str">
        <f>CONCATENATE(C4404,E4404,G4404,I4404)</f>
        <v>12</v>
      </c>
    </row>
    <row r="4405" spans="1:17" x14ac:dyDescent="0.25">
      <c r="A4405">
        <v>4931</v>
      </c>
      <c r="B4405">
        <v>175.15173999999999</v>
      </c>
      <c r="C4405" s="2">
        <v>1</v>
      </c>
      <c r="D4405">
        <v>168.448634</v>
      </c>
      <c r="E4405" s="5">
        <v>2</v>
      </c>
      <c r="P4405">
        <v>2</v>
      </c>
      <c r="Q4405" t="str">
        <f>CONCATENATE(C4405,E4405,G4405,I4405)</f>
        <v>12</v>
      </c>
    </row>
    <row r="4406" spans="1:17" x14ac:dyDescent="0.25">
      <c r="A4406">
        <v>4932</v>
      </c>
      <c r="B4406">
        <v>175.15707699999999</v>
      </c>
      <c r="C4406" s="2">
        <v>1</v>
      </c>
      <c r="P4406">
        <v>1</v>
      </c>
      <c r="Q4406" t="str">
        <f>CONCATENATE(C4406,E4406,G4406,I4406)</f>
        <v>1</v>
      </c>
    </row>
    <row r="4407" spans="1:17" x14ac:dyDescent="0.25">
      <c r="A4407">
        <v>4933</v>
      </c>
      <c r="B4407">
        <v>175.149945</v>
      </c>
      <c r="C4407" s="2">
        <v>1</v>
      </c>
      <c r="P4407">
        <v>1</v>
      </c>
      <c r="Q4407" t="str">
        <f>CONCATENATE(C4407,E4407,G4407,I4407)</f>
        <v>1</v>
      </c>
    </row>
    <row r="4408" spans="1:17" x14ac:dyDescent="0.25">
      <c r="A4408">
        <v>4934</v>
      </c>
      <c r="B4408">
        <v>175.18350699999999</v>
      </c>
      <c r="C4408" s="2">
        <v>1</v>
      </c>
      <c r="P4408">
        <v>1</v>
      </c>
      <c r="Q4408" t="str">
        <f>CONCATENATE(C4408,E4408,G4408,I4408)</f>
        <v>1</v>
      </c>
    </row>
    <row r="4409" spans="1:17" x14ac:dyDescent="0.25">
      <c r="A4409">
        <v>4935</v>
      </c>
      <c r="B4409">
        <v>175.12700599999999</v>
      </c>
      <c r="C4409" s="2">
        <v>1</v>
      </c>
      <c r="P4409">
        <v>1</v>
      </c>
      <c r="Q4409" t="str">
        <f>CONCATENATE(C4409,E4409,G4409,I4409)</f>
        <v>1</v>
      </c>
    </row>
    <row r="4410" spans="1:17" x14ac:dyDescent="0.25">
      <c r="A4410">
        <v>4936</v>
      </c>
      <c r="B4410">
        <v>175.12839</v>
      </c>
      <c r="C4410" s="2">
        <v>1</v>
      </c>
      <c r="H4410">
        <v>172.18546799999999</v>
      </c>
      <c r="I4410" s="3">
        <v>4</v>
      </c>
      <c r="P4410">
        <v>2</v>
      </c>
      <c r="Q4410" t="str">
        <f>CONCATENATE(C4410,E4410,G4410,I4410)</f>
        <v>14</v>
      </c>
    </row>
    <row r="4411" spans="1:17" x14ac:dyDescent="0.25">
      <c r="A4411">
        <v>4937</v>
      </c>
      <c r="B4411">
        <v>175.18858599999999</v>
      </c>
      <c r="C4411" s="2">
        <v>1</v>
      </c>
      <c r="F4411">
        <v>173.387035</v>
      </c>
      <c r="G4411" s="4">
        <v>3</v>
      </c>
      <c r="H4411">
        <v>172.18546799999999</v>
      </c>
      <c r="I4411" s="3">
        <v>4</v>
      </c>
      <c r="P4411">
        <v>3</v>
      </c>
      <c r="Q4411" t="str">
        <f>CONCATENATE(C4411,E4411,G4411,I4411)</f>
        <v>134</v>
      </c>
    </row>
    <row r="4412" spans="1:17" x14ac:dyDescent="0.25">
      <c r="A4412">
        <v>4938</v>
      </c>
      <c r="B4412">
        <v>175.240466</v>
      </c>
      <c r="C4412" s="2">
        <v>1</v>
      </c>
      <c r="F4412">
        <v>173.366353</v>
      </c>
      <c r="G4412" s="4">
        <v>3</v>
      </c>
      <c r="H4412">
        <v>172.131587</v>
      </c>
      <c r="I4412" s="3">
        <v>4</v>
      </c>
      <c r="P4412">
        <v>3</v>
      </c>
      <c r="Q4412" t="str">
        <f>CONCATENATE(C4412,E4412,G4412,I4412)</f>
        <v>134</v>
      </c>
    </row>
    <row r="4413" spans="1:17" x14ac:dyDescent="0.25">
      <c r="A4413">
        <v>4939</v>
      </c>
      <c r="B4413">
        <v>175.144555</v>
      </c>
      <c r="C4413" s="2">
        <v>1</v>
      </c>
      <c r="F4413">
        <v>173.397863</v>
      </c>
      <c r="G4413" s="4">
        <v>3</v>
      </c>
      <c r="H4413">
        <v>172.09422799999999</v>
      </c>
      <c r="I4413" s="3">
        <v>4</v>
      </c>
      <c r="P4413">
        <v>3</v>
      </c>
      <c r="Q4413" t="str">
        <f>CONCATENATE(C4413,E4413,G4413,I4413)</f>
        <v>134</v>
      </c>
    </row>
    <row r="4414" spans="1:17" x14ac:dyDescent="0.25">
      <c r="A4414">
        <v>4940</v>
      </c>
      <c r="F4414">
        <v>173.382261</v>
      </c>
      <c r="G4414" s="4">
        <v>3</v>
      </c>
      <c r="H4414">
        <v>172.06225899999998</v>
      </c>
      <c r="I4414" s="3">
        <v>4</v>
      </c>
      <c r="P4414">
        <v>2</v>
      </c>
      <c r="Q4414" t="str">
        <f>CONCATENATE(C4414,E4414,G4414,I4414)</f>
        <v>34</v>
      </c>
    </row>
    <row r="4415" spans="1:17" x14ac:dyDescent="0.25">
      <c r="A4415">
        <v>4941</v>
      </c>
      <c r="F4415">
        <v>173.428292</v>
      </c>
      <c r="G4415" s="4">
        <v>3</v>
      </c>
      <c r="H4415">
        <v>172.102439</v>
      </c>
      <c r="I4415" s="3">
        <v>4</v>
      </c>
      <c r="P4415">
        <v>2</v>
      </c>
      <c r="Q4415" t="str">
        <f>CONCATENATE(C4415,E4415,G4415,I4415)</f>
        <v>34</v>
      </c>
    </row>
    <row r="4416" spans="1:17" x14ac:dyDescent="0.25">
      <c r="A4416">
        <v>4942</v>
      </c>
      <c r="F4416">
        <v>173.429677</v>
      </c>
      <c r="G4416" s="4">
        <v>3</v>
      </c>
      <c r="H4416">
        <v>172.10757000000001</v>
      </c>
      <c r="I4416" s="3">
        <v>4</v>
      </c>
      <c r="P4416">
        <v>2</v>
      </c>
      <c r="Q4416" t="str">
        <f>CONCATENATE(C4416,E4416,G4416,I4416)</f>
        <v>34</v>
      </c>
    </row>
    <row r="4417" spans="1:17" x14ac:dyDescent="0.25">
      <c r="A4417">
        <v>4943</v>
      </c>
      <c r="F4417">
        <v>173.40755999999999</v>
      </c>
      <c r="G4417" s="4">
        <v>3</v>
      </c>
      <c r="H4417">
        <v>172.100078</v>
      </c>
      <c r="I4417" s="3">
        <v>4</v>
      </c>
      <c r="P4417">
        <v>2</v>
      </c>
      <c r="Q4417" t="str">
        <f>CONCATENATE(C4417,E4417,G4417,I4417)</f>
        <v>34</v>
      </c>
    </row>
    <row r="4418" spans="1:17" x14ac:dyDescent="0.25">
      <c r="A4418">
        <v>4944</v>
      </c>
      <c r="F4418">
        <v>173.402379</v>
      </c>
      <c r="G4418" s="4">
        <v>3</v>
      </c>
      <c r="H4418">
        <v>172.080783</v>
      </c>
      <c r="I4418" s="3">
        <v>4</v>
      </c>
      <c r="P4418">
        <v>2</v>
      </c>
      <c r="Q4418" t="str">
        <f>CONCATENATE(C4418,E4418,G4418,I4418)</f>
        <v>34</v>
      </c>
    </row>
    <row r="4419" spans="1:17" x14ac:dyDescent="0.25">
      <c r="A4419">
        <v>4945</v>
      </c>
      <c r="F4419">
        <v>173.38852199999999</v>
      </c>
      <c r="G4419" s="4">
        <v>3</v>
      </c>
      <c r="H4419">
        <v>172.16396599999999</v>
      </c>
      <c r="I4419" s="3">
        <v>4</v>
      </c>
      <c r="P4419">
        <v>2</v>
      </c>
      <c r="Q4419" t="str">
        <f>CONCATENATE(C4419,E4419,G4419,I4419)</f>
        <v>34</v>
      </c>
    </row>
    <row r="4420" spans="1:17" x14ac:dyDescent="0.25">
      <c r="A4420">
        <v>4946</v>
      </c>
      <c r="D4420">
        <v>191.22993</v>
      </c>
      <c r="E4420" s="5">
        <v>2</v>
      </c>
      <c r="F4420">
        <v>173.42208199999999</v>
      </c>
      <c r="G4420" s="4">
        <v>3</v>
      </c>
      <c r="H4420">
        <v>172.18546799999999</v>
      </c>
      <c r="I4420" s="3">
        <v>4</v>
      </c>
      <c r="P4420">
        <v>3</v>
      </c>
      <c r="Q4420" t="str">
        <f>CONCATENATE(C4420,E4420,G4420,I4420)</f>
        <v>234</v>
      </c>
    </row>
    <row r="4421" spans="1:17" x14ac:dyDescent="0.25">
      <c r="A4421">
        <v>4947</v>
      </c>
      <c r="D4421">
        <v>191.28894700000001</v>
      </c>
      <c r="E4421" s="5">
        <v>2</v>
      </c>
      <c r="F4421">
        <v>173.43557899999999</v>
      </c>
      <c r="G4421" s="4">
        <v>3</v>
      </c>
      <c r="P4421">
        <v>2</v>
      </c>
      <c r="Q4421" t="str">
        <f>CONCATENATE(C4421,E4421,G4421,I4421)</f>
        <v>23</v>
      </c>
    </row>
    <row r="4422" spans="1:17" x14ac:dyDescent="0.25">
      <c r="A4422">
        <v>4948</v>
      </c>
      <c r="D4422">
        <v>191.29438299999998</v>
      </c>
      <c r="E4422" s="5">
        <v>2</v>
      </c>
      <c r="F4422">
        <v>173.387035</v>
      </c>
      <c r="G4422" s="4">
        <v>3</v>
      </c>
      <c r="P4422">
        <v>2</v>
      </c>
      <c r="Q4422" t="str">
        <f>CONCATENATE(C4422,E4422,G4422,I4422)</f>
        <v>23</v>
      </c>
    </row>
    <row r="4423" spans="1:17" x14ac:dyDescent="0.25">
      <c r="A4423">
        <v>4949</v>
      </c>
      <c r="D4423">
        <v>191.278785</v>
      </c>
      <c r="E4423" s="5">
        <v>2</v>
      </c>
      <c r="P4423">
        <v>1</v>
      </c>
      <c r="Q4423" t="str">
        <f>CONCATENATE(C4423,E4423,G4423,I4423)</f>
        <v>2</v>
      </c>
    </row>
    <row r="4424" spans="1:17" x14ac:dyDescent="0.25">
      <c r="A4424">
        <v>4950</v>
      </c>
      <c r="D4424">
        <v>191.24091299999998</v>
      </c>
      <c r="E4424" s="5">
        <v>2</v>
      </c>
      <c r="P4424">
        <v>1</v>
      </c>
      <c r="Q4424" t="str">
        <f>CONCATENATE(C4424,E4424,G4424,I4424)</f>
        <v>2</v>
      </c>
    </row>
    <row r="4425" spans="1:17" x14ac:dyDescent="0.25">
      <c r="A4425">
        <v>4951</v>
      </c>
      <c r="D4425">
        <v>191.240554</v>
      </c>
      <c r="E4425" s="5">
        <v>2</v>
      </c>
      <c r="P4425">
        <v>1</v>
      </c>
      <c r="Q4425" t="str">
        <f>CONCATENATE(C4425,E4425,G4425,I4425)</f>
        <v>2</v>
      </c>
    </row>
    <row r="4426" spans="1:17" x14ac:dyDescent="0.25">
      <c r="A4426">
        <v>4952</v>
      </c>
      <c r="D4426">
        <v>191.23768200000001</v>
      </c>
      <c r="E4426" s="5">
        <v>2</v>
      </c>
      <c r="P4426">
        <v>1</v>
      </c>
      <c r="Q4426" t="str">
        <f>CONCATENATE(C4426,E4426,G4426,I4426)</f>
        <v>2</v>
      </c>
    </row>
    <row r="4427" spans="1:17" x14ac:dyDescent="0.25">
      <c r="A4427">
        <v>4953</v>
      </c>
      <c r="D4427">
        <v>191.27309</v>
      </c>
      <c r="E4427" s="5">
        <v>2</v>
      </c>
      <c r="P4427">
        <v>1</v>
      </c>
      <c r="Q4427" t="str">
        <f>CONCATENATE(C4427,E4427,G4427,I4427)</f>
        <v>2</v>
      </c>
    </row>
    <row r="4428" spans="1:17" x14ac:dyDescent="0.25">
      <c r="A4428">
        <v>4954</v>
      </c>
      <c r="B4428">
        <v>199.18838399999999</v>
      </c>
      <c r="C4428" s="2">
        <v>1</v>
      </c>
      <c r="D4428">
        <v>191.27031599999998</v>
      </c>
      <c r="E4428" s="5">
        <v>2</v>
      </c>
      <c r="P4428">
        <v>2</v>
      </c>
      <c r="Q4428" t="str">
        <f>CONCATENATE(C4428,E4428,G4428,I4428)</f>
        <v>12</v>
      </c>
    </row>
    <row r="4429" spans="1:17" x14ac:dyDescent="0.25">
      <c r="A4429">
        <v>4955</v>
      </c>
      <c r="B4429">
        <v>199.222713</v>
      </c>
      <c r="C4429" s="2">
        <v>1</v>
      </c>
      <c r="D4429">
        <v>191.26185099999998</v>
      </c>
      <c r="E4429" s="5">
        <v>2</v>
      </c>
      <c r="P4429">
        <v>2</v>
      </c>
      <c r="Q4429" t="str">
        <f>CONCATENATE(C4429,E4429,G4429,I4429)</f>
        <v>12</v>
      </c>
    </row>
    <row r="4430" spans="1:17" x14ac:dyDescent="0.25">
      <c r="A4430">
        <v>4956</v>
      </c>
      <c r="B4430">
        <v>199.210399</v>
      </c>
      <c r="C4430" s="2">
        <v>1</v>
      </c>
      <c r="D4430">
        <v>191.30274900000001</v>
      </c>
      <c r="E4430" s="5">
        <v>2</v>
      </c>
      <c r="P4430">
        <v>2</v>
      </c>
      <c r="Q4430" t="str">
        <f>CONCATENATE(C4430,E4430,G4430,I4430)</f>
        <v>12</v>
      </c>
    </row>
    <row r="4431" spans="1:17" x14ac:dyDescent="0.25">
      <c r="A4431">
        <v>4957</v>
      </c>
      <c r="B4431">
        <v>199.192386</v>
      </c>
      <c r="C4431" s="2">
        <v>1</v>
      </c>
      <c r="D4431">
        <v>191.22993</v>
      </c>
      <c r="E4431" s="5">
        <v>2</v>
      </c>
      <c r="P4431">
        <v>2</v>
      </c>
      <c r="Q4431" t="str">
        <f>CONCATENATE(C4431,E4431,G4431,I4431)</f>
        <v>12</v>
      </c>
    </row>
    <row r="4432" spans="1:17" x14ac:dyDescent="0.25">
      <c r="A4432">
        <v>4958</v>
      </c>
      <c r="B4432">
        <v>199.20629</v>
      </c>
      <c r="C4432" s="2">
        <v>1</v>
      </c>
      <c r="P4432">
        <v>1</v>
      </c>
      <c r="Q4432" t="str">
        <f>CONCATENATE(C4432,E4432,G4432,I4432)</f>
        <v>1</v>
      </c>
    </row>
    <row r="4433" spans="1:17" x14ac:dyDescent="0.25">
      <c r="A4433">
        <v>4959</v>
      </c>
      <c r="B4433">
        <v>199.19993099999999</v>
      </c>
      <c r="C4433" s="2">
        <v>1</v>
      </c>
      <c r="P4433">
        <v>1</v>
      </c>
      <c r="Q4433" t="str">
        <f>CONCATENATE(C4433,E4433,G4433,I4433)</f>
        <v>1</v>
      </c>
    </row>
    <row r="4434" spans="1:17" x14ac:dyDescent="0.25">
      <c r="A4434">
        <v>4960</v>
      </c>
      <c r="B4434">
        <v>199.18237999999999</v>
      </c>
      <c r="C4434" s="2">
        <v>1</v>
      </c>
      <c r="P4434">
        <v>1</v>
      </c>
      <c r="Q4434" t="str">
        <f>CONCATENATE(C4434,E4434,G4434,I4434)</f>
        <v>1</v>
      </c>
    </row>
    <row r="4435" spans="1:17" x14ac:dyDescent="0.25">
      <c r="A4435">
        <v>4961</v>
      </c>
      <c r="B4435">
        <v>199.226821</v>
      </c>
      <c r="C4435" s="2">
        <v>1</v>
      </c>
      <c r="H4435">
        <v>194.46022299999998</v>
      </c>
      <c r="I4435" s="3">
        <v>4</v>
      </c>
      <c r="P4435">
        <v>2</v>
      </c>
      <c r="Q4435" t="str">
        <f>CONCATENATE(C4435,E4435,G4435,I4435)</f>
        <v>14</v>
      </c>
    </row>
    <row r="4436" spans="1:17" x14ac:dyDescent="0.25">
      <c r="A4436">
        <v>4962</v>
      </c>
      <c r="B4436">
        <v>199.25345199999998</v>
      </c>
      <c r="C4436" s="2">
        <v>1</v>
      </c>
      <c r="H4436">
        <v>194.48788400000001</v>
      </c>
      <c r="I4436" s="3">
        <v>4</v>
      </c>
      <c r="P4436">
        <v>2</v>
      </c>
      <c r="Q4436" t="str">
        <f>CONCATENATE(C4436,E4436,G4436,I4436)</f>
        <v>14</v>
      </c>
    </row>
    <row r="4437" spans="1:17" x14ac:dyDescent="0.25">
      <c r="A4437">
        <v>4963</v>
      </c>
      <c r="B4437">
        <v>199.13978900000001</v>
      </c>
      <c r="C4437" s="2">
        <v>1</v>
      </c>
      <c r="H4437">
        <v>194.46823000000001</v>
      </c>
      <c r="I4437" s="3">
        <v>4</v>
      </c>
      <c r="P4437">
        <v>2</v>
      </c>
      <c r="Q4437" t="str">
        <f>CONCATENATE(C4437,E4437,G4437,I4437)</f>
        <v>14</v>
      </c>
    </row>
    <row r="4438" spans="1:17" x14ac:dyDescent="0.25">
      <c r="A4438">
        <v>4964</v>
      </c>
      <c r="B4438">
        <v>199.18838399999999</v>
      </c>
      <c r="C4438" s="2">
        <v>1</v>
      </c>
      <c r="F4438">
        <v>197.92272499999999</v>
      </c>
      <c r="G4438" s="4">
        <v>3</v>
      </c>
      <c r="H4438">
        <v>194.47423499999999</v>
      </c>
      <c r="I4438" s="3">
        <v>4</v>
      </c>
      <c r="P4438">
        <v>3</v>
      </c>
      <c r="Q4438" t="str">
        <f>CONCATENATE(C4438,E4438,G4438,I4438)</f>
        <v>134</v>
      </c>
    </row>
    <row r="4439" spans="1:17" x14ac:dyDescent="0.25">
      <c r="A4439">
        <v>4965</v>
      </c>
      <c r="F4439">
        <v>197.879516</v>
      </c>
      <c r="G4439" s="4">
        <v>3</v>
      </c>
      <c r="H4439">
        <v>194.520061</v>
      </c>
      <c r="I4439" s="3">
        <v>4</v>
      </c>
      <c r="P4439">
        <v>2</v>
      </c>
      <c r="Q4439" t="str">
        <f>CONCATENATE(C4439,E4439,G4439,I4439)</f>
        <v>34</v>
      </c>
    </row>
    <row r="4440" spans="1:17" x14ac:dyDescent="0.25">
      <c r="A4440">
        <v>4966</v>
      </c>
      <c r="F4440">
        <v>197.92164499999998</v>
      </c>
      <c r="G4440" s="4">
        <v>3</v>
      </c>
      <c r="H4440">
        <v>194.43697699999998</v>
      </c>
      <c r="I4440" s="3">
        <v>4</v>
      </c>
      <c r="P4440">
        <v>2</v>
      </c>
      <c r="Q4440" t="str">
        <f>CONCATENATE(C4440,E4440,G4440,I4440)</f>
        <v>34</v>
      </c>
    </row>
    <row r="4441" spans="1:17" x14ac:dyDescent="0.25">
      <c r="A4441">
        <v>4967</v>
      </c>
      <c r="F4441">
        <v>197.94155799999999</v>
      </c>
      <c r="G4441" s="4">
        <v>3</v>
      </c>
      <c r="H4441">
        <v>194.45750699999999</v>
      </c>
      <c r="I4441" s="3">
        <v>4</v>
      </c>
      <c r="P4441">
        <v>2</v>
      </c>
      <c r="Q4441" t="str">
        <f>CONCATENATE(C4441,E4441,G4441,I4441)</f>
        <v>34</v>
      </c>
    </row>
    <row r="4442" spans="1:17" x14ac:dyDescent="0.25">
      <c r="A4442">
        <v>4968</v>
      </c>
      <c r="F4442">
        <v>197.95967400000001</v>
      </c>
      <c r="G4442" s="4">
        <v>3</v>
      </c>
      <c r="H4442">
        <v>194.40305999999998</v>
      </c>
      <c r="I4442" s="3">
        <v>4</v>
      </c>
      <c r="P4442">
        <v>2</v>
      </c>
      <c r="Q4442" t="str">
        <f>CONCATENATE(C4442,E4442,G4442,I4442)</f>
        <v>34</v>
      </c>
    </row>
    <row r="4443" spans="1:17" x14ac:dyDescent="0.25">
      <c r="A4443">
        <v>4969</v>
      </c>
      <c r="F4443">
        <v>197.96747099999999</v>
      </c>
      <c r="G4443" s="4">
        <v>3</v>
      </c>
      <c r="H4443">
        <v>194.48023899999998</v>
      </c>
      <c r="I4443" s="3">
        <v>4</v>
      </c>
      <c r="P4443">
        <v>2</v>
      </c>
      <c r="Q4443" t="str">
        <f>CONCATENATE(C4443,E4443,G4443,I4443)</f>
        <v>34</v>
      </c>
    </row>
    <row r="4444" spans="1:17" x14ac:dyDescent="0.25">
      <c r="A4444">
        <v>4970</v>
      </c>
      <c r="D4444">
        <v>213.18524600000001</v>
      </c>
      <c r="E4444" s="5">
        <v>2</v>
      </c>
      <c r="F4444">
        <v>197.95690099999999</v>
      </c>
      <c r="G4444" s="4">
        <v>3</v>
      </c>
      <c r="H4444">
        <v>194.47644299999999</v>
      </c>
      <c r="I4444" s="3">
        <v>4</v>
      </c>
      <c r="P4444">
        <v>3</v>
      </c>
      <c r="Q4444" t="str">
        <f>CONCATENATE(C4444,E4444,G4444,I4444)</f>
        <v>234</v>
      </c>
    </row>
    <row r="4445" spans="1:17" x14ac:dyDescent="0.25">
      <c r="A4445">
        <v>4971</v>
      </c>
      <c r="D4445">
        <v>213.11557400000001</v>
      </c>
      <c r="E4445" s="5">
        <v>2</v>
      </c>
      <c r="F4445">
        <v>197.89183299999999</v>
      </c>
      <c r="G4445" s="4">
        <v>3</v>
      </c>
      <c r="H4445">
        <v>194.46022299999998</v>
      </c>
      <c r="I4445" s="3">
        <v>4</v>
      </c>
      <c r="P4445">
        <v>3</v>
      </c>
      <c r="Q4445" t="str">
        <f>CONCATENATE(C4445,E4445,G4445,I4445)</f>
        <v>234</v>
      </c>
    </row>
    <row r="4446" spans="1:17" x14ac:dyDescent="0.25">
      <c r="A4446">
        <v>4972</v>
      </c>
      <c r="D4446">
        <v>213.118571</v>
      </c>
      <c r="E4446" s="5">
        <v>2</v>
      </c>
      <c r="F4446">
        <v>197.87320599999998</v>
      </c>
      <c r="G4446" s="4">
        <v>3</v>
      </c>
      <c r="P4446">
        <v>2</v>
      </c>
      <c r="Q4446" t="str">
        <f>CONCATENATE(C4446,E4446,G4446,I4446)</f>
        <v>23</v>
      </c>
    </row>
    <row r="4447" spans="1:17" x14ac:dyDescent="0.25">
      <c r="A4447">
        <v>4973</v>
      </c>
      <c r="D4447">
        <v>213.138936</v>
      </c>
      <c r="E4447" s="5">
        <v>2</v>
      </c>
      <c r="F4447">
        <v>197.922057</v>
      </c>
      <c r="G4447" s="4">
        <v>3</v>
      </c>
      <c r="P4447">
        <v>2</v>
      </c>
      <c r="Q4447" t="str">
        <f>CONCATENATE(C4447,E4447,G4447,I4447)</f>
        <v>23</v>
      </c>
    </row>
    <row r="4448" spans="1:17" x14ac:dyDescent="0.25">
      <c r="A4448">
        <v>4974</v>
      </c>
      <c r="D4448">
        <v>213.09779399999999</v>
      </c>
      <c r="E4448" s="5">
        <v>2</v>
      </c>
      <c r="F4448">
        <v>197.876182</v>
      </c>
      <c r="G4448" s="4">
        <v>3</v>
      </c>
      <c r="P4448">
        <v>2</v>
      </c>
      <c r="Q4448" t="str">
        <f>CONCATENATE(C4448,E4448,G4448,I4448)</f>
        <v>23</v>
      </c>
    </row>
    <row r="4449" spans="1:17" x14ac:dyDescent="0.25">
      <c r="A4449">
        <v>4975</v>
      </c>
      <c r="D4449">
        <v>213.11076700000001</v>
      </c>
      <c r="E4449" s="5">
        <v>2</v>
      </c>
      <c r="F4449">
        <v>197.92272499999999</v>
      </c>
      <c r="G4449" s="4">
        <v>3</v>
      </c>
      <c r="P4449">
        <v>2</v>
      </c>
      <c r="Q4449" t="str">
        <f>CONCATENATE(C4449,E4449,G4449,I4449)</f>
        <v>23</v>
      </c>
    </row>
    <row r="4450" spans="1:17" x14ac:dyDescent="0.25">
      <c r="A4450">
        <v>4976</v>
      </c>
      <c r="D4450">
        <v>213.16705300000001</v>
      </c>
      <c r="E4450" s="5">
        <v>2</v>
      </c>
      <c r="P4450">
        <v>1</v>
      </c>
      <c r="Q4450" t="str">
        <f>CONCATENATE(C4450,E4450,G4450,I4450)</f>
        <v>2</v>
      </c>
    </row>
    <row r="4451" spans="1:17" x14ac:dyDescent="0.25">
      <c r="A4451">
        <v>4977</v>
      </c>
      <c r="D4451">
        <v>213.16984400000001</v>
      </c>
      <c r="E4451" s="5">
        <v>2</v>
      </c>
      <c r="P4451">
        <v>1</v>
      </c>
      <c r="Q4451" t="str">
        <f>CONCATENATE(C4451,E4451,G4451,I4451)</f>
        <v>2</v>
      </c>
    </row>
    <row r="4452" spans="1:17" x14ac:dyDescent="0.25">
      <c r="A4452">
        <v>4978</v>
      </c>
      <c r="D4452">
        <v>213.15718100000001</v>
      </c>
      <c r="E4452" s="5">
        <v>2</v>
      </c>
      <c r="P4452">
        <v>1</v>
      </c>
      <c r="Q4452" t="str">
        <f>CONCATENATE(C4452,E4452,G4452,I4452)</f>
        <v>2</v>
      </c>
    </row>
    <row r="4453" spans="1:17" x14ac:dyDescent="0.25">
      <c r="A4453">
        <v>4979</v>
      </c>
      <c r="D4453">
        <v>213.18524600000001</v>
      </c>
      <c r="E4453" s="5">
        <v>2</v>
      </c>
      <c r="P4453">
        <v>1</v>
      </c>
      <c r="Q4453" t="str">
        <f>CONCATENATE(C4453,E4453,G4453,I4453)</f>
        <v>2</v>
      </c>
    </row>
    <row r="4454" spans="1:17" x14ac:dyDescent="0.25">
      <c r="A4454">
        <v>4980</v>
      </c>
      <c r="D4454">
        <v>213.18524600000001</v>
      </c>
      <c r="E4454" s="5">
        <v>2</v>
      </c>
      <c r="P4454">
        <v>1</v>
      </c>
      <c r="Q4454" t="str">
        <f>CONCATENATE(C4454,E4454,G4454,I4454)</f>
        <v>2</v>
      </c>
    </row>
    <row r="4455" spans="1:17" x14ac:dyDescent="0.25">
      <c r="A4455">
        <v>4981</v>
      </c>
      <c r="B4455">
        <v>219.47111999999998</v>
      </c>
      <c r="C4455" s="2">
        <v>1</v>
      </c>
      <c r="D4455">
        <v>213.18524600000001</v>
      </c>
      <c r="E4455" s="5">
        <v>2</v>
      </c>
      <c r="P4455">
        <v>2</v>
      </c>
      <c r="Q4455" t="str">
        <f>CONCATENATE(C4455,E4455,G4455,I4455)</f>
        <v>12</v>
      </c>
    </row>
    <row r="4456" spans="1:17" x14ac:dyDescent="0.25">
      <c r="A4456">
        <v>4982</v>
      </c>
      <c r="B4456">
        <v>219.509728</v>
      </c>
      <c r="C4456" s="2">
        <v>1</v>
      </c>
      <c r="D4456">
        <v>213.18524600000001</v>
      </c>
      <c r="E4456" s="5">
        <v>2</v>
      </c>
      <c r="P4456">
        <v>2</v>
      </c>
      <c r="Q4456" t="str">
        <f>CONCATENATE(C4456,E4456,G4456,I4456)</f>
        <v>12</v>
      </c>
    </row>
    <row r="4457" spans="1:17" x14ac:dyDescent="0.25">
      <c r="A4457">
        <v>4983</v>
      </c>
      <c r="B4457">
        <v>219.47504699999999</v>
      </c>
      <c r="C4457" s="2">
        <v>1</v>
      </c>
      <c r="D4457">
        <v>213.18524600000001</v>
      </c>
      <c r="E4457" s="5">
        <v>2</v>
      </c>
      <c r="P4457">
        <v>2</v>
      </c>
      <c r="Q4457" t="str">
        <f>CONCATENATE(C4457,E4457,G4457,I4457)</f>
        <v>12</v>
      </c>
    </row>
    <row r="4458" spans="1:17" x14ac:dyDescent="0.25">
      <c r="A4458">
        <v>4984</v>
      </c>
      <c r="B4458">
        <v>219.51779099999999</v>
      </c>
      <c r="C4458" s="2">
        <v>1</v>
      </c>
      <c r="P4458">
        <v>1</v>
      </c>
      <c r="Q4458" t="str">
        <f>CONCATENATE(C4458,E4458,G4458,I4458)</f>
        <v>1</v>
      </c>
    </row>
    <row r="4459" spans="1:17" x14ac:dyDescent="0.25">
      <c r="A4459">
        <v>4985</v>
      </c>
      <c r="B4459">
        <v>219.47835499999999</v>
      </c>
      <c r="C4459" s="2">
        <v>1</v>
      </c>
      <c r="P4459">
        <v>1</v>
      </c>
      <c r="Q4459" t="str">
        <f>CONCATENATE(C4459,E4459,G4459,I4459)</f>
        <v>1</v>
      </c>
    </row>
    <row r="4460" spans="1:17" x14ac:dyDescent="0.25">
      <c r="A4460">
        <v>4986</v>
      </c>
      <c r="B4460">
        <v>219.46620899999999</v>
      </c>
      <c r="C4460" s="2">
        <v>1</v>
      </c>
      <c r="H4460">
        <v>215.134525</v>
      </c>
      <c r="I4460" s="3">
        <v>4</v>
      </c>
      <c r="P4460">
        <v>2</v>
      </c>
      <c r="Q4460" t="str">
        <f>CONCATENATE(C4460,E4460,G4460,I4460)</f>
        <v>14</v>
      </c>
    </row>
    <row r="4461" spans="1:17" x14ac:dyDescent="0.25">
      <c r="A4461">
        <v>4987</v>
      </c>
      <c r="B4461">
        <v>219.38981799999999</v>
      </c>
      <c r="C4461" s="2">
        <v>1</v>
      </c>
      <c r="H4461">
        <v>215.083201</v>
      </c>
      <c r="I4461" s="3">
        <v>4</v>
      </c>
      <c r="P4461">
        <v>2</v>
      </c>
      <c r="Q4461" t="str">
        <f>CONCATENATE(C4461,E4461,G4461,I4461)</f>
        <v>14</v>
      </c>
    </row>
    <row r="4462" spans="1:17" x14ac:dyDescent="0.25">
      <c r="A4462">
        <v>4988</v>
      </c>
      <c r="B4462">
        <v>219.297403</v>
      </c>
      <c r="C4462" s="2">
        <v>1</v>
      </c>
      <c r="H4462">
        <v>215.094055</v>
      </c>
      <c r="I4462" s="3">
        <v>4</v>
      </c>
      <c r="P4462">
        <v>2</v>
      </c>
      <c r="Q4462" t="str">
        <f>CONCATENATE(C4462,E4462,G4462,I4462)</f>
        <v>14</v>
      </c>
    </row>
    <row r="4463" spans="1:17" x14ac:dyDescent="0.25">
      <c r="A4463">
        <v>4989</v>
      </c>
      <c r="B4463">
        <v>219.407442</v>
      </c>
      <c r="C4463" s="2">
        <v>1</v>
      </c>
      <c r="F4463">
        <v>217.45537300000001</v>
      </c>
      <c r="G4463" s="4">
        <v>3</v>
      </c>
      <c r="H4463">
        <v>215.09751800000001</v>
      </c>
      <c r="I4463" s="3">
        <v>4</v>
      </c>
      <c r="P4463">
        <v>3</v>
      </c>
      <c r="Q4463" t="str">
        <f>CONCATENATE(C4463,E4463,G4463,I4463)</f>
        <v>134</v>
      </c>
    </row>
    <row r="4464" spans="1:17" x14ac:dyDescent="0.25">
      <c r="A4464">
        <v>4990</v>
      </c>
      <c r="B4464">
        <v>219.44662099999999</v>
      </c>
      <c r="C4464" s="2">
        <v>1</v>
      </c>
      <c r="F4464">
        <v>217.45537300000001</v>
      </c>
      <c r="G4464" s="4">
        <v>3</v>
      </c>
      <c r="H4464">
        <v>215.13204400000001</v>
      </c>
      <c r="I4464" s="3">
        <v>4</v>
      </c>
      <c r="P4464">
        <v>3</v>
      </c>
      <c r="Q4464" t="str">
        <f>CONCATENATE(C4464,E4464,G4464,I4464)</f>
        <v>134</v>
      </c>
    </row>
    <row r="4465" spans="1:17" x14ac:dyDescent="0.25">
      <c r="A4465">
        <v>4991</v>
      </c>
      <c r="B4465">
        <v>219.47111999999998</v>
      </c>
      <c r="C4465" s="2">
        <v>1</v>
      </c>
      <c r="F4465">
        <v>217.39350400000001</v>
      </c>
      <c r="G4465" s="4">
        <v>3</v>
      </c>
      <c r="H4465">
        <v>215.16749999999999</v>
      </c>
      <c r="I4465" s="3">
        <v>4</v>
      </c>
      <c r="P4465">
        <v>3</v>
      </c>
      <c r="Q4465" t="str">
        <f>CONCATENATE(C4465,E4465,G4465,I4465)</f>
        <v>134</v>
      </c>
    </row>
    <row r="4466" spans="1:17" x14ac:dyDescent="0.25">
      <c r="A4466">
        <v>4992</v>
      </c>
      <c r="F4466">
        <v>217.34626399999999</v>
      </c>
      <c r="G4466" s="4">
        <v>3</v>
      </c>
      <c r="H4466">
        <v>215.194222</v>
      </c>
      <c r="I4466" s="3">
        <v>4</v>
      </c>
      <c r="P4466">
        <v>2</v>
      </c>
      <c r="Q4466" t="str">
        <f>CONCATENATE(C4466,E4466,G4466,I4466)</f>
        <v>34</v>
      </c>
    </row>
    <row r="4467" spans="1:17" x14ac:dyDescent="0.25">
      <c r="A4467">
        <v>4993</v>
      </c>
      <c r="F4467">
        <v>217.37112400000001</v>
      </c>
      <c r="G4467" s="4">
        <v>3</v>
      </c>
      <c r="H4467">
        <v>215.17623499999999</v>
      </c>
      <c r="I4467" s="3">
        <v>4</v>
      </c>
      <c r="P4467">
        <v>2</v>
      </c>
      <c r="Q4467" t="str">
        <f>CONCATENATE(C4467,E4467,G4467,I4467)</f>
        <v>34</v>
      </c>
    </row>
    <row r="4468" spans="1:17" x14ac:dyDescent="0.25">
      <c r="A4468">
        <v>4994</v>
      </c>
      <c r="F4468">
        <v>217.38161700000001</v>
      </c>
      <c r="G4468" s="4">
        <v>3</v>
      </c>
      <c r="H4468">
        <v>215.122895</v>
      </c>
      <c r="I4468" s="3">
        <v>4</v>
      </c>
      <c r="P4468">
        <v>2</v>
      </c>
      <c r="Q4468" t="str">
        <f>CONCATENATE(C4468,E4468,G4468,I4468)</f>
        <v>34</v>
      </c>
    </row>
    <row r="4469" spans="1:17" x14ac:dyDescent="0.25">
      <c r="A4469">
        <v>4995</v>
      </c>
      <c r="F4469">
        <v>217.38327100000001</v>
      </c>
      <c r="G4469" s="4">
        <v>3</v>
      </c>
      <c r="H4469">
        <v>215.13307699999999</v>
      </c>
      <c r="I4469" s="3">
        <v>4</v>
      </c>
      <c r="P4469">
        <v>2</v>
      </c>
      <c r="Q4469" t="str">
        <f>CONCATENATE(C4469,E4469,G4469,I4469)</f>
        <v>34</v>
      </c>
    </row>
    <row r="4470" spans="1:17" x14ac:dyDescent="0.25">
      <c r="A4470">
        <v>4996</v>
      </c>
      <c r="D4470">
        <v>231.693365</v>
      </c>
      <c r="E4470" s="5">
        <v>2</v>
      </c>
      <c r="F4470">
        <v>217.30160699999999</v>
      </c>
      <c r="G4470" s="4">
        <v>3</v>
      </c>
      <c r="H4470">
        <v>215.134525</v>
      </c>
      <c r="I4470" s="3">
        <v>4</v>
      </c>
      <c r="P4470">
        <v>3</v>
      </c>
      <c r="Q4470" t="str">
        <f>CONCATENATE(C4470,E4470,G4470,I4470)</f>
        <v>234</v>
      </c>
    </row>
    <row r="4471" spans="1:17" x14ac:dyDescent="0.25">
      <c r="A4471">
        <v>4997</v>
      </c>
      <c r="D4471">
        <v>231.693365</v>
      </c>
      <c r="E4471" s="5">
        <v>2</v>
      </c>
      <c r="F4471">
        <v>217.356188</v>
      </c>
      <c r="G4471" s="4">
        <v>3</v>
      </c>
      <c r="P4471">
        <v>2</v>
      </c>
      <c r="Q4471" t="str">
        <f>CONCATENATE(C4471,E4471,G4471,I4471)</f>
        <v>23</v>
      </c>
    </row>
    <row r="4472" spans="1:17" x14ac:dyDescent="0.25">
      <c r="A4472">
        <v>4998</v>
      </c>
      <c r="D4472">
        <v>231.63573600000001</v>
      </c>
      <c r="E4472" s="5">
        <v>2</v>
      </c>
      <c r="F4472">
        <v>217.45537300000001</v>
      </c>
      <c r="G4472" s="4">
        <v>3</v>
      </c>
      <c r="P4472">
        <v>2</v>
      </c>
      <c r="Q4472" t="str">
        <f>CONCATENATE(C4472,E4472,G4472,I4472)</f>
        <v>23</v>
      </c>
    </row>
    <row r="4473" spans="1:17" x14ac:dyDescent="0.25">
      <c r="A4473">
        <v>4999</v>
      </c>
      <c r="D4473">
        <v>231.63320300000001</v>
      </c>
      <c r="E4473" s="5">
        <v>2</v>
      </c>
      <c r="F4473">
        <v>217.45537300000001</v>
      </c>
      <c r="G4473" s="4">
        <v>3</v>
      </c>
      <c r="P4473">
        <v>2</v>
      </c>
      <c r="Q4473" t="str">
        <f>CONCATENATE(C4473,E4473,G4473,I4473)</f>
        <v>23</v>
      </c>
    </row>
    <row r="4474" spans="1:17" x14ac:dyDescent="0.25">
      <c r="A4474">
        <v>5000</v>
      </c>
      <c r="D4474">
        <v>231.62607</v>
      </c>
      <c r="E4474" s="5">
        <v>2</v>
      </c>
      <c r="F4474">
        <v>217.45537300000001</v>
      </c>
      <c r="G4474" s="4">
        <v>3</v>
      </c>
      <c r="P4474">
        <v>2</v>
      </c>
      <c r="Q4474" t="str">
        <f>CONCATENATE(C4474,E4474,G4474,I4474)</f>
        <v>23</v>
      </c>
    </row>
    <row r="4475" spans="1:17" x14ac:dyDescent="0.25">
      <c r="A4475">
        <v>5001</v>
      </c>
      <c r="D4475">
        <v>231.645555</v>
      </c>
      <c r="E4475" s="5">
        <v>2</v>
      </c>
      <c r="F4475">
        <v>217.45537300000001</v>
      </c>
      <c r="G4475" s="4">
        <v>3</v>
      </c>
      <c r="P4475">
        <v>2</v>
      </c>
      <c r="Q4475" t="str">
        <f>CONCATENATE(C4475,E4475,G4475,I4475)</f>
        <v>23</v>
      </c>
    </row>
    <row r="4476" spans="1:17" x14ac:dyDescent="0.25">
      <c r="A4476">
        <v>5002</v>
      </c>
      <c r="D4476">
        <v>231.647209</v>
      </c>
      <c r="E4476" s="5">
        <v>2</v>
      </c>
      <c r="P4476">
        <v>1</v>
      </c>
      <c r="Q4476" t="str">
        <f>CONCATENATE(C4476,E4476,G4476,I4476)</f>
        <v>2</v>
      </c>
    </row>
    <row r="4477" spans="1:17" x14ac:dyDescent="0.25">
      <c r="A4477">
        <v>5003</v>
      </c>
      <c r="D4477">
        <v>231.63268600000001</v>
      </c>
      <c r="E4477" s="5">
        <v>2</v>
      </c>
      <c r="P4477">
        <v>1</v>
      </c>
      <c r="Q4477" t="str">
        <f>CONCATENATE(C4477,E4477,G4477,I4477)</f>
        <v>2</v>
      </c>
    </row>
    <row r="4478" spans="1:17" x14ac:dyDescent="0.25">
      <c r="A4478">
        <v>5004</v>
      </c>
      <c r="D4478">
        <v>231.62121199999999</v>
      </c>
      <c r="E4478" s="5">
        <v>2</v>
      </c>
      <c r="P4478">
        <v>1</v>
      </c>
      <c r="Q4478" t="str">
        <f>CONCATENATE(C4478,E4478,G4478,I4478)</f>
        <v>2</v>
      </c>
    </row>
    <row r="4479" spans="1:17" x14ac:dyDescent="0.25">
      <c r="A4479">
        <v>5005</v>
      </c>
      <c r="D4479">
        <v>231.626329</v>
      </c>
      <c r="E4479" s="5">
        <v>2</v>
      </c>
      <c r="P4479">
        <v>1</v>
      </c>
      <c r="Q4479" t="str">
        <f>CONCATENATE(C4479,E4479,G4479,I4479)</f>
        <v>2</v>
      </c>
    </row>
    <row r="4480" spans="1:17" x14ac:dyDescent="0.25">
      <c r="A4480">
        <v>5006</v>
      </c>
      <c r="B4480">
        <v>239.83496399999999</v>
      </c>
      <c r="C4480" s="2">
        <v>1</v>
      </c>
      <c r="D4480">
        <v>231.623537</v>
      </c>
      <c r="E4480" s="5">
        <v>2</v>
      </c>
      <c r="P4480">
        <v>2</v>
      </c>
      <c r="Q4480" t="str">
        <f>CONCATENATE(C4480,E4480,G4480,I4480)</f>
        <v>12</v>
      </c>
    </row>
    <row r="4481" spans="1:17" x14ac:dyDescent="0.25">
      <c r="A4481">
        <v>5007</v>
      </c>
      <c r="B4481">
        <v>239.83496399999999</v>
      </c>
      <c r="C4481" s="2">
        <v>1</v>
      </c>
      <c r="D4481">
        <v>231.67594700000001</v>
      </c>
      <c r="E4481" s="5">
        <v>2</v>
      </c>
      <c r="P4481">
        <v>2</v>
      </c>
      <c r="Q4481" t="str">
        <f>CONCATENATE(C4481,E4481,G4481,I4481)</f>
        <v>12</v>
      </c>
    </row>
    <row r="4482" spans="1:17" x14ac:dyDescent="0.25">
      <c r="A4482">
        <v>5008</v>
      </c>
      <c r="B4482">
        <v>239.88572099999999</v>
      </c>
      <c r="C4482" s="2">
        <v>1</v>
      </c>
      <c r="D4482">
        <v>231.693365</v>
      </c>
      <c r="E4482" s="5">
        <v>2</v>
      </c>
      <c r="P4482">
        <v>2</v>
      </c>
      <c r="Q4482" t="str">
        <f>CONCATENATE(C4482,E4482,G4482,I4482)</f>
        <v>12</v>
      </c>
    </row>
    <row r="4483" spans="1:17" x14ac:dyDescent="0.25">
      <c r="A4483">
        <v>5009</v>
      </c>
      <c r="B4483">
        <v>239.87553800000001</v>
      </c>
      <c r="C4483" s="2">
        <v>1</v>
      </c>
      <c r="P4483">
        <v>1</v>
      </c>
      <c r="Q4483" t="str">
        <f>CONCATENATE(C4483,E4483,G4483,I4483)</f>
        <v>1</v>
      </c>
    </row>
    <row r="4484" spans="1:17" x14ac:dyDescent="0.25">
      <c r="A4484">
        <v>5010</v>
      </c>
      <c r="B4484">
        <v>239.86334199999999</v>
      </c>
      <c r="C4484" s="2">
        <v>1</v>
      </c>
      <c r="P4484">
        <v>1</v>
      </c>
      <c r="Q4484" t="str">
        <f>CONCATENATE(C4484,E4484,G4484,I4484)</f>
        <v>1</v>
      </c>
    </row>
    <row r="4485" spans="1:17" x14ac:dyDescent="0.25">
      <c r="A4485">
        <v>5011</v>
      </c>
      <c r="B4485">
        <v>239.88075799999999</v>
      </c>
      <c r="C4485" s="2">
        <v>1</v>
      </c>
      <c r="P4485">
        <v>1</v>
      </c>
      <c r="Q4485" t="str">
        <f>CONCATENATE(C4485,E4485,G4485,I4485)</f>
        <v>1</v>
      </c>
    </row>
    <row r="4486" spans="1:17" x14ac:dyDescent="0.25">
      <c r="A4486">
        <v>5012</v>
      </c>
      <c r="B4486">
        <v>239.846025</v>
      </c>
      <c r="C4486" s="2">
        <v>1</v>
      </c>
      <c r="P4486">
        <v>1</v>
      </c>
      <c r="Q4486" t="str">
        <f>CONCATENATE(C4486,E4486,G4486,I4486)</f>
        <v>1</v>
      </c>
    </row>
    <row r="4487" spans="1:17" x14ac:dyDescent="0.25">
      <c r="A4487">
        <v>5013</v>
      </c>
      <c r="B4487">
        <v>239.822147</v>
      </c>
      <c r="C4487" s="2">
        <v>1</v>
      </c>
      <c r="H4487">
        <v>235.521784</v>
      </c>
      <c r="I4487" s="3">
        <v>4</v>
      </c>
      <c r="P4487">
        <v>2</v>
      </c>
      <c r="Q4487" t="str">
        <f>CONCATENATE(C4487,E4487,G4487,I4487)</f>
        <v>14</v>
      </c>
    </row>
    <row r="4488" spans="1:17" x14ac:dyDescent="0.25">
      <c r="A4488">
        <v>5014</v>
      </c>
      <c r="B4488">
        <v>239.87553800000001</v>
      </c>
      <c r="C4488" s="2">
        <v>1</v>
      </c>
      <c r="H4488">
        <v>235.547371</v>
      </c>
      <c r="I4488" s="3">
        <v>4</v>
      </c>
      <c r="P4488">
        <v>2</v>
      </c>
      <c r="Q4488" t="str">
        <f>CONCATENATE(C4488,E4488,G4488,I4488)</f>
        <v>14</v>
      </c>
    </row>
    <row r="4489" spans="1:17" x14ac:dyDescent="0.25">
      <c r="A4489">
        <v>5015</v>
      </c>
      <c r="B4489">
        <v>239.76048599999999</v>
      </c>
      <c r="C4489" s="2">
        <v>1</v>
      </c>
      <c r="H4489">
        <v>235.48302000000001</v>
      </c>
      <c r="I4489" s="3">
        <v>4</v>
      </c>
      <c r="P4489">
        <v>2</v>
      </c>
      <c r="Q4489" t="str">
        <f>CONCATENATE(C4489,E4489,G4489,I4489)</f>
        <v>14</v>
      </c>
    </row>
    <row r="4490" spans="1:17" x14ac:dyDescent="0.25">
      <c r="A4490">
        <v>5016</v>
      </c>
      <c r="B4490">
        <v>239.85589999999999</v>
      </c>
      <c r="C4490" s="2">
        <v>1</v>
      </c>
      <c r="F4490">
        <v>238.291473</v>
      </c>
      <c r="G4490" s="4">
        <v>3</v>
      </c>
      <c r="H4490">
        <v>235.47697399999998</v>
      </c>
      <c r="I4490" s="3">
        <v>4</v>
      </c>
      <c r="P4490">
        <v>3</v>
      </c>
      <c r="Q4490" t="str">
        <f>CONCATENATE(C4490,E4490,G4490,I4490)</f>
        <v>134</v>
      </c>
    </row>
    <row r="4491" spans="1:17" x14ac:dyDescent="0.25">
      <c r="A4491">
        <v>5017</v>
      </c>
      <c r="B4491">
        <v>239.83496399999999</v>
      </c>
      <c r="C4491" s="2">
        <v>1</v>
      </c>
      <c r="F4491">
        <v>238.327392</v>
      </c>
      <c r="G4491" s="4">
        <v>3</v>
      </c>
      <c r="H4491">
        <v>235.47748899999999</v>
      </c>
      <c r="I4491" s="3">
        <v>4</v>
      </c>
      <c r="P4491">
        <v>3</v>
      </c>
      <c r="Q4491" t="str">
        <f>CONCATENATE(C4491,E4491,G4491,I4491)</f>
        <v>134</v>
      </c>
    </row>
    <row r="4492" spans="1:17" x14ac:dyDescent="0.25">
      <c r="A4492">
        <v>5018</v>
      </c>
      <c r="F4492">
        <v>238.29669200000001</v>
      </c>
      <c r="G4492" s="4">
        <v>3</v>
      </c>
      <c r="H4492">
        <v>235.47185500000001</v>
      </c>
      <c r="I4492" s="3">
        <v>4</v>
      </c>
      <c r="P4492">
        <v>2</v>
      </c>
      <c r="Q4492" t="str">
        <f>CONCATENATE(C4492,E4492,G4492,I4492)</f>
        <v>34</v>
      </c>
    </row>
    <row r="4493" spans="1:17" x14ac:dyDescent="0.25">
      <c r="A4493">
        <v>5019</v>
      </c>
      <c r="F4493">
        <v>238.29436699999999</v>
      </c>
      <c r="G4493" s="4">
        <v>3</v>
      </c>
      <c r="H4493">
        <v>235.443275</v>
      </c>
      <c r="I4493" s="3">
        <v>4</v>
      </c>
      <c r="P4493">
        <v>2</v>
      </c>
      <c r="Q4493" t="str">
        <f>CONCATENATE(C4493,E4493,G4493,I4493)</f>
        <v>34</v>
      </c>
    </row>
    <row r="4494" spans="1:17" x14ac:dyDescent="0.25">
      <c r="A4494">
        <v>5020</v>
      </c>
      <c r="F4494">
        <v>238.33230399999999</v>
      </c>
      <c r="G4494" s="4">
        <v>3</v>
      </c>
      <c r="H4494">
        <v>235.44094799999999</v>
      </c>
      <c r="I4494" s="3">
        <v>4</v>
      </c>
      <c r="P4494">
        <v>2</v>
      </c>
      <c r="Q4494" t="str">
        <f>CONCATENATE(C4494,E4494,G4494,I4494)</f>
        <v>34</v>
      </c>
    </row>
    <row r="4495" spans="1:17" x14ac:dyDescent="0.25">
      <c r="A4495">
        <v>5021</v>
      </c>
      <c r="D4495">
        <v>253.76160200000001</v>
      </c>
      <c r="E4495" s="5">
        <v>2</v>
      </c>
      <c r="F4495">
        <v>238.33509599999999</v>
      </c>
      <c r="G4495" s="4">
        <v>3</v>
      </c>
      <c r="H4495">
        <v>235.46896100000001</v>
      </c>
      <c r="I4495" s="3">
        <v>4</v>
      </c>
      <c r="P4495">
        <v>3</v>
      </c>
      <c r="Q4495" t="str">
        <f>CONCATENATE(C4495,E4495,G4495,I4495)</f>
        <v>234</v>
      </c>
    </row>
    <row r="4496" spans="1:17" x14ac:dyDescent="0.25">
      <c r="A4496">
        <v>5022</v>
      </c>
      <c r="D4496">
        <v>253.773077</v>
      </c>
      <c r="E4496" s="5">
        <v>2</v>
      </c>
      <c r="F4496">
        <v>238.31659099999999</v>
      </c>
      <c r="G4496" s="4">
        <v>3</v>
      </c>
      <c r="H4496">
        <v>235.512327</v>
      </c>
      <c r="I4496" s="3">
        <v>4</v>
      </c>
      <c r="P4496">
        <v>3</v>
      </c>
      <c r="Q4496" t="str">
        <f>CONCATENATE(C4496,E4496,G4496,I4496)</f>
        <v>234</v>
      </c>
    </row>
    <row r="4497" spans="1:17" x14ac:dyDescent="0.25">
      <c r="A4497">
        <v>5023</v>
      </c>
      <c r="D4497">
        <v>253.75142099999999</v>
      </c>
      <c r="E4497" s="5">
        <v>2</v>
      </c>
      <c r="F4497">
        <v>238.34481199999999</v>
      </c>
      <c r="G4497" s="4">
        <v>3</v>
      </c>
      <c r="H4497">
        <v>235.45965699999999</v>
      </c>
      <c r="I4497" s="3">
        <v>4</v>
      </c>
      <c r="P4497">
        <v>3</v>
      </c>
      <c r="Q4497" t="str">
        <f>CONCATENATE(C4497,E4497,G4497,I4497)</f>
        <v>234</v>
      </c>
    </row>
    <row r="4498" spans="1:17" x14ac:dyDescent="0.25">
      <c r="A4498">
        <v>5024</v>
      </c>
      <c r="D4498">
        <v>253.74563000000001</v>
      </c>
      <c r="E4498" s="5">
        <v>2</v>
      </c>
      <c r="F4498">
        <v>238.30899399999998</v>
      </c>
      <c r="G4498" s="4">
        <v>3</v>
      </c>
      <c r="H4498">
        <v>235.521784</v>
      </c>
      <c r="I4498" s="3">
        <v>4</v>
      </c>
      <c r="P4498">
        <v>3</v>
      </c>
      <c r="Q4498" t="str">
        <f>CONCATENATE(C4498,E4498,G4498,I4498)</f>
        <v>234</v>
      </c>
    </row>
    <row r="4499" spans="1:17" x14ac:dyDescent="0.25">
      <c r="A4499">
        <v>5025</v>
      </c>
      <c r="D4499">
        <v>253.75074899999998</v>
      </c>
      <c r="E4499" s="5">
        <v>2</v>
      </c>
      <c r="F4499">
        <v>238.32868500000001</v>
      </c>
      <c r="G4499" s="4">
        <v>3</v>
      </c>
      <c r="P4499">
        <v>2</v>
      </c>
      <c r="Q4499" t="str">
        <f>CONCATENATE(C4499,E4499,G4499,I4499)</f>
        <v>23</v>
      </c>
    </row>
    <row r="4500" spans="1:17" x14ac:dyDescent="0.25">
      <c r="A4500">
        <v>5026</v>
      </c>
      <c r="D4500">
        <v>253.730951</v>
      </c>
      <c r="E4500" s="5">
        <v>2</v>
      </c>
      <c r="F4500">
        <v>238.31478300000001</v>
      </c>
      <c r="G4500" s="4">
        <v>3</v>
      </c>
      <c r="P4500">
        <v>2</v>
      </c>
      <c r="Q4500" t="str">
        <f>CONCATENATE(C4500,E4500,G4500,I4500)</f>
        <v>23</v>
      </c>
    </row>
    <row r="4501" spans="1:17" x14ac:dyDescent="0.25">
      <c r="A4501">
        <v>5027</v>
      </c>
      <c r="D4501">
        <v>253.79881399999999</v>
      </c>
      <c r="E4501" s="5">
        <v>2</v>
      </c>
      <c r="F4501">
        <v>238.42244499999998</v>
      </c>
      <c r="G4501" s="4">
        <v>3</v>
      </c>
      <c r="P4501">
        <v>2</v>
      </c>
      <c r="Q4501" t="str">
        <f>CONCATENATE(C4501,E4501,G4501,I4501)</f>
        <v>23</v>
      </c>
    </row>
    <row r="4502" spans="1:17" x14ac:dyDescent="0.25">
      <c r="A4502">
        <v>5028</v>
      </c>
      <c r="D4502">
        <v>253.799902</v>
      </c>
      <c r="E4502" s="5">
        <v>2</v>
      </c>
      <c r="F4502">
        <v>238.37654799999999</v>
      </c>
      <c r="G4502" s="4">
        <v>3</v>
      </c>
      <c r="P4502">
        <v>2</v>
      </c>
      <c r="Q4502" t="str">
        <f>CONCATENATE(C4502,E4502,G4502,I4502)</f>
        <v>23</v>
      </c>
    </row>
    <row r="4503" spans="1:17" x14ac:dyDescent="0.25">
      <c r="A4503">
        <v>5029</v>
      </c>
      <c r="D4503">
        <v>253.777883</v>
      </c>
      <c r="E4503" s="5">
        <v>2</v>
      </c>
      <c r="F4503">
        <v>238.291473</v>
      </c>
      <c r="G4503" s="4">
        <v>3</v>
      </c>
      <c r="P4503">
        <v>2</v>
      </c>
      <c r="Q4503" t="str">
        <f>CONCATENATE(C4503,E4503,G4503,I4503)</f>
        <v>23</v>
      </c>
    </row>
    <row r="4504" spans="1:17" x14ac:dyDescent="0.25">
      <c r="A4504">
        <v>5030</v>
      </c>
      <c r="D4504">
        <v>253.77348899999998</v>
      </c>
      <c r="E4504" s="5">
        <v>2</v>
      </c>
      <c r="P4504">
        <v>1</v>
      </c>
      <c r="Q4504" t="str">
        <f>CONCATENATE(C4504,E4504,G4504,I4504)</f>
        <v>2</v>
      </c>
    </row>
    <row r="4505" spans="1:17" x14ac:dyDescent="0.25">
      <c r="A4505">
        <v>5031</v>
      </c>
      <c r="D4505">
        <v>253.79194000000001</v>
      </c>
      <c r="E4505" s="5">
        <v>2</v>
      </c>
      <c r="P4505">
        <v>1</v>
      </c>
      <c r="Q4505" t="str">
        <f>CONCATENATE(C4505,E4505,G4505,I4505)</f>
        <v>2</v>
      </c>
    </row>
    <row r="4506" spans="1:17" x14ac:dyDescent="0.25">
      <c r="A4506">
        <v>5032</v>
      </c>
      <c r="D4506">
        <v>253.78992600000001</v>
      </c>
      <c r="E4506" s="5">
        <v>2</v>
      </c>
      <c r="P4506">
        <v>1</v>
      </c>
      <c r="Q4506" t="str">
        <f>CONCATENATE(C4506,E4506,G4506,I4506)</f>
        <v>2</v>
      </c>
    </row>
    <row r="4507" spans="1:17" x14ac:dyDescent="0.25">
      <c r="A4507">
        <v>5033</v>
      </c>
      <c r="B4507">
        <v>262.471746</v>
      </c>
      <c r="C4507" s="2">
        <v>1</v>
      </c>
      <c r="D4507">
        <v>253.73581100000001</v>
      </c>
      <c r="E4507" s="5">
        <v>2</v>
      </c>
      <c r="P4507">
        <v>2</v>
      </c>
      <c r="Q4507" t="str">
        <f>CONCATENATE(C4507,E4507,G4507,I4507)</f>
        <v>12</v>
      </c>
    </row>
    <row r="4508" spans="1:17" x14ac:dyDescent="0.25">
      <c r="A4508">
        <v>5034</v>
      </c>
      <c r="B4508">
        <v>262.41401500000001</v>
      </c>
      <c r="C4508" s="2">
        <v>1</v>
      </c>
      <c r="D4508">
        <v>253.74035800000001</v>
      </c>
      <c r="E4508" s="5">
        <v>2</v>
      </c>
      <c r="P4508">
        <v>2</v>
      </c>
      <c r="Q4508" t="str">
        <f>CONCATENATE(C4508,E4508,G4508,I4508)</f>
        <v>12</v>
      </c>
    </row>
    <row r="4509" spans="1:17" x14ac:dyDescent="0.25">
      <c r="A4509">
        <v>5035</v>
      </c>
      <c r="B4509">
        <v>262.453191</v>
      </c>
      <c r="C4509" s="2">
        <v>1</v>
      </c>
      <c r="D4509">
        <v>253.76160200000001</v>
      </c>
      <c r="E4509" s="5">
        <v>2</v>
      </c>
      <c r="P4509">
        <v>2</v>
      </c>
      <c r="Q4509" t="str">
        <f>CONCATENATE(C4509,E4509,G4509,I4509)</f>
        <v>12</v>
      </c>
    </row>
    <row r="4510" spans="1:17" x14ac:dyDescent="0.25">
      <c r="A4510">
        <v>5036</v>
      </c>
      <c r="B4510">
        <v>262.45241299999998</v>
      </c>
      <c r="C4510" s="2">
        <v>1</v>
      </c>
      <c r="P4510">
        <v>1</v>
      </c>
      <c r="Q4510" t="str">
        <f>CONCATENATE(C4510,E4510,G4510,I4510)</f>
        <v>1</v>
      </c>
    </row>
    <row r="4511" spans="1:17" x14ac:dyDescent="0.25">
      <c r="A4511">
        <v>5037</v>
      </c>
      <c r="B4511">
        <v>262.44228499999997</v>
      </c>
      <c r="C4511" s="2">
        <v>1</v>
      </c>
      <c r="P4511">
        <v>1</v>
      </c>
      <c r="Q4511" t="str">
        <f>CONCATENATE(C4511,E4511,G4511,I4511)</f>
        <v>1</v>
      </c>
    </row>
    <row r="4512" spans="1:17" x14ac:dyDescent="0.25">
      <c r="A4512">
        <v>5038</v>
      </c>
      <c r="B4512">
        <v>262.43018899999998</v>
      </c>
      <c r="C4512" s="2">
        <v>1</v>
      </c>
      <c r="H4512">
        <v>255.88682</v>
      </c>
      <c r="I4512" s="3">
        <v>4</v>
      </c>
      <c r="P4512">
        <v>2</v>
      </c>
      <c r="Q4512" t="str">
        <f>CONCATENATE(C4512,E4512,G4512,I4512)</f>
        <v>14</v>
      </c>
    </row>
    <row r="4513" spans="1:17" x14ac:dyDescent="0.25">
      <c r="A4513">
        <v>5039</v>
      </c>
      <c r="B4513">
        <v>262.43200100000001</v>
      </c>
      <c r="C4513" s="2">
        <v>1</v>
      </c>
      <c r="H4513">
        <v>255.87911800000001</v>
      </c>
      <c r="I4513" s="3">
        <v>4</v>
      </c>
      <c r="P4513">
        <v>2</v>
      </c>
      <c r="Q4513" t="str">
        <f>CONCATENATE(C4513,E4513,G4513,I4513)</f>
        <v>14</v>
      </c>
    </row>
    <row r="4514" spans="1:17" x14ac:dyDescent="0.25">
      <c r="A4514">
        <v>5040</v>
      </c>
      <c r="B4514">
        <v>262.43355000000003</v>
      </c>
      <c r="C4514" s="2">
        <v>1</v>
      </c>
      <c r="H4514">
        <v>255.873693</v>
      </c>
      <c r="I4514" s="3">
        <v>4</v>
      </c>
      <c r="P4514">
        <v>2</v>
      </c>
      <c r="Q4514" t="str">
        <f>CONCATENATE(C4514,E4514,G4514,I4514)</f>
        <v>14</v>
      </c>
    </row>
    <row r="4515" spans="1:17" x14ac:dyDescent="0.25">
      <c r="A4515">
        <v>5041</v>
      </c>
      <c r="B4515">
        <v>262.42497400000002</v>
      </c>
      <c r="C4515" s="2">
        <v>1</v>
      </c>
      <c r="H4515">
        <v>255.88315</v>
      </c>
      <c r="I4515" s="3">
        <v>4</v>
      </c>
      <c r="P4515">
        <v>2</v>
      </c>
      <c r="Q4515" t="str">
        <f>CONCATENATE(C4515,E4515,G4515,I4515)</f>
        <v>14</v>
      </c>
    </row>
    <row r="4516" spans="1:17" x14ac:dyDescent="0.25">
      <c r="A4516">
        <v>5042</v>
      </c>
      <c r="B4516">
        <v>262.49277999999998</v>
      </c>
      <c r="C4516" s="2">
        <v>1</v>
      </c>
      <c r="H4516">
        <v>255.88749100000001</v>
      </c>
      <c r="I4516" s="3">
        <v>4</v>
      </c>
      <c r="P4516">
        <v>2</v>
      </c>
      <c r="Q4516" t="str">
        <f>CONCATENATE(C4516,E4516,G4516,I4516)</f>
        <v>14</v>
      </c>
    </row>
    <row r="4517" spans="1:17" x14ac:dyDescent="0.25">
      <c r="A4517">
        <v>5043</v>
      </c>
      <c r="B4517">
        <v>262.47665899999998</v>
      </c>
      <c r="C4517" s="2">
        <v>1</v>
      </c>
      <c r="H4517">
        <v>255.84877900000001</v>
      </c>
      <c r="I4517" s="3">
        <v>4</v>
      </c>
      <c r="P4517">
        <v>2</v>
      </c>
      <c r="Q4517" t="str">
        <f>CONCATENATE(C4517,E4517,G4517,I4517)</f>
        <v>14</v>
      </c>
    </row>
    <row r="4518" spans="1:17" x14ac:dyDescent="0.25">
      <c r="A4518">
        <v>5044</v>
      </c>
      <c r="B4518">
        <v>262.46818300000001</v>
      </c>
      <c r="C4518" s="2">
        <v>1</v>
      </c>
      <c r="H4518">
        <v>255.85213999999999</v>
      </c>
      <c r="I4518" s="3">
        <v>4</v>
      </c>
      <c r="P4518">
        <v>2</v>
      </c>
      <c r="Q4518" t="str">
        <f>CONCATENATE(C4518,E4518,G4518,I4518)</f>
        <v>14</v>
      </c>
    </row>
    <row r="4519" spans="1:17" x14ac:dyDescent="0.25">
      <c r="A4519">
        <v>5045</v>
      </c>
      <c r="B4519">
        <v>262.471746</v>
      </c>
      <c r="C4519" s="2">
        <v>1</v>
      </c>
      <c r="F4519">
        <v>260.76027499999998</v>
      </c>
      <c r="G4519" s="4">
        <v>3</v>
      </c>
      <c r="H4519">
        <v>255.85487900000001</v>
      </c>
      <c r="I4519" s="3">
        <v>4</v>
      </c>
      <c r="P4519">
        <v>3</v>
      </c>
      <c r="Q4519" t="str">
        <f>CONCATENATE(C4519,E4519,G4519,I4519)</f>
        <v>134</v>
      </c>
    </row>
    <row r="4520" spans="1:17" x14ac:dyDescent="0.25">
      <c r="A4520">
        <v>5046</v>
      </c>
      <c r="F4520">
        <v>260.79888699999998</v>
      </c>
      <c r="G4520" s="4">
        <v>3</v>
      </c>
      <c r="H4520">
        <v>255.897932</v>
      </c>
      <c r="I4520" s="3">
        <v>4</v>
      </c>
      <c r="P4520">
        <v>2</v>
      </c>
      <c r="Q4520" t="str">
        <f>CONCATENATE(C4520,E4520,G4520,I4520)</f>
        <v>34</v>
      </c>
    </row>
    <row r="4521" spans="1:17" x14ac:dyDescent="0.25">
      <c r="A4521">
        <v>5047</v>
      </c>
      <c r="D4521">
        <v>271.74919299999999</v>
      </c>
      <c r="E4521" s="5">
        <v>2</v>
      </c>
      <c r="F4521">
        <v>260.77190200000001</v>
      </c>
      <c r="G4521" s="4">
        <v>3</v>
      </c>
      <c r="H4521">
        <v>255.81750700000001</v>
      </c>
      <c r="I4521" s="3">
        <v>4</v>
      </c>
      <c r="P4521">
        <v>3</v>
      </c>
      <c r="Q4521" t="str">
        <f>CONCATENATE(C4521,E4521,G4521,I4521)</f>
        <v>234</v>
      </c>
    </row>
    <row r="4522" spans="1:17" x14ac:dyDescent="0.25">
      <c r="A4522">
        <v>5048</v>
      </c>
      <c r="D4522">
        <v>271.75451399999997</v>
      </c>
      <c r="E4522" s="5">
        <v>2</v>
      </c>
      <c r="F4522">
        <v>260.81955900000003</v>
      </c>
      <c r="G4522" s="4">
        <v>3</v>
      </c>
      <c r="H4522">
        <v>255.89245399999999</v>
      </c>
      <c r="I4522" s="3">
        <v>4</v>
      </c>
      <c r="P4522">
        <v>3</v>
      </c>
      <c r="Q4522" t="str">
        <f>CONCATENATE(C4522,E4522,G4522,I4522)</f>
        <v>234</v>
      </c>
    </row>
    <row r="4523" spans="1:17" x14ac:dyDescent="0.25">
      <c r="A4523">
        <v>5049</v>
      </c>
      <c r="D4523">
        <v>271.72986400000002</v>
      </c>
      <c r="E4523" s="5">
        <v>2</v>
      </c>
      <c r="F4523">
        <v>260.840284</v>
      </c>
      <c r="G4523" s="4">
        <v>3</v>
      </c>
      <c r="H4523">
        <v>255.92263600000001</v>
      </c>
      <c r="I4523" s="3">
        <v>4</v>
      </c>
      <c r="P4523">
        <v>3</v>
      </c>
      <c r="Q4523" t="str">
        <f>CONCATENATE(C4523,E4523,G4523,I4523)</f>
        <v>234</v>
      </c>
    </row>
    <row r="4524" spans="1:17" x14ac:dyDescent="0.25">
      <c r="A4524">
        <v>5050</v>
      </c>
      <c r="D4524">
        <v>271.91251899999997</v>
      </c>
      <c r="E4524" s="5">
        <v>2</v>
      </c>
      <c r="F4524">
        <v>260.86173400000001</v>
      </c>
      <c r="G4524" s="4">
        <v>3</v>
      </c>
      <c r="H4524">
        <v>255.88682</v>
      </c>
      <c r="I4524" s="3">
        <v>4</v>
      </c>
      <c r="P4524">
        <v>3</v>
      </c>
      <c r="Q4524" t="str">
        <f>CONCATENATE(C4524,E4524,G4524,I4524)</f>
        <v>234</v>
      </c>
    </row>
    <row r="4525" spans="1:17" x14ac:dyDescent="0.25">
      <c r="A4525">
        <v>5051</v>
      </c>
      <c r="D4525">
        <v>271.83401300000003</v>
      </c>
      <c r="E4525" s="5">
        <v>2</v>
      </c>
      <c r="F4525">
        <v>260.89574199999998</v>
      </c>
      <c r="G4525" s="4">
        <v>3</v>
      </c>
      <c r="H4525">
        <v>255.88682</v>
      </c>
      <c r="I4525" s="3">
        <v>4</v>
      </c>
      <c r="P4525">
        <v>3</v>
      </c>
      <c r="Q4525" t="str">
        <f>CONCATENATE(C4525,E4525,G4525,I4525)</f>
        <v>234</v>
      </c>
    </row>
    <row r="4526" spans="1:17" x14ac:dyDescent="0.25">
      <c r="A4526">
        <v>5052</v>
      </c>
      <c r="D4526">
        <v>271.71999099999999</v>
      </c>
      <c r="E4526" s="5">
        <v>2</v>
      </c>
      <c r="F4526">
        <v>260.86059699999998</v>
      </c>
      <c r="G4526" s="4">
        <v>3</v>
      </c>
      <c r="P4526">
        <v>2</v>
      </c>
      <c r="Q4526" t="str">
        <f>CONCATENATE(C4526,E4526,G4526,I4526)</f>
        <v>23</v>
      </c>
    </row>
    <row r="4527" spans="1:17" x14ac:dyDescent="0.25">
      <c r="A4527">
        <v>5053</v>
      </c>
      <c r="D4527">
        <v>271.77245499999998</v>
      </c>
      <c r="E4527" s="5">
        <v>2</v>
      </c>
      <c r="F4527">
        <v>260.91016200000001</v>
      </c>
      <c r="G4527" s="4">
        <v>3</v>
      </c>
      <c r="P4527">
        <v>2</v>
      </c>
      <c r="Q4527" t="str">
        <f>CONCATENATE(C4527,E4527,G4527,I4527)</f>
        <v>23</v>
      </c>
    </row>
    <row r="4528" spans="1:17" x14ac:dyDescent="0.25">
      <c r="A4528">
        <v>5054</v>
      </c>
      <c r="D4528">
        <v>271.74919299999999</v>
      </c>
      <c r="E4528" s="5">
        <v>2</v>
      </c>
      <c r="F4528">
        <v>260.76027499999998</v>
      </c>
      <c r="G4528" s="4">
        <v>3</v>
      </c>
      <c r="J4528">
        <v>236.11612099999999</v>
      </c>
      <c r="K4528" t="s">
        <v>22</v>
      </c>
      <c r="Q4528" t="str">
        <f>CONCATENATE(C4528,E4528,G4528,I4528)</f>
        <v>23</v>
      </c>
    </row>
    <row r="4529" spans="1:17" x14ac:dyDescent="0.25">
      <c r="A4529">
        <v>5086</v>
      </c>
      <c r="Q4529" t="str">
        <f>CONCATENATE(C4529,E4529,G4529,I4529)</f>
        <v/>
      </c>
    </row>
    <row r="4530" spans="1:17" x14ac:dyDescent="0.25">
      <c r="A4530">
        <v>5087</v>
      </c>
      <c r="Q4530" t="str">
        <f>CONCATENATE(C4530,E4530,G4530,I4530)</f>
        <v/>
      </c>
    </row>
    <row r="4531" spans="1:17" x14ac:dyDescent="0.25">
      <c r="A4531">
        <v>5088</v>
      </c>
      <c r="J4531">
        <v>236.157985</v>
      </c>
      <c r="K4531" t="s">
        <v>22</v>
      </c>
      <c r="Q4531" t="str">
        <f>CONCATENATE(C4531,E4531,G4531,I4531)</f>
        <v/>
      </c>
    </row>
    <row r="4532" spans="1:17" x14ac:dyDescent="0.25">
      <c r="A4532">
        <v>5089</v>
      </c>
      <c r="B4532">
        <v>243.321279</v>
      </c>
      <c r="C4532" s="2">
        <v>1</v>
      </c>
      <c r="P4532">
        <v>1</v>
      </c>
      <c r="Q4532" t="str">
        <f>CONCATENATE(C4532,E4532,G4532,I4532)</f>
        <v>1</v>
      </c>
    </row>
    <row r="4533" spans="1:17" x14ac:dyDescent="0.25">
      <c r="A4533">
        <v>5090</v>
      </c>
      <c r="B4533">
        <v>243.37446399999999</v>
      </c>
      <c r="C4533" s="2">
        <v>1</v>
      </c>
      <c r="P4533">
        <v>1</v>
      </c>
      <c r="Q4533" t="str">
        <f>CONCATENATE(C4533,E4533,G4533,I4533)</f>
        <v>1</v>
      </c>
    </row>
    <row r="4534" spans="1:17" x14ac:dyDescent="0.25">
      <c r="A4534">
        <v>5091</v>
      </c>
      <c r="B4534">
        <v>243.370172</v>
      </c>
      <c r="C4534" s="2">
        <v>1</v>
      </c>
      <c r="P4534">
        <v>1</v>
      </c>
      <c r="Q4534" t="str">
        <f>CONCATENATE(C4534,E4534,G4534,I4534)</f>
        <v>1</v>
      </c>
    </row>
    <row r="4535" spans="1:17" x14ac:dyDescent="0.25">
      <c r="A4535">
        <v>5092</v>
      </c>
      <c r="B4535">
        <v>243.39012299999999</v>
      </c>
      <c r="C4535" s="2">
        <v>1</v>
      </c>
      <c r="P4535">
        <v>1</v>
      </c>
      <c r="Q4535" t="str">
        <f>CONCATENATE(C4535,E4535,G4535,I4535)</f>
        <v>1</v>
      </c>
    </row>
    <row r="4536" spans="1:17" x14ac:dyDescent="0.25">
      <c r="A4536">
        <v>5093</v>
      </c>
      <c r="B4536">
        <v>243.38645299999999</v>
      </c>
      <c r="C4536" s="2">
        <v>1</v>
      </c>
      <c r="P4536">
        <v>1</v>
      </c>
      <c r="Q4536" t="str">
        <f>CONCATENATE(C4536,E4536,G4536,I4536)</f>
        <v>1</v>
      </c>
    </row>
    <row r="4537" spans="1:17" x14ac:dyDescent="0.25">
      <c r="A4537">
        <v>5094</v>
      </c>
      <c r="B4537">
        <v>243.423147</v>
      </c>
      <c r="C4537" s="2">
        <v>1</v>
      </c>
      <c r="P4537">
        <v>1</v>
      </c>
      <c r="Q4537" t="str">
        <f>CONCATENATE(C4537,E4537,G4537,I4537)</f>
        <v>1</v>
      </c>
    </row>
    <row r="4538" spans="1:17" x14ac:dyDescent="0.25">
      <c r="A4538">
        <v>5095</v>
      </c>
      <c r="B4538">
        <v>243.411001</v>
      </c>
      <c r="C4538" s="2">
        <v>1</v>
      </c>
      <c r="P4538">
        <v>1</v>
      </c>
      <c r="Q4538" t="str">
        <f>CONCATENATE(C4538,E4538,G4538,I4538)</f>
        <v>1</v>
      </c>
    </row>
    <row r="4539" spans="1:17" x14ac:dyDescent="0.25">
      <c r="A4539">
        <v>5096</v>
      </c>
      <c r="B4539">
        <v>243.36427900000001</v>
      </c>
      <c r="C4539" s="2">
        <v>1</v>
      </c>
      <c r="P4539">
        <v>1</v>
      </c>
      <c r="Q4539" t="str">
        <f>CONCATENATE(C4539,E4539,G4539,I4539)</f>
        <v>1</v>
      </c>
    </row>
    <row r="4540" spans="1:17" x14ac:dyDescent="0.25">
      <c r="A4540">
        <v>5097</v>
      </c>
      <c r="B4540">
        <v>243.39022599999998</v>
      </c>
      <c r="C4540" s="2">
        <v>1</v>
      </c>
      <c r="P4540">
        <v>1</v>
      </c>
      <c r="Q4540" t="str">
        <f>CONCATENATE(C4540,E4540,G4540,I4540)</f>
        <v>1</v>
      </c>
    </row>
    <row r="4541" spans="1:17" x14ac:dyDescent="0.25">
      <c r="A4541">
        <v>5098</v>
      </c>
      <c r="B4541">
        <v>243.385729</v>
      </c>
      <c r="C4541" s="2">
        <v>1</v>
      </c>
      <c r="D4541">
        <v>236.12226999999999</v>
      </c>
      <c r="E4541" s="5">
        <v>2</v>
      </c>
      <c r="P4541">
        <v>2</v>
      </c>
      <c r="Q4541" t="str">
        <f>CONCATENATE(C4541,E4541,G4541,I4541)</f>
        <v>12</v>
      </c>
    </row>
    <row r="4542" spans="1:17" x14ac:dyDescent="0.25">
      <c r="A4542">
        <v>5099</v>
      </c>
      <c r="B4542">
        <v>243.39301799999998</v>
      </c>
      <c r="C4542" s="2">
        <v>1</v>
      </c>
      <c r="D4542">
        <v>236.162689</v>
      </c>
      <c r="E4542" s="5">
        <v>2</v>
      </c>
      <c r="P4542">
        <v>2</v>
      </c>
      <c r="Q4542" t="str">
        <f>CONCATENATE(C4542,E4542,G4542,I4542)</f>
        <v>12</v>
      </c>
    </row>
    <row r="4543" spans="1:17" x14ac:dyDescent="0.25">
      <c r="A4543">
        <v>5100</v>
      </c>
      <c r="B4543">
        <v>243.321279</v>
      </c>
      <c r="C4543" s="2">
        <v>1</v>
      </c>
      <c r="D4543">
        <v>236.19235599999999</v>
      </c>
      <c r="E4543" s="5">
        <v>2</v>
      </c>
      <c r="P4543">
        <v>2</v>
      </c>
      <c r="Q4543" t="str">
        <f>CONCATENATE(C4543,E4543,G4543,I4543)</f>
        <v>12</v>
      </c>
    </row>
    <row r="4544" spans="1:17" x14ac:dyDescent="0.25">
      <c r="A4544">
        <v>5101</v>
      </c>
      <c r="D4544">
        <v>236.200884</v>
      </c>
      <c r="E4544" s="5">
        <v>2</v>
      </c>
      <c r="P4544">
        <v>1</v>
      </c>
      <c r="Q4544" t="str">
        <f>CONCATENATE(C4544,E4544,G4544,I4544)</f>
        <v>2</v>
      </c>
    </row>
    <row r="4545" spans="1:17" x14ac:dyDescent="0.25">
      <c r="A4545">
        <v>5102</v>
      </c>
      <c r="D4545">
        <v>236.199333</v>
      </c>
      <c r="E4545" s="5">
        <v>2</v>
      </c>
      <c r="P4545">
        <v>1</v>
      </c>
      <c r="Q4545" t="str">
        <f>CONCATENATE(C4545,E4545,G4545,I4545)</f>
        <v>2</v>
      </c>
    </row>
    <row r="4546" spans="1:17" x14ac:dyDescent="0.25">
      <c r="A4546">
        <v>5103</v>
      </c>
      <c r="D4546">
        <v>236.15860499999999</v>
      </c>
      <c r="E4546" s="5">
        <v>2</v>
      </c>
      <c r="F4546">
        <v>242.494304</v>
      </c>
      <c r="G4546" s="4">
        <v>3</v>
      </c>
      <c r="P4546">
        <v>2</v>
      </c>
      <c r="Q4546" t="str">
        <f>CONCATENATE(C4546,E4546,G4546,I4546)</f>
        <v>23</v>
      </c>
    </row>
    <row r="4547" spans="1:17" x14ac:dyDescent="0.25">
      <c r="A4547">
        <v>5104</v>
      </c>
      <c r="D4547">
        <v>236.16677099999998</v>
      </c>
      <c r="E4547" s="5">
        <v>2</v>
      </c>
      <c r="F4547">
        <v>242.39801199999999</v>
      </c>
      <c r="G4547" s="4">
        <v>3</v>
      </c>
      <c r="P4547">
        <v>2</v>
      </c>
      <c r="Q4547" t="str">
        <f>CONCATENATE(C4547,E4547,G4547,I4547)</f>
        <v>23</v>
      </c>
    </row>
    <row r="4548" spans="1:17" x14ac:dyDescent="0.25">
      <c r="A4548">
        <v>5105</v>
      </c>
      <c r="D4548">
        <v>236.15948499999999</v>
      </c>
      <c r="E4548" s="5">
        <v>2</v>
      </c>
      <c r="F4548">
        <v>242.48686000000001</v>
      </c>
      <c r="G4548" s="4">
        <v>3</v>
      </c>
      <c r="P4548">
        <v>2</v>
      </c>
      <c r="Q4548" t="str">
        <f>CONCATENATE(C4548,E4548,G4548,I4548)</f>
        <v>23</v>
      </c>
    </row>
    <row r="4549" spans="1:17" x14ac:dyDescent="0.25">
      <c r="A4549">
        <v>5106</v>
      </c>
      <c r="D4549">
        <v>236.13819100000001</v>
      </c>
      <c r="E4549" s="5">
        <v>2</v>
      </c>
      <c r="F4549">
        <v>242.482416</v>
      </c>
      <c r="G4549" s="4">
        <v>3</v>
      </c>
      <c r="P4549">
        <v>2</v>
      </c>
      <c r="Q4549" t="str">
        <f>CONCATENATE(C4549,E4549,G4549,I4549)</f>
        <v>23</v>
      </c>
    </row>
    <row r="4550" spans="1:17" x14ac:dyDescent="0.25">
      <c r="A4550">
        <v>5107</v>
      </c>
      <c r="D4550">
        <v>236.12226999999999</v>
      </c>
      <c r="E4550" s="5">
        <v>2</v>
      </c>
      <c r="F4550">
        <v>242.439359</v>
      </c>
      <c r="G4550" s="4">
        <v>3</v>
      </c>
      <c r="H4550">
        <v>237.90543</v>
      </c>
      <c r="I4550" s="3">
        <v>4</v>
      </c>
      <c r="P4550">
        <v>3</v>
      </c>
      <c r="Q4550" t="str">
        <f>CONCATENATE(C4550,E4550,G4550,I4550)</f>
        <v>234</v>
      </c>
    </row>
    <row r="4551" spans="1:17" x14ac:dyDescent="0.25">
      <c r="A4551">
        <v>5108</v>
      </c>
      <c r="F4551">
        <v>242.41439800000001</v>
      </c>
      <c r="G4551" s="4">
        <v>3</v>
      </c>
      <c r="H4551">
        <v>237.79864699999999</v>
      </c>
      <c r="I4551" s="3">
        <v>4</v>
      </c>
      <c r="P4551">
        <v>2</v>
      </c>
      <c r="Q4551" t="str">
        <f>CONCATENATE(C4551,E4551,G4551,I4551)</f>
        <v>34</v>
      </c>
    </row>
    <row r="4552" spans="1:17" x14ac:dyDescent="0.25">
      <c r="A4552">
        <v>5109</v>
      </c>
      <c r="F4552">
        <v>242.40783299999998</v>
      </c>
      <c r="G4552" s="4">
        <v>3</v>
      </c>
      <c r="H4552">
        <v>237.79978499999999</v>
      </c>
      <c r="I4552" s="3">
        <v>4</v>
      </c>
      <c r="P4552">
        <v>2</v>
      </c>
      <c r="Q4552" t="str">
        <f>CONCATENATE(C4552,E4552,G4552,I4552)</f>
        <v>34</v>
      </c>
    </row>
    <row r="4553" spans="1:17" x14ac:dyDescent="0.25">
      <c r="A4553">
        <v>5110</v>
      </c>
      <c r="F4553">
        <v>242.38777899999999</v>
      </c>
      <c r="G4553" s="4">
        <v>3</v>
      </c>
      <c r="H4553">
        <v>237.83958200000001</v>
      </c>
      <c r="I4553" s="3">
        <v>4</v>
      </c>
      <c r="P4553">
        <v>2</v>
      </c>
      <c r="Q4553" t="str">
        <f>CONCATENATE(C4553,E4553,G4553,I4553)</f>
        <v>34</v>
      </c>
    </row>
    <row r="4554" spans="1:17" x14ac:dyDescent="0.25">
      <c r="A4554">
        <v>5111</v>
      </c>
      <c r="F4554">
        <v>242.35744099999999</v>
      </c>
      <c r="G4554" s="4">
        <v>3</v>
      </c>
      <c r="H4554">
        <v>237.87782799999999</v>
      </c>
      <c r="I4554" s="3">
        <v>4</v>
      </c>
      <c r="P4554">
        <v>2</v>
      </c>
      <c r="Q4554" t="str">
        <f>CONCATENATE(C4554,E4554,G4554,I4554)</f>
        <v>34</v>
      </c>
    </row>
    <row r="4555" spans="1:17" x14ac:dyDescent="0.25">
      <c r="A4555">
        <v>5112</v>
      </c>
      <c r="F4555">
        <v>242.54283699999999</v>
      </c>
      <c r="G4555" s="4">
        <v>3</v>
      </c>
      <c r="H4555">
        <v>237.81317100000001</v>
      </c>
      <c r="I4555" s="3">
        <v>4</v>
      </c>
      <c r="P4555">
        <v>2</v>
      </c>
      <c r="Q4555" t="str">
        <f>CONCATENATE(C4555,E4555,G4555,I4555)</f>
        <v>34</v>
      </c>
    </row>
    <row r="4556" spans="1:17" x14ac:dyDescent="0.25">
      <c r="A4556">
        <v>5113</v>
      </c>
      <c r="F4556">
        <v>242.494304</v>
      </c>
      <c r="G4556" s="4">
        <v>3</v>
      </c>
      <c r="H4556">
        <v>237.80877699999999</v>
      </c>
      <c r="I4556" s="3">
        <v>4</v>
      </c>
      <c r="P4556">
        <v>2</v>
      </c>
      <c r="Q4556" t="str">
        <f>CONCATENATE(C4556,E4556,G4556,I4556)</f>
        <v>34</v>
      </c>
    </row>
    <row r="4557" spans="1:17" x14ac:dyDescent="0.25">
      <c r="A4557">
        <v>5114</v>
      </c>
      <c r="B4557">
        <v>221.76240200000001</v>
      </c>
      <c r="C4557" s="2">
        <v>1</v>
      </c>
      <c r="H4557">
        <v>237.82418000000001</v>
      </c>
      <c r="I4557" s="3">
        <v>4</v>
      </c>
      <c r="P4557">
        <v>2</v>
      </c>
      <c r="Q4557" t="str">
        <f>CONCATENATE(C4557,E4557,G4557,I4557)</f>
        <v>14</v>
      </c>
    </row>
    <row r="4558" spans="1:17" x14ac:dyDescent="0.25">
      <c r="A4558">
        <v>5115</v>
      </c>
      <c r="B4558">
        <v>221.606312</v>
      </c>
      <c r="C4558" s="2">
        <v>1</v>
      </c>
      <c r="H4558">
        <v>237.80774500000001</v>
      </c>
      <c r="I4558" s="3">
        <v>4</v>
      </c>
      <c r="P4558">
        <v>2</v>
      </c>
      <c r="Q4558" t="str">
        <f>CONCATENATE(C4558,E4558,G4558,I4558)</f>
        <v>14</v>
      </c>
    </row>
    <row r="4559" spans="1:17" x14ac:dyDescent="0.25">
      <c r="A4559">
        <v>5116</v>
      </c>
      <c r="B4559">
        <v>221.656757</v>
      </c>
      <c r="C4559" s="2">
        <v>1</v>
      </c>
      <c r="H4559">
        <v>237.87059600000001</v>
      </c>
      <c r="I4559" s="3">
        <v>4</v>
      </c>
      <c r="P4559">
        <v>2</v>
      </c>
      <c r="Q4559" t="str">
        <f>CONCATENATE(C4559,E4559,G4559,I4559)</f>
        <v>14</v>
      </c>
    </row>
    <row r="4560" spans="1:17" x14ac:dyDescent="0.25">
      <c r="A4560">
        <v>5117</v>
      </c>
      <c r="B4560">
        <v>221.690404</v>
      </c>
      <c r="C4560" s="2">
        <v>1</v>
      </c>
      <c r="H4560">
        <v>237.90543</v>
      </c>
      <c r="I4560" s="3">
        <v>4</v>
      </c>
      <c r="P4560">
        <v>2</v>
      </c>
      <c r="Q4560" t="str">
        <f>CONCATENATE(C4560,E4560,G4560,I4560)</f>
        <v>14</v>
      </c>
    </row>
    <row r="4561" spans="1:17" x14ac:dyDescent="0.25">
      <c r="A4561">
        <v>5118</v>
      </c>
      <c r="B4561">
        <v>221.705806</v>
      </c>
      <c r="C4561" s="2">
        <v>1</v>
      </c>
      <c r="P4561">
        <v>1</v>
      </c>
      <c r="Q4561" t="str">
        <f>CONCATENATE(C4561,E4561,G4561,I4561)</f>
        <v>1</v>
      </c>
    </row>
    <row r="4562" spans="1:17" x14ac:dyDescent="0.25">
      <c r="A4562">
        <v>5119</v>
      </c>
      <c r="B4562">
        <v>221.68657899999999</v>
      </c>
      <c r="C4562" s="2">
        <v>1</v>
      </c>
      <c r="P4562">
        <v>1</v>
      </c>
      <c r="Q4562" t="str">
        <f>CONCATENATE(C4562,E4562,G4562,I4562)</f>
        <v>1</v>
      </c>
    </row>
    <row r="4563" spans="1:17" x14ac:dyDescent="0.25">
      <c r="A4563">
        <v>5120</v>
      </c>
      <c r="B4563">
        <v>221.67252099999999</v>
      </c>
      <c r="C4563" s="2">
        <v>1</v>
      </c>
      <c r="P4563">
        <v>1</v>
      </c>
      <c r="Q4563" t="str">
        <f>CONCATENATE(C4563,E4563,G4563,I4563)</f>
        <v>1</v>
      </c>
    </row>
    <row r="4564" spans="1:17" x14ac:dyDescent="0.25">
      <c r="A4564">
        <v>5121</v>
      </c>
      <c r="B4564">
        <v>221.59545800000001</v>
      </c>
      <c r="C4564" s="2">
        <v>1</v>
      </c>
      <c r="P4564">
        <v>1</v>
      </c>
      <c r="Q4564" t="str">
        <f>CONCATENATE(C4564,E4564,G4564,I4564)</f>
        <v>1</v>
      </c>
    </row>
    <row r="4565" spans="1:17" x14ac:dyDescent="0.25">
      <c r="A4565">
        <v>5122</v>
      </c>
      <c r="B4565">
        <v>221.60093699999999</v>
      </c>
      <c r="C4565" s="2">
        <v>1</v>
      </c>
      <c r="D4565">
        <v>216.206333</v>
      </c>
      <c r="E4565" s="5">
        <v>2</v>
      </c>
      <c r="P4565">
        <v>2</v>
      </c>
      <c r="Q4565" t="str">
        <f>CONCATENATE(C4565,E4565,G4565,I4565)</f>
        <v>12</v>
      </c>
    </row>
    <row r="4566" spans="1:17" x14ac:dyDescent="0.25">
      <c r="A4566">
        <v>5123</v>
      </c>
      <c r="B4566">
        <v>221.66755900000001</v>
      </c>
      <c r="C4566" s="2">
        <v>1</v>
      </c>
      <c r="D4566">
        <v>216.206075</v>
      </c>
      <c r="E4566" s="5">
        <v>2</v>
      </c>
      <c r="P4566">
        <v>2</v>
      </c>
      <c r="Q4566" t="str">
        <f>CONCATENATE(C4566,E4566,G4566,I4566)</f>
        <v>12</v>
      </c>
    </row>
    <row r="4567" spans="1:17" x14ac:dyDescent="0.25">
      <c r="A4567">
        <v>5124</v>
      </c>
      <c r="B4567">
        <v>221.76240200000001</v>
      </c>
      <c r="C4567" s="2">
        <v>1</v>
      </c>
      <c r="D4567">
        <v>216.22861</v>
      </c>
      <c r="E4567" s="5">
        <v>2</v>
      </c>
      <c r="P4567">
        <v>2</v>
      </c>
      <c r="Q4567" t="str">
        <f>CONCATENATE(C4567,E4567,G4567,I4567)</f>
        <v>12</v>
      </c>
    </row>
    <row r="4568" spans="1:17" x14ac:dyDescent="0.25">
      <c r="A4568">
        <v>5125</v>
      </c>
      <c r="D4568">
        <v>216.22008199999999</v>
      </c>
      <c r="E4568" s="5">
        <v>2</v>
      </c>
      <c r="P4568">
        <v>1</v>
      </c>
      <c r="Q4568" t="str">
        <f>CONCATENATE(C4568,E4568,G4568,I4568)</f>
        <v>2</v>
      </c>
    </row>
    <row r="4569" spans="1:17" x14ac:dyDescent="0.25">
      <c r="A4569">
        <v>5126</v>
      </c>
      <c r="D4569">
        <v>216.22385499999999</v>
      </c>
      <c r="E4569" s="5">
        <v>2</v>
      </c>
      <c r="P4569">
        <v>1</v>
      </c>
      <c r="Q4569" t="str">
        <f>CONCATENATE(C4569,E4569,G4569,I4569)</f>
        <v>2</v>
      </c>
    </row>
    <row r="4570" spans="1:17" x14ac:dyDescent="0.25">
      <c r="A4570">
        <v>5127</v>
      </c>
      <c r="D4570">
        <v>216.21356900000001</v>
      </c>
      <c r="E4570" s="5">
        <v>2</v>
      </c>
      <c r="F4570">
        <v>219.947352</v>
      </c>
      <c r="G4570" s="4">
        <v>3</v>
      </c>
      <c r="P4570">
        <v>2</v>
      </c>
      <c r="Q4570" t="str">
        <f>CONCATENATE(C4570,E4570,G4570,I4570)</f>
        <v>23</v>
      </c>
    </row>
    <row r="4571" spans="1:17" x14ac:dyDescent="0.25">
      <c r="A4571">
        <v>5128</v>
      </c>
      <c r="D4571">
        <v>216.25031799999999</v>
      </c>
      <c r="E4571" s="5">
        <v>2</v>
      </c>
      <c r="F4571">
        <v>219.791777</v>
      </c>
      <c r="G4571" s="4">
        <v>3</v>
      </c>
      <c r="P4571">
        <v>2</v>
      </c>
      <c r="Q4571" t="str">
        <f>CONCATENATE(C4571,E4571,G4571,I4571)</f>
        <v>23</v>
      </c>
    </row>
    <row r="4572" spans="1:17" x14ac:dyDescent="0.25">
      <c r="A4572">
        <v>5129</v>
      </c>
      <c r="D4572">
        <v>216.312961</v>
      </c>
      <c r="E4572" s="5">
        <v>2</v>
      </c>
      <c r="F4572">
        <v>219.82253</v>
      </c>
      <c r="G4572" s="4">
        <v>3</v>
      </c>
      <c r="P4572">
        <v>2</v>
      </c>
      <c r="Q4572" t="str">
        <f>CONCATENATE(C4572,E4572,G4572,I4572)</f>
        <v>23</v>
      </c>
    </row>
    <row r="4573" spans="1:17" x14ac:dyDescent="0.25">
      <c r="A4573">
        <v>5130</v>
      </c>
      <c r="D4573">
        <v>216.206333</v>
      </c>
      <c r="E4573" s="5">
        <v>2</v>
      </c>
      <c r="F4573">
        <v>219.89054899999999</v>
      </c>
      <c r="G4573" s="4">
        <v>3</v>
      </c>
      <c r="H4573">
        <v>217.15021999999999</v>
      </c>
      <c r="I4573" s="3">
        <v>4</v>
      </c>
      <c r="P4573">
        <v>3</v>
      </c>
      <c r="Q4573" t="str">
        <f>CONCATENATE(C4573,E4573,G4573,I4573)</f>
        <v>234</v>
      </c>
    </row>
    <row r="4574" spans="1:17" x14ac:dyDescent="0.25">
      <c r="A4574">
        <v>5131</v>
      </c>
      <c r="F4574">
        <v>219.88569100000001</v>
      </c>
      <c r="G4574" s="4">
        <v>3</v>
      </c>
      <c r="H4574">
        <v>217.02772400000001</v>
      </c>
      <c r="I4574" s="3">
        <v>4</v>
      </c>
      <c r="P4574">
        <v>2</v>
      </c>
      <c r="Q4574" t="str">
        <f>CONCATENATE(C4574,E4574,G4574,I4574)</f>
        <v>34</v>
      </c>
    </row>
    <row r="4575" spans="1:17" x14ac:dyDescent="0.25">
      <c r="A4575">
        <v>5132</v>
      </c>
      <c r="F4575">
        <v>219.81808599999999</v>
      </c>
      <c r="G4575" s="4">
        <v>3</v>
      </c>
      <c r="H4575">
        <v>217.14706699999999</v>
      </c>
      <c r="I4575" s="3">
        <v>4</v>
      </c>
      <c r="P4575">
        <v>2</v>
      </c>
      <c r="Q4575" t="str">
        <f>CONCATENATE(C4575,E4575,G4575,I4575)</f>
        <v>34</v>
      </c>
    </row>
    <row r="4576" spans="1:17" x14ac:dyDescent="0.25">
      <c r="A4576">
        <v>5133</v>
      </c>
      <c r="F4576">
        <v>219.861864</v>
      </c>
      <c r="G4576" s="4">
        <v>3</v>
      </c>
      <c r="H4576">
        <v>217.19518600000001</v>
      </c>
      <c r="I4576" s="3">
        <v>4</v>
      </c>
      <c r="P4576">
        <v>2</v>
      </c>
      <c r="Q4576" t="str">
        <f>CONCATENATE(C4576,E4576,G4576,I4576)</f>
        <v>34</v>
      </c>
    </row>
    <row r="4577" spans="1:17" x14ac:dyDescent="0.25">
      <c r="A4577">
        <v>5134</v>
      </c>
      <c r="F4577">
        <v>219.968388</v>
      </c>
      <c r="G4577" s="4">
        <v>3</v>
      </c>
      <c r="H4577">
        <v>217.16991200000001</v>
      </c>
      <c r="I4577" s="3">
        <v>4</v>
      </c>
      <c r="P4577">
        <v>2</v>
      </c>
      <c r="Q4577" t="str">
        <f>CONCATENATE(C4577,E4577,G4577,I4577)</f>
        <v>34</v>
      </c>
    </row>
    <row r="4578" spans="1:17" x14ac:dyDescent="0.25">
      <c r="A4578">
        <v>5135</v>
      </c>
      <c r="F4578">
        <v>219.830748</v>
      </c>
      <c r="G4578" s="4">
        <v>3</v>
      </c>
      <c r="H4578">
        <v>217.19063800000001</v>
      </c>
      <c r="I4578" s="3">
        <v>4</v>
      </c>
      <c r="P4578">
        <v>2</v>
      </c>
      <c r="Q4578" t="str">
        <f>CONCATENATE(C4578,E4578,G4578,I4578)</f>
        <v>34</v>
      </c>
    </row>
    <row r="4579" spans="1:17" x14ac:dyDescent="0.25">
      <c r="A4579">
        <v>5136</v>
      </c>
      <c r="F4579">
        <v>219.947352</v>
      </c>
      <c r="G4579" s="4">
        <v>3</v>
      </c>
      <c r="H4579">
        <v>217.226921</v>
      </c>
      <c r="I4579" s="3">
        <v>4</v>
      </c>
      <c r="P4579">
        <v>2</v>
      </c>
      <c r="Q4579" t="str">
        <f>CONCATENATE(C4579,E4579,G4579,I4579)</f>
        <v>34</v>
      </c>
    </row>
    <row r="4580" spans="1:17" x14ac:dyDescent="0.25">
      <c r="A4580">
        <v>5137</v>
      </c>
      <c r="H4580">
        <v>217.221959</v>
      </c>
      <c r="I4580" s="3">
        <v>4</v>
      </c>
      <c r="P4580">
        <v>1</v>
      </c>
      <c r="Q4580" t="str">
        <f>CONCATENATE(C4580,E4580,G4580,I4580)</f>
        <v>4</v>
      </c>
    </row>
    <row r="4581" spans="1:17" x14ac:dyDescent="0.25">
      <c r="A4581">
        <v>5138</v>
      </c>
      <c r="B4581">
        <v>199.78734499999999</v>
      </c>
      <c r="C4581" s="2">
        <v>1</v>
      </c>
      <c r="H4581">
        <v>217.255348</v>
      </c>
      <c r="I4581" s="3">
        <v>4</v>
      </c>
      <c r="P4581">
        <v>2</v>
      </c>
      <c r="Q4581" t="str">
        <f>CONCATENATE(C4581,E4581,G4581,I4581)</f>
        <v>14</v>
      </c>
    </row>
    <row r="4582" spans="1:17" x14ac:dyDescent="0.25">
      <c r="A4582">
        <v>5139</v>
      </c>
      <c r="B4582">
        <v>199.765739</v>
      </c>
      <c r="C4582" s="2">
        <v>1</v>
      </c>
      <c r="H4582">
        <v>217.15021999999999</v>
      </c>
      <c r="I4582" s="3">
        <v>4</v>
      </c>
      <c r="P4582">
        <v>2</v>
      </c>
      <c r="Q4582" t="str">
        <f>CONCATENATE(C4582,E4582,G4582,I4582)</f>
        <v>14</v>
      </c>
    </row>
    <row r="4583" spans="1:17" x14ac:dyDescent="0.25">
      <c r="A4583">
        <v>5140</v>
      </c>
      <c r="B4583">
        <v>199.757171</v>
      </c>
      <c r="C4583" s="2">
        <v>1</v>
      </c>
      <c r="P4583">
        <v>1</v>
      </c>
      <c r="Q4583" t="str">
        <f>CONCATENATE(C4583,E4583,G4583,I4583)</f>
        <v>1</v>
      </c>
    </row>
    <row r="4584" spans="1:17" x14ac:dyDescent="0.25">
      <c r="A4584">
        <v>5141</v>
      </c>
      <c r="B4584">
        <v>199.71960799999999</v>
      </c>
      <c r="C4584" s="2">
        <v>1</v>
      </c>
      <c r="P4584">
        <v>1</v>
      </c>
      <c r="Q4584" t="str">
        <f>CONCATENATE(C4584,E4584,G4584,I4584)</f>
        <v>1</v>
      </c>
    </row>
    <row r="4585" spans="1:17" x14ac:dyDescent="0.25">
      <c r="A4585">
        <v>5142</v>
      </c>
      <c r="B4585">
        <v>199.73063999999999</v>
      </c>
      <c r="C4585" s="2">
        <v>1</v>
      </c>
      <c r="P4585">
        <v>1</v>
      </c>
      <c r="Q4585" t="str">
        <f>CONCATENATE(C4585,E4585,G4585,I4585)</f>
        <v>1</v>
      </c>
    </row>
    <row r="4586" spans="1:17" x14ac:dyDescent="0.25">
      <c r="A4586">
        <v>5143</v>
      </c>
      <c r="B4586">
        <v>199.75142599999998</v>
      </c>
      <c r="C4586" s="2">
        <v>1</v>
      </c>
      <c r="P4586">
        <v>1</v>
      </c>
      <c r="Q4586" t="str">
        <f>CONCATENATE(C4586,E4586,G4586,I4586)</f>
        <v>1</v>
      </c>
    </row>
    <row r="4587" spans="1:17" x14ac:dyDescent="0.25">
      <c r="A4587">
        <v>5144</v>
      </c>
      <c r="B4587">
        <v>199.75445099999999</v>
      </c>
      <c r="C4587" s="2">
        <v>1</v>
      </c>
      <c r="P4587">
        <v>1</v>
      </c>
      <c r="Q4587" t="str">
        <f>CONCATENATE(C4587,E4587,G4587,I4587)</f>
        <v>1</v>
      </c>
    </row>
    <row r="4588" spans="1:17" x14ac:dyDescent="0.25">
      <c r="A4588">
        <v>5145</v>
      </c>
      <c r="B4588">
        <v>199.780158</v>
      </c>
      <c r="C4588" s="2">
        <v>1</v>
      </c>
      <c r="D4588">
        <v>194.01413299999999</v>
      </c>
      <c r="E4588" s="5">
        <v>2</v>
      </c>
      <c r="P4588">
        <v>2</v>
      </c>
      <c r="Q4588" t="str">
        <f>CONCATENATE(C4588,E4588,G4588,I4588)</f>
        <v>12</v>
      </c>
    </row>
    <row r="4589" spans="1:17" x14ac:dyDescent="0.25">
      <c r="A4589">
        <v>5146</v>
      </c>
      <c r="B4589">
        <v>199.87601799999999</v>
      </c>
      <c r="C4589" s="2">
        <v>1</v>
      </c>
      <c r="D4589">
        <v>194.051749</v>
      </c>
      <c r="E4589" s="5">
        <v>2</v>
      </c>
      <c r="P4589">
        <v>2</v>
      </c>
      <c r="Q4589" t="str">
        <f>CONCATENATE(C4589,E4589,G4589,I4589)</f>
        <v>12</v>
      </c>
    </row>
    <row r="4590" spans="1:17" x14ac:dyDescent="0.25">
      <c r="A4590">
        <v>5147</v>
      </c>
      <c r="B4590">
        <v>199.78734499999999</v>
      </c>
      <c r="C4590" s="2">
        <v>1</v>
      </c>
      <c r="D4590">
        <v>194.03025</v>
      </c>
      <c r="E4590" s="5">
        <v>2</v>
      </c>
      <c r="P4590">
        <v>2</v>
      </c>
      <c r="Q4590" t="str">
        <f>CONCATENATE(C4590,E4590,G4590,I4590)</f>
        <v>12</v>
      </c>
    </row>
    <row r="4591" spans="1:17" x14ac:dyDescent="0.25">
      <c r="A4591">
        <v>5148</v>
      </c>
      <c r="D4591">
        <v>194.063602</v>
      </c>
      <c r="E4591" s="5">
        <v>2</v>
      </c>
      <c r="P4591">
        <v>1</v>
      </c>
      <c r="Q4591" t="str">
        <f>CONCATENATE(C4591,E4591,G4591,I4591)</f>
        <v>2</v>
      </c>
    </row>
    <row r="4592" spans="1:17" x14ac:dyDescent="0.25">
      <c r="A4592">
        <v>5149</v>
      </c>
      <c r="D4592">
        <v>194.06776400000001</v>
      </c>
      <c r="E4592" s="5">
        <v>2</v>
      </c>
      <c r="P4592">
        <v>1</v>
      </c>
      <c r="Q4592" t="str">
        <f>CONCATENATE(C4592,E4592,G4592,I4592)</f>
        <v>2</v>
      </c>
    </row>
    <row r="4593" spans="1:17" x14ac:dyDescent="0.25">
      <c r="A4593">
        <v>5150</v>
      </c>
      <c r="D4593">
        <v>194.07966499999998</v>
      </c>
      <c r="E4593" s="5">
        <v>2</v>
      </c>
      <c r="P4593">
        <v>1</v>
      </c>
      <c r="Q4593" t="str">
        <f>CONCATENATE(C4593,E4593,G4593,I4593)</f>
        <v>2</v>
      </c>
    </row>
    <row r="4594" spans="1:17" x14ac:dyDescent="0.25">
      <c r="A4594">
        <v>5151</v>
      </c>
      <c r="D4594">
        <v>194.10332399999999</v>
      </c>
      <c r="E4594" s="5">
        <v>2</v>
      </c>
      <c r="F4594">
        <v>196.082481</v>
      </c>
      <c r="G4594" s="4">
        <v>3</v>
      </c>
      <c r="P4594">
        <v>2</v>
      </c>
      <c r="Q4594" t="str">
        <f>CONCATENATE(C4594,E4594,G4594,I4594)</f>
        <v>23</v>
      </c>
    </row>
    <row r="4595" spans="1:17" x14ac:dyDescent="0.25">
      <c r="A4595">
        <v>5152</v>
      </c>
      <c r="D4595">
        <v>194.01413299999999</v>
      </c>
      <c r="E4595" s="5">
        <v>2</v>
      </c>
      <c r="F4595">
        <v>196.23340099999999</v>
      </c>
      <c r="G4595" s="4">
        <v>3</v>
      </c>
      <c r="H4595">
        <v>194.367244</v>
      </c>
      <c r="I4595" s="3">
        <v>4</v>
      </c>
      <c r="P4595">
        <v>3</v>
      </c>
      <c r="Q4595" t="str">
        <f>CONCATENATE(C4595,E4595,G4595,I4595)</f>
        <v>234</v>
      </c>
    </row>
    <row r="4596" spans="1:17" x14ac:dyDescent="0.25">
      <c r="A4596">
        <v>5153</v>
      </c>
      <c r="F4596">
        <v>196.16335599999999</v>
      </c>
      <c r="G4596" s="4">
        <v>3</v>
      </c>
      <c r="H4596">
        <v>194.284312</v>
      </c>
      <c r="I4596" s="3">
        <v>4</v>
      </c>
      <c r="P4596">
        <v>2</v>
      </c>
      <c r="Q4596" t="str">
        <f>CONCATENATE(C4596,E4596,G4596,I4596)</f>
        <v>34</v>
      </c>
    </row>
    <row r="4597" spans="1:17" x14ac:dyDescent="0.25">
      <c r="A4597">
        <v>5154</v>
      </c>
      <c r="F4597">
        <v>196.15924799999999</v>
      </c>
      <c r="G4597" s="4">
        <v>3</v>
      </c>
      <c r="H4597">
        <v>194.25752899999998</v>
      </c>
      <c r="I4597" s="3">
        <v>4</v>
      </c>
      <c r="P4597">
        <v>2</v>
      </c>
      <c r="Q4597" t="str">
        <f>CONCATENATE(C4597,E4597,G4597,I4597)</f>
        <v>34</v>
      </c>
    </row>
    <row r="4598" spans="1:17" x14ac:dyDescent="0.25">
      <c r="A4598">
        <v>5155</v>
      </c>
      <c r="F4598">
        <v>196.155452</v>
      </c>
      <c r="G4598" s="4">
        <v>3</v>
      </c>
      <c r="H4598">
        <v>194.33111499999998</v>
      </c>
      <c r="I4598" s="3">
        <v>4</v>
      </c>
      <c r="P4598">
        <v>2</v>
      </c>
      <c r="Q4598" t="str">
        <f>CONCATENATE(C4598,E4598,G4598,I4598)</f>
        <v>34</v>
      </c>
    </row>
    <row r="4599" spans="1:17" x14ac:dyDescent="0.25">
      <c r="A4599">
        <v>5156</v>
      </c>
      <c r="F4599">
        <v>196.131282</v>
      </c>
      <c r="G4599" s="4">
        <v>3</v>
      </c>
      <c r="H4599">
        <v>194.33018799999999</v>
      </c>
      <c r="I4599" s="3">
        <v>4</v>
      </c>
      <c r="P4599">
        <v>2</v>
      </c>
      <c r="Q4599" t="str">
        <f>CONCATENATE(C4599,E4599,G4599,I4599)</f>
        <v>34</v>
      </c>
    </row>
    <row r="4600" spans="1:17" x14ac:dyDescent="0.25">
      <c r="A4600">
        <v>5157</v>
      </c>
      <c r="F4600">
        <v>196.149551</v>
      </c>
      <c r="G4600" s="4">
        <v>3</v>
      </c>
      <c r="H4600">
        <v>194.31448999999998</v>
      </c>
      <c r="I4600" s="3">
        <v>4</v>
      </c>
      <c r="P4600">
        <v>2</v>
      </c>
      <c r="Q4600" t="str">
        <f>CONCATENATE(C4600,E4600,G4600,I4600)</f>
        <v>34</v>
      </c>
    </row>
    <row r="4601" spans="1:17" x14ac:dyDescent="0.25">
      <c r="A4601">
        <v>5158</v>
      </c>
      <c r="F4601">
        <v>196.18259699999999</v>
      </c>
      <c r="G4601" s="4">
        <v>3</v>
      </c>
      <c r="H4601">
        <v>194.28795500000001</v>
      </c>
      <c r="I4601" s="3">
        <v>4</v>
      </c>
      <c r="P4601">
        <v>2</v>
      </c>
      <c r="Q4601" t="str">
        <f>CONCATENATE(C4601,E4601,G4601,I4601)</f>
        <v>34</v>
      </c>
    </row>
    <row r="4602" spans="1:17" x14ac:dyDescent="0.25">
      <c r="A4602">
        <v>5159</v>
      </c>
      <c r="F4602">
        <v>196.152423</v>
      </c>
      <c r="G4602" s="4">
        <v>3</v>
      </c>
      <c r="H4602">
        <v>194.33203799999998</v>
      </c>
      <c r="I4602" s="3">
        <v>4</v>
      </c>
      <c r="P4602">
        <v>2</v>
      </c>
      <c r="Q4602" t="str">
        <f>CONCATENATE(C4602,E4602,G4602,I4602)</f>
        <v>34</v>
      </c>
    </row>
    <row r="4603" spans="1:17" x14ac:dyDescent="0.25">
      <c r="A4603">
        <v>5160</v>
      </c>
      <c r="F4603">
        <v>196.082481</v>
      </c>
      <c r="G4603" s="4">
        <v>3</v>
      </c>
      <c r="H4603">
        <v>194.28482700000001</v>
      </c>
      <c r="I4603" s="3">
        <v>4</v>
      </c>
      <c r="P4603">
        <v>2</v>
      </c>
      <c r="Q4603" t="str">
        <f>CONCATENATE(C4603,E4603,G4603,I4603)</f>
        <v>34</v>
      </c>
    </row>
    <row r="4604" spans="1:17" x14ac:dyDescent="0.25">
      <c r="A4604">
        <v>5161</v>
      </c>
      <c r="H4604">
        <v>194.30299299999999</v>
      </c>
      <c r="I4604" s="3">
        <v>4</v>
      </c>
      <c r="P4604">
        <v>1</v>
      </c>
      <c r="Q4604" t="str">
        <f>CONCATENATE(C4604,E4604,G4604,I4604)</f>
        <v>4</v>
      </c>
    </row>
    <row r="4605" spans="1:17" x14ac:dyDescent="0.25">
      <c r="A4605">
        <v>5162</v>
      </c>
      <c r="B4605">
        <v>173.95812899999999</v>
      </c>
      <c r="C4605" s="2">
        <v>1</v>
      </c>
      <c r="H4605">
        <v>194.367244</v>
      </c>
      <c r="I4605" s="3">
        <v>4</v>
      </c>
      <c r="P4605">
        <v>2</v>
      </c>
      <c r="Q4605" t="str">
        <f>CONCATENATE(C4605,E4605,G4605,I4605)</f>
        <v>14</v>
      </c>
    </row>
    <row r="4606" spans="1:17" x14ac:dyDescent="0.25">
      <c r="A4606">
        <v>5163</v>
      </c>
      <c r="B4606">
        <v>173.951457</v>
      </c>
      <c r="C4606" s="2">
        <v>1</v>
      </c>
      <c r="P4606">
        <v>1</v>
      </c>
      <c r="Q4606" t="str">
        <f>CONCATENATE(C4606,E4606,G4606,I4606)</f>
        <v>1</v>
      </c>
    </row>
    <row r="4607" spans="1:17" x14ac:dyDescent="0.25">
      <c r="A4607">
        <v>5164</v>
      </c>
      <c r="B4607">
        <v>173.94535400000001</v>
      </c>
      <c r="C4607" s="2">
        <v>1</v>
      </c>
      <c r="P4607">
        <v>1</v>
      </c>
      <c r="Q4607" t="str">
        <f>CONCATENATE(C4607,E4607,G4607,I4607)</f>
        <v>1</v>
      </c>
    </row>
    <row r="4608" spans="1:17" x14ac:dyDescent="0.25">
      <c r="A4608">
        <v>5165</v>
      </c>
      <c r="B4608">
        <v>173.95443599999999</v>
      </c>
      <c r="C4608" s="2">
        <v>1</v>
      </c>
      <c r="P4608">
        <v>1</v>
      </c>
      <c r="Q4608" t="str">
        <f>CONCATENATE(C4608,E4608,G4608,I4608)</f>
        <v>1</v>
      </c>
    </row>
    <row r="4609" spans="1:17" x14ac:dyDescent="0.25">
      <c r="A4609">
        <v>5166</v>
      </c>
      <c r="B4609">
        <v>173.95930999999999</v>
      </c>
      <c r="C4609" s="2">
        <v>1</v>
      </c>
      <c r="P4609">
        <v>1</v>
      </c>
      <c r="Q4609" t="str">
        <f>CONCATENATE(C4609,E4609,G4609,I4609)</f>
        <v>1</v>
      </c>
    </row>
    <row r="4610" spans="1:17" x14ac:dyDescent="0.25">
      <c r="A4610">
        <v>5167</v>
      </c>
      <c r="B4610">
        <v>173.961929</v>
      </c>
      <c r="C4610" s="2">
        <v>1</v>
      </c>
      <c r="P4610">
        <v>1</v>
      </c>
      <c r="Q4610" t="str">
        <f>CONCATENATE(C4610,E4610,G4610,I4610)</f>
        <v>1</v>
      </c>
    </row>
    <row r="4611" spans="1:17" x14ac:dyDescent="0.25">
      <c r="A4611">
        <v>5168</v>
      </c>
      <c r="B4611">
        <v>173.96438899999998</v>
      </c>
      <c r="C4611" s="2">
        <v>1</v>
      </c>
      <c r="D4611">
        <v>169.06237299999998</v>
      </c>
      <c r="E4611" s="5">
        <v>2</v>
      </c>
      <c r="P4611">
        <v>2</v>
      </c>
      <c r="Q4611" t="str">
        <f>CONCATENATE(C4611,E4611,G4611,I4611)</f>
        <v>12</v>
      </c>
    </row>
    <row r="4612" spans="1:17" x14ac:dyDescent="0.25">
      <c r="A4612">
        <v>5169</v>
      </c>
      <c r="B4612">
        <v>173.95977299999998</v>
      </c>
      <c r="C4612" s="2">
        <v>1</v>
      </c>
      <c r="D4612">
        <v>169.01536899999999</v>
      </c>
      <c r="E4612" s="5">
        <v>2</v>
      </c>
      <c r="P4612">
        <v>2</v>
      </c>
      <c r="Q4612" t="str">
        <f>CONCATENATE(C4612,E4612,G4612,I4612)</f>
        <v>12</v>
      </c>
    </row>
    <row r="4613" spans="1:17" x14ac:dyDescent="0.25">
      <c r="A4613">
        <v>5170</v>
      </c>
      <c r="B4613">
        <v>173.961364</v>
      </c>
      <c r="C4613" s="2">
        <v>1</v>
      </c>
      <c r="D4613">
        <v>169.03456</v>
      </c>
      <c r="E4613" s="5">
        <v>2</v>
      </c>
      <c r="P4613">
        <v>2</v>
      </c>
      <c r="Q4613" t="str">
        <f>CONCATENATE(C4613,E4613,G4613,I4613)</f>
        <v>12</v>
      </c>
    </row>
    <row r="4614" spans="1:17" x14ac:dyDescent="0.25">
      <c r="A4614">
        <v>5171</v>
      </c>
      <c r="B4614">
        <v>173.95812899999999</v>
      </c>
      <c r="C4614" s="2">
        <v>1</v>
      </c>
      <c r="D4614">
        <v>169.04877599999998</v>
      </c>
      <c r="E4614" s="5">
        <v>2</v>
      </c>
      <c r="P4614">
        <v>2</v>
      </c>
      <c r="Q4614" t="str">
        <f>CONCATENATE(C4614,E4614,G4614,I4614)</f>
        <v>12</v>
      </c>
    </row>
    <row r="4615" spans="1:17" x14ac:dyDescent="0.25">
      <c r="A4615">
        <v>5172</v>
      </c>
      <c r="B4615">
        <v>173.95812899999999</v>
      </c>
      <c r="C4615" s="2">
        <v>1</v>
      </c>
      <c r="D4615">
        <v>169.083259</v>
      </c>
      <c r="E4615" s="5">
        <v>2</v>
      </c>
      <c r="P4615">
        <v>2</v>
      </c>
      <c r="Q4615" t="str">
        <f>CONCATENATE(C4615,E4615,G4615,I4615)</f>
        <v>12</v>
      </c>
    </row>
    <row r="4616" spans="1:17" x14ac:dyDescent="0.25">
      <c r="A4616">
        <v>5173</v>
      </c>
      <c r="D4616">
        <v>169.04482400000001</v>
      </c>
      <c r="E4616" s="5">
        <v>2</v>
      </c>
      <c r="P4616">
        <v>1</v>
      </c>
      <c r="Q4616" t="str">
        <f>CONCATENATE(C4616,E4616,G4616,I4616)</f>
        <v>2</v>
      </c>
    </row>
    <row r="4617" spans="1:17" x14ac:dyDescent="0.25">
      <c r="A4617">
        <v>5174</v>
      </c>
      <c r="D4617">
        <v>169.12934200000001</v>
      </c>
      <c r="E4617" s="5">
        <v>2</v>
      </c>
      <c r="F4617">
        <v>170.671954</v>
      </c>
      <c r="G4617" s="4">
        <v>3</v>
      </c>
      <c r="P4617">
        <v>2</v>
      </c>
      <c r="Q4617" t="str">
        <f>CONCATENATE(C4617,E4617,G4617,I4617)</f>
        <v>23</v>
      </c>
    </row>
    <row r="4618" spans="1:17" x14ac:dyDescent="0.25">
      <c r="A4618">
        <v>5175</v>
      </c>
      <c r="D4618">
        <v>169.06237299999998</v>
      </c>
      <c r="E4618" s="5">
        <v>2</v>
      </c>
      <c r="F4618">
        <v>170.666461</v>
      </c>
      <c r="G4618" s="4">
        <v>3</v>
      </c>
      <c r="P4618">
        <v>2</v>
      </c>
      <c r="Q4618" t="str">
        <f>CONCATENATE(C4618,E4618,G4618,I4618)</f>
        <v>23</v>
      </c>
    </row>
    <row r="4619" spans="1:17" x14ac:dyDescent="0.25">
      <c r="A4619">
        <v>5176</v>
      </c>
      <c r="F4619">
        <v>170.63074599999999</v>
      </c>
      <c r="G4619" s="4">
        <v>3</v>
      </c>
      <c r="H4619">
        <v>168.799634</v>
      </c>
      <c r="I4619" s="3">
        <v>4</v>
      </c>
      <c r="P4619">
        <v>2</v>
      </c>
      <c r="Q4619" t="str">
        <f>CONCATENATE(C4619,E4619,G4619,I4619)</f>
        <v>34</v>
      </c>
    </row>
    <row r="4620" spans="1:17" x14ac:dyDescent="0.25">
      <c r="A4620">
        <v>5177</v>
      </c>
      <c r="F4620">
        <v>170.62397099999998</v>
      </c>
      <c r="G4620" s="4">
        <v>3</v>
      </c>
      <c r="H4620">
        <v>168.713065</v>
      </c>
      <c r="I4620" s="3">
        <v>4</v>
      </c>
      <c r="P4620">
        <v>2</v>
      </c>
      <c r="Q4620" t="str">
        <f>CONCATENATE(C4620,E4620,G4620,I4620)</f>
        <v>34</v>
      </c>
    </row>
    <row r="4621" spans="1:17" x14ac:dyDescent="0.25">
      <c r="A4621">
        <v>5178</v>
      </c>
      <c r="F4621">
        <v>170.59893099999999</v>
      </c>
      <c r="G4621" s="4">
        <v>3</v>
      </c>
      <c r="H4621">
        <v>168.783523</v>
      </c>
      <c r="I4621" s="3">
        <v>4</v>
      </c>
      <c r="P4621">
        <v>2</v>
      </c>
      <c r="Q4621" t="str">
        <f>CONCATENATE(C4621,E4621,G4621,I4621)</f>
        <v>34</v>
      </c>
    </row>
    <row r="4622" spans="1:17" x14ac:dyDescent="0.25">
      <c r="A4622">
        <v>5179</v>
      </c>
      <c r="F4622">
        <v>170.59733899999998</v>
      </c>
      <c r="G4622" s="4">
        <v>3</v>
      </c>
      <c r="H4622">
        <v>168.68499700000001</v>
      </c>
      <c r="I4622" s="3">
        <v>4</v>
      </c>
      <c r="P4622">
        <v>2</v>
      </c>
      <c r="Q4622" t="str">
        <f>CONCATENATE(C4622,E4622,G4622,I4622)</f>
        <v>34</v>
      </c>
    </row>
    <row r="4623" spans="1:17" x14ac:dyDescent="0.25">
      <c r="A4623">
        <v>5180</v>
      </c>
      <c r="F4623">
        <v>170.58096999999998</v>
      </c>
      <c r="G4623" s="4">
        <v>3</v>
      </c>
      <c r="H4623">
        <v>168.69756799999999</v>
      </c>
      <c r="I4623" s="3">
        <v>4</v>
      </c>
      <c r="P4623">
        <v>2</v>
      </c>
      <c r="Q4623" t="str">
        <f>CONCATENATE(C4623,E4623,G4623,I4623)</f>
        <v>34</v>
      </c>
    </row>
    <row r="4624" spans="1:17" x14ac:dyDescent="0.25">
      <c r="A4624">
        <v>5181</v>
      </c>
      <c r="F4624">
        <v>170.65204399999999</v>
      </c>
      <c r="G4624" s="4">
        <v>3</v>
      </c>
      <c r="H4624">
        <v>168.717017</v>
      </c>
      <c r="I4624" s="3">
        <v>4</v>
      </c>
      <c r="P4624">
        <v>2</v>
      </c>
      <c r="Q4624" t="str">
        <f>CONCATENATE(C4624,E4624,G4624,I4624)</f>
        <v>34</v>
      </c>
    </row>
    <row r="4625" spans="1:17" x14ac:dyDescent="0.25">
      <c r="A4625">
        <v>5182</v>
      </c>
      <c r="F4625">
        <v>170.685294</v>
      </c>
      <c r="G4625" s="4">
        <v>3</v>
      </c>
      <c r="H4625">
        <v>168.686689</v>
      </c>
      <c r="I4625" s="3">
        <v>4</v>
      </c>
      <c r="P4625">
        <v>2</v>
      </c>
      <c r="Q4625" t="str">
        <f>CONCATENATE(C4625,E4625,G4625,I4625)</f>
        <v>34</v>
      </c>
    </row>
    <row r="4626" spans="1:17" x14ac:dyDescent="0.25">
      <c r="A4626">
        <v>5183</v>
      </c>
      <c r="F4626">
        <v>170.671954</v>
      </c>
      <c r="G4626" s="4">
        <v>3</v>
      </c>
      <c r="H4626">
        <v>168.68658599999998</v>
      </c>
      <c r="I4626" s="3">
        <v>4</v>
      </c>
      <c r="P4626">
        <v>2</v>
      </c>
      <c r="Q4626" t="str">
        <f>CONCATENATE(C4626,E4626,G4626,I4626)</f>
        <v>34</v>
      </c>
    </row>
    <row r="4627" spans="1:17" x14ac:dyDescent="0.25">
      <c r="A4627">
        <v>5184</v>
      </c>
      <c r="B4627">
        <v>153.54901899999999</v>
      </c>
      <c r="C4627" s="2">
        <v>1</v>
      </c>
      <c r="H4627">
        <v>168.639939</v>
      </c>
      <c r="I4627" s="3">
        <v>4</v>
      </c>
      <c r="P4627">
        <v>2</v>
      </c>
      <c r="Q4627" t="str">
        <f>CONCATENATE(C4627,E4627,G4627,I4627)</f>
        <v>14</v>
      </c>
    </row>
    <row r="4628" spans="1:17" x14ac:dyDescent="0.25">
      <c r="A4628">
        <v>5185</v>
      </c>
      <c r="B4628">
        <v>153.40697599999999</v>
      </c>
      <c r="C4628" s="2">
        <v>1</v>
      </c>
      <c r="H4628">
        <v>168.799634</v>
      </c>
      <c r="I4628" s="3">
        <v>4</v>
      </c>
      <c r="P4628">
        <v>2</v>
      </c>
      <c r="Q4628" t="str">
        <f>CONCATENATE(C4628,E4628,G4628,I4628)</f>
        <v>14</v>
      </c>
    </row>
    <row r="4629" spans="1:17" x14ac:dyDescent="0.25">
      <c r="A4629">
        <v>5186</v>
      </c>
      <c r="B4629">
        <v>153.55461199999999</v>
      </c>
      <c r="C4629" s="2">
        <v>1</v>
      </c>
      <c r="P4629">
        <v>1</v>
      </c>
      <c r="Q4629" t="str">
        <f>CONCATENATE(C4629,E4629,G4629,I4629)</f>
        <v>1</v>
      </c>
    </row>
    <row r="4630" spans="1:17" x14ac:dyDescent="0.25">
      <c r="A4630">
        <v>5187</v>
      </c>
      <c r="B4630">
        <v>153.491545</v>
      </c>
      <c r="C4630" s="2">
        <v>1</v>
      </c>
      <c r="P4630">
        <v>1</v>
      </c>
      <c r="Q4630" t="str">
        <f>CONCATENATE(C4630,E4630,G4630,I4630)</f>
        <v>1</v>
      </c>
    </row>
    <row r="4631" spans="1:17" x14ac:dyDescent="0.25">
      <c r="A4631">
        <v>5188</v>
      </c>
      <c r="B4631">
        <v>153.495958</v>
      </c>
      <c r="C4631" s="2">
        <v>1</v>
      </c>
      <c r="P4631">
        <v>1</v>
      </c>
      <c r="Q4631" t="str">
        <f>CONCATENATE(C4631,E4631,G4631,I4631)</f>
        <v>1</v>
      </c>
    </row>
    <row r="4632" spans="1:17" x14ac:dyDescent="0.25">
      <c r="A4632">
        <v>5189</v>
      </c>
      <c r="B4632">
        <v>153.53188</v>
      </c>
      <c r="C4632" s="2">
        <v>1</v>
      </c>
      <c r="P4632">
        <v>1</v>
      </c>
      <c r="Q4632" t="str">
        <f>CONCATENATE(C4632,E4632,G4632,I4632)</f>
        <v>1</v>
      </c>
    </row>
    <row r="4633" spans="1:17" x14ac:dyDescent="0.25">
      <c r="A4633">
        <v>5190</v>
      </c>
      <c r="B4633">
        <v>153.495701</v>
      </c>
      <c r="C4633" s="2">
        <v>1</v>
      </c>
      <c r="P4633">
        <v>1</v>
      </c>
      <c r="Q4633" t="str">
        <f>CONCATENATE(C4633,E4633,G4633,I4633)</f>
        <v>1</v>
      </c>
    </row>
    <row r="4634" spans="1:17" x14ac:dyDescent="0.25">
      <c r="A4634">
        <v>5191</v>
      </c>
      <c r="B4634">
        <v>153.505606</v>
      </c>
      <c r="C4634" s="2">
        <v>1</v>
      </c>
      <c r="D4634">
        <v>149.79283799999999</v>
      </c>
      <c r="E4634" s="5">
        <v>2</v>
      </c>
      <c r="P4634">
        <v>2</v>
      </c>
      <c r="Q4634" t="str">
        <f>CONCATENATE(C4634,E4634,G4634,I4634)</f>
        <v>12</v>
      </c>
    </row>
    <row r="4635" spans="1:17" x14ac:dyDescent="0.25">
      <c r="A4635">
        <v>5192</v>
      </c>
      <c r="B4635">
        <v>153.511763</v>
      </c>
      <c r="C4635" s="2">
        <v>1</v>
      </c>
      <c r="D4635">
        <v>149.79283799999999</v>
      </c>
      <c r="E4635" s="5">
        <v>2</v>
      </c>
      <c r="P4635">
        <v>2</v>
      </c>
      <c r="Q4635" t="str">
        <f>CONCATENATE(C4635,E4635,G4635,I4635)</f>
        <v>12</v>
      </c>
    </row>
    <row r="4636" spans="1:17" x14ac:dyDescent="0.25">
      <c r="A4636">
        <v>5193</v>
      </c>
      <c r="B4636">
        <v>153.540346</v>
      </c>
      <c r="C4636" s="2">
        <v>1</v>
      </c>
      <c r="D4636">
        <v>149.79283799999999</v>
      </c>
      <c r="E4636" s="5">
        <v>2</v>
      </c>
      <c r="P4636">
        <v>2</v>
      </c>
      <c r="Q4636" t="str">
        <f>CONCATENATE(C4636,E4636,G4636,I4636)</f>
        <v>12</v>
      </c>
    </row>
    <row r="4637" spans="1:17" x14ac:dyDescent="0.25">
      <c r="A4637">
        <v>5194</v>
      </c>
      <c r="B4637">
        <v>153.54901899999999</v>
      </c>
      <c r="C4637" s="2">
        <v>1</v>
      </c>
      <c r="D4637">
        <v>149.79283799999999</v>
      </c>
      <c r="E4637" s="5">
        <v>2</v>
      </c>
      <c r="P4637">
        <v>2</v>
      </c>
      <c r="Q4637" t="str">
        <f>CONCATENATE(C4637,E4637,G4637,I4637)</f>
        <v>12</v>
      </c>
    </row>
    <row r="4638" spans="1:17" x14ac:dyDescent="0.25">
      <c r="A4638">
        <v>5195</v>
      </c>
      <c r="D4638">
        <v>149.79283799999999</v>
      </c>
      <c r="E4638" s="5">
        <v>2</v>
      </c>
      <c r="P4638">
        <v>1</v>
      </c>
      <c r="Q4638" t="str">
        <f>CONCATENATE(C4638,E4638,G4638,I4638)</f>
        <v>2</v>
      </c>
    </row>
    <row r="4639" spans="1:17" x14ac:dyDescent="0.25">
      <c r="A4639">
        <v>5196</v>
      </c>
      <c r="D4639">
        <v>149.79283799999999</v>
      </c>
      <c r="E4639" s="5">
        <v>2</v>
      </c>
      <c r="P4639">
        <v>1</v>
      </c>
      <c r="Q4639" t="str">
        <f>CONCATENATE(C4639,E4639,G4639,I4639)</f>
        <v>2</v>
      </c>
    </row>
    <row r="4640" spans="1:17" x14ac:dyDescent="0.25">
      <c r="A4640">
        <v>5197</v>
      </c>
      <c r="D4640">
        <v>149.79283799999999</v>
      </c>
      <c r="E4640" s="5">
        <v>2</v>
      </c>
      <c r="F4640">
        <v>150.972543</v>
      </c>
      <c r="G4640" s="4">
        <v>3</v>
      </c>
      <c r="P4640">
        <v>2</v>
      </c>
      <c r="Q4640" t="str">
        <f>CONCATENATE(C4640,E4640,G4640,I4640)</f>
        <v>23</v>
      </c>
    </row>
    <row r="4641" spans="1:17" x14ac:dyDescent="0.25">
      <c r="A4641">
        <v>5198</v>
      </c>
      <c r="D4641">
        <v>149.79283799999999</v>
      </c>
      <c r="E4641" s="5">
        <v>2</v>
      </c>
      <c r="F4641">
        <v>150.95514599999998</v>
      </c>
      <c r="G4641" s="4">
        <v>3</v>
      </c>
      <c r="P4641">
        <v>2</v>
      </c>
      <c r="Q4641" t="str">
        <f>CONCATENATE(C4641,E4641,G4641,I4641)</f>
        <v>23</v>
      </c>
    </row>
    <row r="4642" spans="1:17" x14ac:dyDescent="0.25">
      <c r="A4642">
        <v>5199</v>
      </c>
      <c r="D4642">
        <v>149.79283799999999</v>
      </c>
      <c r="E4642" s="5">
        <v>2</v>
      </c>
      <c r="F4642">
        <v>150.926512</v>
      </c>
      <c r="G4642" s="4">
        <v>3</v>
      </c>
      <c r="P4642">
        <v>2</v>
      </c>
      <c r="Q4642" t="str">
        <f>CONCATENATE(C4642,E4642,G4642,I4642)</f>
        <v>23</v>
      </c>
    </row>
    <row r="4643" spans="1:17" x14ac:dyDescent="0.25">
      <c r="A4643">
        <v>5200</v>
      </c>
      <c r="F4643">
        <v>150.92876999999999</v>
      </c>
      <c r="G4643" s="4">
        <v>3</v>
      </c>
      <c r="H4643">
        <v>149.656645</v>
      </c>
      <c r="I4643" s="3">
        <v>4</v>
      </c>
      <c r="P4643">
        <v>2</v>
      </c>
      <c r="Q4643" t="str">
        <f>CONCATENATE(C4643,E4643,G4643,I4643)</f>
        <v>34</v>
      </c>
    </row>
    <row r="4644" spans="1:17" x14ac:dyDescent="0.25">
      <c r="A4644">
        <v>5201</v>
      </c>
      <c r="F4644">
        <v>150.96243299999998</v>
      </c>
      <c r="G4644" s="4">
        <v>3</v>
      </c>
      <c r="H4644">
        <v>149.615028</v>
      </c>
      <c r="I4644" s="3">
        <v>4</v>
      </c>
      <c r="P4644">
        <v>2</v>
      </c>
      <c r="Q4644" t="str">
        <f>CONCATENATE(C4644,E4644,G4644,I4644)</f>
        <v>34</v>
      </c>
    </row>
    <row r="4645" spans="1:17" x14ac:dyDescent="0.25">
      <c r="A4645">
        <v>5202</v>
      </c>
      <c r="F4645">
        <v>150.960894</v>
      </c>
      <c r="G4645" s="4">
        <v>3</v>
      </c>
      <c r="H4645">
        <v>149.615028</v>
      </c>
      <c r="I4645" s="3">
        <v>4</v>
      </c>
      <c r="P4645">
        <v>2</v>
      </c>
      <c r="Q4645" t="str">
        <f>CONCATENATE(C4645,E4645,G4645,I4645)</f>
        <v>34</v>
      </c>
    </row>
    <row r="4646" spans="1:17" x14ac:dyDescent="0.25">
      <c r="A4646">
        <v>5203</v>
      </c>
      <c r="F4646">
        <v>150.97710999999998</v>
      </c>
      <c r="G4646" s="4">
        <v>3</v>
      </c>
      <c r="H4646">
        <v>149.615028</v>
      </c>
      <c r="I4646" s="3">
        <v>4</v>
      </c>
      <c r="P4646">
        <v>2</v>
      </c>
      <c r="Q4646" t="str">
        <f>CONCATENATE(C4646,E4646,G4646,I4646)</f>
        <v>34</v>
      </c>
    </row>
    <row r="4647" spans="1:17" x14ac:dyDescent="0.25">
      <c r="A4647">
        <v>5204</v>
      </c>
      <c r="F4647">
        <v>151.035661</v>
      </c>
      <c r="G4647" s="4">
        <v>3</v>
      </c>
      <c r="H4647">
        <v>149.615028</v>
      </c>
      <c r="I4647" s="3">
        <v>4</v>
      </c>
      <c r="P4647">
        <v>2</v>
      </c>
      <c r="Q4647" t="str">
        <f>CONCATENATE(C4647,E4647,G4647,I4647)</f>
        <v>34</v>
      </c>
    </row>
    <row r="4648" spans="1:17" x14ac:dyDescent="0.25">
      <c r="A4648">
        <v>5205</v>
      </c>
      <c r="F4648">
        <v>151.07717600000001</v>
      </c>
      <c r="G4648" s="4">
        <v>3</v>
      </c>
      <c r="H4648">
        <v>149.615028</v>
      </c>
      <c r="I4648" s="3">
        <v>4</v>
      </c>
      <c r="P4648">
        <v>2</v>
      </c>
      <c r="Q4648" t="str">
        <f>CONCATENATE(C4648,E4648,G4648,I4648)</f>
        <v>34</v>
      </c>
    </row>
    <row r="4649" spans="1:17" x14ac:dyDescent="0.25">
      <c r="A4649">
        <v>5206</v>
      </c>
      <c r="F4649">
        <v>150.972543</v>
      </c>
      <c r="G4649" s="4">
        <v>3</v>
      </c>
      <c r="H4649">
        <v>149.615028</v>
      </c>
      <c r="I4649" s="3">
        <v>4</v>
      </c>
      <c r="P4649">
        <v>2</v>
      </c>
      <c r="Q4649" t="str">
        <f>CONCATENATE(C4649,E4649,G4649,I4649)</f>
        <v>34</v>
      </c>
    </row>
    <row r="4650" spans="1:17" x14ac:dyDescent="0.25">
      <c r="A4650">
        <v>5207</v>
      </c>
      <c r="B4650">
        <v>122.80410500000001</v>
      </c>
      <c r="C4650" s="2">
        <v>1</v>
      </c>
      <c r="H4650">
        <v>149.615028</v>
      </c>
      <c r="I4650" s="3">
        <v>4</v>
      </c>
      <c r="P4650">
        <v>2</v>
      </c>
      <c r="Q4650" t="str">
        <f>CONCATENATE(C4650,E4650,G4650,I4650)</f>
        <v>14</v>
      </c>
    </row>
    <row r="4651" spans="1:17" x14ac:dyDescent="0.25">
      <c r="A4651">
        <v>5208</v>
      </c>
      <c r="B4651">
        <v>122.79885200000001</v>
      </c>
      <c r="C4651" s="2">
        <v>1</v>
      </c>
      <c r="H4651">
        <v>149.615028</v>
      </c>
      <c r="I4651" s="3">
        <v>4</v>
      </c>
      <c r="P4651">
        <v>2</v>
      </c>
      <c r="Q4651" t="str">
        <f>CONCATENATE(C4651,E4651,G4651,I4651)</f>
        <v>14</v>
      </c>
    </row>
    <row r="4652" spans="1:17" x14ac:dyDescent="0.25">
      <c r="A4652">
        <v>5209</v>
      </c>
      <c r="B4652">
        <v>122.86316400000001</v>
      </c>
      <c r="C4652" s="2">
        <v>1</v>
      </c>
      <c r="P4652">
        <v>1</v>
      </c>
      <c r="Q4652" t="str">
        <f>CONCATENATE(C4652,E4652,G4652,I4652)</f>
        <v>1</v>
      </c>
    </row>
    <row r="4653" spans="1:17" x14ac:dyDescent="0.25">
      <c r="A4653">
        <v>5210</v>
      </c>
      <c r="B4653">
        <v>122.82725300000001</v>
      </c>
      <c r="C4653" s="2">
        <v>1</v>
      </c>
      <c r="P4653">
        <v>1</v>
      </c>
      <c r="Q4653" t="str">
        <f>CONCATENATE(C4653,E4653,G4653,I4653)</f>
        <v>1</v>
      </c>
    </row>
    <row r="4654" spans="1:17" x14ac:dyDescent="0.25">
      <c r="A4654">
        <v>5211</v>
      </c>
      <c r="B4654">
        <v>122.83224600000001</v>
      </c>
      <c r="C4654" s="2">
        <v>1</v>
      </c>
      <c r="P4654">
        <v>1</v>
      </c>
      <c r="Q4654" t="str">
        <f>CONCATENATE(C4654,E4654,G4654,I4654)</f>
        <v>1</v>
      </c>
    </row>
    <row r="4655" spans="1:17" x14ac:dyDescent="0.25">
      <c r="A4655">
        <v>5212</v>
      </c>
      <c r="B4655">
        <v>122.84726800000001</v>
      </c>
      <c r="C4655" s="2">
        <v>1</v>
      </c>
      <c r="P4655">
        <v>1</v>
      </c>
      <c r="Q4655" t="str">
        <f>CONCATENATE(C4655,E4655,G4655,I4655)</f>
        <v>1</v>
      </c>
    </row>
    <row r="4656" spans="1:17" x14ac:dyDescent="0.25">
      <c r="A4656">
        <v>5213</v>
      </c>
      <c r="B4656">
        <v>122.861726</v>
      </c>
      <c r="C4656" s="2">
        <v>1</v>
      </c>
      <c r="P4656">
        <v>1</v>
      </c>
      <c r="Q4656" t="str">
        <f>CONCATENATE(C4656,E4656,G4656,I4656)</f>
        <v>1</v>
      </c>
    </row>
    <row r="4657" spans="1:17" x14ac:dyDescent="0.25">
      <c r="A4657">
        <v>5214</v>
      </c>
      <c r="B4657">
        <v>122.87376500000002</v>
      </c>
      <c r="C4657" s="2">
        <v>1</v>
      </c>
      <c r="D4657">
        <v>117.31863100000001</v>
      </c>
      <c r="E4657" s="5">
        <v>2</v>
      </c>
      <c r="P4657">
        <v>2</v>
      </c>
      <c r="Q4657" t="str">
        <f>CONCATENATE(C4657,E4657,G4657,I4657)</f>
        <v>12</v>
      </c>
    </row>
    <row r="4658" spans="1:17" x14ac:dyDescent="0.25">
      <c r="A4658">
        <v>5215</v>
      </c>
      <c r="B4658">
        <v>122.86671200000001</v>
      </c>
      <c r="C4658" s="2">
        <v>1</v>
      </c>
      <c r="D4658">
        <v>117.44236500000001</v>
      </c>
      <c r="E4658" s="5">
        <v>2</v>
      </c>
      <c r="P4658">
        <v>2</v>
      </c>
      <c r="Q4658" t="str">
        <f>CONCATENATE(C4658,E4658,G4658,I4658)</f>
        <v>12</v>
      </c>
    </row>
    <row r="4659" spans="1:17" x14ac:dyDescent="0.25">
      <c r="A4659">
        <v>5216</v>
      </c>
      <c r="B4659">
        <v>122.82545200000001</v>
      </c>
      <c r="C4659" s="2">
        <v>1</v>
      </c>
      <c r="D4659">
        <v>117.38824200000002</v>
      </c>
      <c r="E4659" s="5">
        <v>2</v>
      </c>
      <c r="P4659">
        <v>2</v>
      </c>
      <c r="Q4659" t="str">
        <f>CONCATENATE(C4659,E4659,G4659,I4659)</f>
        <v>12</v>
      </c>
    </row>
    <row r="4660" spans="1:17" x14ac:dyDescent="0.25">
      <c r="A4660">
        <v>5217</v>
      </c>
      <c r="B4660">
        <v>122.80410500000001</v>
      </c>
      <c r="C4660" s="2">
        <v>1</v>
      </c>
      <c r="D4660">
        <v>117.36570900000001</v>
      </c>
      <c r="E4660" s="5">
        <v>2</v>
      </c>
      <c r="P4660">
        <v>2</v>
      </c>
      <c r="Q4660" t="str">
        <f>CONCATENATE(C4660,E4660,G4660,I4660)</f>
        <v>12</v>
      </c>
    </row>
    <row r="4661" spans="1:17" x14ac:dyDescent="0.25">
      <c r="A4661">
        <v>5218</v>
      </c>
      <c r="B4661">
        <v>122.80410500000001</v>
      </c>
      <c r="C4661" s="2">
        <v>1</v>
      </c>
      <c r="D4661">
        <v>117.366376</v>
      </c>
      <c r="E4661" s="5">
        <v>2</v>
      </c>
      <c r="P4661">
        <v>2</v>
      </c>
      <c r="Q4661" t="str">
        <f>CONCATENATE(C4661,E4661,G4661,I4661)</f>
        <v>12</v>
      </c>
    </row>
    <row r="4662" spans="1:17" x14ac:dyDescent="0.25">
      <c r="A4662">
        <v>5219</v>
      </c>
      <c r="D4662">
        <v>117.40459900000002</v>
      </c>
      <c r="E4662" s="5">
        <v>2</v>
      </c>
      <c r="P4662">
        <v>1</v>
      </c>
      <c r="Q4662" t="str">
        <f>CONCATENATE(C4662,E4662,G4662,I4662)</f>
        <v>2</v>
      </c>
    </row>
    <row r="4663" spans="1:17" x14ac:dyDescent="0.25">
      <c r="A4663">
        <v>5220</v>
      </c>
      <c r="D4663">
        <v>117.410775</v>
      </c>
      <c r="E4663" s="5">
        <v>2</v>
      </c>
      <c r="P4663">
        <v>1</v>
      </c>
      <c r="Q4663" t="str">
        <f>CONCATENATE(C4663,E4663,G4663,I4663)</f>
        <v>2</v>
      </c>
    </row>
    <row r="4664" spans="1:17" x14ac:dyDescent="0.25">
      <c r="A4664">
        <v>5221</v>
      </c>
      <c r="D4664">
        <v>117.41124100000002</v>
      </c>
      <c r="E4664" s="5">
        <v>2</v>
      </c>
      <c r="F4664">
        <v>118.53141100000002</v>
      </c>
      <c r="G4664" s="4">
        <v>3</v>
      </c>
      <c r="P4664">
        <v>2</v>
      </c>
      <c r="Q4664" t="str">
        <f>CONCATENATE(C4664,E4664,G4664,I4664)</f>
        <v>23</v>
      </c>
    </row>
    <row r="4665" spans="1:17" x14ac:dyDescent="0.25">
      <c r="A4665">
        <v>5222</v>
      </c>
      <c r="D4665">
        <v>117.31863100000001</v>
      </c>
      <c r="E4665" s="5">
        <v>2</v>
      </c>
      <c r="F4665">
        <v>118.51448600000001</v>
      </c>
      <c r="G4665" s="4">
        <v>3</v>
      </c>
      <c r="P4665">
        <v>2</v>
      </c>
      <c r="Q4665" t="str">
        <f>CONCATENATE(C4665,E4665,G4665,I4665)</f>
        <v>23</v>
      </c>
    </row>
    <row r="4666" spans="1:17" x14ac:dyDescent="0.25">
      <c r="A4666">
        <v>5223</v>
      </c>
      <c r="F4666">
        <v>118.525598</v>
      </c>
      <c r="G4666" s="4">
        <v>3</v>
      </c>
      <c r="H4666">
        <v>116.97495800000002</v>
      </c>
      <c r="I4666" s="3">
        <v>4</v>
      </c>
      <c r="P4666">
        <v>2</v>
      </c>
      <c r="Q4666" t="str">
        <f>CONCATENATE(C4666,E4666,G4666,I4666)</f>
        <v>34</v>
      </c>
    </row>
    <row r="4667" spans="1:17" x14ac:dyDescent="0.25">
      <c r="A4667">
        <v>5224</v>
      </c>
      <c r="F4667">
        <v>118.560067</v>
      </c>
      <c r="G4667" s="4">
        <v>3</v>
      </c>
      <c r="H4667">
        <v>116.95597600000001</v>
      </c>
      <c r="I4667" s="3">
        <v>4</v>
      </c>
      <c r="P4667">
        <v>2</v>
      </c>
      <c r="Q4667" t="str">
        <f>CONCATENATE(C4667,E4667,G4667,I4667)</f>
        <v>34</v>
      </c>
    </row>
    <row r="4668" spans="1:17" x14ac:dyDescent="0.25">
      <c r="A4668">
        <v>5225</v>
      </c>
      <c r="F4668">
        <v>118.52523500000001</v>
      </c>
      <c r="G4668" s="4">
        <v>3</v>
      </c>
      <c r="H4668">
        <v>116.97495800000002</v>
      </c>
      <c r="I4668" s="3">
        <v>4</v>
      </c>
      <c r="P4668">
        <v>2</v>
      </c>
      <c r="Q4668" t="str">
        <f>CONCATENATE(C4668,E4668,G4668,I4668)</f>
        <v>34</v>
      </c>
    </row>
    <row r="4669" spans="1:17" x14ac:dyDescent="0.25">
      <c r="A4669">
        <v>5226</v>
      </c>
      <c r="F4669">
        <v>118.53269700000001</v>
      </c>
      <c r="G4669" s="4">
        <v>3</v>
      </c>
      <c r="H4669">
        <v>117.02074900000001</v>
      </c>
      <c r="I4669" s="3">
        <v>4</v>
      </c>
      <c r="P4669">
        <v>2</v>
      </c>
      <c r="Q4669" t="str">
        <f>CONCATENATE(C4669,E4669,G4669,I4669)</f>
        <v>34</v>
      </c>
    </row>
    <row r="4670" spans="1:17" x14ac:dyDescent="0.25">
      <c r="A4670">
        <v>5227</v>
      </c>
      <c r="F4670">
        <v>118.47517900000001</v>
      </c>
      <c r="G4670" s="4">
        <v>3</v>
      </c>
      <c r="H4670">
        <v>117.00665400000001</v>
      </c>
      <c r="I4670" s="3">
        <v>4</v>
      </c>
      <c r="P4670">
        <v>2</v>
      </c>
      <c r="Q4670" t="str">
        <f>CONCATENATE(C4670,E4670,G4670,I4670)</f>
        <v>34</v>
      </c>
    </row>
    <row r="4671" spans="1:17" x14ac:dyDescent="0.25">
      <c r="A4671">
        <v>5228</v>
      </c>
      <c r="F4671">
        <v>118.48099200000001</v>
      </c>
      <c r="G4671" s="4">
        <v>3</v>
      </c>
      <c r="H4671">
        <v>116.99090700000001</v>
      </c>
      <c r="I4671" s="3">
        <v>4</v>
      </c>
      <c r="P4671">
        <v>2</v>
      </c>
      <c r="Q4671" t="str">
        <f>CONCATENATE(C4671,E4671,G4671,I4671)</f>
        <v>34</v>
      </c>
    </row>
    <row r="4672" spans="1:17" x14ac:dyDescent="0.25">
      <c r="A4672">
        <v>5229</v>
      </c>
      <c r="F4672">
        <v>118.51767500000001</v>
      </c>
      <c r="G4672" s="4">
        <v>3</v>
      </c>
      <c r="H4672">
        <v>116.94712900000002</v>
      </c>
      <c r="I4672" s="3">
        <v>4</v>
      </c>
      <c r="P4672">
        <v>2</v>
      </c>
      <c r="Q4672" t="str">
        <f>CONCATENATE(C4672,E4672,G4672,I4672)</f>
        <v>34</v>
      </c>
    </row>
    <row r="4673" spans="1:17" x14ac:dyDescent="0.25">
      <c r="A4673">
        <v>5230</v>
      </c>
      <c r="F4673">
        <v>118.475953</v>
      </c>
      <c r="G4673" s="4">
        <v>3</v>
      </c>
      <c r="H4673">
        <v>116.959733</v>
      </c>
      <c r="I4673" s="3">
        <v>4</v>
      </c>
      <c r="P4673">
        <v>2</v>
      </c>
      <c r="Q4673" t="str">
        <f>CONCATENATE(C4673,E4673,G4673,I4673)</f>
        <v>34</v>
      </c>
    </row>
    <row r="4674" spans="1:17" x14ac:dyDescent="0.25">
      <c r="A4674">
        <v>5231</v>
      </c>
      <c r="F4674">
        <v>118.53141100000002</v>
      </c>
      <c r="G4674" s="4">
        <v>3</v>
      </c>
      <c r="H4674">
        <v>116.994561</v>
      </c>
      <c r="I4674" s="3">
        <v>4</v>
      </c>
      <c r="P4674">
        <v>2</v>
      </c>
      <c r="Q4674" t="str">
        <f>CONCATENATE(C4674,E4674,G4674,I4674)</f>
        <v>34</v>
      </c>
    </row>
    <row r="4675" spans="1:17" x14ac:dyDescent="0.25">
      <c r="A4675">
        <v>5232</v>
      </c>
      <c r="H4675">
        <v>116.98895400000001</v>
      </c>
      <c r="I4675" s="3">
        <v>4</v>
      </c>
      <c r="P4675">
        <v>1</v>
      </c>
      <c r="Q4675" t="str">
        <f>CONCATENATE(C4675,E4675,G4675,I4675)</f>
        <v>4</v>
      </c>
    </row>
    <row r="4676" spans="1:17" x14ac:dyDescent="0.25">
      <c r="A4676">
        <v>5233</v>
      </c>
      <c r="H4676">
        <v>116.97495800000002</v>
      </c>
      <c r="I4676" s="3">
        <v>4</v>
      </c>
      <c r="P4676">
        <v>1</v>
      </c>
      <c r="Q4676" t="str">
        <f>CONCATENATE(C4676,E4676,G4676,I4676)</f>
        <v>4</v>
      </c>
    </row>
    <row r="4677" spans="1:17" x14ac:dyDescent="0.25">
      <c r="A4677">
        <v>5234</v>
      </c>
      <c r="B4677">
        <v>96.317887000000013</v>
      </c>
      <c r="C4677" s="2">
        <v>1</v>
      </c>
      <c r="P4677">
        <v>1</v>
      </c>
      <c r="Q4677" t="str">
        <f>CONCATENATE(C4677,E4677,G4677,I4677)</f>
        <v>1</v>
      </c>
    </row>
    <row r="4678" spans="1:17" x14ac:dyDescent="0.25">
      <c r="A4678">
        <v>5235</v>
      </c>
      <c r="B4678">
        <v>96.39377300000001</v>
      </c>
      <c r="C4678" s="2">
        <v>1</v>
      </c>
      <c r="P4678">
        <v>1</v>
      </c>
      <c r="Q4678" t="str">
        <f>CONCATENATE(C4678,E4678,G4678,I4678)</f>
        <v>1</v>
      </c>
    </row>
    <row r="4679" spans="1:17" x14ac:dyDescent="0.25">
      <c r="A4679">
        <v>5236</v>
      </c>
      <c r="B4679">
        <v>96.366092000000009</v>
      </c>
      <c r="C4679" s="2">
        <v>1</v>
      </c>
      <c r="P4679">
        <v>1</v>
      </c>
      <c r="Q4679" t="str">
        <f>CONCATENATE(C4679,E4679,G4679,I4679)</f>
        <v>1</v>
      </c>
    </row>
    <row r="4680" spans="1:17" x14ac:dyDescent="0.25">
      <c r="A4680">
        <v>5237</v>
      </c>
      <c r="B4680">
        <v>96.383537000000004</v>
      </c>
      <c r="C4680" s="2">
        <v>1</v>
      </c>
      <c r="P4680">
        <v>1</v>
      </c>
      <c r="Q4680" t="str">
        <f>CONCATENATE(C4680,E4680,G4680,I4680)</f>
        <v>1</v>
      </c>
    </row>
    <row r="4681" spans="1:17" x14ac:dyDescent="0.25">
      <c r="A4681">
        <v>5238</v>
      </c>
      <c r="B4681">
        <v>96.357555000000005</v>
      </c>
      <c r="C4681" s="2">
        <v>1</v>
      </c>
      <c r="P4681">
        <v>1</v>
      </c>
      <c r="Q4681" t="str">
        <f>CONCATENATE(C4681,E4681,G4681,I4681)</f>
        <v>1</v>
      </c>
    </row>
    <row r="4682" spans="1:17" x14ac:dyDescent="0.25">
      <c r="A4682">
        <v>5239</v>
      </c>
      <c r="B4682">
        <v>96.429528000000005</v>
      </c>
      <c r="C4682" s="2">
        <v>1</v>
      </c>
      <c r="D4682">
        <v>91.912410000000008</v>
      </c>
      <c r="E4682" s="5">
        <v>2</v>
      </c>
      <c r="P4682">
        <v>2</v>
      </c>
      <c r="Q4682" t="str">
        <f>CONCATENATE(C4682,E4682,G4682,I4682)</f>
        <v>12</v>
      </c>
    </row>
    <row r="4683" spans="1:17" x14ac:dyDescent="0.25">
      <c r="A4683">
        <v>5240</v>
      </c>
      <c r="B4683">
        <v>96.399430000000009</v>
      </c>
      <c r="C4683" s="2">
        <v>1</v>
      </c>
      <c r="D4683">
        <v>91.887201000000005</v>
      </c>
      <c r="E4683" s="5">
        <v>2</v>
      </c>
      <c r="P4683">
        <v>2</v>
      </c>
      <c r="Q4683" t="str">
        <f>CONCATENATE(C4683,E4683,G4683,I4683)</f>
        <v>12</v>
      </c>
    </row>
    <row r="4684" spans="1:17" x14ac:dyDescent="0.25">
      <c r="A4684">
        <v>5241</v>
      </c>
      <c r="B4684">
        <v>96.404424000000006</v>
      </c>
      <c r="C4684" s="2">
        <v>1</v>
      </c>
      <c r="D4684">
        <v>91.889516000000015</v>
      </c>
      <c r="E4684" s="5">
        <v>2</v>
      </c>
      <c r="P4684">
        <v>2</v>
      </c>
      <c r="Q4684" t="str">
        <f>CONCATENATE(C4684,E4684,G4684,I4684)</f>
        <v>12</v>
      </c>
    </row>
    <row r="4685" spans="1:17" x14ac:dyDescent="0.25">
      <c r="A4685">
        <v>5242</v>
      </c>
      <c r="B4685">
        <v>96.256200000000007</v>
      </c>
      <c r="C4685" s="2">
        <v>1</v>
      </c>
      <c r="D4685">
        <v>91.869144000000006</v>
      </c>
      <c r="E4685" s="5">
        <v>2</v>
      </c>
      <c r="P4685">
        <v>2</v>
      </c>
      <c r="Q4685" t="str">
        <f>CONCATENATE(C4685,E4685,G4685,I4685)</f>
        <v>12</v>
      </c>
    </row>
    <row r="4686" spans="1:17" x14ac:dyDescent="0.25">
      <c r="A4686">
        <v>5243</v>
      </c>
      <c r="B4686">
        <v>96.317887000000013</v>
      </c>
      <c r="C4686" s="2">
        <v>1</v>
      </c>
      <c r="D4686">
        <v>91.885709000000006</v>
      </c>
      <c r="E4686" s="5">
        <v>2</v>
      </c>
      <c r="P4686">
        <v>2</v>
      </c>
      <c r="Q4686" t="str">
        <f>CONCATENATE(C4686,E4686,G4686,I4686)</f>
        <v>12</v>
      </c>
    </row>
    <row r="4687" spans="1:17" x14ac:dyDescent="0.25">
      <c r="A4687">
        <v>5244</v>
      </c>
      <c r="D4687">
        <v>91.889001000000007</v>
      </c>
      <c r="E4687" s="5">
        <v>2</v>
      </c>
      <c r="P4687">
        <v>1</v>
      </c>
      <c r="Q4687" t="str">
        <f>CONCATENATE(C4687,E4687,G4687,I4687)</f>
        <v>2</v>
      </c>
    </row>
    <row r="4688" spans="1:17" x14ac:dyDescent="0.25">
      <c r="A4688">
        <v>5245</v>
      </c>
      <c r="D4688">
        <v>91.881387000000004</v>
      </c>
      <c r="E4688" s="5">
        <v>2</v>
      </c>
      <c r="P4688">
        <v>1</v>
      </c>
      <c r="Q4688" t="str">
        <f>CONCATENATE(C4688,E4688,G4688,I4688)</f>
        <v>2</v>
      </c>
    </row>
    <row r="4689" spans="1:17" x14ac:dyDescent="0.25">
      <c r="A4689">
        <v>5246</v>
      </c>
      <c r="D4689">
        <v>91.848460000000003</v>
      </c>
      <c r="E4689" s="5">
        <v>2</v>
      </c>
      <c r="P4689">
        <v>1</v>
      </c>
      <c r="Q4689" t="str">
        <f>CONCATENATE(C4689,E4689,G4689,I4689)</f>
        <v>2</v>
      </c>
    </row>
    <row r="4690" spans="1:17" x14ac:dyDescent="0.25">
      <c r="A4690">
        <v>5247</v>
      </c>
      <c r="D4690">
        <v>91.912410000000008</v>
      </c>
      <c r="E4690" s="5">
        <v>2</v>
      </c>
      <c r="F4690">
        <v>92.037479000000005</v>
      </c>
      <c r="G4690" s="4">
        <v>3</v>
      </c>
      <c r="P4690">
        <v>2</v>
      </c>
      <c r="Q4690" t="str">
        <f>CONCATENATE(C4690,E4690,G4690,I4690)</f>
        <v>23</v>
      </c>
    </row>
    <row r="4691" spans="1:17" x14ac:dyDescent="0.25">
      <c r="A4691">
        <v>5248</v>
      </c>
      <c r="F4691">
        <v>92.006919000000011</v>
      </c>
      <c r="G4691" s="4">
        <v>3</v>
      </c>
      <c r="H4691">
        <v>90.792957000000001</v>
      </c>
      <c r="I4691" s="3">
        <v>4</v>
      </c>
      <c r="P4691">
        <v>2</v>
      </c>
      <c r="Q4691" t="str">
        <f>CONCATENATE(C4691,E4691,G4691,I4691)</f>
        <v>34</v>
      </c>
    </row>
    <row r="4692" spans="1:17" x14ac:dyDescent="0.25">
      <c r="A4692">
        <v>5249</v>
      </c>
      <c r="F4692">
        <v>92.004243000000002</v>
      </c>
      <c r="G4692" s="4">
        <v>3</v>
      </c>
      <c r="H4692">
        <v>90.772739000000001</v>
      </c>
      <c r="I4692" s="3">
        <v>4</v>
      </c>
      <c r="P4692">
        <v>2</v>
      </c>
      <c r="Q4692" t="str">
        <f>CONCATENATE(C4692,E4692,G4692,I4692)</f>
        <v>34</v>
      </c>
    </row>
    <row r="4693" spans="1:17" x14ac:dyDescent="0.25">
      <c r="A4693">
        <v>5250</v>
      </c>
      <c r="F4693">
        <v>91.99508800000001</v>
      </c>
      <c r="G4693" s="4">
        <v>3</v>
      </c>
      <c r="H4693">
        <v>90.873523000000006</v>
      </c>
      <c r="I4693" s="3">
        <v>4</v>
      </c>
      <c r="P4693">
        <v>2</v>
      </c>
      <c r="Q4693" t="str">
        <f>CONCATENATE(C4693,E4693,G4693,I4693)</f>
        <v>34</v>
      </c>
    </row>
    <row r="4694" spans="1:17" x14ac:dyDescent="0.25">
      <c r="A4694">
        <v>5251</v>
      </c>
      <c r="F4694">
        <v>91.963702000000012</v>
      </c>
      <c r="G4694" s="4">
        <v>3</v>
      </c>
      <c r="H4694">
        <v>90.768827000000002</v>
      </c>
      <c r="I4694" s="3">
        <v>4</v>
      </c>
      <c r="P4694">
        <v>2</v>
      </c>
      <c r="Q4694" t="str">
        <f>CONCATENATE(C4694,E4694,G4694,I4694)</f>
        <v>34</v>
      </c>
    </row>
    <row r="4695" spans="1:17" x14ac:dyDescent="0.25">
      <c r="A4695">
        <v>5252</v>
      </c>
      <c r="F4695">
        <v>91.985414000000006</v>
      </c>
      <c r="G4695" s="4">
        <v>3</v>
      </c>
      <c r="H4695">
        <v>90.765741000000006</v>
      </c>
      <c r="I4695" s="3">
        <v>4</v>
      </c>
      <c r="P4695">
        <v>2</v>
      </c>
      <c r="Q4695" t="str">
        <f>CONCATENATE(C4695,E4695,G4695,I4695)</f>
        <v>34</v>
      </c>
    </row>
    <row r="4696" spans="1:17" x14ac:dyDescent="0.25">
      <c r="A4696">
        <v>5253</v>
      </c>
      <c r="F4696">
        <v>92.015563000000014</v>
      </c>
      <c r="G4696" s="4">
        <v>3</v>
      </c>
      <c r="H4696">
        <v>90.738679000000005</v>
      </c>
      <c r="I4696" s="3">
        <v>4</v>
      </c>
      <c r="P4696">
        <v>2</v>
      </c>
      <c r="Q4696" t="str">
        <f>CONCATENATE(C4696,E4696,G4696,I4696)</f>
        <v>34</v>
      </c>
    </row>
    <row r="4697" spans="1:17" x14ac:dyDescent="0.25">
      <c r="A4697">
        <v>5254</v>
      </c>
      <c r="F4697">
        <v>91.991588000000007</v>
      </c>
      <c r="G4697" s="4">
        <v>3</v>
      </c>
      <c r="H4697">
        <v>90.713006000000007</v>
      </c>
      <c r="I4697" s="3">
        <v>4</v>
      </c>
      <c r="P4697">
        <v>2</v>
      </c>
      <c r="Q4697" t="str">
        <f>CONCATENATE(C4697,E4697,G4697,I4697)</f>
        <v>34</v>
      </c>
    </row>
    <row r="4698" spans="1:17" x14ac:dyDescent="0.25">
      <c r="A4698">
        <v>5255</v>
      </c>
      <c r="F4698">
        <v>91.929799000000003</v>
      </c>
      <c r="G4698" s="4">
        <v>3</v>
      </c>
      <c r="H4698">
        <v>90.718616000000011</v>
      </c>
      <c r="I4698" s="3">
        <v>4</v>
      </c>
      <c r="P4698">
        <v>2</v>
      </c>
      <c r="Q4698" t="str">
        <f>CONCATENATE(C4698,E4698,G4698,I4698)</f>
        <v>34</v>
      </c>
    </row>
    <row r="4699" spans="1:17" x14ac:dyDescent="0.25">
      <c r="A4699">
        <v>5256</v>
      </c>
      <c r="F4699">
        <v>92.037479000000005</v>
      </c>
      <c r="G4699" s="4">
        <v>3</v>
      </c>
      <c r="H4699">
        <v>90.718616000000011</v>
      </c>
      <c r="I4699" s="3">
        <v>4</v>
      </c>
      <c r="P4699">
        <v>2</v>
      </c>
      <c r="Q4699" t="str">
        <f>CONCATENATE(C4699,E4699,G4699,I4699)</f>
        <v>34</v>
      </c>
    </row>
    <row r="4700" spans="1:17" x14ac:dyDescent="0.25">
      <c r="A4700">
        <v>5257</v>
      </c>
      <c r="H4700">
        <v>90.669533999999999</v>
      </c>
      <c r="I4700" s="3">
        <v>4</v>
      </c>
      <c r="P4700">
        <v>1</v>
      </c>
      <c r="Q4700" t="str">
        <f>CONCATENATE(C4700,E4700,G4700,I4700)</f>
        <v>4</v>
      </c>
    </row>
    <row r="4701" spans="1:17" x14ac:dyDescent="0.25">
      <c r="A4701">
        <v>5258</v>
      </c>
      <c r="B4701">
        <v>74.846806000000001</v>
      </c>
      <c r="C4701" s="2">
        <v>1</v>
      </c>
      <c r="H4701">
        <v>90.792957000000001</v>
      </c>
      <c r="I4701" s="3">
        <v>4</v>
      </c>
      <c r="P4701">
        <v>2</v>
      </c>
      <c r="Q4701" t="str">
        <f>CONCATENATE(C4701,E4701,G4701,I4701)</f>
        <v>14</v>
      </c>
    </row>
    <row r="4702" spans="1:17" x14ac:dyDescent="0.25">
      <c r="A4702">
        <v>5259</v>
      </c>
      <c r="B4702">
        <v>74.809867000000011</v>
      </c>
      <c r="C4702" s="2">
        <v>1</v>
      </c>
      <c r="P4702">
        <v>1</v>
      </c>
      <c r="Q4702" t="str">
        <f>CONCATENATE(C4702,E4702,G4702,I4702)</f>
        <v>1</v>
      </c>
    </row>
    <row r="4703" spans="1:17" x14ac:dyDescent="0.25">
      <c r="A4703">
        <v>5260</v>
      </c>
      <c r="B4703">
        <v>74.823295000000002</v>
      </c>
      <c r="C4703" s="2">
        <v>1</v>
      </c>
      <c r="P4703">
        <v>1</v>
      </c>
      <c r="Q4703" t="str">
        <f>CONCATENATE(C4703,E4703,G4703,I4703)</f>
        <v>1</v>
      </c>
    </row>
    <row r="4704" spans="1:17" x14ac:dyDescent="0.25">
      <c r="A4704">
        <v>5261</v>
      </c>
      <c r="B4704">
        <v>74.813108</v>
      </c>
      <c r="C4704" s="2">
        <v>1</v>
      </c>
      <c r="P4704">
        <v>1</v>
      </c>
      <c r="Q4704" t="str">
        <f>CONCATENATE(C4704,E4704,G4704,I4704)</f>
        <v>1</v>
      </c>
    </row>
    <row r="4705" spans="1:17" x14ac:dyDescent="0.25">
      <c r="A4705">
        <v>5262</v>
      </c>
      <c r="B4705">
        <v>74.791448000000003</v>
      </c>
      <c r="C4705" s="2">
        <v>1</v>
      </c>
      <c r="P4705">
        <v>1</v>
      </c>
      <c r="Q4705" t="str">
        <f>CONCATENATE(C4705,E4705,G4705,I4705)</f>
        <v>1</v>
      </c>
    </row>
    <row r="4706" spans="1:17" x14ac:dyDescent="0.25">
      <c r="A4706">
        <v>5263</v>
      </c>
      <c r="B4706">
        <v>74.763872000000006</v>
      </c>
      <c r="C4706" s="2">
        <v>1</v>
      </c>
      <c r="D4706">
        <v>71.928840000000008</v>
      </c>
      <c r="E4706" s="5">
        <v>2</v>
      </c>
      <c r="P4706">
        <v>2</v>
      </c>
      <c r="Q4706" t="str">
        <f>CONCATENATE(C4706,E4706,G4706,I4706)</f>
        <v>12</v>
      </c>
    </row>
    <row r="4707" spans="1:17" x14ac:dyDescent="0.25">
      <c r="A4707">
        <v>5264</v>
      </c>
      <c r="B4707">
        <v>74.791500000000013</v>
      </c>
      <c r="C4707" s="2">
        <v>1</v>
      </c>
      <c r="D4707">
        <v>71.887579000000002</v>
      </c>
      <c r="E4707" s="5">
        <v>2</v>
      </c>
      <c r="P4707">
        <v>2</v>
      </c>
      <c r="Q4707" t="str">
        <f>CONCATENATE(C4707,E4707,G4707,I4707)</f>
        <v>12</v>
      </c>
    </row>
    <row r="4708" spans="1:17" x14ac:dyDescent="0.25">
      <c r="A4708">
        <v>5265</v>
      </c>
      <c r="B4708">
        <v>74.792580000000001</v>
      </c>
      <c r="C4708" s="2">
        <v>1</v>
      </c>
      <c r="D4708">
        <v>71.893341000000007</v>
      </c>
      <c r="E4708" s="5">
        <v>2</v>
      </c>
      <c r="P4708">
        <v>2</v>
      </c>
      <c r="Q4708" t="str">
        <f>CONCATENATE(C4708,E4708,G4708,I4708)</f>
        <v>12</v>
      </c>
    </row>
    <row r="4709" spans="1:17" x14ac:dyDescent="0.25">
      <c r="A4709">
        <v>5266</v>
      </c>
      <c r="B4709">
        <v>74.793558000000004</v>
      </c>
      <c r="C4709" s="2">
        <v>1</v>
      </c>
      <c r="D4709">
        <v>71.902139000000005</v>
      </c>
      <c r="E4709" s="5">
        <v>2</v>
      </c>
      <c r="P4709">
        <v>2</v>
      </c>
      <c r="Q4709" t="str">
        <f>CONCATENATE(C4709,E4709,G4709,I4709)</f>
        <v>12</v>
      </c>
    </row>
    <row r="4710" spans="1:17" x14ac:dyDescent="0.25">
      <c r="A4710">
        <v>5267</v>
      </c>
      <c r="B4710">
        <v>74.853443000000013</v>
      </c>
      <c r="C4710" s="2">
        <v>1</v>
      </c>
      <c r="D4710">
        <v>71.907849000000013</v>
      </c>
      <c r="E4710" s="5">
        <v>2</v>
      </c>
      <c r="P4710">
        <v>2</v>
      </c>
      <c r="Q4710" t="str">
        <f>CONCATENATE(C4710,E4710,G4710,I4710)</f>
        <v>12</v>
      </c>
    </row>
    <row r="4711" spans="1:17" x14ac:dyDescent="0.25">
      <c r="A4711">
        <v>5268</v>
      </c>
      <c r="B4711">
        <v>74.846806000000001</v>
      </c>
      <c r="C4711" s="2">
        <v>1</v>
      </c>
      <c r="D4711">
        <v>71.931618</v>
      </c>
      <c r="E4711" s="5">
        <v>2</v>
      </c>
      <c r="P4711">
        <v>2</v>
      </c>
      <c r="Q4711" t="str">
        <f>CONCATENATE(C4711,E4711,G4711,I4711)</f>
        <v>12</v>
      </c>
    </row>
    <row r="4712" spans="1:17" x14ac:dyDescent="0.25">
      <c r="A4712">
        <v>5269</v>
      </c>
      <c r="D4712">
        <v>71.931155000000004</v>
      </c>
      <c r="E4712" s="5">
        <v>2</v>
      </c>
      <c r="P4712">
        <v>1</v>
      </c>
      <c r="Q4712" t="str">
        <f>CONCATENATE(C4712,E4712,G4712,I4712)</f>
        <v>2</v>
      </c>
    </row>
    <row r="4713" spans="1:17" x14ac:dyDescent="0.25">
      <c r="A4713">
        <v>5270</v>
      </c>
      <c r="D4713">
        <v>71.947361000000001</v>
      </c>
      <c r="E4713" s="5">
        <v>2</v>
      </c>
      <c r="P4713">
        <v>1</v>
      </c>
      <c r="Q4713" t="str">
        <f>CONCATENATE(C4713,E4713,G4713,I4713)</f>
        <v>2</v>
      </c>
    </row>
    <row r="4714" spans="1:17" x14ac:dyDescent="0.25">
      <c r="A4714">
        <v>5271</v>
      </c>
      <c r="D4714">
        <v>71.928840000000008</v>
      </c>
      <c r="E4714" s="5">
        <v>2</v>
      </c>
      <c r="P4714">
        <v>1</v>
      </c>
      <c r="Q4714" t="str">
        <f>CONCATENATE(C4714,E4714,G4714,I4714)</f>
        <v>2</v>
      </c>
    </row>
    <row r="4715" spans="1:17" x14ac:dyDescent="0.25">
      <c r="A4715">
        <v>5272</v>
      </c>
      <c r="F4715">
        <v>72.119917000000001</v>
      </c>
      <c r="G4715" s="4">
        <v>3</v>
      </c>
      <c r="P4715">
        <v>1</v>
      </c>
      <c r="Q4715" t="str">
        <f>CONCATENATE(C4715,E4715,G4715,I4715)</f>
        <v>3</v>
      </c>
    </row>
    <row r="4716" spans="1:17" x14ac:dyDescent="0.25">
      <c r="A4716">
        <v>5273</v>
      </c>
      <c r="F4716">
        <v>72.077473000000012</v>
      </c>
      <c r="G4716" s="4">
        <v>3</v>
      </c>
      <c r="H4716">
        <v>71.609915000000001</v>
      </c>
      <c r="I4716" s="3">
        <v>4</v>
      </c>
      <c r="P4716">
        <v>2</v>
      </c>
      <c r="Q4716" t="str">
        <f>CONCATENATE(C4716,E4716,G4716,I4716)</f>
        <v>34</v>
      </c>
    </row>
    <row r="4717" spans="1:17" x14ac:dyDescent="0.25">
      <c r="A4717">
        <v>5274</v>
      </c>
      <c r="F4717">
        <v>72.093679000000009</v>
      </c>
      <c r="G4717" s="4">
        <v>3</v>
      </c>
      <c r="H4717">
        <v>71.520035000000007</v>
      </c>
      <c r="I4717" s="3">
        <v>4</v>
      </c>
      <c r="P4717">
        <v>2</v>
      </c>
      <c r="Q4717" t="str">
        <f>CONCATENATE(C4717,E4717,G4717,I4717)</f>
        <v>34</v>
      </c>
    </row>
    <row r="4718" spans="1:17" x14ac:dyDescent="0.25">
      <c r="A4718">
        <v>5275</v>
      </c>
      <c r="F4718">
        <v>72.104946000000012</v>
      </c>
      <c r="G4718" s="4">
        <v>3</v>
      </c>
      <c r="H4718">
        <v>71.548640000000006</v>
      </c>
      <c r="I4718" s="3">
        <v>4</v>
      </c>
      <c r="P4718">
        <v>2</v>
      </c>
      <c r="Q4718" t="str">
        <f>CONCATENATE(C4718,E4718,G4718,I4718)</f>
        <v>34</v>
      </c>
    </row>
    <row r="4719" spans="1:17" x14ac:dyDescent="0.25">
      <c r="A4719">
        <v>5276</v>
      </c>
      <c r="F4719">
        <v>72.093525000000014</v>
      </c>
      <c r="G4719" s="4">
        <v>3</v>
      </c>
      <c r="H4719">
        <v>71.547457000000009</v>
      </c>
      <c r="I4719" s="3">
        <v>4</v>
      </c>
      <c r="P4719">
        <v>2</v>
      </c>
      <c r="Q4719" t="str">
        <f>CONCATENATE(C4719,E4719,G4719,I4719)</f>
        <v>34</v>
      </c>
    </row>
    <row r="4720" spans="1:17" x14ac:dyDescent="0.25">
      <c r="A4720">
        <v>5277</v>
      </c>
      <c r="F4720">
        <v>72.102013000000014</v>
      </c>
      <c r="G4720" s="4">
        <v>3</v>
      </c>
      <c r="H4720">
        <v>71.562686000000014</v>
      </c>
      <c r="I4720" s="3">
        <v>4</v>
      </c>
      <c r="P4720">
        <v>2</v>
      </c>
      <c r="Q4720" t="str">
        <f>CONCATENATE(C4720,E4720,G4720,I4720)</f>
        <v>34</v>
      </c>
    </row>
    <row r="4721" spans="1:17" x14ac:dyDescent="0.25">
      <c r="A4721">
        <v>5278</v>
      </c>
      <c r="F4721">
        <v>72.03796100000001</v>
      </c>
      <c r="G4721" s="4">
        <v>3</v>
      </c>
      <c r="H4721">
        <v>71.473835000000008</v>
      </c>
      <c r="I4721" s="3">
        <v>4</v>
      </c>
      <c r="P4721">
        <v>2</v>
      </c>
      <c r="Q4721" t="str">
        <f>CONCATENATE(C4721,E4721,G4721,I4721)</f>
        <v>34</v>
      </c>
    </row>
    <row r="4722" spans="1:17" x14ac:dyDescent="0.25">
      <c r="A4722">
        <v>5279</v>
      </c>
      <c r="F4722">
        <v>72.088482000000013</v>
      </c>
      <c r="G4722" s="4">
        <v>3</v>
      </c>
      <c r="H4722">
        <v>71.420844000000002</v>
      </c>
      <c r="I4722" s="3">
        <v>4</v>
      </c>
      <c r="P4722">
        <v>2</v>
      </c>
      <c r="Q4722" t="str">
        <f>CONCATENATE(C4722,E4722,G4722,I4722)</f>
        <v>34</v>
      </c>
    </row>
    <row r="4723" spans="1:17" x14ac:dyDescent="0.25">
      <c r="A4723">
        <v>5280</v>
      </c>
      <c r="B4723">
        <v>54.290573000000002</v>
      </c>
      <c r="C4723" s="2">
        <v>1</v>
      </c>
      <c r="F4723">
        <v>72.056225000000012</v>
      </c>
      <c r="G4723" s="4">
        <v>3</v>
      </c>
      <c r="H4723">
        <v>71.443893000000003</v>
      </c>
      <c r="I4723" s="3">
        <v>4</v>
      </c>
      <c r="P4723">
        <v>3</v>
      </c>
      <c r="Q4723" t="str">
        <f>CONCATENATE(C4723,E4723,G4723,I4723)</f>
        <v>134</v>
      </c>
    </row>
    <row r="4724" spans="1:17" x14ac:dyDescent="0.25">
      <c r="A4724">
        <v>5281</v>
      </c>
      <c r="B4724">
        <v>54.293415000000003</v>
      </c>
      <c r="C4724" s="2">
        <v>1</v>
      </c>
      <c r="F4724">
        <v>72.082309000000009</v>
      </c>
      <c r="G4724" s="4">
        <v>3</v>
      </c>
      <c r="H4724">
        <v>71.452536000000009</v>
      </c>
      <c r="I4724" s="3">
        <v>4</v>
      </c>
      <c r="P4724">
        <v>3</v>
      </c>
      <c r="Q4724" t="str">
        <f>CONCATENATE(C4724,E4724,G4724,I4724)</f>
        <v>134</v>
      </c>
    </row>
    <row r="4725" spans="1:17" x14ac:dyDescent="0.25">
      <c r="A4725">
        <v>5282</v>
      </c>
      <c r="B4725">
        <v>54.294910000000002</v>
      </c>
      <c r="C4725" s="2">
        <v>1</v>
      </c>
      <c r="F4725">
        <v>72.119917000000001</v>
      </c>
      <c r="G4725" s="4">
        <v>3</v>
      </c>
      <c r="H4725">
        <v>71.428458000000006</v>
      </c>
      <c r="I4725" s="3">
        <v>4</v>
      </c>
      <c r="P4725">
        <v>3</v>
      </c>
      <c r="Q4725" t="str">
        <f>CONCATENATE(C4725,E4725,G4725,I4725)</f>
        <v>134</v>
      </c>
    </row>
    <row r="4726" spans="1:17" x14ac:dyDescent="0.25">
      <c r="A4726">
        <v>5283</v>
      </c>
      <c r="B4726">
        <v>54.296866999999999</v>
      </c>
      <c r="C4726" s="2">
        <v>1</v>
      </c>
      <c r="H4726">
        <v>71.609915000000001</v>
      </c>
      <c r="I4726" s="3">
        <v>4</v>
      </c>
      <c r="P4726">
        <v>2</v>
      </c>
      <c r="Q4726" t="str">
        <f>CONCATENATE(C4726,E4726,G4726,I4726)</f>
        <v>14</v>
      </c>
    </row>
    <row r="4727" spans="1:17" x14ac:dyDescent="0.25">
      <c r="A4727">
        <v>5284</v>
      </c>
      <c r="B4727">
        <v>54.289283000000005</v>
      </c>
      <c r="C4727" s="2">
        <v>1</v>
      </c>
      <c r="P4727">
        <v>1</v>
      </c>
      <c r="Q4727" t="str">
        <f>CONCATENATE(C4727,E4727,G4727,I4727)</f>
        <v>1</v>
      </c>
    </row>
    <row r="4728" spans="1:17" x14ac:dyDescent="0.25">
      <c r="A4728">
        <v>5285</v>
      </c>
      <c r="B4728">
        <v>54.261627000000004</v>
      </c>
      <c r="C4728" s="2">
        <v>1</v>
      </c>
      <c r="P4728">
        <v>1</v>
      </c>
      <c r="Q4728" t="str">
        <f>CONCATENATE(C4728,E4728,G4728,I4728)</f>
        <v>1</v>
      </c>
    </row>
    <row r="4729" spans="1:17" x14ac:dyDescent="0.25">
      <c r="A4729">
        <v>5286</v>
      </c>
      <c r="B4729">
        <v>54.249351000000004</v>
      </c>
      <c r="C4729" s="2">
        <v>1</v>
      </c>
      <c r="P4729">
        <v>1</v>
      </c>
      <c r="Q4729" t="str">
        <f>CONCATENATE(C4729,E4729,G4729,I4729)</f>
        <v>1</v>
      </c>
    </row>
    <row r="4730" spans="1:17" x14ac:dyDescent="0.25">
      <c r="A4730">
        <v>5287</v>
      </c>
      <c r="B4730">
        <v>54.246410000000004</v>
      </c>
      <c r="C4730" s="2">
        <v>1</v>
      </c>
      <c r="P4730">
        <v>1</v>
      </c>
      <c r="Q4730" t="str">
        <f>CONCATENATE(C4730,E4730,G4730,I4730)</f>
        <v>1</v>
      </c>
    </row>
    <row r="4731" spans="1:17" x14ac:dyDescent="0.25">
      <c r="A4731">
        <v>5288</v>
      </c>
      <c r="B4731">
        <v>54.275817000000004</v>
      </c>
      <c r="C4731" s="2">
        <v>1</v>
      </c>
      <c r="P4731">
        <v>1</v>
      </c>
      <c r="Q4731" t="str">
        <f>CONCATENATE(C4731,E4731,G4731,I4731)</f>
        <v>1</v>
      </c>
    </row>
    <row r="4732" spans="1:17" x14ac:dyDescent="0.25">
      <c r="A4732">
        <v>5289</v>
      </c>
      <c r="B4732">
        <v>54.275660999999999</v>
      </c>
      <c r="C4732" s="2">
        <v>1</v>
      </c>
      <c r="D4732">
        <v>47.766696000000003</v>
      </c>
      <c r="E4732" s="5">
        <v>2</v>
      </c>
      <c r="P4732">
        <v>2</v>
      </c>
      <c r="Q4732" t="str">
        <f>CONCATENATE(C4732,E4732,G4732,I4732)</f>
        <v>12</v>
      </c>
    </row>
    <row r="4733" spans="1:17" x14ac:dyDescent="0.25">
      <c r="A4733">
        <v>5290</v>
      </c>
      <c r="B4733">
        <v>54.275974000000005</v>
      </c>
      <c r="C4733" s="2">
        <v>1</v>
      </c>
      <c r="D4733">
        <v>47.748069000000001</v>
      </c>
      <c r="E4733" s="5">
        <v>2</v>
      </c>
      <c r="P4733">
        <v>2</v>
      </c>
      <c r="Q4733" t="str">
        <f>CONCATENATE(C4733,E4733,G4733,I4733)</f>
        <v>12</v>
      </c>
    </row>
    <row r="4734" spans="1:17" x14ac:dyDescent="0.25">
      <c r="A4734">
        <v>5291</v>
      </c>
      <c r="B4734">
        <v>54.290573000000002</v>
      </c>
      <c r="C4734" s="2">
        <v>1</v>
      </c>
      <c r="D4734">
        <v>47.764274</v>
      </c>
      <c r="E4734" s="5">
        <v>2</v>
      </c>
      <c r="P4734">
        <v>2</v>
      </c>
      <c r="Q4734" t="str">
        <f>CONCATENATE(C4734,E4734,G4734,I4734)</f>
        <v>12</v>
      </c>
    </row>
    <row r="4735" spans="1:17" x14ac:dyDescent="0.25">
      <c r="A4735">
        <v>5292</v>
      </c>
      <c r="B4735">
        <v>54.290573000000002</v>
      </c>
      <c r="C4735" s="2">
        <v>1</v>
      </c>
      <c r="D4735">
        <v>47.747142000000004</v>
      </c>
      <c r="E4735" s="5">
        <v>2</v>
      </c>
      <c r="P4735">
        <v>2</v>
      </c>
      <c r="Q4735" t="str">
        <f>CONCATENATE(C4735,E4735,G4735,I4735)</f>
        <v>12</v>
      </c>
    </row>
    <row r="4736" spans="1:17" x14ac:dyDescent="0.25">
      <c r="A4736">
        <v>5293</v>
      </c>
      <c r="D4736">
        <v>47.740589</v>
      </c>
      <c r="E4736" s="5">
        <v>2</v>
      </c>
      <c r="P4736">
        <v>1</v>
      </c>
      <c r="Q4736" t="str">
        <f>CONCATENATE(C4736,E4736,G4736,I4736)</f>
        <v>2</v>
      </c>
    </row>
    <row r="4737" spans="1:17" x14ac:dyDescent="0.25">
      <c r="A4737">
        <v>5294</v>
      </c>
      <c r="D4737">
        <v>47.760971000000005</v>
      </c>
      <c r="E4737" s="5">
        <v>2</v>
      </c>
      <c r="P4737">
        <v>1</v>
      </c>
      <c r="Q4737" t="str">
        <f>CONCATENATE(C4737,E4737,G4737,I4737)</f>
        <v>2</v>
      </c>
    </row>
    <row r="4738" spans="1:17" x14ac:dyDescent="0.25">
      <c r="A4738">
        <v>5295</v>
      </c>
      <c r="D4738">
        <v>47.769328999999999</v>
      </c>
      <c r="E4738" s="5">
        <v>2</v>
      </c>
      <c r="F4738">
        <v>51.997741000000005</v>
      </c>
      <c r="G4738" s="4">
        <v>3</v>
      </c>
      <c r="P4738">
        <v>2</v>
      </c>
      <c r="Q4738" t="str">
        <f>CONCATENATE(C4738,E4738,G4738,I4738)</f>
        <v>23</v>
      </c>
    </row>
    <row r="4739" spans="1:17" x14ac:dyDescent="0.25">
      <c r="A4739">
        <v>5296</v>
      </c>
      <c r="D4739">
        <v>47.775676000000004</v>
      </c>
      <c r="E4739" s="5">
        <v>2</v>
      </c>
      <c r="F4739">
        <v>52.051608999999999</v>
      </c>
      <c r="G4739" s="4">
        <v>3</v>
      </c>
      <c r="P4739">
        <v>2</v>
      </c>
      <c r="Q4739" t="str">
        <f>CONCATENATE(C4739,E4739,G4739,I4739)</f>
        <v>23</v>
      </c>
    </row>
    <row r="4740" spans="1:17" x14ac:dyDescent="0.25">
      <c r="A4740">
        <v>5297</v>
      </c>
      <c r="D4740">
        <v>47.766696000000003</v>
      </c>
      <c r="E4740" s="5">
        <v>2</v>
      </c>
      <c r="F4740">
        <v>52.096648999999999</v>
      </c>
      <c r="G4740" s="4">
        <v>3</v>
      </c>
      <c r="P4740">
        <v>2</v>
      </c>
      <c r="Q4740" t="str">
        <f>CONCATENATE(C4740,E4740,G4740,I4740)</f>
        <v>23</v>
      </c>
    </row>
    <row r="4741" spans="1:17" x14ac:dyDescent="0.25">
      <c r="A4741">
        <v>5298</v>
      </c>
      <c r="F4741">
        <v>52.078643</v>
      </c>
      <c r="G4741" s="4">
        <v>3</v>
      </c>
      <c r="H4741">
        <v>47.480854000000001</v>
      </c>
      <c r="I4741" s="3">
        <v>4</v>
      </c>
      <c r="P4741">
        <v>2</v>
      </c>
      <c r="Q4741" t="str">
        <f>CONCATENATE(C4741,E4741,G4741,I4741)</f>
        <v>34</v>
      </c>
    </row>
    <row r="4742" spans="1:17" x14ac:dyDescent="0.25">
      <c r="A4742">
        <v>5299</v>
      </c>
      <c r="F4742">
        <v>52.055374</v>
      </c>
      <c r="G4742" s="4">
        <v>3</v>
      </c>
      <c r="H4742">
        <v>47.517696000000001</v>
      </c>
      <c r="I4742" s="3">
        <v>4</v>
      </c>
      <c r="P4742">
        <v>2</v>
      </c>
      <c r="Q4742" t="str">
        <f>CONCATENATE(C4742,E4742,G4742,I4742)</f>
        <v>34</v>
      </c>
    </row>
    <row r="4743" spans="1:17" x14ac:dyDescent="0.25">
      <c r="A4743">
        <v>5300</v>
      </c>
      <c r="F4743">
        <v>52.064353000000004</v>
      </c>
      <c r="G4743" s="4">
        <v>3</v>
      </c>
      <c r="H4743">
        <v>47.475231000000001</v>
      </c>
      <c r="I4743" s="3">
        <v>4</v>
      </c>
      <c r="P4743">
        <v>2</v>
      </c>
      <c r="Q4743" t="str">
        <f>CONCATENATE(C4743,E4743,G4743,I4743)</f>
        <v>34</v>
      </c>
    </row>
    <row r="4744" spans="1:17" x14ac:dyDescent="0.25">
      <c r="A4744">
        <v>5301</v>
      </c>
      <c r="F4744">
        <v>52.063163000000003</v>
      </c>
      <c r="G4744" s="4">
        <v>3</v>
      </c>
      <c r="H4744">
        <v>47.468112000000005</v>
      </c>
      <c r="I4744" s="3">
        <v>4</v>
      </c>
      <c r="P4744">
        <v>2</v>
      </c>
      <c r="Q4744" t="str">
        <f>CONCATENATE(C4744,E4744,G4744,I4744)</f>
        <v>34</v>
      </c>
    </row>
    <row r="4745" spans="1:17" x14ac:dyDescent="0.25">
      <c r="A4745">
        <v>5302</v>
      </c>
      <c r="F4745">
        <v>52.079883000000002</v>
      </c>
      <c r="G4745" s="4">
        <v>3</v>
      </c>
      <c r="H4745">
        <v>47.461607999999998</v>
      </c>
      <c r="I4745" s="3">
        <v>4</v>
      </c>
      <c r="P4745">
        <v>2</v>
      </c>
      <c r="Q4745" t="str">
        <f>CONCATENATE(C4745,E4745,G4745,I4745)</f>
        <v>34</v>
      </c>
    </row>
    <row r="4746" spans="1:17" x14ac:dyDescent="0.25">
      <c r="A4746">
        <v>5303</v>
      </c>
      <c r="F4746">
        <v>52.025500999999998</v>
      </c>
      <c r="G4746" s="4">
        <v>3</v>
      </c>
      <c r="H4746">
        <v>47.489989999999999</v>
      </c>
      <c r="I4746" s="3">
        <v>4</v>
      </c>
      <c r="P4746">
        <v>2</v>
      </c>
      <c r="Q4746" t="str">
        <f>CONCATENATE(C4746,E4746,G4746,I4746)</f>
        <v>34</v>
      </c>
    </row>
    <row r="4747" spans="1:17" x14ac:dyDescent="0.25">
      <c r="A4747">
        <v>5304</v>
      </c>
      <c r="F4747">
        <v>51.997741000000005</v>
      </c>
      <c r="G4747" s="4">
        <v>3</v>
      </c>
      <c r="H4747">
        <v>47.470485000000004</v>
      </c>
      <c r="I4747" s="3">
        <v>4</v>
      </c>
      <c r="P4747">
        <v>2</v>
      </c>
      <c r="Q4747" t="str">
        <f>CONCATENATE(C4747,E4747,G4747,I4747)</f>
        <v>34</v>
      </c>
    </row>
    <row r="4748" spans="1:17" x14ac:dyDescent="0.25">
      <c r="A4748">
        <v>5305</v>
      </c>
      <c r="B4748">
        <v>31.840753000000007</v>
      </c>
      <c r="C4748" s="2">
        <v>1</v>
      </c>
      <c r="F4748">
        <v>51.997741000000005</v>
      </c>
      <c r="G4748" s="4">
        <v>3</v>
      </c>
      <c r="H4748">
        <v>47.452220000000004</v>
      </c>
      <c r="I4748" s="3">
        <v>4</v>
      </c>
      <c r="P4748">
        <v>3</v>
      </c>
      <c r="Q4748" t="str">
        <f>CONCATENATE(C4748,E4748,G4748,I4748)</f>
        <v>134</v>
      </c>
    </row>
    <row r="4749" spans="1:17" x14ac:dyDescent="0.25">
      <c r="A4749">
        <v>5306</v>
      </c>
      <c r="B4749">
        <v>31.851123000000001</v>
      </c>
      <c r="C4749" s="2">
        <v>1</v>
      </c>
      <c r="H4749">
        <v>47.46331</v>
      </c>
      <c r="I4749" s="3">
        <v>4</v>
      </c>
      <c r="P4749">
        <v>2</v>
      </c>
      <c r="Q4749" t="str">
        <f>CONCATENATE(C4749,E4749,G4749,I4749)</f>
        <v>14</v>
      </c>
    </row>
    <row r="4750" spans="1:17" x14ac:dyDescent="0.25">
      <c r="A4750">
        <v>5307</v>
      </c>
      <c r="B4750">
        <v>31.916238</v>
      </c>
      <c r="C4750" s="2">
        <v>1</v>
      </c>
      <c r="H4750">
        <v>47.492878000000005</v>
      </c>
      <c r="I4750" s="3">
        <v>4</v>
      </c>
      <c r="P4750">
        <v>2</v>
      </c>
      <c r="Q4750" t="str">
        <f>CONCATENATE(C4750,E4750,G4750,I4750)</f>
        <v>14</v>
      </c>
    </row>
    <row r="4751" spans="1:17" x14ac:dyDescent="0.25">
      <c r="A4751">
        <v>5308</v>
      </c>
      <c r="B4751">
        <v>31.924030000000002</v>
      </c>
      <c r="C4751" s="2">
        <v>1</v>
      </c>
      <c r="H4751">
        <v>47.397991000000005</v>
      </c>
      <c r="I4751" s="3">
        <v>4</v>
      </c>
      <c r="P4751">
        <v>2</v>
      </c>
      <c r="Q4751" t="str">
        <f>CONCATENATE(C4751,E4751,G4751,I4751)</f>
        <v>14</v>
      </c>
    </row>
    <row r="4752" spans="1:17" x14ac:dyDescent="0.25">
      <c r="A4752">
        <v>5309</v>
      </c>
      <c r="B4752">
        <v>31.869078999999999</v>
      </c>
      <c r="C4752" s="2">
        <v>1</v>
      </c>
      <c r="H4752">
        <v>47.369300000000003</v>
      </c>
      <c r="I4752" s="3">
        <v>4</v>
      </c>
      <c r="P4752">
        <v>2</v>
      </c>
      <c r="Q4752" t="str">
        <f>CONCATENATE(C4752,E4752,G4752,I4752)</f>
        <v>14</v>
      </c>
    </row>
    <row r="4753" spans="1:17" x14ac:dyDescent="0.25">
      <c r="A4753">
        <v>5310</v>
      </c>
      <c r="B4753">
        <v>31.858037000000003</v>
      </c>
      <c r="C4753" s="2">
        <v>1</v>
      </c>
      <c r="H4753">
        <v>47.480854000000001</v>
      </c>
      <c r="I4753" s="3">
        <v>4</v>
      </c>
      <c r="P4753">
        <v>2</v>
      </c>
      <c r="Q4753" t="str">
        <f>CONCATENATE(C4753,E4753,G4753,I4753)</f>
        <v>14</v>
      </c>
    </row>
    <row r="4754" spans="1:17" x14ac:dyDescent="0.25">
      <c r="A4754">
        <v>5311</v>
      </c>
      <c r="B4754">
        <v>31.866343999999998</v>
      </c>
      <c r="C4754" s="2">
        <v>1</v>
      </c>
      <c r="P4754">
        <v>1</v>
      </c>
      <c r="Q4754" t="str">
        <f>CONCATENATE(C4754,E4754,G4754,I4754)</f>
        <v>1</v>
      </c>
    </row>
    <row r="4755" spans="1:17" x14ac:dyDescent="0.25">
      <c r="A4755">
        <v>5312</v>
      </c>
      <c r="B4755">
        <v>31.852466000000007</v>
      </c>
      <c r="C4755" s="2">
        <v>1</v>
      </c>
      <c r="P4755">
        <v>1</v>
      </c>
      <c r="Q4755" t="str">
        <f>CONCATENATE(C4755,E4755,G4755,I4755)</f>
        <v>1</v>
      </c>
    </row>
    <row r="4756" spans="1:17" x14ac:dyDescent="0.25">
      <c r="A4756">
        <v>5313</v>
      </c>
      <c r="B4756">
        <v>31.824655</v>
      </c>
      <c r="C4756" s="2">
        <v>1</v>
      </c>
      <c r="P4756">
        <v>1</v>
      </c>
      <c r="Q4756" t="str">
        <f>CONCATENATE(C4756,E4756,G4756,I4756)</f>
        <v>1</v>
      </c>
    </row>
    <row r="4757" spans="1:17" x14ac:dyDescent="0.25">
      <c r="A4757">
        <v>5314</v>
      </c>
      <c r="B4757">
        <v>31.830949000000004</v>
      </c>
      <c r="C4757" s="2">
        <v>1</v>
      </c>
      <c r="P4757">
        <v>1</v>
      </c>
      <c r="Q4757" t="str">
        <f>CONCATENATE(C4757,E4757,G4757,I4757)</f>
        <v>1</v>
      </c>
    </row>
    <row r="4758" spans="1:17" x14ac:dyDescent="0.25">
      <c r="A4758">
        <v>5315</v>
      </c>
      <c r="B4758">
        <v>31.844881000000001</v>
      </c>
      <c r="C4758" s="2">
        <v>1</v>
      </c>
      <c r="D4758">
        <v>25.428427999999997</v>
      </c>
      <c r="E4758" s="5">
        <v>2</v>
      </c>
      <c r="P4758">
        <v>2</v>
      </c>
      <c r="Q4758" t="str">
        <f>CONCATENATE(C4758,E4758,G4758,I4758)</f>
        <v>12</v>
      </c>
    </row>
    <row r="4759" spans="1:17" x14ac:dyDescent="0.25">
      <c r="A4759">
        <v>5316</v>
      </c>
      <c r="B4759">
        <v>31.782346000000004</v>
      </c>
      <c r="C4759" s="2">
        <v>1</v>
      </c>
      <c r="D4759">
        <v>25.333801000000001</v>
      </c>
      <c r="E4759" s="5">
        <v>2</v>
      </c>
      <c r="P4759">
        <v>2</v>
      </c>
      <c r="Q4759" t="str">
        <f>CONCATENATE(C4759,E4759,G4759,I4759)</f>
        <v>12</v>
      </c>
    </row>
    <row r="4760" spans="1:17" x14ac:dyDescent="0.25">
      <c r="A4760">
        <v>5317</v>
      </c>
      <c r="B4760">
        <v>31.840753000000007</v>
      </c>
      <c r="C4760" s="2">
        <v>1</v>
      </c>
      <c r="D4760">
        <v>25.343344999999999</v>
      </c>
      <c r="E4760" s="5">
        <v>2</v>
      </c>
      <c r="P4760">
        <v>2</v>
      </c>
      <c r="Q4760" t="str">
        <f>CONCATENATE(C4760,E4760,G4760,I4760)</f>
        <v>12</v>
      </c>
    </row>
    <row r="4761" spans="1:17" x14ac:dyDescent="0.25">
      <c r="A4761">
        <v>5318</v>
      </c>
      <c r="D4761">
        <v>25.385191000000006</v>
      </c>
      <c r="E4761" s="5">
        <v>2</v>
      </c>
      <c r="P4761">
        <v>1</v>
      </c>
      <c r="Q4761" t="str">
        <f>CONCATENATE(C4761,E4761,G4761,I4761)</f>
        <v>2</v>
      </c>
    </row>
    <row r="4762" spans="1:17" x14ac:dyDescent="0.25">
      <c r="A4762">
        <v>5319</v>
      </c>
      <c r="D4762">
        <v>25.384105000000005</v>
      </c>
      <c r="E4762" s="5">
        <v>2</v>
      </c>
      <c r="P4762">
        <v>1</v>
      </c>
      <c r="Q4762" t="str">
        <f>CONCATENATE(C4762,E4762,G4762,I4762)</f>
        <v>2</v>
      </c>
    </row>
    <row r="4763" spans="1:17" x14ac:dyDescent="0.25">
      <c r="A4763">
        <v>5320</v>
      </c>
      <c r="D4763">
        <v>25.357275999999999</v>
      </c>
      <c r="E4763" s="5">
        <v>2</v>
      </c>
      <c r="F4763">
        <v>30.086326</v>
      </c>
      <c r="G4763" s="4">
        <v>3</v>
      </c>
      <c r="P4763">
        <v>2</v>
      </c>
      <c r="Q4763" t="str">
        <f>CONCATENATE(C4763,E4763,G4763,I4763)</f>
        <v>23</v>
      </c>
    </row>
    <row r="4764" spans="1:17" x14ac:dyDescent="0.25">
      <c r="A4764">
        <v>5321</v>
      </c>
      <c r="D4764">
        <v>25.347369999999998</v>
      </c>
      <c r="E4764" s="5">
        <v>2</v>
      </c>
      <c r="F4764">
        <v>29.995569000000003</v>
      </c>
      <c r="G4764" s="4">
        <v>3</v>
      </c>
      <c r="P4764">
        <v>2</v>
      </c>
      <c r="Q4764" t="str">
        <f>CONCATENATE(C4764,E4764,G4764,I4764)</f>
        <v>23</v>
      </c>
    </row>
    <row r="4765" spans="1:17" x14ac:dyDescent="0.25">
      <c r="A4765">
        <v>5322</v>
      </c>
      <c r="D4765">
        <v>25.413879000000001</v>
      </c>
      <c r="E4765" s="5">
        <v>2</v>
      </c>
      <c r="F4765">
        <v>30.006973000000002</v>
      </c>
      <c r="G4765" s="4">
        <v>3</v>
      </c>
      <c r="P4765">
        <v>2</v>
      </c>
      <c r="Q4765" t="str">
        <f>CONCATENATE(C4765,E4765,G4765,I4765)</f>
        <v>23</v>
      </c>
    </row>
    <row r="4766" spans="1:17" x14ac:dyDescent="0.25">
      <c r="A4766">
        <v>5323</v>
      </c>
      <c r="D4766">
        <v>25.391225000000006</v>
      </c>
      <c r="E4766" s="5">
        <v>2</v>
      </c>
      <c r="F4766">
        <v>29.982568000000001</v>
      </c>
      <c r="G4766" s="4">
        <v>3</v>
      </c>
      <c r="P4766">
        <v>2</v>
      </c>
      <c r="Q4766" t="str">
        <f>CONCATENATE(C4766,E4766,G4766,I4766)</f>
        <v>23</v>
      </c>
    </row>
    <row r="4767" spans="1:17" x14ac:dyDescent="0.25">
      <c r="A4767">
        <v>5324</v>
      </c>
      <c r="D4767">
        <v>25.327093000000005</v>
      </c>
      <c r="E4767" s="5">
        <v>2</v>
      </c>
      <c r="F4767">
        <v>29.995001999999999</v>
      </c>
      <c r="G4767" s="4">
        <v>3</v>
      </c>
      <c r="P4767">
        <v>2</v>
      </c>
      <c r="Q4767" t="str">
        <f>CONCATENATE(C4767,E4767,G4767,I4767)</f>
        <v>23</v>
      </c>
    </row>
    <row r="4768" spans="1:17" x14ac:dyDescent="0.25">
      <c r="A4768">
        <v>5325</v>
      </c>
      <c r="D4768">
        <v>25.428427999999997</v>
      </c>
      <c r="E4768" s="5">
        <v>2</v>
      </c>
      <c r="F4768">
        <v>29.997015000000005</v>
      </c>
      <c r="G4768" s="4">
        <v>3</v>
      </c>
      <c r="H4768">
        <v>26.008729000000002</v>
      </c>
      <c r="I4768" s="3">
        <v>4</v>
      </c>
      <c r="P4768">
        <v>3</v>
      </c>
      <c r="Q4768" t="str">
        <f>CONCATENATE(C4768,E4768,G4768,I4768)</f>
        <v>234</v>
      </c>
    </row>
    <row r="4769" spans="1:17" x14ac:dyDescent="0.25">
      <c r="A4769">
        <v>5326</v>
      </c>
      <c r="F4769">
        <v>29.954034</v>
      </c>
      <c r="G4769" s="4">
        <v>3</v>
      </c>
      <c r="H4769">
        <v>26.014097000000007</v>
      </c>
      <c r="I4769" s="3">
        <v>4</v>
      </c>
      <c r="P4769">
        <v>2</v>
      </c>
      <c r="Q4769" t="str">
        <f>CONCATENATE(C4769,E4769,G4769,I4769)</f>
        <v>34</v>
      </c>
    </row>
    <row r="4770" spans="1:17" x14ac:dyDescent="0.25">
      <c r="A4770">
        <v>5327</v>
      </c>
      <c r="F4770">
        <v>29.915647</v>
      </c>
      <c r="G4770" s="4">
        <v>3</v>
      </c>
      <c r="H4770">
        <v>26.017036000000004</v>
      </c>
      <c r="I4770" s="3">
        <v>4</v>
      </c>
      <c r="P4770">
        <v>2</v>
      </c>
      <c r="Q4770" t="str">
        <f>CONCATENATE(C4770,E4770,G4770,I4770)</f>
        <v>34</v>
      </c>
    </row>
    <row r="4771" spans="1:17" x14ac:dyDescent="0.25">
      <c r="A4771">
        <v>5328</v>
      </c>
      <c r="F4771">
        <v>29.946037000000004</v>
      </c>
      <c r="G4771" s="4">
        <v>3</v>
      </c>
      <c r="H4771">
        <v>25.994231999999997</v>
      </c>
      <c r="I4771" s="3">
        <v>4</v>
      </c>
      <c r="P4771">
        <v>2</v>
      </c>
      <c r="Q4771" t="str">
        <f>CONCATENATE(C4771,E4771,G4771,I4771)</f>
        <v>34</v>
      </c>
    </row>
    <row r="4772" spans="1:17" x14ac:dyDescent="0.25">
      <c r="A4772">
        <v>5329</v>
      </c>
      <c r="F4772">
        <v>29.937059000000005</v>
      </c>
      <c r="G4772" s="4">
        <v>3</v>
      </c>
      <c r="H4772">
        <v>25.972717000000003</v>
      </c>
      <c r="I4772" s="3">
        <v>4</v>
      </c>
      <c r="P4772">
        <v>2</v>
      </c>
      <c r="Q4772" t="str">
        <f>CONCATENATE(C4772,E4772,G4772,I4772)</f>
        <v>34</v>
      </c>
    </row>
    <row r="4773" spans="1:17" x14ac:dyDescent="0.25">
      <c r="A4773">
        <v>5330</v>
      </c>
      <c r="B4773">
        <v>14.614893000000002</v>
      </c>
      <c r="C4773" s="2">
        <v>1</v>
      </c>
      <c r="F4773">
        <v>29.939277000000004</v>
      </c>
      <c r="G4773" s="4">
        <v>3</v>
      </c>
      <c r="H4773">
        <v>25.946556000000001</v>
      </c>
      <c r="I4773" s="3">
        <v>4</v>
      </c>
      <c r="P4773">
        <v>3</v>
      </c>
      <c r="Q4773" t="str">
        <f>CONCATENATE(C4773,E4773,G4773,I4773)</f>
        <v>134</v>
      </c>
    </row>
    <row r="4774" spans="1:17" x14ac:dyDescent="0.25">
      <c r="A4774">
        <v>5331</v>
      </c>
      <c r="B4774">
        <v>14.573359000000004</v>
      </c>
      <c r="C4774" s="2">
        <v>1</v>
      </c>
      <c r="F4774">
        <v>30.086326</v>
      </c>
      <c r="G4774" s="4">
        <v>3</v>
      </c>
      <c r="H4774">
        <v>26.008369000000002</v>
      </c>
      <c r="I4774" s="3">
        <v>4</v>
      </c>
      <c r="P4774">
        <v>3</v>
      </c>
      <c r="Q4774" t="str">
        <f>CONCATENATE(C4774,E4774,G4774,I4774)</f>
        <v>134</v>
      </c>
    </row>
    <row r="4775" spans="1:17" x14ac:dyDescent="0.25">
      <c r="A4775">
        <v>5332</v>
      </c>
      <c r="B4775">
        <v>14.601634000000004</v>
      </c>
      <c r="C4775" s="2">
        <v>1</v>
      </c>
      <c r="F4775">
        <v>30.086326</v>
      </c>
      <c r="G4775" s="4">
        <v>3</v>
      </c>
      <c r="H4775">
        <v>26.014715000000002</v>
      </c>
      <c r="I4775" s="3">
        <v>4</v>
      </c>
      <c r="P4775">
        <v>3</v>
      </c>
      <c r="Q4775" t="str">
        <f>CONCATENATE(C4775,E4775,G4775,I4775)</f>
        <v>134</v>
      </c>
    </row>
    <row r="4776" spans="1:17" x14ac:dyDescent="0.25">
      <c r="A4776">
        <v>5333</v>
      </c>
      <c r="B4776">
        <v>14.615563999999999</v>
      </c>
      <c r="C4776" s="2">
        <v>1</v>
      </c>
      <c r="H4776">
        <v>26.049233999999998</v>
      </c>
      <c r="I4776" s="3">
        <v>4</v>
      </c>
      <c r="P4776">
        <v>2</v>
      </c>
      <c r="Q4776" t="str">
        <f>CONCATENATE(C4776,E4776,G4776,I4776)</f>
        <v>14</v>
      </c>
    </row>
    <row r="4777" spans="1:17" x14ac:dyDescent="0.25">
      <c r="A4777">
        <v>5334</v>
      </c>
      <c r="B4777">
        <v>14.614893000000002</v>
      </c>
      <c r="C4777" s="2">
        <v>1</v>
      </c>
      <c r="H4777">
        <v>26.008729000000002</v>
      </c>
      <c r="I4777" s="3">
        <v>4</v>
      </c>
      <c r="J4777">
        <v>38.626944999999999</v>
      </c>
      <c r="K4777" t="s">
        <v>22</v>
      </c>
      <c r="Q4777" t="str">
        <f>CONCATENATE(C4777,E4777,G4777,I4777)</f>
        <v>14</v>
      </c>
    </row>
    <row r="4778" spans="1:17" x14ac:dyDescent="0.25">
      <c r="A4778">
        <v>5363</v>
      </c>
      <c r="Q4778" t="str">
        <f>CONCATENATE(C4778,E4778,G4778,I4778)</f>
        <v/>
      </c>
    </row>
    <row r="4779" spans="1:17" x14ac:dyDescent="0.25">
      <c r="A4779">
        <v>5364</v>
      </c>
      <c r="Q4779" t="str">
        <f>CONCATENATE(C4779,E4779,G4779,I4779)</f>
        <v/>
      </c>
    </row>
    <row r="4780" spans="1:17" x14ac:dyDescent="0.25">
      <c r="A4780">
        <v>5365</v>
      </c>
      <c r="J4780">
        <v>38.710739000000004</v>
      </c>
      <c r="K4780" t="s">
        <v>22</v>
      </c>
      <c r="Q4780" t="str">
        <f>CONCATENATE(C4780,E4780,G4780,I4780)</f>
        <v/>
      </c>
    </row>
    <row r="4781" spans="1:17" x14ac:dyDescent="0.25">
      <c r="A4781">
        <v>5366</v>
      </c>
      <c r="B4781">
        <v>50.084503000000005</v>
      </c>
      <c r="C4781" s="2">
        <v>1</v>
      </c>
      <c r="P4781">
        <v>1</v>
      </c>
      <c r="Q4781" t="str">
        <f>CONCATENATE(C4781,E4781,G4781,I4781)</f>
        <v>1</v>
      </c>
    </row>
    <row r="4782" spans="1:17" x14ac:dyDescent="0.25">
      <c r="A4782">
        <v>5367</v>
      </c>
      <c r="B4782">
        <v>50.085018000000005</v>
      </c>
      <c r="C4782" s="2">
        <v>1</v>
      </c>
      <c r="P4782">
        <v>1</v>
      </c>
      <c r="Q4782" t="str">
        <f>CONCATENATE(C4782,E4782,G4782,I4782)</f>
        <v>1</v>
      </c>
    </row>
    <row r="4783" spans="1:17" x14ac:dyDescent="0.25">
      <c r="A4783">
        <v>5368</v>
      </c>
      <c r="B4783">
        <v>50.085689000000002</v>
      </c>
      <c r="C4783" s="2">
        <v>1</v>
      </c>
      <c r="P4783">
        <v>1</v>
      </c>
      <c r="Q4783" t="str">
        <f>CONCATENATE(C4783,E4783,G4783,I4783)</f>
        <v>1</v>
      </c>
    </row>
    <row r="4784" spans="1:17" x14ac:dyDescent="0.25">
      <c r="A4784">
        <v>5369</v>
      </c>
      <c r="B4784">
        <v>50.051017000000002</v>
      </c>
      <c r="C4784" s="2">
        <v>1</v>
      </c>
      <c r="H4784">
        <v>39.604278000000001</v>
      </c>
      <c r="I4784" s="3">
        <v>4</v>
      </c>
      <c r="P4784">
        <v>2</v>
      </c>
      <c r="Q4784" t="str">
        <f>CONCATENATE(C4784,E4784,G4784,I4784)</f>
        <v>14</v>
      </c>
    </row>
    <row r="4785" spans="1:17" x14ac:dyDescent="0.25">
      <c r="A4785">
        <v>5370</v>
      </c>
      <c r="B4785">
        <v>50.021709000000001</v>
      </c>
      <c r="C4785" s="2">
        <v>1</v>
      </c>
      <c r="H4785">
        <v>39.602164999999999</v>
      </c>
      <c r="I4785" s="3">
        <v>4</v>
      </c>
      <c r="P4785">
        <v>2</v>
      </c>
      <c r="Q4785" t="str">
        <f>CONCATENATE(C4785,E4785,G4785,I4785)</f>
        <v>14</v>
      </c>
    </row>
    <row r="4786" spans="1:17" x14ac:dyDescent="0.25">
      <c r="A4786">
        <v>5371</v>
      </c>
      <c r="B4786">
        <v>50.034557</v>
      </c>
      <c r="C4786" s="2">
        <v>1</v>
      </c>
      <c r="H4786">
        <v>39.527507</v>
      </c>
      <c r="I4786" s="3">
        <v>4</v>
      </c>
      <c r="P4786">
        <v>2</v>
      </c>
      <c r="Q4786" t="str">
        <f>CONCATENATE(C4786,E4786,G4786,I4786)</f>
        <v>14</v>
      </c>
    </row>
    <row r="4787" spans="1:17" x14ac:dyDescent="0.25">
      <c r="A4787">
        <v>5372</v>
      </c>
      <c r="B4787">
        <v>50.090282000000002</v>
      </c>
      <c r="C4787" s="2">
        <v>1</v>
      </c>
      <c r="H4787">
        <v>39.564605</v>
      </c>
      <c r="I4787" s="3">
        <v>4</v>
      </c>
      <c r="P4787">
        <v>2</v>
      </c>
      <c r="Q4787" t="str">
        <f>CONCATENATE(C4787,E4787,G4787,I4787)</f>
        <v>14</v>
      </c>
    </row>
    <row r="4788" spans="1:17" x14ac:dyDescent="0.25">
      <c r="A4788">
        <v>5373</v>
      </c>
      <c r="B4788">
        <v>50.083159999999999</v>
      </c>
      <c r="C4788" s="2">
        <v>1</v>
      </c>
      <c r="H4788">
        <v>39.599018000000001</v>
      </c>
      <c r="I4788" s="3">
        <v>4</v>
      </c>
      <c r="P4788">
        <v>2</v>
      </c>
      <c r="Q4788" t="str">
        <f>CONCATENATE(C4788,E4788,G4788,I4788)</f>
        <v>14</v>
      </c>
    </row>
    <row r="4789" spans="1:17" x14ac:dyDescent="0.25">
      <c r="A4789">
        <v>5374</v>
      </c>
      <c r="B4789">
        <v>50.053234000000003</v>
      </c>
      <c r="C4789" s="2">
        <v>1</v>
      </c>
      <c r="H4789">
        <v>39.581886000000004</v>
      </c>
      <c r="I4789" s="3">
        <v>4</v>
      </c>
      <c r="P4789">
        <v>2</v>
      </c>
      <c r="Q4789" t="str">
        <f>CONCATENATE(C4789,E4789,G4789,I4789)</f>
        <v>14</v>
      </c>
    </row>
    <row r="4790" spans="1:17" x14ac:dyDescent="0.25">
      <c r="A4790">
        <v>5375</v>
      </c>
      <c r="B4790">
        <v>50.05339</v>
      </c>
      <c r="C4790" s="2">
        <v>1</v>
      </c>
      <c r="H4790">
        <v>39.516822000000005</v>
      </c>
      <c r="I4790" s="3">
        <v>4</v>
      </c>
      <c r="P4790">
        <v>2</v>
      </c>
      <c r="Q4790" t="str">
        <f>CONCATENATE(C4790,E4790,G4790,I4790)</f>
        <v>14</v>
      </c>
    </row>
    <row r="4791" spans="1:17" x14ac:dyDescent="0.25">
      <c r="A4791">
        <v>5376</v>
      </c>
      <c r="B4791">
        <v>50.080734</v>
      </c>
      <c r="C4791" s="2">
        <v>1</v>
      </c>
      <c r="H4791">
        <v>39.554282999999998</v>
      </c>
      <c r="I4791" s="3">
        <v>4</v>
      </c>
      <c r="P4791">
        <v>2</v>
      </c>
      <c r="Q4791" t="str">
        <f>CONCATENATE(C4791,E4791,G4791,I4791)</f>
        <v>14</v>
      </c>
    </row>
    <row r="4792" spans="1:17" x14ac:dyDescent="0.25">
      <c r="A4792">
        <v>5377</v>
      </c>
      <c r="B4792">
        <v>50.045135000000002</v>
      </c>
      <c r="C4792" s="2">
        <v>1</v>
      </c>
      <c r="H4792">
        <v>39.555316000000005</v>
      </c>
      <c r="I4792" s="3">
        <v>4</v>
      </c>
      <c r="P4792">
        <v>2</v>
      </c>
      <c r="Q4792" t="str">
        <f>CONCATENATE(C4792,E4792,G4792,I4792)</f>
        <v>14</v>
      </c>
    </row>
    <row r="4793" spans="1:17" x14ac:dyDescent="0.25">
      <c r="A4793">
        <v>5378</v>
      </c>
      <c r="B4793">
        <v>50.043277000000003</v>
      </c>
      <c r="C4793" s="2">
        <v>1</v>
      </c>
      <c r="H4793">
        <v>39.538806000000001</v>
      </c>
      <c r="I4793" s="3">
        <v>4</v>
      </c>
      <c r="P4793">
        <v>2</v>
      </c>
      <c r="Q4793" t="str">
        <f>CONCATENATE(C4793,E4793,G4793,I4793)</f>
        <v>14</v>
      </c>
    </row>
    <row r="4794" spans="1:17" x14ac:dyDescent="0.25">
      <c r="A4794">
        <v>5379</v>
      </c>
      <c r="B4794">
        <v>50.096423999999999</v>
      </c>
      <c r="C4794" s="2">
        <v>1</v>
      </c>
      <c r="F4794">
        <v>46.437683</v>
      </c>
      <c r="G4794" s="4">
        <v>3</v>
      </c>
      <c r="H4794">
        <v>39.523326000000004</v>
      </c>
      <c r="I4794" s="3">
        <v>4</v>
      </c>
      <c r="P4794">
        <v>3</v>
      </c>
      <c r="Q4794" t="str">
        <f>CONCATENATE(C4794,E4794,G4794,I4794)</f>
        <v>134</v>
      </c>
    </row>
    <row r="4795" spans="1:17" x14ac:dyDescent="0.25">
      <c r="A4795">
        <v>5380</v>
      </c>
      <c r="B4795">
        <v>50.156585</v>
      </c>
      <c r="C4795" s="2">
        <v>1</v>
      </c>
      <c r="F4795">
        <v>46.426383999999999</v>
      </c>
      <c r="G4795" s="4">
        <v>3</v>
      </c>
      <c r="H4795">
        <v>39.520282000000002</v>
      </c>
      <c r="I4795" s="3">
        <v>4</v>
      </c>
      <c r="P4795">
        <v>3</v>
      </c>
      <c r="Q4795" t="str">
        <f>CONCATENATE(C4795,E4795,G4795,I4795)</f>
        <v>134</v>
      </c>
    </row>
    <row r="4796" spans="1:17" x14ac:dyDescent="0.25">
      <c r="A4796">
        <v>5381</v>
      </c>
      <c r="B4796">
        <v>50.084503000000005</v>
      </c>
      <c r="C4796" s="2">
        <v>1</v>
      </c>
      <c r="F4796">
        <v>46.474623999999999</v>
      </c>
      <c r="G4796" s="4">
        <v>3</v>
      </c>
      <c r="H4796">
        <v>39.572135000000003</v>
      </c>
      <c r="I4796" s="3">
        <v>4</v>
      </c>
      <c r="P4796">
        <v>3</v>
      </c>
      <c r="Q4796" t="str">
        <f>CONCATENATE(C4796,E4796,G4796,I4796)</f>
        <v>134</v>
      </c>
    </row>
    <row r="4797" spans="1:17" x14ac:dyDescent="0.25">
      <c r="A4797">
        <v>5382</v>
      </c>
      <c r="F4797">
        <v>46.464202</v>
      </c>
      <c r="G4797" s="4">
        <v>3</v>
      </c>
      <c r="H4797">
        <v>39.558154999999999</v>
      </c>
      <c r="I4797" s="3">
        <v>4</v>
      </c>
      <c r="P4797">
        <v>2</v>
      </c>
      <c r="Q4797" t="str">
        <f>CONCATENATE(C4797,E4797,G4797,I4797)</f>
        <v>34</v>
      </c>
    </row>
    <row r="4798" spans="1:17" x14ac:dyDescent="0.25">
      <c r="A4798">
        <v>5383</v>
      </c>
      <c r="F4798">
        <v>46.460487000000001</v>
      </c>
      <c r="G4798" s="4">
        <v>3</v>
      </c>
      <c r="H4798">
        <v>39.619911000000002</v>
      </c>
      <c r="I4798" s="3">
        <v>4</v>
      </c>
      <c r="P4798">
        <v>2</v>
      </c>
      <c r="Q4798" t="str">
        <f>CONCATENATE(C4798,E4798,G4798,I4798)</f>
        <v>34</v>
      </c>
    </row>
    <row r="4799" spans="1:17" x14ac:dyDescent="0.25">
      <c r="A4799">
        <v>5384</v>
      </c>
      <c r="F4799">
        <v>46.484375</v>
      </c>
      <c r="G4799" s="4">
        <v>3</v>
      </c>
      <c r="H4799">
        <v>39.604278000000001</v>
      </c>
      <c r="I4799" s="3">
        <v>4</v>
      </c>
      <c r="P4799">
        <v>2</v>
      </c>
      <c r="Q4799" t="str">
        <f>CONCATENATE(C4799,E4799,G4799,I4799)</f>
        <v>34</v>
      </c>
    </row>
    <row r="4800" spans="1:17" x14ac:dyDescent="0.25">
      <c r="A4800">
        <v>5385</v>
      </c>
      <c r="D4800">
        <v>61.464252000000002</v>
      </c>
      <c r="E4800" s="5">
        <v>2</v>
      </c>
      <c r="F4800">
        <v>46.490619000000002</v>
      </c>
      <c r="G4800" s="4">
        <v>3</v>
      </c>
      <c r="P4800">
        <v>2</v>
      </c>
      <c r="Q4800" t="str">
        <f>CONCATENATE(C4800,E4800,G4800,I4800)</f>
        <v>23</v>
      </c>
    </row>
    <row r="4801" spans="1:17" x14ac:dyDescent="0.25">
      <c r="A4801">
        <v>5386</v>
      </c>
      <c r="D4801">
        <v>61.411472000000003</v>
      </c>
      <c r="E4801" s="5">
        <v>2</v>
      </c>
      <c r="F4801">
        <v>46.482418000000003</v>
      </c>
      <c r="G4801" s="4">
        <v>3</v>
      </c>
      <c r="P4801">
        <v>2</v>
      </c>
      <c r="Q4801" t="str">
        <f>CONCATENATE(C4801,E4801,G4801,I4801)</f>
        <v>23</v>
      </c>
    </row>
    <row r="4802" spans="1:17" x14ac:dyDescent="0.25">
      <c r="A4802">
        <v>5387</v>
      </c>
      <c r="D4802">
        <v>61.379123</v>
      </c>
      <c r="E4802" s="5">
        <v>2</v>
      </c>
      <c r="F4802">
        <v>46.464099000000004</v>
      </c>
      <c r="G4802" s="4">
        <v>3</v>
      </c>
      <c r="P4802">
        <v>2</v>
      </c>
      <c r="Q4802" t="str">
        <f>CONCATENATE(C4802,E4802,G4802,I4802)</f>
        <v>23</v>
      </c>
    </row>
    <row r="4803" spans="1:17" x14ac:dyDescent="0.25">
      <c r="A4803">
        <v>5388</v>
      </c>
      <c r="D4803">
        <v>61.397747000000003</v>
      </c>
      <c r="E4803" s="5">
        <v>2</v>
      </c>
      <c r="F4803">
        <v>46.482157999999998</v>
      </c>
      <c r="G4803" s="4">
        <v>3</v>
      </c>
      <c r="P4803">
        <v>2</v>
      </c>
      <c r="Q4803" t="str">
        <f>CONCATENATE(C4803,E4803,G4803,I4803)</f>
        <v>23</v>
      </c>
    </row>
    <row r="4804" spans="1:17" x14ac:dyDescent="0.25">
      <c r="A4804">
        <v>5389</v>
      </c>
      <c r="D4804">
        <v>61.394855</v>
      </c>
      <c r="E4804" s="5">
        <v>2</v>
      </c>
      <c r="F4804">
        <v>46.509039999999999</v>
      </c>
      <c r="G4804" s="4">
        <v>3</v>
      </c>
      <c r="P4804">
        <v>2</v>
      </c>
      <c r="Q4804" t="str">
        <f>CONCATENATE(C4804,E4804,G4804,I4804)</f>
        <v>23</v>
      </c>
    </row>
    <row r="4805" spans="1:17" x14ac:dyDescent="0.25">
      <c r="A4805">
        <v>5390</v>
      </c>
      <c r="D4805">
        <v>61.418438000000002</v>
      </c>
      <c r="E4805" s="5">
        <v>2</v>
      </c>
      <c r="F4805">
        <v>46.481075000000004</v>
      </c>
      <c r="G4805" s="4">
        <v>3</v>
      </c>
      <c r="P4805">
        <v>2</v>
      </c>
      <c r="Q4805" t="str">
        <f>CONCATENATE(C4805,E4805,G4805,I4805)</f>
        <v>23</v>
      </c>
    </row>
    <row r="4806" spans="1:17" x14ac:dyDescent="0.25">
      <c r="A4806">
        <v>5391</v>
      </c>
      <c r="D4806">
        <v>61.448360000000001</v>
      </c>
      <c r="E4806" s="5">
        <v>2</v>
      </c>
      <c r="F4806">
        <v>46.447746000000002</v>
      </c>
      <c r="G4806" s="4">
        <v>3</v>
      </c>
      <c r="P4806">
        <v>2</v>
      </c>
      <c r="Q4806" t="str">
        <f>CONCATENATE(C4806,E4806,G4806,I4806)</f>
        <v>23</v>
      </c>
    </row>
    <row r="4807" spans="1:17" x14ac:dyDescent="0.25">
      <c r="A4807">
        <v>5392</v>
      </c>
      <c r="D4807">
        <v>61.409663999999999</v>
      </c>
      <c r="E4807" s="5">
        <v>2</v>
      </c>
      <c r="F4807">
        <v>46.437683</v>
      </c>
      <c r="G4807" s="4">
        <v>3</v>
      </c>
      <c r="P4807">
        <v>2</v>
      </c>
      <c r="Q4807" t="str">
        <f>CONCATENATE(C4807,E4807,G4807,I4807)</f>
        <v>23</v>
      </c>
    </row>
    <row r="4808" spans="1:17" x14ac:dyDescent="0.25">
      <c r="A4808">
        <v>5393</v>
      </c>
      <c r="D4808">
        <v>61.403162999999999</v>
      </c>
      <c r="E4808" s="5">
        <v>2</v>
      </c>
      <c r="F4808">
        <v>46.437683</v>
      </c>
      <c r="G4808" s="4">
        <v>3</v>
      </c>
      <c r="P4808">
        <v>2</v>
      </c>
      <c r="Q4808" t="str">
        <f>CONCATENATE(C4808,E4808,G4808,I4808)</f>
        <v>23</v>
      </c>
    </row>
    <row r="4809" spans="1:17" x14ac:dyDescent="0.25">
      <c r="A4809">
        <v>5394</v>
      </c>
      <c r="D4809">
        <v>61.380306000000004</v>
      </c>
      <c r="E4809" s="5">
        <v>2</v>
      </c>
      <c r="P4809">
        <v>1</v>
      </c>
      <c r="Q4809" t="str">
        <f>CONCATENATE(C4809,E4809,G4809,I4809)</f>
        <v>2</v>
      </c>
    </row>
    <row r="4810" spans="1:17" x14ac:dyDescent="0.25">
      <c r="A4810">
        <v>5395</v>
      </c>
      <c r="D4810">
        <v>61.379736999999999</v>
      </c>
      <c r="E4810" s="5">
        <v>2</v>
      </c>
      <c r="P4810">
        <v>1</v>
      </c>
      <c r="Q4810" t="str">
        <f>CONCATENATE(C4810,E4810,G4810,I4810)</f>
        <v>2</v>
      </c>
    </row>
    <row r="4811" spans="1:17" x14ac:dyDescent="0.25">
      <c r="A4811">
        <v>5396</v>
      </c>
      <c r="D4811">
        <v>61.411726999999999</v>
      </c>
      <c r="E4811" s="5">
        <v>2</v>
      </c>
      <c r="P4811">
        <v>1</v>
      </c>
      <c r="Q4811" t="str">
        <f>CONCATENATE(C4811,E4811,G4811,I4811)</f>
        <v>2</v>
      </c>
    </row>
    <row r="4812" spans="1:17" x14ac:dyDescent="0.25">
      <c r="A4812">
        <v>5397</v>
      </c>
      <c r="D4812">
        <v>61.390056000000001</v>
      </c>
      <c r="E4812" s="5">
        <v>2</v>
      </c>
      <c r="P4812">
        <v>1</v>
      </c>
      <c r="Q4812" t="str">
        <f>CONCATENATE(C4812,E4812,G4812,I4812)</f>
        <v>2</v>
      </c>
    </row>
    <row r="4813" spans="1:17" x14ac:dyDescent="0.25">
      <c r="A4813">
        <v>5398</v>
      </c>
      <c r="D4813">
        <v>61.450991999999999</v>
      </c>
      <c r="E4813" s="5">
        <v>2</v>
      </c>
      <c r="P4813">
        <v>1</v>
      </c>
      <c r="Q4813" t="str">
        <f>CONCATENATE(C4813,E4813,G4813,I4813)</f>
        <v>2</v>
      </c>
    </row>
    <row r="4814" spans="1:17" x14ac:dyDescent="0.25">
      <c r="A4814">
        <v>5399</v>
      </c>
      <c r="B4814">
        <v>71.361216000000013</v>
      </c>
      <c r="C4814" s="2">
        <v>1</v>
      </c>
      <c r="D4814">
        <v>61.464252000000002</v>
      </c>
      <c r="E4814" s="5">
        <v>2</v>
      </c>
      <c r="P4814">
        <v>2</v>
      </c>
      <c r="Q4814" t="str">
        <f>CONCATENATE(C4814,E4814,G4814,I4814)</f>
        <v>12</v>
      </c>
    </row>
    <row r="4815" spans="1:17" x14ac:dyDescent="0.25">
      <c r="A4815">
        <v>5400</v>
      </c>
      <c r="B4815">
        <v>71.36162800000001</v>
      </c>
      <c r="C4815" s="2">
        <v>1</v>
      </c>
      <c r="D4815">
        <v>61.443302000000003</v>
      </c>
      <c r="E4815" s="5">
        <v>2</v>
      </c>
      <c r="H4815">
        <v>61.285629</v>
      </c>
      <c r="I4815" s="3">
        <v>4</v>
      </c>
      <c r="P4815">
        <v>3</v>
      </c>
      <c r="Q4815" t="str">
        <f>CONCATENATE(C4815,E4815,G4815,I4815)</f>
        <v>124</v>
      </c>
    </row>
    <row r="4816" spans="1:17" x14ac:dyDescent="0.25">
      <c r="A4816">
        <v>5401</v>
      </c>
      <c r="B4816">
        <v>71.362914000000004</v>
      </c>
      <c r="C4816" s="2">
        <v>1</v>
      </c>
      <c r="H4816">
        <v>61.347900000000003</v>
      </c>
      <c r="I4816" s="3">
        <v>4</v>
      </c>
      <c r="P4816">
        <v>2</v>
      </c>
      <c r="Q4816" t="str">
        <f>CONCATENATE(C4816,E4816,G4816,I4816)</f>
        <v>14</v>
      </c>
    </row>
    <row r="4817" spans="1:17" x14ac:dyDescent="0.25">
      <c r="A4817">
        <v>5402</v>
      </c>
      <c r="B4817">
        <v>71.35617400000001</v>
      </c>
      <c r="C4817" s="2">
        <v>1</v>
      </c>
      <c r="H4817">
        <v>61.328399000000005</v>
      </c>
      <c r="I4817" s="3">
        <v>4</v>
      </c>
      <c r="P4817">
        <v>2</v>
      </c>
      <c r="Q4817" t="str">
        <f>CONCATENATE(C4817,E4817,G4817,I4817)</f>
        <v>14</v>
      </c>
    </row>
    <row r="4818" spans="1:17" x14ac:dyDescent="0.25">
      <c r="A4818">
        <v>5403</v>
      </c>
      <c r="B4818">
        <v>71.350824000000003</v>
      </c>
      <c r="C4818" s="2">
        <v>1</v>
      </c>
      <c r="H4818">
        <v>61.321277000000002</v>
      </c>
      <c r="I4818" s="3">
        <v>4</v>
      </c>
      <c r="P4818">
        <v>2</v>
      </c>
      <c r="Q4818" t="str">
        <f>CONCATENATE(C4818,E4818,G4818,I4818)</f>
        <v>14</v>
      </c>
    </row>
    <row r="4819" spans="1:17" x14ac:dyDescent="0.25">
      <c r="A4819">
        <v>5404</v>
      </c>
      <c r="B4819">
        <v>71.356740000000002</v>
      </c>
      <c r="C4819" s="2">
        <v>1</v>
      </c>
      <c r="H4819">
        <v>61.301414000000001</v>
      </c>
      <c r="I4819" s="3">
        <v>4</v>
      </c>
      <c r="P4819">
        <v>2</v>
      </c>
      <c r="Q4819" t="str">
        <f>CONCATENATE(C4819,E4819,G4819,I4819)</f>
        <v>14</v>
      </c>
    </row>
    <row r="4820" spans="1:17" x14ac:dyDescent="0.25">
      <c r="A4820">
        <v>5405</v>
      </c>
      <c r="B4820">
        <v>71.344650000000001</v>
      </c>
      <c r="C4820" s="2">
        <v>1</v>
      </c>
      <c r="H4820">
        <v>61.326286000000003</v>
      </c>
      <c r="I4820" s="3">
        <v>4</v>
      </c>
      <c r="P4820">
        <v>2</v>
      </c>
      <c r="Q4820" t="str">
        <f>CONCATENATE(C4820,E4820,G4820,I4820)</f>
        <v>14</v>
      </c>
    </row>
    <row r="4821" spans="1:17" x14ac:dyDescent="0.25">
      <c r="A4821">
        <v>5406</v>
      </c>
      <c r="B4821">
        <v>71.31326700000001</v>
      </c>
      <c r="C4821" s="2">
        <v>1</v>
      </c>
      <c r="H4821">
        <v>61.310034999999999</v>
      </c>
      <c r="I4821" s="3">
        <v>4</v>
      </c>
      <c r="P4821">
        <v>2</v>
      </c>
      <c r="Q4821" t="str">
        <f>CONCATENATE(C4821,E4821,G4821,I4821)</f>
        <v>14</v>
      </c>
    </row>
    <row r="4822" spans="1:17" x14ac:dyDescent="0.25">
      <c r="A4822">
        <v>5407</v>
      </c>
      <c r="B4822">
        <v>71.333589000000003</v>
      </c>
      <c r="C4822" s="2">
        <v>1</v>
      </c>
      <c r="H4822">
        <v>61.317824999999999</v>
      </c>
      <c r="I4822" s="3">
        <v>4</v>
      </c>
      <c r="P4822">
        <v>2</v>
      </c>
      <c r="Q4822" t="str">
        <f>CONCATENATE(C4822,E4822,G4822,I4822)</f>
        <v>14</v>
      </c>
    </row>
    <row r="4823" spans="1:17" x14ac:dyDescent="0.25">
      <c r="A4823">
        <v>5408</v>
      </c>
      <c r="B4823">
        <v>71.371711000000005</v>
      </c>
      <c r="C4823" s="2">
        <v>1</v>
      </c>
      <c r="F4823">
        <v>65.709281000000004</v>
      </c>
      <c r="G4823" s="4">
        <v>3</v>
      </c>
      <c r="H4823">
        <v>61.310653000000002</v>
      </c>
      <c r="I4823" s="3">
        <v>4</v>
      </c>
      <c r="P4823">
        <v>3</v>
      </c>
      <c r="Q4823" t="str">
        <f>CONCATENATE(C4823,E4823,G4823,I4823)</f>
        <v>134</v>
      </c>
    </row>
    <row r="4824" spans="1:17" x14ac:dyDescent="0.25">
      <c r="A4824">
        <v>5409</v>
      </c>
      <c r="B4824">
        <v>71.460150000000013</v>
      </c>
      <c r="C4824" s="2">
        <v>1</v>
      </c>
      <c r="F4824">
        <v>65.700923000000003</v>
      </c>
      <c r="G4824" s="4">
        <v>3</v>
      </c>
      <c r="H4824">
        <v>61.278922999999999</v>
      </c>
      <c r="I4824" s="3">
        <v>4</v>
      </c>
      <c r="P4824">
        <v>3</v>
      </c>
      <c r="Q4824" t="str">
        <f>CONCATENATE(C4824,E4824,G4824,I4824)</f>
        <v>134</v>
      </c>
    </row>
    <row r="4825" spans="1:17" x14ac:dyDescent="0.25">
      <c r="A4825">
        <v>5410</v>
      </c>
      <c r="B4825">
        <v>71.361216000000013</v>
      </c>
      <c r="C4825" s="2">
        <v>1</v>
      </c>
      <c r="F4825">
        <v>65.740286999999995</v>
      </c>
      <c r="G4825" s="4">
        <v>3</v>
      </c>
      <c r="H4825">
        <v>61.320610000000002</v>
      </c>
      <c r="I4825" s="3">
        <v>4</v>
      </c>
      <c r="P4825">
        <v>3</v>
      </c>
      <c r="Q4825" t="str">
        <f>CONCATENATE(C4825,E4825,G4825,I4825)</f>
        <v>134</v>
      </c>
    </row>
    <row r="4826" spans="1:17" x14ac:dyDescent="0.25">
      <c r="A4826">
        <v>5411</v>
      </c>
      <c r="B4826">
        <v>71.361216000000013</v>
      </c>
      <c r="C4826" s="2">
        <v>1</v>
      </c>
      <c r="F4826">
        <v>65.728679</v>
      </c>
      <c r="G4826" s="4">
        <v>3</v>
      </c>
      <c r="H4826">
        <v>61.357139000000004</v>
      </c>
      <c r="I4826" s="3">
        <v>4</v>
      </c>
      <c r="P4826">
        <v>3</v>
      </c>
      <c r="Q4826" t="str">
        <f>CONCATENATE(C4826,E4826,G4826,I4826)</f>
        <v>134</v>
      </c>
    </row>
    <row r="4827" spans="1:17" x14ac:dyDescent="0.25">
      <c r="A4827">
        <v>5412</v>
      </c>
      <c r="F4827">
        <v>65.743026</v>
      </c>
      <c r="G4827" s="4">
        <v>3</v>
      </c>
      <c r="H4827">
        <v>61.344810000000003</v>
      </c>
      <c r="I4827" s="3">
        <v>4</v>
      </c>
      <c r="P4827">
        <v>2</v>
      </c>
      <c r="Q4827" t="str">
        <f>CONCATENATE(C4827,E4827,G4827,I4827)</f>
        <v>34</v>
      </c>
    </row>
    <row r="4828" spans="1:17" x14ac:dyDescent="0.25">
      <c r="A4828">
        <v>5413</v>
      </c>
      <c r="F4828">
        <v>65.750095000000002</v>
      </c>
      <c r="G4828" s="4">
        <v>3</v>
      </c>
      <c r="H4828">
        <v>61.285629</v>
      </c>
      <c r="I4828" s="3">
        <v>4</v>
      </c>
      <c r="P4828">
        <v>2</v>
      </c>
      <c r="Q4828" t="str">
        <f>CONCATENATE(C4828,E4828,G4828,I4828)</f>
        <v>34</v>
      </c>
    </row>
    <row r="4829" spans="1:17" x14ac:dyDescent="0.25">
      <c r="A4829">
        <v>5414</v>
      </c>
      <c r="F4829">
        <v>65.72775200000001</v>
      </c>
      <c r="G4829" s="4">
        <v>3</v>
      </c>
      <c r="P4829">
        <v>1</v>
      </c>
      <c r="Q4829" t="str">
        <f>CONCATENATE(C4829,E4829,G4829,I4829)</f>
        <v>3</v>
      </c>
    </row>
    <row r="4830" spans="1:17" x14ac:dyDescent="0.25">
      <c r="A4830">
        <v>5415</v>
      </c>
      <c r="D4830">
        <v>80.006508000000011</v>
      </c>
      <c r="E4830" s="5">
        <v>2</v>
      </c>
      <c r="F4830">
        <v>65.667175</v>
      </c>
      <c r="G4830" s="4">
        <v>3</v>
      </c>
      <c r="P4830">
        <v>2</v>
      </c>
      <c r="Q4830" t="str">
        <f>CONCATENATE(C4830,E4830,G4830,I4830)</f>
        <v>23</v>
      </c>
    </row>
    <row r="4831" spans="1:17" x14ac:dyDescent="0.25">
      <c r="A4831">
        <v>5416</v>
      </c>
      <c r="D4831">
        <v>79.980888000000007</v>
      </c>
      <c r="E4831" s="5">
        <v>2</v>
      </c>
      <c r="F4831">
        <v>65.697673000000009</v>
      </c>
      <c r="G4831" s="4">
        <v>3</v>
      </c>
      <c r="P4831">
        <v>2</v>
      </c>
      <c r="Q4831" t="str">
        <f>CONCATENATE(C4831,E4831,G4831,I4831)</f>
        <v>23</v>
      </c>
    </row>
    <row r="4832" spans="1:17" x14ac:dyDescent="0.25">
      <c r="A4832">
        <v>5417</v>
      </c>
      <c r="D4832">
        <v>79.950739000000013</v>
      </c>
      <c r="E4832" s="5">
        <v>2</v>
      </c>
      <c r="F4832">
        <v>65.713920000000002</v>
      </c>
      <c r="G4832" s="4">
        <v>3</v>
      </c>
      <c r="P4832">
        <v>2</v>
      </c>
      <c r="Q4832" t="str">
        <f>CONCATENATE(C4832,E4832,G4832,I4832)</f>
        <v>23</v>
      </c>
    </row>
    <row r="4833" spans="1:17" x14ac:dyDescent="0.25">
      <c r="A4833">
        <v>5418</v>
      </c>
      <c r="D4833">
        <v>79.993287000000009</v>
      </c>
      <c r="E4833" s="5">
        <v>2</v>
      </c>
      <c r="F4833">
        <v>65.709281000000004</v>
      </c>
      <c r="G4833" s="4">
        <v>3</v>
      </c>
      <c r="P4833">
        <v>2</v>
      </c>
      <c r="Q4833" t="str">
        <f>CONCATENATE(C4833,E4833,G4833,I4833)</f>
        <v>23</v>
      </c>
    </row>
    <row r="4834" spans="1:17" x14ac:dyDescent="0.25">
      <c r="A4834">
        <v>5419</v>
      </c>
      <c r="D4834">
        <v>79.978830000000002</v>
      </c>
      <c r="E4834" s="5">
        <v>2</v>
      </c>
      <c r="P4834">
        <v>1</v>
      </c>
      <c r="Q4834" t="str">
        <f>CONCATENATE(C4834,E4834,G4834,I4834)</f>
        <v>2</v>
      </c>
    </row>
    <row r="4835" spans="1:17" x14ac:dyDescent="0.25">
      <c r="A4835">
        <v>5420</v>
      </c>
      <c r="D4835">
        <v>79.964888000000002</v>
      </c>
      <c r="E4835" s="5">
        <v>2</v>
      </c>
      <c r="P4835">
        <v>1</v>
      </c>
      <c r="Q4835" t="str">
        <f>CONCATENATE(C4835,E4835,G4835,I4835)</f>
        <v>2</v>
      </c>
    </row>
    <row r="4836" spans="1:17" x14ac:dyDescent="0.25">
      <c r="A4836">
        <v>5421</v>
      </c>
      <c r="D4836">
        <v>79.961492000000007</v>
      </c>
      <c r="E4836" s="5">
        <v>2</v>
      </c>
      <c r="P4836">
        <v>1</v>
      </c>
      <c r="Q4836" t="str">
        <f>CONCATENATE(C4836,E4836,G4836,I4836)</f>
        <v>2</v>
      </c>
    </row>
    <row r="4837" spans="1:17" x14ac:dyDescent="0.25">
      <c r="A4837">
        <v>5422</v>
      </c>
      <c r="D4837">
        <v>79.933658000000008</v>
      </c>
      <c r="E4837" s="5">
        <v>2</v>
      </c>
      <c r="P4837">
        <v>1</v>
      </c>
      <c r="Q4837" t="str">
        <f>CONCATENATE(C4837,E4837,G4837,I4837)</f>
        <v>2</v>
      </c>
    </row>
    <row r="4838" spans="1:17" x14ac:dyDescent="0.25">
      <c r="A4838">
        <v>5423</v>
      </c>
      <c r="D4838">
        <v>79.984695000000002</v>
      </c>
      <c r="E4838" s="5">
        <v>2</v>
      </c>
      <c r="P4838">
        <v>1</v>
      </c>
      <c r="Q4838" t="str">
        <f>CONCATENATE(C4838,E4838,G4838,I4838)</f>
        <v>2</v>
      </c>
    </row>
    <row r="4839" spans="1:17" x14ac:dyDescent="0.25">
      <c r="A4839">
        <v>5424</v>
      </c>
      <c r="D4839">
        <v>79.980218000000008</v>
      </c>
      <c r="E4839" s="5">
        <v>2</v>
      </c>
      <c r="P4839">
        <v>1</v>
      </c>
      <c r="Q4839" t="str">
        <f>CONCATENATE(C4839,E4839,G4839,I4839)</f>
        <v>2</v>
      </c>
    </row>
    <row r="4840" spans="1:17" x14ac:dyDescent="0.25">
      <c r="A4840">
        <v>5425</v>
      </c>
      <c r="B4840">
        <v>87.458263000000002</v>
      </c>
      <c r="C4840" s="2">
        <v>1</v>
      </c>
      <c r="D4840">
        <v>80.012373000000011</v>
      </c>
      <c r="E4840" s="5">
        <v>2</v>
      </c>
      <c r="P4840">
        <v>2</v>
      </c>
      <c r="Q4840" t="str">
        <f>CONCATENATE(C4840,E4840,G4840,I4840)</f>
        <v>12</v>
      </c>
    </row>
    <row r="4841" spans="1:17" x14ac:dyDescent="0.25">
      <c r="A4841">
        <v>5426</v>
      </c>
      <c r="B4841">
        <v>87.454198000000005</v>
      </c>
      <c r="C4841" s="2">
        <v>1</v>
      </c>
      <c r="D4841">
        <v>80.006508000000011</v>
      </c>
      <c r="E4841" s="5">
        <v>2</v>
      </c>
      <c r="P4841">
        <v>2</v>
      </c>
      <c r="Q4841" t="str">
        <f>CONCATENATE(C4841,E4841,G4841,I4841)</f>
        <v>12</v>
      </c>
    </row>
    <row r="4842" spans="1:17" x14ac:dyDescent="0.25">
      <c r="A4842">
        <v>5427</v>
      </c>
      <c r="B4842">
        <v>87.445760000000007</v>
      </c>
      <c r="C4842" s="2">
        <v>1</v>
      </c>
      <c r="P4842">
        <v>1</v>
      </c>
      <c r="Q4842" t="str">
        <f>CONCATENATE(C4842,E4842,G4842,I4842)</f>
        <v>1</v>
      </c>
    </row>
    <row r="4843" spans="1:17" x14ac:dyDescent="0.25">
      <c r="A4843">
        <v>5428</v>
      </c>
      <c r="B4843">
        <v>87.456565000000012</v>
      </c>
      <c r="C4843" s="2">
        <v>1</v>
      </c>
      <c r="P4843">
        <v>1</v>
      </c>
      <c r="Q4843" t="str">
        <f>CONCATENATE(C4843,E4843,G4843,I4843)</f>
        <v>1</v>
      </c>
    </row>
    <row r="4844" spans="1:17" x14ac:dyDescent="0.25">
      <c r="A4844">
        <v>5429</v>
      </c>
      <c r="B4844">
        <v>87.452861000000013</v>
      </c>
      <c r="C4844" s="2">
        <v>1</v>
      </c>
      <c r="H4844">
        <v>82.100693000000007</v>
      </c>
      <c r="I4844" s="3">
        <v>4</v>
      </c>
      <c r="P4844">
        <v>2</v>
      </c>
      <c r="Q4844" t="str">
        <f>CONCATENATE(C4844,E4844,G4844,I4844)</f>
        <v>14</v>
      </c>
    </row>
    <row r="4845" spans="1:17" x14ac:dyDescent="0.25">
      <c r="A4845">
        <v>5430</v>
      </c>
      <c r="B4845">
        <v>87.448075000000003</v>
      </c>
      <c r="C4845" s="2">
        <v>1</v>
      </c>
      <c r="H4845">
        <v>82.117105000000009</v>
      </c>
      <c r="I4845" s="3">
        <v>4</v>
      </c>
      <c r="P4845">
        <v>2</v>
      </c>
      <c r="Q4845" t="str">
        <f>CONCATENATE(C4845,E4845,G4845,I4845)</f>
        <v>14</v>
      </c>
    </row>
    <row r="4846" spans="1:17" x14ac:dyDescent="0.25">
      <c r="A4846">
        <v>5431</v>
      </c>
      <c r="B4846">
        <v>87.427137000000002</v>
      </c>
      <c r="C4846" s="2">
        <v>1</v>
      </c>
      <c r="H4846">
        <v>82.087162000000006</v>
      </c>
      <c r="I4846" s="3">
        <v>4</v>
      </c>
      <c r="P4846">
        <v>2</v>
      </c>
      <c r="Q4846" t="str">
        <f>CONCATENATE(C4846,E4846,G4846,I4846)</f>
        <v>14</v>
      </c>
    </row>
    <row r="4847" spans="1:17" x14ac:dyDescent="0.25">
      <c r="A4847">
        <v>5432</v>
      </c>
      <c r="B4847">
        <v>87.378827000000001</v>
      </c>
      <c r="C4847" s="2">
        <v>1</v>
      </c>
      <c r="H4847">
        <v>82.00433000000001</v>
      </c>
      <c r="I4847" s="3">
        <v>4</v>
      </c>
      <c r="P4847">
        <v>2</v>
      </c>
      <c r="Q4847" t="str">
        <f>CONCATENATE(C4847,E4847,G4847,I4847)</f>
        <v>14</v>
      </c>
    </row>
    <row r="4848" spans="1:17" x14ac:dyDescent="0.25">
      <c r="A4848">
        <v>5433</v>
      </c>
      <c r="B4848">
        <v>87.454456000000008</v>
      </c>
      <c r="C4848" s="2">
        <v>1</v>
      </c>
      <c r="F4848">
        <v>85.018659000000014</v>
      </c>
      <c r="G4848" s="4">
        <v>3</v>
      </c>
      <c r="H4848">
        <v>81.951443000000012</v>
      </c>
      <c r="I4848" s="3">
        <v>4</v>
      </c>
      <c r="P4848">
        <v>3</v>
      </c>
      <c r="Q4848" t="str">
        <f>CONCATENATE(C4848,E4848,G4848,I4848)</f>
        <v>134</v>
      </c>
    </row>
    <row r="4849" spans="1:17" x14ac:dyDescent="0.25">
      <c r="A4849">
        <v>5434</v>
      </c>
      <c r="B4849">
        <v>87.458263000000002</v>
      </c>
      <c r="C4849" s="2">
        <v>1</v>
      </c>
      <c r="F4849">
        <v>84.950799000000004</v>
      </c>
      <c r="G4849" s="4">
        <v>3</v>
      </c>
      <c r="H4849">
        <v>81.947583000000009</v>
      </c>
      <c r="I4849" s="3">
        <v>4</v>
      </c>
      <c r="P4849">
        <v>3</v>
      </c>
      <c r="Q4849" t="str">
        <f>CONCATENATE(C4849,E4849,G4849,I4849)</f>
        <v>134</v>
      </c>
    </row>
    <row r="4850" spans="1:17" x14ac:dyDescent="0.25">
      <c r="A4850">
        <v>5435</v>
      </c>
      <c r="F4850">
        <v>84.984189000000015</v>
      </c>
      <c r="G4850" s="4">
        <v>3</v>
      </c>
      <c r="H4850">
        <v>81.996614000000008</v>
      </c>
      <c r="I4850" s="3">
        <v>4</v>
      </c>
      <c r="P4850">
        <v>2</v>
      </c>
      <c r="Q4850" t="str">
        <f>CONCATENATE(C4850,E4850,G4850,I4850)</f>
        <v>34</v>
      </c>
    </row>
    <row r="4851" spans="1:17" x14ac:dyDescent="0.25">
      <c r="A4851">
        <v>5436</v>
      </c>
      <c r="F4851">
        <v>84.999520000000004</v>
      </c>
      <c r="G4851" s="4">
        <v>3</v>
      </c>
      <c r="H4851">
        <v>82.037206000000012</v>
      </c>
      <c r="I4851" s="3">
        <v>4</v>
      </c>
      <c r="P4851">
        <v>2</v>
      </c>
      <c r="Q4851" t="str">
        <f>CONCATENATE(C4851,E4851,G4851,I4851)</f>
        <v>34</v>
      </c>
    </row>
    <row r="4852" spans="1:17" x14ac:dyDescent="0.25">
      <c r="A4852">
        <v>5437</v>
      </c>
      <c r="F4852">
        <v>85.014388000000011</v>
      </c>
      <c r="G4852" s="4">
        <v>3</v>
      </c>
      <c r="H4852">
        <v>82.07172700000001</v>
      </c>
      <c r="I4852" s="3">
        <v>4</v>
      </c>
      <c r="P4852">
        <v>2</v>
      </c>
      <c r="Q4852" t="str">
        <f>CONCATENATE(C4852,E4852,G4852,I4852)</f>
        <v>34</v>
      </c>
    </row>
    <row r="4853" spans="1:17" x14ac:dyDescent="0.25">
      <c r="A4853">
        <v>5438</v>
      </c>
      <c r="F4853">
        <v>85.01979</v>
      </c>
      <c r="G4853" s="4">
        <v>3</v>
      </c>
      <c r="H4853">
        <v>82.146737999999999</v>
      </c>
      <c r="I4853" s="3">
        <v>4</v>
      </c>
      <c r="P4853">
        <v>2</v>
      </c>
      <c r="Q4853" t="str">
        <f>CONCATENATE(C4853,E4853,G4853,I4853)</f>
        <v>34</v>
      </c>
    </row>
    <row r="4854" spans="1:17" x14ac:dyDescent="0.25">
      <c r="A4854">
        <v>5439</v>
      </c>
      <c r="F4854">
        <v>85.005283000000006</v>
      </c>
      <c r="G4854" s="4">
        <v>3</v>
      </c>
      <c r="H4854">
        <v>82.100693000000007</v>
      </c>
      <c r="I4854" s="3">
        <v>4</v>
      </c>
      <c r="P4854">
        <v>2</v>
      </c>
      <c r="Q4854" t="str">
        <f>CONCATENATE(C4854,E4854,G4854,I4854)</f>
        <v>34</v>
      </c>
    </row>
    <row r="4855" spans="1:17" x14ac:dyDescent="0.25">
      <c r="A4855">
        <v>5440</v>
      </c>
      <c r="F4855">
        <v>85.032756000000006</v>
      </c>
      <c r="G4855" s="4">
        <v>3</v>
      </c>
      <c r="P4855">
        <v>1</v>
      </c>
      <c r="Q4855" t="str">
        <f>CONCATENATE(C4855,E4855,G4855,I4855)</f>
        <v>3</v>
      </c>
    </row>
    <row r="4856" spans="1:17" x14ac:dyDescent="0.25">
      <c r="A4856">
        <v>5441</v>
      </c>
      <c r="D4856">
        <v>101.62293000000001</v>
      </c>
      <c r="E4856" s="5">
        <v>2</v>
      </c>
      <c r="F4856">
        <v>85.115638000000004</v>
      </c>
      <c r="G4856" s="4">
        <v>3</v>
      </c>
      <c r="P4856">
        <v>2</v>
      </c>
      <c r="Q4856" t="str">
        <f>CONCATENATE(C4856,E4856,G4856,I4856)</f>
        <v>23</v>
      </c>
    </row>
    <row r="4857" spans="1:17" x14ac:dyDescent="0.25">
      <c r="A4857">
        <v>5442</v>
      </c>
      <c r="D4857">
        <v>101.65853200000001</v>
      </c>
      <c r="E4857" s="5">
        <v>2</v>
      </c>
      <c r="F4857">
        <v>85.018659000000014</v>
      </c>
      <c r="G4857" s="4">
        <v>3</v>
      </c>
      <c r="P4857">
        <v>2</v>
      </c>
      <c r="Q4857" t="str">
        <f>CONCATENATE(C4857,E4857,G4857,I4857)</f>
        <v>23</v>
      </c>
    </row>
    <row r="4858" spans="1:17" x14ac:dyDescent="0.25">
      <c r="A4858">
        <v>5443</v>
      </c>
      <c r="D4858">
        <v>101.69037700000001</v>
      </c>
      <c r="E4858" s="5">
        <v>2</v>
      </c>
      <c r="P4858">
        <v>1</v>
      </c>
      <c r="Q4858" t="str">
        <f>CONCATENATE(C4858,E4858,G4858,I4858)</f>
        <v>2</v>
      </c>
    </row>
    <row r="4859" spans="1:17" x14ac:dyDescent="0.25">
      <c r="A4859">
        <v>5444</v>
      </c>
      <c r="D4859">
        <v>101.66840900000001</v>
      </c>
      <c r="E4859" s="5">
        <v>2</v>
      </c>
      <c r="P4859">
        <v>1</v>
      </c>
      <c r="Q4859" t="str">
        <f>CONCATENATE(C4859,E4859,G4859,I4859)</f>
        <v>2</v>
      </c>
    </row>
    <row r="4860" spans="1:17" x14ac:dyDescent="0.25">
      <c r="A4860">
        <v>5445</v>
      </c>
      <c r="D4860">
        <v>101.666764</v>
      </c>
      <c r="E4860" s="5">
        <v>2</v>
      </c>
      <c r="P4860">
        <v>1</v>
      </c>
      <c r="Q4860" t="str">
        <f>CONCATENATE(C4860,E4860,G4860,I4860)</f>
        <v>2</v>
      </c>
    </row>
    <row r="4861" spans="1:17" x14ac:dyDescent="0.25">
      <c r="A4861">
        <v>5446</v>
      </c>
      <c r="D4861">
        <v>101.66187400000001</v>
      </c>
      <c r="E4861" s="5">
        <v>2</v>
      </c>
      <c r="P4861">
        <v>1</v>
      </c>
      <c r="Q4861" t="str">
        <f>CONCATENATE(C4861,E4861,G4861,I4861)</f>
        <v>2</v>
      </c>
    </row>
    <row r="4862" spans="1:17" x14ac:dyDescent="0.25">
      <c r="A4862">
        <v>5447</v>
      </c>
      <c r="D4862">
        <v>101.678701</v>
      </c>
      <c r="E4862" s="5">
        <v>2</v>
      </c>
      <c r="P4862">
        <v>1</v>
      </c>
      <c r="Q4862" t="str">
        <f>CONCATENATE(C4862,E4862,G4862,I4862)</f>
        <v>2</v>
      </c>
    </row>
    <row r="4863" spans="1:17" x14ac:dyDescent="0.25">
      <c r="A4863">
        <v>5448</v>
      </c>
      <c r="D4863">
        <v>101.66182400000001</v>
      </c>
      <c r="E4863" s="5">
        <v>2</v>
      </c>
      <c r="P4863">
        <v>1</v>
      </c>
      <c r="Q4863" t="str">
        <f>CONCATENATE(C4863,E4863,G4863,I4863)</f>
        <v>2</v>
      </c>
    </row>
    <row r="4864" spans="1:17" x14ac:dyDescent="0.25">
      <c r="A4864">
        <v>5449</v>
      </c>
      <c r="B4864">
        <v>110.159154</v>
      </c>
      <c r="C4864" s="2">
        <v>1</v>
      </c>
      <c r="D4864">
        <v>101.64669900000001</v>
      </c>
      <c r="E4864" s="5">
        <v>2</v>
      </c>
      <c r="P4864">
        <v>2</v>
      </c>
      <c r="Q4864" t="str">
        <f>CONCATENATE(C4864,E4864,G4864,I4864)</f>
        <v>12</v>
      </c>
    </row>
    <row r="4865" spans="1:17" x14ac:dyDescent="0.25">
      <c r="A4865">
        <v>5450</v>
      </c>
      <c r="B4865">
        <v>110.15899800000001</v>
      </c>
      <c r="C4865" s="2">
        <v>1</v>
      </c>
      <c r="D4865">
        <v>101.62293000000001</v>
      </c>
      <c r="E4865" s="5">
        <v>2</v>
      </c>
      <c r="P4865">
        <v>2</v>
      </c>
      <c r="Q4865" t="str">
        <f>CONCATENATE(C4865,E4865,G4865,I4865)</f>
        <v>12</v>
      </c>
    </row>
    <row r="4866" spans="1:17" x14ac:dyDescent="0.25">
      <c r="A4866">
        <v>5451</v>
      </c>
      <c r="B4866">
        <v>110.19104900000001</v>
      </c>
      <c r="C4866" s="2">
        <v>1</v>
      </c>
      <c r="D4866">
        <v>101.62293000000001</v>
      </c>
      <c r="E4866" s="5">
        <v>2</v>
      </c>
      <c r="P4866">
        <v>2</v>
      </c>
      <c r="Q4866" t="str">
        <f>CONCATENATE(C4866,E4866,G4866,I4866)</f>
        <v>12</v>
      </c>
    </row>
    <row r="4867" spans="1:17" x14ac:dyDescent="0.25">
      <c r="A4867">
        <v>5452</v>
      </c>
      <c r="B4867">
        <v>110.17999</v>
      </c>
      <c r="C4867" s="2">
        <v>1</v>
      </c>
      <c r="P4867">
        <v>1</v>
      </c>
      <c r="Q4867" t="str">
        <f>CONCATENATE(C4867,E4867,G4867,I4867)</f>
        <v>1</v>
      </c>
    </row>
    <row r="4868" spans="1:17" x14ac:dyDescent="0.25">
      <c r="A4868">
        <v>5453</v>
      </c>
      <c r="B4868">
        <v>110.20596800000001</v>
      </c>
      <c r="C4868" s="2">
        <v>1</v>
      </c>
      <c r="P4868">
        <v>1</v>
      </c>
      <c r="Q4868" t="str">
        <f>CONCATENATE(C4868,E4868,G4868,I4868)</f>
        <v>1</v>
      </c>
    </row>
    <row r="4869" spans="1:17" x14ac:dyDescent="0.25">
      <c r="A4869">
        <v>5454</v>
      </c>
      <c r="B4869">
        <v>110.19135800000001</v>
      </c>
      <c r="C4869" s="2">
        <v>1</v>
      </c>
      <c r="P4869">
        <v>1</v>
      </c>
      <c r="Q4869" t="str">
        <f>CONCATENATE(C4869,E4869,G4869,I4869)</f>
        <v>1</v>
      </c>
    </row>
    <row r="4870" spans="1:17" x14ac:dyDescent="0.25">
      <c r="A4870">
        <v>5455</v>
      </c>
      <c r="B4870">
        <v>110.17052200000001</v>
      </c>
      <c r="C4870" s="2">
        <v>1</v>
      </c>
      <c r="H4870">
        <v>106.89916000000001</v>
      </c>
      <c r="I4870" s="3">
        <v>4</v>
      </c>
      <c r="P4870">
        <v>2</v>
      </c>
      <c r="Q4870" t="str">
        <f>CONCATENATE(C4870,E4870,G4870,I4870)</f>
        <v>14</v>
      </c>
    </row>
    <row r="4871" spans="1:17" x14ac:dyDescent="0.25">
      <c r="A4871">
        <v>5456</v>
      </c>
      <c r="B4871">
        <v>110.19346700000001</v>
      </c>
      <c r="C4871" s="2">
        <v>1</v>
      </c>
      <c r="H4871">
        <v>106.939908</v>
      </c>
      <c r="I4871" s="3">
        <v>4</v>
      </c>
      <c r="P4871">
        <v>2</v>
      </c>
      <c r="Q4871" t="str">
        <f>CONCATENATE(C4871,E4871,G4871,I4871)</f>
        <v>14</v>
      </c>
    </row>
    <row r="4872" spans="1:17" x14ac:dyDescent="0.25">
      <c r="A4872">
        <v>5457</v>
      </c>
      <c r="B4872">
        <v>110.17458500000001</v>
      </c>
      <c r="C4872" s="2">
        <v>1</v>
      </c>
      <c r="F4872">
        <v>107.998807</v>
      </c>
      <c r="G4872" s="4">
        <v>3</v>
      </c>
      <c r="H4872">
        <v>106.98158000000001</v>
      </c>
      <c r="I4872" s="3">
        <v>4</v>
      </c>
      <c r="P4872">
        <v>3</v>
      </c>
      <c r="Q4872" t="str">
        <f>CONCATENATE(C4872,E4872,G4872,I4872)</f>
        <v>134</v>
      </c>
    </row>
    <row r="4873" spans="1:17" x14ac:dyDescent="0.25">
      <c r="A4873">
        <v>5458</v>
      </c>
      <c r="B4873">
        <v>110.159154</v>
      </c>
      <c r="C4873" s="2">
        <v>1</v>
      </c>
      <c r="F4873">
        <v>107.96027100000001</v>
      </c>
      <c r="G4873" s="4">
        <v>3</v>
      </c>
      <c r="H4873">
        <v>106.93337400000001</v>
      </c>
      <c r="I4873" s="3">
        <v>4</v>
      </c>
      <c r="P4873">
        <v>3</v>
      </c>
      <c r="Q4873" t="str">
        <f>CONCATENATE(C4873,E4873,G4873,I4873)</f>
        <v>134</v>
      </c>
    </row>
    <row r="4874" spans="1:17" x14ac:dyDescent="0.25">
      <c r="A4874">
        <v>5459</v>
      </c>
      <c r="F4874">
        <v>107.92246</v>
      </c>
      <c r="G4874" s="4">
        <v>3</v>
      </c>
      <c r="H4874">
        <v>106.92112800000001</v>
      </c>
      <c r="I4874" s="3">
        <v>4</v>
      </c>
      <c r="P4874">
        <v>2</v>
      </c>
      <c r="Q4874" t="str">
        <f>CONCATENATE(C4874,E4874,G4874,I4874)</f>
        <v>34</v>
      </c>
    </row>
    <row r="4875" spans="1:17" x14ac:dyDescent="0.25">
      <c r="A4875">
        <v>5460</v>
      </c>
      <c r="F4875">
        <v>107.99221900000001</v>
      </c>
      <c r="G4875" s="4">
        <v>3</v>
      </c>
      <c r="H4875">
        <v>106.89396400000001</v>
      </c>
      <c r="I4875" s="3">
        <v>4</v>
      </c>
      <c r="P4875">
        <v>2</v>
      </c>
      <c r="Q4875" t="str">
        <f>CONCATENATE(C4875,E4875,G4875,I4875)</f>
        <v>34</v>
      </c>
    </row>
    <row r="4876" spans="1:17" x14ac:dyDescent="0.25">
      <c r="A4876">
        <v>5461</v>
      </c>
      <c r="F4876">
        <v>108.012956</v>
      </c>
      <c r="G4876" s="4">
        <v>3</v>
      </c>
      <c r="H4876">
        <v>106.91222900000001</v>
      </c>
      <c r="I4876" s="3">
        <v>4</v>
      </c>
      <c r="P4876">
        <v>2</v>
      </c>
      <c r="Q4876" t="str">
        <f>CONCATENATE(C4876,E4876,G4876,I4876)</f>
        <v>34</v>
      </c>
    </row>
    <row r="4877" spans="1:17" x14ac:dyDescent="0.25">
      <c r="A4877">
        <v>5462</v>
      </c>
      <c r="F4877">
        <v>107.99901300000002</v>
      </c>
      <c r="G4877" s="4">
        <v>3</v>
      </c>
      <c r="H4877">
        <v>106.890927</v>
      </c>
      <c r="I4877" s="3">
        <v>4</v>
      </c>
      <c r="P4877">
        <v>2</v>
      </c>
      <c r="Q4877" t="str">
        <f>CONCATENATE(C4877,E4877,G4877,I4877)</f>
        <v>34</v>
      </c>
    </row>
    <row r="4878" spans="1:17" x14ac:dyDescent="0.25">
      <c r="A4878">
        <v>5463</v>
      </c>
      <c r="F4878">
        <v>107.98682100000002</v>
      </c>
      <c r="G4878" s="4">
        <v>3</v>
      </c>
      <c r="H4878">
        <v>106.99140700000001</v>
      </c>
      <c r="I4878" s="3">
        <v>4</v>
      </c>
      <c r="P4878">
        <v>2</v>
      </c>
      <c r="Q4878" t="str">
        <f>CONCATENATE(C4878,E4878,G4878,I4878)</f>
        <v>34</v>
      </c>
    </row>
    <row r="4879" spans="1:17" x14ac:dyDescent="0.25">
      <c r="A4879">
        <v>5464</v>
      </c>
      <c r="F4879">
        <v>107.967477</v>
      </c>
      <c r="G4879" s="4">
        <v>3</v>
      </c>
      <c r="H4879">
        <v>106.99084200000001</v>
      </c>
      <c r="I4879" s="3">
        <v>4</v>
      </c>
      <c r="P4879">
        <v>2</v>
      </c>
      <c r="Q4879" t="str">
        <f>CONCATENATE(C4879,E4879,G4879,I4879)</f>
        <v>34</v>
      </c>
    </row>
    <row r="4880" spans="1:17" x14ac:dyDescent="0.25">
      <c r="A4880">
        <v>5465</v>
      </c>
      <c r="F4880">
        <v>108.06661700000001</v>
      </c>
      <c r="G4880" s="4">
        <v>3</v>
      </c>
      <c r="H4880">
        <v>106.89916000000001</v>
      </c>
      <c r="I4880" s="3">
        <v>4</v>
      </c>
      <c r="P4880">
        <v>2</v>
      </c>
      <c r="Q4880" t="str">
        <f>CONCATENATE(C4880,E4880,G4880,I4880)</f>
        <v>34</v>
      </c>
    </row>
    <row r="4881" spans="1:17" x14ac:dyDescent="0.25">
      <c r="A4881">
        <v>5466</v>
      </c>
      <c r="D4881">
        <v>126.95522000000001</v>
      </c>
      <c r="E4881" s="5">
        <v>2</v>
      </c>
      <c r="F4881">
        <v>107.998807</v>
      </c>
      <c r="G4881" s="4">
        <v>3</v>
      </c>
      <c r="P4881">
        <v>2</v>
      </c>
      <c r="Q4881" t="str">
        <f>CONCATENATE(C4881,E4881,G4881,I4881)</f>
        <v>23</v>
      </c>
    </row>
    <row r="4882" spans="1:17" x14ac:dyDescent="0.25">
      <c r="A4882">
        <v>5467</v>
      </c>
      <c r="D4882">
        <v>127.01490100000001</v>
      </c>
      <c r="E4882" s="5">
        <v>2</v>
      </c>
      <c r="P4882">
        <v>1</v>
      </c>
      <c r="Q4882" t="str">
        <f>CONCATENATE(C4882,E4882,G4882,I4882)</f>
        <v>2</v>
      </c>
    </row>
    <row r="4883" spans="1:17" x14ac:dyDescent="0.25">
      <c r="A4883">
        <v>5468</v>
      </c>
      <c r="D4883">
        <v>126.97029600000002</v>
      </c>
      <c r="E4883" s="5">
        <v>2</v>
      </c>
      <c r="P4883">
        <v>1</v>
      </c>
      <c r="Q4883" t="str">
        <f>CONCATENATE(C4883,E4883,G4883,I4883)</f>
        <v>2</v>
      </c>
    </row>
    <row r="4884" spans="1:17" x14ac:dyDescent="0.25">
      <c r="A4884">
        <v>5469</v>
      </c>
      <c r="D4884">
        <v>126.96021000000002</v>
      </c>
      <c r="E4884" s="5">
        <v>2</v>
      </c>
      <c r="P4884">
        <v>1</v>
      </c>
      <c r="Q4884" t="str">
        <f>CONCATENATE(C4884,E4884,G4884,I4884)</f>
        <v>2</v>
      </c>
    </row>
    <row r="4885" spans="1:17" x14ac:dyDescent="0.25">
      <c r="A4885">
        <v>5470</v>
      </c>
      <c r="D4885">
        <v>126.97471700000001</v>
      </c>
      <c r="E4885" s="5">
        <v>2</v>
      </c>
      <c r="P4885">
        <v>1</v>
      </c>
      <c r="Q4885" t="str">
        <f>CONCATENATE(C4885,E4885,G4885,I4885)</f>
        <v>2</v>
      </c>
    </row>
    <row r="4886" spans="1:17" x14ac:dyDescent="0.25">
      <c r="A4886">
        <v>5471</v>
      </c>
      <c r="D4886">
        <v>126.98675700000001</v>
      </c>
      <c r="E4886" s="5">
        <v>2</v>
      </c>
      <c r="P4886">
        <v>1</v>
      </c>
      <c r="Q4886" t="str">
        <f>CONCATENATE(C4886,E4886,G4886,I4886)</f>
        <v>2</v>
      </c>
    </row>
    <row r="4887" spans="1:17" x14ac:dyDescent="0.25">
      <c r="A4887">
        <v>5472</v>
      </c>
      <c r="D4887">
        <v>126.987786</v>
      </c>
      <c r="E4887" s="5">
        <v>2</v>
      </c>
      <c r="P4887">
        <v>1</v>
      </c>
      <c r="Q4887" t="str">
        <f>CONCATENATE(C4887,E4887,G4887,I4887)</f>
        <v>2</v>
      </c>
    </row>
    <row r="4888" spans="1:17" x14ac:dyDescent="0.25">
      <c r="A4888">
        <v>5473</v>
      </c>
      <c r="D4888">
        <v>126.97765100000001</v>
      </c>
      <c r="E4888" s="5">
        <v>2</v>
      </c>
      <c r="P4888">
        <v>1</v>
      </c>
      <c r="Q4888" t="str">
        <f>CONCATENATE(C4888,E4888,G4888,I4888)</f>
        <v>2</v>
      </c>
    </row>
    <row r="4889" spans="1:17" x14ac:dyDescent="0.25">
      <c r="A4889">
        <v>5474</v>
      </c>
      <c r="B4889">
        <v>133.78671800000001</v>
      </c>
      <c r="C4889" s="2">
        <v>1</v>
      </c>
      <c r="D4889">
        <v>126.97765100000001</v>
      </c>
      <c r="E4889" s="5">
        <v>2</v>
      </c>
      <c r="P4889">
        <v>2</v>
      </c>
      <c r="Q4889" t="str">
        <f>CONCATENATE(C4889,E4889,G4889,I4889)</f>
        <v>12</v>
      </c>
    </row>
    <row r="4890" spans="1:17" x14ac:dyDescent="0.25">
      <c r="A4890">
        <v>5475</v>
      </c>
      <c r="B4890">
        <v>133.86240100000001</v>
      </c>
      <c r="C4890" s="2">
        <v>1</v>
      </c>
      <c r="D4890">
        <v>126.95522000000001</v>
      </c>
      <c r="E4890" s="5">
        <v>2</v>
      </c>
      <c r="P4890">
        <v>2</v>
      </c>
      <c r="Q4890" t="str">
        <f>CONCATENATE(C4890,E4890,G4890,I4890)</f>
        <v>12</v>
      </c>
    </row>
    <row r="4891" spans="1:17" x14ac:dyDescent="0.25">
      <c r="A4891">
        <v>5476</v>
      </c>
      <c r="B4891">
        <v>133.80256400000002</v>
      </c>
      <c r="C4891" s="2">
        <v>1</v>
      </c>
      <c r="D4891">
        <v>126.95522000000001</v>
      </c>
      <c r="E4891" s="5">
        <v>2</v>
      </c>
      <c r="P4891">
        <v>2</v>
      </c>
      <c r="Q4891" t="str">
        <f>CONCATENATE(C4891,E4891,G4891,I4891)</f>
        <v>12</v>
      </c>
    </row>
    <row r="4892" spans="1:17" x14ac:dyDescent="0.25">
      <c r="A4892">
        <v>5477</v>
      </c>
      <c r="B4892">
        <v>133.81985200000003</v>
      </c>
      <c r="C4892" s="2">
        <v>1</v>
      </c>
      <c r="P4892">
        <v>1</v>
      </c>
      <c r="Q4892" t="str">
        <f>CONCATENATE(C4892,E4892,G4892,I4892)</f>
        <v>1</v>
      </c>
    </row>
    <row r="4893" spans="1:17" x14ac:dyDescent="0.25">
      <c r="A4893">
        <v>5478</v>
      </c>
      <c r="B4893">
        <v>133.82546000000002</v>
      </c>
      <c r="C4893" s="2">
        <v>1</v>
      </c>
      <c r="P4893">
        <v>1</v>
      </c>
      <c r="Q4893" t="str">
        <f>CONCATENATE(C4893,E4893,G4893,I4893)</f>
        <v>1</v>
      </c>
    </row>
    <row r="4894" spans="1:17" x14ac:dyDescent="0.25">
      <c r="A4894">
        <v>5479</v>
      </c>
      <c r="B4894">
        <v>133.778333</v>
      </c>
      <c r="C4894" s="2">
        <v>1</v>
      </c>
      <c r="P4894">
        <v>1</v>
      </c>
      <c r="Q4894" t="str">
        <f>CONCATENATE(C4894,E4894,G4894,I4894)</f>
        <v>1</v>
      </c>
    </row>
    <row r="4895" spans="1:17" x14ac:dyDescent="0.25">
      <c r="A4895">
        <v>5480</v>
      </c>
      <c r="B4895">
        <v>133.78435200000001</v>
      </c>
      <c r="C4895" s="2">
        <v>1</v>
      </c>
      <c r="H4895">
        <v>131.30637100000001</v>
      </c>
      <c r="I4895" s="3">
        <v>4</v>
      </c>
      <c r="P4895">
        <v>2</v>
      </c>
      <c r="Q4895" t="str">
        <f>CONCATENATE(C4895,E4895,G4895,I4895)</f>
        <v>14</v>
      </c>
    </row>
    <row r="4896" spans="1:17" x14ac:dyDescent="0.25">
      <c r="A4896">
        <v>5481</v>
      </c>
      <c r="B4896">
        <v>133.75857999999999</v>
      </c>
      <c r="C4896" s="2">
        <v>1</v>
      </c>
      <c r="H4896">
        <v>131.39851100000001</v>
      </c>
      <c r="I4896" s="3">
        <v>4</v>
      </c>
      <c r="P4896">
        <v>2</v>
      </c>
      <c r="Q4896" t="str">
        <f>CONCATENATE(C4896,E4896,G4896,I4896)</f>
        <v>14</v>
      </c>
    </row>
    <row r="4897" spans="1:17" x14ac:dyDescent="0.25">
      <c r="A4897">
        <v>5482</v>
      </c>
      <c r="B4897">
        <v>133.78671800000001</v>
      </c>
      <c r="C4897" s="2">
        <v>1</v>
      </c>
      <c r="F4897">
        <v>132.480054</v>
      </c>
      <c r="G4897" s="4">
        <v>3</v>
      </c>
      <c r="H4897">
        <v>131.392392</v>
      </c>
      <c r="I4897" s="3">
        <v>4</v>
      </c>
      <c r="P4897">
        <v>3</v>
      </c>
      <c r="Q4897" t="str">
        <f>CONCATENATE(C4897,E4897,G4897,I4897)</f>
        <v>134</v>
      </c>
    </row>
    <row r="4898" spans="1:17" x14ac:dyDescent="0.25">
      <c r="A4898">
        <v>5483</v>
      </c>
      <c r="B4898">
        <v>133.78671800000001</v>
      </c>
      <c r="C4898" s="2">
        <v>1</v>
      </c>
      <c r="F4898">
        <v>132.523572</v>
      </c>
      <c r="G4898" s="4">
        <v>3</v>
      </c>
      <c r="H4898">
        <v>131.38966100000002</v>
      </c>
      <c r="I4898" s="3">
        <v>4</v>
      </c>
      <c r="P4898">
        <v>3</v>
      </c>
      <c r="Q4898" t="str">
        <f>CONCATENATE(C4898,E4898,G4898,I4898)</f>
        <v>134</v>
      </c>
    </row>
    <row r="4899" spans="1:17" x14ac:dyDescent="0.25">
      <c r="A4899">
        <v>5484</v>
      </c>
      <c r="F4899">
        <v>132.51991800000002</v>
      </c>
      <c r="G4899" s="4">
        <v>3</v>
      </c>
      <c r="H4899">
        <v>131.37042300000002</v>
      </c>
      <c r="I4899" s="3">
        <v>4</v>
      </c>
      <c r="P4899">
        <v>2</v>
      </c>
      <c r="Q4899" t="str">
        <f>CONCATENATE(C4899,E4899,G4899,I4899)</f>
        <v>34</v>
      </c>
    </row>
    <row r="4900" spans="1:17" x14ac:dyDescent="0.25">
      <c r="A4900">
        <v>5485</v>
      </c>
      <c r="F4900">
        <v>132.52145899999999</v>
      </c>
      <c r="G4900" s="4">
        <v>3</v>
      </c>
      <c r="H4900">
        <v>131.396299</v>
      </c>
      <c r="I4900" s="3">
        <v>4</v>
      </c>
      <c r="P4900">
        <v>2</v>
      </c>
      <c r="Q4900" t="str">
        <f>CONCATENATE(C4900,E4900,G4900,I4900)</f>
        <v>34</v>
      </c>
    </row>
    <row r="4901" spans="1:17" x14ac:dyDescent="0.25">
      <c r="A4901">
        <v>5486</v>
      </c>
      <c r="F4901">
        <v>132.56519000000003</v>
      </c>
      <c r="G4901" s="4">
        <v>3</v>
      </c>
      <c r="H4901">
        <v>131.387609</v>
      </c>
      <c r="I4901" s="3">
        <v>4</v>
      </c>
      <c r="P4901">
        <v>2</v>
      </c>
      <c r="Q4901" t="str">
        <f>CONCATENATE(C4901,E4901,G4901,I4901)</f>
        <v>34</v>
      </c>
    </row>
    <row r="4902" spans="1:17" x14ac:dyDescent="0.25">
      <c r="A4902">
        <v>5487</v>
      </c>
      <c r="F4902">
        <v>132.57692500000002</v>
      </c>
      <c r="G4902" s="4">
        <v>3</v>
      </c>
      <c r="H4902">
        <v>131.36028800000003</v>
      </c>
      <c r="I4902" s="3">
        <v>4</v>
      </c>
      <c r="P4902">
        <v>2</v>
      </c>
      <c r="Q4902" t="str">
        <f>CONCATENATE(C4902,E4902,G4902,I4902)</f>
        <v>34</v>
      </c>
    </row>
    <row r="4903" spans="1:17" x14ac:dyDescent="0.25">
      <c r="A4903">
        <v>5488</v>
      </c>
      <c r="F4903">
        <v>132.56828000000002</v>
      </c>
      <c r="G4903" s="4">
        <v>3</v>
      </c>
      <c r="H4903">
        <v>131.40124200000002</v>
      </c>
      <c r="I4903" s="3">
        <v>4</v>
      </c>
      <c r="P4903">
        <v>2</v>
      </c>
      <c r="Q4903" t="str">
        <f>CONCATENATE(C4903,E4903,G4903,I4903)</f>
        <v>34</v>
      </c>
    </row>
    <row r="4904" spans="1:17" x14ac:dyDescent="0.25">
      <c r="A4904">
        <v>5489</v>
      </c>
      <c r="D4904">
        <v>154.47825</v>
      </c>
      <c r="E4904" s="5">
        <v>2</v>
      </c>
      <c r="F4904">
        <v>132.56870000000001</v>
      </c>
      <c r="G4904" s="4">
        <v>3</v>
      </c>
      <c r="H4904">
        <v>131.418115</v>
      </c>
      <c r="I4904" s="3">
        <v>4</v>
      </c>
      <c r="P4904">
        <v>3</v>
      </c>
      <c r="Q4904" t="str">
        <f>CONCATENATE(C4904,E4904,G4904,I4904)</f>
        <v>234</v>
      </c>
    </row>
    <row r="4905" spans="1:17" x14ac:dyDescent="0.25">
      <c r="A4905">
        <v>5490</v>
      </c>
      <c r="D4905">
        <v>154.50005899999999</v>
      </c>
      <c r="E4905" s="5">
        <v>2</v>
      </c>
      <c r="F4905">
        <v>132.55809500000001</v>
      </c>
      <c r="G4905" s="4">
        <v>3</v>
      </c>
      <c r="H4905">
        <v>131.47707500000001</v>
      </c>
      <c r="I4905" s="3">
        <v>4</v>
      </c>
      <c r="P4905">
        <v>3</v>
      </c>
      <c r="Q4905" t="str">
        <f>CONCATENATE(C4905,E4905,G4905,I4905)</f>
        <v>234</v>
      </c>
    </row>
    <row r="4906" spans="1:17" x14ac:dyDescent="0.25">
      <c r="A4906">
        <v>5491</v>
      </c>
      <c r="D4906">
        <v>154.429654</v>
      </c>
      <c r="E4906" s="5">
        <v>2</v>
      </c>
      <c r="F4906">
        <v>132.57265200000001</v>
      </c>
      <c r="G4906" s="4">
        <v>3</v>
      </c>
      <c r="H4906">
        <v>131.30637100000001</v>
      </c>
      <c r="I4906" s="3">
        <v>4</v>
      </c>
      <c r="P4906">
        <v>3</v>
      </c>
      <c r="Q4906" t="str">
        <f>CONCATENATE(C4906,E4906,G4906,I4906)</f>
        <v>234</v>
      </c>
    </row>
    <row r="4907" spans="1:17" x14ac:dyDescent="0.25">
      <c r="A4907">
        <v>5492</v>
      </c>
      <c r="D4907">
        <v>154.50513999999998</v>
      </c>
      <c r="E4907" s="5">
        <v>2</v>
      </c>
      <c r="F4907">
        <v>132.600019</v>
      </c>
      <c r="G4907" s="4">
        <v>3</v>
      </c>
      <c r="P4907">
        <v>2</v>
      </c>
      <c r="Q4907" t="str">
        <f>CONCATENATE(C4907,E4907,G4907,I4907)</f>
        <v>23</v>
      </c>
    </row>
    <row r="4908" spans="1:17" x14ac:dyDescent="0.25">
      <c r="A4908">
        <v>5493</v>
      </c>
      <c r="D4908">
        <v>154.48507499999999</v>
      </c>
      <c r="E4908" s="5">
        <v>2</v>
      </c>
      <c r="F4908">
        <v>132.480054</v>
      </c>
      <c r="G4908" s="4">
        <v>3</v>
      </c>
      <c r="P4908">
        <v>2</v>
      </c>
      <c r="Q4908" t="str">
        <f>CONCATENATE(C4908,E4908,G4908,I4908)</f>
        <v>23</v>
      </c>
    </row>
    <row r="4909" spans="1:17" x14ac:dyDescent="0.25">
      <c r="A4909">
        <v>5494</v>
      </c>
      <c r="D4909">
        <v>154.45330999999999</v>
      </c>
      <c r="E4909" s="5">
        <v>2</v>
      </c>
      <c r="P4909">
        <v>1</v>
      </c>
      <c r="Q4909" t="str">
        <f>CONCATENATE(C4909,E4909,G4909,I4909)</f>
        <v>2</v>
      </c>
    </row>
    <row r="4910" spans="1:17" x14ac:dyDescent="0.25">
      <c r="A4910">
        <v>5495</v>
      </c>
      <c r="D4910">
        <v>154.47722399999998</v>
      </c>
      <c r="E4910" s="5">
        <v>2</v>
      </c>
      <c r="P4910">
        <v>1</v>
      </c>
      <c r="Q4910" t="str">
        <f>CONCATENATE(C4910,E4910,G4910,I4910)</f>
        <v>2</v>
      </c>
    </row>
    <row r="4911" spans="1:17" x14ac:dyDescent="0.25">
      <c r="A4911">
        <v>5496</v>
      </c>
      <c r="D4911">
        <v>154.434991</v>
      </c>
      <c r="E4911" s="5">
        <v>2</v>
      </c>
      <c r="P4911">
        <v>1</v>
      </c>
      <c r="Q4911" t="str">
        <f>CONCATENATE(C4911,E4911,G4911,I4911)</f>
        <v>2</v>
      </c>
    </row>
    <row r="4912" spans="1:17" x14ac:dyDescent="0.25">
      <c r="A4912">
        <v>5497</v>
      </c>
      <c r="D4912">
        <v>154.380134</v>
      </c>
      <c r="E4912" s="5">
        <v>2</v>
      </c>
      <c r="P4912">
        <v>1</v>
      </c>
      <c r="Q4912" t="str">
        <f>CONCATENATE(C4912,E4912,G4912,I4912)</f>
        <v>2</v>
      </c>
    </row>
    <row r="4913" spans="1:17" x14ac:dyDescent="0.25">
      <c r="A4913">
        <v>5498</v>
      </c>
      <c r="B4913">
        <v>159.60975299999998</v>
      </c>
      <c r="C4913" s="2">
        <v>1</v>
      </c>
      <c r="D4913">
        <v>154.389884</v>
      </c>
      <c r="E4913" s="5">
        <v>2</v>
      </c>
      <c r="P4913">
        <v>2</v>
      </c>
      <c r="Q4913" t="str">
        <f>CONCATENATE(C4913,E4913,G4913,I4913)</f>
        <v>12</v>
      </c>
    </row>
    <row r="4914" spans="1:17" x14ac:dyDescent="0.25">
      <c r="A4914">
        <v>5499</v>
      </c>
      <c r="B4914">
        <v>159.588199</v>
      </c>
      <c r="C4914" s="2">
        <v>1</v>
      </c>
      <c r="D4914">
        <v>154.43914699999999</v>
      </c>
      <c r="E4914" s="5">
        <v>2</v>
      </c>
      <c r="P4914">
        <v>2</v>
      </c>
      <c r="Q4914" t="str">
        <f>CONCATENATE(C4914,E4914,G4914,I4914)</f>
        <v>12</v>
      </c>
    </row>
    <row r="4915" spans="1:17" x14ac:dyDescent="0.25">
      <c r="A4915">
        <v>5500</v>
      </c>
      <c r="B4915">
        <v>159.58245199999999</v>
      </c>
      <c r="C4915" s="2">
        <v>1</v>
      </c>
      <c r="D4915">
        <v>154.47825</v>
      </c>
      <c r="E4915" s="5">
        <v>2</v>
      </c>
      <c r="P4915">
        <v>2</v>
      </c>
      <c r="Q4915" t="str">
        <f>CONCATENATE(C4915,E4915,G4915,I4915)</f>
        <v>12</v>
      </c>
    </row>
    <row r="4916" spans="1:17" x14ac:dyDescent="0.25">
      <c r="A4916">
        <v>5501</v>
      </c>
      <c r="B4916">
        <v>159.574806</v>
      </c>
      <c r="C4916" s="2">
        <v>1</v>
      </c>
      <c r="D4916">
        <v>154.47825</v>
      </c>
      <c r="E4916" s="5">
        <v>2</v>
      </c>
      <c r="P4916">
        <v>2</v>
      </c>
      <c r="Q4916" t="str">
        <f>CONCATENATE(C4916,E4916,G4916,I4916)</f>
        <v>12</v>
      </c>
    </row>
    <row r="4917" spans="1:17" x14ac:dyDescent="0.25">
      <c r="A4917">
        <v>5502</v>
      </c>
      <c r="B4917">
        <v>159.57906600000001</v>
      </c>
      <c r="C4917" s="2">
        <v>1</v>
      </c>
      <c r="P4917">
        <v>1</v>
      </c>
      <c r="Q4917" t="str">
        <f>CONCATENATE(C4917,E4917,G4917,I4917)</f>
        <v>1</v>
      </c>
    </row>
    <row r="4918" spans="1:17" x14ac:dyDescent="0.25">
      <c r="A4918">
        <v>5503</v>
      </c>
      <c r="B4918">
        <v>159.552278</v>
      </c>
      <c r="C4918" s="2">
        <v>1</v>
      </c>
      <c r="P4918">
        <v>1</v>
      </c>
      <c r="Q4918" t="str">
        <f>CONCATENATE(C4918,E4918,G4918,I4918)</f>
        <v>1</v>
      </c>
    </row>
    <row r="4919" spans="1:17" x14ac:dyDescent="0.25">
      <c r="A4919">
        <v>5504</v>
      </c>
      <c r="B4919">
        <v>159.52908299999999</v>
      </c>
      <c r="C4919" s="2">
        <v>1</v>
      </c>
      <c r="H4919">
        <v>156.451044</v>
      </c>
      <c r="I4919" s="3">
        <v>4</v>
      </c>
      <c r="P4919">
        <v>2</v>
      </c>
      <c r="Q4919" t="str">
        <f>CONCATENATE(C4919,E4919,G4919,I4919)</f>
        <v>14</v>
      </c>
    </row>
    <row r="4920" spans="1:17" x14ac:dyDescent="0.25">
      <c r="A4920">
        <v>5505</v>
      </c>
      <c r="B4920">
        <v>159.48372000000001</v>
      </c>
      <c r="C4920" s="2">
        <v>1</v>
      </c>
      <c r="H4920">
        <v>156.40244799999999</v>
      </c>
      <c r="I4920" s="3">
        <v>4</v>
      </c>
      <c r="P4920">
        <v>2</v>
      </c>
      <c r="Q4920" t="str">
        <f>CONCATENATE(C4920,E4920,G4920,I4920)</f>
        <v>14</v>
      </c>
    </row>
    <row r="4921" spans="1:17" x14ac:dyDescent="0.25">
      <c r="A4921">
        <v>5506</v>
      </c>
      <c r="B4921">
        <v>159.50850600000001</v>
      </c>
      <c r="C4921" s="2">
        <v>1</v>
      </c>
      <c r="F4921">
        <v>157.710083</v>
      </c>
      <c r="G4921" s="4">
        <v>3</v>
      </c>
      <c r="H4921">
        <v>156.36344800000001</v>
      </c>
      <c r="I4921" s="3">
        <v>4</v>
      </c>
      <c r="P4921">
        <v>3</v>
      </c>
      <c r="Q4921" t="str">
        <f>CONCATENATE(C4921,E4921,G4921,I4921)</f>
        <v>134</v>
      </c>
    </row>
    <row r="4922" spans="1:17" x14ac:dyDescent="0.25">
      <c r="A4922">
        <v>5507</v>
      </c>
      <c r="B4922">
        <v>159.52661999999998</v>
      </c>
      <c r="C4922" s="2">
        <v>1</v>
      </c>
      <c r="F4922">
        <v>157.653122</v>
      </c>
      <c r="G4922" s="4">
        <v>3</v>
      </c>
      <c r="H4922">
        <v>156.36483299999998</v>
      </c>
      <c r="I4922" s="3">
        <v>4</v>
      </c>
      <c r="P4922">
        <v>3</v>
      </c>
      <c r="Q4922" t="str">
        <f>CONCATENATE(C4922,E4922,G4922,I4922)</f>
        <v>134</v>
      </c>
    </row>
    <row r="4923" spans="1:17" x14ac:dyDescent="0.25">
      <c r="A4923">
        <v>5508</v>
      </c>
      <c r="B4923">
        <v>159.60975299999998</v>
      </c>
      <c r="C4923" s="2">
        <v>1</v>
      </c>
      <c r="F4923">
        <v>157.64255199999999</v>
      </c>
      <c r="G4923" s="4">
        <v>3</v>
      </c>
      <c r="H4923">
        <v>156.332607</v>
      </c>
      <c r="I4923" s="3">
        <v>4</v>
      </c>
      <c r="P4923">
        <v>3</v>
      </c>
      <c r="Q4923" t="str">
        <f>CONCATENATE(C4923,E4923,G4923,I4923)</f>
        <v>134</v>
      </c>
    </row>
    <row r="4924" spans="1:17" x14ac:dyDescent="0.25">
      <c r="A4924">
        <v>5509</v>
      </c>
      <c r="F4924">
        <v>157.61925399999998</v>
      </c>
      <c r="G4924" s="4">
        <v>3</v>
      </c>
      <c r="H4924">
        <v>156.349233</v>
      </c>
      <c r="I4924" s="3">
        <v>4</v>
      </c>
      <c r="P4924">
        <v>2</v>
      </c>
      <c r="Q4924" t="str">
        <f>CONCATENATE(C4924,E4924,G4924,I4924)</f>
        <v>34</v>
      </c>
    </row>
    <row r="4925" spans="1:17" x14ac:dyDescent="0.25">
      <c r="A4925">
        <v>5510</v>
      </c>
      <c r="F4925">
        <v>157.64219199999999</v>
      </c>
      <c r="G4925" s="4">
        <v>3</v>
      </c>
      <c r="H4925">
        <v>156.38638599999999</v>
      </c>
      <c r="I4925" s="3">
        <v>4</v>
      </c>
      <c r="P4925">
        <v>2</v>
      </c>
      <c r="Q4925" t="str">
        <f>CONCATENATE(C4925,E4925,G4925,I4925)</f>
        <v>34</v>
      </c>
    </row>
    <row r="4926" spans="1:17" x14ac:dyDescent="0.25">
      <c r="A4926">
        <v>5511</v>
      </c>
      <c r="F4926">
        <v>157.646041</v>
      </c>
      <c r="G4926" s="4">
        <v>3</v>
      </c>
      <c r="H4926">
        <v>156.335891</v>
      </c>
      <c r="I4926" s="3">
        <v>4</v>
      </c>
      <c r="P4926">
        <v>2</v>
      </c>
      <c r="Q4926" t="str">
        <f>CONCATENATE(C4926,E4926,G4926,I4926)</f>
        <v>34</v>
      </c>
    </row>
    <row r="4927" spans="1:17" x14ac:dyDescent="0.25">
      <c r="A4927">
        <v>5512</v>
      </c>
      <c r="F4927">
        <v>157.66436099999999</v>
      </c>
      <c r="G4927" s="4">
        <v>3</v>
      </c>
      <c r="H4927">
        <v>156.40470599999998</v>
      </c>
      <c r="I4927" s="3">
        <v>4</v>
      </c>
      <c r="P4927">
        <v>2</v>
      </c>
      <c r="Q4927" t="str">
        <f>CONCATENATE(C4927,E4927,G4927,I4927)</f>
        <v>34</v>
      </c>
    </row>
    <row r="4928" spans="1:17" x14ac:dyDescent="0.25">
      <c r="A4928">
        <v>5513</v>
      </c>
      <c r="F4928">
        <v>157.66451499999999</v>
      </c>
      <c r="G4928" s="4">
        <v>3</v>
      </c>
      <c r="H4928">
        <v>156.37904800000001</v>
      </c>
      <c r="I4928" s="3">
        <v>4</v>
      </c>
      <c r="P4928">
        <v>2</v>
      </c>
      <c r="Q4928" t="str">
        <f>CONCATENATE(C4928,E4928,G4928,I4928)</f>
        <v>34</v>
      </c>
    </row>
    <row r="4929" spans="1:17" x14ac:dyDescent="0.25">
      <c r="A4929">
        <v>5514</v>
      </c>
      <c r="F4929">
        <v>157.654201</v>
      </c>
      <c r="G4929" s="4">
        <v>3</v>
      </c>
      <c r="H4929">
        <v>156.41250500000001</v>
      </c>
      <c r="I4929" s="3">
        <v>4</v>
      </c>
      <c r="P4929">
        <v>2</v>
      </c>
      <c r="Q4929" t="str">
        <f>CONCATENATE(C4929,E4929,G4929,I4929)</f>
        <v>34</v>
      </c>
    </row>
    <row r="4930" spans="1:17" x14ac:dyDescent="0.25">
      <c r="A4930">
        <v>5515</v>
      </c>
      <c r="F4930">
        <v>157.69489399999998</v>
      </c>
      <c r="G4930" s="4">
        <v>3</v>
      </c>
      <c r="H4930">
        <v>156.451044</v>
      </c>
      <c r="I4930" s="3">
        <v>4</v>
      </c>
      <c r="P4930">
        <v>2</v>
      </c>
      <c r="Q4930" t="str">
        <f>CONCATENATE(C4930,E4930,G4930,I4930)</f>
        <v>34</v>
      </c>
    </row>
    <row r="4931" spans="1:17" x14ac:dyDescent="0.25">
      <c r="A4931">
        <v>5516</v>
      </c>
      <c r="D4931">
        <v>172.67368999999999</v>
      </c>
      <c r="E4931" s="5">
        <v>2</v>
      </c>
      <c r="F4931">
        <v>157.80429999999998</v>
      </c>
      <c r="G4931" s="4">
        <v>3</v>
      </c>
      <c r="P4931">
        <v>2</v>
      </c>
      <c r="Q4931" t="str">
        <f>CONCATENATE(C4931,E4931,G4931,I4931)</f>
        <v>23</v>
      </c>
    </row>
    <row r="4932" spans="1:17" x14ac:dyDescent="0.25">
      <c r="A4932">
        <v>5517</v>
      </c>
      <c r="D4932">
        <v>172.747739</v>
      </c>
      <c r="E4932" s="5">
        <v>2</v>
      </c>
      <c r="F4932">
        <v>157.710083</v>
      </c>
      <c r="G4932" s="4">
        <v>3</v>
      </c>
      <c r="P4932">
        <v>2</v>
      </c>
      <c r="Q4932" t="str">
        <f>CONCATENATE(C4932,E4932,G4932,I4932)</f>
        <v>23</v>
      </c>
    </row>
    <row r="4933" spans="1:17" x14ac:dyDescent="0.25">
      <c r="A4933">
        <v>5518</v>
      </c>
      <c r="D4933">
        <v>172.772626</v>
      </c>
      <c r="E4933" s="5">
        <v>2</v>
      </c>
      <c r="P4933">
        <v>1</v>
      </c>
      <c r="Q4933" t="str">
        <f>CONCATENATE(C4933,E4933,G4933,I4933)</f>
        <v>2</v>
      </c>
    </row>
    <row r="4934" spans="1:17" x14ac:dyDescent="0.25">
      <c r="A4934">
        <v>5519</v>
      </c>
      <c r="D4934">
        <v>172.76318499999999</v>
      </c>
      <c r="E4934" s="5">
        <v>2</v>
      </c>
      <c r="P4934">
        <v>1</v>
      </c>
      <c r="Q4934" t="str">
        <f>CONCATENATE(C4934,E4934,G4934,I4934)</f>
        <v>2</v>
      </c>
    </row>
    <row r="4935" spans="1:17" x14ac:dyDescent="0.25">
      <c r="A4935">
        <v>5520</v>
      </c>
      <c r="D4935">
        <v>172.76313299999998</v>
      </c>
      <c r="E4935" s="5">
        <v>2</v>
      </c>
      <c r="P4935">
        <v>1</v>
      </c>
      <c r="Q4935" t="str">
        <f>CONCATENATE(C4935,E4935,G4935,I4935)</f>
        <v>2</v>
      </c>
    </row>
    <row r="4936" spans="1:17" x14ac:dyDescent="0.25">
      <c r="A4936">
        <v>5521</v>
      </c>
      <c r="D4936">
        <v>172.726134</v>
      </c>
      <c r="E4936" s="5">
        <v>2</v>
      </c>
      <c r="P4936">
        <v>1</v>
      </c>
      <c r="Q4936" t="str">
        <f>CONCATENATE(C4936,E4936,G4936,I4936)</f>
        <v>2</v>
      </c>
    </row>
    <row r="4937" spans="1:17" x14ac:dyDescent="0.25">
      <c r="A4937">
        <v>5522</v>
      </c>
      <c r="D4937">
        <v>172.68097599999999</v>
      </c>
      <c r="E4937" s="5">
        <v>2</v>
      </c>
      <c r="P4937">
        <v>1</v>
      </c>
      <c r="Q4937" t="str">
        <f>CONCATENATE(C4937,E4937,G4937,I4937)</f>
        <v>2</v>
      </c>
    </row>
    <row r="4938" spans="1:17" x14ac:dyDescent="0.25">
      <c r="A4938">
        <v>5523</v>
      </c>
      <c r="B4938">
        <v>179.50570199999999</v>
      </c>
      <c r="C4938" s="2">
        <v>1</v>
      </c>
      <c r="D4938">
        <v>172.68185</v>
      </c>
      <c r="E4938" s="5">
        <v>2</v>
      </c>
      <c r="P4938">
        <v>2</v>
      </c>
      <c r="Q4938" t="str">
        <f>CONCATENATE(C4938,E4938,G4938,I4938)</f>
        <v>12</v>
      </c>
    </row>
    <row r="4939" spans="1:17" x14ac:dyDescent="0.25">
      <c r="A4939">
        <v>5524</v>
      </c>
      <c r="B4939">
        <v>179.535155</v>
      </c>
      <c r="C4939" s="2">
        <v>1</v>
      </c>
      <c r="D4939">
        <v>172.69319099999998</v>
      </c>
      <c r="E4939" s="5">
        <v>2</v>
      </c>
      <c r="P4939">
        <v>2</v>
      </c>
      <c r="Q4939" t="str">
        <f>CONCATENATE(C4939,E4939,G4939,I4939)</f>
        <v>12</v>
      </c>
    </row>
    <row r="4940" spans="1:17" x14ac:dyDescent="0.25">
      <c r="A4940">
        <v>5525</v>
      </c>
      <c r="B4940">
        <v>179.545062</v>
      </c>
      <c r="C4940" s="2">
        <v>1</v>
      </c>
      <c r="D4940">
        <v>172.66239999999999</v>
      </c>
      <c r="E4940" s="5">
        <v>2</v>
      </c>
      <c r="P4940">
        <v>2</v>
      </c>
      <c r="Q4940" t="str">
        <f>CONCATENATE(C4940,E4940,G4940,I4940)</f>
        <v>12</v>
      </c>
    </row>
    <row r="4941" spans="1:17" x14ac:dyDescent="0.25">
      <c r="A4941">
        <v>5526</v>
      </c>
      <c r="B4941">
        <v>179.54285399999998</v>
      </c>
      <c r="C4941" s="2">
        <v>1</v>
      </c>
      <c r="D4941">
        <v>172.67368999999999</v>
      </c>
      <c r="E4941" s="5">
        <v>2</v>
      </c>
      <c r="P4941">
        <v>2</v>
      </c>
      <c r="Q4941" t="str">
        <f>CONCATENATE(C4941,E4941,G4941,I4941)</f>
        <v>12</v>
      </c>
    </row>
    <row r="4942" spans="1:17" x14ac:dyDescent="0.25">
      <c r="A4942">
        <v>5527</v>
      </c>
      <c r="B4942">
        <v>179.56368900000001</v>
      </c>
      <c r="C4942" s="2">
        <v>1</v>
      </c>
      <c r="P4942">
        <v>1</v>
      </c>
      <c r="Q4942" t="str">
        <f>CONCATENATE(C4942,E4942,G4942,I4942)</f>
        <v>1</v>
      </c>
    </row>
    <row r="4943" spans="1:17" x14ac:dyDescent="0.25">
      <c r="A4943">
        <v>5528</v>
      </c>
      <c r="B4943">
        <v>179.55532399999998</v>
      </c>
      <c r="C4943" s="2">
        <v>1</v>
      </c>
      <c r="P4943">
        <v>1</v>
      </c>
      <c r="Q4943" t="str">
        <f>CONCATENATE(C4943,E4943,G4943,I4943)</f>
        <v>1</v>
      </c>
    </row>
    <row r="4944" spans="1:17" x14ac:dyDescent="0.25">
      <c r="A4944">
        <v>5529</v>
      </c>
      <c r="B4944">
        <v>179.56984599999998</v>
      </c>
      <c r="C4944" s="2">
        <v>1</v>
      </c>
      <c r="P4944">
        <v>1</v>
      </c>
      <c r="Q4944" t="str">
        <f>CONCATENATE(C4944,E4944,G4944,I4944)</f>
        <v>1</v>
      </c>
    </row>
    <row r="4945" spans="1:17" x14ac:dyDescent="0.25">
      <c r="A4945">
        <v>5530</v>
      </c>
      <c r="B4945">
        <v>179.533107</v>
      </c>
      <c r="C4945" s="2">
        <v>1</v>
      </c>
      <c r="H4945">
        <v>175.51028600000001</v>
      </c>
      <c r="I4945" s="3">
        <v>4</v>
      </c>
      <c r="P4945">
        <v>2</v>
      </c>
      <c r="Q4945" t="str">
        <f>CONCATENATE(C4945,E4945,G4945,I4945)</f>
        <v>14</v>
      </c>
    </row>
    <row r="4946" spans="1:17" x14ac:dyDescent="0.25">
      <c r="A4946">
        <v>5531</v>
      </c>
      <c r="B4946">
        <v>179.52125100000001</v>
      </c>
      <c r="C4946" s="2">
        <v>1</v>
      </c>
      <c r="F4946">
        <v>177.33980700000001</v>
      </c>
      <c r="G4946" s="4">
        <v>3</v>
      </c>
      <c r="H4946">
        <v>175.57212199999998</v>
      </c>
      <c r="I4946" s="3">
        <v>4</v>
      </c>
      <c r="P4946">
        <v>3</v>
      </c>
      <c r="Q4946" t="str">
        <f>CONCATENATE(C4946,E4946,G4946,I4946)</f>
        <v>134</v>
      </c>
    </row>
    <row r="4947" spans="1:17" x14ac:dyDescent="0.25">
      <c r="A4947">
        <v>5532</v>
      </c>
      <c r="B4947">
        <v>179.56861799999999</v>
      </c>
      <c r="C4947" s="2">
        <v>1</v>
      </c>
      <c r="F4947">
        <v>177.31887</v>
      </c>
      <c r="G4947" s="4">
        <v>3</v>
      </c>
      <c r="H4947">
        <v>175.50684699999999</v>
      </c>
      <c r="I4947" s="3">
        <v>4</v>
      </c>
      <c r="P4947">
        <v>3</v>
      </c>
      <c r="Q4947" t="str">
        <f>CONCATENATE(C4947,E4947,G4947,I4947)</f>
        <v>134</v>
      </c>
    </row>
    <row r="4948" spans="1:17" x14ac:dyDescent="0.25">
      <c r="A4948">
        <v>5533</v>
      </c>
      <c r="B4948">
        <v>179.50570199999999</v>
      </c>
      <c r="C4948" s="2">
        <v>1</v>
      </c>
      <c r="F4948">
        <v>177.37577899999999</v>
      </c>
      <c r="G4948" s="4">
        <v>3</v>
      </c>
      <c r="H4948">
        <v>175.50592499999999</v>
      </c>
      <c r="I4948" s="3">
        <v>4</v>
      </c>
      <c r="P4948">
        <v>3</v>
      </c>
      <c r="Q4948" t="str">
        <f>CONCATENATE(C4948,E4948,G4948,I4948)</f>
        <v>134</v>
      </c>
    </row>
    <row r="4949" spans="1:17" x14ac:dyDescent="0.25">
      <c r="A4949">
        <v>5534</v>
      </c>
      <c r="F4949">
        <v>177.28433200000001</v>
      </c>
      <c r="G4949" s="4">
        <v>3</v>
      </c>
      <c r="H4949">
        <v>175.51485199999999</v>
      </c>
      <c r="I4949" s="3">
        <v>4</v>
      </c>
      <c r="P4949">
        <v>2</v>
      </c>
      <c r="Q4949" t="str">
        <f>CONCATENATE(C4949,E4949,G4949,I4949)</f>
        <v>34</v>
      </c>
    </row>
    <row r="4950" spans="1:17" x14ac:dyDescent="0.25">
      <c r="A4950">
        <v>5535</v>
      </c>
      <c r="F4950">
        <v>177.31763999999998</v>
      </c>
      <c r="G4950" s="4">
        <v>3</v>
      </c>
      <c r="H4950">
        <v>175.53871599999999</v>
      </c>
      <c r="I4950" s="3">
        <v>4</v>
      </c>
      <c r="P4950">
        <v>2</v>
      </c>
      <c r="Q4950" t="str">
        <f>CONCATENATE(C4950,E4950,G4950,I4950)</f>
        <v>34</v>
      </c>
    </row>
    <row r="4951" spans="1:17" x14ac:dyDescent="0.25">
      <c r="A4951">
        <v>5536</v>
      </c>
      <c r="F4951">
        <v>177.30167699999998</v>
      </c>
      <c r="G4951" s="4">
        <v>3</v>
      </c>
      <c r="H4951">
        <v>175.51808899999997</v>
      </c>
      <c r="I4951" s="3">
        <v>4</v>
      </c>
      <c r="P4951">
        <v>2</v>
      </c>
      <c r="Q4951" t="str">
        <f>CONCATENATE(C4951,E4951,G4951,I4951)</f>
        <v>34</v>
      </c>
    </row>
    <row r="4952" spans="1:17" x14ac:dyDescent="0.25">
      <c r="A4952">
        <v>5537</v>
      </c>
      <c r="F4952">
        <v>177.422372</v>
      </c>
      <c r="G4952" s="4">
        <v>3</v>
      </c>
      <c r="H4952">
        <v>175.521423</v>
      </c>
      <c r="I4952" s="3">
        <v>4</v>
      </c>
      <c r="P4952">
        <v>2</v>
      </c>
      <c r="Q4952" t="str">
        <f>CONCATENATE(C4952,E4952,G4952,I4952)</f>
        <v>34</v>
      </c>
    </row>
    <row r="4953" spans="1:17" x14ac:dyDescent="0.25">
      <c r="A4953">
        <v>5538</v>
      </c>
      <c r="F4953">
        <v>177.36936499999999</v>
      </c>
      <c r="G4953" s="4">
        <v>3</v>
      </c>
      <c r="H4953">
        <v>175.53948700000001</v>
      </c>
      <c r="I4953" s="3">
        <v>4</v>
      </c>
      <c r="P4953">
        <v>2</v>
      </c>
      <c r="Q4953" t="str">
        <f>CONCATENATE(C4953,E4953,G4953,I4953)</f>
        <v>34</v>
      </c>
    </row>
    <row r="4954" spans="1:17" x14ac:dyDescent="0.25">
      <c r="A4954">
        <v>5539</v>
      </c>
      <c r="F4954">
        <v>177.35550799999999</v>
      </c>
      <c r="G4954" s="4">
        <v>3</v>
      </c>
      <c r="H4954">
        <v>175.50120299999998</v>
      </c>
      <c r="I4954" s="3">
        <v>4</v>
      </c>
      <c r="P4954">
        <v>2</v>
      </c>
      <c r="Q4954" t="str">
        <f>CONCATENATE(C4954,E4954,G4954,I4954)</f>
        <v>34</v>
      </c>
    </row>
    <row r="4955" spans="1:17" x14ac:dyDescent="0.25">
      <c r="A4955">
        <v>5540</v>
      </c>
      <c r="D4955">
        <v>194.00345899999999</v>
      </c>
      <c r="E4955" s="5">
        <v>2</v>
      </c>
      <c r="F4955">
        <v>177.38470999999998</v>
      </c>
      <c r="G4955" s="4">
        <v>3</v>
      </c>
      <c r="H4955">
        <v>175.582437</v>
      </c>
      <c r="I4955" s="3">
        <v>4</v>
      </c>
      <c r="P4955">
        <v>3</v>
      </c>
      <c r="Q4955" t="str">
        <f>CONCATENATE(C4955,E4955,G4955,I4955)</f>
        <v>234</v>
      </c>
    </row>
    <row r="4956" spans="1:17" x14ac:dyDescent="0.25">
      <c r="A4956">
        <v>5541</v>
      </c>
      <c r="D4956">
        <v>193.89118099999999</v>
      </c>
      <c r="E4956" s="5">
        <v>2</v>
      </c>
      <c r="F4956">
        <v>177.37147099999999</v>
      </c>
      <c r="G4956" s="4">
        <v>3</v>
      </c>
      <c r="H4956">
        <v>175.51028600000001</v>
      </c>
      <c r="I4956" s="3">
        <v>4</v>
      </c>
      <c r="P4956">
        <v>3</v>
      </c>
      <c r="Q4956" t="str">
        <f>CONCATENATE(C4956,E4956,G4956,I4956)</f>
        <v>234</v>
      </c>
    </row>
    <row r="4957" spans="1:17" x14ac:dyDescent="0.25">
      <c r="A4957">
        <v>5542</v>
      </c>
      <c r="D4957">
        <v>193.971183</v>
      </c>
      <c r="E4957" s="5">
        <v>2</v>
      </c>
      <c r="F4957">
        <v>177.45285699999999</v>
      </c>
      <c r="G4957" s="4">
        <v>3</v>
      </c>
      <c r="P4957">
        <v>2</v>
      </c>
      <c r="Q4957" t="str">
        <f>CONCATENATE(C4957,E4957,G4957,I4957)</f>
        <v>23</v>
      </c>
    </row>
    <row r="4958" spans="1:17" x14ac:dyDescent="0.25">
      <c r="A4958">
        <v>5543</v>
      </c>
      <c r="D4958">
        <v>193.94418999999999</v>
      </c>
      <c r="E4958" s="5">
        <v>2</v>
      </c>
      <c r="F4958">
        <v>177.33980700000001</v>
      </c>
      <c r="G4958" s="4">
        <v>3</v>
      </c>
      <c r="P4958">
        <v>2</v>
      </c>
      <c r="Q4958" t="str">
        <f>CONCATENATE(C4958,E4958,G4958,I4958)</f>
        <v>23</v>
      </c>
    </row>
    <row r="4959" spans="1:17" x14ac:dyDescent="0.25">
      <c r="A4959">
        <v>5544</v>
      </c>
      <c r="D4959">
        <v>193.94603999999998</v>
      </c>
      <c r="E4959" s="5">
        <v>2</v>
      </c>
      <c r="P4959">
        <v>1</v>
      </c>
      <c r="Q4959" t="str">
        <f>CONCATENATE(C4959,E4959,G4959,I4959)</f>
        <v>2</v>
      </c>
    </row>
    <row r="4960" spans="1:17" x14ac:dyDescent="0.25">
      <c r="A4960">
        <v>5545</v>
      </c>
      <c r="D4960">
        <v>193.96825699999999</v>
      </c>
      <c r="E4960" s="5">
        <v>2</v>
      </c>
      <c r="P4960">
        <v>1</v>
      </c>
      <c r="Q4960" t="str">
        <f>CONCATENATE(C4960,E4960,G4960,I4960)</f>
        <v>2</v>
      </c>
    </row>
    <row r="4961" spans="1:17" x14ac:dyDescent="0.25">
      <c r="A4961">
        <v>5546</v>
      </c>
      <c r="D4961">
        <v>193.952609</v>
      </c>
      <c r="E4961" s="5">
        <v>2</v>
      </c>
      <c r="P4961">
        <v>1</v>
      </c>
      <c r="Q4961" t="str">
        <f>CONCATENATE(C4961,E4961,G4961,I4961)</f>
        <v>2</v>
      </c>
    </row>
    <row r="4962" spans="1:17" x14ac:dyDescent="0.25">
      <c r="A4962">
        <v>5547</v>
      </c>
      <c r="D4962">
        <v>193.94342</v>
      </c>
      <c r="E4962" s="5">
        <v>2</v>
      </c>
      <c r="P4962">
        <v>1</v>
      </c>
      <c r="Q4962" t="str">
        <f>CONCATENATE(C4962,E4962,G4962,I4962)</f>
        <v>2</v>
      </c>
    </row>
    <row r="4963" spans="1:17" x14ac:dyDescent="0.25">
      <c r="A4963">
        <v>5548</v>
      </c>
      <c r="D4963">
        <v>193.94875999999999</v>
      </c>
      <c r="E4963" s="5">
        <v>2</v>
      </c>
      <c r="P4963">
        <v>1</v>
      </c>
      <c r="Q4963" t="str">
        <f>CONCATENATE(C4963,E4963,G4963,I4963)</f>
        <v>2</v>
      </c>
    </row>
    <row r="4964" spans="1:17" x14ac:dyDescent="0.25">
      <c r="A4964">
        <v>5549</v>
      </c>
      <c r="B4964">
        <v>201.47820999999999</v>
      </c>
      <c r="C4964" s="2">
        <v>1</v>
      </c>
      <c r="D4964">
        <v>193.95209399999999</v>
      </c>
      <c r="E4964" s="5">
        <v>2</v>
      </c>
      <c r="P4964">
        <v>2</v>
      </c>
      <c r="Q4964" t="str">
        <f>CONCATENATE(C4964,E4964,G4964,I4964)</f>
        <v>12</v>
      </c>
    </row>
    <row r="4965" spans="1:17" x14ac:dyDescent="0.25">
      <c r="A4965">
        <v>5550</v>
      </c>
      <c r="B4965">
        <v>201.44623899999999</v>
      </c>
      <c r="C4965" s="2">
        <v>1</v>
      </c>
      <c r="D4965">
        <v>193.96533499999998</v>
      </c>
      <c r="E4965" s="5">
        <v>2</v>
      </c>
      <c r="P4965">
        <v>2</v>
      </c>
      <c r="Q4965" t="str">
        <f>CONCATENATE(C4965,E4965,G4965,I4965)</f>
        <v>12</v>
      </c>
    </row>
    <row r="4966" spans="1:17" x14ac:dyDescent="0.25">
      <c r="A4966">
        <v>5551</v>
      </c>
      <c r="B4966">
        <v>201.513667</v>
      </c>
      <c r="C4966" s="2">
        <v>1</v>
      </c>
      <c r="D4966">
        <v>194.00345899999999</v>
      </c>
      <c r="E4966" s="5">
        <v>2</v>
      </c>
      <c r="P4966">
        <v>2</v>
      </c>
      <c r="Q4966" t="str">
        <f>CONCATENATE(C4966,E4966,G4966,I4966)</f>
        <v>12</v>
      </c>
    </row>
    <row r="4967" spans="1:17" x14ac:dyDescent="0.25">
      <c r="A4967">
        <v>5552</v>
      </c>
      <c r="B4967">
        <v>201.474773</v>
      </c>
      <c r="C4967" s="2">
        <v>1</v>
      </c>
      <c r="D4967">
        <v>194.00345899999999</v>
      </c>
      <c r="E4967" s="5">
        <v>2</v>
      </c>
      <c r="P4967">
        <v>2</v>
      </c>
      <c r="Q4967" t="str">
        <f>CONCATENATE(C4967,E4967,G4967,I4967)</f>
        <v>12</v>
      </c>
    </row>
    <row r="4968" spans="1:17" x14ac:dyDescent="0.25">
      <c r="A4968">
        <v>5553</v>
      </c>
      <c r="B4968">
        <v>201.50663699999998</v>
      </c>
      <c r="C4968" s="2">
        <v>1</v>
      </c>
      <c r="P4968">
        <v>1</v>
      </c>
      <c r="Q4968" t="str">
        <f>CONCATENATE(C4968,E4968,G4968,I4968)</f>
        <v>1</v>
      </c>
    </row>
    <row r="4969" spans="1:17" x14ac:dyDescent="0.25">
      <c r="A4969">
        <v>5554</v>
      </c>
      <c r="B4969">
        <v>201.480109</v>
      </c>
      <c r="C4969" s="2">
        <v>1</v>
      </c>
      <c r="H4969">
        <v>195.698432</v>
      </c>
      <c r="I4969" s="3">
        <v>4</v>
      </c>
      <c r="P4969">
        <v>2</v>
      </c>
      <c r="Q4969" t="str">
        <f>CONCATENATE(C4969,E4969,G4969,I4969)</f>
        <v>14</v>
      </c>
    </row>
    <row r="4970" spans="1:17" x14ac:dyDescent="0.25">
      <c r="A4970">
        <v>5555</v>
      </c>
      <c r="B4970">
        <v>201.448138</v>
      </c>
      <c r="C4970" s="2">
        <v>1</v>
      </c>
      <c r="H4970">
        <v>195.746871</v>
      </c>
      <c r="I4970" s="3">
        <v>4</v>
      </c>
      <c r="P4970">
        <v>2</v>
      </c>
      <c r="Q4970" t="str">
        <f>CONCATENATE(C4970,E4970,G4970,I4970)</f>
        <v>14</v>
      </c>
    </row>
    <row r="4971" spans="1:17" x14ac:dyDescent="0.25">
      <c r="A4971">
        <v>5556</v>
      </c>
      <c r="B4971">
        <v>201.43043399999999</v>
      </c>
      <c r="C4971" s="2">
        <v>1</v>
      </c>
      <c r="H4971">
        <v>195.739124</v>
      </c>
      <c r="I4971" s="3">
        <v>4</v>
      </c>
      <c r="P4971">
        <v>2</v>
      </c>
      <c r="Q4971" t="str">
        <f>CONCATENATE(C4971,E4971,G4971,I4971)</f>
        <v>14</v>
      </c>
    </row>
    <row r="4972" spans="1:17" x14ac:dyDescent="0.25">
      <c r="A4972">
        <v>5557</v>
      </c>
      <c r="B4972">
        <v>201.47779800000001</v>
      </c>
      <c r="C4972" s="2">
        <v>1</v>
      </c>
      <c r="F4972">
        <v>199.07502699999998</v>
      </c>
      <c r="G4972" s="4">
        <v>3</v>
      </c>
      <c r="H4972">
        <v>195.70710299999999</v>
      </c>
      <c r="I4972" s="3">
        <v>4</v>
      </c>
      <c r="P4972">
        <v>3</v>
      </c>
      <c r="Q4972" t="str">
        <f>CONCATENATE(C4972,E4972,G4972,I4972)</f>
        <v>134</v>
      </c>
    </row>
    <row r="4973" spans="1:17" x14ac:dyDescent="0.25">
      <c r="A4973">
        <v>5558</v>
      </c>
      <c r="B4973">
        <v>201.46122299999999</v>
      </c>
      <c r="C4973" s="2">
        <v>1</v>
      </c>
      <c r="F4973">
        <v>199.045108</v>
      </c>
      <c r="G4973" s="4">
        <v>3</v>
      </c>
      <c r="H4973">
        <v>195.72999099999998</v>
      </c>
      <c r="I4973" s="3">
        <v>4</v>
      </c>
      <c r="P4973">
        <v>3</v>
      </c>
      <c r="Q4973" t="str">
        <f>CONCATENATE(C4973,E4973,G4973,I4973)</f>
        <v>134</v>
      </c>
    </row>
    <row r="4974" spans="1:17" x14ac:dyDescent="0.25">
      <c r="A4974">
        <v>5559</v>
      </c>
      <c r="B4974">
        <v>201.47820999999999</v>
      </c>
      <c r="C4974" s="2">
        <v>1</v>
      </c>
      <c r="F4974">
        <v>199.047572</v>
      </c>
      <c r="G4974" s="4">
        <v>3</v>
      </c>
      <c r="H4974">
        <v>195.72070199999999</v>
      </c>
      <c r="I4974" s="3">
        <v>4</v>
      </c>
      <c r="P4974">
        <v>3</v>
      </c>
      <c r="Q4974" t="str">
        <f>CONCATENATE(C4974,E4974,G4974,I4974)</f>
        <v>134</v>
      </c>
    </row>
    <row r="4975" spans="1:17" x14ac:dyDescent="0.25">
      <c r="A4975">
        <v>5560</v>
      </c>
      <c r="F4975">
        <v>199.09519499999999</v>
      </c>
      <c r="G4975" s="4">
        <v>3</v>
      </c>
      <c r="H4975">
        <v>195.68826999999999</v>
      </c>
      <c r="I4975" s="3">
        <v>4</v>
      </c>
      <c r="P4975">
        <v>2</v>
      </c>
      <c r="Q4975" t="str">
        <f>CONCATENATE(C4975,E4975,G4975,I4975)</f>
        <v>34</v>
      </c>
    </row>
    <row r="4976" spans="1:17" x14ac:dyDescent="0.25">
      <c r="A4976">
        <v>5561</v>
      </c>
      <c r="F4976">
        <v>199.09247499999998</v>
      </c>
      <c r="G4976" s="4">
        <v>3</v>
      </c>
      <c r="H4976">
        <v>195.71526299999999</v>
      </c>
      <c r="I4976" s="3">
        <v>4</v>
      </c>
      <c r="P4976">
        <v>2</v>
      </c>
      <c r="Q4976" t="str">
        <f>CONCATENATE(C4976,E4976,G4976,I4976)</f>
        <v>34</v>
      </c>
    </row>
    <row r="4977" spans="1:17" x14ac:dyDescent="0.25">
      <c r="A4977">
        <v>5562</v>
      </c>
      <c r="F4977">
        <v>199.13578699999999</v>
      </c>
      <c r="G4977" s="4">
        <v>3</v>
      </c>
      <c r="H4977">
        <v>195.69139799999999</v>
      </c>
      <c r="I4977" s="3">
        <v>4</v>
      </c>
      <c r="P4977">
        <v>2</v>
      </c>
      <c r="Q4977" t="str">
        <f>CONCATENATE(C4977,E4977,G4977,I4977)</f>
        <v>34</v>
      </c>
    </row>
    <row r="4978" spans="1:17" x14ac:dyDescent="0.25">
      <c r="A4978">
        <v>5563</v>
      </c>
      <c r="F4978">
        <v>199.16934499999999</v>
      </c>
      <c r="G4978" s="4">
        <v>3</v>
      </c>
      <c r="H4978">
        <v>195.686374</v>
      </c>
      <c r="I4978" s="3">
        <v>4</v>
      </c>
      <c r="P4978">
        <v>2</v>
      </c>
      <c r="Q4978" t="str">
        <f>CONCATENATE(C4978,E4978,G4978,I4978)</f>
        <v>34</v>
      </c>
    </row>
    <row r="4979" spans="1:17" x14ac:dyDescent="0.25">
      <c r="A4979">
        <v>5564</v>
      </c>
      <c r="F4979">
        <v>199.15790099999998</v>
      </c>
      <c r="G4979" s="4">
        <v>3</v>
      </c>
      <c r="H4979">
        <v>195.64742200000001</v>
      </c>
      <c r="I4979" s="3">
        <v>4</v>
      </c>
      <c r="P4979">
        <v>2</v>
      </c>
      <c r="Q4979" t="str">
        <f>CONCATENATE(C4979,E4979,G4979,I4979)</f>
        <v>34</v>
      </c>
    </row>
    <row r="4980" spans="1:17" x14ac:dyDescent="0.25">
      <c r="A4980">
        <v>5565</v>
      </c>
      <c r="D4980">
        <v>214.02079900000001</v>
      </c>
      <c r="E4980" s="5">
        <v>2</v>
      </c>
      <c r="F4980">
        <v>199.13850299999999</v>
      </c>
      <c r="G4980" s="4">
        <v>3</v>
      </c>
      <c r="H4980">
        <v>195.698432</v>
      </c>
      <c r="I4980" s="3">
        <v>4</v>
      </c>
      <c r="P4980">
        <v>3</v>
      </c>
      <c r="Q4980" t="str">
        <f>CONCATENATE(C4980,E4980,G4980,I4980)</f>
        <v>234</v>
      </c>
    </row>
    <row r="4981" spans="1:17" x14ac:dyDescent="0.25">
      <c r="A4981">
        <v>5566</v>
      </c>
      <c r="D4981">
        <v>213.977228</v>
      </c>
      <c r="E4981" s="5">
        <v>2</v>
      </c>
      <c r="F4981">
        <v>199.11936499999999</v>
      </c>
      <c r="G4981" s="4">
        <v>3</v>
      </c>
      <c r="P4981">
        <v>2</v>
      </c>
      <c r="Q4981" t="str">
        <f>CONCATENATE(C4981,E4981,G4981,I4981)</f>
        <v>23</v>
      </c>
    </row>
    <row r="4982" spans="1:17" x14ac:dyDescent="0.25">
      <c r="A4982">
        <v>5567</v>
      </c>
      <c r="D4982">
        <v>214.019972</v>
      </c>
      <c r="E4982" s="5">
        <v>2</v>
      </c>
      <c r="F4982">
        <v>199.151229</v>
      </c>
      <c r="G4982" s="4">
        <v>3</v>
      </c>
      <c r="P4982">
        <v>2</v>
      </c>
      <c r="Q4982" t="str">
        <f>CONCATENATE(C4982,E4982,G4982,I4982)</f>
        <v>23</v>
      </c>
    </row>
    <row r="4983" spans="1:17" x14ac:dyDescent="0.25">
      <c r="A4983">
        <v>5568</v>
      </c>
      <c r="D4983">
        <v>214.02736300000001</v>
      </c>
      <c r="E4983" s="5">
        <v>2</v>
      </c>
      <c r="F4983">
        <v>199.141479</v>
      </c>
      <c r="G4983" s="4">
        <v>3</v>
      </c>
      <c r="P4983">
        <v>2</v>
      </c>
      <c r="Q4983" t="str">
        <f>CONCATENATE(C4983,E4983,G4983,I4983)</f>
        <v>23</v>
      </c>
    </row>
    <row r="4984" spans="1:17" x14ac:dyDescent="0.25">
      <c r="A4984">
        <v>5569</v>
      </c>
      <c r="D4984">
        <v>213.988754</v>
      </c>
      <c r="E4984" s="5">
        <v>2</v>
      </c>
      <c r="F4984">
        <v>199.09955500000001</v>
      </c>
      <c r="G4984" s="4">
        <v>3</v>
      </c>
      <c r="P4984">
        <v>2</v>
      </c>
      <c r="Q4984" t="str">
        <f>CONCATENATE(C4984,E4984,G4984,I4984)</f>
        <v>23</v>
      </c>
    </row>
    <row r="4985" spans="1:17" x14ac:dyDescent="0.25">
      <c r="A4985">
        <v>5570</v>
      </c>
      <c r="D4985">
        <v>213.99144100000001</v>
      </c>
      <c r="E4985" s="5">
        <v>2</v>
      </c>
      <c r="F4985">
        <v>199.07502699999998</v>
      </c>
      <c r="G4985" s="4">
        <v>3</v>
      </c>
      <c r="P4985">
        <v>2</v>
      </c>
      <c r="Q4985" t="str">
        <f>CONCATENATE(C4985,E4985,G4985,I4985)</f>
        <v>23</v>
      </c>
    </row>
    <row r="4986" spans="1:17" x14ac:dyDescent="0.25">
      <c r="A4986">
        <v>5571</v>
      </c>
      <c r="D4986">
        <v>214.001779</v>
      </c>
      <c r="E4986" s="5">
        <v>2</v>
      </c>
      <c r="P4986">
        <v>1</v>
      </c>
      <c r="Q4986" t="str">
        <f>CONCATENATE(C4986,E4986,G4986,I4986)</f>
        <v>2</v>
      </c>
    </row>
    <row r="4987" spans="1:17" x14ac:dyDescent="0.25">
      <c r="A4987">
        <v>5572</v>
      </c>
      <c r="D4987">
        <v>213.97882999999999</v>
      </c>
      <c r="E4987" s="5">
        <v>2</v>
      </c>
      <c r="P4987">
        <v>1</v>
      </c>
      <c r="Q4987" t="str">
        <f>CONCATENATE(C4987,E4987,G4987,I4987)</f>
        <v>2</v>
      </c>
    </row>
    <row r="4988" spans="1:17" x14ac:dyDescent="0.25">
      <c r="A4988">
        <v>5573</v>
      </c>
      <c r="D4988">
        <v>214.00276099999999</v>
      </c>
      <c r="E4988" s="5">
        <v>2</v>
      </c>
      <c r="P4988">
        <v>1</v>
      </c>
      <c r="Q4988" t="str">
        <f>CONCATENATE(C4988,E4988,G4988,I4988)</f>
        <v>2</v>
      </c>
    </row>
    <row r="4989" spans="1:17" x14ac:dyDescent="0.25">
      <c r="A4989">
        <v>5574</v>
      </c>
      <c r="D4989">
        <v>214.03992299999999</v>
      </c>
      <c r="E4989" s="5">
        <v>2</v>
      </c>
      <c r="P4989">
        <v>1</v>
      </c>
      <c r="Q4989" t="str">
        <f>CONCATENATE(C4989,E4989,G4989,I4989)</f>
        <v>2</v>
      </c>
    </row>
    <row r="4990" spans="1:17" x14ac:dyDescent="0.25">
      <c r="A4990">
        <v>5575</v>
      </c>
      <c r="B4990">
        <v>220.15905699999999</v>
      </c>
      <c r="C4990" s="2">
        <v>1</v>
      </c>
      <c r="D4990">
        <v>214.02079900000001</v>
      </c>
      <c r="E4990" s="5">
        <v>2</v>
      </c>
      <c r="P4990">
        <v>2</v>
      </c>
      <c r="Q4990" t="str">
        <f>CONCATENATE(C4990,E4990,G4990,I4990)</f>
        <v>12</v>
      </c>
    </row>
    <row r="4991" spans="1:17" x14ac:dyDescent="0.25">
      <c r="A4991">
        <v>5576</v>
      </c>
      <c r="B4991">
        <v>220.12473700000001</v>
      </c>
      <c r="C4991" s="2">
        <v>1</v>
      </c>
      <c r="D4991">
        <v>214.02079900000001</v>
      </c>
      <c r="E4991" s="5">
        <v>2</v>
      </c>
      <c r="P4991">
        <v>2</v>
      </c>
      <c r="Q4991" t="str">
        <f>CONCATENATE(C4991,E4991,G4991,I4991)</f>
        <v>12</v>
      </c>
    </row>
    <row r="4992" spans="1:17" x14ac:dyDescent="0.25">
      <c r="A4992">
        <v>5577</v>
      </c>
      <c r="B4992">
        <v>220.13171499999999</v>
      </c>
      <c r="C4992" s="2">
        <v>1</v>
      </c>
      <c r="D4992">
        <v>214.02079900000001</v>
      </c>
      <c r="E4992" s="5">
        <v>2</v>
      </c>
      <c r="P4992">
        <v>2</v>
      </c>
      <c r="Q4992" t="str">
        <f>CONCATENATE(C4992,E4992,G4992,I4992)</f>
        <v>12</v>
      </c>
    </row>
    <row r="4993" spans="1:17" x14ac:dyDescent="0.25">
      <c r="A4993">
        <v>5578</v>
      </c>
      <c r="B4993">
        <v>220.116985</v>
      </c>
      <c r="C4993" s="2">
        <v>1</v>
      </c>
      <c r="P4993">
        <v>1</v>
      </c>
      <c r="Q4993" t="str">
        <f>CONCATENATE(C4993,E4993,G4993,I4993)</f>
        <v>1</v>
      </c>
    </row>
    <row r="4994" spans="1:17" x14ac:dyDescent="0.25">
      <c r="A4994">
        <v>5579</v>
      </c>
      <c r="B4994">
        <v>220.13982899999999</v>
      </c>
      <c r="C4994" s="2">
        <v>1</v>
      </c>
      <c r="P4994">
        <v>1</v>
      </c>
      <c r="Q4994" t="str">
        <f>CONCATENATE(C4994,E4994,G4994,I4994)</f>
        <v>1</v>
      </c>
    </row>
    <row r="4995" spans="1:17" x14ac:dyDescent="0.25">
      <c r="A4995">
        <v>5580</v>
      </c>
      <c r="B4995">
        <v>220.12184300000001</v>
      </c>
      <c r="C4995" s="2">
        <v>1</v>
      </c>
      <c r="H4995">
        <v>216.15097800000001</v>
      </c>
      <c r="I4995" s="3">
        <v>4</v>
      </c>
      <c r="P4995">
        <v>2</v>
      </c>
      <c r="Q4995" t="str">
        <f>CONCATENATE(C4995,E4995,G4995,I4995)</f>
        <v>14</v>
      </c>
    </row>
    <row r="4996" spans="1:17" x14ac:dyDescent="0.25">
      <c r="A4996">
        <v>5581</v>
      </c>
      <c r="B4996">
        <v>220.104581</v>
      </c>
      <c r="C4996" s="2">
        <v>1</v>
      </c>
      <c r="H4996">
        <v>216.156508</v>
      </c>
      <c r="I4996" s="3">
        <v>4</v>
      </c>
      <c r="P4996">
        <v>2</v>
      </c>
      <c r="Q4996" t="str">
        <f>CONCATENATE(C4996,E4996,G4996,I4996)</f>
        <v>14</v>
      </c>
    </row>
    <row r="4997" spans="1:17" x14ac:dyDescent="0.25">
      <c r="A4997">
        <v>5582</v>
      </c>
      <c r="B4997">
        <v>220.01232099999999</v>
      </c>
      <c r="C4997" s="2">
        <v>1</v>
      </c>
      <c r="H4997">
        <v>216.20674700000001</v>
      </c>
      <c r="I4997" s="3">
        <v>4</v>
      </c>
      <c r="P4997">
        <v>2</v>
      </c>
      <c r="Q4997" t="str">
        <f>CONCATENATE(C4997,E4997,G4997,I4997)</f>
        <v>14</v>
      </c>
    </row>
    <row r="4998" spans="1:17" x14ac:dyDescent="0.25">
      <c r="A4998">
        <v>5583</v>
      </c>
      <c r="B4998">
        <v>220.02829199999999</v>
      </c>
      <c r="C4998" s="2">
        <v>1</v>
      </c>
      <c r="H4998">
        <v>216.155475</v>
      </c>
      <c r="I4998" s="3">
        <v>4</v>
      </c>
      <c r="P4998">
        <v>2</v>
      </c>
      <c r="Q4998" t="str">
        <f>CONCATENATE(C4998,E4998,G4998,I4998)</f>
        <v>14</v>
      </c>
    </row>
    <row r="4999" spans="1:17" x14ac:dyDescent="0.25">
      <c r="A4999">
        <v>5584</v>
      </c>
      <c r="B4999">
        <v>219.80020200000001</v>
      </c>
      <c r="C4999" s="2">
        <v>1</v>
      </c>
      <c r="H4999">
        <v>216.14462</v>
      </c>
      <c r="I4999" s="3">
        <v>4</v>
      </c>
      <c r="P4999">
        <v>2</v>
      </c>
      <c r="Q4999" t="str">
        <f>CONCATENATE(C4999,E4999,G4999,I4999)</f>
        <v>14</v>
      </c>
    </row>
    <row r="5000" spans="1:17" x14ac:dyDescent="0.25">
      <c r="A5000">
        <v>5585</v>
      </c>
      <c r="B5000">
        <v>220.15905699999999</v>
      </c>
      <c r="C5000" s="2">
        <v>1</v>
      </c>
      <c r="F5000">
        <v>218.660169</v>
      </c>
      <c r="G5000" s="4">
        <v>3</v>
      </c>
      <c r="H5000">
        <v>216.12611699999999</v>
      </c>
      <c r="I5000" s="3">
        <v>4</v>
      </c>
      <c r="P5000">
        <v>3</v>
      </c>
      <c r="Q5000" t="str">
        <f>CONCATENATE(C5000,E5000,G5000,I5000)</f>
        <v>134</v>
      </c>
    </row>
    <row r="5001" spans="1:17" x14ac:dyDescent="0.25">
      <c r="A5001">
        <v>5586</v>
      </c>
      <c r="B5001">
        <v>220.15905699999999</v>
      </c>
      <c r="C5001" s="2">
        <v>1</v>
      </c>
      <c r="F5001">
        <v>218.705704</v>
      </c>
      <c r="G5001" s="4">
        <v>3</v>
      </c>
      <c r="H5001">
        <v>216.121362</v>
      </c>
      <c r="I5001" s="3">
        <v>4</v>
      </c>
      <c r="P5001">
        <v>3</v>
      </c>
      <c r="Q5001" t="str">
        <f>CONCATENATE(C5001,E5001,G5001,I5001)</f>
        <v>134</v>
      </c>
    </row>
    <row r="5002" spans="1:17" x14ac:dyDescent="0.25">
      <c r="A5002">
        <v>5587</v>
      </c>
      <c r="F5002">
        <v>218.645645</v>
      </c>
      <c r="G5002" s="4">
        <v>3</v>
      </c>
      <c r="H5002">
        <v>216.14250200000001</v>
      </c>
      <c r="I5002" s="3">
        <v>4</v>
      </c>
      <c r="P5002">
        <v>2</v>
      </c>
      <c r="Q5002" t="str">
        <f>CONCATENATE(C5002,E5002,G5002,I5002)</f>
        <v>34</v>
      </c>
    </row>
    <row r="5003" spans="1:17" x14ac:dyDescent="0.25">
      <c r="A5003">
        <v>5588</v>
      </c>
      <c r="F5003">
        <v>218.66125399999999</v>
      </c>
      <c r="G5003" s="4">
        <v>3</v>
      </c>
      <c r="H5003">
        <v>216.126789</v>
      </c>
      <c r="I5003" s="3">
        <v>4</v>
      </c>
      <c r="P5003">
        <v>2</v>
      </c>
      <c r="Q5003" t="str">
        <f>CONCATENATE(C5003,E5003,G5003,I5003)</f>
        <v>34</v>
      </c>
    </row>
    <row r="5004" spans="1:17" x14ac:dyDescent="0.25">
      <c r="A5004">
        <v>5589</v>
      </c>
      <c r="F5004">
        <v>218.62026700000001</v>
      </c>
      <c r="G5004" s="4">
        <v>3</v>
      </c>
      <c r="H5004">
        <v>216.06879699999999</v>
      </c>
      <c r="I5004" s="3">
        <v>4</v>
      </c>
      <c r="P5004">
        <v>2</v>
      </c>
      <c r="Q5004" t="str">
        <f>CONCATENATE(C5004,E5004,G5004,I5004)</f>
        <v>34</v>
      </c>
    </row>
    <row r="5005" spans="1:17" x14ac:dyDescent="0.25">
      <c r="A5005">
        <v>5590</v>
      </c>
      <c r="F5005">
        <v>218.59173699999999</v>
      </c>
      <c r="G5005" s="4">
        <v>3</v>
      </c>
      <c r="H5005">
        <v>216.143742</v>
      </c>
      <c r="I5005" s="3">
        <v>4</v>
      </c>
      <c r="P5005">
        <v>2</v>
      </c>
      <c r="Q5005" t="str">
        <f>CONCATENATE(C5005,E5005,G5005,I5005)</f>
        <v>34</v>
      </c>
    </row>
    <row r="5006" spans="1:17" x14ac:dyDescent="0.25">
      <c r="A5006">
        <v>5591</v>
      </c>
      <c r="D5006">
        <v>232.10069999999999</v>
      </c>
      <c r="E5006" s="5">
        <v>2</v>
      </c>
      <c r="F5006">
        <v>218.58202</v>
      </c>
      <c r="G5006" s="4">
        <v>3</v>
      </c>
      <c r="H5006">
        <v>216.134232</v>
      </c>
      <c r="I5006" s="3">
        <v>4</v>
      </c>
      <c r="P5006">
        <v>3</v>
      </c>
      <c r="Q5006" t="str">
        <f>CONCATENATE(C5006,E5006,G5006,I5006)</f>
        <v>234</v>
      </c>
    </row>
    <row r="5007" spans="1:17" x14ac:dyDescent="0.25">
      <c r="A5007">
        <v>5592</v>
      </c>
      <c r="D5007">
        <v>232.15290400000001</v>
      </c>
      <c r="E5007" s="5">
        <v>2</v>
      </c>
      <c r="F5007">
        <v>218.58057199999999</v>
      </c>
      <c r="G5007" s="4">
        <v>3</v>
      </c>
      <c r="H5007">
        <v>216.15097800000001</v>
      </c>
      <c r="I5007" s="3">
        <v>4</v>
      </c>
      <c r="P5007">
        <v>3</v>
      </c>
      <c r="Q5007" t="str">
        <f>CONCATENATE(C5007,E5007,G5007,I5007)</f>
        <v>234</v>
      </c>
    </row>
    <row r="5008" spans="1:17" x14ac:dyDescent="0.25">
      <c r="A5008">
        <v>5593</v>
      </c>
      <c r="D5008">
        <v>232.06136900000001</v>
      </c>
      <c r="E5008" s="5">
        <v>2</v>
      </c>
      <c r="F5008">
        <v>218.52304599999999</v>
      </c>
      <c r="G5008" s="4">
        <v>3</v>
      </c>
      <c r="P5008">
        <v>2</v>
      </c>
      <c r="Q5008" t="str">
        <f>CONCATENATE(C5008,E5008,G5008,I5008)</f>
        <v>23</v>
      </c>
    </row>
    <row r="5009" spans="1:17" x14ac:dyDescent="0.25">
      <c r="A5009">
        <v>5594</v>
      </c>
      <c r="D5009">
        <v>232.10804099999999</v>
      </c>
      <c r="E5009" s="5">
        <v>2</v>
      </c>
      <c r="F5009">
        <v>218.535089</v>
      </c>
      <c r="G5009" s="4">
        <v>3</v>
      </c>
      <c r="P5009">
        <v>2</v>
      </c>
      <c r="Q5009" t="str">
        <f>CONCATENATE(C5009,E5009,G5009,I5009)</f>
        <v>23</v>
      </c>
    </row>
    <row r="5010" spans="1:17" x14ac:dyDescent="0.25">
      <c r="A5010">
        <v>5595</v>
      </c>
      <c r="D5010">
        <v>232.10737</v>
      </c>
      <c r="E5010" s="5">
        <v>2</v>
      </c>
      <c r="F5010">
        <v>218.607811</v>
      </c>
      <c r="G5010" s="4">
        <v>3</v>
      </c>
      <c r="P5010">
        <v>2</v>
      </c>
      <c r="Q5010" t="str">
        <f>CONCATENATE(C5010,E5010,G5010,I5010)</f>
        <v>23</v>
      </c>
    </row>
    <row r="5011" spans="1:17" x14ac:dyDescent="0.25">
      <c r="A5011">
        <v>5596</v>
      </c>
      <c r="D5011">
        <v>232.09858299999999</v>
      </c>
      <c r="E5011" s="5">
        <v>2</v>
      </c>
      <c r="F5011">
        <v>218.660169</v>
      </c>
      <c r="G5011" s="4">
        <v>3</v>
      </c>
      <c r="P5011">
        <v>2</v>
      </c>
      <c r="Q5011" t="str">
        <f>CONCATENATE(C5011,E5011,G5011,I5011)</f>
        <v>23</v>
      </c>
    </row>
    <row r="5012" spans="1:17" x14ac:dyDescent="0.25">
      <c r="A5012">
        <v>5597</v>
      </c>
      <c r="D5012">
        <v>232.09909999999999</v>
      </c>
      <c r="E5012" s="5">
        <v>2</v>
      </c>
      <c r="F5012">
        <v>218.660169</v>
      </c>
      <c r="G5012" s="4">
        <v>3</v>
      </c>
      <c r="P5012">
        <v>2</v>
      </c>
      <c r="Q5012" t="str">
        <f>CONCATENATE(C5012,E5012,G5012,I5012)</f>
        <v>23</v>
      </c>
    </row>
    <row r="5013" spans="1:17" x14ac:dyDescent="0.25">
      <c r="A5013">
        <v>5598</v>
      </c>
      <c r="D5013">
        <v>232.12489099999999</v>
      </c>
      <c r="E5013" s="5">
        <v>2</v>
      </c>
      <c r="P5013">
        <v>1</v>
      </c>
      <c r="Q5013" t="str">
        <f>CONCATENATE(C5013,E5013,G5013,I5013)</f>
        <v>2</v>
      </c>
    </row>
    <row r="5014" spans="1:17" x14ac:dyDescent="0.25">
      <c r="A5014">
        <v>5599</v>
      </c>
      <c r="D5014">
        <v>232.12034199999999</v>
      </c>
      <c r="E5014" s="5">
        <v>2</v>
      </c>
      <c r="P5014">
        <v>1</v>
      </c>
      <c r="Q5014" t="str">
        <f>CONCATENATE(C5014,E5014,G5014,I5014)</f>
        <v>2</v>
      </c>
    </row>
    <row r="5015" spans="1:17" x14ac:dyDescent="0.25">
      <c r="A5015">
        <v>5600</v>
      </c>
      <c r="D5015">
        <v>232.11362199999999</v>
      </c>
      <c r="E5015" s="5">
        <v>2</v>
      </c>
      <c r="P5015">
        <v>1</v>
      </c>
      <c r="Q5015" t="str">
        <f>CONCATENATE(C5015,E5015,G5015,I5015)</f>
        <v>2</v>
      </c>
    </row>
    <row r="5016" spans="1:17" x14ac:dyDescent="0.25">
      <c r="A5016">
        <v>5601</v>
      </c>
      <c r="D5016">
        <v>232.11589599999999</v>
      </c>
      <c r="E5016" s="5">
        <v>2</v>
      </c>
      <c r="P5016">
        <v>1</v>
      </c>
      <c r="Q5016" t="str">
        <f>CONCATENATE(C5016,E5016,G5016,I5016)</f>
        <v>2</v>
      </c>
    </row>
    <row r="5017" spans="1:17" x14ac:dyDescent="0.25">
      <c r="A5017">
        <v>5602</v>
      </c>
      <c r="D5017">
        <v>232.11791199999999</v>
      </c>
      <c r="E5017" s="5">
        <v>2</v>
      </c>
      <c r="P5017">
        <v>1</v>
      </c>
      <c r="Q5017" t="str">
        <f>CONCATENATE(C5017,E5017,G5017,I5017)</f>
        <v>2</v>
      </c>
    </row>
    <row r="5018" spans="1:17" x14ac:dyDescent="0.25">
      <c r="A5018">
        <v>5603</v>
      </c>
      <c r="B5018">
        <v>240.702202</v>
      </c>
      <c r="C5018" s="2">
        <v>1</v>
      </c>
      <c r="D5018">
        <v>232.10731699999999</v>
      </c>
      <c r="E5018" s="5">
        <v>2</v>
      </c>
      <c r="P5018">
        <v>2</v>
      </c>
      <c r="Q5018" t="str">
        <f>CONCATENATE(C5018,E5018,G5018,I5018)</f>
        <v>12</v>
      </c>
    </row>
    <row r="5019" spans="1:17" x14ac:dyDescent="0.25">
      <c r="A5019">
        <v>5604</v>
      </c>
      <c r="B5019">
        <v>240.68555799999999</v>
      </c>
      <c r="C5019" s="2">
        <v>1</v>
      </c>
      <c r="D5019">
        <v>232.15481700000001</v>
      </c>
      <c r="E5019" s="5">
        <v>2</v>
      </c>
      <c r="P5019">
        <v>2</v>
      </c>
      <c r="Q5019" t="str">
        <f>CONCATENATE(C5019,E5019,G5019,I5019)</f>
        <v>12</v>
      </c>
    </row>
    <row r="5020" spans="1:17" x14ac:dyDescent="0.25">
      <c r="A5020">
        <v>5605</v>
      </c>
      <c r="B5020">
        <v>240.64405399999998</v>
      </c>
      <c r="C5020" s="2">
        <v>1</v>
      </c>
      <c r="D5020">
        <v>232.10069999999999</v>
      </c>
      <c r="E5020" s="5">
        <v>2</v>
      </c>
      <c r="P5020">
        <v>2</v>
      </c>
      <c r="Q5020" t="str">
        <f>CONCATENATE(C5020,E5020,G5020,I5020)</f>
        <v>12</v>
      </c>
    </row>
    <row r="5021" spans="1:17" x14ac:dyDescent="0.25">
      <c r="A5021">
        <v>5606</v>
      </c>
      <c r="B5021">
        <v>240.66850299999999</v>
      </c>
      <c r="C5021" s="2">
        <v>1</v>
      </c>
      <c r="P5021">
        <v>1</v>
      </c>
      <c r="Q5021" t="str">
        <f>CONCATENATE(C5021,E5021,G5021,I5021)</f>
        <v>1</v>
      </c>
    </row>
    <row r="5022" spans="1:17" x14ac:dyDescent="0.25">
      <c r="A5022">
        <v>5607</v>
      </c>
      <c r="B5022">
        <v>240.689539</v>
      </c>
      <c r="C5022" s="2">
        <v>1</v>
      </c>
      <c r="H5022">
        <v>233.51591099999999</v>
      </c>
      <c r="I5022" s="3">
        <v>4</v>
      </c>
      <c r="P5022">
        <v>2</v>
      </c>
      <c r="Q5022" t="str">
        <f>CONCATENATE(C5022,E5022,G5022,I5022)</f>
        <v>14</v>
      </c>
    </row>
    <row r="5023" spans="1:17" x14ac:dyDescent="0.25">
      <c r="A5023">
        <v>5608</v>
      </c>
      <c r="B5023">
        <v>240.700031</v>
      </c>
      <c r="C5023" s="2">
        <v>1</v>
      </c>
      <c r="H5023">
        <v>233.506349</v>
      </c>
      <c r="I5023" s="3">
        <v>4</v>
      </c>
      <c r="P5023">
        <v>2</v>
      </c>
      <c r="Q5023" t="str">
        <f>CONCATENATE(C5023,E5023,G5023,I5023)</f>
        <v>14</v>
      </c>
    </row>
    <row r="5024" spans="1:17" x14ac:dyDescent="0.25">
      <c r="A5024">
        <v>5609</v>
      </c>
      <c r="B5024">
        <v>240.704735</v>
      </c>
      <c r="C5024" s="2">
        <v>1</v>
      </c>
      <c r="H5024">
        <v>233.49833699999999</v>
      </c>
      <c r="I5024" s="3">
        <v>4</v>
      </c>
      <c r="P5024">
        <v>2</v>
      </c>
      <c r="Q5024" t="str">
        <f>CONCATENATE(C5024,E5024,G5024,I5024)</f>
        <v>14</v>
      </c>
    </row>
    <row r="5025" spans="1:17" x14ac:dyDescent="0.25">
      <c r="A5025">
        <v>5610</v>
      </c>
      <c r="B5025">
        <v>240.67832300000001</v>
      </c>
      <c r="C5025" s="2">
        <v>1</v>
      </c>
      <c r="H5025">
        <v>233.512293</v>
      </c>
      <c r="I5025" s="3">
        <v>4</v>
      </c>
      <c r="P5025">
        <v>2</v>
      </c>
      <c r="Q5025" t="str">
        <f>CONCATENATE(C5025,E5025,G5025,I5025)</f>
        <v>14</v>
      </c>
    </row>
    <row r="5026" spans="1:17" x14ac:dyDescent="0.25">
      <c r="A5026">
        <v>5611</v>
      </c>
      <c r="B5026">
        <v>240.63785300000001</v>
      </c>
      <c r="C5026" s="2">
        <v>1</v>
      </c>
      <c r="H5026">
        <v>233.47580099999999</v>
      </c>
      <c r="I5026" s="3">
        <v>4</v>
      </c>
      <c r="P5026">
        <v>2</v>
      </c>
      <c r="Q5026" t="str">
        <f>CONCATENATE(C5026,E5026,G5026,I5026)</f>
        <v>14</v>
      </c>
    </row>
    <row r="5027" spans="1:17" x14ac:dyDescent="0.25">
      <c r="A5027">
        <v>5612</v>
      </c>
      <c r="B5027">
        <v>240.60110399999999</v>
      </c>
      <c r="C5027" s="2">
        <v>1</v>
      </c>
      <c r="F5027">
        <v>237.87214399999999</v>
      </c>
      <c r="G5027" s="4">
        <v>3</v>
      </c>
      <c r="H5027">
        <v>233.46226100000001</v>
      </c>
      <c r="I5027" s="3">
        <v>4</v>
      </c>
      <c r="P5027">
        <v>3</v>
      </c>
      <c r="Q5027" t="str">
        <f>CONCATENATE(C5027,E5027,G5027,I5027)</f>
        <v>134</v>
      </c>
    </row>
    <row r="5028" spans="1:17" x14ac:dyDescent="0.25">
      <c r="A5028">
        <v>5613</v>
      </c>
      <c r="B5028">
        <v>240.52610799999999</v>
      </c>
      <c r="C5028" s="2">
        <v>1</v>
      </c>
      <c r="F5028">
        <v>237.80521199999998</v>
      </c>
      <c r="G5028" s="4">
        <v>3</v>
      </c>
      <c r="H5028">
        <v>233.46505099999999</v>
      </c>
      <c r="I5028" s="3">
        <v>4</v>
      </c>
      <c r="P5028">
        <v>3</v>
      </c>
      <c r="Q5028" t="str">
        <f>CONCATENATE(C5028,E5028,G5028,I5028)</f>
        <v>134</v>
      </c>
    </row>
    <row r="5029" spans="1:17" x14ac:dyDescent="0.25">
      <c r="A5029">
        <v>5614</v>
      </c>
      <c r="B5029">
        <v>240.67821900000001</v>
      </c>
      <c r="C5029" s="2">
        <v>1</v>
      </c>
      <c r="F5029">
        <v>237.79177300000001</v>
      </c>
      <c r="G5029" s="4">
        <v>3</v>
      </c>
      <c r="H5029">
        <v>233.45554099999998</v>
      </c>
      <c r="I5029" s="3">
        <v>4</v>
      </c>
      <c r="P5029">
        <v>3</v>
      </c>
      <c r="Q5029" t="str">
        <f>CONCATENATE(C5029,E5029,G5029,I5029)</f>
        <v>134</v>
      </c>
    </row>
    <row r="5030" spans="1:17" x14ac:dyDescent="0.25">
      <c r="A5030">
        <v>5615</v>
      </c>
      <c r="B5030">
        <v>240.702202</v>
      </c>
      <c r="C5030" s="2">
        <v>1</v>
      </c>
      <c r="F5030">
        <v>237.84252900000001</v>
      </c>
      <c r="G5030" s="4">
        <v>3</v>
      </c>
      <c r="H5030">
        <v>233.49730499999998</v>
      </c>
      <c r="I5030" s="3">
        <v>4</v>
      </c>
      <c r="P5030">
        <v>3</v>
      </c>
      <c r="Q5030" t="str">
        <f>CONCATENATE(C5030,E5030,G5030,I5030)</f>
        <v>134</v>
      </c>
    </row>
    <row r="5031" spans="1:17" x14ac:dyDescent="0.25">
      <c r="A5031">
        <v>5616</v>
      </c>
      <c r="F5031">
        <v>237.81761699999998</v>
      </c>
      <c r="G5031" s="4">
        <v>3</v>
      </c>
      <c r="H5031">
        <v>233.55038400000001</v>
      </c>
      <c r="I5031" s="3">
        <v>4</v>
      </c>
      <c r="P5031">
        <v>2</v>
      </c>
      <c r="Q5031" t="str">
        <f>CONCATENATE(C5031,E5031,G5031,I5031)</f>
        <v>34</v>
      </c>
    </row>
    <row r="5032" spans="1:17" x14ac:dyDescent="0.25">
      <c r="A5032">
        <v>5617</v>
      </c>
      <c r="F5032">
        <v>237.83125999999999</v>
      </c>
      <c r="G5032" s="4">
        <v>3</v>
      </c>
      <c r="H5032">
        <v>233.562738</v>
      </c>
      <c r="I5032" s="3">
        <v>4</v>
      </c>
      <c r="P5032">
        <v>2</v>
      </c>
      <c r="Q5032" t="str">
        <f>CONCATENATE(C5032,E5032,G5032,I5032)</f>
        <v>34</v>
      </c>
    </row>
    <row r="5033" spans="1:17" x14ac:dyDescent="0.25">
      <c r="A5033">
        <v>5618</v>
      </c>
      <c r="D5033">
        <v>252.94698499999998</v>
      </c>
      <c r="E5033" s="5">
        <v>2</v>
      </c>
      <c r="F5033">
        <v>237.89566199999999</v>
      </c>
      <c r="G5033" s="4">
        <v>3</v>
      </c>
      <c r="H5033">
        <v>233.60475700000001</v>
      </c>
      <c r="I5033" s="3">
        <v>4</v>
      </c>
      <c r="P5033">
        <v>3</v>
      </c>
      <c r="Q5033" t="str">
        <f>CONCATENATE(C5033,E5033,G5033,I5033)</f>
        <v>234</v>
      </c>
    </row>
    <row r="5034" spans="1:17" x14ac:dyDescent="0.25">
      <c r="A5034">
        <v>5619</v>
      </c>
      <c r="D5034">
        <v>253.013914</v>
      </c>
      <c r="E5034" s="5">
        <v>2</v>
      </c>
      <c r="F5034">
        <v>237.919489</v>
      </c>
      <c r="G5034" s="4">
        <v>3</v>
      </c>
      <c r="H5034">
        <v>233.59075100000001</v>
      </c>
      <c r="I5034" s="3">
        <v>4</v>
      </c>
      <c r="P5034">
        <v>3</v>
      </c>
      <c r="Q5034" t="str">
        <f>CONCATENATE(C5034,E5034,G5034,I5034)</f>
        <v>234</v>
      </c>
    </row>
    <row r="5035" spans="1:17" x14ac:dyDescent="0.25">
      <c r="A5035">
        <v>5620</v>
      </c>
      <c r="D5035">
        <v>252.99680899999998</v>
      </c>
      <c r="E5035" s="5">
        <v>2</v>
      </c>
      <c r="F5035">
        <v>237.88118900000001</v>
      </c>
      <c r="G5035" s="4">
        <v>3</v>
      </c>
      <c r="H5035">
        <v>233.51591099999999</v>
      </c>
      <c r="I5035" s="3">
        <v>4</v>
      </c>
      <c r="P5035">
        <v>3</v>
      </c>
      <c r="Q5035" t="str">
        <f>CONCATENATE(C5035,E5035,G5035,I5035)</f>
        <v>234</v>
      </c>
    </row>
    <row r="5036" spans="1:17" x14ac:dyDescent="0.25">
      <c r="A5036">
        <v>5621</v>
      </c>
      <c r="D5036">
        <v>252.913748</v>
      </c>
      <c r="E5036" s="5">
        <v>2</v>
      </c>
      <c r="F5036">
        <v>237.86573799999999</v>
      </c>
      <c r="G5036" s="4">
        <v>3</v>
      </c>
      <c r="P5036">
        <v>2</v>
      </c>
      <c r="Q5036" t="str">
        <f>CONCATENATE(C5036,E5036,G5036,I5036)</f>
        <v>23</v>
      </c>
    </row>
    <row r="5037" spans="1:17" x14ac:dyDescent="0.25">
      <c r="A5037">
        <v>5622</v>
      </c>
      <c r="D5037">
        <v>252.93328600000001</v>
      </c>
      <c r="E5037" s="5">
        <v>2</v>
      </c>
      <c r="F5037">
        <v>237.78500299999999</v>
      </c>
      <c r="G5037" s="4">
        <v>3</v>
      </c>
      <c r="P5037">
        <v>2</v>
      </c>
      <c r="Q5037" t="str">
        <f>CONCATENATE(C5037,E5037,G5037,I5037)</f>
        <v>23</v>
      </c>
    </row>
    <row r="5038" spans="1:17" x14ac:dyDescent="0.25">
      <c r="A5038">
        <v>5623</v>
      </c>
      <c r="D5038">
        <v>252.920366</v>
      </c>
      <c r="E5038" s="5">
        <v>2</v>
      </c>
      <c r="F5038">
        <v>237.82635099999999</v>
      </c>
      <c r="G5038" s="4">
        <v>3</v>
      </c>
      <c r="P5038">
        <v>2</v>
      </c>
      <c r="Q5038" t="str">
        <f>CONCATENATE(C5038,E5038,G5038,I5038)</f>
        <v>23</v>
      </c>
    </row>
    <row r="5039" spans="1:17" x14ac:dyDescent="0.25">
      <c r="A5039">
        <v>5624</v>
      </c>
      <c r="D5039">
        <v>252.957323</v>
      </c>
      <c r="E5039" s="5">
        <v>2</v>
      </c>
      <c r="F5039">
        <v>237.79316699999998</v>
      </c>
      <c r="G5039" s="4">
        <v>3</v>
      </c>
      <c r="P5039">
        <v>2</v>
      </c>
      <c r="Q5039" t="str">
        <f>CONCATENATE(C5039,E5039,G5039,I5039)</f>
        <v>23</v>
      </c>
    </row>
    <row r="5040" spans="1:17" x14ac:dyDescent="0.25">
      <c r="A5040">
        <v>5625</v>
      </c>
      <c r="D5040">
        <v>252.93054699999999</v>
      </c>
      <c r="E5040" s="5">
        <v>2</v>
      </c>
      <c r="F5040">
        <v>237.864856</v>
      </c>
      <c r="G5040" s="4">
        <v>3</v>
      </c>
      <c r="P5040">
        <v>2</v>
      </c>
      <c r="Q5040" t="str">
        <f>CONCATENATE(C5040,E5040,G5040,I5040)</f>
        <v>23</v>
      </c>
    </row>
    <row r="5041" spans="1:17" x14ac:dyDescent="0.25">
      <c r="A5041">
        <v>5626</v>
      </c>
      <c r="D5041">
        <v>252.915041</v>
      </c>
      <c r="E5041" s="5">
        <v>2</v>
      </c>
      <c r="F5041">
        <v>237.87214399999999</v>
      </c>
      <c r="G5041" s="4">
        <v>3</v>
      </c>
      <c r="P5041">
        <v>2</v>
      </c>
      <c r="Q5041" t="str">
        <f>CONCATENATE(C5041,E5041,G5041,I5041)</f>
        <v>23</v>
      </c>
    </row>
    <row r="5042" spans="1:17" x14ac:dyDescent="0.25">
      <c r="A5042">
        <v>5627</v>
      </c>
      <c r="D5042">
        <v>252.93343899999999</v>
      </c>
      <c r="E5042" s="5">
        <v>2</v>
      </c>
      <c r="F5042">
        <v>237.87214399999999</v>
      </c>
      <c r="G5042" s="4">
        <v>3</v>
      </c>
      <c r="P5042">
        <v>2</v>
      </c>
      <c r="Q5042" t="str">
        <f>CONCATENATE(C5042,E5042,G5042,I5042)</f>
        <v>23</v>
      </c>
    </row>
    <row r="5043" spans="1:17" x14ac:dyDescent="0.25">
      <c r="A5043">
        <v>5628</v>
      </c>
      <c r="D5043">
        <v>252.93571600000001</v>
      </c>
      <c r="E5043" s="5">
        <v>2</v>
      </c>
      <c r="P5043">
        <v>1</v>
      </c>
      <c r="Q5043" t="str">
        <f>CONCATENATE(C5043,E5043,G5043,I5043)</f>
        <v>2</v>
      </c>
    </row>
    <row r="5044" spans="1:17" x14ac:dyDescent="0.25">
      <c r="A5044">
        <v>5629</v>
      </c>
      <c r="D5044">
        <v>252.943624</v>
      </c>
      <c r="E5044" s="5">
        <v>2</v>
      </c>
      <c r="P5044">
        <v>1</v>
      </c>
      <c r="Q5044" t="str">
        <f>CONCATENATE(C5044,E5044,G5044,I5044)</f>
        <v>2</v>
      </c>
    </row>
    <row r="5045" spans="1:17" x14ac:dyDescent="0.25">
      <c r="A5045">
        <v>5630</v>
      </c>
      <c r="D5045">
        <v>252.95121900000001</v>
      </c>
      <c r="E5045" s="5">
        <v>2</v>
      </c>
      <c r="P5045">
        <v>1</v>
      </c>
      <c r="Q5045" t="str">
        <f>CONCATENATE(C5045,E5045,G5045,I5045)</f>
        <v>2</v>
      </c>
    </row>
    <row r="5046" spans="1:17" x14ac:dyDescent="0.25">
      <c r="A5046">
        <v>5631</v>
      </c>
      <c r="D5046">
        <v>252.927446</v>
      </c>
      <c r="E5046" s="5">
        <v>2</v>
      </c>
      <c r="P5046">
        <v>1</v>
      </c>
      <c r="Q5046" t="str">
        <f>CONCATENATE(C5046,E5046,G5046,I5046)</f>
        <v>2</v>
      </c>
    </row>
    <row r="5047" spans="1:17" x14ac:dyDescent="0.25">
      <c r="A5047">
        <v>5632</v>
      </c>
      <c r="D5047">
        <v>252.93395800000002</v>
      </c>
      <c r="E5047" s="5">
        <v>2</v>
      </c>
      <c r="P5047">
        <v>1</v>
      </c>
      <c r="Q5047" t="str">
        <f>CONCATENATE(C5047,E5047,G5047,I5047)</f>
        <v>2</v>
      </c>
    </row>
    <row r="5048" spans="1:17" x14ac:dyDescent="0.25">
      <c r="A5048">
        <v>5633</v>
      </c>
      <c r="B5048">
        <v>262.75234799999998</v>
      </c>
      <c r="C5048" s="2">
        <v>1</v>
      </c>
      <c r="D5048">
        <v>252.94698499999998</v>
      </c>
      <c r="E5048" s="5">
        <v>2</v>
      </c>
      <c r="P5048">
        <v>2</v>
      </c>
      <c r="Q5048" t="str">
        <f>CONCATENATE(C5048,E5048,G5048,I5048)</f>
        <v>12</v>
      </c>
    </row>
    <row r="5049" spans="1:17" x14ac:dyDescent="0.25">
      <c r="A5049">
        <v>5634</v>
      </c>
      <c r="B5049">
        <v>262.77943199999999</v>
      </c>
      <c r="C5049" s="2">
        <v>1</v>
      </c>
      <c r="D5049">
        <v>252.94698499999998</v>
      </c>
      <c r="E5049" s="5">
        <v>2</v>
      </c>
      <c r="P5049">
        <v>2</v>
      </c>
      <c r="Q5049" t="str">
        <f>CONCATENATE(C5049,E5049,G5049,I5049)</f>
        <v>12</v>
      </c>
    </row>
    <row r="5050" spans="1:17" x14ac:dyDescent="0.25">
      <c r="A5050">
        <v>5635</v>
      </c>
      <c r="B5050">
        <v>262.75002499999999</v>
      </c>
      <c r="C5050" s="2">
        <v>1</v>
      </c>
      <c r="H5050">
        <v>253.604116</v>
      </c>
      <c r="I5050" s="3">
        <v>4</v>
      </c>
      <c r="P5050">
        <v>2</v>
      </c>
      <c r="Q5050" t="str">
        <f>CONCATENATE(C5050,E5050,G5050,I5050)</f>
        <v>14</v>
      </c>
    </row>
    <row r="5051" spans="1:17" x14ac:dyDescent="0.25">
      <c r="A5051">
        <v>5636</v>
      </c>
      <c r="B5051">
        <v>262.73002000000002</v>
      </c>
      <c r="C5051" s="2">
        <v>1</v>
      </c>
      <c r="H5051">
        <v>253.64841200000001</v>
      </c>
      <c r="I5051" s="3">
        <v>4</v>
      </c>
      <c r="P5051">
        <v>2</v>
      </c>
      <c r="Q5051" t="str">
        <f>CONCATENATE(C5051,E5051,G5051,I5051)</f>
        <v>14</v>
      </c>
    </row>
    <row r="5052" spans="1:17" x14ac:dyDescent="0.25">
      <c r="A5052">
        <v>5637</v>
      </c>
      <c r="B5052">
        <v>262.70417900000001</v>
      </c>
      <c r="C5052" s="2">
        <v>1</v>
      </c>
      <c r="H5052">
        <v>253.65109799999999</v>
      </c>
      <c r="I5052" s="3">
        <v>4</v>
      </c>
      <c r="P5052">
        <v>2</v>
      </c>
      <c r="Q5052" t="str">
        <f>CONCATENATE(C5052,E5052,G5052,I5052)</f>
        <v>14</v>
      </c>
    </row>
    <row r="5053" spans="1:17" x14ac:dyDescent="0.25">
      <c r="A5053">
        <v>5638</v>
      </c>
      <c r="B5053">
        <v>262.71683999999999</v>
      </c>
      <c r="C5053" s="2">
        <v>1</v>
      </c>
      <c r="H5053">
        <v>253.60008400000001</v>
      </c>
      <c r="I5053" s="3">
        <v>4</v>
      </c>
      <c r="P5053">
        <v>2</v>
      </c>
      <c r="Q5053" t="str">
        <f>CONCATENATE(C5053,E5053,G5053,I5053)</f>
        <v>14</v>
      </c>
    </row>
    <row r="5054" spans="1:17" x14ac:dyDescent="0.25">
      <c r="A5054">
        <v>5639</v>
      </c>
      <c r="B5054">
        <v>262.763307</v>
      </c>
      <c r="C5054" s="2">
        <v>1</v>
      </c>
      <c r="H5054">
        <v>253.59466</v>
      </c>
      <c r="I5054" s="3">
        <v>4</v>
      </c>
      <c r="P5054">
        <v>2</v>
      </c>
      <c r="Q5054" t="str">
        <f>CONCATENATE(C5054,E5054,G5054,I5054)</f>
        <v>14</v>
      </c>
    </row>
    <row r="5055" spans="1:17" x14ac:dyDescent="0.25">
      <c r="A5055">
        <v>5640</v>
      </c>
      <c r="B5055">
        <v>262.73493000000002</v>
      </c>
      <c r="C5055" s="2">
        <v>1</v>
      </c>
      <c r="H5055">
        <v>253.584013</v>
      </c>
      <c r="I5055" s="3">
        <v>4</v>
      </c>
      <c r="P5055">
        <v>2</v>
      </c>
      <c r="Q5055" t="str">
        <f>CONCATENATE(C5055,E5055,G5055,I5055)</f>
        <v>14</v>
      </c>
    </row>
    <row r="5056" spans="1:17" x14ac:dyDescent="0.25">
      <c r="A5056">
        <v>5641</v>
      </c>
      <c r="B5056">
        <v>262.77544899999998</v>
      </c>
      <c r="C5056" s="2">
        <v>1</v>
      </c>
      <c r="H5056">
        <v>253.57796300000001</v>
      </c>
      <c r="I5056" s="3">
        <v>4</v>
      </c>
      <c r="P5056">
        <v>2</v>
      </c>
      <c r="Q5056" t="str">
        <f>CONCATENATE(C5056,E5056,G5056,I5056)</f>
        <v>14</v>
      </c>
    </row>
    <row r="5057" spans="1:17" x14ac:dyDescent="0.25">
      <c r="A5057">
        <v>5642</v>
      </c>
      <c r="B5057">
        <v>262.783773</v>
      </c>
      <c r="C5057" s="2">
        <v>1</v>
      </c>
      <c r="H5057">
        <v>253.572485</v>
      </c>
      <c r="I5057" s="3">
        <v>4</v>
      </c>
      <c r="P5057">
        <v>2</v>
      </c>
      <c r="Q5057" t="str">
        <f>CONCATENATE(C5057,E5057,G5057,I5057)</f>
        <v>14</v>
      </c>
    </row>
    <row r="5058" spans="1:17" x14ac:dyDescent="0.25">
      <c r="A5058">
        <v>5643</v>
      </c>
      <c r="B5058">
        <v>262.73596400000002</v>
      </c>
      <c r="C5058" s="2">
        <v>1</v>
      </c>
      <c r="H5058">
        <v>253.55594400000001</v>
      </c>
      <c r="I5058" s="3">
        <v>4</v>
      </c>
      <c r="P5058">
        <v>2</v>
      </c>
      <c r="Q5058" t="str">
        <f>CONCATENATE(C5058,E5058,G5058,I5058)</f>
        <v>14</v>
      </c>
    </row>
    <row r="5059" spans="1:17" x14ac:dyDescent="0.25">
      <c r="A5059">
        <v>5644</v>
      </c>
      <c r="B5059">
        <v>262.67874699999999</v>
      </c>
      <c r="C5059" s="2">
        <v>1</v>
      </c>
      <c r="F5059">
        <v>259.95764700000001</v>
      </c>
      <c r="G5059" s="4">
        <v>3</v>
      </c>
      <c r="H5059">
        <v>253.60354799999999</v>
      </c>
      <c r="I5059" s="3">
        <v>4</v>
      </c>
      <c r="P5059">
        <v>3</v>
      </c>
      <c r="Q5059" t="str">
        <f>CONCATENATE(C5059,E5059,G5059,I5059)</f>
        <v>134</v>
      </c>
    </row>
    <row r="5060" spans="1:17" x14ac:dyDescent="0.25">
      <c r="A5060">
        <v>5645</v>
      </c>
      <c r="B5060">
        <v>262.72232200000002</v>
      </c>
      <c r="C5060" s="2">
        <v>1</v>
      </c>
      <c r="F5060">
        <v>259.92823599999997</v>
      </c>
      <c r="G5060" s="4">
        <v>3</v>
      </c>
      <c r="H5060">
        <v>253.60044600000001</v>
      </c>
      <c r="I5060" s="3">
        <v>4</v>
      </c>
      <c r="P5060">
        <v>3</v>
      </c>
      <c r="Q5060" t="str">
        <f>CONCATENATE(C5060,E5060,G5060,I5060)</f>
        <v>134</v>
      </c>
    </row>
    <row r="5061" spans="1:17" x14ac:dyDescent="0.25">
      <c r="A5061">
        <v>5646</v>
      </c>
      <c r="B5061">
        <v>262.75234799999998</v>
      </c>
      <c r="C5061" s="2">
        <v>1</v>
      </c>
      <c r="F5061">
        <v>259.93635</v>
      </c>
      <c r="G5061" s="4">
        <v>3</v>
      </c>
      <c r="H5061">
        <v>253.535169</v>
      </c>
      <c r="I5061" s="3">
        <v>4</v>
      </c>
      <c r="P5061">
        <v>3</v>
      </c>
      <c r="Q5061" t="str">
        <f>CONCATENATE(C5061,E5061,G5061,I5061)</f>
        <v>134</v>
      </c>
    </row>
    <row r="5062" spans="1:17" x14ac:dyDescent="0.25">
      <c r="A5062">
        <v>5647</v>
      </c>
      <c r="F5062">
        <v>259.93578100000002</v>
      </c>
      <c r="G5062" s="4">
        <v>3</v>
      </c>
      <c r="H5062">
        <v>253.54281800000001</v>
      </c>
      <c r="I5062" s="3">
        <v>4</v>
      </c>
      <c r="P5062">
        <v>2</v>
      </c>
      <c r="Q5062" t="str">
        <f>CONCATENATE(C5062,E5062,G5062,I5062)</f>
        <v>34</v>
      </c>
    </row>
    <row r="5063" spans="1:17" x14ac:dyDescent="0.25">
      <c r="A5063">
        <v>5648</v>
      </c>
      <c r="D5063">
        <v>271.81318099999999</v>
      </c>
      <c r="E5063" s="5">
        <v>2</v>
      </c>
      <c r="F5063">
        <v>259.96989600000001</v>
      </c>
      <c r="G5063" s="4">
        <v>3</v>
      </c>
      <c r="H5063">
        <v>253.53651200000002</v>
      </c>
      <c r="I5063" s="3">
        <v>4</v>
      </c>
      <c r="P5063">
        <v>3</v>
      </c>
      <c r="Q5063" t="str">
        <f>CONCATENATE(C5063,E5063,G5063,I5063)</f>
        <v>234</v>
      </c>
    </row>
    <row r="5064" spans="1:17" x14ac:dyDescent="0.25">
      <c r="A5064">
        <v>5649</v>
      </c>
      <c r="D5064">
        <v>271.834474</v>
      </c>
      <c r="E5064" s="5">
        <v>2</v>
      </c>
      <c r="F5064">
        <v>260.03393299999999</v>
      </c>
      <c r="G5064" s="4">
        <v>3</v>
      </c>
      <c r="H5064">
        <v>253.604116</v>
      </c>
      <c r="I5064" s="3">
        <v>4</v>
      </c>
      <c r="P5064">
        <v>3</v>
      </c>
      <c r="Q5064" t="str">
        <f>CONCATENATE(C5064,E5064,G5064,I5064)</f>
        <v>234</v>
      </c>
    </row>
    <row r="5065" spans="1:17" x14ac:dyDescent="0.25">
      <c r="A5065">
        <v>5650</v>
      </c>
      <c r="D5065">
        <v>271.89924000000002</v>
      </c>
      <c r="E5065" s="5">
        <v>2</v>
      </c>
      <c r="F5065">
        <v>260.06856299999998</v>
      </c>
      <c r="G5065" s="4">
        <v>3</v>
      </c>
      <c r="H5065">
        <v>253.604116</v>
      </c>
      <c r="I5065" s="3">
        <v>4</v>
      </c>
      <c r="P5065">
        <v>3</v>
      </c>
      <c r="Q5065" t="str">
        <f>CONCATENATE(C5065,E5065,G5065,I5065)</f>
        <v>234</v>
      </c>
    </row>
    <row r="5066" spans="1:17" x14ac:dyDescent="0.25">
      <c r="A5066">
        <v>5651</v>
      </c>
      <c r="D5066">
        <v>271.89758499999999</v>
      </c>
      <c r="E5066" s="5">
        <v>2</v>
      </c>
      <c r="F5066">
        <v>260.08236499999998</v>
      </c>
      <c r="G5066" s="4">
        <v>3</v>
      </c>
      <c r="P5066">
        <v>2</v>
      </c>
      <c r="Q5066" t="str">
        <f>CONCATENATE(C5066,E5066,G5066,I5066)</f>
        <v>23</v>
      </c>
    </row>
    <row r="5067" spans="1:17" x14ac:dyDescent="0.25">
      <c r="A5067">
        <v>5652</v>
      </c>
      <c r="D5067">
        <v>271.89277800000002</v>
      </c>
      <c r="E5067" s="5">
        <v>2</v>
      </c>
      <c r="F5067">
        <v>260.07709299999999</v>
      </c>
      <c r="G5067" s="4">
        <v>3</v>
      </c>
      <c r="P5067">
        <v>2</v>
      </c>
      <c r="Q5067" t="str">
        <f>CONCATENATE(C5067,E5067,G5067,I5067)</f>
        <v>23</v>
      </c>
    </row>
    <row r="5068" spans="1:17" x14ac:dyDescent="0.25">
      <c r="A5068">
        <v>5653</v>
      </c>
      <c r="D5068">
        <v>271.81318099999999</v>
      </c>
      <c r="E5068" s="5">
        <v>2</v>
      </c>
      <c r="F5068">
        <v>259.95764700000001</v>
      </c>
      <c r="G5068" s="4">
        <v>3</v>
      </c>
      <c r="J5068">
        <v>235.94850299999999</v>
      </c>
      <c r="K5068" t="s">
        <v>22</v>
      </c>
      <c r="Q5068" t="str">
        <f>CONCATENATE(C5068,E5068,G5068,I5068)</f>
        <v>23</v>
      </c>
    </row>
    <row r="5069" spans="1:17" x14ac:dyDescent="0.25">
      <c r="A5069">
        <v>5687</v>
      </c>
      <c r="Q5069" t="str">
        <f>CONCATENATE(C5069,E5069,G5069,I5069)</f>
        <v/>
      </c>
    </row>
    <row r="5070" spans="1:17" x14ac:dyDescent="0.25">
      <c r="A5070">
        <v>5688</v>
      </c>
      <c r="Q5070" t="str">
        <f>CONCATENATE(C5070,E5070,G5070,I5070)</f>
        <v/>
      </c>
    </row>
    <row r="5071" spans="1:17" x14ac:dyDescent="0.25">
      <c r="A5071">
        <v>5689</v>
      </c>
      <c r="J5071">
        <v>38.752635000000005</v>
      </c>
      <c r="K5071" t="s">
        <v>22</v>
      </c>
      <c r="Q5071" t="str">
        <f>CONCATENATE(C5071,E5071,G5071,I5071)</f>
        <v/>
      </c>
    </row>
    <row r="5072" spans="1:17" x14ac:dyDescent="0.25">
      <c r="A5072">
        <v>5690</v>
      </c>
      <c r="B5072">
        <v>70.459902000000014</v>
      </c>
      <c r="C5072" s="2">
        <v>1</v>
      </c>
      <c r="P5072">
        <v>1</v>
      </c>
      <c r="Q5072" t="str">
        <f>CONCATENATE(C5072,E5072,G5072,I5072)</f>
        <v>1</v>
      </c>
    </row>
    <row r="5073" spans="1:17" x14ac:dyDescent="0.25">
      <c r="A5073">
        <v>5691</v>
      </c>
      <c r="B5073">
        <v>70.385148000000001</v>
      </c>
      <c r="C5073" s="2">
        <v>1</v>
      </c>
      <c r="D5073">
        <v>71.357152000000013</v>
      </c>
      <c r="E5073" s="5">
        <v>2</v>
      </c>
      <c r="P5073">
        <v>2</v>
      </c>
      <c r="Q5073" t="str">
        <f>CONCATENATE(C5073,E5073,G5073,I5073)</f>
        <v>12</v>
      </c>
    </row>
    <row r="5074" spans="1:17" x14ac:dyDescent="0.25">
      <c r="A5074">
        <v>5692</v>
      </c>
      <c r="B5074">
        <v>70.389058000000006</v>
      </c>
      <c r="C5074" s="2">
        <v>1</v>
      </c>
      <c r="D5074">
        <v>71.436484000000007</v>
      </c>
      <c r="E5074" s="5">
        <v>2</v>
      </c>
      <c r="P5074">
        <v>2</v>
      </c>
      <c r="Q5074" t="str">
        <f>CONCATENATE(C5074,E5074,G5074,I5074)</f>
        <v>12</v>
      </c>
    </row>
    <row r="5075" spans="1:17" x14ac:dyDescent="0.25">
      <c r="A5075">
        <v>5693</v>
      </c>
      <c r="B5075">
        <v>70.311320000000009</v>
      </c>
      <c r="C5075" s="2">
        <v>1</v>
      </c>
      <c r="D5075">
        <v>71.357152000000013</v>
      </c>
      <c r="E5075" s="5">
        <v>2</v>
      </c>
      <c r="P5075">
        <v>2</v>
      </c>
      <c r="Q5075" t="str">
        <f>CONCATENATE(C5075,E5075,G5075,I5075)</f>
        <v>12</v>
      </c>
    </row>
    <row r="5076" spans="1:17" x14ac:dyDescent="0.25">
      <c r="A5076">
        <v>5694</v>
      </c>
      <c r="B5076">
        <v>70.364517000000006</v>
      </c>
      <c r="C5076" s="2">
        <v>1</v>
      </c>
      <c r="D5076">
        <v>71.387866000000002</v>
      </c>
      <c r="E5076" s="5">
        <v>2</v>
      </c>
      <c r="P5076">
        <v>2</v>
      </c>
      <c r="Q5076" t="str">
        <f>CONCATENATE(C5076,E5076,G5076,I5076)</f>
        <v>12</v>
      </c>
    </row>
    <row r="5077" spans="1:17" x14ac:dyDescent="0.25">
      <c r="A5077">
        <v>5695</v>
      </c>
      <c r="B5077">
        <v>70.356286000000011</v>
      </c>
      <c r="C5077" s="2">
        <v>1</v>
      </c>
      <c r="D5077">
        <v>71.382824000000014</v>
      </c>
      <c r="E5077" s="5">
        <v>2</v>
      </c>
      <c r="P5077">
        <v>2</v>
      </c>
      <c r="Q5077" t="str">
        <f>CONCATENATE(C5077,E5077,G5077,I5077)</f>
        <v>12</v>
      </c>
    </row>
    <row r="5078" spans="1:17" x14ac:dyDescent="0.25">
      <c r="A5078">
        <v>5696</v>
      </c>
      <c r="B5078">
        <v>70.199678000000006</v>
      </c>
      <c r="C5078" s="2">
        <v>1</v>
      </c>
      <c r="D5078">
        <v>71.368573000000012</v>
      </c>
      <c r="E5078" s="5">
        <v>2</v>
      </c>
      <c r="P5078">
        <v>2</v>
      </c>
      <c r="Q5078" t="str">
        <f>CONCATENATE(C5078,E5078,G5078,I5078)</f>
        <v>12</v>
      </c>
    </row>
    <row r="5079" spans="1:17" x14ac:dyDescent="0.25">
      <c r="A5079">
        <v>5697</v>
      </c>
      <c r="B5079">
        <v>70.459902000000014</v>
      </c>
      <c r="C5079" s="2">
        <v>1</v>
      </c>
      <c r="D5079">
        <v>71.380046000000007</v>
      </c>
      <c r="E5079" s="5">
        <v>2</v>
      </c>
      <c r="P5079">
        <v>2</v>
      </c>
      <c r="Q5079" t="str">
        <f>CONCATENATE(C5079,E5079,G5079,I5079)</f>
        <v>12</v>
      </c>
    </row>
    <row r="5080" spans="1:17" x14ac:dyDescent="0.25">
      <c r="A5080">
        <v>5698</v>
      </c>
      <c r="D5080">
        <v>71.357152000000013</v>
      </c>
      <c r="E5080" s="5">
        <v>2</v>
      </c>
      <c r="P5080">
        <v>1</v>
      </c>
      <c r="Q5080" t="str">
        <f>CONCATENATE(C5080,E5080,G5080,I5080)</f>
        <v>2</v>
      </c>
    </row>
    <row r="5081" spans="1:17" x14ac:dyDescent="0.25">
      <c r="A5081">
        <v>5699</v>
      </c>
      <c r="D5081">
        <v>71.357152000000013</v>
      </c>
      <c r="E5081" s="5">
        <v>2</v>
      </c>
      <c r="P5081">
        <v>1</v>
      </c>
      <c r="Q5081" t="str">
        <f>CONCATENATE(C5081,E5081,G5081,I5081)</f>
        <v>2</v>
      </c>
    </row>
    <row r="5082" spans="1:17" x14ac:dyDescent="0.25">
      <c r="A5082">
        <v>5700</v>
      </c>
      <c r="F5082">
        <v>72.483447000000012</v>
      </c>
      <c r="G5082" s="4">
        <v>3</v>
      </c>
      <c r="H5082">
        <v>73.088422000000008</v>
      </c>
      <c r="I5082" s="3">
        <v>4</v>
      </c>
      <c r="P5082">
        <v>2</v>
      </c>
      <c r="Q5082" t="str">
        <f>CONCATENATE(C5082,E5082,G5082,I5082)</f>
        <v>34</v>
      </c>
    </row>
    <row r="5083" spans="1:17" x14ac:dyDescent="0.25">
      <c r="A5083">
        <v>5701</v>
      </c>
      <c r="F5083">
        <v>72.504181000000003</v>
      </c>
      <c r="G5083" s="4">
        <v>3</v>
      </c>
      <c r="H5083">
        <v>73.067277000000004</v>
      </c>
      <c r="I5083" s="3">
        <v>4</v>
      </c>
      <c r="P5083">
        <v>2</v>
      </c>
      <c r="Q5083" t="str">
        <f>CONCATENATE(C5083,E5083,G5083,I5083)</f>
        <v>34</v>
      </c>
    </row>
    <row r="5084" spans="1:17" x14ac:dyDescent="0.25">
      <c r="A5084">
        <v>5702</v>
      </c>
      <c r="F5084">
        <v>72.469351000000003</v>
      </c>
      <c r="G5084" s="4">
        <v>3</v>
      </c>
      <c r="H5084">
        <v>73.104989000000003</v>
      </c>
      <c r="I5084" s="3">
        <v>4</v>
      </c>
      <c r="P5084">
        <v>2</v>
      </c>
      <c r="Q5084" t="str">
        <f>CONCATENATE(C5084,E5084,G5084,I5084)</f>
        <v>34</v>
      </c>
    </row>
    <row r="5085" spans="1:17" x14ac:dyDescent="0.25">
      <c r="A5085">
        <v>5703</v>
      </c>
      <c r="F5085">
        <v>72.476399000000001</v>
      </c>
      <c r="G5085" s="4">
        <v>3</v>
      </c>
      <c r="H5085">
        <v>73.097529000000009</v>
      </c>
      <c r="I5085" s="3">
        <v>4</v>
      </c>
      <c r="P5085">
        <v>2</v>
      </c>
      <c r="Q5085" t="str">
        <f>CONCATENATE(C5085,E5085,G5085,I5085)</f>
        <v>34</v>
      </c>
    </row>
    <row r="5086" spans="1:17" x14ac:dyDescent="0.25">
      <c r="A5086">
        <v>5704</v>
      </c>
      <c r="F5086">
        <v>72.510612000000009</v>
      </c>
      <c r="G5086" s="4">
        <v>3</v>
      </c>
      <c r="H5086">
        <v>73.086467000000013</v>
      </c>
      <c r="I5086" s="3">
        <v>4</v>
      </c>
      <c r="P5086">
        <v>2</v>
      </c>
      <c r="Q5086" t="str">
        <f>CONCATENATE(C5086,E5086,G5086,I5086)</f>
        <v>34</v>
      </c>
    </row>
    <row r="5087" spans="1:17" x14ac:dyDescent="0.25">
      <c r="A5087">
        <v>5705</v>
      </c>
      <c r="F5087">
        <v>72.512875000000008</v>
      </c>
      <c r="G5087" s="4">
        <v>3</v>
      </c>
      <c r="H5087">
        <v>73.055393000000009</v>
      </c>
      <c r="I5087" s="3">
        <v>4</v>
      </c>
      <c r="P5087">
        <v>2</v>
      </c>
      <c r="Q5087" t="str">
        <f>CONCATENATE(C5087,E5087,G5087,I5087)</f>
        <v>34</v>
      </c>
    </row>
    <row r="5088" spans="1:17" x14ac:dyDescent="0.25">
      <c r="A5088">
        <v>5706</v>
      </c>
      <c r="F5088">
        <v>72.533558000000014</v>
      </c>
      <c r="G5088" s="4">
        <v>3</v>
      </c>
      <c r="H5088">
        <v>73.072165000000012</v>
      </c>
      <c r="I5088" s="3">
        <v>4</v>
      </c>
      <c r="P5088">
        <v>2</v>
      </c>
      <c r="Q5088" t="str">
        <f>CONCATENATE(C5088,E5088,G5088,I5088)</f>
        <v>34</v>
      </c>
    </row>
    <row r="5089" spans="1:17" x14ac:dyDescent="0.25">
      <c r="A5089">
        <v>5707</v>
      </c>
      <c r="F5089">
        <v>72.578369000000009</v>
      </c>
      <c r="G5089" s="4">
        <v>3</v>
      </c>
      <c r="H5089">
        <v>73.059457000000009</v>
      </c>
      <c r="I5089" s="3">
        <v>4</v>
      </c>
      <c r="P5089">
        <v>2</v>
      </c>
      <c r="Q5089" t="str">
        <f>CONCATENATE(C5089,E5089,G5089,I5089)</f>
        <v>34</v>
      </c>
    </row>
    <row r="5090" spans="1:17" x14ac:dyDescent="0.25">
      <c r="A5090">
        <v>5708</v>
      </c>
      <c r="F5090">
        <v>72.530059000000008</v>
      </c>
      <c r="G5090" s="4">
        <v>3</v>
      </c>
      <c r="H5090">
        <v>73.040061000000009</v>
      </c>
      <c r="I5090" s="3">
        <v>4</v>
      </c>
      <c r="P5090">
        <v>2</v>
      </c>
      <c r="Q5090" t="str">
        <f>CONCATENATE(C5090,E5090,G5090,I5090)</f>
        <v>34</v>
      </c>
    </row>
    <row r="5091" spans="1:17" x14ac:dyDescent="0.25">
      <c r="A5091">
        <v>5709</v>
      </c>
      <c r="F5091">
        <v>72.483447000000012</v>
      </c>
      <c r="G5091" s="4">
        <v>3</v>
      </c>
      <c r="H5091">
        <v>73.061876000000012</v>
      </c>
      <c r="I5091" s="3">
        <v>4</v>
      </c>
      <c r="P5091">
        <v>2</v>
      </c>
      <c r="Q5091" t="str">
        <f>CONCATENATE(C5091,E5091,G5091,I5091)</f>
        <v>34</v>
      </c>
    </row>
    <row r="5092" spans="1:17" x14ac:dyDescent="0.25">
      <c r="A5092">
        <v>5710</v>
      </c>
      <c r="B5092">
        <v>89.462568000000005</v>
      </c>
      <c r="C5092" s="2">
        <v>1</v>
      </c>
      <c r="H5092">
        <v>73.088422000000008</v>
      </c>
      <c r="I5092" s="3">
        <v>4</v>
      </c>
      <c r="P5092">
        <v>2</v>
      </c>
      <c r="Q5092" t="str">
        <f>CONCATENATE(C5092,E5092,G5092,I5092)</f>
        <v>14</v>
      </c>
    </row>
    <row r="5093" spans="1:17" x14ac:dyDescent="0.25">
      <c r="A5093">
        <v>5711</v>
      </c>
      <c r="B5093">
        <v>89.537938000000011</v>
      </c>
      <c r="C5093" s="2">
        <v>1</v>
      </c>
      <c r="P5093">
        <v>1</v>
      </c>
      <c r="Q5093" t="str">
        <f>CONCATENATE(C5093,E5093,G5093,I5093)</f>
        <v>1</v>
      </c>
    </row>
    <row r="5094" spans="1:17" x14ac:dyDescent="0.25">
      <c r="A5094">
        <v>5712</v>
      </c>
      <c r="B5094">
        <v>89.528009000000011</v>
      </c>
      <c r="C5094" s="2">
        <v>1</v>
      </c>
      <c r="P5094">
        <v>1</v>
      </c>
      <c r="Q5094" t="str">
        <f>CONCATENATE(C5094,E5094,G5094,I5094)</f>
        <v>1</v>
      </c>
    </row>
    <row r="5095" spans="1:17" x14ac:dyDescent="0.25">
      <c r="A5095">
        <v>5713</v>
      </c>
      <c r="B5095">
        <v>89.485667000000007</v>
      </c>
      <c r="C5095" s="2">
        <v>1</v>
      </c>
      <c r="P5095">
        <v>1</v>
      </c>
      <c r="Q5095" t="str">
        <f>CONCATENATE(C5095,E5095,G5095,I5095)</f>
        <v>1</v>
      </c>
    </row>
    <row r="5096" spans="1:17" x14ac:dyDescent="0.25">
      <c r="A5096">
        <v>5714</v>
      </c>
      <c r="B5096">
        <v>89.504960000000011</v>
      </c>
      <c r="C5096" s="2">
        <v>1</v>
      </c>
      <c r="P5096">
        <v>1</v>
      </c>
      <c r="Q5096" t="str">
        <f>CONCATENATE(C5096,E5096,G5096,I5096)</f>
        <v>1</v>
      </c>
    </row>
    <row r="5097" spans="1:17" x14ac:dyDescent="0.25">
      <c r="A5097">
        <v>5715</v>
      </c>
      <c r="B5097">
        <v>89.474605000000011</v>
      </c>
      <c r="C5097" s="2">
        <v>1</v>
      </c>
      <c r="D5097">
        <v>94.118440000000007</v>
      </c>
      <c r="E5097" s="5">
        <v>2</v>
      </c>
      <c r="P5097">
        <v>2</v>
      </c>
      <c r="Q5097" t="str">
        <f>CONCATENATE(C5097,E5097,G5097,I5097)</f>
        <v>12</v>
      </c>
    </row>
    <row r="5098" spans="1:17" x14ac:dyDescent="0.25">
      <c r="A5098">
        <v>5716</v>
      </c>
      <c r="B5098">
        <v>89.474862000000002</v>
      </c>
      <c r="C5098" s="2">
        <v>1</v>
      </c>
      <c r="D5098">
        <v>94.079084000000009</v>
      </c>
      <c r="E5098" s="5">
        <v>2</v>
      </c>
      <c r="P5098">
        <v>2</v>
      </c>
      <c r="Q5098" t="str">
        <f>CONCATENATE(C5098,E5098,G5098,I5098)</f>
        <v>12</v>
      </c>
    </row>
    <row r="5099" spans="1:17" x14ac:dyDescent="0.25">
      <c r="A5099">
        <v>5717</v>
      </c>
      <c r="B5099">
        <v>89.494260000000011</v>
      </c>
      <c r="C5099" s="2">
        <v>1</v>
      </c>
      <c r="D5099">
        <v>94.084897000000012</v>
      </c>
      <c r="E5099" s="5">
        <v>2</v>
      </c>
      <c r="P5099">
        <v>2</v>
      </c>
      <c r="Q5099" t="str">
        <f>CONCATENATE(C5099,E5099,G5099,I5099)</f>
        <v>12</v>
      </c>
    </row>
    <row r="5100" spans="1:17" x14ac:dyDescent="0.25">
      <c r="A5100">
        <v>5718</v>
      </c>
      <c r="B5100">
        <v>89.515197000000001</v>
      </c>
      <c r="C5100" s="2">
        <v>1</v>
      </c>
      <c r="D5100">
        <v>94.095239000000007</v>
      </c>
      <c r="E5100" s="5">
        <v>2</v>
      </c>
      <c r="P5100">
        <v>2</v>
      </c>
      <c r="Q5100" t="str">
        <f>CONCATENATE(C5100,E5100,G5100,I5100)</f>
        <v>12</v>
      </c>
    </row>
    <row r="5101" spans="1:17" x14ac:dyDescent="0.25">
      <c r="A5101">
        <v>5719</v>
      </c>
      <c r="B5101">
        <v>89.462568000000005</v>
      </c>
      <c r="C5101" s="2">
        <v>1</v>
      </c>
      <c r="D5101">
        <v>94.107123999999999</v>
      </c>
      <c r="E5101" s="5">
        <v>2</v>
      </c>
      <c r="P5101">
        <v>2</v>
      </c>
      <c r="Q5101" t="str">
        <f>CONCATENATE(C5101,E5101,G5101,I5101)</f>
        <v>12</v>
      </c>
    </row>
    <row r="5102" spans="1:17" x14ac:dyDescent="0.25">
      <c r="A5102">
        <v>5720</v>
      </c>
      <c r="D5102">
        <v>94.070182000000003</v>
      </c>
      <c r="E5102" s="5">
        <v>2</v>
      </c>
      <c r="P5102">
        <v>1</v>
      </c>
      <c r="Q5102" t="str">
        <f>CONCATENATE(C5102,E5102,G5102,I5102)</f>
        <v>2</v>
      </c>
    </row>
    <row r="5103" spans="1:17" x14ac:dyDescent="0.25">
      <c r="A5103">
        <v>5721</v>
      </c>
      <c r="D5103">
        <v>94.105066000000008</v>
      </c>
      <c r="E5103" s="5">
        <v>2</v>
      </c>
      <c r="P5103">
        <v>1</v>
      </c>
      <c r="Q5103" t="str">
        <f>CONCATENATE(C5103,E5103,G5103,I5103)</f>
        <v>2</v>
      </c>
    </row>
    <row r="5104" spans="1:17" x14ac:dyDescent="0.25">
      <c r="A5104">
        <v>5722</v>
      </c>
      <c r="D5104">
        <v>94.056909000000005</v>
      </c>
      <c r="E5104" s="5">
        <v>2</v>
      </c>
      <c r="P5104">
        <v>1</v>
      </c>
      <c r="Q5104" t="str">
        <f>CONCATENATE(C5104,E5104,G5104,I5104)</f>
        <v>2</v>
      </c>
    </row>
    <row r="5105" spans="1:17" x14ac:dyDescent="0.25">
      <c r="A5105">
        <v>5723</v>
      </c>
      <c r="D5105">
        <v>94.118440000000007</v>
      </c>
      <c r="E5105" s="5">
        <v>2</v>
      </c>
      <c r="F5105">
        <v>93.749973000000011</v>
      </c>
      <c r="G5105" s="4">
        <v>3</v>
      </c>
      <c r="P5105">
        <v>2</v>
      </c>
      <c r="Q5105" t="str">
        <f>CONCATENATE(C5105,E5105,G5105,I5105)</f>
        <v>23</v>
      </c>
    </row>
    <row r="5106" spans="1:17" x14ac:dyDescent="0.25">
      <c r="A5106">
        <v>5724</v>
      </c>
      <c r="D5106">
        <v>94.118440000000007</v>
      </c>
      <c r="E5106" s="5">
        <v>2</v>
      </c>
      <c r="F5106">
        <v>93.832082000000014</v>
      </c>
      <c r="G5106" s="4">
        <v>3</v>
      </c>
      <c r="H5106">
        <v>94.997735000000006</v>
      </c>
      <c r="I5106" s="3">
        <v>4</v>
      </c>
      <c r="P5106">
        <v>3</v>
      </c>
      <c r="Q5106" t="str">
        <f>CONCATENATE(C5106,E5106,G5106,I5106)</f>
        <v>234</v>
      </c>
    </row>
    <row r="5107" spans="1:17" x14ac:dyDescent="0.25">
      <c r="A5107">
        <v>5725</v>
      </c>
      <c r="F5107">
        <v>93.803117000000015</v>
      </c>
      <c r="G5107" s="4">
        <v>3</v>
      </c>
      <c r="H5107">
        <v>95.041209000000009</v>
      </c>
      <c r="I5107" s="3">
        <v>4</v>
      </c>
      <c r="P5107">
        <v>2</v>
      </c>
      <c r="Q5107" t="str">
        <f>CONCATENATE(C5107,E5107,G5107,I5107)</f>
        <v>34</v>
      </c>
    </row>
    <row r="5108" spans="1:17" x14ac:dyDescent="0.25">
      <c r="A5108">
        <v>5726</v>
      </c>
      <c r="F5108">
        <v>93.809188000000006</v>
      </c>
      <c r="G5108" s="4">
        <v>3</v>
      </c>
      <c r="H5108">
        <v>94.986518000000004</v>
      </c>
      <c r="I5108" s="3">
        <v>4</v>
      </c>
      <c r="P5108">
        <v>2</v>
      </c>
      <c r="Q5108" t="str">
        <f>CONCATENATE(C5108,E5108,G5108,I5108)</f>
        <v>34</v>
      </c>
    </row>
    <row r="5109" spans="1:17" x14ac:dyDescent="0.25">
      <c r="A5109">
        <v>5727</v>
      </c>
      <c r="F5109">
        <v>93.781356000000002</v>
      </c>
      <c r="G5109" s="4">
        <v>3</v>
      </c>
      <c r="H5109">
        <v>94.982301000000007</v>
      </c>
      <c r="I5109" s="3">
        <v>4</v>
      </c>
      <c r="P5109">
        <v>2</v>
      </c>
      <c r="Q5109" t="str">
        <f>CONCATENATE(C5109,E5109,G5109,I5109)</f>
        <v>34</v>
      </c>
    </row>
    <row r="5110" spans="1:17" x14ac:dyDescent="0.25">
      <c r="A5110">
        <v>5728</v>
      </c>
      <c r="F5110">
        <v>93.756866000000002</v>
      </c>
      <c r="G5110" s="4">
        <v>3</v>
      </c>
      <c r="H5110">
        <v>95.043473000000006</v>
      </c>
      <c r="I5110" s="3">
        <v>4</v>
      </c>
      <c r="P5110">
        <v>2</v>
      </c>
      <c r="Q5110" t="str">
        <f>CONCATENATE(C5110,E5110,G5110,I5110)</f>
        <v>34</v>
      </c>
    </row>
    <row r="5111" spans="1:17" x14ac:dyDescent="0.25">
      <c r="A5111">
        <v>5729</v>
      </c>
      <c r="F5111">
        <v>93.826835000000003</v>
      </c>
      <c r="G5111" s="4">
        <v>3</v>
      </c>
      <c r="H5111">
        <v>95.053092000000007</v>
      </c>
      <c r="I5111" s="3">
        <v>4</v>
      </c>
      <c r="P5111">
        <v>2</v>
      </c>
      <c r="Q5111" t="str">
        <f>CONCATENATE(C5111,E5111,G5111,I5111)</f>
        <v>34</v>
      </c>
    </row>
    <row r="5112" spans="1:17" x14ac:dyDescent="0.25">
      <c r="A5112">
        <v>5730</v>
      </c>
      <c r="F5112">
        <v>93.858682000000002</v>
      </c>
      <c r="G5112" s="4">
        <v>3</v>
      </c>
      <c r="H5112">
        <v>95.060914000000011</v>
      </c>
      <c r="I5112" s="3">
        <v>4</v>
      </c>
      <c r="P5112">
        <v>2</v>
      </c>
      <c r="Q5112" t="str">
        <f>CONCATENATE(C5112,E5112,G5112,I5112)</f>
        <v>34</v>
      </c>
    </row>
    <row r="5113" spans="1:17" x14ac:dyDescent="0.25">
      <c r="A5113">
        <v>5731</v>
      </c>
      <c r="F5113">
        <v>93.850808000000001</v>
      </c>
      <c r="G5113" s="4">
        <v>3</v>
      </c>
      <c r="H5113">
        <v>95.048102999999998</v>
      </c>
      <c r="I5113" s="3">
        <v>4</v>
      </c>
      <c r="P5113">
        <v>2</v>
      </c>
      <c r="Q5113" t="str">
        <f>CONCATENATE(C5113,E5113,G5113,I5113)</f>
        <v>34</v>
      </c>
    </row>
    <row r="5114" spans="1:17" x14ac:dyDescent="0.25">
      <c r="A5114">
        <v>5732</v>
      </c>
      <c r="F5114">
        <v>93.749973000000011</v>
      </c>
      <c r="G5114" s="4">
        <v>3</v>
      </c>
      <c r="H5114">
        <v>95.05757100000001</v>
      </c>
      <c r="I5114" s="3">
        <v>4</v>
      </c>
      <c r="P5114">
        <v>2</v>
      </c>
      <c r="Q5114" t="str">
        <f>CONCATENATE(C5114,E5114,G5114,I5114)</f>
        <v>34</v>
      </c>
    </row>
    <row r="5115" spans="1:17" x14ac:dyDescent="0.25">
      <c r="A5115">
        <v>5733</v>
      </c>
      <c r="H5115">
        <v>94.997735000000006</v>
      </c>
      <c r="I5115" s="3">
        <v>4</v>
      </c>
      <c r="P5115">
        <v>1</v>
      </c>
      <c r="Q5115" t="str">
        <f>CONCATENATE(C5115,E5115,G5115,I5115)</f>
        <v>4</v>
      </c>
    </row>
    <row r="5116" spans="1:17" x14ac:dyDescent="0.25">
      <c r="A5116">
        <v>5734</v>
      </c>
      <c r="B5116">
        <v>117.351506</v>
      </c>
      <c r="C5116" s="2">
        <v>1</v>
      </c>
      <c r="P5116">
        <v>1</v>
      </c>
      <c r="Q5116" t="str">
        <f>CONCATENATE(C5116,E5116,G5116,I5116)</f>
        <v>1</v>
      </c>
    </row>
    <row r="5117" spans="1:17" x14ac:dyDescent="0.25">
      <c r="A5117">
        <v>5735</v>
      </c>
      <c r="B5117">
        <v>117.31250900000001</v>
      </c>
      <c r="C5117" s="2">
        <v>1</v>
      </c>
      <c r="P5117">
        <v>1</v>
      </c>
      <c r="Q5117" t="str">
        <f>CONCATENATE(C5117,E5117,G5117,I5117)</f>
        <v>1</v>
      </c>
    </row>
    <row r="5118" spans="1:17" x14ac:dyDescent="0.25">
      <c r="A5118">
        <v>5736</v>
      </c>
      <c r="B5118">
        <v>117.27716600000001</v>
      </c>
      <c r="C5118" s="2">
        <v>1</v>
      </c>
      <c r="P5118">
        <v>1</v>
      </c>
      <c r="Q5118" t="str">
        <f>CONCATENATE(C5118,E5118,G5118,I5118)</f>
        <v>1</v>
      </c>
    </row>
    <row r="5119" spans="1:17" x14ac:dyDescent="0.25">
      <c r="A5119">
        <v>5737</v>
      </c>
      <c r="B5119">
        <v>117.28344100000001</v>
      </c>
      <c r="C5119" s="2">
        <v>1</v>
      </c>
      <c r="P5119">
        <v>1</v>
      </c>
      <c r="Q5119" t="str">
        <f>CONCATENATE(C5119,E5119,G5119,I5119)</f>
        <v>1</v>
      </c>
    </row>
    <row r="5120" spans="1:17" x14ac:dyDescent="0.25">
      <c r="A5120">
        <v>5738</v>
      </c>
      <c r="B5120">
        <v>117.28997500000001</v>
      </c>
      <c r="C5120" s="2">
        <v>1</v>
      </c>
      <c r="P5120">
        <v>1</v>
      </c>
      <c r="Q5120" t="str">
        <f>CONCATENATE(C5120,E5120,G5120,I5120)</f>
        <v>1</v>
      </c>
    </row>
    <row r="5121" spans="1:17" x14ac:dyDescent="0.25">
      <c r="A5121">
        <v>5739</v>
      </c>
      <c r="B5121">
        <v>117.27603300000001</v>
      </c>
      <c r="C5121" s="2">
        <v>1</v>
      </c>
      <c r="D5121">
        <v>122.71977700000001</v>
      </c>
      <c r="E5121" s="5">
        <v>2</v>
      </c>
      <c r="P5121">
        <v>2</v>
      </c>
      <c r="Q5121" t="str">
        <f>CONCATENATE(C5121,E5121,G5121,I5121)</f>
        <v>12</v>
      </c>
    </row>
    <row r="5122" spans="1:17" x14ac:dyDescent="0.25">
      <c r="A5122">
        <v>5740</v>
      </c>
      <c r="B5122">
        <v>117.27726900000002</v>
      </c>
      <c r="C5122" s="2">
        <v>1</v>
      </c>
      <c r="D5122">
        <v>122.77040200000002</v>
      </c>
      <c r="E5122" s="5">
        <v>2</v>
      </c>
      <c r="P5122">
        <v>2</v>
      </c>
      <c r="Q5122" t="str">
        <f>CONCATENATE(C5122,E5122,G5122,I5122)</f>
        <v>12</v>
      </c>
    </row>
    <row r="5123" spans="1:17" x14ac:dyDescent="0.25">
      <c r="A5123">
        <v>5741</v>
      </c>
      <c r="B5123">
        <v>117.24537000000001</v>
      </c>
      <c r="C5123" s="2">
        <v>1</v>
      </c>
      <c r="D5123">
        <v>122.76587400000001</v>
      </c>
      <c r="E5123" s="5">
        <v>2</v>
      </c>
      <c r="P5123">
        <v>2</v>
      </c>
      <c r="Q5123" t="str">
        <f>CONCATENATE(C5123,E5123,G5123,I5123)</f>
        <v>12</v>
      </c>
    </row>
    <row r="5124" spans="1:17" x14ac:dyDescent="0.25">
      <c r="A5124">
        <v>5742</v>
      </c>
      <c r="B5124">
        <v>117.21686700000001</v>
      </c>
      <c r="C5124" s="2">
        <v>1</v>
      </c>
      <c r="D5124">
        <v>122.74149100000001</v>
      </c>
      <c r="E5124" s="5">
        <v>2</v>
      </c>
      <c r="P5124">
        <v>2</v>
      </c>
      <c r="Q5124" t="str">
        <f>CONCATENATE(C5124,E5124,G5124,I5124)</f>
        <v>12</v>
      </c>
    </row>
    <row r="5125" spans="1:17" x14ac:dyDescent="0.25">
      <c r="A5125">
        <v>5743</v>
      </c>
      <c r="B5125">
        <v>117.351506</v>
      </c>
      <c r="C5125" s="2">
        <v>1</v>
      </c>
      <c r="D5125">
        <v>122.70717400000001</v>
      </c>
      <c r="E5125" s="5">
        <v>2</v>
      </c>
      <c r="P5125">
        <v>2</v>
      </c>
      <c r="Q5125" t="str">
        <f>CONCATENATE(C5125,E5125,G5125,I5125)</f>
        <v>12</v>
      </c>
    </row>
    <row r="5126" spans="1:17" x14ac:dyDescent="0.25">
      <c r="A5126">
        <v>5744</v>
      </c>
      <c r="D5126">
        <v>122.695909</v>
      </c>
      <c r="E5126" s="5">
        <v>2</v>
      </c>
      <c r="P5126">
        <v>1</v>
      </c>
      <c r="Q5126" t="str">
        <f>CONCATENATE(C5126,E5126,G5126,I5126)</f>
        <v>2</v>
      </c>
    </row>
    <row r="5127" spans="1:17" x14ac:dyDescent="0.25">
      <c r="A5127">
        <v>5745</v>
      </c>
      <c r="D5127">
        <v>122.710206</v>
      </c>
      <c r="E5127" s="5">
        <v>2</v>
      </c>
      <c r="P5127">
        <v>1</v>
      </c>
      <c r="Q5127" t="str">
        <f>CONCATENATE(C5127,E5127,G5127,I5127)</f>
        <v>2</v>
      </c>
    </row>
    <row r="5128" spans="1:17" x14ac:dyDescent="0.25">
      <c r="A5128">
        <v>5746</v>
      </c>
      <c r="D5128">
        <v>122.75769200000002</v>
      </c>
      <c r="E5128" s="5">
        <v>2</v>
      </c>
      <c r="P5128">
        <v>1</v>
      </c>
      <c r="Q5128" t="str">
        <f>CONCATENATE(C5128,E5128,G5128,I5128)</f>
        <v>2</v>
      </c>
    </row>
    <row r="5129" spans="1:17" x14ac:dyDescent="0.25">
      <c r="A5129">
        <v>5747</v>
      </c>
      <c r="D5129">
        <v>122.71977700000001</v>
      </c>
      <c r="E5129" s="5">
        <v>2</v>
      </c>
      <c r="F5129">
        <v>122.64975900000002</v>
      </c>
      <c r="G5129" s="4">
        <v>3</v>
      </c>
      <c r="P5129">
        <v>2</v>
      </c>
      <c r="Q5129" t="str">
        <f>CONCATENATE(C5129,E5129,G5129,I5129)</f>
        <v>23</v>
      </c>
    </row>
    <row r="5130" spans="1:17" x14ac:dyDescent="0.25">
      <c r="A5130">
        <v>5748</v>
      </c>
      <c r="F5130">
        <v>122.67682400000001</v>
      </c>
      <c r="G5130" s="4">
        <v>3</v>
      </c>
      <c r="P5130">
        <v>1</v>
      </c>
      <c r="Q5130" t="str">
        <f>CONCATENATE(C5130,E5130,G5130,I5130)</f>
        <v>3</v>
      </c>
    </row>
    <row r="5131" spans="1:17" x14ac:dyDescent="0.25">
      <c r="A5131">
        <v>5749</v>
      </c>
      <c r="F5131">
        <v>122.66035600000001</v>
      </c>
      <c r="G5131" s="4">
        <v>3</v>
      </c>
      <c r="H5131">
        <v>123.88775000000001</v>
      </c>
      <c r="I5131" s="3">
        <v>4</v>
      </c>
      <c r="P5131">
        <v>2</v>
      </c>
      <c r="Q5131" t="str">
        <f>CONCATENATE(C5131,E5131,G5131,I5131)</f>
        <v>34</v>
      </c>
    </row>
    <row r="5132" spans="1:17" x14ac:dyDescent="0.25">
      <c r="A5132">
        <v>5750</v>
      </c>
      <c r="F5132">
        <v>122.66246500000001</v>
      </c>
      <c r="G5132" s="4">
        <v>3</v>
      </c>
      <c r="H5132">
        <v>123.93225200000001</v>
      </c>
      <c r="I5132" s="3">
        <v>4</v>
      </c>
      <c r="P5132">
        <v>2</v>
      </c>
      <c r="Q5132" t="str">
        <f>CONCATENATE(C5132,E5132,G5132,I5132)</f>
        <v>34</v>
      </c>
    </row>
    <row r="5133" spans="1:17" x14ac:dyDescent="0.25">
      <c r="A5133">
        <v>5751</v>
      </c>
      <c r="F5133">
        <v>122.67358100000001</v>
      </c>
      <c r="G5133" s="4">
        <v>3</v>
      </c>
      <c r="H5133">
        <v>123.90138400000001</v>
      </c>
      <c r="I5133" s="3">
        <v>4</v>
      </c>
      <c r="P5133">
        <v>2</v>
      </c>
      <c r="Q5133" t="str">
        <f>CONCATENATE(C5133,E5133,G5133,I5133)</f>
        <v>34</v>
      </c>
    </row>
    <row r="5134" spans="1:17" x14ac:dyDescent="0.25">
      <c r="A5134">
        <v>5752</v>
      </c>
      <c r="F5134">
        <v>122.67131500000001</v>
      </c>
      <c r="G5134" s="4">
        <v>3</v>
      </c>
      <c r="H5134">
        <v>123.91753500000002</v>
      </c>
      <c r="I5134" s="3">
        <v>4</v>
      </c>
      <c r="P5134">
        <v>2</v>
      </c>
      <c r="Q5134" t="str">
        <f>CONCATENATE(C5134,E5134,G5134,I5134)</f>
        <v>34</v>
      </c>
    </row>
    <row r="5135" spans="1:17" x14ac:dyDescent="0.25">
      <c r="A5135">
        <v>5753</v>
      </c>
      <c r="F5135">
        <v>122.672651</v>
      </c>
      <c r="G5135" s="4">
        <v>3</v>
      </c>
      <c r="H5135">
        <v>123.91419000000002</v>
      </c>
      <c r="I5135" s="3">
        <v>4</v>
      </c>
      <c r="P5135">
        <v>2</v>
      </c>
      <c r="Q5135" t="str">
        <f>CONCATENATE(C5135,E5135,G5135,I5135)</f>
        <v>34</v>
      </c>
    </row>
    <row r="5136" spans="1:17" x14ac:dyDescent="0.25">
      <c r="A5136">
        <v>5754</v>
      </c>
      <c r="F5136">
        <v>122.656858</v>
      </c>
      <c r="G5136" s="4">
        <v>3</v>
      </c>
      <c r="H5136">
        <v>123.92746500000001</v>
      </c>
      <c r="I5136" s="3">
        <v>4</v>
      </c>
      <c r="P5136">
        <v>2</v>
      </c>
      <c r="Q5136" t="str">
        <f>CONCATENATE(C5136,E5136,G5136,I5136)</f>
        <v>34</v>
      </c>
    </row>
    <row r="5137" spans="1:17" x14ac:dyDescent="0.25">
      <c r="A5137">
        <v>5755</v>
      </c>
      <c r="F5137">
        <v>122.72842100000001</v>
      </c>
      <c r="G5137" s="4">
        <v>3</v>
      </c>
      <c r="H5137">
        <v>123.91655500000002</v>
      </c>
      <c r="I5137" s="3">
        <v>4</v>
      </c>
      <c r="P5137">
        <v>2</v>
      </c>
      <c r="Q5137" t="str">
        <f>CONCATENATE(C5137,E5137,G5137,I5137)</f>
        <v>34</v>
      </c>
    </row>
    <row r="5138" spans="1:17" x14ac:dyDescent="0.25">
      <c r="A5138">
        <v>5756</v>
      </c>
      <c r="B5138">
        <v>150.41165799999999</v>
      </c>
      <c r="C5138" s="2">
        <v>1</v>
      </c>
      <c r="F5138">
        <v>122.64975900000002</v>
      </c>
      <c r="G5138" s="4">
        <v>3</v>
      </c>
      <c r="H5138">
        <v>124.03817900000001</v>
      </c>
      <c r="I5138" s="3">
        <v>4</v>
      </c>
      <c r="P5138">
        <v>3</v>
      </c>
      <c r="Q5138" t="str">
        <f>CONCATENATE(C5138,E5138,G5138,I5138)</f>
        <v>134</v>
      </c>
    </row>
    <row r="5139" spans="1:17" x14ac:dyDescent="0.25">
      <c r="A5139">
        <v>5757</v>
      </c>
      <c r="B5139">
        <v>150.41165799999999</v>
      </c>
      <c r="C5139" s="2">
        <v>1</v>
      </c>
      <c r="H5139">
        <v>123.88775000000001</v>
      </c>
      <c r="I5139" s="3">
        <v>4</v>
      </c>
      <c r="P5139">
        <v>2</v>
      </c>
      <c r="Q5139" t="str">
        <f>CONCATENATE(C5139,E5139,G5139,I5139)</f>
        <v>14</v>
      </c>
    </row>
    <row r="5140" spans="1:17" x14ac:dyDescent="0.25">
      <c r="A5140">
        <v>5758</v>
      </c>
      <c r="B5140">
        <v>150.41165799999999</v>
      </c>
      <c r="C5140" s="2">
        <v>1</v>
      </c>
      <c r="P5140">
        <v>1</v>
      </c>
      <c r="Q5140" t="str">
        <f>CONCATENATE(C5140,E5140,G5140,I5140)</f>
        <v>1</v>
      </c>
    </row>
    <row r="5141" spans="1:17" x14ac:dyDescent="0.25">
      <c r="A5141">
        <v>5759</v>
      </c>
      <c r="B5141">
        <v>150.48149999999998</v>
      </c>
      <c r="C5141" s="2">
        <v>1</v>
      </c>
      <c r="P5141">
        <v>1</v>
      </c>
      <c r="Q5141" t="str">
        <f>CONCATENATE(C5141,E5141,G5141,I5141)</f>
        <v>1</v>
      </c>
    </row>
    <row r="5142" spans="1:17" x14ac:dyDescent="0.25">
      <c r="A5142">
        <v>5760</v>
      </c>
      <c r="B5142">
        <v>150.40955500000001</v>
      </c>
      <c r="C5142" s="2">
        <v>1</v>
      </c>
      <c r="P5142">
        <v>1</v>
      </c>
      <c r="Q5142" t="str">
        <f>CONCATENATE(C5142,E5142,G5142,I5142)</f>
        <v>1</v>
      </c>
    </row>
    <row r="5143" spans="1:17" x14ac:dyDescent="0.25">
      <c r="A5143">
        <v>5761</v>
      </c>
      <c r="B5143">
        <v>150.40447399999999</v>
      </c>
      <c r="C5143" s="2">
        <v>1</v>
      </c>
      <c r="P5143">
        <v>1</v>
      </c>
      <c r="Q5143" t="str">
        <f>CONCATENATE(C5143,E5143,G5143,I5143)</f>
        <v>1</v>
      </c>
    </row>
    <row r="5144" spans="1:17" x14ac:dyDescent="0.25">
      <c r="A5144">
        <v>5762</v>
      </c>
      <c r="B5144">
        <v>150.40365299999999</v>
      </c>
      <c r="C5144" s="2">
        <v>1</v>
      </c>
      <c r="P5144">
        <v>1</v>
      </c>
      <c r="Q5144" t="str">
        <f>CONCATENATE(C5144,E5144,G5144,I5144)</f>
        <v>1</v>
      </c>
    </row>
    <row r="5145" spans="1:17" x14ac:dyDescent="0.25">
      <c r="A5145">
        <v>5763</v>
      </c>
      <c r="B5145">
        <v>150.37178599999999</v>
      </c>
      <c r="C5145" s="2">
        <v>1</v>
      </c>
      <c r="D5145">
        <v>154.30043999999998</v>
      </c>
      <c r="E5145" s="5">
        <v>2</v>
      </c>
      <c r="P5145">
        <v>2</v>
      </c>
      <c r="Q5145" t="str">
        <f>CONCATENATE(C5145,E5145,G5145,I5145)</f>
        <v>12</v>
      </c>
    </row>
    <row r="5146" spans="1:17" x14ac:dyDescent="0.25">
      <c r="A5146">
        <v>5764</v>
      </c>
      <c r="B5146">
        <v>150.41165799999999</v>
      </c>
      <c r="C5146" s="2">
        <v>1</v>
      </c>
      <c r="D5146">
        <v>154.31270499999999</v>
      </c>
      <c r="E5146" s="5">
        <v>2</v>
      </c>
      <c r="P5146">
        <v>2</v>
      </c>
      <c r="Q5146" t="str">
        <f>CONCATENATE(C5146,E5146,G5146,I5146)</f>
        <v>12</v>
      </c>
    </row>
    <row r="5147" spans="1:17" x14ac:dyDescent="0.25">
      <c r="A5147">
        <v>5765</v>
      </c>
      <c r="B5147">
        <v>150.41165799999999</v>
      </c>
      <c r="C5147" s="2">
        <v>1</v>
      </c>
      <c r="D5147">
        <v>154.30613599999998</v>
      </c>
      <c r="E5147" s="5">
        <v>2</v>
      </c>
      <c r="P5147">
        <v>2</v>
      </c>
      <c r="Q5147" t="str">
        <f>CONCATENATE(C5147,E5147,G5147,I5147)</f>
        <v>12</v>
      </c>
    </row>
    <row r="5148" spans="1:17" x14ac:dyDescent="0.25">
      <c r="A5148">
        <v>5766</v>
      </c>
      <c r="D5148">
        <v>154.25805299999999</v>
      </c>
      <c r="E5148" s="5">
        <v>2</v>
      </c>
      <c r="P5148">
        <v>1</v>
      </c>
      <c r="Q5148" t="str">
        <f>CONCATENATE(C5148,E5148,G5148,I5148)</f>
        <v>2</v>
      </c>
    </row>
    <row r="5149" spans="1:17" x14ac:dyDescent="0.25">
      <c r="A5149">
        <v>5767</v>
      </c>
      <c r="D5149">
        <v>154.243684</v>
      </c>
      <c r="E5149" s="5">
        <v>2</v>
      </c>
      <c r="P5149">
        <v>1</v>
      </c>
      <c r="Q5149" t="str">
        <f>CONCATENATE(C5149,E5149,G5149,I5149)</f>
        <v>2</v>
      </c>
    </row>
    <row r="5150" spans="1:17" x14ac:dyDescent="0.25">
      <c r="A5150">
        <v>5768</v>
      </c>
      <c r="D5150">
        <v>154.29048399999999</v>
      </c>
      <c r="E5150" s="5">
        <v>2</v>
      </c>
      <c r="P5150">
        <v>1</v>
      </c>
      <c r="Q5150" t="str">
        <f>CONCATENATE(C5150,E5150,G5150,I5150)</f>
        <v>2</v>
      </c>
    </row>
    <row r="5151" spans="1:17" x14ac:dyDescent="0.25">
      <c r="A5151">
        <v>5769</v>
      </c>
      <c r="D5151">
        <v>154.309472</v>
      </c>
      <c r="E5151" s="5">
        <v>2</v>
      </c>
      <c r="P5151">
        <v>1</v>
      </c>
      <c r="Q5151" t="str">
        <f>CONCATENATE(C5151,E5151,G5151,I5151)</f>
        <v>2</v>
      </c>
    </row>
    <row r="5152" spans="1:17" x14ac:dyDescent="0.25">
      <c r="A5152">
        <v>5770</v>
      </c>
      <c r="D5152">
        <v>154.30043999999998</v>
      </c>
      <c r="E5152" s="5">
        <v>2</v>
      </c>
      <c r="P5152">
        <v>1</v>
      </c>
      <c r="Q5152" t="str">
        <f>CONCATENATE(C5152,E5152,G5152,I5152)</f>
        <v>2</v>
      </c>
    </row>
    <row r="5153" spans="1:17" x14ac:dyDescent="0.25">
      <c r="A5153">
        <v>5771</v>
      </c>
      <c r="F5153">
        <v>153.62568499999998</v>
      </c>
      <c r="G5153" s="4">
        <v>3</v>
      </c>
      <c r="H5153">
        <v>154.62460299999998</v>
      </c>
      <c r="I5153" s="3">
        <v>4</v>
      </c>
      <c r="P5153">
        <v>2</v>
      </c>
      <c r="Q5153" t="str">
        <f>CONCATENATE(C5153,E5153,G5153,I5153)</f>
        <v>34</v>
      </c>
    </row>
    <row r="5154" spans="1:17" x14ac:dyDescent="0.25">
      <c r="A5154">
        <v>5772</v>
      </c>
      <c r="F5154">
        <v>153.59233</v>
      </c>
      <c r="G5154" s="4">
        <v>3</v>
      </c>
      <c r="H5154">
        <v>154.60936199999998</v>
      </c>
      <c r="I5154" s="3">
        <v>4</v>
      </c>
      <c r="P5154">
        <v>2</v>
      </c>
      <c r="Q5154" t="str">
        <f>CONCATENATE(C5154,E5154,G5154,I5154)</f>
        <v>34</v>
      </c>
    </row>
    <row r="5155" spans="1:17" x14ac:dyDescent="0.25">
      <c r="A5155">
        <v>5773</v>
      </c>
      <c r="F5155">
        <v>153.58340099999998</v>
      </c>
      <c r="G5155" s="4">
        <v>3</v>
      </c>
      <c r="H5155">
        <v>154.61977999999999</v>
      </c>
      <c r="I5155" s="3">
        <v>4</v>
      </c>
      <c r="P5155">
        <v>2</v>
      </c>
      <c r="Q5155" t="str">
        <f>CONCATENATE(C5155,E5155,G5155,I5155)</f>
        <v>34</v>
      </c>
    </row>
    <row r="5156" spans="1:17" x14ac:dyDescent="0.25">
      <c r="A5156">
        <v>5774</v>
      </c>
      <c r="F5156">
        <v>153.60834</v>
      </c>
      <c r="G5156" s="4">
        <v>3</v>
      </c>
      <c r="H5156">
        <v>154.58047099999999</v>
      </c>
      <c r="I5156" s="3">
        <v>4</v>
      </c>
      <c r="P5156">
        <v>2</v>
      </c>
      <c r="Q5156" t="str">
        <f>CONCATENATE(C5156,E5156,G5156,I5156)</f>
        <v>34</v>
      </c>
    </row>
    <row r="5157" spans="1:17" x14ac:dyDescent="0.25">
      <c r="A5157">
        <v>5775</v>
      </c>
      <c r="F5157">
        <v>153.581143</v>
      </c>
      <c r="G5157" s="4">
        <v>3</v>
      </c>
      <c r="H5157">
        <v>154.55055399999998</v>
      </c>
      <c r="I5157" s="3">
        <v>4</v>
      </c>
      <c r="P5157">
        <v>2</v>
      </c>
      <c r="Q5157" t="str">
        <f>CONCATENATE(C5157,E5157,G5157,I5157)</f>
        <v>34</v>
      </c>
    </row>
    <row r="5158" spans="1:17" x14ac:dyDescent="0.25">
      <c r="A5158">
        <v>5776</v>
      </c>
      <c r="F5158">
        <v>153.58011599999998</v>
      </c>
      <c r="G5158" s="4">
        <v>3</v>
      </c>
      <c r="H5158">
        <v>154.56907899999999</v>
      </c>
      <c r="I5158" s="3">
        <v>4</v>
      </c>
      <c r="P5158">
        <v>2</v>
      </c>
      <c r="Q5158" t="str">
        <f>CONCATENATE(C5158,E5158,G5158,I5158)</f>
        <v>34</v>
      </c>
    </row>
    <row r="5159" spans="1:17" x14ac:dyDescent="0.25">
      <c r="A5159">
        <v>5777</v>
      </c>
      <c r="F5159">
        <v>153.601259</v>
      </c>
      <c r="G5159" s="4">
        <v>3</v>
      </c>
      <c r="H5159">
        <v>154.528694</v>
      </c>
      <c r="I5159" s="3">
        <v>4</v>
      </c>
      <c r="P5159">
        <v>2</v>
      </c>
      <c r="Q5159" t="str">
        <f>CONCATENATE(C5159,E5159,G5159,I5159)</f>
        <v>34</v>
      </c>
    </row>
    <row r="5160" spans="1:17" x14ac:dyDescent="0.25">
      <c r="A5160">
        <v>5778</v>
      </c>
      <c r="F5160">
        <v>153.58863500000001</v>
      </c>
      <c r="G5160" s="4">
        <v>3</v>
      </c>
      <c r="H5160">
        <v>154.52258699999999</v>
      </c>
      <c r="I5160" s="3">
        <v>4</v>
      </c>
      <c r="P5160">
        <v>2</v>
      </c>
      <c r="Q5160" t="str">
        <f>CONCATENATE(C5160,E5160,G5160,I5160)</f>
        <v>34</v>
      </c>
    </row>
    <row r="5161" spans="1:17" x14ac:dyDescent="0.25">
      <c r="A5161">
        <v>5779</v>
      </c>
      <c r="F5161">
        <v>153.62568499999998</v>
      </c>
      <c r="G5161" s="4">
        <v>3</v>
      </c>
      <c r="H5161">
        <v>154.541369</v>
      </c>
      <c r="I5161" s="3">
        <v>4</v>
      </c>
      <c r="P5161">
        <v>2</v>
      </c>
      <c r="Q5161" t="str">
        <f>CONCATENATE(C5161,E5161,G5161,I5161)</f>
        <v>34</v>
      </c>
    </row>
    <row r="5162" spans="1:17" x14ac:dyDescent="0.25">
      <c r="A5162">
        <v>5780</v>
      </c>
      <c r="H5162">
        <v>154.62460299999998</v>
      </c>
      <c r="I5162" s="3">
        <v>4</v>
      </c>
      <c r="P5162">
        <v>1</v>
      </c>
      <c r="Q5162" t="str">
        <f>CONCATENATE(C5162,E5162,G5162,I5162)</f>
        <v>4</v>
      </c>
    </row>
    <row r="5163" spans="1:17" x14ac:dyDescent="0.25">
      <c r="A5163">
        <v>5781</v>
      </c>
      <c r="B5163">
        <v>171.05045999999999</v>
      </c>
      <c r="C5163" s="2">
        <v>1</v>
      </c>
      <c r="H5163">
        <v>154.62460299999998</v>
      </c>
      <c r="I5163" s="3">
        <v>4</v>
      </c>
      <c r="P5163">
        <v>2</v>
      </c>
      <c r="Q5163" t="str">
        <f>CONCATENATE(C5163,E5163,G5163,I5163)</f>
        <v>14</v>
      </c>
    </row>
    <row r="5164" spans="1:17" x14ac:dyDescent="0.25">
      <c r="A5164">
        <v>5782</v>
      </c>
      <c r="B5164">
        <v>171.073758</v>
      </c>
      <c r="C5164" s="2">
        <v>1</v>
      </c>
      <c r="P5164">
        <v>1</v>
      </c>
      <c r="Q5164" t="str">
        <f>CONCATENATE(C5164,E5164,G5164,I5164)</f>
        <v>1</v>
      </c>
    </row>
    <row r="5165" spans="1:17" x14ac:dyDescent="0.25">
      <c r="A5165">
        <v>5783</v>
      </c>
      <c r="B5165">
        <v>171.07180699999998</v>
      </c>
      <c r="C5165" s="2">
        <v>1</v>
      </c>
      <c r="P5165">
        <v>1</v>
      </c>
      <c r="Q5165" t="str">
        <f>CONCATENATE(C5165,E5165,G5165,I5165)</f>
        <v>1</v>
      </c>
    </row>
    <row r="5166" spans="1:17" x14ac:dyDescent="0.25">
      <c r="A5166">
        <v>5784</v>
      </c>
      <c r="B5166">
        <v>171.07298800000001</v>
      </c>
      <c r="C5166" s="2">
        <v>1</v>
      </c>
      <c r="P5166">
        <v>1</v>
      </c>
      <c r="Q5166" t="str">
        <f>CONCATENATE(C5166,E5166,G5166,I5166)</f>
        <v>1</v>
      </c>
    </row>
    <row r="5167" spans="1:17" x14ac:dyDescent="0.25">
      <c r="A5167">
        <v>5785</v>
      </c>
      <c r="B5167">
        <v>171.07868500000001</v>
      </c>
      <c r="C5167" s="2">
        <v>1</v>
      </c>
      <c r="P5167">
        <v>1</v>
      </c>
      <c r="Q5167" t="str">
        <f>CONCATENATE(C5167,E5167,G5167,I5167)</f>
        <v>1</v>
      </c>
    </row>
    <row r="5168" spans="1:17" x14ac:dyDescent="0.25">
      <c r="A5168">
        <v>5786</v>
      </c>
      <c r="B5168">
        <v>171.066419</v>
      </c>
      <c r="C5168" s="2">
        <v>1</v>
      </c>
      <c r="D5168">
        <v>175.84912800000001</v>
      </c>
      <c r="E5168" s="5">
        <v>2</v>
      </c>
      <c r="P5168">
        <v>2</v>
      </c>
      <c r="Q5168" t="str">
        <f>CONCATENATE(C5168,E5168,G5168,I5168)</f>
        <v>12</v>
      </c>
    </row>
    <row r="5169" spans="1:17" x14ac:dyDescent="0.25">
      <c r="A5169">
        <v>5787</v>
      </c>
      <c r="B5169">
        <v>171.04866299999998</v>
      </c>
      <c r="C5169" s="2">
        <v>1</v>
      </c>
      <c r="D5169">
        <v>175.85076799999999</v>
      </c>
      <c r="E5169" s="5">
        <v>2</v>
      </c>
      <c r="P5169">
        <v>2</v>
      </c>
      <c r="Q5169" t="str">
        <f>CONCATENATE(C5169,E5169,G5169,I5169)</f>
        <v>12</v>
      </c>
    </row>
    <row r="5170" spans="1:17" x14ac:dyDescent="0.25">
      <c r="A5170">
        <v>5788</v>
      </c>
      <c r="B5170">
        <v>171.049792</v>
      </c>
      <c r="C5170" s="2">
        <v>1</v>
      </c>
      <c r="D5170">
        <v>175.85184599999999</v>
      </c>
      <c r="E5170" s="5">
        <v>2</v>
      </c>
      <c r="P5170">
        <v>2</v>
      </c>
      <c r="Q5170" t="str">
        <f>CONCATENATE(C5170,E5170,G5170,I5170)</f>
        <v>12</v>
      </c>
    </row>
    <row r="5171" spans="1:17" x14ac:dyDescent="0.25">
      <c r="A5171">
        <v>5789</v>
      </c>
      <c r="B5171">
        <v>171.015411</v>
      </c>
      <c r="C5171" s="2">
        <v>1</v>
      </c>
      <c r="D5171">
        <v>175.83875999999998</v>
      </c>
      <c r="E5171" s="5">
        <v>2</v>
      </c>
      <c r="P5171">
        <v>2</v>
      </c>
      <c r="Q5171" t="str">
        <f>CONCATENATE(C5171,E5171,G5171,I5171)</f>
        <v>12</v>
      </c>
    </row>
    <row r="5172" spans="1:17" x14ac:dyDescent="0.25">
      <c r="A5172">
        <v>5790</v>
      </c>
      <c r="B5172">
        <v>171.05045999999999</v>
      </c>
      <c r="C5172" s="2">
        <v>1</v>
      </c>
      <c r="D5172">
        <v>175.84994799999998</v>
      </c>
      <c r="E5172" s="5">
        <v>2</v>
      </c>
      <c r="P5172">
        <v>2</v>
      </c>
      <c r="Q5172" t="str">
        <f>CONCATENATE(C5172,E5172,G5172,I5172)</f>
        <v>12</v>
      </c>
    </row>
    <row r="5173" spans="1:17" x14ac:dyDescent="0.25">
      <c r="A5173">
        <v>5791</v>
      </c>
      <c r="D5173">
        <v>175.86996199999999</v>
      </c>
      <c r="E5173" s="5">
        <v>2</v>
      </c>
      <c r="P5173">
        <v>1</v>
      </c>
      <c r="Q5173" t="str">
        <f>CONCATENATE(C5173,E5173,G5173,I5173)</f>
        <v>2</v>
      </c>
    </row>
    <row r="5174" spans="1:17" x14ac:dyDescent="0.25">
      <c r="A5174">
        <v>5792</v>
      </c>
      <c r="D5174">
        <v>175.87365499999999</v>
      </c>
      <c r="E5174" s="5">
        <v>2</v>
      </c>
      <c r="P5174">
        <v>1</v>
      </c>
      <c r="Q5174" t="str">
        <f>CONCATENATE(C5174,E5174,G5174,I5174)</f>
        <v>2</v>
      </c>
    </row>
    <row r="5175" spans="1:17" x14ac:dyDescent="0.25">
      <c r="A5175">
        <v>5793</v>
      </c>
      <c r="D5175">
        <v>175.88925499999999</v>
      </c>
      <c r="E5175" s="5">
        <v>2</v>
      </c>
      <c r="P5175">
        <v>1</v>
      </c>
      <c r="Q5175" t="str">
        <f>CONCATENATE(C5175,E5175,G5175,I5175)</f>
        <v>2</v>
      </c>
    </row>
    <row r="5176" spans="1:17" x14ac:dyDescent="0.25">
      <c r="A5176">
        <v>5794</v>
      </c>
      <c r="D5176">
        <v>175.84912800000001</v>
      </c>
      <c r="E5176" s="5">
        <v>2</v>
      </c>
      <c r="P5176">
        <v>1</v>
      </c>
      <c r="Q5176" t="str">
        <f>CONCATENATE(C5176,E5176,G5176,I5176)</f>
        <v>2</v>
      </c>
    </row>
    <row r="5177" spans="1:17" x14ac:dyDescent="0.25">
      <c r="A5177">
        <v>5795</v>
      </c>
      <c r="D5177">
        <v>175.84912800000001</v>
      </c>
      <c r="E5177" s="5">
        <v>2</v>
      </c>
      <c r="F5177">
        <v>176.42478899999998</v>
      </c>
      <c r="G5177" s="4">
        <v>3</v>
      </c>
      <c r="H5177">
        <v>176.53045</v>
      </c>
      <c r="I5177" s="3">
        <v>4</v>
      </c>
      <c r="P5177">
        <v>3</v>
      </c>
      <c r="Q5177" t="str">
        <f>CONCATENATE(C5177,E5177,G5177,I5177)</f>
        <v>234</v>
      </c>
    </row>
    <row r="5178" spans="1:17" x14ac:dyDescent="0.25">
      <c r="A5178">
        <v>5796</v>
      </c>
      <c r="F5178">
        <v>176.360028</v>
      </c>
      <c r="G5178" s="4">
        <v>3</v>
      </c>
      <c r="H5178">
        <v>176.60932099999999</v>
      </c>
      <c r="I5178" s="3">
        <v>4</v>
      </c>
      <c r="P5178">
        <v>2</v>
      </c>
      <c r="Q5178" t="str">
        <f>CONCATENATE(C5178,E5178,G5178,I5178)</f>
        <v>34</v>
      </c>
    </row>
    <row r="5179" spans="1:17" x14ac:dyDescent="0.25">
      <c r="A5179">
        <v>5797</v>
      </c>
      <c r="F5179">
        <v>176.39230499999999</v>
      </c>
      <c r="G5179" s="4">
        <v>3</v>
      </c>
      <c r="H5179">
        <v>176.524034</v>
      </c>
      <c r="I5179" s="3">
        <v>4</v>
      </c>
      <c r="P5179">
        <v>2</v>
      </c>
      <c r="Q5179" t="str">
        <f>CONCATENATE(C5179,E5179,G5179,I5179)</f>
        <v>34</v>
      </c>
    </row>
    <row r="5180" spans="1:17" x14ac:dyDescent="0.25">
      <c r="A5180">
        <v>5798</v>
      </c>
      <c r="F5180">
        <v>176.414579</v>
      </c>
      <c r="G5180" s="4">
        <v>3</v>
      </c>
      <c r="H5180">
        <v>176.52850100000001</v>
      </c>
      <c r="I5180" s="3">
        <v>4</v>
      </c>
      <c r="P5180">
        <v>2</v>
      </c>
      <c r="Q5180" t="str">
        <f>CONCATENATE(C5180,E5180,G5180,I5180)</f>
        <v>34</v>
      </c>
    </row>
    <row r="5181" spans="1:17" x14ac:dyDescent="0.25">
      <c r="A5181">
        <v>5799</v>
      </c>
      <c r="F5181">
        <v>176.40903800000001</v>
      </c>
      <c r="G5181" s="4">
        <v>3</v>
      </c>
      <c r="H5181">
        <v>176.57324499999999</v>
      </c>
      <c r="I5181" s="3">
        <v>4</v>
      </c>
      <c r="P5181">
        <v>2</v>
      </c>
      <c r="Q5181" t="str">
        <f>CONCATENATE(C5181,E5181,G5181,I5181)</f>
        <v>34</v>
      </c>
    </row>
    <row r="5182" spans="1:17" x14ac:dyDescent="0.25">
      <c r="A5182">
        <v>5800</v>
      </c>
      <c r="F5182">
        <v>176.397132</v>
      </c>
      <c r="G5182" s="4">
        <v>3</v>
      </c>
      <c r="H5182">
        <v>176.563241</v>
      </c>
      <c r="I5182" s="3">
        <v>4</v>
      </c>
      <c r="P5182">
        <v>2</v>
      </c>
      <c r="Q5182" t="str">
        <f>CONCATENATE(C5182,E5182,G5182,I5182)</f>
        <v>34</v>
      </c>
    </row>
    <row r="5183" spans="1:17" x14ac:dyDescent="0.25">
      <c r="A5183">
        <v>5801</v>
      </c>
      <c r="F5183">
        <v>176.39974699999999</v>
      </c>
      <c r="G5183" s="4">
        <v>3</v>
      </c>
      <c r="H5183">
        <v>176.481494</v>
      </c>
      <c r="I5183" s="3">
        <v>4</v>
      </c>
      <c r="P5183">
        <v>2</v>
      </c>
      <c r="Q5183" t="str">
        <f>CONCATENATE(C5183,E5183,G5183,I5183)</f>
        <v>34</v>
      </c>
    </row>
    <row r="5184" spans="1:17" x14ac:dyDescent="0.25">
      <c r="A5184">
        <v>5802</v>
      </c>
      <c r="F5184">
        <v>176.39666899999997</v>
      </c>
      <c r="G5184" s="4">
        <v>3</v>
      </c>
      <c r="H5184">
        <v>176.521163</v>
      </c>
      <c r="I5184" s="3">
        <v>4</v>
      </c>
      <c r="P5184">
        <v>2</v>
      </c>
      <c r="Q5184" t="str">
        <f>CONCATENATE(C5184,E5184,G5184,I5184)</f>
        <v>34</v>
      </c>
    </row>
    <row r="5185" spans="1:17" x14ac:dyDescent="0.25">
      <c r="A5185">
        <v>5803</v>
      </c>
      <c r="F5185">
        <v>176.34124700000001</v>
      </c>
      <c r="G5185" s="4">
        <v>3</v>
      </c>
      <c r="H5185">
        <v>176.58417599999999</v>
      </c>
      <c r="I5185" s="3">
        <v>4</v>
      </c>
      <c r="P5185">
        <v>2</v>
      </c>
      <c r="Q5185" t="str">
        <f>CONCATENATE(C5185,E5185,G5185,I5185)</f>
        <v>34</v>
      </c>
    </row>
    <row r="5186" spans="1:17" x14ac:dyDescent="0.25">
      <c r="A5186">
        <v>5804</v>
      </c>
      <c r="F5186">
        <v>176.42478899999998</v>
      </c>
      <c r="G5186" s="4">
        <v>3</v>
      </c>
      <c r="H5186">
        <v>176.67880399999999</v>
      </c>
      <c r="I5186" s="3">
        <v>4</v>
      </c>
      <c r="P5186">
        <v>2</v>
      </c>
      <c r="Q5186" t="str">
        <f>CONCATENATE(C5186,E5186,G5186,I5186)</f>
        <v>34</v>
      </c>
    </row>
    <row r="5187" spans="1:17" x14ac:dyDescent="0.25">
      <c r="A5187">
        <v>5805</v>
      </c>
      <c r="H5187">
        <v>176.53045</v>
      </c>
      <c r="I5187" s="3">
        <v>4</v>
      </c>
      <c r="P5187">
        <v>1</v>
      </c>
      <c r="Q5187" t="str">
        <f>CONCATENATE(C5187,E5187,G5187,I5187)</f>
        <v>4</v>
      </c>
    </row>
    <row r="5188" spans="1:17" x14ac:dyDescent="0.25">
      <c r="A5188">
        <v>5806</v>
      </c>
      <c r="D5188">
        <v>197.30595699999998</v>
      </c>
      <c r="E5188" s="5">
        <v>2</v>
      </c>
      <c r="P5188">
        <v>1</v>
      </c>
      <c r="Q5188" t="str">
        <f>CONCATENATE(C5188,E5188,G5188,I5188)</f>
        <v>2</v>
      </c>
    </row>
    <row r="5189" spans="1:17" x14ac:dyDescent="0.25">
      <c r="A5189">
        <v>5807</v>
      </c>
      <c r="D5189">
        <v>197.40617699999999</v>
      </c>
      <c r="E5189" s="5">
        <v>2</v>
      </c>
      <c r="P5189">
        <v>1</v>
      </c>
      <c r="Q5189" t="str">
        <f>CONCATENATE(C5189,E5189,G5189,I5189)</f>
        <v>2</v>
      </c>
    </row>
    <row r="5190" spans="1:17" x14ac:dyDescent="0.25">
      <c r="A5190">
        <v>5808</v>
      </c>
      <c r="D5190">
        <v>197.38313599999998</v>
      </c>
      <c r="E5190" s="5">
        <v>2</v>
      </c>
      <c r="P5190">
        <v>1</v>
      </c>
      <c r="Q5190" t="str">
        <f>CONCATENATE(C5190,E5190,G5190,I5190)</f>
        <v>2</v>
      </c>
    </row>
    <row r="5191" spans="1:17" x14ac:dyDescent="0.25">
      <c r="A5191">
        <v>5809</v>
      </c>
      <c r="D5191">
        <v>197.33412899999999</v>
      </c>
      <c r="E5191" s="5">
        <v>2</v>
      </c>
      <c r="P5191">
        <v>1</v>
      </c>
      <c r="Q5191" t="str">
        <f>CONCATENATE(C5191,E5191,G5191,I5191)</f>
        <v>2</v>
      </c>
    </row>
    <row r="5192" spans="1:17" x14ac:dyDescent="0.25">
      <c r="A5192">
        <v>5810</v>
      </c>
      <c r="B5192">
        <v>202.38049999999998</v>
      </c>
      <c r="C5192" s="2">
        <v>1</v>
      </c>
      <c r="D5192">
        <v>197.274551</v>
      </c>
      <c r="E5192" s="5">
        <v>2</v>
      </c>
      <c r="P5192">
        <v>2</v>
      </c>
      <c r="Q5192" t="str">
        <f>CONCATENATE(C5192,E5192,G5192,I5192)</f>
        <v>12</v>
      </c>
    </row>
    <row r="5193" spans="1:17" x14ac:dyDescent="0.25">
      <c r="A5193">
        <v>5811</v>
      </c>
      <c r="B5193">
        <v>202.41836899999998</v>
      </c>
      <c r="C5193" s="2">
        <v>1</v>
      </c>
      <c r="D5193">
        <v>197.281173</v>
      </c>
      <c r="E5193" s="5">
        <v>2</v>
      </c>
      <c r="P5193">
        <v>2</v>
      </c>
      <c r="Q5193" t="str">
        <f>CONCATENATE(C5193,E5193,G5193,I5193)</f>
        <v>12</v>
      </c>
    </row>
    <row r="5194" spans="1:17" x14ac:dyDescent="0.25">
      <c r="A5194">
        <v>5812</v>
      </c>
      <c r="B5194">
        <v>202.41672799999998</v>
      </c>
      <c r="C5194" s="2">
        <v>1</v>
      </c>
      <c r="D5194">
        <v>197.29230799999999</v>
      </c>
      <c r="E5194" s="5">
        <v>2</v>
      </c>
      <c r="P5194">
        <v>2</v>
      </c>
      <c r="Q5194" t="str">
        <f>CONCATENATE(C5194,E5194,G5194,I5194)</f>
        <v>12</v>
      </c>
    </row>
    <row r="5195" spans="1:17" x14ac:dyDescent="0.25">
      <c r="A5195">
        <v>5813</v>
      </c>
      <c r="B5195">
        <v>202.38404</v>
      </c>
      <c r="C5195" s="2">
        <v>1</v>
      </c>
      <c r="D5195">
        <v>197.32530499999999</v>
      </c>
      <c r="E5195" s="5">
        <v>2</v>
      </c>
      <c r="P5195">
        <v>2</v>
      </c>
      <c r="Q5195" t="str">
        <f>CONCATENATE(C5195,E5195,G5195,I5195)</f>
        <v>12</v>
      </c>
    </row>
    <row r="5196" spans="1:17" x14ac:dyDescent="0.25">
      <c r="A5196">
        <v>5814</v>
      </c>
      <c r="B5196">
        <v>202.38999100000001</v>
      </c>
      <c r="C5196" s="2">
        <v>1</v>
      </c>
      <c r="D5196">
        <v>197.36876599999999</v>
      </c>
      <c r="E5196" s="5">
        <v>2</v>
      </c>
      <c r="P5196">
        <v>2</v>
      </c>
      <c r="Q5196" t="str">
        <f>CONCATENATE(C5196,E5196,G5196,I5196)</f>
        <v>12</v>
      </c>
    </row>
    <row r="5197" spans="1:17" x14ac:dyDescent="0.25">
      <c r="A5197">
        <v>5815</v>
      </c>
      <c r="B5197">
        <v>202.428271</v>
      </c>
      <c r="C5197" s="2">
        <v>1</v>
      </c>
      <c r="D5197">
        <v>197.30595699999998</v>
      </c>
      <c r="E5197" s="5">
        <v>2</v>
      </c>
      <c r="P5197">
        <v>2</v>
      </c>
      <c r="Q5197" t="str">
        <f>CONCATENATE(C5197,E5197,G5197,I5197)</f>
        <v>12</v>
      </c>
    </row>
    <row r="5198" spans="1:17" x14ac:dyDescent="0.25">
      <c r="A5198">
        <v>5816</v>
      </c>
      <c r="B5198">
        <v>202.40087399999999</v>
      </c>
      <c r="C5198" s="2">
        <v>1</v>
      </c>
      <c r="P5198">
        <v>1</v>
      </c>
      <c r="Q5198" t="str">
        <f>CONCATENATE(C5198,E5198,G5198,I5198)</f>
        <v>1</v>
      </c>
    </row>
    <row r="5199" spans="1:17" x14ac:dyDescent="0.25">
      <c r="A5199">
        <v>5817</v>
      </c>
      <c r="B5199">
        <v>202.375213</v>
      </c>
      <c r="C5199" s="2">
        <v>1</v>
      </c>
      <c r="P5199">
        <v>1</v>
      </c>
      <c r="Q5199" t="str">
        <f>CONCATENATE(C5199,E5199,G5199,I5199)</f>
        <v>1</v>
      </c>
    </row>
    <row r="5200" spans="1:17" x14ac:dyDescent="0.25">
      <c r="A5200">
        <v>5818</v>
      </c>
      <c r="B5200">
        <v>202.36489799999998</v>
      </c>
      <c r="C5200" s="2">
        <v>1</v>
      </c>
      <c r="P5200">
        <v>1</v>
      </c>
      <c r="Q5200" t="str">
        <f>CONCATENATE(C5200,E5200,G5200,I5200)</f>
        <v>1</v>
      </c>
    </row>
    <row r="5201" spans="1:17" x14ac:dyDescent="0.25">
      <c r="A5201">
        <v>5819</v>
      </c>
      <c r="B5201">
        <v>202.38049999999998</v>
      </c>
      <c r="C5201" s="2">
        <v>1</v>
      </c>
      <c r="H5201">
        <v>202.16825399999999</v>
      </c>
      <c r="I5201" s="3">
        <v>4</v>
      </c>
      <c r="P5201">
        <v>2</v>
      </c>
      <c r="Q5201" t="str">
        <f>CONCATENATE(C5201,E5201,G5201,I5201)</f>
        <v>14</v>
      </c>
    </row>
    <row r="5202" spans="1:17" x14ac:dyDescent="0.25">
      <c r="A5202">
        <v>5820</v>
      </c>
      <c r="F5202">
        <v>202.20879299999999</v>
      </c>
      <c r="G5202" s="4">
        <v>3</v>
      </c>
      <c r="H5202">
        <v>202.15080599999999</v>
      </c>
      <c r="I5202" s="3">
        <v>4</v>
      </c>
      <c r="P5202">
        <v>2</v>
      </c>
      <c r="Q5202" t="str">
        <f>CONCATENATE(C5202,E5202,G5202,I5202)</f>
        <v>34</v>
      </c>
    </row>
    <row r="5203" spans="1:17" x14ac:dyDescent="0.25">
      <c r="A5203">
        <v>5821</v>
      </c>
      <c r="F5203">
        <v>202.229423</v>
      </c>
      <c r="G5203" s="4">
        <v>3</v>
      </c>
      <c r="H5203">
        <v>202.14172299999998</v>
      </c>
      <c r="I5203" s="3">
        <v>4</v>
      </c>
      <c r="P5203">
        <v>2</v>
      </c>
      <c r="Q5203" t="str">
        <f>CONCATENATE(C5203,E5203,G5203,I5203)</f>
        <v>34</v>
      </c>
    </row>
    <row r="5204" spans="1:17" x14ac:dyDescent="0.25">
      <c r="A5204">
        <v>5822</v>
      </c>
      <c r="F5204">
        <v>202.225528</v>
      </c>
      <c r="G5204" s="4">
        <v>3</v>
      </c>
      <c r="H5204">
        <v>202.081481</v>
      </c>
      <c r="I5204" s="3">
        <v>4</v>
      </c>
      <c r="P5204">
        <v>2</v>
      </c>
      <c r="Q5204" t="str">
        <f>CONCATENATE(C5204,E5204,G5204,I5204)</f>
        <v>34</v>
      </c>
    </row>
    <row r="5205" spans="1:17" x14ac:dyDescent="0.25">
      <c r="A5205">
        <v>5823</v>
      </c>
      <c r="F5205">
        <v>202.19689099999999</v>
      </c>
      <c r="G5205" s="4">
        <v>3</v>
      </c>
      <c r="H5205">
        <v>202.127048</v>
      </c>
      <c r="I5205" s="3">
        <v>4</v>
      </c>
      <c r="P5205">
        <v>2</v>
      </c>
      <c r="Q5205" t="str">
        <f>CONCATENATE(C5205,E5205,G5205,I5205)</f>
        <v>34</v>
      </c>
    </row>
    <row r="5206" spans="1:17" x14ac:dyDescent="0.25">
      <c r="A5206">
        <v>5824</v>
      </c>
      <c r="F5206">
        <v>202.223827</v>
      </c>
      <c r="G5206" s="4">
        <v>3</v>
      </c>
      <c r="H5206">
        <v>202.180576</v>
      </c>
      <c r="I5206" s="3">
        <v>4</v>
      </c>
      <c r="P5206">
        <v>2</v>
      </c>
      <c r="Q5206" t="str">
        <f>CONCATENATE(C5206,E5206,G5206,I5206)</f>
        <v>34</v>
      </c>
    </row>
    <row r="5207" spans="1:17" x14ac:dyDescent="0.25">
      <c r="A5207">
        <v>5825</v>
      </c>
      <c r="F5207">
        <v>202.20284199999998</v>
      </c>
      <c r="G5207" s="4">
        <v>3</v>
      </c>
      <c r="H5207">
        <v>202.15583699999999</v>
      </c>
      <c r="I5207" s="3">
        <v>4</v>
      </c>
      <c r="P5207">
        <v>2</v>
      </c>
      <c r="Q5207" t="str">
        <f>CONCATENATE(C5207,E5207,G5207,I5207)</f>
        <v>34</v>
      </c>
    </row>
    <row r="5208" spans="1:17" x14ac:dyDescent="0.25">
      <c r="A5208">
        <v>5826</v>
      </c>
      <c r="F5208">
        <v>202.19181399999999</v>
      </c>
      <c r="G5208" s="4">
        <v>3</v>
      </c>
      <c r="H5208">
        <v>202.15696599999998</v>
      </c>
      <c r="I5208" s="3">
        <v>4</v>
      </c>
      <c r="P5208">
        <v>2</v>
      </c>
      <c r="Q5208" t="str">
        <f>CONCATENATE(C5208,E5208,G5208,I5208)</f>
        <v>34</v>
      </c>
    </row>
    <row r="5209" spans="1:17" x14ac:dyDescent="0.25">
      <c r="A5209">
        <v>5827</v>
      </c>
      <c r="F5209">
        <v>202.16076199999998</v>
      </c>
      <c r="G5209" s="4">
        <v>3</v>
      </c>
      <c r="H5209">
        <v>202.17631499999999</v>
      </c>
      <c r="I5209" s="3">
        <v>4</v>
      </c>
      <c r="P5209">
        <v>2</v>
      </c>
      <c r="Q5209" t="str">
        <f>CONCATENATE(C5209,E5209,G5209,I5209)</f>
        <v>34</v>
      </c>
    </row>
    <row r="5210" spans="1:17" x14ac:dyDescent="0.25">
      <c r="A5210">
        <v>5828</v>
      </c>
      <c r="D5210">
        <v>218.982585</v>
      </c>
      <c r="E5210" s="5">
        <v>2</v>
      </c>
      <c r="F5210">
        <v>202.20879299999999</v>
      </c>
      <c r="G5210" s="4">
        <v>3</v>
      </c>
      <c r="H5210">
        <v>202.20233099999999</v>
      </c>
      <c r="I5210" s="3">
        <v>4</v>
      </c>
      <c r="P5210">
        <v>3</v>
      </c>
      <c r="Q5210" t="str">
        <f>CONCATENATE(C5210,E5210,G5210,I5210)</f>
        <v>234</v>
      </c>
    </row>
    <row r="5211" spans="1:17" x14ac:dyDescent="0.25">
      <c r="A5211">
        <v>5829</v>
      </c>
      <c r="D5211">
        <v>219.03251299999999</v>
      </c>
      <c r="E5211" s="5">
        <v>2</v>
      </c>
      <c r="F5211">
        <v>202.20879299999999</v>
      </c>
      <c r="G5211" s="4">
        <v>3</v>
      </c>
      <c r="H5211">
        <v>202.16825399999999</v>
      </c>
      <c r="I5211" s="3">
        <v>4</v>
      </c>
      <c r="P5211">
        <v>3</v>
      </c>
      <c r="Q5211" t="str">
        <f>CONCATENATE(C5211,E5211,G5211,I5211)</f>
        <v>234</v>
      </c>
    </row>
    <row r="5212" spans="1:17" x14ac:dyDescent="0.25">
      <c r="A5212">
        <v>5830</v>
      </c>
      <c r="D5212">
        <v>218.979793</v>
      </c>
      <c r="E5212" s="5">
        <v>2</v>
      </c>
      <c r="P5212">
        <v>1</v>
      </c>
      <c r="Q5212" t="str">
        <f>CONCATENATE(C5212,E5212,G5212,I5212)</f>
        <v>2</v>
      </c>
    </row>
    <row r="5213" spans="1:17" x14ac:dyDescent="0.25">
      <c r="A5213">
        <v>5831</v>
      </c>
      <c r="D5213">
        <v>218.912396</v>
      </c>
      <c r="E5213" s="5">
        <v>2</v>
      </c>
      <c r="P5213">
        <v>1</v>
      </c>
      <c r="Q5213" t="str">
        <f>CONCATENATE(C5213,E5213,G5213,I5213)</f>
        <v>2</v>
      </c>
    </row>
    <row r="5214" spans="1:17" x14ac:dyDescent="0.25">
      <c r="A5214">
        <v>5832</v>
      </c>
      <c r="D5214">
        <v>218.923146</v>
      </c>
      <c r="E5214" s="5">
        <v>2</v>
      </c>
      <c r="P5214">
        <v>1</v>
      </c>
      <c r="Q5214" t="str">
        <f>CONCATENATE(C5214,E5214,G5214,I5214)</f>
        <v>2</v>
      </c>
    </row>
    <row r="5215" spans="1:17" x14ac:dyDescent="0.25">
      <c r="A5215">
        <v>5833</v>
      </c>
      <c r="D5215">
        <v>218.91130999999999</v>
      </c>
      <c r="E5215" s="5">
        <v>2</v>
      </c>
      <c r="P5215">
        <v>1</v>
      </c>
      <c r="Q5215" t="str">
        <f>CONCATENATE(C5215,E5215,G5215,I5215)</f>
        <v>2</v>
      </c>
    </row>
    <row r="5216" spans="1:17" x14ac:dyDescent="0.25">
      <c r="A5216">
        <v>5834</v>
      </c>
      <c r="D5216">
        <v>218.91937300000001</v>
      </c>
      <c r="E5216" s="5">
        <v>2</v>
      </c>
      <c r="P5216">
        <v>1</v>
      </c>
      <c r="Q5216" t="str">
        <f>CONCATENATE(C5216,E5216,G5216,I5216)</f>
        <v>2</v>
      </c>
    </row>
    <row r="5217" spans="1:17" x14ac:dyDescent="0.25">
      <c r="A5217">
        <v>5835</v>
      </c>
      <c r="D5217">
        <v>218.92164700000001</v>
      </c>
      <c r="E5217" s="5">
        <v>2</v>
      </c>
      <c r="P5217">
        <v>1</v>
      </c>
      <c r="Q5217" t="str">
        <f>CONCATENATE(C5217,E5217,G5217,I5217)</f>
        <v>2</v>
      </c>
    </row>
    <row r="5218" spans="1:17" x14ac:dyDescent="0.25">
      <c r="A5218">
        <v>5836</v>
      </c>
      <c r="D5218">
        <v>218.88117800000001</v>
      </c>
      <c r="E5218" s="5">
        <v>2</v>
      </c>
      <c r="P5218">
        <v>1</v>
      </c>
      <c r="Q5218" t="str">
        <f>CONCATENATE(C5218,E5218,G5218,I5218)</f>
        <v>2</v>
      </c>
    </row>
    <row r="5219" spans="1:17" x14ac:dyDescent="0.25">
      <c r="A5219">
        <v>5837</v>
      </c>
      <c r="B5219">
        <v>226.33659700000001</v>
      </c>
      <c r="C5219" s="2">
        <v>1</v>
      </c>
      <c r="D5219">
        <v>218.949713</v>
      </c>
      <c r="E5219" s="5">
        <v>2</v>
      </c>
      <c r="P5219">
        <v>2</v>
      </c>
      <c r="Q5219" t="str">
        <f>CONCATENATE(C5219,E5219,G5219,I5219)</f>
        <v>12</v>
      </c>
    </row>
    <row r="5220" spans="1:17" x14ac:dyDescent="0.25">
      <c r="A5220">
        <v>5838</v>
      </c>
      <c r="B5220">
        <v>226.33447699999999</v>
      </c>
      <c r="C5220" s="2">
        <v>1</v>
      </c>
      <c r="D5220">
        <v>218.982585</v>
      </c>
      <c r="E5220" s="5">
        <v>2</v>
      </c>
      <c r="P5220">
        <v>2</v>
      </c>
      <c r="Q5220" t="str">
        <f>CONCATENATE(C5220,E5220,G5220,I5220)</f>
        <v>12</v>
      </c>
    </row>
    <row r="5221" spans="1:17" x14ac:dyDescent="0.25">
      <c r="A5221">
        <v>5839</v>
      </c>
      <c r="B5221">
        <v>226.34972500000001</v>
      </c>
      <c r="C5221" s="2">
        <v>1</v>
      </c>
      <c r="P5221">
        <v>1</v>
      </c>
      <c r="Q5221" t="str">
        <f>CONCATENATE(C5221,E5221,G5221,I5221)</f>
        <v>1</v>
      </c>
    </row>
    <row r="5222" spans="1:17" x14ac:dyDescent="0.25">
      <c r="A5222">
        <v>5840</v>
      </c>
      <c r="B5222">
        <v>226.339595</v>
      </c>
      <c r="C5222" s="2">
        <v>1</v>
      </c>
      <c r="P5222">
        <v>1</v>
      </c>
      <c r="Q5222" t="str">
        <f>CONCATENATE(C5222,E5222,G5222,I5222)</f>
        <v>1</v>
      </c>
    </row>
    <row r="5223" spans="1:17" x14ac:dyDescent="0.25">
      <c r="A5223">
        <v>5841</v>
      </c>
      <c r="B5223">
        <v>226.36135400000001</v>
      </c>
      <c r="C5223" s="2">
        <v>1</v>
      </c>
      <c r="P5223">
        <v>1</v>
      </c>
      <c r="Q5223" t="str">
        <f>CONCATENATE(C5223,E5223,G5223,I5223)</f>
        <v>1</v>
      </c>
    </row>
    <row r="5224" spans="1:17" x14ac:dyDescent="0.25">
      <c r="A5224">
        <v>5842</v>
      </c>
      <c r="B5224">
        <v>226.338819</v>
      </c>
      <c r="C5224" s="2">
        <v>1</v>
      </c>
      <c r="P5224">
        <v>1</v>
      </c>
      <c r="Q5224" t="str">
        <f>CONCATENATE(C5224,E5224,G5224,I5224)</f>
        <v>1</v>
      </c>
    </row>
    <row r="5225" spans="1:17" x14ac:dyDescent="0.25">
      <c r="A5225">
        <v>5843</v>
      </c>
      <c r="B5225">
        <v>226.248626</v>
      </c>
      <c r="C5225" s="2">
        <v>1</v>
      </c>
      <c r="H5225">
        <v>223.823736</v>
      </c>
      <c r="I5225" s="3">
        <v>4</v>
      </c>
      <c r="P5225">
        <v>2</v>
      </c>
      <c r="Q5225" t="str">
        <f>CONCATENATE(C5225,E5225,G5225,I5225)</f>
        <v>14</v>
      </c>
    </row>
    <row r="5226" spans="1:17" x14ac:dyDescent="0.25">
      <c r="A5226">
        <v>5844</v>
      </c>
      <c r="B5226">
        <v>226.25730999999999</v>
      </c>
      <c r="C5226" s="2">
        <v>1</v>
      </c>
      <c r="H5226">
        <v>223.83784600000001</v>
      </c>
      <c r="I5226" s="3">
        <v>4</v>
      </c>
      <c r="P5226">
        <v>2</v>
      </c>
      <c r="Q5226" t="str">
        <f>CONCATENATE(C5226,E5226,G5226,I5226)</f>
        <v>14</v>
      </c>
    </row>
    <row r="5227" spans="1:17" x14ac:dyDescent="0.25">
      <c r="A5227">
        <v>5845</v>
      </c>
      <c r="B5227">
        <v>226.33659700000001</v>
      </c>
      <c r="C5227" s="2">
        <v>1</v>
      </c>
      <c r="H5227">
        <v>223.83391699999999</v>
      </c>
      <c r="I5227" s="3">
        <v>4</v>
      </c>
      <c r="P5227">
        <v>2</v>
      </c>
      <c r="Q5227" t="str">
        <f>CONCATENATE(C5227,E5227,G5227,I5227)</f>
        <v>14</v>
      </c>
    </row>
    <row r="5228" spans="1:17" x14ac:dyDescent="0.25">
      <c r="A5228">
        <v>5846</v>
      </c>
      <c r="B5228">
        <v>226.33659700000001</v>
      </c>
      <c r="C5228" s="2">
        <v>1</v>
      </c>
      <c r="F5228">
        <v>225.85545300000001</v>
      </c>
      <c r="G5228" s="4">
        <v>3</v>
      </c>
      <c r="H5228">
        <v>223.809212</v>
      </c>
      <c r="I5228" s="3">
        <v>4</v>
      </c>
      <c r="P5228">
        <v>3</v>
      </c>
      <c r="Q5228" t="str">
        <f>CONCATENATE(C5228,E5228,G5228,I5228)</f>
        <v>134</v>
      </c>
    </row>
    <row r="5229" spans="1:17" x14ac:dyDescent="0.25">
      <c r="A5229">
        <v>5847</v>
      </c>
      <c r="F5229">
        <v>225.85865899999999</v>
      </c>
      <c r="G5229" s="4">
        <v>3</v>
      </c>
      <c r="H5229">
        <v>223.809574</v>
      </c>
      <c r="I5229" s="3">
        <v>4</v>
      </c>
      <c r="P5229">
        <v>2</v>
      </c>
      <c r="Q5229" t="str">
        <f>CONCATENATE(C5229,E5229,G5229,I5229)</f>
        <v>34</v>
      </c>
    </row>
    <row r="5230" spans="1:17" x14ac:dyDescent="0.25">
      <c r="A5230">
        <v>5848</v>
      </c>
      <c r="F5230">
        <v>225.887292</v>
      </c>
      <c r="G5230" s="4">
        <v>3</v>
      </c>
      <c r="H5230">
        <v>223.769104</v>
      </c>
      <c r="I5230" s="3">
        <v>4</v>
      </c>
      <c r="P5230">
        <v>2</v>
      </c>
      <c r="Q5230" t="str">
        <f>CONCATENATE(C5230,E5230,G5230,I5230)</f>
        <v>34</v>
      </c>
    </row>
    <row r="5231" spans="1:17" x14ac:dyDescent="0.25">
      <c r="A5231">
        <v>5849</v>
      </c>
      <c r="F5231">
        <v>225.862483</v>
      </c>
      <c r="G5231" s="4">
        <v>3</v>
      </c>
      <c r="H5231">
        <v>223.77825200000001</v>
      </c>
      <c r="I5231" s="3">
        <v>4</v>
      </c>
      <c r="P5231">
        <v>2</v>
      </c>
      <c r="Q5231" t="str">
        <f>CONCATENATE(C5231,E5231,G5231,I5231)</f>
        <v>34</v>
      </c>
    </row>
    <row r="5232" spans="1:17" x14ac:dyDescent="0.25">
      <c r="A5232">
        <v>5850</v>
      </c>
      <c r="F5232">
        <v>225.863257</v>
      </c>
      <c r="G5232" s="4">
        <v>3</v>
      </c>
      <c r="H5232">
        <v>223.76197099999999</v>
      </c>
      <c r="I5232" s="3">
        <v>4</v>
      </c>
      <c r="P5232">
        <v>2</v>
      </c>
      <c r="Q5232" t="str">
        <f>CONCATENATE(C5232,E5232,G5232,I5232)</f>
        <v>34</v>
      </c>
    </row>
    <row r="5233" spans="1:17" x14ac:dyDescent="0.25">
      <c r="A5233">
        <v>5851</v>
      </c>
      <c r="F5233">
        <v>225.86992499999999</v>
      </c>
      <c r="G5233" s="4">
        <v>3</v>
      </c>
      <c r="H5233">
        <v>223.812468</v>
      </c>
      <c r="I5233" s="3">
        <v>4</v>
      </c>
      <c r="P5233">
        <v>2</v>
      </c>
      <c r="Q5233" t="str">
        <f>CONCATENATE(C5233,E5233,G5233,I5233)</f>
        <v>34</v>
      </c>
    </row>
    <row r="5234" spans="1:17" x14ac:dyDescent="0.25">
      <c r="A5234">
        <v>5852</v>
      </c>
      <c r="D5234">
        <v>241.91960900000001</v>
      </c>
      <c r="E5234" s="5">
        <v>2</v>
      </c>
      <c r="F5234">
        <v>225.821133</v>
      </c>
      <c r="G5234" s="4">
        <v>3</v>
      </c>
      <c r="H5234">
        <v>223.823736</v>
      </c>
      <c r="I5234" s="3">
        <v>4</v>
      </c>
      <c r="P5234">
        <v>3</v>
      </c>
      <c r="Q5234" t="str">
        <f>CONCATENATE(C5234,E5234,G5234,I5234)</f>
        <v>234</v>
      </c>
    </row>
    <row r="5235" spans="1:17" x14ac:dyDescent="0.25">
      <c r="A5235">
        <v>5853</v>
      </c>
      <c r="D5235">
        <v>241.842285</v>
      </c>
      <c r="E5235" s="5">
        <v>2</v>
      </c>
      <c r="F5235">
        <v>225.825941</v>
      </c>
      <c r="G5235" s="4">
        <v>3</v>
      </c>
      <c r="H5235">
        <v>223.823736</v>
      </c>
      <c r="I5235" s="3">
        <v>4</v>
      </c>
      <c r="P5235">
        <v>3</v>
      </c>
      <c r="Q5235" t="str">
        <f>CONCATENATE(C5235,E5235,G5235,I5235)</f>
        <v>234</v>
      </c>
    </row>
    <row r="5236" spans="1:17" x14ac:dyDescent="0.25">
      <c r="A5236">
        <v>5854</v>
      </c>
      <c r="D5236">
        <v>241.89459399999998</v>
      </c>
      <c r="E5236" s="5">
        <v>2</v>
      </c>
      <c r="F5236">
        <v>225.85333399999999</v>
      </c>
      <c r="G5236" s="4">
        <v>3</v>
      </c>
      <c r="H5236">
        <v>223.823736</v>
      </c>
      <c r="I5236" s="3">
        <v>4</v>
      </c>
      <c r="P5236">
        <v>3</v>
      </c>
      <c r="Q5236" t="str">
        <f>CONCATENATE(C5236,E5236,G5236,I5236)</f>
        <v>234</v>
      </c>
    </row>
    <row r="5237" spans="1:17" x14ac:dyDescent="0.25">
      <c r="A5237">
        <v>5855</v>
      </c>
      <c r="D5237">
        <v>241.918678</v>
      </c>
      <c r="E5237" s="5">
        <v>2</v>
      </c>
      <c r="F5237">
        <v>225.930035</v>
      </c>
      <c r="G5237" s="4">
        <v>3</v>
      </c>
      <c r="P5237">
        <v>2</v>
      </c>
      <c r="Q5237" t="str">
        <f>CONCATENATE(C5237,E5237,G5237,I5237)</f>
        <v>23</v>
      </c>
    </row>
    <row r="5238" spans="1:17" x14ac:dyDescent="0.25">
      <c r="A5238">
        <v>5856</v>
      </c>
      <c r="D5238">
        <v>241.892009</v>
      </c>
      <c r="E5238" s="5">
        <v>2</v>
      </c>
      <c r="F5238">
        <v>225.85545300000001</v>
      </c>
      <c r="G5238" s="4">
        <v>3</v>
      </c>
      <c r="P5238">
        <v>2</v>
      </c>
      <c r="Q5238" t="str">
        <f>CONCATENATE(C5238,E5238,G5238,I5238)</f>
        <v>23</v>
      </c>
    </row>
    <row r="5239" spans="1:17" x14ac:dyDescent="0.25">
      <c r="A5239">
        <v>5857</v>
      </c>
      <c r="D5239">
        <v>241.91697299999998</v>
      </c>
      <c r="E5239" s="5">
        <v>2</v>
      </c>
      <c r="P5239">
        <v>1</v>
      </c>
      <c r="Q5239" t="str">
        <f>CONCATENATE(C5239,E5239,G5239,I5239)</f>
        <v>2</v>
      </c>
    </row>
    <row r="5240" spans="1:17" x14ac:dyDescent="0.25">
      <c r="A5240">
        <v>5858</v>
      </c>
      <c r="D5240">
        <v>241.93186</v>
      </c>
      <c r="E5240" s="5">
        <v>2</v>
      </c>
      <c r="P5240">
        <v>1</v>
      </c>
      <c r="Q5240" t="str">
        <f>CONCATENATE(C5240,E5240,G5240,I5240)</f>
        <v>2</v>
      </c>
    </row>
    <row r="5241" spans="1:17" x14ac:dyDescent="0.25">
      <c r="A5241">
        <v>5859</v>
      </c>
      <c r="D5241">
        <v>241.927311</v>
      </c>
      <c r="E5241" s="5">
        <v>2</v>
      </c>
      <c r="P5241">
        <v>1</v>
      </c>
      <c r="Q5241" t="str">
        <f>CONCATENATE(C5241,E5241,G5241,I5241)</f>
        <v>2</v>
      </c>
    </row>
    <row r="5242" spans="1:17" x14ac:dyDescent="0.25">
      <c r="A5242">
        <v>5860</v>
      </c>
      <c r="D5242">
        <v>241.91712699999999</v>
      </c>
      <c r="E5242" s="5">
        <v>2</v>
      </c>
      <c r="P5242">
        <v>1</v>
      </c>
      <c r="Q5242" t="str">
        <f>CONCATENATE(C5242,E5242,G5242,I5242)</f>
        <v>2</v>
      </c>
    </row>
    <row r="5243" spans="1:17" x14ac:dyDescent="0.25">
      <c r="A5243">
        <v>5861</v>
      </c>
      <c r="B5243">
        <v>250.52638000000002</v>
      </c>
      <c r="C5243" s="2">
        <v>1</v>
      </c>
      <c r="D5243">
        <v>241.885704</v>
      </c>
      <c r="E5243" s="5">
        <v>2</v>
      </c>
      <c r="P5243">
        <v>2</v>
      </c>
      <c r="Q5243" t="str">
        <f>CONCATENATE(C5243,E5243,G5243,I5243)</f>
        <v>12</v>
      </c>
    </row>
    <row r="5244" spans="1:17" x14ac:dyDescent="0.25">
      <c r="A5244">
        <v>5862</v>
      </c>
      <c r="B5244">
        <v>250.52358800000002</v>
      </c>
      <c r="C5244" s="2">
        <v>1</v>
      </c>
      <c r="D5244">
        <v>241.82879600000001</v>
      </c>
      <c r="E5244" s="5">
        <v>2</v>
      </c>
      <c r="P5244">
        <v>2</v>
      </c>
      <c r="Q5244" t="str">
        <f>CONCATENATE(C5244,E5244,G5244,I5244)</f>
        <v>12</v>
      </c>
    </row>
    <row r="5245" spans="1:17" x14ac:dyDescent="0.25">
      <c r="A5245">
        <v>5863</v>
      </c>
      <c r="B5245">
        <v>250.535223</v>
      </c>
      <c r="C5245" s="2">
        <v>1</v>
      </c>
      <c r="D5245">
        <v>241.88549599999999</v>
      </c>
      <c r="E5245" s="5">
        <v>2</v>
      </c>
      <c r="P5245">
        <v>2</v>
      </c>
      <c r="Q5245" t="str">
        <f>CONCATENATE(C5245,E5245,G5245,I5245)</f>
        <v>12</v>
      </c>
    </row>
    <row r="5246" spans="1:17" x14ac:dyDescent="0.25">
      <c r="A5246">
        <v>5864</v>
      </c>
      <c r="B5246">
        <v>250.509996</v>
      </c>
      <c r="C5246" s="2">
        <v>1</v>
      </c>
      <c r="D5246">
        <v>241.91960900000001</v>
      </c>
      <c r="E5246" s="5">
        <v>2</v>
      </c>
      <c r="P5246">
        <v>2</v>
      </c>
      <c r="Q5246" t="str">
        <f>CONCATENATE(C5246,E5246,G5246,I5246)</f>
        <v>12</v>
      </c>
    </row>
    <row r="5247" spans="1:17" x14ac:dyDescent="0.25">
      <c r="A5247">
        <v>5865</v>
      </c>
      <c r="B5247">
        <v>250.507105</v>
      </c>
      <c r="C5247" s="2">
        <v>1</v>
      </c>
      <c r="P5247">
        <v>1</v>
      </c>
      <c r="Q5247" t="str">
        <f>CONCATENATE(C5247,E5247,G5247,I5247)</f>
        <v>1</v>
      </c>
    </row>
    <row r="5248" spans="1:17" x14ac:dyDescent="0.25">
      <c r="A5248">
        <v>5866</v>
      </c>
      <c r="B5248">
        <v>250.541628</v>
      </c>
      <c r="C5248" s="2">
        <v>1</v>
      </c>
      <c r="P5248">
        <v>1</v>
      </c>
      <c r="Q5248" t="str">
        <f>CONCATENATE(C5248,E5248,G5248,I5248)</f>
        <v>1</v>
      </c>
    </row>
    <row r="5249" spans="1:17" x14ac:dyDescent="0.25">
      <c r="A5249">
        <v>5867</v>
      </c>
      <c r="B5249">
        <v>250.52937900000001</v>
      </c>
      <c r="C5249" s="2">
        <v>1</v>
      </c>
      <c r="H5249">
        <v>245.13885999999999</v>
      </c>
      <c r="I5249" s="3">
        <v>4</v>
      </c>
      <c r="P5249">
        <v>2</v>
      </c>
      <c r="Q5249" t="str">
        <f>CONCATENATE(C5249,E5249,G5249,I5249)</f>
        <v>14</v>
      </c>
    </row>
    <row r="5250" spans="1:17" x14ac:dyDescent="0.25">
      <c r="A5250">
        <v>5868</v>
      </c>
      <c r="B5250">
        <v>250.51237700000001</v>
      </c>
      <c r="C5250" s="2">
        <v>1</v>
      </c>
      <c r="H5250">
        <v>245.182638</v>
      </c>
      <c r="I5250" s="3">
        <v>4</v>
      </c>
      <c r="P5250">
        <v>2</v>
      </c>
      <c r="Q5250" t="str">
        <f>CONCATENATE(C5250,E5250,G5250,I5250)</f>
        <v>14</v>
      </c>
    </row>
    <row r="5251" spans="1:17" x14ac:dyDescent="0.25">
      <c r="A5251">
        <v>5869</v>
      </c>
      <c r="B5251">
        <v>250.49397400000001</v>
      </c>
      <c r="C5251" s="2">
        <v>1</v>
      </c>
      <c r="H5251">
        <v>245.1662</v>
      </c>
      <c r="I5251" s="3">
        <v>4</v>
      </c>
      <c r="P5251">
        <v>2</v>
      </c>
      <c r="Q5251" t="str">
        <f>CONCATENATE(C5251,E5251,G5251,I5251)</f>
        <v>14</v>
      </c>
    </row>
    <row r="5252" spans="1:17" x14ac:dyDescent="0.25">
      <c r="A5252">
        <v>5870</v>
      </c>
      <c r="B5252">
        <v>250.39597900000001</v>
      </c>
      <c r="C5252" s="2">
        <v>1</v>
      </c>
      <c r="H5252">
        <v>245.15984499999999</v>
      </c>
      <c r="I5252" s="3">
        <v>4</v>
      </c>
      <c r="P5252">
        <v>2</v>
      </c>
      <c r="Q5252" t="str">
        <f>CONCATENATE(C5252,E5252,G5252,I5252)</f>
        <v>14</v>
      </c>
    </row>
    <row r="5253" spans="1:17" x14ac:dyDescent="0.25">
      <c r="A5253">
        <v>5871</v>
      </c>
      <c r="B5253">
        <v>250.52638000000002</v>
      </c>
      <c r="C5253" s="2">
        <v>1</v>
      </c>
      <c r="F5253">
        <v>249.19857200000001</v>
      </c>
      <c r="G5253" s="4">
        <v>3</v>
      </c>
      <c r="H5253">
        <v>245.107023</v>
      </c>
      <c r="I5253" s="3">
        <v>4</v>
      </c>
      <c r="P5253">
        <v>3</v>
      </c>
      <c r="Q5253" t="str">
        <f>CONCATENATE(C5253,E5253,G5253,I5253)</f>
        <v>134</v>
      </c>
    </row>
    <row r="5254" spans="1:17" x14ac:dyDescent="0.25">
      <c r="A5254">
        <v>5872</v>
      </c>
      <c r="B5254">
        <v>250.52638000000002</v>
      </c>
      <c r="C5254" s="2">
        <v>1</v>
      </c>
      <c r="F5254">
        <v>249.25687600000001</v>
      </c>
      <c r="G5254" s="4">
        <v>3</v>
      </c>
      <c r="H5254">
        <v>245.08898299999998</v>
      </c>
      <c r="I5254" s="3">
        <v>4</v>
      </c>
      <c r="P5254">
        <v>3</v>
      </c>
      <c r="Q5254" t="str">
        <f>CONCATENATE(C5254,E5254,G5254,I5254)</f>
        <v>134</v>
      </c>
    </row>
    <row r="5255" spans="1:17" x14ac:dyDescent="0.25">
      <c r="A5255">
        <v>5873</v>
      </c>
      <c r="F5255">
        <v>249.1994</v>
      </c>
      <c r="G5255" s="4">
        <v>3</v>
      </c>
      <c r="H5255">
        <v>245.12676400000001</v>
      </c>
      <c r="I5255" s="3">
        <v>4</v>
      </c>
      <c r="P5255">
        <v>2</v>
      </c>
      <c r="Q5255" t="str">
        <f>CONCATENATE(C5255,E5255,G5255,I5255)</f>
        <v>34</v>
      </c>
    </row>
    <row r="5256" spans="1:17" x14ac:dyDescent="0.25">
      <c r="A5256">
        <v>5874</v>
      </c>
      <c r="F5256">
        <v>249.26312799999999</v>
      </c>
      <c r="G5256" s="4">
        <v>3</v>
      </c>
      <c r="H5256">
        <v>245.18418700000001</v>
      </c>
      <c r="I5256" s="3">
        <v>4</v>
      </c>
      <c r="P5256">
        <v>2</v>
      </c>
      <c r="Q5256" t="str">
        <f>CONCATENATE(C5256,E5256,G5256,I5256)</f>
        <v>34</v>
      </c>
    </row>
    <row r="5257" spans="1:17" x14ac:dyDescent="0.25">
      <c r="A5257">
        <v>5875</v>
      </c>
      <c r="F5257">
        <v>249.26478399999999</v>
      </c>
      <c r="G5257" s="4">
        <v>3</v>
      </c>
      <c r="H5257">
        <v>245.20108999999999</v>
      </c>
      <c r="I5257" s="3">
        <v>4</v>
      </c>
      <c r="P5257">
        <v>2</v>
      </c>
      <c r="Q5257" t="str">
        <f>CONCATENATE(C5257,E5257,G5257,I5257)</f>
        <v>34</v>
      </c>
    </row>
    <row r="5258" spans="1:17" x14ac:dyDescent="0.25">
      <c r="A5258">
        <v>5876</v>
      </c>
      <c r="D5258">
        <v>264.291811</v>
      </c>
      <c r="E5258" s="5">
        <v>2</v>
      </c>
      <c r="F5258">
        <v>249.28405900000001</v>
      </c>
      <c r="G5258" s="4">
        <v>3</v>
      </c>
      <c r="H5258">
        <v>245.19142299999999</v>
      </c>
      <c r="I5258" s="3">
        <v>4</v>
      </c>
      <c r="P5258">
        <v>3</v>
      </c>
      <c r="Q5258" t="str">
        <f>CONCATENATE(C5258,E5258,G5258,I5258)</f>
        <v>234</v>
      </c>
    </row>
    <row r="5259" spans="1:17" x14ac:dyDescent="0.25">
      <c r="A5259">
        <v>5877</v>
      </c>
      <c r="D5259">
        <v>264.35243800000001</v>
      </c>
      <c r="E5259" s="5">
        <v>2</v>
      </c>
      <c r="F5259">
        <v>249.276411</v>
      </c>
      <c r="G5259" s="4">
        <v>3</v>
      </c>
      <c r="H5259">
        <v>245.18723800000001</v>
      </c>
      <c r="I5259" s="3">
        <v>4</v>
      </c>
      <c r="P5259">
        <v>3</v>
      </c>
      <c r="Q5259" t="str">
        <f>CONCATENATE(C5259,E5259,G5259,I5259)</f>
        <v>234</v>
      </c>
    </row>
    <row r="5260" spans="1:17" x14ac:dyDescent="0.25">
      <c r="A5260">
        <v>5878</v>
      </c>
      <c r="D5260">
        <v>264.29279500000001</v>
      </c>
      <c r="E5260" s="5">
        <v>2</v>
      </c>
      <c r="F5260">
        <v>249.28452799999999</v>
      </c>
      <c r="G5260" s="4">
        <v>3</v>
      </c>
      <c r="H5260">
        <v>245.14247699999999</v>
      </c>
      <c r="I5260" s="3">
        <v>4</v>
      </c>
      <c r="P5260">
        <v>3</v>
      </c>
      <c r="Q5260" t="str">
        <f>CONCATENATE(C5260,E5260,G5260,I5260)</f>
        <v>234</v>
      </c>
    </row>
    <row r="5261" spans="1:17" x14ac:dyDescent="0.25">
      <c r="A5261">
        <v>5879</v>
      </c>
      <c r="D5261">
        <v>264.355592</v>
      </c>
      <c r="E5261" s="5">
        <v>2</v>
      </c>
      <c r="F5261">
        <v>249.263181</v>
      </c>
      <c r="G5261" s="4">
        <v>3</v>
      </c>
      <c r="H5261">
        <v>245.13885999999999</v>
      </c>
      <c r="I5261" s="3">
        <v>4</v>
      </c>
      <c r="P5261">
        <v>3</v>
      </c>
      <c r="Q5261" t="str">
        <f>CONCATENATE(C5261,E5261,G5261,I5261)</f>
        <v>234</v>
      </c>
    </row>
    <row r="5262" spans="1:17" x14ac:dyDescent="0.25">
      <c r="A5262">
        <v>5880</v>
      </c>
      <c r="D5262">
        <v>264.306127</v>
      </c>
      <c r="E5262" s="5">
        <v>2</v>
      </c>
      <c r="F5262">
        <v>249.21185800000001</v>
      </c>
      <c r="G5262" s="4">
        <v>3</v>
      </c>
      <c r="P5262">
        <v>2</v>
      </c>
      <c r="Q5262" t="str">
        <f>CONCATENATE(C5262,E5262,G5262,I5262)</f>
        <v>23</v>
      </c>
    </row>
    <row r="5263" spans="1:17" x14ac:dyDescent="0.25">
      <c r="A5263">
        <v>5881</v>
      </c>
      <c r="D5263">
        <v>264.257902</v>
      </c>
      <c r="E5263" s="5">
        <v>2</v>
      </c>
      <c r="F5263">
        <v>249.183222</v>
      </c>
      <c r="G5263" s="4">
        <v>3</v>
      </c>
      <c r="P5263">
        <v>2</v>
      </c>
      <c r="Q5263" t="str">
        <f>CONCATENATE(C5263,E5263,G5263,I5263)</f>
        <v>23</v>
      </c>
    </row>
    <row r="5264" spans="1:17" x14ac:dyDescent="0.25">
      <c r="A5264">
        <v>5882</v>
      </c>
      <c r="D5264">
        <v>264.27351199999998</v>
      </c>
      <c r="E5264" s="5">
        <v>2</v>
      </c>
      <c r="F5264">
        <v>249.26225099999999</v>
      </c>
      <c r="G5264" s="4">
        <v>3</v>
      </c>
      <c r="P5264">
        <v>2</v>
      </c>
      <c r="Q5264" t="str">
        <f>CONCATENATE(C5264,E5264,G5264,I5264)</f>
        <v>23</v>
      </c>
    </row>
    <row r="5265" spans="1:17" x14ac:dyDescent="0.25">
      <c r="A5265">
        <v>5883</v>
      </c>
      <c r="D5265">
        <v>264.28984600000001</v>
      </c>
      <c r="E5265" s="5">
        <v>2</v>
      </c>
      <c r="F5265">
        <v>249.30840499999999</v>
      </c>
      <c r="G5265" s="4">
        <v>3</v>
      </c>
      <c r="P5265">
        <v>2</v>
      </c>
      <c r="Q5265" t="str">
        <f>CONCATENATE(C5265,E5265,G5265,I5265)</f>
        <v>23</v>
      </c>
    </row>
    <row r="5266" spans="1:17" x14ac:dyDescent="0.25">
      <c r="A5266">
        <v>5884</v>
      </c>
      <c r="D5266">
        <v>264.305925</v>
      </c>
      <c r="E5266" s="5">
        <v>2</v>
      </c>
      <c r="F5266">
        <v>249.19857200000001</v>
      </c>
      <c r="G5266" s="4">
        <v>3</v>
      </c>
      <c r="P5266">
        <v>2</v>
      </c>
      <c r="Q5266" t="str">
        <f>CONCATENATE(C5266,E5266,G5266,I5266)</f>
        <v>23</v>
      </c>
    </row>
    <row r="5267" spans="1:17" x14ac:dyDescent="0.25">
      <c r="A5267">
        <v>5885</v>
      </c>
      <c r="D5267">
        <v>264.26570700000002</v>
      </c>
      <c r="E5267" s="5">
        <v>2</v>
      </c>
      <c r="F5267">
        <v>249.19857200000001</v>
      </c>
      <c r="G5267" s="4">
        <v>3</v>
      </c>
      <c r="P5267">
        <v>2</v>
      </c>
      <c r="Q5267" t="str">
        <f>CONCATENATE(C5267,E5267,G5267,I5267)</f>
        <v>23</v>
      </c>
    </row>
    <row r="5268" spans="1:17" x14ac:dyDescent="0.25">
      <c r="A5268">
        <v>5886</v>
      </c>
      <c r="D5268">
        <v>264.29072400000001</v>
      </c>
      <c r="E5268" s="5">
        <v>2</v>
      </c>
      <c r="P5268">
        <v>1</v>
      </c>
      <c r="Q5268" t="str">
        <f>CONCATENATE(C5268,E5268,G5268,I5268)</f>
        <v>2</v>
      </c>
    </row>
    <row r="5269" spans="1:17" x14ac:dyDescent="0.25">
      <c r="A5269">
        <v>5887</v>
      </c>
      <c r="D5269">
        <v>264.29615200000001</v>
      </c>
      <c r="E5269" s="5">
        <v>2</v>
      </c>
      <c r="P5269">
        <v>1</v>
      </c>
      <c r="Q5269" t="str">
        <f>CONCATENATE(C5269,E5269,G5269,I5269)</f>
        <v>2</v>
      </c>
    </row>
    <row r="5270" spans="1:17" x14ac:dyDescent="0.25">
      <c r="A5270">
        <v>5888</v>
      </c>
      <c r="D5270">
        <v>264.29222700000003</v>
      </c>
      <c r="E5270" s="5">
        <v>2</v>
      </c>
      <c r="P5270">
        <v>1</v>
      </c>
      <c r="Q5270" t="str">
        <f>CONCATENATE(C5270,E5270,G5270,I5270)</f>
        <v>2</v>
      </c>
    </row>
    <row r="5271" spans="1:17" x14ac:dyDescent="0.25">
      <c r="A5271">
        <v>5889</v>
      </c>
      <c r="B5271">
        <v>272.27096299999999</v>
      </c>
      <c r="C5271" s="2">
        <v>1</v>
      </c>
      <c r="D5271">
        <v>264.27681899999999</v>
      </c>
      <c r="E5271" s="5">
        <v>2</v>
      </c>
      <c r="P5271">
        <v>2</v>
      </c>
      <c r="Q5271" t="str">
        <f>CONCATENATE(C5271,E5271,G5271,I5271)</f>
        <v>12</v>
      </c>
    </row>
    <row r="5272" spans="1:17" x14ac:dyDescent="0.25">
      <c r="A5272">
        <v>5890</v>
      </c>
      <c r="B5272">
        <v>272.369169</v>
      </c>
      <c r="C5272" s="2">
        <v>1</v>
      </c>
      <c r="D5272">
        <v>264.29682700000001</v>
      </c>
      <c r="E5272" s="5">
        <v>2</v>
      </c>
      <c r="P5272">
        <v>2</v>
      </c>
      <c r="Q5272" t="str">
        <f>CONCATENATE(C5272,E5272,G5272,I5272)</f>
        <v>12</v>
      </c>
    </row>
    <row r="5273" spans="1:17" x14ac:dyDescent="0.25">
      <c r="A5273">
        <v>5891</v>
      </c>
      <c r="B5273">
        <v>272.36580400000003</v>
      </c>
      <c r="C5273" s="2">
        <v>1</v>
      </c>
      <c r="D5273">
        <v>264.291811</v>
      </c>
      <c r="E5273" s="5">
        <v>2</v>
      </c>
      <c r="P5273">
        <v>2</v>
      </c>
      <c r="Q5273" t="str">
        <f>CONCATENATE(C5273,E5273,G5273,I5273)</f>
        <v>12</v>
      </c>
    </row>
    <row r="5274" spans="1:17" x14ac:dyDescent="0.25">
      <c r="A5274">
        <v>5892</v>
      </c>
      <c r="B5274">
        <v>272.32771500000001</v>
      </c>
      <c r="C5274" s="2">
        <v>1</v>
      </c>
      <c r="P5274">
        <v>1</v>
      </c>
      <c r="Q5274" t="str">
        <f>CONCATENATE(C5274,E5274,G5274,I5274)</f>
        <v>1</v>
      </c>
    </row>
    <row r="5275" spans="1:17" x14ac:dyDescent="0.25">
      <c r="A5275">
        <v>5893</v>
      </c>
      <c r="B5275">
        <v>272.31313499999999</v>
      </c>
      <c r="C5275" s="2">
        <v>1</v>
      </c>
      <c r="H5275">
        <v>265.62080900000001</v>
      </c>
      <c r="I5275" s="3">
        <v>4</v>
      </c>
      <c r="P5275">
        <v>2</v>
      </c>
      <c r="Q5275" t="str">
        <f>CONCATENATE(C5275,E5275,G5275,I5275)</f>
        <v>14</v>
      </c>
    </row>
    <row r="5276" spans="1:17" x14ac:dyDescent="0.25">
      <c r="A5276">
        <v>5894</v>
      </c>
      <c r="B5276">
        <v>272.30951900000002</v>
      </c>
      <c r="C5276" s="2">
        <v>1</v>
      </c>
      <c r="H5276">
        <v>265.62080900000001</v>
      </c>
      <c r="I5276" s="3">
        <v>4</v>
      </c>
      <c r="P5276">
        <v>2</v>
      </c>
      <c r="Q5276" t="str">
        <f>CONCATENATE(C5276,E5276,G5276,I5276)</f>
        <v>14</v>
      </c>
    </row>
    <row r="5277" spans="1:17" x14ac:dyDescent="0.25">
      <c r="A5277">
        <v>5895</v>
      </c>
      <c r="B5277">
        <v>272.27096299999999</v>
      </c>
      <c r="C5277" s="2">
        <v>1</v>
      </c>
      <c r="H5277">
        <v>265.62080900000001</v>
      </c>
      <c r="I5277" s="3">
        <v>4</v>
      </c>
      <c r="J5277">
        <v>235.86471900000001</v>
      </c>
      <c r="K5277" t="s">
        <v>22</v>
      </c>
      <c r="Q5277" t="str">
        <f>CONCATENATE(C5277,E5277,G5277,I5277)</f>
        <v>14</v>
      </c>
    </row>
    <row r="5278" spans="1:17" x14ac:dyDescent="0.25">
      <c r="A5278">
        <v>5925</v>
      </c>
      <c r="Q5278" t="str">
        <f>CONCATENATE(C5278,E5278,G5278,I5278)</f>
        <v/>
      </c>
    </row>
    <row r="5279" spans="1:17" x14ac:dyDescent="0.25">
      <c r="A5279">
        <v>5926</v>
      </c>
      <c r="Q5279" t="str">
        <f>CONCATENATE(C5279,E5279,G5279,I5279)</f>
        <v/>
      </c>
    </row>
    <row r="5280" spans="1:17" x14ac:dyDescent="0.25">
      <c r="A5280">
        <v>5927</v>
      </c>
      <c r="J5280">
        <v>236.157985</v>
      </c>
      <c r="K5280" t="s">
        <v>22</v>
      </c>
      <c r="Q5280" t="str">
        <f>CONCATENATE(C5280,E5280,G5280,I5280)</f>
        <v/>
      </c>
    </row>
    <row r="5281" spans="1:17" x14ac:dyDescent="0.25">
      <c r="A5281">
        <v>5928</v>
      </c>
      <c r="B5281">
        <v>243.72364999999999</v>
      </c>
      <c r="C5281" s="2">
        <v>1</v>
      </c>
      <c r="P5281">
        <v>1</v>
      </c>
      <c r="Q5281" t="str">
        <f>CONCATENATE(C5281,E5281,G5281,I5281)</f>
        <v>1</v>
      </c>
    </row>
    <row r="5282" spans="1:17" x14ac:dyDescent="0.25">
      <c r="A5282">
        <v>5929</v>
      </c>
      <c r="B5282">
        <v>243.75729899999999</v>
      </c>
      <c r="C5282" s="2">
        <v>1</v>
      </c>
      <c r="P5282">
        <v>1</v>
      </c>
      <c r="Q5282" t="str">
        <f>CONCATENATE(C5282,E5282,G5282,I5282)</f>
        <v>1</v>
      </c>
    </row>
    <row r="5283" spans="1:17" x14ac:dyDescent="0.25">
      <c r="A5283">
        <v>5930</v>
      </c>
      <c r="B5283">
        <v>243.752287</v>
      </c>
      <c r="C5283" s="2">
        <v>1</v>
      </c>
      <c r="P5283">
        <v>1</v>
      </c>
      <c r="Q5283" t="str">
        <f>CONCATENATE(C5283,E5283,G5283,I5283)</f>
        <v>1</v>
      </c>
    </row>
    <row r="5284" spans="1:17" x14ac:dyDescent="0.25">
      <c r="A5284">
        <v>5931</v>
      </c>
      <c r="B5284">
        <v>243.74282600000001</v>
      </c>
      <c r="C5284" s="2">
        <v>1</v>
      </c>
      <c r="P5284">
        <v>1</v>
      </c>
      <c r="Q5284" t="str">
        <f>CONCATENATE(C5284,E5284,G5284,I5284)</f>
        <v>1</v>
      </c>
    </row>
    <row r="5285" spans="1:17" x14ac:dyDescent="0.25">
      <c r="A5285">
        <v>5932</v>
      </c>
      <c r="B5285">
        <v>243.72199799999999</v>
      </c>
      <c r="C5285" s="2">
        <v>1</v>
      </c>
      <c r="P5285">
        <v>1</v>
      </c>
      <c r="Q5285" t="str">
        <f>CONCATENATE(C5285,E5285,G5285,I5285)</f>
        <v>1</v>
      </c>
    </row>
    <row r="5286" spans="1:17" x14ac:dyDescent="0.25">
      <c r="A5286">
        <v>5933</v>
      </c>
      <c r="B5286">
        <v>243.72990200000001</v>
      </c>
      <c r="C5286" s="2">
        <v>1</v>
      </c>
      <c r="P5286">
        <v>1</v>
      </c>
      <c r="Q5286" t="str">
        <f>CONCATENATE(C5286,E5286,G5286,I5286)</f>
        <v>1</v>
      </c>
    </row>
    <row r="5287" spans="1:17" x14ac:dyDescent="0.25">
      <c r="A5287">
        <v>5934</v>
      </c>
      <c r="B5287">
        <v>243.710264</v>
      </c>
      <c r="C5287" s="2">
        <v>1</v>
      </c>
      <c r="P5287">
        <v>1</v>
      </c>
      <c r="Q5287" t="str">
        <f>CONCATENATE(C5287,E5287,G5287,I5287)</f>
        <v>1</v>
      </c>
    </row>
    <row r="5288" spans="1:17" x14ac:dyDescent="0.25">
      <c r="A5288">
        <v>5935</v>
      </c>
      <c r="B5288">
        <v>243.70147499999999</v>
      </c>
      <c r="C5288" s="2">
        <v>1</v>
      </c>
      <c r="P5288">
        <v>1</v>
      </c>
      <c r="Q5288" t="str">
        <f>CONCATENATE(C5288,E5288,G5288,I5288)</f>
        <v>1</v>
      </c>
    </row>
    <row r="5289" spans="1:17" x14ac:dyDescent="0.25">
      <c r="A5289">
        <v>5936</v>
      </c>
      <c r="B5289">
        <v>243.711557</v>
      </c>
      <c r="C5289" s="2">
        <v>1</v>
      </c>
      <c r="F5289">
        <v>249.01028200000002</v>
      </c>
      <c r="G5289" s="4">
        <v>3</v>
      </c>
      <c r="P5289">
        <v>2</v>
      </c>
      <c r="Q5289" t="str">
        <f>CONCATENATE(C5289,E5289,G5289,I5289)</f>
        <v>13</v>
      </c>
    </row>
    <row r="5290" spans="1:17" x14ac:dyDescent="0.25">
      <c r="A5290">
        <v>5937</v>
      </c>
      <c r="B5290">
        <v>243.713831</v>
      </c>
      <c r="C5290" s="2">
        <v>1</v>
      </c>
      <c r="F5290">
        <v>249.060419</v>
      </c>
      <c r="G5290" s="4">
        <v>3</v>
      </c>
      <c r="P5290">
        <v>2</v>
      </c>
      <c r="Q5290" t="str">
        <f>CONCATENATE(C5290,E5290,G5290,I5290)</f>
        <v>13</v>
      </c>
    </row>
    <row r="5291" spans="1:17" x14ac:dyDescent="0.25">
      <c r="A5291">
        <v>5938</v>
      </c>
      <c r="B5291">
        <v>243.70845599999998</v>
      </c>
      <c r="C5291" s="2">
        <v>1</v>
      </c>
      <c r="F5291">
        <v>249.04036500000001</v>
      </c>
      <c r="G5291" s="4">
        <v>3</v>
      </c>
      <c r="H5291">
        <v>248.22884099999999</v>
      </c>
      <c r="I5291" s="3">
        <v>4</v>
      </c>
      <c r="P5291">
        <v>3</v>
      </c>
      <c r="Q5291" t="str">
        <f>CONCATENATE(C5291,E5291,G5291,I5291)</f>
        <v>134</v>
      </c>
    </row>
    <row r="5292" spans="1:17" x14ac:dyDescent="0.25">
      <c r="A5292">
        <v>5939</v>
      </c>
      <c r="B5292">
        <v>243.713312</v>
      </c>
      <c r="C5292" s="2">
        <v>1</v>
      </c>
      <c r="F5292">
        <v>249.01834700000001</v>
      </c>
      <c r="G5292" s="4">
        <v>3</v>
      </c>
      <c r="H5292">
        <v>248.14015000000001</v>
      </c>
      <c r="I5292" s="3">
        <v>4</v>
      </c>
      <c r="P5292">
        <v>3</v>
      </c>
      <c r="Q5292" t="str">
        <f>CONCATENATE(C5292,E5292,G5292,I5292)</f>
        <v>134</v>
      </c>
    </row>
    <row r="5293" spans="1:17" x14ac:dyDescent="0.25">
      <c r="A5293">
        <v>5940</v>
      </c>
      <c r="B5293">
        <v>243.69134700000001</v>
      </c>
      <c r="C5293" s="2">
        <v>1</v>
      </c>
      <c r="F5293">
        <v>248.989248</v>
      </c>
      <c r="G5293" s="4">
        <v>3</v>
      </c>
      <c r="H5293">
        <v>248.15710200000001</v>
      </c>
      <c r="I5293" s="3">
        <v>4</v>
      </c>
      <c r="P5293">
        <v>3</v>
      </c>
      <c r="Q5293" t="str">
        <f>CONCATENATE(C5293,E5293,G5293,I5293)</f>
        <v>134</v>
      </c>
    </row>
    <row r="5294" spans="1:17" x14ac:dyDescent="0.25">
      <c r="A5294">
        <v>5941</v>
      </c>
      <c r="B5294">
        <v>243.679147</v>
      </c>
      <c r="C5294" s="2">
        <v>1</v>
      </c>
      <c r="F5294">
        <v>249.03359</v>
      </c>
      <c r="G5294" s="4">
        <v>3</v>
      </c>
      <c r="H5294">
        <v>248.21225100000001</v>
      </c>
      <c r="I5294" s="3">
        <v>4</v>
      </c>
      <c r="P5294">
        <v>3</v>
      </c>
      <c r="Q5294" t="str">
        <f>CONCATENATE(C5294,E5294,G5294,I5294)</f>
        <v>134</v>
      </c>
    </row>
    <row r="5295" spans="1:17" x14ac:dyDescent="0.25">
      <c r="A5295">
        <v>5942</v>
      </c>
      <c r="B5295">
        <v>243.72364999999999</v>
      </c>
      <c r="C5295" s="2">
        <v>1</v>
      </c>
      <c r="F5295">
        <v>249.02909600000001</v>
      </c>
      <c r="G5295" s="4">
        <v>3</v>
      </c>
      <c r="H5295">
        <v>248.21272099999999</v>
      </c>
      <c r="I5295" s="3">
        <v>4</v>
      </c>
      <c r="P5295">
        <v>3</v>
      </c>
      <c r="Q5295" t="str">
        <f>CONCATENATE(C5295,E5295,G5295,I5295)</f>
        <v>134</v>
      </c>
    </row>
    <row r="5296" spans="1:17" x14ac:dyDescent="0.25">
      <c r="A5296">
        <v>5943</v>
      </c>
      <c r="F5296">
        <v>249.04470599999999</v>
      </c>
      <c r="G5296" s="4">
        <v>3</v>
      </c>
      <c r="H5296">
        <v>248.16227499999999</v>
      </c>
      <c r="I5296" s="3">
        <v>4</v>
      </c>
      <c r="P5296">
        <v>2</v>
      </c>
      <c r="Q5296" t="str">
        <f>CONCATENATE(C5296,E5296,G5296,I5296)</f>
        <v>34</v>
      </c>
    </row>
    <row r="5297" spans="1:17" x14ac:dyDescent="0.25">
      <c r="A5297">
        <v>5944</v>
      </c>
      <c r="F5297">
        <v>249.06744499999999</v>
      </c>
      <c r="G5297" s="4">
        <v>3</v>
      </c>
      <c r="H5297">
        <v>248.15571</v>
      </c>
      <c r="I5297" s="3">
        <v>4</v>
      </c>
      <c r="P5297">
        <v>2</v>
      </c>
      <c r="Q5297" t="str">
        <f>CONCATENATE(C5297,E5297,G5297,I5297)</f>
        <v>34</v>
      </c>
    </row>
    <row r="5298" spans="1:17" x14ac:dyDescent="0.25">
      <c r="A5298">
        <v>5945</v>
      </c>
      <c r="F5298">
        <v>249.049871</v>
      </c>
      <c r="G5298" s="4">
        <v>3</v>
      </c>
      <c r="H5298">
        <v>248.13007500000001</v>
      </c>
      <c r="I5298" s="3">
        <v>4</v>
      </c>
      <c r="P5298">
        <v>2</v>
      </c>
      <c r="Q5298" t="str">
        <f>CONCATENATE(C5298,E5298,G5298,I5298)</f>
        <v>34</v>
      </c>
    </row>
    <row r="5299" spans="1:17" x14ac:dyDescent="0.25">
      <c r="A5299">
        <v>5946</v>
      </c>
      <c r="F5299">
        <v>249.01943</v>
      </c>
      <c r="G5299" s="4">
        <v>3</v>
      </c>
      <c r="H5299">
        <v>248.131933</v>
      </c>
      <c r="I5299" s="3">
        <v>4</v>
      </c>
      <c r="P5299">
        <v>2</v>
      </c>
      <c r="Q5299" t="str">
        <f>CONCATENATE(C5299,E5299,G5299,I5299)</f>
        <v>34</v>
      </c>
    </row>
    <row r="5300" spans="1:17" x14ac:dyDescent="0.25">
      <c r="A5300">
        <v>5947</v>
      </c>
      <c r="F5300">
        <v>249.004492</v>
      </c>
      <c r="G5300" s="4">
        <v>3</v>
      </c>
      <c r="H5300">
        <v>248.17157500000002</v>
      </c>
      <c r="I5300" s="3">
        <v>4</v>
      </c>
      <c r="P5300">
        <v>2</v>
      </c>
      <c r="Q5300" t="str">
        <f>CONCATENATE(C5300,E5300,G5300,I5300)</f>
        <v>34</v>
      </c>
    </row>
    <row r="5301" spans="1:17" x14ac:dyDescent="0.25">
      <c r="A5301">
        <v>5948</v>
      </c>
      <c r="D5301">
        <v>230.87993399999999</v>
      </c>
      <c r="E5301" s="5">
        <v>2</v>
      </c>
      <c r="F5301">
        <v>249.014623</v>
      </c>
      <c r="G5301" s="4">
        <v>3</v>
      </c>
      <c r="H5301">
        <v>248.19550900000002</v>
      </c>
      <c r="I5301" s="3">
        <v>4</v>
      </c>
      <c r="P5301">
        <v>3</v>
      </c>
      <c r="Q5301" t="str">
        <f>CONCATENATE(C5301,E5301,G5301,I5301)</f>
        <v>234</v>
      </c>
    </row>
    <row r="5302" spans="1:17" x14ac:dyDescent="0.25">
      <c r="A5302">
        <v>5949</v>
      </c>
      <c r="D5302">
        <v>230.89750599999999</v>
      </c>
      <c r="E5302" s="5">
        <v>2</v>
      </c>
      <c r="F5302">
        <v>249.01028200000002</v>
      </c>
      <c r="G5302" s="4">
        <v>3</v>
      </c>
      <c r="H5302">
        <v>248.07011599999998</v>
      </c>
      <c r="I5302" s="3">
        <v>4</v>
      </c>
      <c r="P5302">
        <v>3</v>
      </c>
      <c r="Q5302" t="str">
        <f>CONCATENATE(C5302,E5302,G5302,I5302)</f>
        <v>234</v>
      </c>
    </row>
    <row r="5303" spans="1:17" x14ac:dyDescent="0.25">
      <c r="A5303">
        <v>5950</v>
      </c>
      <c r="D5303">
        <v>230.87052700000001</v>
      </c>
      <c r="E5303" s="5">
        <v>2</v>
      </c>
      <c r="F5303">
        <v>249.01028200000002</v>
      </c>
      <c r="G5303" s="4">
        <v>3</v>
      </c>
      <c r="H5303">
        <v>248.22884099999999</v>
      </c>
      <c r="I5303" s="3">
        <v>4</v>
      </c>
      <c r="P5303">
        <v>3</v>
      </c>
      <c r="Q5303" t="str">
        <f>CONCATENATE(C5303,E5303,G5303,I5303)</f>
        <v>234</v>
      </c>
    </row>
    <row r="5304" spans="1:17" x14ac:dyDescent="0.25">
      <c r="A5304">
        <v>5951</v>
      </c>
      <c r="D5304">
        <v>230.91998999999998</v>
      </c>
      <c r="E5304" s="5">
        <v>2</v>
      </c>
      <c r="P5304">
        <v>1</v>
      </c>
      <c r="Q5304" t="str">
        <f>CONCATENATE(C5304,E5304,G5304,I5304)</f>
        <v>2</v>
      </c>
    </row>
    <row r="5305" spans="1:17" x14ac:dyDescent="0.25">
      <c r="A5305">
        <v>5952</v>
      </c>
      <c r="D5305">
        <v>230.91435799999999</v>
      </c>
      <c r="E5305" s="5">
        <v>2</v>
      </c>
      <c r="P5305">
        <v>1</v>
      </c>
      <c r="Q5305" t="str">
        <f>CONCATENATE(C5305,E5305,G5305,I5305)</f>
        <v>2</v>
      </c>
    </row>
    <row r="5306" spans="1:17" x14ac:dyDescent="0.25">
      <c r="A5306">
        <v>5953</v>
      </c>
      <c r="D5306">
        <v>230.91606300000001</v>
      </c>
      <c r="E5306" s="5">
        <v>2</v>
      </c>
      <c r="P5306">
        <v>1</v>
      </c>
      <c r="Q5306" t="str">
        <f>CONCATENATE(C5306,E5306,G5306,I5306)</f>
        <v>2</v>
      </c>
    </row>
    <row r="5307" spans="1:17" x14ac:dyDescent="0.25">
      <c r="A5307">
        <v>5954</v>
      </c>
      <c r="D5307">
        <v>230.92924299999999</v>
      </c>
      <c r="E5307" s="5">
        <v>2</v>
      </c>
      <c r="P5307">
        <v>1</v>
      </c>
      <c r="Q5307" t="str">
        <f>CONCATENATE(C5307,E5307,G5307,I5307)</f>
        <v>2</v>
      </c>
    </row>
    <row r="5308" spans="1:17" x14ac:dyDescent="0.25">
      <c r="A5308">
        <v>5955</v>
      </c>
      <c r="D5308">
        <v>230.92190299999999</v>
      </c>
      <c r="E5308" s="5">
        <v>2</v>
      </c>
      <c r="P5308">
        <v>1</v>
      </c>
      <c r="Q5308" t="str">
        <f>CONCATENATE(C5308,E5308,G5308,I5308)</f>
        <v>2</v>
      </c>
    </row>
    <row r="5309" spans="1:17" x14ac:dyDescent="0.25">
      <c r="A5309">
        <v>5956</v>
      </c>
      <c r="B5309">
        <v>224.99896799999999</v>
      </c>
      <c r="C5309" s="2">
        <v>1</v>
      </c>
      <c r="D5309">
        <v>230.897817</v>
      </c>
      <c r="E5309" s="5">
        <v>2</v>
      </c>
      <c r="P5309">
        <v>2</v>
      </c>
      <c r="Q5309" t="str">
        <f>CONCATENATE(C5309,E5309,G5309,I5309)</f>
        <v>12</v>
      </c>
    </row>
    <row r="5310" spans="1:17" x14ac:dyDescent="0.25">
      <c r="A5310">
        <v>5957</v>
      </c>
      <c r="B5310">
        <v>225.027343</v>
      </c>
      <c r="C5310" s="2">
        <v>1</v>
      </c>
      <c r="D5310">
        <v>230.89952199999999</v>
      </c>
      <c r="E5310" s="5">
        <v>2</v>
      </c>
      <c r="P5310">
        <v>2</v>
      </c>
      <c r="Q5310" t="str">
        <f>CONCATENATE(C5310,E5310,G5310,I5310)</f>
        <v>12</v>
      </c>
    </row>
    <row r="5311" spans="1:17" x14ac:dyDescent="0.25">
      <c r="A5311">
        <v>5958</v>
      </c>
      <c r="B5311">
        <v>224.95984100000001</v>
      </c>
      <c r="C5311" s="2">
        <v>1</v>
      </c>
      <c r="D5311">
        <v>230.87321399999999</v>
      </c>
      <c r="E5311" s="5">
        <v>2</v>
      </c>
      <c r="P5311">
        <v>2</v>
      </c>
      <c r="Q5311" t="str">
        <f>CONCATENATE(C5311,E5311,G5311,I5311)</f>
        <v>12</v>
      </c>
    </row>
    <row r="5312" spans="1:17" x14ac:dyDescent="0.25">
      <c r="A5312">
        <v>5959</v>
      </c>
      <c r="B5312">
        <v>224.98149699999999</v>
      </c>
      <c r="C5312" s="2">
        <v>1</v>
      </c>
      <c r="D5312">
        <v>230.87993399999999</v>
      </c>
      <c r="E5312" s="5">
        <v>2</v>
      </c>
      <c r="P5312">
        <v>2</v>
      </c>
      <c r="Q5312" t="str">
        <f>CONCATENATE(C5312,E5312,G5312,I5312)</f>
        <v>12</v>
      </c>
    </row>
    <row r="5313" spans="1:17" x14ac:dyDescent="0.25">
      <c r="A5313">
        <v>5960</v>
      </c>
      <c r="B5313">
        <v>225.025431</v>
      </c>
      <c r="C5313" s="2">
        <v>1</v>
      </c>
      <c r="D5313">
        <v>230.87993399999999</v>
      </c>
      <c r="E5313" s="5">
        <v>2</v>
      </c>
      <c r="P5313">
        <v>2</v>
      </c>
      <c r="Q5313" t="str">
        <f>CONCATENATE(C5313,E5313,G5313,I5313)</f>
        <v>12</v>
      </c>
    </row>
    <row r="5314" spans="1:17" x14ac:dyDescent="0.25">
      <c r="A5314">
        <v>5961</v>
      </c>
      <c r="B5314">
        <v>225.00005300000001</v>
      </c>
      <c r="C5314" s="2">
        <v>1</v>
      </c>
      <c r="P5314">
        <v>1</v>
      </c>
      <c r="Q5314" t="str">
        <f>CONCATENATE(C5314,E5314,G5314,I5314)</f>
        <v>1</v>
      </c>
    </row>
    <row r="5315" spans="1:17" x14ac:dyDescent="0.25">
      <c r="A5315">
        <v>5962</v>
      </c>
      <c r="B5315">
        <v>225.05799400000001</v>
      </c>
      <c r="C5315" s="2">
        <v>1</v>
      </c>
      <c r="F5315">
        <v>229.30480900000001</v>
      </c>
      <c r="G5315" s="4">
        <v>3</v>
      </c>
      <c r="P5315">
        <v>2</v>
      </c>
      <c r="Q5315" t="str">
        <f>CONCATENATE(C5315,E5315,G5315,I5315)</f>
        <v>13</v>
      </c>
    </row>
    <row r="5316" spans="1:17" x14ac:dyDescent="0.25">
      <c r="A5316">
        <v>5963</v>
      </c>
      <c r="B5316">
        <v>225.02124499999999</v>
      </c>
      <c r="C5316" s="2">
        <v>1</v>
      </c>
      <c r="F5316">
        <v>229.355358</v>
      </c>
      <c r="G5316" s="4">
        <v>3</v>
      </c>
      <c r="H5316">
        <v>228.403978</v>
      </c>
      <c r="I5316" s="3">
        <v>4</v>
      </c>
      <c r="P5316">
        <v>3</v>
      </c>
      <c r="Q5316" t="str">
        <f>CONCATENATE(C5316,E5316,G5316,I5316)</f>
        <v>134</v>
      </c>
    </row>
    <row r="5317" spans="1:17" x14ac:dyDescent="0.25">
      <c r="A5317">
        <v>5964</v>
      </c>
      <c r="B5317">
        <v>224.90774199999998</v>
      </c>
      <c r="C5317" s="2">
        <v>1</v>
      </c>
      <c r="F5317">
        <v>229.35509999999999</v>
      </c>
      <c r="G5317" s="4">
        <v>3</v>
      </c>
      <c r="H5317">
        <v>228.38144299999999</v>
      </c>
      <c r="I5317" s="3">
        <v>4</v>
      </c>
      <c r="P5317">
        <v>3</v>
      </c>
      <c r="Q5317" t="str">
        <f>CONCATENATE(C5317,E5317,G5317,I5317)</f>
        <v>134</v>
      </c>
    </row>
    <row r="5318" spans="1:17" x14ac:dyDescent="0.25">
      <c r="A5318">
        <v>5965</v>
      </c>
      <c r="B5318">
        <v>224.87512899999999</v>
      </c>
      <c r="C5318" s="2">
        <v>1</v>
      </c>
      <c r="F5318">
        <v>229.31953999999999</v>
      </c>
      <c r="G5318" s="4">
        <v>3</v>
      </c>
      <c r="H5318">
        <v>228.37849600000001</v>
      </c>
      <c r="I5318" s="3">
        <v>4</v>
      </c>
      <c r="P5318">
        <v>3</v>
      </c>
      <c r="Q5318" t="str">
        <f>CONCATENATE(C5318,E5318,G5318,I5318)</f>
        <v>134</v>
      </c>
    </row>
    <row r="5319" spans="1:17" x14ac:dyDescent="0.25">
      <c r="A5319">
        <v>5966</v>
      </c>
      <c r="B5319">
        <v>224.99896799999999</v>
      </c>
      <c r="C5319" s="2">
        <v>1</v>
      </c>
      <c r="F5319">
        <v>229.315248</v>
      </c>
      <c r="G5319" s="4">
        <v>3</v>
      </c>
      <c r="H5319">
        <v>228.28442699999999</v>
      </c>
      <c r="I5319" s="3">
        <v>4</v>
      </c>
      <c r="P5319">
        <v>3</v>
      </c>
      <c r="Q5319" t="str">
        <f>CONCATENATE(C5319,E5319,G5319,I5319)</f>
        <v>134</v>
      </c>
    </row>
    <row r="5320" spans="1:17" x14ac:dyDescent="0.25">
      <c r="A5320">
        <v>5967</v>
      </c>
      <c r="F5320">
        <v>229.29612499999999</v>
      </c>
      <c r="G5320" s="4">
        <v>3</v>
      </c>
      <c r="H5320">
        <v>228.33879999999999</v>
      </c>
      <c r="I5320" s="3">
        <v>4</v>
      </c>
      <c r="P5320">
        <v>2</v>
      </c>
      <c r="Q5320" t="str">
        <f>CONCATENATE(C5320,E5320,G5320,I5320)</f>
        <v>34</v>
      </c>
    </row>
    <row r="5321" spans="1:17" x14ac:dyDescent="0.25">
      <c r="A5321">
        <v>5968</v>
      </c>
      <c r="F5321">
        <v>229.28429</v>
      </c>
      <c r="G5321" s="4">
        <v>3</v>
      </c>
      <c r="H5321">
        <v>228.332134</v>
      </c>
      <c r="I5321" s="3">
        <v>4</v>
      </c>
      <c r="P5321">
        <v>2</v>
      </c>
      <c r="Q5321" t="str">
        <f>CONCATENATE(C5321,E5321,G5321,I5321)</f>
        <v>34</v>
      </c>
    </row>
    <row r="5322" spans="1:17" x14ac:dyDescent="0.25">
      <c r="A5322">
        <v>5969</v>
      </c>
      <c r="F5322">
        <v>229.262788</v>
      </c>
      <c r="G5322" s="4">
        <v>3</v>
      </c>
      <c r="H5322">
        <v>228.31295700000001</v>
      </c>
      <c r="I5322" s="3">
        <v>4</v>
      </c>
      <c r="P5322">
        <v>2</v>
      </c>
      <c r="Q5322" t="str">
        <f>CONCATENATE(C5322,E5322,G5322,I5322)</f>
        <v>34</v>
      </c>
    </row>
    <row r="5323" spans="1:17" x14ac:dyDescent="0.25">
      <c r="A5323">
        <v>5970</v>
      </c>
      <c r="F5323">
        <v>229.30088000000001</v>
      </c>
      <c r="G5323" s="4">
        <v>3</v>
      </c>
      <c r="H5323">
        <v>228.30561800000001</v>
      </c>
      <c r="I5323" s="3">
        <v>4</v>
      </c>
      <c r="P5323">
        <v>2</v>
      </c>
      <c r="Q5323" t="str">
        <f>CONCATENATE(C5323,E5323,G5323,I5323)</f>
        <v>34</v>
      </c>
    </row>
    <row r="5324" spans="1:17" x14ac:dyDescent="0.25">
      <c r="A5324">
        <v>5971</v>
      </c>
      <c r="F5324">
        <v>229.309459</v>
      </c>
      <c r="G5324" s="4">
        <v>3</v>
      </c>
      <c r="H5324">
        <v>228.31037499999999</v>
      </c>
      <c r="I5324" s="3">
        <v>4</v>
      </c>
      <c r="P5324">
        <v>2</v>
      </c>
      <c r="Q5324" t="str">
        <f>CONCATENATE(C5324,E5324,G5324,I5324)</f>
        <v>34</v>
      </c>
    </row>
    <row r="5325" spans="1:17" x14ac:dyDescent="0.25">
      <c r="A5325">
        <v>5972</v>
      </c>
      <c r="F5325">
        <v>229.37949499999999</v>
      </c>
      <c r="G5325" s="4">
        <v>3</v>
      </c>
      <c r="H5325">
        <v>228.32758699999999</v>
      </c>
      <c r="I5325" s="3">
        <v>4</v>
      </c>
      <c r="P5325">
        <v>2</v>
      </c>
      <c r="Q5325" t="str">
        <f>CONCATENATE(C5325,E5325,G5325,I5325)</f>
        <v>34</v>
      </c>
    </row>
    <row r="5326" spans="1:17" x14ac:dyDescent="0.25">
      <c r="A5326">
        <v>5973</v>
      </c>
      <c r="F5326">
        <v>229.30480900000001</v>
      </c>
      <c r="G5326" s="4">
        <v>3</v>
      </c>
      <c r="H5326">
        <v>228.403978</v>
      </c>
      <c r="I5326" s="3">
        <v>4</v>
      </c>
      <c r="P5326">
        <v>2</v>
      </c>
      <c r="Q5326" t="str">
        <f>CONCATENATE(C5326,E5326,G5326,I5326)</f>
        <v>34</v>
      </c>
    </row>
    <row r="5327" spans="1:17" x14ac:dyDescent="0.25">
      <c r="A5327">
        <v>5974</v>
      </c>
      <c r="D5327">
        <v>212.65975699999998</v>
      </c>
      <c r="E5327" s="5">
        <v>2</v>
      </c>
      <c r="P5327">
        <v>1</v>
      </c>
      <c r="Q5327" t="str">
        <f>CONCATENATE(C5327,E5327,G5327,I5327)</f>
        <v>2</v>
      </c>
    </row>
    <row r="5328" spans="1:17" x14ac:dyDescent="0.25">
      <c r="A5328">
        <v>5975</v>
      </c>
      <c r="D5328">
        <v>212.65975699999998</v>
      </c>
      <c r="E5328" s="5">
        <v>2</v>
      </c>
      <c r="P5328">
        <v>1</v>
      </c>
      <c r="Q5328" t="str">
        <f>CONCATENATE(C5328,E5328,G5328,I5328)</f>
        <v>2</v>
      </c>
    </row>
    <row r="5329" spans="1:17" x14ac:dyDescent="0.25">
      <c r="A5329">
        <v>5976</v>
      </c>
      <c r="D5329">
        <v>212.54790800000001</v>
      </c>
      <c r="E5329" s="5">
        <v>2</v>
      </c>
      <c r="P5329">
        <v>1</v>
      </c>
      <c r="Q5329" t="str">
        <f>CONCATENATE(C5329,E5329,G5329,I5329)</f>
        <v>2</v>
      </c>
    </row>
    <row r="5330" spans="1:17" x14ac:dyDescent="0.25">
      <c r="A5330">
        <v>5977</v>
      </c>
      <c r="D5330">
        <v>212.65975699999998</v>
      </c>
      <c r="E5330" s="5">
        <v>2</v>
      </c>
      <c r="P5330">
        <v>1</v>
      </c>
      <c r="Q5330" t="str">
        <f>CONCATENATE(C5330,E5330,G5330,I5330)</f>
        <v>2</v>
      </c>
    </row>
    <row r="5331" spans="1:17" x14ac:dyDescent="0.25">
      <c r="A5331">
        <v>5978</v>
      </c>
      <c r="D5331">
        <v>212.58946399999999</v>
      </c>
      <c r="E5331" s="5">
        <v>2</v>
      </c>
      <c r="P5331">
        <v>1</v>
      </c>
      <c r="Q5331" t="str">
        <f>CONCATENATE(C5331,E5331,G5331,I5331)</f>
        <v>2</v>
      </c>
    </row>
    <row r="5332" spans="1:17" x14ac:dyDescent="0.25">
      <c r="A5332">
        <v>5979</v>
      </c>
      <c r="B5332">
        <v>206.48572799999999</v>
      </c>
      <c r="C5332" s="2">
        <v>1</v>
      </c>
      <c r="D5332">
        <v>212.70058800000001</v>
      </c>
      <c r="E5332" s="5">
        <v>2</v>
      </c>
      <c r="P5332">
        <v>2</v>
      </c>
      <c r="Q5332" t="str">
        <f>CONCATENATE(C5332,E5332,G5332,I5332)</f>
        <v>12</v>
      </c>
    </row>
    <row r="5333" spans="1:17" x14ac:dyDescent="0.25">
      <c r="A5333">
        <v>5980</v>
      </c>
      <c r="B5333">
        <v>206.50076999999999</v>
      </c>
      <c r="C5333" s="2">
        <v>1</v>
      </c>
      <c r="D5333">
        <v>212.69846899999999</v>
      </c>
      <c r="E5333" s="5">
        <v>2</v>
      </c>
      <c r="P5333">
        <v>2</v>
      </c>
      <c r="Q5333" t="str">
        <f>CONCATENATE(C5333,E5333,G5333,I5333)</f>
        <v>12</v>
      </c>
    </row>
    <row r="5334" spans="1:17" x14ac:dyDescent="0.25">
      <c r="A5334">
        <v>5981</v>
      </c>
      <c r="B5334">
        <v>206.493686</v>
      </c>
      <c r="C5334" s="2">
        <v>1</v>
      </c>
      <c r="D5334">
        <v>212.68136100000001</v>
      </c>
      <c r="E5334" s="5">
        <v>2</v>
      </c>
      <c r="P5334">
        <v>2</v>
      </c>
      <c r="Q5334" t="str">
        <f>CONCATENATE(C5334,E5334,G5334,I5334)</f>
        <v>12</v>
      </c>
    </row>
    <row r="5335" spans="1:17" x14ac:dyDescent="0.25">
      <c r="A5335">
        <v>5982</v>
      </c>
      <c r="B5335">
        <v>206.461097</v>
      </c>
      <c r="C5335" s="2">
        <v>1</v>
      </c>
      <c r="D5335">
        <v>212.61458300000001</v>
      </c>
      <c r="E5335" s="5">
        <v>2</v>
      </c>
      <c r="P5335">
        <v>2</v>
      </c>
      <c r="Q5335" t="str">
        <f>CONCATENATE(C5335,E5335,G5335,I5335)</f>
        <v>12</v>
      </c>
    </row>
    <row r="5336" spans="1:17" x14ac:dyDescent="0.25">
      <c r="A5336">
        <v>5983</v>
      </c>
      <c r="B5336">
        <v>206.48085699999999</v>
      </c>
      <c r="C5336" s="2">
        <v>1</v>
      </c>
      <c r="D5336">
        <v>212.55555799999999</v>
      </c>
      <c r="E5336" s="5">
        <v>2</v>
      </c>
      <c r="P5336">
        <v>2</v>
      </c>
      <c r="Q5336" t="str">
        <f>CONCATENATE(C5336,E5336,G5336,I5336)</f>
        <v>12</v>
      </c>
    </row>
    <row r="5337" spans="1:17" x14ac:dyDescent="0.25">
      <c r="A5337">
        <v>5984</v>
      </c>
      <c r="B5337">
        <v>206.49727899999999</v>
      </c>
      <c r="C5337" s="2">
        <v>1</v>
      </c>
      <c r="D5337">
        <v>212.65975699999998</v>
      </c>
      <c r="E5337" s="5">
        <v>2</v>
      </c>
      <c r="P5337">
        <v>2</v>
      </c>
      <c r="Q5337" t="str">
        <f>CONCATENATE(C5337,E5337,G5337,I5337)</f>
        <v>12</v>
      </c>
    </row>
    <row r="5338" spans="1:17" x14ac:dyDescent="0.25">
      <c r="A5338">
        <v>5985</v>
      </c>
      <c r="B5338">
        <v>206.515647</v>
      </c>
      <c r="C5338" s="2">
        <v>1</v>
      </c>
      <c r="P5338">
        <v>1</v>
      </c>
      <c r="Q5338" t="str">
        <f>CONCATENATE(C5338,E5338,G5338,I5338)</f>
        <v>1</v>
      </c>
    </row>
    <row r="5339" spans="1:17" x14ac:dyDescent="0.25">
      <c r="A5339">
        <v>5986</v>
      </c>
      <c r="B5339">
        <v>206.57292100000001</v>
      </c>
      <c r="C5339" s="2">
        <v>1</v>
      </c>
      <c r="P5339">
        <v>1</v>
      </c>
      <c r="Q5339" t="str">
        <f>CONCATENATE(C5339,E5339,G5339,I5339)</f>
        <v>1</v>
      </c>
    </row>
    <row r="5340" spans="1:17" x14ac:dyDescent="0.25">
      <c r="A5340">
        <v>5987</v>
      </c>
      <c r="B5340">
        <v>206.49353299999999</v>
      </c>
      <c r="C5340" s="2">
        <v>1</v>
      </c>
      <c r="F5340">
        <v>209.44620399999999</v>
      </c>
      <c r="G5340" s="4">
        <v>3</v>
      </c>
      <c r="H5340">
        <v>208.49105800000001</v>
      </c>
      <c r="I5340" s="3">
        <v>4</v>
      </c>
      <c r="P5340">
        <v>3</v>
      </c>
      <c r="Q5340" t="str">
        <f>CONCATENATE(C5340,E5340,G5340,I5340)</f>
        <v>134</v>
      </c>
    </row>
    <row r="5341" spans="1:17" x14ac:dyDescent="0.25">
      <c r="A5341">
        <v>5988</v>
      </c>
      <c r="B5341">
        <v>206.42656199999999</v>
      </c>
      <c r="C5341" s="2">
        <v>1</v>
      </c>
      <c r="F5341">
        <v>209.49423899999999</v>
      </c>
      <c r="G5341" s="4">
        <v>3</v>
      </c>
      <c r="H5341">
        <v>208.52400899999998</v>
      </c>
      <c r="I5341" s="3">
        <v>4</v>
      </c>
      <c r="P5341">
        <v>3</v>
      </c>
      <c r="Q5341" t="str">
        <f>CONCATENATE(C5341,E5341,G5341,I5341)</f>
        <v>134</v>
      </c>
    </row>
    <row r="5342" spans="1:17" x14ac:dyDescent="0.25">
      <c r="A5342">
        <v>5989</v>
      </c>
      <c r="B5342">
        <v>206.48572799999999</v>
      </c>
      <c r="C5342" s="2">
        <v>1</v>
      </c>
      <c r="F5342">
        <v>209.45538999999999</v>
      </c>
      <c r="G5342" s="4">
        <v>3</v>
      </c>
      <c r="H5342">
        <v>208.50614899999999</v>
      </c>
      <c r="I5342" s="3">
        <v>4</v>
      </c>
      <c r="P5342">
        <v>3</v>
      </c>
      <c r="Q5342" t="str">
        <f>CONCATENATE(C5342,E5342,G5342,I5342)</f>
        <v>134</v>
      </c>
    </row>
    <row r="5343" spans="1:17" x14ac:dyDescent="0.25">
      <c r="A5343">
        <v>5990</v>
      </c>
      <c r="F5343">
        <v>209.45431099999999</v>
      </c>
      <c r="G5343" s="4">
        <v>3</v>
      </c>
      <c r="H5343">
        <v>208.50039599999999</v>
      </c>
      <c r="I5343" s="3">
        <v>4</v>
      </c>
      <c r="P5343">
        <v>2</v>
      </c>
      <c r="Q5343" t="str">
        <f>CONCATENATE(C5343,E5343,G5343,I5343)</f>
        <v>34</v>
      </c>
    </row>
    <row r="5344" spans="1:17" x14ac:dyDescent="0.25">
      <c r="A5344">
        <v>5991</v>
      </c>
      <c r="F5344">
        <v>209.43968899999999</v>
      </c>
      <c r="G5344" s="4">
        <v>3</v>
      </c>
      <c r="H5344">
        <v>208.47899899999999</v>
      </c>
      <c r="I5344" s="3">
        <v>4</v>
      </c>
      <c r="P5344">
        <v>2</v>
      </c>
      <c r="Q5344" t="str">
        <f>CONCATENATE(C5344,E5344,G5344,I5344)</f>
        <v>34</v>
      </c>
    </row>
    <row r="5345" spans="1:17" x14ac:dyDescent="0.25">
      <c r="A5345">
        <v>5992</v>
      </c>
      <c r="F5345">
        <v>209.42280099999999</v>
      </c>
      <c r="G5345" s="4">
        <v>3</v>
      </c>
      <c r="H5345">
        <v>208.46129500000001</v>
      </c>
      <c r="I5345" s="3">
        <v>4</v>
      </c>
      <c r="P5345">
        <v>2</v>
      </c>
      <c r="Q5345" t="str">
        <f>CONCATENATE(C5345,E5345,G5345,I5345)</f>
        <v>34</v>
      </c>
    </row>
    <row r="5346" spans="1:17" x14ac:dyDescent="0.25">
      <c r="A5346">
        <v>5993</v>
      </c>
      <c r="F5346">
        <v>209.43398999999999</v>
      </c>
      <c r="G5346" s="4">
        <v>3</v>
      </c>
      <c r="H5346">
        <v>208.50378699999999</v>
      </c>
      <c r="I5346" s="3">
        <v>4</v>
      </c>
      <c r="P5346">
        <v>2</v>
      </c>
      <c r="Q5346" t="str">
        <f>CONCATENATE(C5346,E5346,G5346,I5346)</f>
        <v>34</v>
      </c>
    </row>
    <row r="5347" spans="1:17" x14ac:dyDescent="0.25">
      <c r="A5347">
        <v>5994</v>
      </c>
      <c r="F5347">
        <v>209.409774</v>
      </c>
      <c r="G5347" s="4">
        <v>3</v>
      </c>
      <c r="H5347">
        <v>208.54433</v>
      </c>
      <c r="I5347" s="3">
        <v>4</v>
      </c>
      <c r="P5347">
        <v>2</v>
      </c>
      <c r="Q5347" t="str">
        <f>CONCATENATE(C5347,E5347,G5347,I5347)</f>
        <v>34</v>
      </c>
    </row>
    <row r="5348" spans="1:17" x14ac:dyDescent="0.25">
      <c r="A5348">
        <v>5995</v>
      </c>
      <c r="F5348">
        <v>209.374618</v>
      </c>
      <c r="G5348" s="4">
        <v>3</v>
      </c>
      <c r="H5348">
        <v>208.526263</v>
      </c>
      <c r="I5348" s="3">
        <v>4</v>
      </c>
      <c r="P5348">
        <v>2</v>
      </c>
      <c r="Q5348" t="str">
        <f>CONCATENATE(C5348,E5348,G5348,I5348)</f>
        <v>34</v>
      </c>
    </row>
    <row r="5349" spans="1:17" x14ac:dyDescent="0.25">
      <c r="A5349">
        <v>5996</v>
      </c>
      <c r="F5349">
        <v>209.44620399999999</v>
      </c>
      <c r="G5349" s="4">
        <v>3</v>
      </c>
      <c r="H5349">
        <v>208.582145</v>
      </c>
      <c r="I5349" s="3">
        <v>4</v>
      </c>
      <c r="P5349">
        <v>2</v>
      </c>
      <c r="Q5349" t="str">
        <f>CONCATENATE(C5349,E5349,G5349,I5349)</f>
        <v>34</v>
      </c>
    </row>
    <row r="5350" spans="1:17" x14ac:dyDescent="0.25">
      <c r="A5350">
        <v>5997</v>
      </c>
      <c r="P5350">
        <v>0</v>
      </c>
      <c r="Q5350" t="str">
        <f>CONCATENATE(C5350,E5350,G5350,I5350)</f>
        <v/>
      </c>
    </row>
    <row r="5351" spans="1:17" x14ac:dyDescent="0.25">
      <c r="A5351">
        <v>5998</v>
      </c>
      <c r="P5351">
        <v>0</v>
      </c>
      <c r="Q5351" t="str">
        <f>CONCATENATE(C5351,E5351,G5351,I5351)</f>
        <v/>
      </c>
    </row>
    <row r="5352" spans="1:17" x14ac:dyDescent="0.25">
      <c r="A5352">
        <v>5999</v>
      </c>
      <c r="D5352">
        <v>188.755572</v>
      </c>
      <c r="E5352" s="5">
        <v>2</v>
      </c>
      <c r="P5352">
        <v>1</v>
      </c>
      <c r="Q5352" t="str">
        <f>CONCATENATE(C5352,E5352,G5352,I5352)</f>
        <v>2</v>
      </c>
    </row>
    <row r="5353" spans="1:17" x14ac:dyDescent="0.25">
      <c r="A5353">
        <v>6000</v>
      </c>
      <c r="D5353">
        <v>188.71755099999999</v>
      </c>
      <c r="E5353" s="5">
        <v>2</v>
      </c>
      <c r="P5353">
        <v>1</v>
      </c>
      <c r="Q5353" t="str">
        <f>CONCATENATE(C5353,E5353,G5353,I5353)</f>
        <v>2</v>
      </c>
    </row>
    <row r="5354" spans="1:17" x14ac:dyDescent="0.25">
      <c r="A5354">
        <v>6001</v>
      </c>
      <c r="D5354">
        <v>188.73099400000001</v>
      </c>
      <c r="E5354" s="5">
        <v>2</v>
      </c>
      <c r="P5354">
        <v>1</v>
      </c>
      <c r="Q5354" t="str">
        <f>CONCATENATE(C5354,E5354,G5354,I5354)</f>
        <v>2</v>
      </c>
    </row>
    <row r="5355" spans="1:17" x14ac:dyDescent="0.25">
      <c r="A5355">
        <v>6002</v>
      </c>
      <c r="D5355">
        <v>188.73725400000001</v>
      </c>
      <c r="E5355" s="5">
        <v>2</v>
      </c>
      <c r="P5355">
        <v>1</v>
      </c>
      <c r="Q5355" t="str">
        <f>CONCATENATE(C5355,E5355,G5355,I5355)</f>
        <v>2</v>
      </c>
    </row>
    <row r="5356" spans="1:17" x14ac:dyDescent="0.25">
      <c r="A5356">
        <v>6003</v>
      </c>
      <c r="D5356">
        <v>188.76157699999999</v>
      </c>
      <c r="E5356" s="5">
        <v>2</v>
      </c>
      <c r="P5356">
        <v>1</v>
      </c>
      <c r="Q5356" t="str">
        <f>CONCATENATE(C5356,E5356,G5356,I5356)</f>
        <v>2</v>
      </c>
    </row>
    <row r="5357" spans="1:17" x14ac:dyDescent="0.25">
      <c r="A5357">
        <v>6004</v>
      </c>
      <c r="B5357">
        <v>183.15565799999999</v>
      </c>
      <c r="C5357" s="2">
        <v>1</v>
      </c>
      <c r="D5357">
        <v>188.757114</v>
      </c>
      <c r="E5357" s="5">
        <v>2</v>
      </c>
      <c r="P5357">
        <v>2</v>
      </c>
      <c r="Q5357" t="str">
        <f>CONCATENATE(C5357,E5357,G5357,I5357)</f>
        <v>12</v>
      </c>
    </row>
    <row r="5358" spans="1:17" x14ac:dyDescent="0.25">
      <c r="A5358">
        <v>6005</v>
      </c>
      <c r="B5358">
        <v>183.135234</v>
      </c>
      <c r="C5358" s="2">
        <v>1</v>
      </c>
      <c r="D5358">
        <v>188.74520799999999</v>
      </c>
      <c r="E5358" s="5">
        <v>2</v>
      </c>
      <c r="P5358">
        <v>2</v>
      </c>
      <c r="Q5358" t="str">
        <f>CONCATENATE(C5358,E5358,G5358,I5358)</f>
        <v>12</v>
      </c>
    </row>
    <row r="5359" spans="1:17" x14ac:dyDescent="0.25">
      <c r="A5359">
        <v>6006</v>
      </c>
      <c r="B5359">
        <v>183.153964</v>
      </c>
      <c r="C5359" s="2">
        <v>1</v>
      </c>
      <c r="D5359">
        <v>188.755267</v>
      </c>
      <c r="E5359" s="5">
        <v>2</v>
      </c>
      <c r="P5359">
        <v>2</v>
      </c>
      <c r="Q5359" t="str">
        <f>CONCATENATE(C5359,E5359,G5359,I5359)</f>
        <v>12</v>
      </c>
    </row>
    <row r="5360" spans="1:17" x14ac:dyDescent="0.25">
      <c r="A5360">
        <v>6007</v>
      </c>
      <c r="B5360">
        <v>183.17028299999998</v>
      </c>
      <c r="C5360" s="2">
        <v>1</v>
      </c>
      <c r="D5360">
        <v>188.73397399999999</v>
      </c>
      <c r="E5360" s="5">
        <v>2</v>
      </c>
      <c r="P5360">
        <v>2</v>
      </c>
      <c r="Q5360" t="str">
        <f>CONCATENATE(C5360,E5360,G5360,I5360)</f>
        <v>12</v>
      </c>
    </row>
    <row r="5361" spans="1:17" x14ac:dyDescent="0.25">
      <c r="A5361">
        <v>6008</v>
      </c>
      <c r="B5361">
        <v>183.16458799999998</v>
      </c>
      <c r="C5361" s="2">
        <v>1</v>
      </c>
      <c r="D5361">
        <v>188.755572</v>
      </c>
      <c r="E5361" s="5">
        <v>2</v>
      </c>
      <c r="P5361">
        <v>2</v>
      </c>
      <c r="Q5361" t="str">
        <f>CONCATENATE(C5361,E5361,G5361,I5361)</f>
        <v>12</v>
      </c>
    </row>
    <row r="5362" spans="1:17" x14ac:dyDescent="0.25">
      <c r="A5362">
        <v>6009</v>
      </c>
      <c r="B5362">
        <v>183.16022799999999</v>
      </c>
      <c r="C5362" s="2">
        <v>1</v>
      </c>
      <c r="P5362">
        <v>1</v>
      </c>
      <c r="Q5362" t="str">
        <f>CONCATENATE(C5362,E5362,G5362,I5362)</f>
        <v>1</v>
      </c>
    </row>
    <row r="5363" spans="1:17" x14ac:dyDescent="0.25">
      <c r="A5363">
        <v>6010</v>
      </c>
      <c r="B5363">
        <v>183.205489</v>
      </c>
      <c r="C5363" s="2">
        <v>1</v>
      </c>
      <c r="P5363">
        <v>1</v>
      </c>
      <c r="Q5363" t="str">
        <f>CONCATENATE(C5363,E5363,G5363,I5363)</f>
        <v>1</v>
      </c>
    </row>
    <row r="5364" spans="1:17" x14ac:dyDescent="0.25">
      <c r="A5364">
        <v>6011</v>
      </c>
      <c r="B5364">
        <v>183.16946300000001</v>
      </c>
      <c r="C5364" s="2">
        <v>1</v>
      </c>
      <c r="F5364">
        <v>185.47498999999999</v>
      </c>
      <c r="G5364" s="4">
        <v>3</v>
      </c>
      <c r="H5364">
        <v>184.26172600000001</v>
      </c>
      <c r="I5364" s="3">
        <v>4</v>
      </c>
      <c r="P5364">
        <v>3</v>
      </c>
      <c r="Q5364" t="str">
        <f>CONCATENATE(C5364,E5364,G5364,I5364)</f>
        <v>134</v>
      </c>
    </row>
    <row r="5365" spans="1:17" x14ac:dyDescent="0.25">
      <c r="A5365">
        <v>6012</v>
      </c>
      <c r="B5365">
        <v>183.15565799999999</v>
      </c>
      <c r="C5365" s="2">
        <v>1</v>
      </c>
      <c r="F5365">
        <v>185.51004</v>
      </c>
      <c r="G5365" s="4">
        <v>3</v>
      </c>
      <c r="H5365">
        <v>184.239249</v>
      </c>
      <c r="I5365" s="3">
        <v>4</v>
      </c>
      <c r="P5365">
        <v>3</v>
      </c>
      <c r="Q5365" t="str">
        <f>CONCATENATE(C5365,E5365,G5365,I5365)</f>
        <v>134</v>
      </c>
    </row>
    <row r="5366" spans="1:17" x14ac:dyDescent="0.25">
      <c r="A5366">
        <v>6013</v>
      </c>
      <c r="B5366">
        <v>183.15565799999999</v>
      </c>
      <c r="C5366" s="2">
        <v>1</v>
      </c>
      <c r="F5366">
        <v>185.50808999999998</v>
      </c>
      <c r="G5366" s="4">
        <v>3</v>
      </c>
      <c r="H5366">
        <v>184.267627</v>
      </c>
      <c r="I5366" s="3">
        <v>4</v>
      </c>
      <c r="P5366">
        <v>3</v>
      </c>
      <c r="Q5366" t="str">
        <f>CONCATENATE(C5366,E5366,G5366,I5366)</f>
        <v>134</v>
      </c>
    </row>
    <row r="5367" spans="1:17" x14ac:dyDescent="0.25">
      <c r="A5367">
        <v>6014</v>
      </c>
      <c r="F5367">
        <v>185.51080999999999</v>
      </c>
      <c r="G5367" s="4">
        <v>3</v>
      </c>
      <c r="H5367">
        <v>184.24689799999999</v>
      </c>
      <c r="I5367" s="3">
        <v>4</v>
      </c>
      <c r="P5367">
        <v>2</v>
      </c>
      <c r="Q5367" t="str">
        <f>CONCATENATE(C5367,E5367,G5367,I5367)</f>
        <v>34</v>
      </c>
    </row>
    <row r="5368" spans="1:17" x14ac:dyDescent="0.25">
      <c r="A5368">
        <v>6015</v>
      </c>
      <c r="F5368">
        <v>185.50819300000001</v>
      </c>
      <c r="G5368" s="4">
        <v>3</v>
      </c>
      <c r="H5368">
        <v>184.244483</v>
      </c>
      <c r="I5368" s="3">
        <v>4</v>
      </c>
      <c r="P5368">
        <v>2</v>
      </c>
      <c r="Q5368" t="str">
        <f>CONCATENATE(C5368,E5368,G5368,I5368)</f>
        <v>34</v>
      </c>
    </row>
    <row r="5369" spans="1:17" x14ac:dyDescent="0.25">
      <c r="A5369">
        <v>6016</v>
      </c>
      <c r="F5369">
        <v>185.47879</v>
      </c>
      <c r="G5369" s="4">
        <v>3</v>
      </c>
      <c r="H5369">
        <v>184.21990499999998</v>
      </c>
      <c r="I5369" s="3">
        <v>4</v>
      </c>
      <c r="P5369">
        <v>2</v>
      </c>
      <c r="Q5369" t="str">
        <f>CONCATENATE(C5369,E5369,G5369,I5369)</f>
        <v>34</v>
      </c>
    </row>
    <row r="5370" spans="1:17" x14ac:dyDescent="0.25">
      <c r="A5370">
        <v>6017</v>
      </c>
      <c r="F5370">
        <v>185.52184199999999</v>
      </c>
      <c r="G5370" s="4">
        <v>3</v>
      </c>
      <c r="H5370">
        <v>184.19953099999998</v>
      </c>
      <c r="I5370" s="3">
        <v>4</v>
      </c>
      <c r="P5370">
        <v>2</v>
      </c>
      <c r="Q5370" t="str">
        <f>CONCATENATE(C5370,E5370,G5370,I5370)</f>
        <v>34</v>
      </c>
    </row>
    <row r="5371" spans="1:17" x14ac:dyDescent="0.25">
      <c r="A5371">
        <v>6018</v>
      </c>
      <c r="F5371">
        <v>185.53261900000001</v>
      </c>
      <c r="G5371" s="4">
        <v>3</v>
      </c>
      <c r="H5371">
        <v>184.185317</v>
      </c>
      <c r="I5371" s="3">
        <v>4</v>
      </c>
      <c r="P5371">
        <v>2</v>
      </c>
      <c r="Q5371" t="str">
        <f>CONCATENATE(C5371,E5371,G5371,I5371)</f>
        <v>34</v>
      </c>
    </row>
    <row r="5372" spans="1:17" x14ac:dyDescent="0.25">
      <c r="A5372">
        <v>6019</v>
      </c>
      <c r="F5372">
        <v>185.47498999999999</v>
      </c>
      <c r="G5372" s="4">
        <v>3</v>
      </c>
      <c r="H5372">
        <v>184.11665599999998</v>
      </c>
      <c r="I5372" s="3">
        <v>4</v>
      </c>
      <c r="P5372">
        <v>2</v>
      </c>
      <c r="Q5372" t="str">
        <f>CONCATENATE(C5372,E5372,G5372,I5372)</f>
        <v>34</v>
      </c>
    </row>
    <row r="5373" spans="1:17" x14ac:dyDescent="0.25">
      <c r="A5373">
        <v>6020</v>
      </c>
      <c r="H5373">
        <v>184.26172600000001</v>
      </c>
      <c r="I5373" s="3">
        <v>4</v>
      </c>
      <c r="P5373">
        <v>1</v>
      </c>
      <c r="Q5373" t="str">
        <f>CONCATENATE(C5373,E5373,G5373,I5373)</f>
        <v>4</v>
      </c>
    </row>
    <row r="5374" spans="1:17" x14ac:dyDescent="0.25">
      <c r="A5374">
        <v>6021</v>
      </c>
      <c r="H5374">
        <v>184.26172600000001</v>
      </c>
      <c r="I5374" s="3">
        <v>4</v>
      </c>
      <c r="P5374">
        <v>1</v>
      </c>
      <c r="Q5374" t="str">
        <f>CONCATENATE(C5374,E5374,G5374,I5374)</f>
        <v>4</v>
      </c>
    </row>
    <row r="5375" spans="1:17" x14ac:dyDescent="0.25">
      <c r="A5375">
        <v>6022</v>
      </c>
      <c r="D5375">
        <v>164.97694899999999</v>
      </c>
      <c r="E5375" s="5">
        <v>2</v>
      </c>
      <c r="P5375">
        <v>1</v>
      </c>
      <c r="Q5375" t="str">
        <f>CONCATENATE(C5375,E5375,G5375,I5375)</f>
        <v>2</v>
      </c>
    </row>
    <row r="5376" spans="1:17" x14ac:dyDescent="0.25">
      <c r="A5376">
        <v>6023</v>
      </c>
      <c r="D5376">
        <v>164.92034799999999</v>
      </c>
      <c r="E5376" s="5">
        <v>2</v>
      </c>
      <c r="P5376">
        <v>1</v>
      </c>
      <c r="Q5376" t="str">
        <f>CONCATENATE(C5376,E5376,G5376,I5376)</f>
        <v>2</v>
      </c>
    </row>
    <row r="5377" spans="1:17" x14ac:dyDescent="0.25">
      <c r="A5377">
        <v>6024</v>
      </c>
      <c r="D5377">
        <v>164.99275299999999</v>
      </c>
      <c r="E5377" s="5">
        <v>2</v>
      </c>
      <c r="P5377">
        <v>1</v>
      </c>
      <c r="Q5377" t="str">
        <f>CONCATENATE(C5377,E5377,G5377,I5377)</f>
        <v>2</v>
      </c>
    </row>
    <row r="5378" spans="1:17" x14ac:dyDescent="0.25">
      <c r="A5378">
        <v>6025</v>
      </c>
      <c r="D5378">
        <v>164.97202199999998</v>
      </c>
      <c r="E5378" s="5">
        <v>2</v>
      </c>
      <c r="P5378">
        <v>1</v>
      </c>
      <c r="Q5378" t="str">
        <f>CONCATENATE(C5378,E5378,G5378,I5378)</f>
        <v>2</v>
      </c>
    </row>
    <row r="5379" spans="1:17" x14ac:dyDescent="0.25">
      <c r="A5379">
        <v>6026</v>
      </c>
      <c r="D5379">
        <v>165.02103</v>
      </c>
      <c r="E5379" s="5">
        <v>2</v>
      </c>
      <c r="P5379">
        <v>1</v>
      </c>
      <c r="Q5379" t="str">
        <f>CONCATENATE(C5379,E5379,G5379,I5379)</f>
        <v>2</v>
      </c>
    </row>
    <row r="5380" spans="1:17" x14ac:dyDescent="0.25">
      <c r="A5380">
        <v>6027</v>
      </c>
      <c r="D5380">
        <v>164.992549</v>
      </c>
      <c r="E5380" s="5">
        <v>2</v>
      </c>
      <c r="P5380">
        <v>1</v>
      </c>
      <c r="Q5380" t="str">
        <f>CONCATENATE(C5380,E5380,G5380,I5380)</f>
        <v>2</v>
      </c>
    </row>
    <row r="5381" spans="1:17" x14ac:dyDescent="0.25">
      <c r="A5381">
        <v>6028</v>
      </c>
      <c r="B5381">
        <v>159.84950099999998</v>
      </c>
      <c r="C5381" s="2">
        <v>1</v>
      </c>
      <c r="D5381">
        <v>164.972486</v>
      </c>
      <c r="E5381" s="5">
        <v>2</v>
      </c>
      <c r="P5381">
        <v>2</v>
      </c>
      <c r="Q5381" t="str">
        <f>CONCATENATE(C5381,E5381,G5381,I5381)</f>
        <v>12</v>
      </c>
    </row>
    <row r="5382" spans="1:17" x14ac:dyDescent="0.25">
      <c r="A5382">
        <v>6029</v>
      </c>
      <c r="B5382">
        <v>159.820559</v>
      </c>
      <c r="C5382" s="2">
        <v>1</v>
      </c>
      <c r="D5382">
        <v>164.97309999999999</v>
      </c>
      <c r="E5382" s="5">
        <v>2</v>
      </c>
      <c r="P5382">
        <v>2</v>
      </c>
      <c r="Q5382" t="str">
        <f>CONCATENATE(C5382,E5382,G5382,I5382)</f>
        <v>12</v>
      </c>
    </row>
    <row r="5383" spans="1:17" x14ac:dyDescent="0.25">
      <c r="A5383">
        <v>6030</v>
      </c>
      <c r="B5383">
        <v>159.837492</v>
      </c>
      <c r="C5383" s="2">
        <v>1</v>
      </c>
      <c r="D5383">
        <v>164.995679</v>
      </c>
      <c r="E5383" s="5">
        <v>2</v>
      </c>
      <c r="P5383">
        <v>2</v>
      </c>
      <c r="Q5383" t="str">
        <f>CONCATENATE(C5383,E5383,G5383,I5383)</f>
        <v>12</v>
      </c>
    </row>
    <row r="5384" spans="1:17" x14ac:dyDescent="0.25">
      <c r="A5384">
        <v>6031</v>
      </c>
      <c r="B5384">
        <v>159.85124500000001</v>
      </c>
      <c r="C5384" s="2">
        <v>1</v>
      </c>
      <c r="D5384">
        <v>164.97694899999999</v>
      </c>
      <c r="E5384" s="5">
        <v>2</v>
      </c>
      <c r="P5384">
        <v>2</v>
      </c>
      <c r="Q5384" t="str">
        <f>CONCATENATE(C5384,E5384,G5384,I5384)</f>
        <v>12</v>
      </c>
    </row>
    <row r="5385" spans="1:17" x14ac:dyDescent="0.25">
      <c r="A5385">
        <v>6032</v>
      </c>
      <c r="B5385">
        <v>159.85211799999999</v>
      </c>
      <c r="C5385" s="2">
        <v>1</v>
      </c>
      <c r="P5385">
        <v>1</v>
      </c>
      <c r="Q5385" t="str">
        <f>CONCATENATE(C5385,E5385,G5385,I5385)</f>
        <v>1</v>
      </c>
    </row>
    <row r="5386" spans="1:17" x14ac:dyDescent="0.25">
      <c r="A5386">
        <v>6033</v>
      </c>
      <c r="B5386">
        <v>159.8475</v>
      </c>
      <c r="C5386" s="2">
        <v>1</v>
      </c>
      <c r="P5386">
        <v>1</v>
      </c>
      <c r="Q5386" t="str">
        <f>CONCATENATE(C5386,E5386,G5386,I5386)</f>
        <v>1</v>
      </c>
    </row>
    <row r="5387" spans="1:17" x14ac:dyDescent="0.25">
      <c r="A5387">
        <v>6034</v>
      </c>
      <c r="B5387">
        <v>159.86392000000001</v>
      </c>
      <c r="C5387" s="2">
        <v>1</v>
      </c>
      <c r="P5387">
        <v>1</v>
      </c>
      <c r="Q5387" t="str">
        <f>CONCATENATE(C5387,E5387,G5387,I5387)</f>
        <v>1</v>
      </c>
    </row>
    <row r="5388" spans="1:17" x14ac:dyDescent="0.25">
      <c r="A5388">
        <v>6035</v>
      </c>
      <c r="B5388">
        <v>160.07288</v>
      </c>
      <c r="C5388" s="2">
        <v>1</v>
      </c>
      <c r="F5388">
        <v>160.75235499999999</v>
      </c>
      <c r="G5388" s="4">
        <v>3</v>
      </c>
      <c r="H5388">
        <v>160.750867</v>
      </c>
      <c r="I5388" s="3">
        <v>4</v>
      </c>
      <c r="P5388">
        <v>3</v>
      </c>
      <c r="Q5388" t="str">
        <f>CONCATENATE(C5388,E5388,G5388,I5388)</f>
        <v>134</v>
      </c>
    </row>
    <row r="5389" spans="1:17" x14ac:dyDescent="0.25">
      <c r="A5389">
        <v>6036</v>
      </c>
      <c r="B5389">
        <v>159.84950099999998</v>
      </c>
      <c r="C5389" s="2">
        <v>1</v>
      </c>
      <c r="F5389">
        <v>160.74537699999999</v>
      </c>
      <c r="G5389" s="4">
        <v>3</v>
      </c>
      <c r="H5389">
        <v>160.77077800000001</v>
      </c>
      <c r="I5389" s="3">
        <v>4</v>
      </c>
      <c r="P5389">
        <v>3</v>
      </c>
      <c r="Q5389" t="str">
        <f>CONCATENATE(C5389,E5389,G5389,I5389)</f>
        <v>134</v>
      </c>
    </row>
    <row r="5390" spans="1:17" x14ac:dyDescent="0.25">
      <c r="A5390">
        <v>6037</v>
      </c>
      <c r="F5390">
        <v>160.827226</v>
      </c>
      <c r="G5390" s="4">
        <v>3</v>
      </c>
      <c r="H5390">
        <v>160.76646699999998</v>
      </c>
      <c r="I5390" s="3">
        <v>4</v>
      </c>
      <c r="P5390">
        <v>2</v>
      </c>
      <c r="Q5390" t="str">
        <f>CONCATENATE(C5390,E5390,G5390,I5390)</f>
        <v>34</v>
      </c>
    </row>
    <row r="5391" spans="1:17" x14ac:dyDescent="0.25">
      <c r="A5391">
        <v>6038</v>
      </c>
      <c r="F5391">
        <v>160.796693</v>
      </c>
      <c r="G5391" s="4">
        <v>3</v>
      </c>
      <c r="H5391">
        <v>160.74665899999999</v>
      </c>
      <c r="I5391" s="3">
        <v>4</v>
      </c>
      <c r="P5391">
        <v>2</v>
      </c>
      <c r="Q5391" t="str">
        <f>CONCATENATE(C5391,E5391,G5391,I5391)</f>
        <v>34</v>
      </c>
    </row>
    <row r="5392" spans="1:17" x14ac:dyDescent="0.25">
      <c r="A5392">
        <v>6039</v>
      </c>
      <c r="F5392">
        <v>160.78160600000001</v>
      </c>
      <c r="G5392" s="4">
        <v>3</v>
      </c>
      <c r="H5392">
        <v>160.71822900000001</v>
      </c>
      <c r="I5392" s="3">
        <v>4</v>
      </c>
      <c r="P5392">
        <v>2</v>
      </c>
      <c r="Q5392" t="str">
        <f>CONCATENATE(C5392,E5392,G5392,I5392)</f>
        <v>34</v>
      </c>
    </row>
    <row r="5393" spans="1:17" x14ac:dyDescent="0.25">
      <c r="A5393">
        <v>6040</v>
      </c>
      <c r="F5393">
        <v>160.76154199999999</v>
      </c>
      <c r="G5393" s="4">
        <v>3</v>
      </c>
      <c r="H5393">
        <v>160.71330499999999</v>
      </c>
      <c r="I5393" s="3">
        <v>4</v>
      </c>
      <c r="P5393">
        <v>2</v>
      </c>
      <c r="Q5393" t="str">
        <f>CONCATENATE(C5393,E5393,G5393,I5393)</f>
        <v>34</v>
      </c>
    </row>
    <row r="5394" spans="1:17" x14ac:dyDescent="0.25">
      <c r="A5394">
        <v>6041</v>
      </c>
      <c r="F5394">
        <v>160.76369699999998</v>
      </c>
      <c r="G5394" s="4">
        <v>3</v>
      </c>
      <c r="H5394">
        <v>160.727723</v>
      </c>
      <c r="I5394" s="3">
        <v>4</v>
      </c>
      <c r="P5394">
        <v>2</v>
      </c>
      <c r="Q5394" t="str">
        <f>CONCATENATE(C5394,E5394,G5394,I5394)</f>
        <v>34</v>
      </c>
    </row>
    <row r="5395" spans="1:17" x14ac:dyDescent="0.25">
      <c r="A5395">
        <v>6042</v>
      </c>
      <c r="F5395">
        <v>160.810856</v>
      </c>
      <c r="G5395" s="4">
        <v>3</v>
      </c>
      <c r="H5395">
        <v>160.73880800000001</v>
      </c>
      <c r="I5395" s="3">
        <v>4</v>
      </c>
      <c r="P5395">
        <v>2</v>
      </c>
      <c r="Q5395" t="str">
        <f>CONCATENATE(C5395,E5395,G5395,I5395)</f>
        <v>34</v>
      </c>
    </row>
    <row r="5396" spans="1:17" x14ac:dyDescent="0.25">
      <c r="A5396">
        <v>6043</v>
      </c>
      <c r="F5396">
        <v>160.745069</v>
      </c>
      <c r="G5396" s="4">
        <v>3</v>
      </c>
      <c r="H5396">
        <v>160.71340599999999</v>
      </c>
      <c r="I5396" s="3">
        <v>4</v>
      </c>
      <c r="P5396">
        <v>2</v>
      </c>
      <c r="Q5396" t="str">
        <f>CONCATENATE(C5396,E5396,G5396,I5396)</f>
        <v>34</v>
      </c>
    </row>
    <row r="5397" spans="1:17" x14ac:dyDescent="0.25">
      <c r="A5397">
        <v>6044</v>
      </c>
      <c r="D5397">
        <v>137.32653500000001</v>
      </c>
      <c r="E5397" s="5">
        <v>2</v>
      </c>
      <c r="F5397">
        <v>160.73567700000001</v>
      </c>
      <c r="G5397" s="4">
        <v>3</v>
      </c>
      <c r="H5397">
        <v>160.750867</v>
      </c>
      <c r="I5397" s="3">
        <v>4</v>
      </c>
      <c r="P5397">
        <v>3</v>
      </c>
      <c r="Q5397" t="str">
        <f>CONCATENATE(C5397,E5397,G5397,I5397)</f>
        <v>234</v>
      </c>
    </row>
    <row r="5398" spans="1:17" x14ac:dyDescent="0.25">
      <c r="A5398">
        <v>6045</v>
      </c>
      <c r="D5398">
        <v>137.32653500000001</v>
      </c>
      <c r="E5398" s="5">
        <v>2</v>
      </c>
      <c r="F5398">
        <v>160.75235499999999</v>
      </c>
      <c r="G5398" s="4">
        <v>3</v>
      </c>
      <c r="P5398">
        <v>2</v>
      </c>
      <c r="Q5398" t="str">
        <f>CONCATENATE(C5398,E5398,G5398,I5398)</f>
        <v>23</v>
      </c>
    </row>
    <row r="5399" spans="1:17" x14ac:dyDescent="0.25">
      <c r="A5399">
        <v>6046</v>
      </c>
      <c r="D5399">
        <v>137.326123</v>
      </c>
      <c r="E5399" s="5">
        <v>2</v>
      </c>
      <c r="P5399">
        <v>1</v>
      </c>
      <c r="Q5399" t="str">
        <f>CONCATENATE(C5399,E5399,G5399,I5399)</f>
        <v>2</v>
      </c>
    </row>
    <row r="5400" spans="1:17" x14ac:dyDescent="0.25">
      <c r="A5400">
        <v>6047</v>
      </c>
      <c r="D5400">
        <v>137.35262</v>
      </c>
      <c r="E5400" s="5">
        <v>2</v>
      </c>
      <c r="P5400">
        <v>1</v>
      </c>
      <c r="Q5400" t="str">
        <f>CONCATENATE(C5400,E5400,G5400,I5400)</f>
        <v>2</v>
      </c>
    </row>
    <row r="5401" spans="1:17" x14ac:dyDescent="0.25">
      <c r="A5401">
        <v>6048</v>
      </c>
      <c r="D5401">
        <v>137.33446200000003</v>
      </c>
      <c r="E5401" s="5">
        <v>2</v>
      </c>
      <c r="P5401">
        <v>1</v>
      </c>
      <c r="Q5401" t="str">
        <f>CONCATENATE(C5401,E5401,G5401,I5401)</f>
        <v>2</v>
      </c>
    </row>
    <row r="5402" spans="1:17" x14ac:dyDescent="0.25">
      <c r="A5402">
        <v>6049</v>
      </c>
      <c r="D5402">
        <v>137.33379100000002</v>
      </c>
      <c r="E5402" s="5">
        <v>2</v>
      </c>
      <c r="P5402">
        <v>1</v>
      </c>
      <c r="Q5402" t="str">
        <f>CONCATENATE(C5402,E5402,G5402,I5402)</f>
        <v>2</v>
      </c>
    </row>
    <row r="5403" spans="1:17" x14ac:dyDescent="0.25">
      <c r="A5403">
        <v>6050</v>
      </c>
      <c r="B5403">
        <v>131.86823000000001</v>
      </c>
      <c r="C5403" s="2">
        <v>1</v>
      </c>
      <c r="D5403">
        <v>137.31063600000002</v>
      </c>
      <c r="E5403" s="5">
        <v>2</v>
      </c>
      <c r="P5403">
        <v>2</v>
      </c>
      <c r="Q5403" t="str">
        <f>CONCATENATE(C5403,E5403,G5403,I5403)</f>
        <v>12</v>
      </c>
    </row>
    <row r="5404" spans="1:17" x14ac:dyDescent="0.25">
      <c r="A5404">
        <v>6051</v>
      </c>
      <c r="B5404">
        <v>131.84801200000001</v>
      </c>
      <c r="C5404" s="2">
        <v>1</v>
      </c>
      <c r="D5404">
        <v>137.32653500000001</v>
      </c>
      <c r="E5404" s="5">
        <v>2</v>
      </c>
      <c r="P5404">
        <v>2</v>
      </c>
      <c r="Q5404" t="str">
        <f>CONCATENATE(C5404,E5404,G5404,I5404)</f>
        <v>12</v>
      </c>
    </row>
    <row r="5405" spans="1:17" x14ac:dyDescent="0.25">
      <c r="A5405">
        <v>6052</v>
      </c>
      <c r="B5405">
        <v>131.86427</v>
      </c>
      <c r="C5405" s="2">
        <v>1</v>
      </c>
      <c r="D5405">
        <v>137.32653500000001</v>
      </c>
      <c r="E5405" s="5">
        <v>2</v>
      </c>
      <c r="P5405">
        <v>2</v>
      </c>
      <c r="Q5405" t="str">
        <f>CONCATENATE(C5405,E5405,G5405,I5405)</f>
        <v>12</v>
      </c>
    </row>
    <row r="5406" spans="1:17" x14ac:dyDescent="0.25">
      <c r="A5406">
        <v>6053</v>
      </c>
      <c r="B5406">
        <v>131.86190500000001</v>
      </c>
      <c r="C5406" s="2">
        <v>1</v>
      </c>
      <c r="D5406">
        <v>137.32653500000001</v>
      </c>
      <c r="E5406" s="5">
        <v>2</v>
      </c>
      <c r="P5406">
        <v>2</v>
      </c>
      <c r="Q5406" t="str">
        <f>CONCATENATE(C5406,E5406,G5406,I5406)</f>
        <v>12</v>
      </c>
    </row>
    <row r="5407" spans="1:17" x14ac:dyDescent="0.25">
      <c r="A5407">
        <v>6054</v>
      </c>
      <c r="B5407">
        <v>131.82743200000002</v>
      </c>
      <c r="C5407" s="2">
        <v>1</v>
      </c>
      <c r="D5407">
        <v>137.32653500000001</v>
      </c>
      <c r="E5407" s="5">
        <v>2</v>
      </c>
      <c r="P5407">
        <v>2</v>
      </c>
      <c r="Q5407" t="str">
        <f>CONCATENATE(C5407,E5407,G5407,I5407)</f>
        <v>12</v>
      </c>
    </row>
    <row r="5408" spans="1:17" x14ac:dyDescent="0.25">
      <c r="A5408">
        <v>6055</v>
      </c>
      <c r="B5408">
        <v>131.85207500000001</v>
      </c>
      <c r="C5408" s="2">
        <v>1</v>
      </c>
      <c r="P5408">
        <v>1</v>
      </c>
      <c r="Q5408" t="str">
        <f>CONCATENATE(C5408,E5408,G5408,I5408)</f>
        <v>1</v>
      </c>
    </row>
    <row r="5409" spans="1:17" x14ac:dyDescent="0.25">
      <c r="A5409">
        <v>6056</v>
      </c>
      <c r="B5409">
        <v>131.86442300000002</v>
      </c>
      <c r="C5409" s="2">
        <v>1</v>
      </c>
      <c r="P5409">
        <v>1</v>
      </c>
      <c r="Q5409" t="str">
        <f>CONCATENATE(C5409,E5409,G5409,I5409)</f>
        <v>1</v>
      </c>
    </row>
    <row r="5410" spans="1:17" x14ac:dyDescent="0.25">
      <c r="A5410">
        <v>6057</v>
      </c>
      <c r="B5410">
        <v>131.84204600000001</v>
      </c>
      <c r="C5410" s="2">
        <v>1</v>
      </c>
      <c r="P5410">
        <v>1</v>
      </c>
      <c r="Q5410" t="str">
        <f>CONCATENATE(C5410,E5410,G5410,I5410)</f>
        <v>1</v>
      </c>
    </row>
    <row r="5411" spans="1:17" x14ac:dyDescent="0.25">
      <c r="A5411">
        <v>6058</v>
      </c>
      <c r="B5411">
        <v>131.85074</v>
      </c>
      <c r="C5411" s="2">
        <v>1</v>
      </c>
      <c r="H5411">
        <v>133.14609300000001</v>
      </c>
      <c r="I5411" s="3">
        <v>4</v>
      </c>
      <c r="P5411">
        <v>2</v>
      </c>
      <c r="Q5411" t="str">
        <f>CONCATENATE(C5411,E5411,G5411,I5411)</f>
        <v>14</v>
      </c>
    </row>
    <row r="5412" spans="1:17" x14ac:dyDescent="0.25">
      <c r="A5412">
        <v>6059</v>
      </c>
      <c r="B5412">
        <v>131.87214</v>
      </c>
      <c r="C5412" s="2">
        <v>1</v>
      </c>
      <c r="F5412">
        <v>133.265401</v>
      </c>
      <c r="G5412" s="4">
        <v>3</v>
      </c>
      <c r="H5412">
        <v>133.10215500000001</v>
      </c>
      <c r="I5412" s="3">
        <v>4</v>
      </c>
      <c r="P5412">
        <v>3</v>
      </c>
      <c r="Q5412" t="str">
        <f>CONCATENATE(C5412,E5412,G5412,I5412)</f>
        <v>134</v>
      </c>
    </row>
    <row r="5413" spans="1:17" x14ac:dyDescent="0.25">
      <c r="A5413">
        <v>6060</v>
      </c>
      <c r="B5413">
        <v>131.86823000000001</v>
      </c>
      <c r="C5413" s="2">
        <v>1</v>
      </c>
      <c r="F5413">
        <v>133.230054</v>
      </c>
      <c r="G5413" s="4">
        <v>3</v>
      </c>
      <c r="H5413">
        <v>133.164815</v>
      </c>
      <c r="I5413" s="3">
        <v>4</v>
      </c>
      <c r="P5413">
        <v>3</v>
      </c>
      <c r="Q5413" t="str">
        <f>CONCATENATE(C5413,E5413,G5413,I5413)</f>
        <v>134</v>
      </c>
    </row>
    <row r="5414" spans="1:17" x14ac:dyDescent="0.25">
      <c r="A5414">
        <v>6061</v>
      </c>
      <c r="F5414">
        <v>133.29421000000002</v>
      </c>
      <c r="G5414" s="4">
        <v>3</v>
      </c>
      <c r="H5414">
        <v>133.16460900000001</v>
      </c>
      <c r="I5414" s="3">
        <v>4</v>
      </c>
      <c r="P5414">
        <v>2</v>
      </c>
      <c r="Q5414" t="str">
        <f>CONCATENATE(C5414,E5414,G5414,I5414)</f>
        <v>34</v>
      </c>
    </row>
    <row r="5415" spans="1:17" x14ac:dyDescent="0.25">
      <c r="A5415">
        <v>6062</v>
      </c>
      <c r="F5415">
        <v>133.34143600000002</v>
      </c>
      <c r="G5415" s="4">
        <v>3</v>
      </c>
      <c r="H5415">
        <v>133.18658200000002</v>
      </c>
      <c r="I5415" s="3">
        <v>4</v>
      </c>
      <c r="P5415">
        <v>2</v>
      </c>
      <c r="Q5415" t="str">
        <f>CONCATENATE(C5415,E5415,G5415,I5415)</f>
        <v>34</v>
      </c>
    </row>
    <row r="5416" spans="1:17" x14ac:dyDescent="0.25">
      <c r="A5416">
        <v>6063</v>
      </c>
      <c r="F5416">
        <v>133.27892800000001</v>
      </c>
      <c r="G5416" s="4">
        <v>3</v>
      </c>
      <c r="H5416">
        <v>133.14614600000002</v>
      </c>
      <c r="I5416" s="3">
        <v>4</v>
      </c>
      <c r="P5416">
        <v>2</v>
      </c>
      <c r="Q5416" t="str">
        <f>CONCATENATE(C5416,E5416,G5416,I5416)</f>
        <v>34</v>
      </c>
    </row>
    <row r="5417" spans="1:17" x14ac:dyDescent="0.25">
      <c r="A5417">
        <v>6064</v>
      </c>
      <c r="F5417">
        <v>133.25449100000003</v>
      </c>
      <c r="G5417" s="4">
        <v>3</v>
      </c>
      <c r="H5417">
        <v>133.15849000000003</v>
      </c>
      <c r="I5417" s="3">
        <v>4</v>
      </c>
      <c r="P5417">
        <v>2</v>
      </c>
      <c r="Q5417" t="str">
        <f>CONCATENATE(C5417,E5417,G5417,I5417)</f>
        <v>34</v>
      </c>
    </row>
    <row r="5418" spans="1:17" x14ac:dyDescent="0.25">
      <c r="A5418">
        <v>6065</v>
      </c>
      <c r="F5418">
        <v>133.24353500000001</v>
      </c>
      <c r="G5418" s="4">
        <v>3</v>
      </c>
      <c r="H5418">
        <v>133.13914199999999</v>
      </c>
      <c r="I5418" s="3">
        <v>4</v>
      </c>
      <c r="P5418">
        <v>2</v>
      </c>
      <c r="Q5418" t="str">
        <f>CONCATENATE(C5418,E5418,G5418,I5418)</f>
        <v>34</v>
      </c>
    </row>
    <row r="5419" spans="1:17" x14ac:dyDescent="0.25">
      <c r="A5419">
        <v>6066</v>
      </c>
      <c r="F5419">
        <v>133.26164700000001</v>
      </c>
      <c r="G5419" s="4">
        <v>3</v>
      </c>
      <c r="H5419">
        <v>133.11908500000001</v>
      </c>
      <c r="I5419" s="3">
        <v>4</v>
      </c>
      <c r="P5419">
        <v>2</v>
      </c>
      <c r="Q5419" t="str">
        <f>CONCATENATE(C5419,E5419,G5419,I5419)</f>
        <v>34</v>
      </c>
    </row>
    <row r="5420" spans="1:17" x14ac:dyDescent="0.25">
      <c r="A5420">
        <v>6067</v>
      </c>
      <c r="F5420">
        <v>133.186376</v>
      </c>
      <c r="G5420" s="4">
        <v>3</v>
      </c>
      <c r="H5420">
        <v>133.14609300000001</v>
      </c>
      <c r="I5420" s="3">
        <v>4</v>
      </c>
      <c r="P5420">
        <v>2</v>
      </c>
      <c r="Q5420" t="str">
        <f>CONCATENATE(C5420,E5420,G5420,I5420)</f>
        <v>34</v>
      </c>
    </row>
    <row r="5421" spans="1:17" x14ac:dyDescent="0.25">
      <c r="A5421">
        <v>6068</v>
      </c>
      <c r="F5421">
        <v>133.26365400000003</v>
      </c>
      <c r="G5421" s="4">
        <v>3</v>
      </c>
      <c r="H5421">
        <v>133.14609300000001</v>
      </c>
      <c r="I5421" s="3">
        <v>4</v>
      </c>
      <c r="P5421">
        <v>2</v>
      </c>
      <c r="Q5421" t="str">
        <f>CONCATENATE(C5421,E5421,G5421,I5421)</f>
        <v>34</v>
      </c>
    </row>
    <row r="5422" spans="1:17" x14ac:dyDescent="0.25">
      <c r="A5422">
        <v>6069</v>
      </c>
      <c r="F5422">
        <v>133.265401</v>
      </c>
      <c r="G5422" s="4">
        <v>3</v>
      </c>
      <c r="H5422">
        <v>133.14609300000001</v>
      </c>
      <c r="I5422" s="3">
        <v>4</v>
      </c>
      <c r="P5422">
        <v>2</v>
      </c>
      <c r="Q5422" t="str">
        <f>CONCATENATE(C5422,E5422,G5422,I5422)</f>
        <v>34</v>
      </c>
    </row>
    <row r="5423" spans="1:17" x14ac:dyDescent="0.25">
      <c r="A5423">
        <v>6070</v>
      </c>
      <c r="D5423">
        <v>114.00040200000001</v>
      </c>
      <c r="E5423" s="5">
        <v>2</v>
      </c>
      <c r="P5423">
        <v>1</v>
      </c>
      <c r="Q5423" t="str">
        <f>CONCATENATE(C5423,E5423,G5423,I5423)</f>
        <v>2</v>
      </c>
    </row>
    <row r="5424" spans="1:17" x14ac:dyDescent="0.25">
      <c r="A5424">
        <v>6071</v>
      </c>
      <c r="D5424">
        <v>114.01439400000001</v>
      </c>
      <c r="E5424" s="5">
        <v>2</v>
      </c>
      <c r="P5424">
        <v>1</v>
      </c>
      <c r="Q5424" t="str">
        <f>CONCATENATE(C5424,E5424,G5424,I5424)</f>
        <v>2</v>
      </c>
    </row>
    <row r="5425" spans="1:17" x14ac:dyDescent="0.25">
      <c r="A5425">
        <v>6072</v>
      </c>
      <c r="D5425">
        <v>114.01763600000001</v>
      </c>
      <c r="E5425" s="5">
        <v>2</v>
      </c>
      <c r="P5425">
        <v>1</v>
      </c>
      <c r="Q5425" t="str">
        <f>CONCATENATE(C5425,E5425,G5425,I5425)</f>
        <v>2</v>
      </c>
    </row>
    <row r="5426" spans="1:17" x14ac:dyDescent="0.25">
      <c r="A5426">
        <v>6073</v>
      </c>
      <c r="D5426">
        <v>114.04423600000001</v>
      </c>
      <c r="E5426" s="5">
        <v>2</v>
      </c>
      <c r="P5426">
        <v>1</v>
      </c>
      <c r="Q5426" t="str">
        <f>CONCATENATE(C5426,E5426,G5426,I5426)</f>
        <v>2</v>
      </c>
    </row>
    <row r="5427" spans="1:17" x14ac:dyDescent="0.25">
      <c r="A5427">
        <v>6074</v>
      </c>
      <c r="D5427">
        <v>114.03492100000001</v>
      </c>
      <c r="E5427" s="5">
        <v>2</v>
      </c>
      <c r="P5427">
        <v>1</v>
      </c>
      <c r="Q5427" t="str">
        <f>CONCATENATE(C5427,E5427,G5427,I5427)</f>
        <v>2</v>
      </c>
    </row>
    <row r="5428" spans="1:17" x14ac:dyDescent="0.25">
      <c r="A5428">
        <v>6075</v>
      </c>
      <c r="D5428">
        <v>114.01732700000001</v>
      </c>
      <c r="E5428" s="5">
        <v>2</v>
      </c>
      <c r="P5428">
        <v>1</v>
      </c>
      <c r="Q5428" t="str">
        <f>CONCATENATE(C5428,E5428,G5428,I5428)</f>
        <v>2</v>
      </c>
    </row>
    <row r="5429" spans="1:17" x14ac:dyDescent="0.25">
      <c r="A5429">
        <v>6076</v>
      </c>
      <c r="D5429">
        <v>114.02041400000002</v>
      </c>
      <c r="E5429" s="5">
        <v>2</v>
      </c>
      <c r="P5429">
        <v>1</v>
      </c>
      <c r="Q5429" t="str">
        <f>CONCATENATE(C5429,E5429,G5429,I5429)</f>
        <v>2</v>
      </c>
    </row>
    <row r="5430" spans="1:17" x14ac:dyDescent="0.25">
      <c r="A5430">
        <v>6077</v>
      </c>
      <c r="B5430">
        <v>107.205533</v>
      </c>
      <c r="C5430" s="2">
        <v>1</v>
      </c>
      <c r="D5430">
        <v>114.05107600000001</v>
      </c>
      <c r="E5430" s="5">
        <v>2</v>
      </c>
      <c r="P5430">
        <v>2</v>
      </c>
      <c r="Q5430" t="str">
        <f>CONCATENATE(C5430,E5430,G5430,I5430)</f>
        <v>12</v>
      </c>
    </row>
    <row r="5431" spans="1:17" x14ac:dyDescent="0.25">
      <c r="A5431">
        <v>6078</v>
      </c>
      <c r="B5431">
        <v>107.23789300000001</v>
      </c>
      <c r="C5431" s="2">
        <v>1</v>
      </c>
      <c r="D5431">
        <v>114.07747000000001</v>
      </c>
      <c r="E5431" s="5">
        <v>2</v>
      </c>
      <c r="P5431">
        <v>2</v>
      </c>
      <c r="Q5431" t="str">
        <f>CONCATENATE(C5431,E5431,G5431,I5431)</f>
        <v>12</v>
      </c>
    </row>
    <row r="5432" spans="1:17" x14ac:dyDescent="0.25">
      <c r="A5432">
        <v>6079</v>
      </c>
      <c r="B5432">
        <v>107.25867600000001</v>
      </c>
      <c r="C5432" s="2">
        <v>1</v>
      </c>
      <c r="D5432">
        <v>114.00040200000001</v>
      </c>
      <c r="E5432" s="5">
        <v>2</v>
      </c>
      <c r="P5432">
        <v>2</v>
      </c>
      <c r="Q5432" t="str">
        <f>CONCATENATE(C5432,E5432,G5432,I5432)</f>
        <v>12</v>
      </c>
    </row>
    <row r="5433" spans="1:17" x14ac:dyDescent="0.25">
      <c r="A5433">
        <v>6080</v>
      </c>
      <c r="B5433">
        <v>107.240724</v>
      </c>
      <c r="C5433" s="2">
        <v>1</v>
      </c>
      <c r="D5433">
        <v>114.00040200000001</v>
      </c>
      <c r="E5433" s="5">
        <v>2</v>
      </c>
      <c r="P5433">
        <v>2</v>
      </c>
      <c r="Q5433" t="str">
        <f>CONCATENATE(C5433,E5433,G5433,I5433)</f>
        <v>12</v>
      </c>
    </row>
    <row r="5434" spans="1:17" x14ac:dyDescent="0.25">
      <c r="A5434">
        <v>6081</v>
      </c>
      <c r="B5434">
        <v>107.24221500000002</v>
      </c>
      <c r="C5434" s="2">
        <v>1</v>
      </c>
      <c r="P5434">
        <v>1</v>
      </c>
      <c r="Q5434" t="str">
        <f>CONCATENATE(C5434,E5434,G5434,I5434)</f>
        <v>1</v>
      </c>
    </row>
    <row r="5435" spans="1:17" x14ac:dyDescent="0.25">
      <c r="A5435">
        <v>6082</v>
      </c>
      <c r="B5435">
        <v>107.25018800000001</v>
      </c>
      <c r="C5435" s="2">
        <v>1</v>
      </c>
      <c r="P5435">
        <v>1</v>
      </c>
      <c r="Q5435" t="str">
        <f>CONCATENATE(C5435,E5435,G5435,I5435)</f>
        <v>1</v>
      </c>
    </row>
    <row r="5436" spans="1:17" x14ac:dyDescent="0.25">
      <c r="A5436">
        <v>6083</v>
      </c>
      <c r="B5436">
        <v>107.27467800000001</v>
      </c>
      <c r="C5436" s="2">
        <v>1</v>
      </c>
      <c r="P5436">
        <v>1</v>
      </c>
      <c r="Q5436" t="str">
        <f>CONCATENATE(C5436,E5436,G5436,I5436)</f>
        <v>1</v>
      </c>
    </row>
    <row r="5437" spans="1:17" x14ac:dyDescent="0.25">
      <c r="A5437">
        <v>6084</v>
      </c>
      <c r="B5437">
        <v>107.23706900000002</v>
      </c>
      <c r="C5437" s="2">
        <v>1</v>
      </c>
      <c r="H5437">
        <v>108.60440200000001</v>
      </c>
      <c r="I5437" s="3">
        <v>4</v>
      </c>
      <c r="P5437">
        <v>2</v>
      </c>
      <c r="Q5437" t="str">
        <f>CONCATENATE(C5437,E5437,G5437,I5437)</f>
        <v>14</v>
      </c>
    </row>
    <row r="5438" spans="1:17" x14ac:dyDescent="0.25">
      <c r="A5438">
        <v>6085</v>
      </c>
      <c r="B5438">
        <v>107.01497000000001</v>
      </c>
      <c r="C5438" s="2">
        <v>1</v>
      </c>
      <c r="F5438">
        <v>108.69875400000001</v>
      </c>
      <c r="G5438" s="4">
        <v>3</v>
      </c>
      <c r="H5438">
        <v>108.61191300000002</v>
      </c>
      <c r="I5438" s="3">
        <v>4</v>
      </c>
      <c r="P5438">
        <v>3</v>
      </c>
      <c r="Q5438" t="str">
        <f>CONCATENATE(C5438,E5438,G5438,I5438)</f>
        <v>134</v>
      </c>
    </row>
    <row r="5439" spans="1:17" x14ac:dyDescent="0.25">
      <c r="A5439">
        <v>6086</v>
      </c>
      <c r="B5439">
        <v>107.205533</v>
      </c>
      <c r="C5439" s="2">
        <v>1</v>
      </c>
      <c r="F5439">
        <v>108.69942200000001</v>
      </c>
      <c r="G5439" s="4">
        <v>3</v>
      </c>
      <c r="H5439">
        <v>108.64638300000001</v>
      </c>
      <c r="I5439" s="3">
        <v>4</v>
      </c>
      <c r="P5439">
        <v>3</v>
      </c>
      <c r="Q5439" t="str">
        <f>CONCATENATE(C5439,E5439,G5439,I5439)</f>
        <v>134</v>
      </c>
    </row>
    <row r="5440" spans="1:17" x14ac:dyDescent="0.25">
      <c r="A5440">
        <v>6087</v>
      </c>
      <c r="F5440">
        <v>108.70559800000001</v>
      </c>
      <c r="G5440" s="4">
        <v>3</v>
      </c>
      <c r="H5440">
        <v>108.717893</v>
      </c>
      <c r="I5440" s="3">
        <v>4</v>
      </c>
      <c r="P5440">
        <v>2</v>
      </c>
      <c r="Q5440" t="str">
        <f>CONCATENATE(C5440,E5440,G5440,I5440)</f>
        <v>34</v>
      </c>
    </row>
    <row r="5441" spans="1:17" x14ac:dyDescent="0.25">
      <c r="A5441">
        <v>6088</v>
      </c>
      <c r="F5441">
        <v>108.69376500000001</v>
      </c>
      <c r="G5441" s="4">
        <v>3</v>
      </c>
      <c r="H5441">
        <v>108.63305400000002</v>
      </c>
      <c r="I5441" s="3">
        <v>4</v>
      </c>
      <c r="P5441">
        <v>2</v>
      </c>
      <c r="Q5441" t="str">
        <f>CONCATENATE(C5441,E5441,G5441,I5441)</f>
        <v>34</v>
      </c>
    </row>
    <row r="5442" spans="1:17" x14ac:dyDescent="0.25">
      <c r="A5442">
        <v>6089</v>
      </c>
      <c r="F5442">
        <v>108.683526</v>
      </c>
      <c r="G5442" s="4">
        <v>3</v>
      </c>
      <c r="H5442">
        <v>108.58829600000001</v>
      </c>
      <c r="I5442" s="3">
        <v>4</v>
      </c>
      <c r="P5442">
        <v>2</v>
      </c>
      <c r="Q5442" t="str">
        <f>CONCATENATE(C5442,E5442,G5442,I5442)</f>
        <v>34</v>
      </c>
    </row>
    <row r="5443" spans="1:17" x14ac:dyDescent="0.25">
      <c r="A5443">
        <v>6090</v>
      </c>
      <c r="F5443">
        <v>108.67102500000001</v>
      </c>
      <c r="G5443" s="4">
        <v>3</v>
      </c>
      <c r="H5443">
        <v>108.58829600000001</v>
      </c>
      <c r="I5443" s="3">
        <v>4</v>
      </c>
      <c r="P5443">
        <v>2</v>
      </c>
      <c r="Q5443" t="str">
        <f>CONCATENATE(C5443,E5443,G5443,I5443)</f>
        <v>34</v>
      </c>
    </row>
    <row r="5444" spans="1:17" x14ac:dyDescent="0.25">
      <c r="A5444">
        <v>6091</v>
      </c>
      <c r="F5444">
        <v>108.68517</v>
      </c>
      <c r="G5444" s="4">
        <v>3</v>
      </c>
      <c r="H5444">
        <v>108.54204300000001</v>
      </c>
      <c r="I5444" s="3">
        <v>4</v>
      </c>
      <c r="P5444">
        <v>2</v>
      </c>
      <c r="Q5444" t="str">
        <f>CONCATENATE(C5444,E5444,G5444,I5444)</f>
        <v>34</v>
      </c>
    </row>
    <row r="5445" spans="1:17" x14ac:dyDescent="0.25">
      <c r="A5445">
        <v>6092</v>
      </c>
      <c r="F5445">
        <v>108.62708800000001</v>
      </c>
      <c r="G5445" s="4">
        <v>3</v>
      </c>
      <c r="H5445">
        <v>108.53839200000002</v>
      </c>
      <c r="I5445" s="3">
        <v>4</v>
      </c>
      <c r="P5445">
        <v>2</v>
      </c>
      <c r="Q5445" t="str">
        <f>CONCATENATE(C5445,E5445,G5445,I5445)</f>
        <v>34</v>
      </c>
    </row>
    <row r="5446" spans="1:17" x14ac:dyDescent="0.25">
      <c r="A5446">
        <v>6093</v>
      </c>
      <c r="F5446">
        <v>108.60923500000001</v>
      </c>
      <c r="G5446" s="4">
        <v>3</v>
      </c>
      <c r="H5446">
        <v>108.46461600000001</v>
      </c>
      <c r="I5446" s="3">
        <v>4</v>
      </c>
      <c r="P5446">
        <v>2</v>
      </c>
      <c r="Q5446" t="str">
        <f>CONCATENATE(C5446,E5446,G5446,I5446)</f>
        <v>34</v>
      </c>
    </row>
    <row r="5447" spans="1:17" x14ac:dyDescent="0.25">
      <c r="A5447">
        <v>6094</v>
      </c>
      <c r="F5447">
        <v>108.61582300000001</v>
      </c>
      <c r="G5447" s="4">
        <v>3</v>
      </c>
      <c r="H5447">
        <v>108.60440200000001</v>
      </c>
      <c r="I5447" s="3">
        <v>4</v>
      </c>
      <c r="P5447">
        <v>2</v>
      </c>
      <c r="Q5447" t="str">
        <f>CONCATENATE(C5447,E5447,G5447,I5447)</f>
        <v>34</v>
      </c>
    </row>
    <row r="5448" spans="1:17" x14ac:dyDescent="0.25">
      <c r="A5448">
        <v>6095</v>
      </c>
      <c r="D5448">
        <v>89.049287000000007</v>
      </c>
      <c r="E5448" s="5">
        <v>2</v>
      </c>
      <c r="F5448">
        <v>108.69875400000001</v>
      </c>
      <c r="G5448" s="4">
        <v>3</v>
      </c>
      <c r="P5448">
        <v>2</v>
      </c>
      <c r="Q5448" t="str">
        <f>CONCATENATE(C5448,E5448,G5448,I5448)</f>
        <v>23</v>
      </c>
    </row>
    <row r="5449" spans="1:17" x14ac:dyDescent="0.25">
      <c r="A5449">
        <v>6096</v>
      </c>
      <c r="D5449">
        <v>89.016669000000007</v>
      </c>
      <c r="E5449" s="5">
        <v>2</v>
      </c>
      <c r="P5449">
        <v>1</v>
      </c>
      <c r="Q5449" t="str">
        <f>CONCATENATE(C5449,E5449,G5449,I5449)</f>
        <v>2</v>
      </c>
    </row>
    <row r="5450" spans="1:17" x14ac:dyDescent="0.25">
      <c r="A5450">
        <v>6097</v>
      </c>
      <c r="D5450">
        <v>89.029533000000015</v>
      </c>
      <c r="E5450" s="5">
        <v>2</v>
      </c>
      <c r="P5450">
        <v>1</v>
      </c>
      <c r="Q5450" t="str">
        <f>CONCATENATE(C5450,E5450,G5450,I5450)</f>
        <v>2</v>
      </c>
    </row>
    <row r="5451" spans="1:17" x14ac:dyDescent="0.25">
      <c r="A5451">
        <v>6098</v>
      </c>
      <c r="D5451">
        <v>89.025930000000002</v>
      </c>
      <c r="E5451" s="5">
        <v>2</v>
      </c>
      <c r="P5451">
        <v>1</v>
      </c>
      <c r="Q5451" t="str">
        <f>CONCATENATE(C5451,E5451,G5451,I5451)</f>
        <v>2</v>
      </c>
    </row>
    <row r="5452" spans="1:17" x14ac:dyDescent="0.25">
      <c r="A5452">
        <v>6099</v>
      </c>
      <c r="D5452">
        <v>89.055667</v>
      </c>
      <c r="E5452" s="5">
        <v>2</v>
      </c>
      <c r="P5452">
        <v>1</v>
      </c>
      <c r="Q5452" t="str">
        <f>CONCATENATE(C5452,E5452,G5452,I5452)</f>
        <v>2</v>
      </c>
    </row>
    <row r="5453" spans="1:17" x14ac:dyDescent="0.25">
      <c r="A5453">
        <v>6100</v>
      </c>
      <c r="D5453">
        <v>89.069762000000011</v>
      </c>
      <c r="E5453" s="5">
        <v>2</v>
      </c>
      <c r="P5453">
        <v>1</v>
      </c>
      <c r="Q5453" t="str">
        <f>CONCATENATE(C5453,E5453,G5453,I5453)</f>
        <v>2</v>
      </c>
    </row>
    <row r="5454" spans="1:17" x14ac:dyDescent="0.25">
      <c r="A5454">
        <v>6101</v>
      </c>
      <c r="B5454">
        <v>83.612538000000001</v>
      </c>
      <c r="C5454" s="2">
        <v>1</v>
      </c>
      <c r="D5454">
        <v>89.058805000000007</v>
      </c>
      <c r="E5454" s="5">
        <v>2</v>
      </c>
      <c r="P5454">
        <v>2</v>
      </c>
      <c r="Q5454" t="str">
        <f>CONCATENATE(C5454,E5454,G5454,I5454)</f>
        <v>12</v>
      </c>
    </row>
    <row r="5455" spans="1:17" x14ac:dyDescent="0.25">
      <c r="A5455">
        <v>6102</v>
      </c>
      <c r="B5455">
        <v>83.606003000000015</v>
      </c>
      <c r="C5455" s="2">
        <v>1</v>
      </c>
      <c r="D5455">
        <v>89.064670000000007</v>
      </c>
      <c r="E5455" s="5">
        <v>2</v>
      </c>
      <c r="P5455">
        <v>2</v>
      </c>
      <c r="Q5455" t="str">
        <f>CONCATENATE(C5455,E5455,G5455,I5455)</f>
        <v>12</v>
      </c>
    </row>
    <row r="5456" spans="1:17" x14ac:dyDescent="0.25">
      <c r="A5456">
        <v>6103</v>
      </c>
      <c r="B5456">
        <v>83.569528000000005</v>
      </c>
      <c r="C5456" s="2">
        <v>1</v>
      </c>
      <c r="D5456">
        <v>89.041003000000003</v>
      </c>
      <c r="E5456" s="5">
        <v>2</v>
      </c>
      <c r="P5456">
        <v>2</v>
      </c>
      <c r="Q5456" t="str">
        <f>CONCATENATE(C5456,E5456,G5456,I5456)</f>
        <v>12</v>
      </c>
    </row>
    <row r="5457" spans="1:17" x14ac:dyDescent="0.25">
      <c r="A5457">
        <v>6104</v>
      </c>
      <c r="B5457">
        <v>83.56716200000001</v>
      </c>
      <c r="C5457" s="2">
        <v>1</v>
      </c>
      <c r="D5457">
        <v>89.027062999999998</v>
      </c>
      <c r="E5457" s="5">
        <v>2</v>
      </c>
      <c r="P5457">
        <v>2</v>
      </c>
      <c r="Q5457" t="str">
        <f>CONCATENATE(C5457,E5457,G5457,I5457)</f>
        <v>12</v>
      </c>
    </row>
    <row r="5458" spans="1:17" x14ac:dyDescent="0.25">
      <c r="A5458">
        <v>6105</v>
      </c>
      <c r="B5458">
        <v>83.594172000000015</v>
      </c>
      <c r="C5458" s="2">
        <v>1</v>
      </c>
      <c r="D5458">
        <v>89.049287000000007</v>
      </c>
      <c r="E5458" s="5">
        <v>2</v>
      </c>
      <c r="P5458">
        <v>2</v>
      </c>
      <c r="Q5458" t="str">
        <f>CONCATENATE(C5458,E5458,G5458,I5458)</f>
        <v>12</v>
      </c>
    </row>
    <row r="5459" spans="1:17" x14ac:dyDescent="0.25">
      <c r="A5459">
        <v>6106</v>
      </c>
      <c r="B5459">
        <v>83.585940000000008</v>
      </c>
      <c r="C5459" s="2">
        <v>1</v>
      </c>
      <c r="P5459">
        <v>1</v>
      </c>
      <c r="Q5459" t="str">
        <f>CONCATENATE(C5459,E5459,G5459,I5459)</f>
        <v>1</v>
      </c>
    </row>
    <row r="5460" spans="1:17" x14ac:dyDescent="0.25">
      <c r="A5460">
        <v>6107</v>
      </c>
      <c r="B5460">
        <v>83.638108000000003</v>
      </c>
      <c r="C5460" s="2">
        <v>1</v>
      </c>
      <c r="P5460">
        <v>1</v>
      </c>
      <c r="Q5460" t="str">
        <f>CONCATENATE(C5460,E5460,G5460,I5460)</f>
        <v>1</v>
      </c>
    </row>
    <row r="5461" spans="1:17" x14ac:dyDescent="0.25">
      <c r="A5461">
        <v>6108</v>
      </c>
      <c r="B5461">
        <v>83.632089000000008</v>
      </c>
      <c r="C5461" s="2">
        <v>1</v>
      </c>
      <c r="P5461">
        <v>1</v>
      </c>
      <c r="Q5461" t="str">
        <f>CONCATENATE(C5461,E5461,G5461,I5461)</f>
        <v>1</v>
      </c>
    </row>
    <row r="5462" spans="1:17" x14ac:dyDescent="0.25">
      <c r="A5462">
        <v>6109</v>
      </c>
      <c r="B5462">
        <v>83.619278000000008</v>
      </c>
      <c r="C5462" s="2">
        <v>1</v>
      </c>
      <c r="H5462">
        <v>85.091047000000003</v>
      </c>
      <c r="I5462" s="3">
        <v>4</v>
      </c>
      <c r="P5462">
        <v>2</v>
      </c>
      <c r="Q5462" t="str">
        <f>CONCATENATE(C5462,E5462,G5462,I5462)</f>
        <v>14</v>
      </c>
    </row>
    <row r="5463" spans="1:17" x14ac:dyDescent="0.25">
      <c r="A5463">
        <v>6110</v>
      </c>
      <c r="B5463">
        <v>83.612538000000001</v>
      </c>
      <c r="C5463" s="2">
        <v>1</v>
      </c>
      <c r="F5463">
        <v>85.088267999999999</v>
      </c>
      <c r="G5463" s="4">
        <v>3</v>
      </c>
      <c r="H5463">
        <v>85.065992000000008</v>
      </c>
      <c r="I5463" s="3">
        <v>4</v>
      </c>
      <c r="P5463">
        <v>3</v>
      </c>
      <c r="Q5463" t="str">
        <f>CONCATENATE(C5463,E5463,G5463,I5463)</f>
        <v>134</v>
      </c>
    </row>
    <row r="5464" spans="1:17" x14ac:dyDescent="0.25">
      <c r="A5464">
        <v>6111</v>
      </c>
      <c r="F5464">
        <v>85.054156000000006</v>
      </c>
      <c r="G5464" s="4">
        <v>3</v>
      </c>
      <c r="H5464">
        <v>85.126287000000005</v>
      </c>
      <c r="I5464" s="3">
        <v>4</v>
      </c>
      <c r="P5464">
        <v>2</v>
      </c>
      <c r="Q5464" t="str">
        <f>CONCATENATE(C5464,E5464,G5464,I5464)</f>
        <v>34</v>
      </c>
    </row>
    <row r="5465" spans="1:17" x14ac:dyDescent="0.25">
      <c r="A5465">
        <v>6112</v>
      </c>
      <c r="F5465">
        <v>85.076434000000006</v>
      </c>
      <c r="G5465" s="4">
        <v>3</v>
      </c>
      <c r="H5465">
        <v>85.114659000000003</v>
      </c>
      <c r="I5465" s="3">
        <v>4</v>
      </c>
      <c r="P5465">
        <v>2</v>
      </c>
      <c r="Q5465" t="str">
        <f>CONCATENATE(C5465,E5465,G5465,I5465)</f>
        <v>34</v>
      </c>
    </row>
    <row r="5466" spans="1:17" x14ac:dyDescent="0.25">
      <c r="A5466">
        <v>6113</v>
      </c>
      <c r="F5466">
        <v>85.088935000000006</v>
      </c>
      <c r="G5466" s="4">
        <v>3</v>
      </c>
      <c r="H5466">
        <v>85.099483000000006</v>
      </c>
      <c r="I5466" s="3">
        <v>4</v>
      </c>
      <c r="P5466">
        <v>2</v>
      </c>
      <c r="Q5466" t="str">
        <f>CONCATENATE(C5466,E5466,G5466,I5466)</f>
        <v>34</v>
      </c>
    </row>
    <row r="5467" spans="1:17" x14ac:dyDescent="0.25">
      <c r="A5467">
        <v>6114</v>
      </c>
      <c r="F5467">
        <v>85.045823000000013</v>
      </c>
      <c r="G5467" s="4">
        <v>3</v>
      </c>
      <c r="H5467">
        <v>85.099895000000004</v>
      </c>
      <c r="I5467" s="3">
        <v>4</v>
      </c>
      <c r="P5467">
        <v>2</v>
      </c>
      <c r="Q5467" t="str">
        <f>CONCATENATE(C5467,E5467,G5467,I5467)</f>
        <v>34</v>
      </c>
    </row>
    <row r="5468" spans="1:17" x14ac:dyDescent="0.25">
      <c r="A5468">
        <v>6115</v>
      </c>
      <c r="F5468">
        <v>85.02967000000001</v>
      </c>
      <c r="G5468" s="4">
        <v>3</v>
      </c>
      <c r="H5468">
        <v>85.09639700000001</v>
      </c>
      <c r="I5468" s="3">
        <v>4</v>
      </c>
      <c r="P5468">
        <v>2</v>
      </c>
      <c r="Q5468" t="str">
        <f>CONCATENATE(C5468,E5468,G5468,I5468)</f>
        <v>34</v>
      </c>
    </row>
    <row r="5469" spans="1:17" x14ac:dyDescent="0.25">
      <c r="A5469">
        <v>6116</v>
      </c>
      <c r="F5469">
        <v>85.022466000000009</v>
      </c>
      <c r="G5469" s="4">
        <v>3</v>
      </c>
      <c r="H5469">
        <v>85.084409000000008</v>
      </c>
      <c r="I5469" s="3">
        <v>4</v>
      </c>
      <c r="P5469">
        <v>2</v>
      </c>
      <c r="Q5469" t="str">
        <f>CONCATENATE(C5469,E5469,G5469,I5469)</f>
        <v>34</v>
      </c>
    </row>
    <row r="5470" spans="1:17" x14ac:dyDescent="0.25">
      <c r="A5470">
        <v>6117</v>
      </c>
      <c r="F5470">
        <v>85.024678000000009</v>
      </c>
      <c r="G5470" s="4">
        <v>3</v>
      </c>
      <c r="H5470">
        <v>85.08183600000001</v>
      </c>
      <c r="I5470" s="3">
        <v>4</v>
      </c>
      <c r="P5470">
        <v>2</v>
      </c>
      <c r="Q5470" t="str">
        <f>CONCATENATE(C5470,E5470,G5470,I5470)</f>
        <v>34</v>
      </c>
    </row>
    <row r="5471" spans="1:17" x14ac:dyDescent="0.25">
      <c r="A5471">
        <v>6118</v>
      </c>
      <c r="F5471">
        <v>85.016292000000007</v>
      </c>
      <c r="G5471" s="4">
        <v>3</v>
      </c>
      <c r="H5471">
        <v>85.008626000000007</v>
      </c>
      <c r="I5471" s="3">
        <v>4</v>
      </c>
      <c r="P5471">
        <v>2</v>
      </c>
      <c r="Q5471" t="str">
        <f>CONCATENATE(C5471,E5471,G5471,I5471)</f>
        <v>34</v>
      </c>
    </row>
    <row r="5472" spans="1:17" x14ac:dyDescent="0.25">
      <c r="A5472">
        <v>6119</v>
      </c>
      <c r="F5472">
        <v>85.066505000000006</v>
      </c>
      <c r="G5472" s="4">
        <v>3</v>
      </c>
      <c r="H5472">
        <v>84.974466000000007</v>
      </c>
      <c r="I5472" s="3">
        <v>4</v>
      </c>
      <c r="P5472">
        <v>2</v>
      </c>
      <c r="Q5472" t="str">
        <f>CONCATENATE(C5472,E5472,G5472,I5472)</f>
        <v>34</v>
      </c>
    </row>
    <row r="5473" spans="1:17" x14ac:dyDescent="0.25">
      <c r="A5473">
        <v>6120</v>
      </c>
      <c r="D5473">
        <v>70.400582000000014</v>
      </c>
      <c r="E5473" s="5">
        <v>2</v>
      </c>
      <c r="F5473">
        <v>85.088267999999999</v>
      </c>
      <c r="G5473" s="4">
        <v>3</v>
      </c>
      <c r="H5473">
        <v>85.091047000000003</v>
      </c>
      <c r="I5473" s="3">
        <v>4</v>
      </c>
      <c r="P5473">
        <v>3</v>
      </c>
      <c r="Q5473" t="str">
        <f>CONCATENATE(C5473,E5473,G5473,I5473)</f>
        <v>234</v>
      </c>
    </row>
    <row r="5474" spans="1:17" x14ac:dyDescent="0.25">
      <c r="A5474">
        <v>6121</v>
      </c>
      <c r="D5474">
        <v>70.274535000000014</v>
      </c>
      <c r="E5474" s="5">
        <v>2</v>
      </c>
      <c r="P5474">
        <v>1</v>
      </c>
      <c r="Q5474" t="str">
        <f>CONCATENATE(C5474,E5474,G5474,I5474)</f>
        <v>2</v>
      </c>
    </row>
    <row r="5475" spans="1:17" x14ac:dyDescent="0.25">
      <c r="A5475">
        <v>6122</v>
      </c>
      <c r="D5475">
        <v>70.258586000000008</v>
      </c>
      <c r="E5475" s="5">
        <v>2</v>
      </c>
      <c r="P5475">
        <v>1</v>
      </c>
      <c r="Q5475" t="str">
        <f>CONCATENATE(C5475,E5475,G5475,I5475)</f>
        <v>2</v>
      </c>
    </row>
    <row r="5476" spans="1:17" x14ac:dyDescent="0.25">
      <c r="A5476">
        <v>6123</v>
      </c>
      <c r="D5476">
        <v>70.367759000000007</v>
      </c>
      <c r="E5476" s="5">
        <v>2</v>
      </c>
      <c r="P5476">
        <v>1</v>
      </c>
      <c r="Q5476" t="str">
        <f>CONCATENATE(C5476,E5476,G5476,I5476)</f>
        <v>2</v>
      </c>
    </row>
    <row r="5477" spans="1:17" x14ac:dyDescent="0.25">
      <c r="A5477">
        <v>6124</v>
      </c>
      <c r="D5477">
        <v>70.378202000000002</v>
      </c>
      <c r="E5477" s="5">
        <v>2</v>
      </c>
      <c r="P5477">
        <v>1</v>
      </c>
      <c r="Q5477" t="str">
        <f>CONCATENATE(C5477,E5477,G5477,I5477)</f>
        <v>2</v>
      </c>
    </row>
    <row r="5478" spans="1:17" x14ac:dyDescent="0.25">
      <c r="A5478">
        <v>6125</v>
      </c>
      <c r="D5478">
        <v>70.346150000000009</v>
      </c>
      <c r="E5478" s="5">
        <v>2</v>
      </c>
      <c r="P5478">
        <v>1</v>
      </c>
      <c r="Q5478" t="str">
        <f>CONCATENATE(C5478,E5478,G5478,I5478)</f>
        <v>2</v>
      </c>
    </row>
    <row r="5479" spans="1:17" x14ac:dyDescent="0.25">
      <c r="A5479">
        <v>6126</v>
      </c>
      <c r="D5479">
        <v>70.385868000000002</v>
      </c>
      <c r="E5479" s="5">
        <v>2</v>
      </c>
      <c r="P5479">
        <v>1</v>
      </c>
      <c r="Q5479" t="str">
        <f>CONCATENATE(C5479,E5479,G5479,I5479)</f>
        <v>2</v>
      </c>
    </row>
    <row r="5480" spans="1:17" x14ac:dyDescent="0.25">
      <c r="A5480">
        <v>6127</v>
      </c>
      <c r="D5480">
        <v>70.402331000000004</v>
      </c>
      <c r="E5480" s="5">
        <v>2</v>
      </c>
      <c r="P5480">
        <v>1</v>
      </c>
      <c r="Q5480" t="str">
        <f>CONCATENATE(C5480,E5480,G5480,I5480)</f>
        <v>2</v>
      </c>
    </row>
    <row r="5481" spans="1:17" x14ac:dyDescent="0.25">
      <c r="A5481">
        <v>6128</v>
      </c>
      <c r="B5481">
        <v>63.261661000000004</v>
      </c>
      <c r="C5481" s="2">
        <v>1</v>
      </c>
      <c r="D5481">
        <v>70.363849000000002</v>
      </c>
      <c r="E5481" s="5">
        <v>2</v>
      </c>
      <c r="P5481">
        <v>2</v>
      </c>
      <c r="Q5481" t="str">
        <f>CONCATENATE(C5481,E5481,G5481,I5481)</f>
        <v>12</v>
      </c>
    </row>
    <row r="5482" spans="1:17" x14ac:dyDescent="0.25">
      <c r="A5482">
        <v>6129</v>
      </c>
      <c r="B5482">
        <v>63.237045000000002</v>
      </c>
      <c r="C5482" s="2">
        <v>1</v>
      </c>
      <c r="D5482">
        <v>70.402177000000009</v>
      </c>
      <c r="E5482" s="5">
        <v>2</v>
      </c>
      <c r="P5482">
        <v>2</v>
      </c>
      <c r="Q5482" t="str">
        <f>CONCATENATE(C5482,E5482,G5482,I5482)</f>
        <v>12</v>
      </c>
    </row>
    <row r="5483" spans="1:17" x14ac:dyDescent="0.25">
      <c r="A5483">
        <v>6130</v>
      </c>
      <c r="B5483">
        <v>63.240611999999999</v>
      </c>
      <c r="C5483" s="2">
        <v>1</v>
      </c>
      <c r="D5483">
        <v>70.357881000000006</v>
      </c>
      <c r="E5483" s="5">
        <v>2</v>
      </c>
      <c r="P5483">
        <v>2</v>
      </c>
      <c r="Q5483" t="str">
        <f>CONCATENATE(C5483,E5483,G5483,I5483)</f>
        <v>12</v>
      </c>
    </row>
    <row r="5484" spans="1:17" x14ac:dyDescent="0.25">
      <c r="A5484">
        <v>6131</v>
      </c>
      <c r="B5484">
        <v>63.240295000000003</v>
      </c>
      <c r="C5484" s="2">
        <v>1</v>
      </c>
      <c r="D5484">
        <v>70.400582000000014</v>
      </c>
      <c r="E5484" s="5">
        <v>2</v>
      </c>
      <c r="P5484">
        <v>2</v>
      </c>
      <c r="Q5484" t="str">
        <f>CONCATENATE(C5484,E5484,G5484,I5484)</f>
        <v>12</v>
      </c>
    </row>
    <row r="5485" spans="1:17" x14ac:dyDescent="0.25">
      <c r="A5485">
        <v>6132</v>
      </c>
      <c r="B5485">
        <v>63.257019</v>
      </c>
      <c r="C5485" s="2">
        <v>1</v>
      </c>
      <c r="P5485">
        <v>1</v>
      </c>
      <c r="Q5485" t="str">
        <f>CONCATENATE(C5485,E5485,G5485,I5485)</f>
        <v>1</v>
      </c>
    </row>
    <row r="5486" spans="1:17" x14ac:dyDescent="0.25">
      <c r="A5486">
        <v>6133</v>
      </c>
      <c r="B5486">
        <v>63.254024000000001</v>
      </c>
      <c r="C5486" s="2">
        <v>1</v>
      </c>
      <c r="P5486">
        <v>1</v>
      </c>
      <c r="Q5486" t="str">
        <f>CONCATENATE(C5486,E5486,G5486,I5486)</f>
        <v>1</v>
      </c>
    </row>
    <row r="5487" spans="1:17" x14ac:dyDescent="0.25">
      <c r="A5487">
        <v>6134</v>
      </c>
      <c r="B5487">
        <v>63.305362000000002</v>
      </c>
      <c r="C5487" s="2">
        <v>1</v>
      </c>
      <c r="H5487">
        <v>65.547527000000002</v>
      </c>
      <c r="I5487" s="3">
        <v>4</v>
      </c>
      <c r="P5487">
        <v>2</v>
      </c>
      <c r="Q5487" t="str">
        <f>CONCATENATE(C5487,E5487,G5487,I5487)</f>
        <v>14</v>
      </c>
    </row>
    <row r="5488" spans="1:17" x14ac:dyDescent="0.25">
      <c r="A5488">
        <v>6135</v>
      </c>
      <c r="B5488">
        <v>63.235033999999999</v>
      </c>
      <c r="C5488" s="2">
        <v>1</v>
      </c>
      <c r="F5488">
        <v>64.788905999999997</v>
      </c>
      <c r="G5488" s="4">
        <v>3</v>
      </c>
      <c r="H5488">
        <v>65.575439000000003</v>
      </c>
      <c r="I5488" s="3">
        <v>4</v>
      </c>
      <c r="P5488">
        <v>3</v>
      </c>
      <c r="Q5488" t="str">
        <f>CONCATENATE(C5488,E5488,G5488,I5488)</f>
        <v>134</v>
      </c>
    </row>
    <row r="5489" spans="1:17" x14ac:dyDescent="0.25">
      <c r="A5489">
        <v>6136</v>
      </c>
      <c r="B5489">
        <v>63.140357999999999</v>
      </c>
      <c r="C5489" s="2">
        <v>1</v>
      </c>
      <c r="F5489">
        <v>64.82352800000001</v>
      </c>
      <c r="G5489" s="4">
        <v>3</v>
      </c>
      <c r="H5489">
        <v>65.605727999999999</v>
      </c>
      <c r="I5489" s="3">
        <v>4</v>
      </c>
      <c r="P5489">
        <v>3</v>
      </c>
      <c r="Q5489" t="str">
        <f>CONCATENATE(C5489,E5489,G5489,I5489)</f>
        <v>134</v>
      </c>
    </row>
    <row r="5490" spans="1:17" x14ac:dyDescent="0.25">
      <c r="A5490">
        <v>6137</v>
      </c>
      <c r="B5490">
        <v>63.261661000000004</v>
      </c>
      <c r="C5490" s="2">
        <v>1</v>
      </c>
      <c r="F5490">
        <v>64.831062000000003</v>
      </c>
      <c r="G5490" s="4">
        <v>3</v>
      </c>
      <c r="H5490">
        <v>65.567545999999993</v>
      </c>
      <c r="I5490" s="3">
        <v>4</v>
      </c>
      <c r="P5490">
        <v>3</v>
      </c>
      <c r="Q5490" t="str">
        <f>CONCATENATE(C5490,E5490,G5490,I5490)</f>
        <v>134</v>
      </c>
    </row>
    <row r="5491" spans="1:17" x14ac:dyDescent="0.25">
      <c r="A5491">
        <v>6138</v>
      </c>
      <c r="F5491">
        <v>64.895297999999997</v>
      </c>
      <c r="G5491" s="4">
        <v>3</v>
      </c>
      <c r="H5491">
        <v>65.542984000000004</v>
      </c>
      <c r="I5491" s="3">
        <v>4</v>
      </c>
      <c r="P5491">
        <v>2</v>
      </c>
      <c r="Q5491" t="str">
        <f>CONCATENATE(C5491,E5491,G5491,I5491)</f>
        <v>34</v>
      </c>
    </row>
    <row r="5492" spans="1:17" x14ac:dyDescent="0.25">
      <c r="A5492">
        <v>6139</v>
      </c>
      <c r="F5492">
        <v>64.884615999999994</v>
      </c>
      <c r="G5492" s="4">
        <v>3</v>
      </c>
      <c r="H5492">
        <v>65.551856999999998</v>
      </c>
      <c r="I5492" s="3">
        <v>4</v>
      </c>
      <c r="P5492">
        <v>2</v>
      </c>
      <c r="Q5492" t="str">
        <f>CONCATENATE(C5492,E5492,G5492,I5492)</f>
        <v>34</v>
      </c>
    </row>
    <row r="5493" spans="1:17" x14ac:dyDescent="0.25">
      <c r="A5493">
        <v>6140</v>
      </c>
      <c r="F5493">
        <v>64.852576999999997</v>
      </c>
      <c r="G5493" s="4">
        <v>3</v>
      </c>
      <c r="H5493">
        <v>65.537517000000008</v>
      </c>
      <c r="I5493" s="3">
        <v>4</v>
      </c>
      <c r="P5493">
        <v>2</v>
      </c>
      <c r="Q5493" t="str">
        <f>CONCATENATE(C5493,E5493,G5493,I5493)</f>
        <v>34</v>
      </c>
    </row>
    <row r="5494" spans="1:17" x14ac:dyDescent="0.25">
      <c r="A5494">
        <v>6141</v>
      </c>
      <c r="F5494">
        <v>64.825901000000002</v>
      </c>
      <c r="G5494" s="4">
        <v>3</v>
      </c>
      <c r="H5494">
        <v>65.523536000000007</v>
      </c>
      <c r="I5494" s="3">
        <v>4</v>
      </c>
      <c r="P5494">
        <v>2</v>
      </c>
      <c r="Q5494" t="str">
        <f>CONCATENATE(C5494,E5494,G5494,I5494)</f>
        <v>34</v>
      </c>
    </row>
    <row r="5495" spans="1:17" x14ac:dyDescent="0.25">
      <c r="A5495">
        <v>6142</v>
      </c>
      <c r="F5495">
        <v>64.826160000000002</v>
      </c>
      <c r="G5495" s="4">
        <v>3</v>
      </c>
      <c r="H5495">
        <v>65.545925000000011</v>
      </c>
      <c r="I5495" s="3">
        <v>4</v>
      </c>
      <c r="P5495">
        <v>2</v>
      </c>
      <c r="Q5495" t="str">
        <f>CONCATENATE(C5495,E5495,G5495,I5495)</f>
        <v>34</v>
      </c>
    </row>
    <row r="5496" spans="1:17" x14ac:dyDescent="0.25">
      <c r="A5496">
        <v>6143</v>
      </c>
      <c r="F5496">
        <v>64.835552000000007</v>
      </c>
      <c r="G5496" s="4">
        <v>3</v>
      </c>
      <c r="H5496">
        <v>65.440567000000001</v>
      </c>
      <c r="I5496" s="3">
        <v>4</v>
      </c>
      <c r="P5496">
        <v>2</v>
      </c>
      <c r="Q5496" t="str">
        <f>CONCATENATE(C5496,E5496,G5496,I5496)</f>
        <v>34</v>
      </c>
    </row>
    <row r="5497" spans="1:17" x14ac:dyDescent="0.25">
      <c r="A5497">
        <v>6144</v>
      </c>
      <c r="D5497">
        <v>47.765357999999999</v>
      </c>
      <c r="E5497" s="5">
        <v>2</v>
      </c>
      <c r="F5497">
        <v>64.831526999999994</v>
      </c>
      <c r="G5497" s="4">
        <v>3</v>
      </c>
      <c r="H5497">
        <v>65.547527000000002</v>
      </c>
      <c r="I5497" s="3">
        <v>4</v>
      </c>
      <c r="P5497">
        <v>3</v>
      </c>
      <c r="Q5497" t="str">
        <f>CONCATENATE(C5497,E5497,G5497,I5497)</f>
        <v>234</v>
      </c>
    </row>
    <row r="5498" spans="1:17" x14ac:dyDescent="0.25">
      <c r="A5498">
        <v>6145</v>
      </c>
      <c r="D5498">
        <v>47.803896999999999</v>
      </c>
      <c r="E5498" s="5">
        <v>2</v>
      </c>
      <c r="F5498">
        <v>64.818161000000003</v>
      </c>
      <c r="G5498" s="4">
        <v>3</v>
      </c>
      <c r="P5498">
        <v>2</v>
      </c>
      <c r="Q5498" t="str">
        <f>CONCATENATE(C5498,E5498,G5498,I5498)</f>
        <v>23</v>
      </c>
    </row>
    <row r="5499" spans="1:17" x14ac:dyDescent="0.25">
      <c r="A5499">
        <v>6146</v>
      </c>
      <c r="D5499">
        <v>47.792597999999998</v>
      </c>
      <c r="E5499" s="5">
        <v>2</v>
      </c>
      <c r="F5499">
        <v>64.788905999999997</v>
      </c>
      <c r="G5499" s="4">
        <v>3</v>
      </c>
      <c r="P5499">
        <v>2</v>
      </c>
      <c r="Q5499" t="str">
        <f>CONCATENATE(C5499,E5499,G5499,I5499)</f>
        <v>23</v>
      </c>
    </row>
    <row r="5500" spans="1:17" x14ac:dyDescent="0.25">
      <c r="A5500">
        <v>6147</v>
      </c>
      <c r="D5500">
        <v>47.814682000000005</v>
      </c>
      <c r="E5500" s="5">
        <v>2</v>
      </c>
      <c r="P5500">
        <v>1</v>
      </c>
      <c r="Q5500" t="str">
        <f>CONCATENATE(C5500,E5500,G5500,I5500)</f>
        <v>2</v>
      </c>
    </row>
    <row r="5501" spans="1:17" x14ac:dyDescent="0.25">
      <c r="A5501">
        <v>6148</v>
      </c>
      <c r="D5501">
        <v>47.820098000000002</v>
      </c>
      <c r="E5501" s="5">
        <v>2</v>
      </c>
      <c r="P5501">
        <v>1</v>
      </c>
      <c r="Q5501" t="str">
        <f>CONCATENATE(C5501,E5501,G5501,I5501)</f>
        <v>2</v>
      </c>
    </row>
    <row r="5502" spans="1:17" x14ac:dyDescent="0.25">
      <c r="A5502">
        <v>6149</v>
      </c>
      <c r="D5502">
        <v>47.800853000000004</v>
      </c>
      <c r="E5502" s="5">
        <v>2</v>
      </c>
      <c r="P5502">
        <v>1</v>
      </c>
      <c r="Q5502" t="str">
        <f>CONCATENATE(C5502,E5502,G5502,I5502)</f>
        <v>2</v>
      </c>
    </row>
    <row r="5503" spans="1:17" x14ac:dyDescent="0.25">
      <c r="A5503">
        <v>6150</v>
      </c>
      <c r="D5503">
        <v>47.792960999999998</v>
      </c>
      <c r="E5503" s="5">
        <v>2</v>
      </c>
      <c r="P5503">
        <v>1</v>
      </c>
      <c r="Q5503" t="str">
        <f>CONCATENATE(C5503,E5503,G5503,I5503)</f>
        <v>2</v>
      </c>
    </row>
    <row r="5504" spans="1:17" x14ac:dyDescent="0.25">
      <c r="A5504">
        <v>6151</v>
      </c>
      <c r="D5504">
        <v>47.797603000000002</v>
      </c>
      <c r="E5504" s="5">
        <v>2</v>
      </c>
      <c r="P5504">
        <v>1</v>
      </c>
      <c r="Q5504" t="str">
        <f>CONCATENATE(C5504,E5504,G5504,I5504)</f>
        <v>2</v>
      </c>
    </row>
    <row r="5505" spans="1:17" x14ac:dyDescent="0.25">
      <c r="A5505">
        <v>6152</v>
      </c>
      <c r="B5505">
        <v>40.228954000000002</v>
      </c>
      <c r="C5505" s="2">
        <v>1</v>
      </c>
      <c r="D5505">
        <v>47.797603000000002</v>
      </c>
      <c r="E5505" s="5">
        <v>2</v>
      </c>
      <c r="P5505">
        <v>2</v>
      </c>
      <c r="Q5505" t="str">
        <f>CONCATENATE(C5505,E5505,G5505,I5505)</f>
        <v>12</v>
      </c>
    </row>
    <row r="5506" spans="1:17" x14ac:dyDescent="0.25">
      <c r="A5506">
        <v>6153</v>
      </c>
      <c r="B5506">
        <v>40.205738000000004</v>
      </c>
      <c r="C5506" s="2">
        <v>1</v>
      </c>
      <c r="D5506">
        <v>47.817726</v>
      </c>
      <c r="E5506" s="5">
        <v>2</v>
      </c>
      <c r="P5506">
        <v>2</v>
      </c>
      <c r="Q5506" t="str">
        <f>CONCATENATE(C5506,E5506,G5506,I5506)</f>
        <v>12</v>
      </c>
    </row>
    <row r="5507" spans="1:17" x14ac:dyDescent="0.25">
      <c r="A5507">
        <v>6154</v>
      </c>
      <c r="B5507">
        <v>40.211929000000005</v>
      </c>
      <c r="C5507" s="2">
        <v>1</v>
      </c>
      <c r="D5507">
        <v>47.765357999999999</v>
      </c>
      <c r="E5507" s="5">
        <v>2</v>
      </c>
      <c r="P5507">
        <v>2</v>
      </c>
      <c r="Q5507" t="str">
        <f>CONCATENATE(C5507,E5507,G5507,I5507)</f>
        <v>12</v>
      </c>
    </row>
    <row r="5508" spans="1:17" x14ac:dyDescent="0.25">
      <c r="A5508">
        <v>6155</v>
      </c>
      <c r="B5508">
        <v>40.220596</v>
      </c>
      <c r="C5508" s="2">
        <v>1</v>
      </c>
      <c r="P5508">
        <v>1</v>
      </c>
      <c r="Q5508" t="str">
        <f>CONCATENATE(C5508,E5508,G5508,I5508)</f>
        <v>1</v>
      </c>
    </row>
    <row r="5509" spans="1:17" x14ac:dyDescent="0.25">
      <c r="A5509">
        <v>6156</v>
      </c>
      <c r="B5509">
        <v>40.244228</v>
      </c>
      <c r="C5509" s="2">
        <v>1</v>
      </c>
      <c r="P5509">
        <v>1</v>
      </c>
      <c r="Q5509" t="str">
        <f>CONCATENATE(C5509,E5509,G5509,I5509)</f>
        <v>1</v>
      </c>
    </row>
    <row r="5510" spans="1:17" x14ac:dyDescent="0.25">
      <c r="A5510">
        <v>6157</v>
      </c>
      <c r="B5510">
        <v>40.220233</v>
      </c>
      <c r="C5510" s="2">
        <v>1</v>
      </c>
      <c r="P5510">
        <v>1</v>
      </c>
      <c r="Q5510" t="str">
        <f>CONCATENATE(C5510,E5510,G5510,I5510)</f>
        <v>1</v>
      </c>
    </row>
    <row r="5511" spans="1:17" x14ac:dyDescent="0.25">
      <c r="A5511">
        <v>6158</v>
      </c>
      <c r="B5511">
        <v>40.199752000000004</v>
      </c>
      <c r="C5511" s="2">
        <v>1</v>
      </c>
      <c r="P5511">
        <v>1</v>
      </c>
      <c r="Q5511" t="str">
        <f>CONCATENATE(C5511,E5511,G5511,I5511)</f>
        <v>1</v>
      </c>
    </row>
    <row r="5512" spans="1:17" x14ac:dyDescent="0.25">
      <c r="A5512">
        <v>6159</v>
      </c>
      <c r="B5512">
        <v>40.231121000000002</v>
      </c>
      <c r="C5512" s="2">
        <v>1</v>
      </c>
      <c r="H5512">
        <v>43.932994000000001</v>
      </c>
      <c r="I5512" s="3">
        <v>4</v>
      </c>
      <c r="P5512">
        <v>2</v>
      </c>
      <c r="Q5512" t="str">
        <f>CONCATENATE(C5512,E5512,G5512,I5512)</f>
        <v>14</v>
      </c>
    </row>
    <row r="5513" spans="1:17" x14ac:dyDescent="0.25">
      <c r="A5513">
        <v>6160</v>
      </c>
      <c r="B5513">
        <v>40.265899000000005</v>
      </c>
      <c r="C5513" s="2">
        <v>1</v>
      </c>
      <c r="H5513">
        <v>43.931602000000005</v>
      </c>
      <c r="I5513" s="3">
        <v>4</v>
      </c>
      <c r="P5513">
        <v>2</v>
      </c>
      <c r="Q5513" t="str">
        <f>CONCATENATE(C5513,E5513,G5513,I5513)</f>
        <v>14</v>
      </c>
    </row>
    <row r="5514" spans="1:17" x14ac:dyDescent="0.25">
      <c r="A5514">
        <v>6161</v>
      </c>
      <c r="B5514">
        <v>40.228954000000002</v>
      </c>
      <c r="C5514" s="2">
        <v>1</v>
      </c>
      <c r="F5514">
        <v>42.233055</v>
      </c>
      <c r="G5514" s="4">
        <v>3</v>
      </c>
      <c r="H5514">
        <v>43.929382000000004</v>
      </c>
      <c r="I5514" s="3">
        <v>4</v>
      </c>
      <c r="P5514">
        <v>3</v>
      </c>
      <c r="Q5514" t="str">
        <f>CONCATENATE(C5514,E5514,G5514,I5514)</f>
        <v>134</v>
      </c>
    </row>
    <row r="5515" spans="1:17" x14ac:dyDescent="0.25">
      <c r="A5515">
        <v>6162</v>
      </c>
      <c r="B5515">
        <v>40.228954000000002</v>
      </c>
      <c r="C5515" s="2">
        <v>1</v>
      </c>
      <c r="F5515">
        <v>42.201995000000004</v>
      </c>
      <c r="G5515" s="4">
        <v>3</v>
      </c>
      <c r="H5515">
        <v>44.028033999999998</v>
      </c>
      <c r="I5515" s="3">
        <v>4</v>
      </c>
      <c r="P5515">
        <v>3</v>
      </c>
      <c r="Q5515" t="str">
        <f>CONCATENATE(C5515,E5515,G5515,I5515)</f>
        <v>134</v>
      </c>
    </row>
    <row r="5516" spans="1:17" x14ac:dyDescent="0.25">
      <c r="A5516">
        <v>6163</v>
      </c>
      <c r="F5516">
        <v>42.271391999999999</v>
      </c>
      <c r="G5516" s="4">
        <v>3</v>
      </c>
      <c r="H5516">
        <v>43.946308000000002</v>
      </c>
      <c r="I5516" s="3">
        <v>4</v>
      </c>
      <c r="P5516">
        <v>2</v>
      </c>
      <c r="Q5516" t="str">
        <f>CONCATENATE(C5516,E5516,G5516,I5516)</f>
        <v>34</v>
      </c>
    </row>
    <row r="5517" spans="1:17" x14ac:dyDescent="0.25">
      <c r="A5517">
        <v>6164</v>
      </c>
      <c r="F5517">
        <v>42.276809</v>
      </c>
      <c r="G5517" s="4">
        <v>3</v>
      </c>
      <c r="H5517">
        <v>43.931549000000004</v>
      </c>
      <c r="I5517" s="3">
        <v>4</v>
      </c>
      <c r="P5517">
        <v>2</v>
      </c>
      <c r="Q5517" t="str">
        <f>CONCATENATE(C5517,E5517,G5517,I5517)</f>
        <v>34</v>
      </c>
    </row>
    <row r="5518" spans="1:17" x14ac:dyDescent="0.25">
      <c r="A5518">
        <v>6165</v>
      </c>
      <c r="F5518">
        <v>42.250442</v>
      </c>
      <c r="G5518" s="4">
        <v>3</v>
      </c>
      <c r="H5518">
        <v>43.968135000000004</v>
      </c>
      <c r="I5518" s="3">
        <v>4</v>
      </c>
      <c r="P5518">
        <v>2</v>
      </c>
      <c r="Q5518" t="str">
        <f>CONCATENATE(C5518,E5518,G5518,I5518)</f>
        <v>34</v>
      </c>
    </row>
    <row r="5519" spans="1:17" x14ac:dyDescent="0.25">
      <c r="A5519">
        <v>6166</v>
      </c>
      <c r="F5519">
        <v>42.194824000000004</v>
      </c>
      <c r="G5519" s="4">
        <v>3</v>
      </c>
      <c r="H5519">
        <v>43.853999999999999</v>
      </c>
      <c r="I5519" s="3">
        <v>4</v>
      </c>
      <c r="P5519">
        <v>2</v>
      </c>
      <c r="Q5519" t="str">
        <f>CONCATENATE(C5519,E5519,G5519,I5519)</f>
        <v>34</v>
      </c>
    </row>
    <row r="5520" spans="1:17" x14ac:dyDescent="0.25">
      <c r="A5520">
        <v>6167</v>
      </c>
      <c r="F5520">
        <v>42.183005999999999</v>
      </c>
      <c r="G5520" s="4">
        <v>3</v>
      </c>
      <c r="H5520">
        <v>43.830424999999998</v>
      </c>
      <c r="I5520" s="3">
        <v>4</v>
      </c>
      <c r="P5520">
        <v>2</v>
      </c>
      <c r="Q5520" t="str">
        <f>CONCATENATE(C5520,E5520,G5520,I5520)</f>
        <v>34</v>
      </c>
    </row>
    <row r="5521" spans="1:17" x14ac:dyDescent="0.25">
      <c r="A5521">
        <v>6168</v>
      </c>
      <c r="D5521">
        <v>26.954127999999997</v>
      </c>
      <c r="E5521" s="5">
        <v>2</v>
      </c>
      <c r="F5521">
        <v>42.215976000000005</v>
      </c>
      <c r="G5521" s="4">
        <v>3</v>
      </c>
      <c r="H5521">
        <v>43.900179999999999</v>
      </c>
      <c r="I5521" s="3">
        <v>4</v>
      </c>
      <c r="P5521">
        <v>3</v>
      </c>
      <c r="Q5521" t="str">
        <f>CONCATENATE(C5521,E5521,G5521,I5521)</f>
        <v>234</v>
      </c>
    </row>
    <row r="5522" spans="1:17" x14ac:dyDescent="0.25">
      <c r="A5522">
        <v>6169</v>
      </c>
      <c r="D5522">
        <v>26.911664999999999</v>
      </c>
      <c r="E5522" s="5">
        <v>2</v>
      </c>
      <c r="F5522">
        <v>42.241619</v>
      </c>
      <c r="G5522" s="4">
        <v>3</v>
      </c>
      <c r="H5522">
        <v>43.932994000000001</v>
      </c>
      <c r="I5522" s="3">
        <v>4</v>
      </c>
      <c r="P5522">
        <v>3</v>
      </c>
      <c r="Q5522" t="str">
        <f>CONCATENATE(C5522,E5522,G5522,I5522)</f>
        <v>234</v>
      </c>
    </row>
    <row r="5523" spans="1:17" x14ac:dyDescent="0.25">
      <c r="A5523">
        <v>6170</v>
      </c>
      <c r="D5523">
        <v>26.893657000000005</v>
      </c>
      <c r="E5523" s="5">
        <v>2</v>
      </c>
      <c r="F5523">
        <v>42.225933000000005</v>
      </c>
      <c r="G5523" s="4">
        <v>3</v>
      </c>
      <c r="P5523">
        <v>2</v>
      </c>
      <c r="Q5523" t="str">
        <f>CONCATENATE(C5523,E5523,G5523,I5523)</f>
        <v>23</v>
      </c>
    </row>
    <row r="5524" spans="1:17" x14ac:dyDescent="0.25">
      <c r="A5524">
        <v>6171</v>
      </c>
      <c r="D5524">
        <v>26.855218000000001</v>
      </c>
      <c r="E5524" s="5">
        <v>2</v>
      </c>
      <c r="F5524">
        <v>42.224903000000005</v>
      </c>
      <c r="G5524" s="4">
        <v>3</v>
      </c>
      <c r="P5524">
        <v>2</v>
      </c>
      <c r="Q5524" t="str">
        <f>CONCATENATE(C5524,E5524,G5524,I5524)</f>
        <v>23</v>
      </c>
    </row>
    <row r="5525" spans="1:17" x14ac:dyDescent="0.25">
      <c r="A5525">
        <v>6172</v>
      </c>
      <c r="D5525">
        <v>26.879106</v>
      </c>
      <c r="E5525" s="5">
        <v>2</v>
      </c>
      <c r="F5525">
        <v>42.150137999999998</v>
      </c>
      <c r="G5525" s="4">
        <v>3</v>
      </c>
      <c r="P5525">
        <v>2</v>
      </c>
      <c r="Q5525" t="str">
        <f>CONCATENATE(C5525,E5525,G5525,I5525)</f>
        <v>23</v>
      </c>
    </row>
    <row r="5526" spans="1:17" x14ac:dyDescent="0.25">
      <c r="A5526">
        <v>6173</v>
      </c>
      <c r="D5526">
        <v>26.888343000000006</v>
      </c>
      <c r="E5526" s="5">
        <v>2</v>
      </c>
      <c r="F5526">
        <v>42.233055</v>
      </c>
      <c r="G5526" s="4">
        <v>3</v>
      </c>
      <c r="P5526">
        <v>2</v>
      </c>
      <c r="Q5526" t="str">
        <f>CONCATENATE(C5526,E5526,G5526,I5526)</f>
        <v>23</v>
      </c>
    </row>
    <row r="5527" spans="1:17" x14ac:dyDescent="0.25">
      <c r="A5527">
        <v>6174</v>
      </c>
      <c r="D5527">
        <v>26.901291999999998</v>
      </c>
      <c r="E5527" s="5">
        <v>2</v>
      </c>
      <c r="P5527">
        <v>1</v>
      </c>
      <c r="Q5527" t="str">
        <f>CONCATENATE(C5527,E5527,G5527,I5527)</f>
        <v>2</v>
      </c>
    </row>
    <row r="5528" spans="1:17" x14ac:dyDescent="0.25">
      <c r="A5528">
        <v>6175</v>
      </c>
      <c r="D5528">
        <v>26.896647999999999</v>
      </c>
      <c r="E5528" s="5">
        <v>2</v>
      </c>
      <c r="P5528">
        <v>1</v>
      </c>
      <c r="Q5528" t="str">
        <f>CONCATENATE(C5528,E5528,G5528,I5528)</f>
        <v>2</v>
      </c>
    </row>
    <row r="5529" spans="1:17" x14ac:dyDescent="0.25">
      <c r="A5529">
        <v>6176</v>
      </c>
      <c r="D5529">
        <v>26.874103000000005</v>
      </c>
      <c r="E5529" s="5">
        <v>2</v>
      </c>
      <c r="P5529">
        <v>1</v>
      </c>
      <c r="Q5529" t="str">
        <f>CONCATENATE(C5529,E5529,G5529,I5529)</f>
        <v>2</v>
      </c>
    </row>
    <row r="5530" spans="1:17" x14ac:dyDescent="0.25">
      <c r="A5530">
        <v>6177</v>
      </c>
      <c r="B5530">
        <v>20.620744000000002</v>
      </c>
      <c r="C5530" s="2">
        <v>1</v>
      </c>
      <c r="D5530">
        <v>26.858209000000002</v>
      </c>
      <c r="E5530" s="5">
        <v>2</v>
      </c>
      <c r="P5530">
        <v>2</v>
      </c>
      <c r="Q5530" t="str">
        <f>CONCATENATE(C5530,E5530,G5530,I5530)</f>
        <v>12</v>
      </c>
    </row>
    <row r="5531" spans="1:17" x14ac:dyDescent="0.25">
      <c r="A5531">
        <v>6178</v>
      </c>
      <c r="B5531">
        <v>20.649481999999999</v>
      </c>
      <c r="C5531" s="2">
        <v>1</v>
      </c>
      <c r="D5531">
        <v>26.879570999999999</v>
      </c>
      <c r="E5531" s="5">
        <v>2</v>
      </c>
      <c r="P5531">
        <v>2</v>
      </c>
      <c r="Q5531" t="str">
        <f>CONCATENATE(C5531,E5531,G5531,I5531)</f>
        <v>12</v>
      </c>
    </row>
    <row r="5532" spans="1:17" x14ac:dyDescent="0.25">
      <c r="A5532">
        <v>6179</v>
      </c>
      <c r="B5532">
        <v>20.606968000000002</v>
      </c>
      <c r="C5532" s="2">
        <v>1</v>
      </c>
      <c r="D5532">
        <v>26.858829</v>
      </c>
      <c r="E5532" s="5">
        <v>2</v>
      </c>
      <c r="P5532">
        <v>2</v>
      </c>
      <c r="Q5532" t="str">
        <f>CONCATENATE(C5532,E5532,G5532,I5532)</f>
        <v>12</v>
      </c>
    </row>
    <row r="5533" spans="1:17" x14ac:dyDescent="0.25">
      <c r="A5533">
        <v>6180</v>
      </c>
      <c r="B5533">
        <v>20.605936</v>
      </c>
      <c r="C5533" s="2">
        <v>1</v>
      </c>
      <c r="D5533">
        <v>26.954127999999997</v>
      </c>
      <c r="E5533" s="5">
        <v>2</v>
      </c>
      <c r="P5533">
        <v>2</v>
      </c>
      <c r="Q5533" t="str">
        <f>CONCATENATE(C5533,E5533,G5533,I5533)</f>
        <v>12</v>
      </c>
    </row>
    <row r="5534" spans="1:17" x14ac:dyDescent="0.25">
      <c r="A5534">
        <v>6181</v>
      </c>
      <c r="B5534">
        <v>20.648296999999999</v>
      </c>
      <c r="C5534" s="2">
        <v>1</v>
      </c>
      <c r="P5534">
        <v>1</v>
      </c>
      <c r="Q5534" t="str">
        <f>CONCATENATE(C5534,E5534,G5534,I5534)</f>
        <v>1</v>
      </c>
    </row>
    <row r="5535" spans="1:17" x14ac:dyDescent="0.25">
      <c r="A5535">
        <v>6182</v>
      </c>
      <c r="B5535">
        <v>20.649897000000003</v>
      </c>
      <c r="C5535" s="2">
        <v>1</v>
      </c>
      <c r="P5535">
        <v>1</v>
      </c>
      <c r="Q5535" t="str">
        <f>CONCATENATE(C5535,E5535,G5535,I5535)</f>
        <v>1</v>
      </c>
    </row>
    <row r="5536" spans="1:17" x14ac:dyDescent="0.25">
      <c r="A5536">
        <v>6183</v>
      </c>
      <c r="B5536">
        <v>20.664239000000002</v>
      </c>
      <c r="C5536" s="2">
        <v>1</v>
      </c>
      <c r="P5536">
        <v>1</v>
      </c>
      <c r="Q5536" t="str">
        <f>CONCATENATE(C5536,E5536,G5536,I5536)</f>
        <v>1</v>
      </c>
    </row>
    <row r="5537" spans="1:17" x14ac:dyDescent="0.25">
      <c r="A5537">
        <v>6184</v>
      </c>
      <c r="B5537">
        <v>20.662125000000003</v>
      </c>
      <c r="C5537" s="2">
        <v>1</v>
      </c>
      <c r="H5537">
        <v>24.969686000000003</v>
      </c>
      <c r="I5537" s="3">
        <v>4</v>
      </c>
      <c r="P5537">
        <v>2</v>
      </c>
      <c r="Q5537" t="str">
        <f>CONCATENATE(C5537,E5537,G5537,I5537)</f>
        <v>14</v>
      </c>
    </row>
    <row r="5538" spans="1:17" x14ac:dyDescent="0.25">
      <c r="A5538">
        <v>6185</v>
      </c>
      <c r="B5538">
        <v>20.672237000000003</v>
      </c>
      <c r="C5538" s="2">
        <v>1</v>
      </c>
      <c r="H5538">
        <v>24.969686000000003</v>
      </c>
      <c r="I5538" s="3">
        <v>4</v>
      </c>
      <c r="P5538">
        <v>2</v>
      </c>
      <c r="Q5538" t="str">
        <f>CONCATENATE(C5538,E5538,G5538,I5538)</f>
        <v>14</v>
      </c>
    </row>
    <row r="5539" spans="1:17" x14ac:dyDescent="0.25">
      <c r="A5539">
        <v>6186</v>
      </c>
      <c r="B5539">
        <v>20.620744000000002</v>
      </c>
      <c r="C5539" s="2">
        <v>1</v>
      </c>
      <c r="H5539">
        <v>24.969686000000003</v>
      </c>
      <c r="I5539" s="3">
        <v>4</v>
      </c>
      <c r="J5539">
        <v>38.501258</v>
      </c>
      <c r="K5539" t="s">
        <v>22</v>
      </c>
      <c r="Q5539" t="str">
        <f>CONCATENATE(C5539,E5539,G5539,I5539)</f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6A4CD-3692-4563-BF1C-DD573826B885}">
  <dimension ref="A1:F5539"/>
  <sheetViews>
    <sheetView workbookViewId="0">
      <selection sqref="A1:H1048576"/>
    </sheetView>
  </sheetViews>
  <sheetFormatPr defaultRowHeight="15" x14ac:dyDescent="0.25"/>
  <cols>
    <col min="1" max="1" width="5" bestFit="1" customWidth="1"/>
    <col min="2" max="2" width="10" bestFit="1" customWidth="1"/>
    <col min="3" max="3" width="9" bestFit="1" customWidth="1"/>
    <col min="4" max="5" width="10" bestFit="1" customWidth="1"/>
    <col min="6" max="6" width="11.140625" bestFit="1" customWidth="1"/>
  </cols>
  <sheetData>
    <row r="1" spans="1:6" x14ac:dyDescent="0.25">
      <c r="A1">
        <v>200</v>
      </c>
      <c r="F1" t="s">
        <v>9</v>
      </c>
    </row>
    <row r="2" spans="1:6" x14ac:dyDescent="0.25">
      <c r="A2">
        <v>1</v>
      </c>
    </row>
    <row r="3" spans="1:6" x14ac:dyDescent="0.25">
      <c r="A3">
        <v>2</v>
      </c>
    </row>
    <row r="4" spans="1:6" x14ac:dyDescent="0.25">
      <c r="A4">
        <v>3</v>
      </c>
      <c r="F4" t="s">
        <v>22</v>
      </c>
    </row>
    <row r="5" spans="1:6" x14ac:dyDescent="0.25">
      <c r="A5">
        <v>4</v>
      </c>
      <c r="B5" s="2">
        <v>1</v>
      </c>
    </row>
    <row r="6" spans="1:6" x14ac:dyDescent="0.25">
      <c r="A6">
        <v>5</v>
      </c>
      <c r="B6" s="2">
        <v>1</v>
      </c>
    </row>
    <row r="7" spans="1:6" x14ac:dyDescent="0.25">
      <c r="A7">
        <v>6</v>
      </c>
      <c r="B7" s="2">
        <v>1</v>
      </c>
    </row>
    <row r="8" spans="1:6" x14ac:dyDescent="0.25">
      <c r="A8">
        <v>7</v>
      </c>
      <c r="B8" s="2">
        <v>1</v>
      </c>
      <c r="E8" s="3">
        <v>4</v>
      </c>
    </row>
    <row r="9" spans="1:6" x14ac:dyDescent="0.25">
      <c r="A9">
        <v>8</v>
      </c>
      <c r="B9" s="2">
        <v>1</v>
      </c>
      <c r="E9" s="3">
        <v>4</v>
      </c>
    </row>
    <row r="10" spans="1:6" x14ac:dyDescent="0.25">
      <c r="A10">
        <v>9</v>
      </c>
      <c r="B10" s="2">
        <v>1</v>
      </c>
      <c r="E10" s="3">
        <v>4</v>
      </c>
    </row>
    <row r="11" spans="1:6" x14ac:dyDescent="0.25">
      <c r="A11">
        <v>10</v>
      </c>
      <c r="B11" s="2">
        <v>1</v>
      </c>
      <c r="E11" s="3">
        <v>4</v>
      </c>
    </row>
    <row r="12" spans="1:6" x14ac:dyDescent="0.25">
      <c r="A12">
        <v>11</v>
      </c>
      <c r="B12" s="2">
        <v>1</v>
      </c>
      <c r="E12" s="3">
        <v>4</v>
      </c>
    </row>
    <row r="13" spans="1:6" x14ac:dyDescent="0.25">
      <c r="A13">
        <v>12</v>
      </c>
      <c r="B13" s="2">
        <v>1</v>
      </c>
      <c r="E13" s="3">
        <v>4</v>
      </c>
    </row>
    <row r="14" spans="1:6" x14ac:dyDescent="0.25">
      <c r="A14">
        <v>13</v>
      </c>
      <c r="B14" s="2">
        <v>1</v>
      </c>
      <c r="E14" s="3">
        <v>4</v>
      </c>
    </row>
    <row r="15" spans="1:6" x14ac:dyDescent="0.25">
      <c r="A15">
        <v>14</v>
      </c>
      <c r="B15" s="2">
        <v>1</v>
      </c>
      <c r="E15" s="3">
        <v>4</v>
      </c>
    </row>
    <row r="16" spans="1:6" x14ac:dyDescent="0.25">
      <c r="A16">
        <v>15</v>
      </c>
      <c r="B16" s="2">
        <v>1</v>
      </c>
      <c r="E16" s="3">
        <v>4</v>
      </c>
    </row>
    <row r="17" spans="1:5" x14ac:dyDescent="0.25">
      <c r="A17">
        <v>16</v>
      </c>
      <c r="B17" s="2">
        <v>1</v>
      </c>
      <c r="E17" s="3">
        <v>4</v>
      </c>
    </row>
    <row r="18" spans="1:5" x14ac:dyDescent="0.25">
      <c r="A18">
        <v>17</v>
      </c>
      <c r="B18" s="2">
        <v>1</v>
      </c>
      <c r="E18" s="3">
        <v>4</v>
      </c>
    </row>
    <row r="19" spans="1:5" x14ac:dyDescent="0.25">
      <c r="A19">
        <v>18</v>
      </c>
      <c r="B19" s="2">
        <v>1</v>
      </c>
      <c r="E19" s="3">
        <v>4</v>
      </c>
    </row>
    <row r="20" spans="1:5" x14ac:dyDescent="0.25">
      <c r="A20">
        <v>19</v>
      </c>
      <c r="E20" s="3">
        <v>4</v>
      </c>
    </row>
    <row r="21" spans="1:5" x14ac:dyDescent="0.25">
      <c r="A21">
        <v>20</v>
      </c>
      <c r="D21" s="4">
        <v>3</v>
      </c>
      <c r="E21" s="3">
        <v>4</v>
      </c>
    </row>
    <row r="22" spans="1:5" x14ac:dyDescent="0.25">
      <c r="A22">
        <v>21</v>
      </c>
      <c r="D22" s="4">
        <v>3</v>
      </c>
    </row>
    <row r="23" spans="1:5" x14ac:dyDescent="0.25">
      <c r="A23">
        <v>22</v>
      </c>
      <c r="C23" s="5">
        <v>2</v>
      </c>
      <c r="D23" s="4">
        <v>3</v>
      </c>
    </row>
    <row r="24" spans="1:5" x14ac:dyDescent="0.25">
      <c r="A24">
        <v>23</v>
      </c>
      <c r="C24" s="5">
        <v>2</v>
      </c>
      <c r="D24" s="4">
        <v>3</v>
      </c>
    </row>
    <row r="25" spans="1:5" x14ac:dyDescent="0.25">
      <c r="A25">
        <v>24</v>
      </c>
      <c r="C25" s="5">
        <v>2</v>
      </c>
      <c r="D25" s="4">
        <v>3</v>
      </c>
    </row>
    <row r="26" spans="1:5" x14ac:dyDescent="0.25">
      <c r="A26">
        <v>25</v>
      </c>
      <c r="C26" s="5">
        <v>2</v>
      </c>
      <c r="D26" s="4">
        <v>3</v>
      </c>
    </row>
    <row r="27" spans="1:5" x14ac:dyDescent="0.25">
      <c r="A27">
        <v>26</v>
      </c>
      <c r="C27" s="5">
        <v>2</v>
      </c>
      <c r="D27" s="4">
        <v>3</v>
      </c>
    </row>
    <row r="28" spans="1:5" x14ac:dyDescent="0.25">
      <c r="A28">
        <v>27</v>
      </c>
      <c r="C28" s="5">
        <v>2</v>
      </c>
      <c r="D28" s="4">
        <v>3</v>
      </c>
    </row>
    <row r="29" spans="1:5" x14ac:dyDescent="0.25">
      <c r="A29">
        <v>28</v>
      </c>
      <c r="C29" s="5">
        <v>2</v>
      </c>
      <c r="D29" s="4">
        <v>3</v>
      </c>
    </row>
    <row r="30" spans="1:5" x14ac:dyDescent="0.25">
      <c r="A30">
        <v>29</v>
      </c>
      <c r="C30" s="5">
        <v>2</v>
      </c>
      <c r="D30" s="4">
        <v>3</v>
      </c>
    </row>
    <row r="31" spans="1:5" x14ac:dyDescent="0.25">
      <c r="A31">
        <v>30</v>
      </c>
      <c r="C31" s="5">
        <v>2</v>
      </c>
      <c r="D31" s="4">
        <v>3</v>
      </c>
    </row>
    <row r="32" spans="1:5" x14ac:dyDescent="0.25">
      <c r="A32">
        <v>31</v>
      </c>
      <c r="C32" s="5">
        <v>2</v>
      </c>
      <c r="D32" s="4">
        <v>3</v>
      </c>
    </row>
    <row r="33" spans="1:5" x14ac:dyDescent="0.25">
      <c r="A33">
        <v>32</v>
      </c>
      <c r="C33" s="5">
        <v>2</v>
      </c>
    </row>
    <row r="34" spans="1:5" x14ac:dyDescent="0.25">
      <c r="A34">
        <v>33</v>
      </c>
      <c r="C34" s="5">
        <v>2</v>
      </c>
    </row>
    <row r="35" spans="1:5" x14ac:dyDescent="0.25">
      <c r="A35">
        <v>34</v>
      </c>
      <c r="C35" s="5">
        <v>2</v>
      </c>
    </row>
    <row r="36" spans="1:5" x14ac:dyDescent="0.25">
      <c r="A36">
        <v>35</v>
      </c>
      <c r="B36" s="2">
        <v>1</v>
      </c>
    </row>
    <row r="37" spans="1:5" x14ac:dyDescent="0.25">
      <c r="A37">
        <v>36</v>
      </c>
      <c r="B37" s="2">
        <v>1</v>
      </c>
      <c r="E37" s="3">
        <v>4</v>
      </c>
    </row>
    <row r="38" spans="1:5" x14ac:dyDescent="0.25">
      <c r="A38">
        <v>37</v>
      </c>
      <c r="B38" s="2">
        <v>1</v>
      </c>
      <c r="E38" s="3">
        <v>4</v>
      </c>
    </row>
    <row r="39" spans="1:5" x14ac:dyDescent="0.25">
      <c r="A39">
        <v>38</v>
      </c>
      <c r="B39" s="2">
        <v>1</v>
      </c>
      <c r="E39" s="3">
        <v>4</v>
      </c>
    </row>
    <row r="40" spans="1:5" x14ac:dyDescent="0.25">
      <c r="A40">
        <v>39</v>
      </c>
      <c r="B40" s="2">
        <v>1</v>
      </c>
      <c r="E40" s="3">
        <v>4</v>
      </c>
    </row>
    <row r="41" spans="1:5" x14ac:dyDescent="0.25">
      <c r="A41">
        <v>40</v>
      </c>
      <c r="B41" s="2">
        <v>1</v>
      </c>
      <c r="E41" s="3">
        <v>4</v>
      </c>
    </row>
    <row r="42" spans="1:5" x14ac:dyDescent="0.25">
      <c r="A42">
        <v>41</v>
      </c>
      <c r="B42" s="2">
        <v>1</v>
      </c>
      <c r="E42" s="3">
        <v>4</v>
      </c>
    </row>
    <row r="43" spans="1:5" x14ac:dyDescent="0.25">
      <c r="A43">
        <v>42</v>
      </c>
      <c r="B43" s="2">
        <v>1</v>
      </c>
      <c r="E43" s="3">
        <v>4</v>
      </c>
    </row>
    <row r="44" spans="1:5" x14ac:dyDescent="0.25">
      <c r="A44">
        <v>43</v>
      </c>
      <c r="B44" s="2">
        <v>1</v>
      </c>
      <c r="E44" s="3">
        <v>4</v>
      </c>
    </row>
    <row r="45" spans="1:5" x14ac:dyDescent="0.25">
      <c r="A45">
        <v>44</v>
      </c>
      <c r="B45" s="2">
        <v>1</v>
      </c>
      <c r="E45" s="3">
        <v>4</v>
      </c>
    </row>
    <row r="46" spans="1:5" x14ac:dyDescent="0.25">
      <c r="A46">
        <v>45</v>
      </c>
      <c r="B46" s="2">
        <v>1</v>
      </c>
      <c r="E46" s="3">
        <v>4</v>
      </c>
    </row>
    <row r="47" spans="1:5" x14ac:dyDescent="0.25">
      <c r="A47">
        <v>46</v>
      </c>
      <c r="B47" s="2">
        <v>1</v>
      </c>
      <c r="E47" s="3">
        <v>4</v>
      </c>
    </row>
    <row r="48" spans="1:5" x14ac:dyDescent="0.25">
      <c r="A48">
        <v>47</v>
      </c>
      <c r="D48" s="4">
        <v>3</v>
      </c>
      <c r="E48" s="3">
        <v>4</v>
      </c>
    </row>
    <row r="49" spans="1:5" x14ac:dyDescent="0.25">
      <c r="A49">
        <v>48</v>
      </c>
      <c r="D49" s="4">
        <v>3</v>
      </c>
      <c r="E49" s="3">
        <v>4</v>
      </c>
    </row>
    <row r="50" spans="1:5" x14ac:dyDescent="0.25">
      <c r="A50">
        <v>49</v>
      </c>
      <c r="D50" s="4">
        <v>3</v>
      </c>
    </row>
    <row r="51" spans="1:5" x14ac:dyDescent="0.25">
      <c r="A51">
        <v>50</v>
      </c>
      <c r="C51" s="5">
        <v>2</v>
      </c>
      <c r="D51" s="4">
        <v>3</v>
      </c>
    </row>
    <row r="52" spans="1:5" x14ac:dyDescent="0.25">
      <c r="A52">
        <v>51</v>
      </c>
      <c r="C52" s="5">
        <v>2</v>
      </c>
      <c r="D52" s="4">
        <v>3</v>
      </c>
    </row>
    <row r="53" spans="1:5" x14ac:dyDescent="0.25">
      <c r="A53">
        <v>52</v>
      </c>
      <c r="C53" s="5">
        <v>2</v>
      </c>
      <c r="D53" s="4">
        <v>3</v>
      </c>
    </row>
    <row r="54" spans="1:5" x14ac:dyDescent="0.25">
      <c r="A54">
        <v>53</v>
      </c>
      <c r="C54" s="5">
        <v>2</v>
      </c>
      <c r="D54" s="4">
        <v>3</v>
      </c>
    </row>
    <row r="55" spans="1:5" x14ac:dyDescent="0.25">
      <c r="A55">
        <v>54</v>
      </c>
      <c r="C55" s="5">
        <v>2</v>
      </c>
      <c r="D55" s="4">
        <v>3</v>
      </c>
    </row>
    <row r="56" spans="1:5" x14ac:dyDescent="0.25">
      <c r="A56">
        <v>55</v>
      </c>
      <c r="C56" s="5">
        <v>2</v>
      </c>
      <c r="D56" s="4">
        <v>3</v>
      </c>
    </row>
    <row r="57" spans="1:5" x14ac:dyDescent="0.25">
      <c r="A57">
        <v>56</v>
      </c>
      <c r="C57" s="5">
        <v>2</v>
      </c>
      <c r="D57" s="4">
        <v>3</v>
      </c>
    </row>
    <row r="58" spans="1:5" x14ac:dyDescent="0.25">
      <c r="A58">
        <v>57</v>
      </c>
      <c r="C58" s="5">
        <v>2</v>
      </c>
      <c r="D58" s="4">
        <v>3</v>
      </c>
    </row>
    <row r="59" spans="1:5" x14ac:dyDescent="0.25">
      <c r="A59">
        <v>58</v>
      </c>
      <c r="C59" s="5">
        <v>2</v>
      </c>
      <c r="D59" s="4">
        <v>3</v>
      </c>
    </row>
    <row r="60" spans="1:5" x14ac:dyDescent="0.25">
      <c r="A60">
        <v>59</v>
      </c>
      <c r="C60" s="5">
        <v>2</v>
      </c>
    </row>
    <row r="61" spans="1:5" x14ac:dyDescent="0.25">
      <c r="A61">
        <v>60</v>
      </c>
      <c r="C61" s="5">
        <v>2</v>
      </c>
    </row>
    <row r="62" spans="1:5" x14ac:dyDescent="0.25">
      <c r="A62">
        <v>61</v>
      </c>
      <c r="C62" s="5">
        <v>2</v>
      </c>
    </row>
    <row r="63" spans="1:5" x14ac:dyDescent="0.25">
      <c r="A63">
        <v>62</v>
      </c>
      <c r="C63" s="5">
        <v>2</v>
      </c>
    </row>
    <row r="64" spans="1:5" x14ac:dyDescent="0.25">
      <c r="A64">
        <v>63</v>
      </c>
    </row>
    <row r="65" spans="1:5" x14ac:dyDescent="0.25">
      <c r="A65">
        <v>64</v>
      </c>
      <c r="B65" s="2">
        <v>1</v>
      </c>
    </row>
    <row r="66" spans="1:5" x14ac:dyDescent="0.25">
      <c r="A66">
        <v>65</v>
      </c>
      <c r="B66" s="2">
        <v>1</v>
      </c>
      <c r="E66" s="3">
        <v>4</v>
      </c>
    </row>
    <row r="67" spans="1:5" x14ac:dyDescent="0.25">
      <c r="A67">
        <v>66</v>
      </c>
      <c r="B67" s="2">
        <v>1</v>
      </c>
      <c r="E67" s="3">
        <v>4</v>
      </c>
    </row>
    <row r="68" spans="1:5" x14ac:dyDescent="0.25">
      <c r="A68">
        <v>67</v>
      </c>
      <c r="B68" s="2">
        <v>1</v>
      </c>
      <c r="E68" s="3">
        <v>4</v>
      </c>
    </row>
    <row r="69" spans="1:5" x14ac:dyDescent="0.25">
      <c r="A69">
        <v>68</v>
      </c>
      <c r="B69" s="2">
        <v>1</v>
      </c>
      <c r="E69" s="3">
        <v>4</v>
      </c>
    </row>
    <row r="70" spans="1:5" x14ac:dyDescent="0.25">
      <c r="A70">
        <v>69</v>
      </c>
      <c r="B70" s="2">
        <v>1</v>
      </c>
      <c r="E70" s="3">
        <v>4</v>
      </c>
    </row>
    <row r="71" spans="1:5" x14ac:dyDescent="0.25">
      <c r="A71">
        <v>70</v>
      </c>
      <c r="B71" s="2">
        <v>1</v>
      </c>
      <c r="E71" s="3">
        <v>4</v>
      </c>
    </row>
    <row r="72" spans="1:5" x14ac:dyDescent="0.25">
      <c r="A72">
        <v>71</v>
      </c>
      <c r="B72" s="2">
        <v>1</v>
      </c>
      <c r="E72" s="3">
        <v>4</v>
      </c>
    </row>
    <row r="73" spans="1:5" x14ac:dyDescent="0.25">
      <c r="A73">
        <v>72</v>
      </c>
      <c r="B73" s="2">
        <v>1</v>
      </c>
      <c r="E73" s="3">
        <v>4</v>
      </c>
    </row>
    <row r="74" spans="1:5" x14ac:dyDescent="0.25">
      <c r="A74">
        <v>73</v>
      </c>
      <c r="B74" s="2">
        <v>1</v>
      </c>
      <c r="E74" s="3">
        <v>4</v>
      </c>
    </row>
    <row r="75" spans="1:5" x14ac:dyDescent="0.25">
      <c r="A75">
        <v>74</v>
      </c>
      <c r="D75" s="4">
        <v>3</v>
      </c>
      <c r="E75" s="3">
        <v>4</v>
      </c>
    </row>
    <row r="76" spans="1:5" x14ac:dyDescent="0.25">
      <c r="A76">
        <v>75</v>
      </c>
      <c r="D76" s="4">
        <v>3</v>
      </c>
      <c r="E76" s="3">
        <v>4</v>
      </c>
    </row>
    <row r="77" spans="1:5" x14ac:dyDescent="0.25">
      <c r="A77">
        <v>76</v>
      </c>
      <c r="D77" s="4">
        <v>3</v>
      </c>
      <c r="E77" s="3">
        <v>4</v>
      </c>
    </row>
    <row r="78" spans="1:5" x14ac:dyDescent="0.25">
      <c r="A78">
        <v>77</v>
      </c>
      <c r="D78" s="4">
        <v>3</v>
      </c>
    </row>
    <row r="79" spans="1:5" x14ac:dyDescent="0.25">
      <c r="A79">
        <v>78</v>
      </c>
      <c r="C79" s="5">
        <v>2</v>
      </c>
      <c r="D79" s="4">
        <v>3</v>
      </c>
    </row>
    <row r="80" spans="1:5" x14ac:dyDescent="0.25">
      <c r="A80">
        <v>79</v>
      </c>
      <c r="C80" s="5">
        <v>2</v>
      </c>
      <c r="D80" s="4">
        <v>3</v>
      </c>
    </row>
    <row r="81" spans="1:5" x14ac:dyDescent="0.25">
      <c r="A81">
        <v>80</v>
      </c>
      <c r="C81" s="5">
        <v>2</v>
      </c>
      <c r="D81" s="4">
        <v>3</v>
      </c>
    </row>
    <row r="82" spans="1:5" x14ac:dyDescent="0.25">
      <c r="A82">
        <v>81</v>
      </c>
      <c r="C82" s="5">
        <v>2</v>
      </c>
      <c r="D82" s="4">
        <v>3</v>
      </c>
    </row>
    <row r="83" spans="1:5" x14ac:dyDescent="0.25">
      <c r="A83">
        <v>82</v>
      </c>
      <c r="C83" s="5">
        <v>2</v>
      </c>
      <c r="D83" s="4">
        <v>3</v>
      </c>
    </row>
    <row r="84" spans="1:5" x14ac:dyDescent="0.25">
      <c r="A84">
        <v>83</v>
      </c>
      <c r="C84" s="5">
        <v>2</v>
      </c>
      <c r="D84" s="4">
        <v>3</v>
      </c>
    </row>
    <row r="85" spans="1:5" x14ac:dyDescent="0.25">
      <c r="A85">
        <v>84</v>
      </c>
      <c r="C85" s="5">
        <v>2</v>
      </c>
      <c r="D85" s="4">
        <v>3</v>
      </c>
    </row>
    <row r="86" spans="1:5" x14ac:dyDescent="0.25">
      <c r="A86">
        <v>85</v>
      </c>
      <c r="C86" s="5">
        <v>2</v>
      </c>
    </row>
    <row r="87" spans="1:5" x14ac:dyDescent="0.25">
      <c r="A87">
        <v>86</v>
      </c>
      <c r="C87" s="5">
        <v>2</v>
      </c>
    </row>
    <row r="88" spans="1:5" x14ac:dyDescent="0.25">
      <c r="A88">
        <v>87</v>
      </c>
      <c r="C88" s="5">
        <v>2</v>
      </c>
    </row>
    <row r="89" spans="1:5" x14ac:dyDescent="0.25">
      <c r="A89">
        <v>88</v>
      </c>
      <c r="C89" s="5">
        <v>2</v>
      </c>
    </row>
    <row r="90" spans="1:5" x14ac:dyDescent="0.25">
      <c r="A90">
        <v>89</v>
      </c>
      <c r="C90" s="5">
        <v>2</v>
      </c>
    </row>
    <row r="91" spans="1:5" x14ac:dyDescent="0.25">
      <c r="A91">
        <v>90</v>
      </c>
      <c r="B91" s="2">
        <v>1</v>
      </c>
    </row>
    <row r="92" spans="1:5" x14ac:dyDescent="0.25">
      <c r="A92">
        <v>91</v>
      </c>
      <c r="B92" s="2">
        <v>1</v>
      </c>
      <c r="E92" s="3">
        <v>4</v>
      </c>
    </row>
    <row r="93" spans="1:5" x14ac:dyDescent="0.25">
      <c r="A93">
        <v>92</v>
      </c>
      <c r="B93" s="2">
        <v>1</v>
      </c>
      <c r="E93" s="3">
        <v>4</v>
      </c>
    </row>
    <row r="94" spans="1:5" x14ac:dyDescent="0.25">
      <c r="A94">
        <v>93</v>
      </c>
      <c r="B94" s="2">
        <v>1</v>
      </c>
      <c r="E94" s="3">
        <v>4</v>
      </c>
    </row>
    <row r="95" spans="1:5" x14ac:dyDescent="0.25">
      <c r="A95">
        <v>94</v>
      </c>
      <c r="B95" s="2">
        <v>1</v>
      </c>
      <c r="E95" s="3">
        <v>4</v>
      </c>
    </row>
    <row r="96" spans="1:5" x14ac:dyDescent="0.25">
      <c r="A96">
        <v>95</v>
      </c>
      <c r="B96" s="2">
        <v>1</v>
      </c>
      <c r="E96" s="3">
        <v>4</v>
      </c>
    </row>
    <row r="97" spans="1:5" x14ac:dyDescent="0.25">
      <c r="A97">
        <v>96</v>
      </c>
      <c r="B97" s="2">
        <v>1</v>
      </c>
      <c r="E97" s="3">
        <v>4</v>
      </c>
    </row>
    <row r="98" spans="1:5" x14ac:dyDescent="0.25">
      <c r="A98">
        <v>97</v>
      </c>
      <c r="B98" s="2">
        <v>1</v>
      </c>
      <c r="E98" s="3">
        <v>4</v>
      </c>
    </row>
    <row r="99" spans="1:5" x14ac:dyDescent="0.25">
      <c r="A99">
        <v>98</v>
      </c>
      <c r="B99" s="2">
        <v>1</v>
      </c>
      <c r="E99" s="3">
        <v>4</v>
      </c>
    </row>
    <row r="100" spans="1:5" x14ac:dyDescent="0.25">
      <c r="A100">
        <v>99</v>
      </c>
      <c r="B100" s="2">
        <v>1</v>
      </c>
      <c r="E100" s="3">
        <v>4</v>
      </c>
    </row>
    <row r="101" spans="1:5" x14ac:dyDescent="0.25">
      <c r="A101">
        <v>100</v>
      </c>
      <c r="B101" s="2">
        <v>1</v>
      </c>
      <c r="D101" s="4">
        <v>3</v>
      </c>
      <c r="E101" s="3">
        <v>4</v>
      </c>
    </row>
    <row r="102" spans="1:5" x14ac:dyDescent="0.25">
      <c r="A102">
        <v>101</v>
      </c>
      <c r="D102" s="4">
        <v>3</v>
      </c>
      <c r="E102" s="3">
        <v>4</v>
      </c>
    </row>
    <row r="103" spans="1:5" x14ac:dyDescent="0.25">
      <c r="A103">
        <v>102</v>
      </c>
      <c r="D103" s="4">
        <v>3</v>
      </c>
      <c r="E103" s="3">
        <v>4</v>
      </c>
    </row>
    <row r="104" spans="1:5" x14ac:dyDescent="0.25">
      <c r="A104">
        <v>103</v>
      </c>
      <c r="C104" s="5">
        <v>2</v>
      </c>
      <c r="D104" s="4">
        <v>3</v>
      </c>
    </row>
    <row r="105" spans="1:5" x14ac:dyDescent="0.25">
      <c r="A105">
        <v>104</v>
      </c>
      <c r="C105" s="5">
        <v>2</v>
      </c>
      <c r="D105" s="4">
        <v>3</v>
      </c>
    </row>
    <row r="106" spans="1:5" x14ac:dyDescent="0.25">
      <c r="A106">
        <v>105</v>
      </c>
      <c r="C106" s="5">
        <v>2</v>
      </c>
      <c r="D106" s="4">
        <v>3</v>
      </c>
    </row>
    <row r="107" spans="1:5" x14ac:dyDescent="0.25">
      <c r="A107">
        <v>106</v>
      </c>
      <c r="C107" s="5">
        <v>2</v>
      </c>
      <c r="D107" s="4">
        <v>3</v>
      </c>
    </row>
    <row r="108" spans="1:5" x14ac:dyDescent="0.25">
      <c r="A108">
        <v>107</v>
      </c>
      <c r="C108" s="5">
        <v>2</v>
      </c>
      <c r="D108" s="4">
        <v>3</v>
      </c>
    </row>
    <row r="109" spans="1:5" x14ac:dyDescent="0.25">
      <c r="A109">
        <v>108</v>
      </c>
      <c r="C109" s="5">
        <v>2</v>
      </c>
      <c r="D109" s="4">
        <v>3</v>
      </c>
    </row>
    <row r="110" spans="1:5" x14ac:dyDescent="0.25">
      <c r="A110">
        <v>109</v>
      </c>
      <c r="C110" s="5">
        <v>2</v>
      </c>
      <c r="D110" s="4">
        <v>3</v>
      </c>
    </row>
    <row r="111" spans="1:5" x14ac:dyDescent="0.25">
      <c r="A111">
        <v>110</v>
      </c>
      <c r="C111" s="5">
        <v>2</v>
      </c>
    </row>
    <row r="112" spans="1:5" x14ac:dyDescent="0.25">
      <c r="A112">
        <v>111</v>
      </c>
      <c r="C112" s="5">
        <v>2</v>
      </c>
    </row>
    <row r="113" spans="1:5" x14ac:dyDescent="0.25">
      <c r="A113">
        <v>112</v>
      </c>
      <c r="C113" s="5">
        <v>2</v>
      </c>
    </row>
    <row r="114" spans="1:5" x14ac:dyDescent="0.25">
      <c r="A114">
        <v>113</v>
      </c>
      <c r="C114" s="5">
        <v>2</v>
      </c>
    </row>
    <row r="115" spans="1:5" x14ac:dyDescent="0.25">
      <c r="A115">
        <v>114</v>
      </c>
      <c r="C115" s="5">
        <v>2</v>
      </c>
    </row>
    <row r="116" spans="1:5" x14ac:dyDescent="0.25">
      <c r="A116">
        <v>115</v>
      </c>
      <c r="B116" s="2">
        <v>1</v>
      </c>
    </row>
    <row r="117" spans="1:5" x14ac:dyDescent="0.25">
      <c r="A117">
        <v>116</v>
      </c>
      <c r="B117" s="2">
        <v>1</v>
      </c>
    </row>
    <row r="118" spans="1:5" x14ac:dyDescent="0.25">
      <c r="A118">
        <v>117</v>
      </c>
      <c r="B118" s="2">
        <v>1</v>
      </c>
    </row>
    <row r="119" spans="1:5" x14ac:dyDescent="0.25">
      <c r="A119">
        <v>118</v>
      </c>
      <c r="B119" s="2">
        <v>1</v>
      </c>
    </row>
    <row r="120" spans="1:5" x14ac:dyDescent="0.25">
      <c r="A120">
        <v>119</v>
      </c>
      <c r="B120" s="2">
        <v>1</v>
      </c>
      <c r="E120" s="3">
        <v>4</v>
      </c>
    </row>
    <row r="121" spans="1:5" x14ac:dyDescent="0.25">
      <c r="A121">
        <v>120</v>
      </c>
      <c r="B121" s="2">
        <v>1</v>
      </c>
      <c r="E121" s="3">
        <v>4</v>
      </c>
    </row>
    <row r="122" spans="1:5" x14ac:dyDescent="0.25">
      <c r="A122">
        <v>121</v>
      </c>
      <c r="B122" s="2">
        <v>1</v>
      </c>
      <c r="E122" s="3">
        <v>4</v>
      </c>
    </row>
    <row r="123" spans="1:5" x14ac:dyDescent="0.25">
      <c r="A123">
        <v>122</v>
      </c>
      <c r="B123" s="2">
        <v>1</v>
      </c>
      <c r="E123" s="3">
        <v>4</v>
      </c>
    </row>
    <row r="124" spans="1:5" x14ac:dyDescent="0.25">
      <c r="A124">
        <v>123</v>
      </c>
      <c r="B124" s="2">
        <v>1</v>
      </c>
      <c r="E124" s="3">
        <v>4</v>
      </c>
    </row>
    <row r="125" spans="1:5" x14ac:dyDescent="0.25">
      <c r="A125">
        <v>124</v>
      </c>
      <c r="B125" s="2">
        <v>1</v>
      </c>
      <c r="D125" s="4">
        <v>3</v>
      </c>
      <c r="E125" s="3">
        <v>4</v>
      </c>
    </row>
    <row r="126" spans="1:5" x14ac:dyDescent="0.25">
      <c r="A126">
        <v>125</v>
      </c>
      <c r="B126" s="2">
        <v>1</v>
      </c>
      <c r="D126" s="4">
        <v>3</v>
      </c>
      <c r="E126" s="3">
        <v>4</v>
      </c>
    </row>
    <row r="127" spans="1:5" x14ac:dyDescent="0.25">
      <c r="A127">
        <v>126</v>
      </c>
      <c r="D127" s="4">
        <v>3</v>
      </c>
      <c r="E127" s="3">
        <v>4</v>
      </c>
    </row>
    <row r="128" spans="1:5" x14ac:dyDescent="0.25">
      <c r="A128">
        <v>127</v>
      </c>
      <c r="D128" s="4">
        <v>3</v>
      </c>
      <c r="E128" s="3">
        <v>4</v>
      </c>
    </row>
    <row r="129" spans="1:5" x14ac:dyDescent="0.25">
      <c r="A129">
        <v>128</v>
      </c>
      <c r="D129" s="4">
        <v>3</v>
      </c>
      <c r="E129" s="3">
        <v>4</v>
      </c>
    </row>
    <row r="130" spans="1:5" x14ac:dyDescent="0.25">
      <c r="A130">
        <v>129</v>
      </c>
      <c r="D130" s="4">
        <v>3</v>
      </c>
    </row>
    <row r="131" spans="1:5" x14ac:dyDescent="0.25">
      <c r="A131">
        <v>130</v>
      </c>
      <c r="C131" s="5">
        <v>2</v>
      </c>
      <c r="D131" s="4">
        <v>3</v>
      </c>
    </row>
    <row r="132" spans="1:5" x14ac:dyDescent="0.25">
      <c r="A132">
        <v>131</v>
      </c>
      <c r="C132" s="5">
        <v>2</v>
      </c>
      <c r="D132" s="4">
        <v>3</v>
      </c>
    </row>
    <row r="133" spans="1:5" x14ac:dyDescent="0.25">
      <c r="A133">
        <v>132</v>
      </c>
      <c r="C133" s="5">
        <v>2</v>
      </c>
      <c r="D133" s="4">
        <v>3</v>
      </c>
    </row>
    <row r="134" spans="1:5" x14ac:dyDescent="0.25">
      <c r="A134">
        <v>133</v>
      </c>
      <c r="C134" s="5">
        <v>2</v>
      </c>
      <c r="D134" s="4">
        <v>3</v>
      </c>
    </row>
    <row r="135" spans="1:5" x14ac:dyDescent="0.25">
      <c r="A135">
        <v>134</v>
      </c>
      <c r="C135" s="5">
        <v>2</v>
      </c>
      <c r="D135" s="4">
        <v>3</v>
      </c>
    </row>
    <row r="136" spans="1:5" x14ac:dyDescent="0.25">
      <c r="A136">
        <v>135</v>
      </c>
      <c r="C136" s="5">
        <v>2</v>
      </c>
    </row>
    <row r="137" spans="1:5" x14ac:dyDescent="0.25">
      <c r="A137">
        <v>136</v>
      </c>
      <c r="C137" s="5">
        <v>2</v>
      </c>
    </row>
    <row r="138" spans="1:5" x14ac:dyDescent="0.25">
      <c r="A138">
        <v>137</v>
      </c>
      <c r="C138" s="5">
        <v>2</v>
      </c>
    </row>
    <row r="139" spans="1:5" x14ac:dyDescent="0.25">
      <c r="A139">
        <v>138</v>
      </c>
      <c r="C139" s="5">
        <v>2</v>
      </c>
    </row>
    <row r="140" spans="1:5" x14ac:dyDescent="0.25">
      <c r="A140">
        <v>139</v>
      </c>
      <c r="B140" s="2">
        <v>1</v>
      </c>
      <c r="C140" s="5">
        <v>2</v>
      </c>
    </row>
    <row r="141" spans="1:5" x14ac:dyDescent="0.25">
      <c r="A141">
        <v>140</v>
      </c>
      <c r="B141" s="2">
        <v>1</v>
      </c>
      <c r="C141" s="5">
        <v>2</v>
      </c>
    </row>
    <row r="142" spans="1:5" x14ac:dyDescent="0.25">
      <c r="A142">
        <v>141</v>
      </c>
      <c r="B142" s="2">
        <v>1</v>
      </c>
      <c r="C142" s="5">
        <v>2</v>
      </c>
    </row>
    <row r="143" spans="1:5" x14ac:dyDescent="0.25">
      <c r="A143">
        <v>142</v>
      </c>
      <c r="B143" s="2">
        <v>1</v>
      </c>
    </row>
    <row r="144" spans="1:5" x14ac:dyDescent="0.25">
      <c r="A144">
        <v>143</v>
      </c>
      <c r="B144" s="2">
        <v>1</v>
      </c>
    </row>
    <row r="145" spans="1:5" x14ac:dyDescent="0.25">
      <c r="A145">
        <v>144</v>
      </c>
      <c r="B145" s="2">
        <v>1</v>
      </c>
      <c r="E145" s="3">
        <v>4</v>
      </c>
    </row>
    <row r="146" spans="1:5" x14ac:dyDescent="0.25">
      <c r="A146">
        <v>145</v>
      </c>
      <c r="B146" s="2">
        <v>1</v>
      </c>
      <c r="E146" s="3">
        <v>4</v>
      </c>
    </row>
    <row r="147" spans="1:5" x14ac:dyDescent="0.25">
      <c r="A147">
        <v>146</v>
      </c>
      <c r="B147" s="2">
        <v>1</v>
      </c>
      <c r="E147" s="3">
        <v>4</v>
      </c>
    </row>
    <row r="148" spans="1:5" x14ac:dyDescent="0.25">
      <c r="A148">
        <v>147</v>
      </c>
      <c r="B148" s="2">
        <v>1</v>
      </c>
      <c r="E148" s="3">
        <v>4</v>
      </c>
    </row>
    <row r="149" spans="1:5" x14ac:dyDescent="0.25">
      <c r="A149">
        <v>148</v>
      </c>
      <c r="B149" s="2">
        <v>1</v>
      </c>
      <c r="E149" s="3">
        <v>4</v>
      </c>
    </row>
    <row r="150" spans="1:5" x14ac:dyDescent="0.25">
      <c r="A150">
        <v>149</v>
      </c>
      <c r="B150" s="2">
        <v>1</v>
      </c>
      <c r="D150" s="4">
        <v>3</v>
      </c>
      <c r="E150" s="3">
        <v>4</v>
      </c>
    </row>
    <row r="151" spans="1:5" x14ac:dyDescent="0.25">
      <c r="A151">
        <v>150</v>
      </c>
      <c r="B151" s="2">
        <v>1</v>
      </c>
      <c r="D151" s="4">
        <v>3</v>
      </c>
      <c r="E151" s="3">
        <v>4</v>
      </c>
    </row>
    <row r="152" spans="1:5" x14ac:dyDescent="0.25">
      <c r="A152">
        <v>151</v>
      </c>
      <c r="D152" s="4">
        <v>3</v>
      </c>
      <c r="E152" s="3">
        <v>4</v>
      </c>
    </row>
    <row r="153" spans="1:5" x14ac:dyDescent="0.25">
      <c r="A153">
        <v>152</v>
      </c>
      <c r="D153" s="4">
        <v>3</v>
      </c>
      <c r="E153" s="3">
        <v>4</v>
      </c>
    </row>
    <row r="154" spans="1:5" x14ac:dyDescent="0.25">
      <c r="A154">
        <v>153</v>
      </c>
      <c r="D154" s="4">
        <v>3</v>
      </c>
      <c r="E154" s="3">
        <v>4</v>
      </c>
    </row>
    <row r="155" spans="1:5" x14ac:dyDescent="0.25">
      <c r="A155">
        <v>154</v>
      </c>
      <c r="D155" s="4">
        <v>3</v>
      </c>
      <c r="E155" s="3">
        <v>4</v>
      </c>
    </row>
    <row r="156" spans="1:5" x14ac:dyDescent="0.25">
      <c r="A156">
        <v>155</v>
      </c>
      <c r="C156" s="5">
        <v>2</v>
      </c>
      <c r="D156" s="4">
        <v>3</v>
      </c>
      <c r="E156" s="3">
        <v>4</v>
      </c>
    </row>
    <row r="157" spans="1:5" x14ac:dyDescent="0.25">
      <c r="A157">
        <v>156</v>
      </c>
      <c r="C157" s="5">
        <v>2</v>
      </c>
      <c r="D157" s="4">
        <v>3</v>
      </c>
    </row>
    <row r="158" spans="1:5" x14ac:dyDescent="0.25">
      <c r="A158">
        <v>157</v>
      </c>
      <c r="C158" s="5">
        <v>2</v>
      </c>
      <c r="D158" s="4">
        <v>3</v>
      </c>
    </row>
    <row r="159" spans="1:5" x14ac:dyDescent="0.25">
      <c r="A159">
        <v>158</v>
      </c>
      <c r="C159" s="5">
        <v>2</v>
      </c>
      <c r="D159" s="4">
        <v>3</v>
      </c>
    </row>
    <row r="160" spans="1:5" x14ac:dyDescent="0.25">
      <c r="A160">
        <v>159</v>
      </c>
      <c r="C160" s="5">
        <v>2</v>
      </c>
      <c r="D160" s="4">
        <v>3</v>
      </c>
    </row>
    <row r="161" spans="1:5" x14ac:dyDescent="0.25">
      <c r="A161">
        <v>160</v>
      </c>
      <c r="C161" s="5">
        <v>2</v>
      </c>
      <c r="D161" s="4">
        <v>3</v>
      </c>
    </row>
    <row r="162" spans="1:5" x14ac:dyDescent="0.25">
      <c r="A162">
        <v>161</v>
      </c>
      <c r="C162" s="5">
        <v>2</v>
      </c>
    </row>
    <row r="163" spans="1:5" x14ac:dyDescent="0.25">
      <c r="A163">
        <v>162</v>
      </c>
      <c r="C163" s="5">
        <v>2</v>
      </c>
    </row>
    <row r="164" spans="1:5" x14ac:dyDescent="0.25">
      <c r="A164">
        <v>163</v>
      </c>
      <c r="C164" s="5">
        <v>2</v>
      </c>
    </row>
    <row r="165" spans="1:5" x14ac:dyDescent="0.25">
      <c r="A165">
        <v>164</v>
      </c>
      <c r="C165" s="5">
        <v>2</v>
      </c>
    </row>
    <row r="166" spans="1:5" x14ac:dyDescent="0.25">
      <c r="A166">
        <v>165</v>
      </c>
      <c r="C166" s="5">
        <v>2</v>
      </c>
    </row>
    <row r="167" spans="1:5" x14ac:dyDescent="0.25">
      <c r="A167">
        <v>166</v>
      </c>
      <c r="B167" s="2">
        <v>1</v>
      </c>
      <c r="C167" s="5">
        <v>2</v>
      </c>
    </row>
    <row r="168" spans="1:5" x14ac:dyDescent="0.25">
      <c r="A168">
        <v>167</v>
      </c>
      <c r="B168" s="2">
        <v>1</v>
      </c>
      <c r="C168" s="5">
        <v>2</v>
      </c>
    </row>
    <row r="169" spans="1:5" x14ac:dyDescent="0.25">
      <c r="A169">
        <v>168</v>
      </c>
      <c r="B169" s="2">
        <v>1</v>
      </c>
    </row>
    <row r="170" spans="1:5" x14ac:dyDescent="0.25">
      <c r="A170">
        <v>169</v>
      </c>
      <c r="B170" s="2">
        <v>1</v>
      </c>
      <c r="E170" s="3">
        <v>4</v>
      </c>
    </row>
    <row r="171" spans="1:5" x14ac:dyDescent="0.25">
      <c r="A171">
        <v>170</v>
      </c>
      <c r="B171" s="2">
        <v>1</v>
      </c>
      <c r="E171" s="3">
        <v>4</v>
      </c>
    </row>
    <row r="172" spans="1:5" x14ac:dyDescent="0.25">
      <c r="A172">
        <v>171</v>
      </c>
      <c r="B172" s="2">
        <v>1</v>
      </c>
      <c r="E172" s="3">
        <v>4</v>
      </c>
    </row>
    <row r="173" spans="1:5" x14ac:dyDescent="0.25">
      <c r="A173">
        <v>172</v>
      </c>
      <c r="B173" s="2">
        <v>1</v>
      </c>
      <c r="E173" s="3">
        <v>4</v>
      </c>
    </row>
    <row r="174" spans="1:5" x14ac:dyDescent="0.25">
      <c r="A174">
        <v>173</v>
      </c>
      <c r="B174" s="2">
        <v>1</v>
      </c>
      <c r="E174" s="3">
        <v>4</v>
      </c>
    </row>
    <row r="175" spans="1:5" x14ac:dyDescent="0.25">
      <c r="A175">
        <v>174</v>
      </c>
      <c r="B175" s="2">
        <v>1</v>
      </c>
      <c r="E175" s="3">
        <v>4</v>
      </c>
    </row>
    <row r="176" spans="1:5" x14ac:dyDescent="0.25">
      <c r="A176">
        <v>175</v>
      </c>
      <c r="B176" s="2">
        <v>1</v>
      </c>
      <c r="E176" s="3">
        <v>4</v>
      </c>
    </row>
    <row r="177" spans="1:5" x14ac:dyDescent="0.25">
      <c r="A177">
        <v>176</v>
      </c>
      <c r="B177" s="2">
        <v>1</v>
      </c>
      <c r="E177" s="3">
        <v>4</v>
      </c>
    </row>
    <row r="178" spans="1:5" x14ac:dyDescent="0.25">
      <c r="A178">
        <v>177</v>
      </c>
      <c r="B178" s="2">
        <v>1</v>
      </c>
      <c r="D178" s="4">
        <v>3</v>
      </c>
      <c r="E178" s="3">
        <v>4</v>
      </c>
    </row>
    <row r="179" spans="1:5" x14ac:dyDescent="0.25">
      <c r="A179">
        <v>178</v>
      </c>
      <c r="D179" s="4">
        <v>3</v>
      </c>
      <c r="E179" s="3">
        <v>4</v>
      </c>
    </row>
    <row r="180" spans="1:5" x14ac:dyDescent="0.25">
      <c r="A180">
        <v>179</v>
      </c>
      <c r="D180" s="4">
        <v>3</v>
      </c>
      <c r="E180" s="3">
        <v>4</v>
      </c>
    </row>
    <row r="181" spans="1:5" x14ac:dyDescent="0.25">
      <c r="A181">
        <v>180</v>
      </c>
      <c r="D181" s="4">
        <v>3</v>
      </c>
      <c r="E181" s="3">
        <v>4</v>
      </c>
    </row>
    <row r="182" spans="1:5" x14ac:dyDescent="0.25">
      <c r="A182">
        <v>181</v>
      </c>
      <c r="D182" s="4">
        <v>3</v>
      </c>
      <c r="E182" s="3">
        <v>4</v>
      </c>
    </row>
    <row r="183" spans="1:5" x14ac:dyDescent="0.25">
      <c r="A183">
        <v>182</v>
      </c>
      <c r="C183" s="5">
        <v>2</v>
      </c>
      <c r="D183" s="4">
        <v>3</v>
      </c>
    </row>
    <row r="184" spans="1:5" x14ac:dyDescent="0.25">
      <c r="A184">
        <v>183</v>
      </c>
      <c r="C184" s="5">
        <v>2</v>
      </c>
      <c r="D184" s="4">
        <v>3</v>
      </c>
    </row>
    <row r="185" spans="1:5" x14ac:dyDescent="0.25">
      <c r="A185">
        <v>184</v>
      </c>
      <c r="C185" s="5">
        <v>2</v>
      </c>
      <c r="D185" s="4">
        <v>3</v>
      </c>
    </row>
    <row r="186" spans="1:5" x14ac:dyDescent="0.25">
      <c r="A186">
        <v>185</v>
      </c>
      <c r="C186" s="5">
        <v>2</v>
      </c>
      <c r="D186" s="4">
        <v>3</v>
      </c>
    </row>
    <row r="187" spans="1:5" x14ac:dyDescent="0.25">
      <c r="A187">
        <v>186</v>
      </c>
      <c r="C187" s="5">
        <v>2</v>
      </c>
      <c r="D187" s="4">
        <v>3</v>
      </c>
    </row>
    <row r="188" spans="1:5" x14ac:dyDescent="0.25">
      <c r="A188">
        <v>187</v>
      </c>
      <c r="C188" s="5">
        <v>2</v>
      </c>
    </row>
    <row r="189" spans="1:5" x14ac:dyDescent="0.25">
      <c r="A189">
        <v>188</v>
      </c>
      <c r="C189" s="5">
        <v>2</v>
      </c>
    </row>
    <row r="190" spans="1:5" x14ac:dyDescent="0.25">
      <c r="A190">
        <v>189</v>
      </c>
      <c r="C190" s="5">
        <v>2</v>
      </c>
    </row>
    <row r="191" spans="1:5" x14ac:dyDescent="0.25">
      <c r="A191">
        <v>190</v>
      </c>
      <c r="C191" s="5">
        <v>2</v>
      </c>
    </row>
    <row r="192" spans="1:5" x14ac:dyDescent="0.25">
      <c r="A192">
        <v>191</v>
      </c>
      <c r="C192" s="5">
        <v>2</v>
      </c>
    </row>
    <row r="193" spans="1:5" x14ac:dyDescent="0.25">
      <c r="A193">
        <v>192</v>
      </c>
      <c r="B193" s="2">
        <v>1</v>
      </c>
      <c r="C193" s="5">
        <v>2</v>
      </c>
    </row>
    <row r="194" spans="1:5" x14ac:dyDescent="0.25">
      <c r="A194">
        <v>193</v>
      </c>
      <c r="B194" s="2">
        <v>1</v>
      </c>
      <c r="C194" s="5">
        <v>2</v>
      </c>
    </row>
    <row r="195" spans="1:5" x14ac:dyDescent="0.25">
      <c r="A195">
        <v>194</v>
      </c>
      <c r="B195" s="2">
        <v>1</v>
      </c>
    </row>
    <row r="196" spans="1:5" x14ac:dyDescent="0.25">
      <c r="A196">
        <v>195</v>
      </c>
      <c r="B196" s="2">
        <v>1</v>
      </c>
    </row>
    <row r="197" spans="1:5" x14ac:dyDescent="0.25">
      <c r="A197">
        <v>196</v>
      </c>
      <c r="B197" s="2">
        <v>1</v>
      </c>
    </row>
    <row r="198" spans="1:5" x14ac:dyDescent="0.25">
      <c r="A198">
        <v>197</v>
      </c>
      <c r="B198" s="2">
        <v>1</v>
      </c>
      <c r="E198" s="3">
        <v>4</v>
      </c>
    </row>
    <row r="199" spans="1:5" x14ac:dyDescent="0.25">
      <c r="A199">
        <v>198</v>
      </c>
      <c r="B199" s="2">
        <v>1</v>
      </c>
      <c r="E199" s="3">
        <v>4</v>
      </c>
    </row>
    <row r="200" spans="1:5" x14ac:dyDescent="0.25">
      <c r="A200">
        <v>199</v>
      </c>
      <c r="B200" s="2">
        <v>1</v>
      </c>
      <c r="E200" s="3">
        <v>4</v>
      </c>
    </row>
    <row r="201" spans="1:5" x14ac:dyDescent="0.25">
      <c r="A201">
        <v>200</v>
      </c>
      <c r="B201" s="2">
        <v>1</v>
      </c>
      <c r="E201" s="3">
        <v>4</v>
      </c>
    </row>
    <row r="202" spans="1:5" x14ac:dyDescent="0.25">
      <c r="A202">
        <v>201</v>
      </c>
      <c r="B202" s="2">
        <v>1</v>
      </c>
      <c r="E202" s="3">
        <v>4</v>
      </c>
    </row>
    <row r="203" spans="1:5" x14ac:dyDescent="0.25">
      <c r="A203">
        <v>202</v>
      </c>
      <c r="B203" s="2">
        <v>1</v>
      </c>
      <c r="D203" s="4">
        <v>3</v>
      </c>
      <c r="E203" s="3">
        <v>4</v>
      </c>
    </row>
    <row r="204" spans="1:5" x14ac:dyDescent="0.25">
      <c r="A204">
        <v>203</v>
      </c>
      <c r="B204" s="2">
        <v>1</v>
      </c>
      <c r="D204" s="4">
        <v>3</v>
      </c>
      <c r="E204" s="3">
        <v>4</v>
      </c>
    </row>
    <row r="205" spans="1:5" x14ac:dyDescent="0.25">
      <c r="A205">
        <v>204</v>
      </c>
      <c r="D205" s="4">
        <v>3</v>
      </c>
      <c r="E205" s="3">
        <v>4</v>
      </c>
    </row>
    <row r="206" spans="1:5" x14ac:dyDescent="0.25">
      <c r="A206">
        <v>205</v>
      </c>
      <c r="D206" s="4">
        <v>3</v>
      </c>
      <c r="E206" s="3">
        <v>4</v>
      </c>
    </row>
    <row r="207" spans="1:5" x14ac:dyDescent="0.25">
      <c r="A207">
        <v>206</v>
      </c>
      <c r="D207" s="4">
        <v>3</v>
      </c>
      <c r="E207" s="3">
        <v>4</v>
      </c>
    </row>
    <row r="208" spans="1:5" x14ac:dyDescent="0.25">
      <c r="A208">
        <v>207</v>
      </c>
      <c r="C208" s="5">
        <v>2</v>
      </c>
      <c r="D208" s="4">
        <v>3</v>
      </c>
    </row>
    <row r="209" spans="1:5" x14ac:dyDescent="0.25">
      <c r="A209">
        <v>208</v>
      </c>
      <c r="C209" s="5">
        <v>2</v>
      </c>
      <c r="D209" s="4">
        <v>3</v>
      </c>
    </row>
    <row r="210" spans="1:5" x14ac:dyDescent="0.25">
      <c r="A210">
        <v>209</v>
      </c>
      <c r="C210" s="5">
        <v>2</v>
      </c>
      <c r="D210" s="4">
        <v>3</v>
      </c>
    </row>
    <row r="211" spans="1:5" x14ac:dyDescent="0.25">
      <c r="A211">
        <v>210</v>
      </c>
      <c r="C211" s="5">
        <v>2</v>
      </c>
      <c r="D211" s="4">
        <v>3</v>
      </c>
    </row>
    <row r="212" spans="1:5" x14ac:dyDescent="0.25">
      <c r="A212">
        <v>211</v>
      </c>
      <c r="C212" s="5">
        <v>2</v>
      </c>
      <c r="D212" s="4">
        <v>3</v>
      </c>
    </row>
    <row r="213" spans="1:5" x14ac:dyDescent="0.25">
      <c r="A213">
        <v>212</v>
      </c>
      <c r="C213" s="5">
        <v>2</v>
      </c>
    </row>
    <row r="214" spans="1:5" x14ac:dyDescent="0.25">
      <c r="A214">
        <v>213</v>
      </c>
      <c r="C214" s="5">
        <v>2</v>
      </c>
    </row>
    <row r="215" spans="1:5" x14ac:dyDescent="0.25">
      <c r="A215">
        <v>214</v>
      </c>
      <c r="C215" s="5">
        <v>2</v>
      </c>
    </row>
    <row r="216" spans="1:5" x14ac:dyDescent="0.25">
      <c r="A216">
        <v>215</v>
      </c>
      <c r="C216" s="5">
        <v>2</v>
      </c>
    </row>
    <row r="217" spans="1:5" x14ac:dyDescent="0.25">
      <c r="A217">
        <v>216</v>
      </c>
      <c r="C217" s="5">
        <v>2</v>
      </c>
    </row>
    <row r="218" spans="1:5" x14ac:dyDescent="0.25">
      <c r="A218">
        <v>217</v>
      </c>
      <c r="C218" s="5">
        <v>2</v>
      </c>
    </row>
    <row r="219" spans="1:5" x14ac:dyDescent="0.25">
      <c r="A219">
        <v>218</v>
      </c>
      <c r="B219" s="2">
        <v>1</v>
      </c>
      <c r="C219" s="5">
        <v>2</v>
      </c>
    </row>
    <row r="220" spans="1:5" x14ac:dyDescent="0.25">
      <c r="A220">
        <v>219</v>
      </c>
      <c r="B220" s="2">
        <v>1</v>
      </c>
    </row>
    <row r="221" spans="1:5" x14ac:dyDescent="0.25">
      <c r="A221">
        <v>220</v>
      </c>
      <c r="B221" s="2">
        <v>1</v>
      </c>
    </row>
    <row r="222" spans="1:5" x14ac:dyDescent="0.25">
      <c r="A222">
        <v>221</v>
      </c>
      <c r="B222" s="2">
        <v>1</v>
      </c>
    </row>
    <row r="223" spans="1:5" x14ac:dyDescent="0.25">
      <c r="A223">
        <v>222</v>
      </c>
      <c r="B223" s="2">
        <v>1</v>
      </c>
    </row>
    <row r="224" spans="1:5" x14ac:dyDescent="0.25">
      <c r="A224">
        <v>223</v>
      </c>
      <c r="B224" s="2">
        <v>1</v>
      </c>
      <c r="E224" s="3">
        <v>4</v>
      </c>
    </row>
    <row r="225" spans="1:5" x14ac:dyDescent="0.25">
      <c r="A225">
        <v>224</v>
      </c>
      <c r="B225" s="2">
        <v>1</v>
      </c>
      <c r="E225" s="3">
        <v>4</v>
      </c>
    </row>
    <row r="226" spans="1:5" x14ac:dyDescent="0.25">
      <c r="A226">
        <v>225</v>
      </c>
      <c r="B226" s="2">
        <v>1</v>
      </c>
      <c r="E226" s="3">
        <v>4</v>
      </c>
    </row>
    <row r="227" spans="1:5" x14ac:dyDescent="0.25">
      <c r="A227">
        <v>226</v>
      </c>
      <c r="B227" s="2">
        <v>1</v>
      </c>
      <c r="E227" s="3">
        <v>4</v>
      </c>
    </row>
    <row r="228" spans="1:5" x14ac:dyDescent="0.25">
      <c r="A228">
        <v>227</v>
      </c>
      <c r="B228" s="2">
        <v>1</v>
      </c>
      <c r="D228" s="4">
        <v>3</v>
      </c>
      <c r="E228" s="3">
        <v>4</v>
      </c>
    </row>
    <row r="229" spans="1:5" x14ac:dyDescent="0.25">
      <c r="A229">
        <v>228</v>
      </c>
      <c r="D229" s="4">
        <v>3</v>
      </c>
      <c r="E229" s="3">
        <v>4</v>
      </c>
    </row>
    <row r="230" spans="1:5" x14ac:dyDescent="0.25">
      <c r="A230">
        <v>229</v>
      </c>
      <c r="D230" s="4">
        <v>3</v>
      </c>
      <c r="E230" s="3">
        <v>4</v>
      </c>
    </row>
    <row r="231" spans="1:5" x14ac:dyDescent="0.25">
      <c r="A231">
        <v>230</v>
      </c>
      <c r="D231" s="4">
        <v>3</v>
      </c>
      <c r="E231" s="3">
        <v>4</v>
      </c>
    </row>
    <row r="232" spans="1:5" x14ac:dyDescent="0.25">
      <c r="A232">
        <v>231</v>
      </c>
      <c r="D232" s="4">
        <v>3</v>
      </c>
      <c r="E232" s="3">
        <v>4</v>
      </c>
    </row>
    <row r="233" spans="1:5" x14ac:dyDescent="0.25">
      <c r="A233">
        <v>232</v>
      </c>
      <c r="C233" s="5">
        <v>2</v>
      </c>
      <c r="D233" s="4">
        <v>3</v>
      </c>
    </row>
    <row r="234" spans="1:5" x14ac:dyDescent="0.25">
      <c r="A234">
        <v>233</v>
      </c>
      <c r="C234" s="5">
        <v>2</v>
      </c>
      <c r="D234" s="4">
        <v>3</v>
      </c>
    </row>
    <row r="235" spans="1:5" x14ac:dyDescent="0.25">
      <c r="A235">
        <v>234</v>
      </c>
      <c r="C235" s="5">
        <v>2</v>
      </c>
      <c r="D235" s="4">
        <v>3</v>
      </c>
    </row>
    <row r="236" spans="1:5" x14ac:dyDescent="0.25">
      <c r="A236">
        <v>235</v>
      </c>
      <c r="C236" s="5">
        <v>2</v>
      </c>
      <c r="D236" s="4">
        <v>3</v>
      </c>
    </row>
    <row r="237" spans="1:5" x14ac:dyDescent="0.25">
      <c r="A237">
        <v>236</v>
      </c>
      <c r="C237" s="5">
        <v>2</v>
      </c>
      <c r="D237" s="4">
        <v>3</v>
      </c>
    </row>
    <row r="238" spans="1:5" x14ac:dyDescent="0.25">
      <c r="A238">
        <v>237</v>
      </c>
      <c r="C238" s="5">
        <v>2</v>
      </c>
    </row>
    <row r="239" spans="1:5" x14ac:dyDescent="0.25">
      <c r="A239">
        <v>238</v>
      </c>
      <c r="C239" s="5">
        <v>2</v>
      </c>
    </row>
    <row r="240" spans="1:5" x14ac:dyDescent="0.25">
      <c r="A240">
        <v>239</v>
      </c>
      <c r="C240" s="5">
        <v>2</v>
      </c>
    </row>
    <row r="241" spans="1:5" x14ac:dyDescent="0.25">
      <c r="A241">
        <v>240</v>
      </c>
      <c r="C241" s="5">
        <v>2</v>
      </c>
    </row>
    <row r="242" spans="1:5" x14ac:dyDescent="0.25">
      <c r="A242">
        <v>241</v>
      </c>
      <c r="C242" s="5">
        <v>2</v>
      </c>
    </row>
    <row r="243" spans="1:5" x14ac:dyDescent="0.25">
      <c r="A243">
        <v>242</v>
      </c>
      <c r="B243" s="2">
        <v>1</v>
      </c>
      <c r="C243" s="5">
        <v>2</v>
      </c>
    </row>
    <row r="244" spans="1:5" x14ac:dyDescent="0.25">
      <c r="A244">
        <v>243</v>
      </c>
      <c r="B244" s="2">
        <v>1</v>
      </c>
      <c r="C244" s="5">
        <v>2</v>
      </c>
    </row>
    <row r="245" spans="1:5" x14ac:dyDescent="0.25">
      <c r="A245">
        <v>244</v>
      </c>
      <c r="B245" s="2">
        <v>1</v>
      </c>
      <c r="C245" s="5">
        <v>2</v>
      </c>
    </row>
    <row r="246" spans="1:5" x14ac:dyDescent="0.25">
      <c r="A246">
        <v>245</v>
      </c>
      <c r="B246" s="2">
        <v>1</v>
      </c>
    </row>
    <row r="247" spans="1:5" x14ac:dyDescent="0.25">
      <c r="A247">
        <v>246</v>
      </c>
      <c r="B247" s="2">
        <v>1</v>
      </c>
    </row>
    <row r="248" spans="1:5" x14ac:dyDescent="0.25">
      <c r="A248">
        <v>247</v>
      </c>
      <c r="B248" s="2">
        <v>1</v>
      </c>
      <c r="E248" s="3">
        <v>4</v>
      </c>
    </row>
    <row r="249" spans="1:5" x14ac:dyDescent="0.25">
      <c r="A249">
        <v>248</v>
      </c>
      <c r="B249" s="2">
        <v>1</v>
      </c>
      <c r="E249" s="3">
        <v>4</v>
      </c>
    </row>
    <row r="250" spans="1:5" x14ac:dyDescent="0.25">
      <c r="A250">
        <v>249</v>
      </c>
      <c r="B250" s="2">
        <v>1</v>
      </c>
      <c r="E250" s="3">
        <v>4</v>
      </c>
    </row>
    <row r="251" spans="1:5" x14ac:dyDescent="0.25">
      <c r="A251">
        <v>250</v>
      </c>
      <c r="B251" s="2">
        <v>1</v>
      </c>
      <c r="E251" s="3">
        <v>4</v>
      </c>
    </row>
    <row r="252" spans="1:5" x14ac:dyDescent="0.25">
      <c r="A252">
        <v>251</v>
      </c>
      <c r="B252" s="2">
        <v>1</v>
      </c>
      <c r="E252" s="3">
        <v>4</v>
      </c>
    </row>
    <row r="253" spans="1:5" x14ac:dyDescent="0.25">
      <c r="A253">
        <v>252</v>
      </c>
      <c r="B253" s="2">
        <v>1</v>
      </c>
      <c r="E253" s="3">
        <v>4</v>
      </c>
    </row>
    <row r="254" spans="1:5" x14ac:dyDescent="0.25">
      <c r="A254">
        <v>253</v>
      </c>
      <c r="B254" s="2">
        <v>1</v>
      </c>
      <c r="D254" s="4">
        <v>3</v>
      </c>
      <c r="E254" s="3">
        <v>4</v>
      </c>
    </row>
    <row r="255" spans="1:5" x14ac:dyDescent="0.25">
      <c r="A255">
        <v>254</v>
      </c>
      <c r="D255" s="4">
        <v>3</v>
      </c>
      <c r="E255" s="3">
        <v>4</v>
      </c>
    </row>
    <row r="256" spans="1:5" x14ac:dyDescent="0.25">
      <c r="A256">
        <v>255</v>
      </c>
      <c r="D256" s="4">
        <v>3</v>
      </c>
      <c r="E256" s="3">
        <v>4</v>
      </c>
    </row>
    <row r="257" spans="1:5" x14ac:dyDescent="0.25">
      <c r="A257">
        <v>256</v>
      </c>
      <c r="D257" s="4">
        <v>3</v>
      </c>
      <c r="E257" s="3">
        <v>4</v>
      </c>
    </row>
    <row r="258" spans="1:5" x14ac:dyDescent="0.25">
      <c r="A258">
        <v>257</v>
      </c>
      <c r="D258" s="4">
        <v>3</v>
      </c>
      <c r="E258" s="3">
        <v>4</v>
      </c>
    </row>
    <row r="259" spans="1:5" x14ac:dyDescent="0.25">
      <c r="A259">
        <v>258</v>
      </c>
      <c r="C259" s="5">
        <v>2</v>
      </c>
      <c r="D259" s="4">
        <v>3</v>
      </c>
    </row>
    <row r="260" spans="1:5" x14ac:dyDescent="0.25">
      <c r="A260">
        <v>259</v>
      </c>
      <c r="C260" s="5">
        <v>2</v>
      </c>
      <c r="D260" s="4">
        <v>3</v>
      </c>
    </row>
    <row r="261" spans="1:5" x14ac:dyDescent="0.25">
      <c r="A261">
        <v>260</v>
      </c>
      <c r="C261" s="5">
        <v>2</v>
      </c>
      <c r="D261" s="4">
        <v>3</v>
      </c>
    </row>
    <row r="262" spans="1:5" x14ac:dyDescent="0.25">
      <c r="A262">
        <v>261</v>
      </c>
      <c r="C262" s="5">
        <v>2</v>
      </c>
      <c r="D262" s="4">
        <v>3</v>
      </c>
    </row>
    <row r="263" spans="1:5" x14ac:dyDescent="0.25">
      <c r="A263">
        <v>262</v>
      </c>
      <c r="C263" s="5">
        <v>2</v>
      </c>
      <c r="D263" s="4">
        <v>3</v>
      </c>
    </row>
    <row r="264" spans="1:5" x14ac:dyDescent="0.25">
      <c r="A264">
        <v>263</v>
      </c>
      <c r="C264" s="5">
        <v>2</v>
      </c>
      <c r="D264" s="4">
        <v>3</v>
      </c>
    </row>
    <row r="265" spans="1:5" x14ac:dyDescent="0.25">
      <c r="A265">
        <v>264</v>
      </c>
      <c r="C265" s="5">
        <v>2</v>
      </c>
      <c r="D265" s="4">
        <v>3</v>
      </c>
    </row>
    <row r="266" spans="1:5" x14ac:dyDescent="0.25">
      <c r="A266">
        <v>265</v>
      </c>
      <c r="C266" s="5">
        <v>2</v>
      </c>
    </row>
    <row r="267" spans="1:5" x14ac:dyDescent="0.25">
      <c r="A267">
        <v>266</v>
      </c>
      <c r="C267" s="5">
        <v>2</v>
      </c>
    </row>
    <row r="268" spans="1:5" x14ac:dyDescent="0.25">
      <c r="A268">
        <v>267</v>
      </c>
      <c r="C268" s="5">
        <v>2</v>
      </c>
    </row>
    <row r="269" spans="1:5" x14ac:dyDescent="0.25">
      <c r="A269">
        <v>268</v>
      </c>
      <c r="C269" s="5">
        <v>2</v>
      </c>
    </row>
    <row r="270" spans="1:5" x14ac:dyDescent="0.25">
      <c r="A270">
        <v>269</v>
      </c>
      <c r="C270" s="5">
        <v>2</v>
      </c>
    </row>
    <row r="271" spans="1:5" x14ac:dyDescent="0.25">
      <c r="A271">
        <v>270</v>
      </c>
      <c r="B271" s="2">
        <v>1</v>
      </c>
      <c r="C271" s="5">
        <v>2</v>
      </c>
    </row>
    <row r="272" spans="1:5" x14ac:dyDescent="0.25">
      <c r="A272">
        <v>271</v>
      </c>
      <c r="B272" s="2">
        <v>1</v>
      </c>
      <c r="C272" s="5">
        <v>2</v>
      </c>
    </row>
    <row r="273" spans="1:6" x14ac:dyDescent="0.25">
      <c r="A273">
        <v>272</v>
      </c>
      <c r="B273" s="2">
        <v>1</v>
      </c>
    </row>
    <row r="274" spans="1:6" x14ac:dyDescent="0.25">
      <c r="A274">
        <v>273</v>
      </c>
      <c r="B274" s="2">
        <v>1</v>
      </c>
      <c r="E274" s="3">
        <v>4</v>
      </c>
    </row>
    <row r="275" spans="1:6" x14ac:dyDescent="0.25">
      <c r="A275">
        <v>274</v>
      </c>
      <c r="B275" s="2">
        <v>1</v>
      </c>
      <c r="E275" s="3">
        <v>4</v>
      </c>
    </row>
    <row r="276" spans="1:6" x14ac:dyDescent="0.25">
      <c r="A276">
        <v>275</v>
      </c>
      <c r="B276" s="2">
        <v>1</v>
      </c>
      <c r="E276" s="3">
        <v>4</v>
      </c>
    </row>
    <row r="277" spans="1:6" x14ac:dyDescent="0.25">
      <c r="A277">
        <v>276</v>
      </c>
      <c r="B277" s="2">
        <v>1</v>
      </c>
      <c r="E277" s="3">
        <v>4</v>
      </c>
    </row>
    <row r="278" spans="1:6" x14ac:dyDescent="0.25">
      <c r="A278">
        <v>277</v>
      </c>
      <c r="B278" s="2">
        <v>1</v>
      </c>
      <c r="E278" s="3">
        <v>4</v>
      </c>
    </row>
    <row r="279" spans="1:6" x14ac:dyDescent="0.25">
      <c r="A279">
        <v>278</v>
      </c>
      <c r="B279" s="2">
        <v>1</v>
      </c>
      <c r="E279" s="3">
        <v>4</v>
      </c>
    </row>
    <row r="280" spans="1:6" x14ac:dyDescent="0.25">
      <c r="A280">
        <v>279</v>
      </c>
      <c r="B280" s="2">
        <v>1</v>
      </c>
      <c r="E280" s="3">
        <v>4</v>
      </c>
    </row>
    <row r="281" spans="1:6" x14ac:dyDescent="0.25">
      <c r="A281">
        <v>280</v>
      </c>
      <c r="B281" s="2">
        <v>1</v>
      </c>
      <c r="E281" s="3">
        <v>4</v>
      </c>
    </row>
    <row r="282" spans="1:6" x14ac:dyDescent="0.25">
      <c r="A282">
        <v>281</v>
      </c>
      <c r="B282" s="2">
        <v>1</v>
      </c>
      <c r="E282" s="3">
        <v>4</v>
      </c>
    </row>
    <row r="283" spans="1:6" x14ac:dyDescent="0.25">
      <c r="A283">
        <v>282</v>
      </c>
      <c r="B283" s="2">
        <v>1</v>
      </c>
      <c r="D283" s="4">
        <v>3</v>
      </c>
      <c r="E283" s="3">
        <v>4</v>
      </c>
    </row>
    <row r="284" spans="1:6" x14ac:dyDescent="0.25">
      <c r="A284">
        <v>283</v>
      </c>
      <c r="B284" s="2">
        <v>1</v>
      </c>
      <c r="D284" s="4">
        <v>3</v>
      </c>
      <c r="E284" s="3">
        <v>4</v>
      </c>
    </row>
    <row r="285" spans="1:6" x14ac:dyDescent="0.25">
      <c r="A285">
        <v>284</v>
      </c>
      <c r="D285" s="4">
        <v>3</v>
      </c>
      <c r="E285" s="3">
        <v>4</v>
      </c>
    </row>
    <row r="286" spans="1:6" x14ac:dyDescent="0.25">
      <c r="A286">
        <v>285</v>
      </c>
      <c r="C286" s="5">
        <v>2</v>
      </c>
      <c r="D286" s="4">
        <v>3</v>
      </c>
      <c r="E286" s="3">
        <v>4</v>
      </c>
      <c r="F286" t="s">
        <v>22</v>
      </c>
    </row>
    <row r="287" spans="1:6" x14ac:dyDescent="0.25">
      <c r="A287">
        <v>318</v>
      </c>
    </row>
    <row r="288" spans="1:6" x14ac:dyDescent="0.25">
      <c r="A288">
        <v>319</v>
      </c>
    </row>
    <row r="289" spans="1:6" x14ac:dyDescent="0.25">
      <c r="A289">
        <v>320</v>
      </c>
      <c r="F289" t="s">
        <v>22</v>
      </c>
    </row>
    <row r="290" spans="1:6" x14ac:dyDescent="0.25">
      <c r="A290">
        <v>321</v>
      </c>
      <c r="B290" s="2">
        <v>1</v>
      </c>
    </row>
    <row r="291" spans="1:6" x14ac:dyDescent="0.25">
      <c r="A291">
        <v>322</v>
      </c>
      <c r="B291" s="2">
        <v>1</v>
      </c>
    </row>
    <row r="292" spans="1:6" x14ac:dyDescent="0.25">
      <c r="A292">
        <v>323</v>
      </c>
      <c r="B292" s="2">
        <v>1</v>
      </c>
    </row>
    <row r="293" spans="1:6" x14ac:dyDescent="0.25">
      <c r="A293">
        <v>324</v>
      </c>
      <c r="B293" s="2">
        <v>1</v>
      </c>
    </row>
    <row r="294" spans="1:6" x14ac:dyDescent="0.25">
      <c r="A294">
        <v>325</v>
      </c>
      <c r="B294" s="2">
        <v>1</v>
      </c>
    </row>
    <row r="295" spans="1:6" x14ac:dyDescent="0.25">
      <c r="A295">
        <v>326</v>
      </c>
      <c r="B295" s="2">
        <v>1</v>
      </c>
    </row>
    <row r="296" spans="1:6" x14ac:dyDescent="0.25">
      <c r="A296">
        <v>327</v>
      </c>
      <c r="B296" s="2">
        <v>1</v>
      </c>
    </row>
    <row r="297" spans="1:6" x14ac:dyDescent="0.25">
      <c r="A297">
        <v>328</v>
      </c>
      <c r="B297" s="2">
        <v>1</v>
      </c>
    </row>
    <row r="298" spans="1:6" x14ac:dyDescent="0.25">
      <c r="A298">
        <v>329</v>
      </c>
      <c r="B298" s="2">
        <v>1</v>
      </c>
    </row>
    <row r="299" spans="1:6" x14ac:dyDescent="0.25">
      <c r="A299">
        <v>330</v>
      </c>
      <c r="B299" s="2">
        <v>1</v>
      </c>
      <c r="C299" s="5">
        <v>2</v>
      </c>
    </row>
    <row r="300" spans="1:6" x14ac:dyDescent="0.25">
      <c r="A300">
        <v>331</v>
      </c>
      <c r="B300" s="2">
        <v>1</v>
      </c>
      <c r="C300" s="5">
        <v>2</v>
      </c>
    </row>
    <row r="301" spans="1:6" x14ac:dyDescent="0.25">
      <c r="A301">
        <v>332</v>
      </c>
      <c r="B301" s="2">
        <v>1</v>
      </c>
      <c r="C301" s="5">
        <v>2</v>
      </c>
    </row>
    <row r="302" spans="1:6" x14ac:dyDescent="0.25">
      <c r="A302">
        <v>333</v>
      </c>
      <c r="C302" s="5">
        <v>2</v>
      </c>
    </row>
    <row r="303" spans="1:6" x14ac:dyDescent="0.25">
      <c r="A303">
        <v>334</v>
      </c>
      <c r="C303" s="5">
        <v>2</v>
      </c>
    </row>
    <row r="304" spans="1:6" x14ac:dyDescent="0.25">
      <c r="A304">
        <v>335</v>
      </c>
      <c r="C304" s="5">
        <v>2</v>
      </c>
    </row>
    <row r="305" spans="1:5" x14ac:dyDescent="0.25">
      <c r="A305">
        <v>336</v>
      </c>
      <c r="C305" s="5">
        <v>2</v>
      </c>
      <c r="D305" s="4">
        <v>3</v>
      </c>
    </row>
    <row r="306" spans="1:5" x14ac:dyDescent="0.25">
      <c r="A306">
        <v>337</v>
      </c>
      <c r="C306" s="5">
        <v>2</v>
      </c>
      <c r="D306" s="4">
        <v>3</v>
      </c>
    </row>
    <row r="307" spans="1:5" x14ac:dyDescent="0.25">
      <c r="A307">
        <v>338</v>
      </c>
      <c r="C307" s="5">
        <v>2</v>
      </c>
      <c r="D307" s="4">
        <v>3</v>
      </c>
    </row>
    <row r="308" spans="1:5" x14ac:dyDescent="0.25">
      <c r="A308">
        <v>339</v>
      </c>
      <c r="C308" s="5">
        <v>2</v>
      </c>
      <c r="D308" s="4">
        <v>3</v>
      </c>
      <c r="E308" s="3">
        <v>4</v>
      </c>
    </row>
    <row r="309" spans="1:5" x14ac:dyDescent="0.25">
      <c r="A309">
        <v>340</v>
      </c>
      <c r="D309" s="4">
        <v>3</v>
      </c>
      <c r="E309" s="3">
        <v>4</v>
      </c>
    </row>
    <row r="310" spans="1:5" x14ac:dyDescent="0.25">
      <c r="A310">
        <v>341</v>
      </c>
      <c r="D310" s="4">
        <v>3</v>
      </c>
      <c r="E310" s="3">
        <v>4</v>
      </c>
    </row>
    <row r="311" spans="1:5" x14ac:dyDescent="0.25">
      <c r="A311">
        <v>342</v>
      </c>
      <c r="D311" s="4">
        <v>3</v>
      </c>
      <c r="E311" s="3">
        <v>4</v>
      </c>
    </row>
    <row r="312" spans="1:5" x14ac:dyDescent="0.25">
      <c r="A312">
        <v>343</v>
      </c>
      <c r="D312" s="4">
        <v>3</v>
      </c>
      <c r="E312" s="3">
        <v>4</v>
      </c>
    </row>
    <row r="313" spans="1:5" x14ac:dyDescent="0.25">
      <c r="A313">
        <v>344</v>
      </c>
      <c r="D313" s="4">
        <v>3</v>
      </c>
      <c r="E313" s="3">
        <v>4</v>
      </c>
    </row>
    <row r="314" spans="1:5" x14ac:dyDescent="0.25">
      <c r="A314">
        <v>345</v>
      </c>
      <c r="D314" s="4">
        <v>3</v>
      </c>
      <c r="E314" s="3">
        <v>4</v>
      </c>
    </row>
    <row r="315" spans="1:5" x14ac:dyDescent="0.25">
      <c r="A315">
        <v>346</v>
      </c>
      <c r="E315" s="3">
        <v>4</v>
      </c>
    </row>
    <row r="316" spans="1:5" x14ac:dyDescent="0.25">
      <c r="A316">
        <v>347</v>
      </c>
      <c r="E316" s="3">
        <v>4</v>
      </c>
    </row>
    <row r="317" spans="1:5" x14ac:dyDescent="0.25">
      <c r="A317">
        <v>348</v>
      </c>
      <c r="B317" s="2">
        <v>1</v>
      </c>
    </row>
    <row r="318" spans="1:5" x14ac:dyDescent="0.25">
      <c r="A318">
        <v>349</v>
      </c>
      <c r="B318" s="2">
        <v>1</v>
      </c>
    </row>
    <row r="319" spans="1:5" x14ac:dyDescent="0.25">
      <c r="A319">
        <v>350</v>
      </c>
      <c r="B319" s="2">
        <v>1</v>
      </c>
    </row>
    <row r="320" spans="1:5" x14ac:dyDescent="0.25">
      <c r="A320">
        <v>351</v>
      </c>
      <c r="B320" s="2">
        <v>1</v>
      </c>
    </row>
    <row r="321" spans="1:5" x14ac:dyDescent="0.25">
      <c r="A321">
        <v>352</v>
      </c>
      <c r="B321" s="2">
        <v>1</v>
      </c>
    </row>
    <row r="322" spans="1:5" x14ac:dyDescent="0.25">
      <c r="A322">
        <v>353</v>
      </c>
      <c r="B322" s="2">
        <v>1</v>
      </c>
    </row>
    <row r="323" spans="1:5" x14ac:dyDescent="0.25">
      <c r="A323">
        <v>354</v>
      </c>
      <c r="B323" s="2">
        <v>1</v>
      </c>
      <c r="C323" s="5">
        <v>2</v>
      </c>
    </row>
    <row r="324" spans="1:5" x14ac:dyDescent="0.25">
      <c r="A324">
        <v>355</v>
      </c>
      <c r="B324" s="2">
        <v>1</v>
      </c>
      <c r="C324" s="5">
        <v>2</v>
      </c>
    </row>
    <row r="325" spans="1:5" x14ac:dyDescent="0.25">
      <c r="A325">
        <v>356</v>
      </c>
      <c r="B325" s="2">
        <v>1</v>
      </c>
      <c r="C325" s="5">
        <v>2</v>
      </c>
    </row>
    <row r="326" spans="1:5" x14ac:dyDescent="0.25">
      <c r="A326">
        <v>357</v>
      </c>
      <c r="C326" s="5">
        <v>2</v>
      </c>
    </row>
    <row r="327" spans="1:5" x14ac:dyDescent="0.25">
      <c r="A327">
        <v>358</v>
      </c>
      <c r="C327" s="5">
        <v>2</v>
      </c>
    </row>
    <row r="328" spans="1:5" x14ac:dyDescent="0.25">
      <c r="A328">
        <v>359</v>
      </c>
      <c r="C328" s="5">
        <v>2</v>
      </c>
    </row>
    <row r="329" spans="1:5" x14ac:dyDescent="0.25">
      <c r="A329">
        <v>360</v>
      </c>
      <c r="C329" s="5">
        <v>2</v>
      </c>
    </row>
    <row r="330" spans="1:5" x14ac:dyDescent="0.25">
      <c r="A330">
        <v>361</v>
      </c>
      <c r="C330" s="5">
        <v>2</v>
      </c>
      <c r="D330" s="4">
        <v>3</v>
      </c>
    </row>
    <row r="331" spans="1:5" x14ac:dyDescent="0.25">
      <c r="A331">
        <v>362</v>
      </c>
      <c r="C331" s="5">
        <v>2</v>
      </c>
      <c r="D331" s="4">
        <v>3</v>
      </c>
    </row>
    <row r="332" spans="1:5" x14ac:dyDescent="0.25">
      <c r="A332">
        <v>363</v>
      </c>
      <c r="D332" s="4">
        <v>3</v>
      </c>
      <c r="E332" s="3">
        <v>4</v>
      </c>
    </row>
    <row r="333" spans="1:5" x14ac:dyDescent="0.25">
      <c r="A333">
        <v>364</v>
      </c>
      <c r="D333" s="4">
        <v>3</v>
      </c>
      <c r="E333" s="3">
        <v>4</v>
      </c>
    </row>
    <row r="334" spans="1:5" x14ac:dyDescent="0.25">
      <c r="A334">
        <v>365</v>
      </c>
      <c r="D334" s="4">
        <v>3</v>
      </c>
      <c r="E334" s="3">
        <v>4</v>
      </c>
    </row>
    <row r="335" spans="1:5" x14ac:dyDescent="0.25">
      <c r="A335">
        <v>366</v>
      </c>
      <c r="D335" s="4">
        <v>3</v>
      </c>
      <c r="E335" s="3">
        <v>4</v>
      </c>
    </row>
    <row r="336" spans="1:5" x14ac:dyDescent="0.25">
      <c r="A336">
        <v>367</v>
      </c>
      <c r="D336" s="4">
        <v>3</v>
      </c>
      <c r="E336" s="3">
        <v>4</v>
      </c>
    </row>
    <row r="337" spans="1:5" x14ac:dyDescent="0.25">
      <c r="A337">
        <v>368</v>
      </c>
      <c r="D337" s="4">
        <v>3</v>
      </c>
      <c r="E337" s="3">
        <v>4</v>
      </c>
    </row>
    <row r="338" spans="1:5" x14ac:dyDescent="0.25">
      <c r="A338">
        <v>369</v>
      </c>
      <c r="D338" s="4">
        <v>3</v>
      </c>
      <c r="E338" s="3">
        <v>4</v>
      </c>
    </row>
    <row r="339" spans="1:5" x14ac:dyDescent="0.25">
      <c r="A339">
        <v>370</v>
      </c>
      <c r="E339" s="3">
        <v>4</v>
      </c>
    </row>
    <row r="340" spans="1:5" x14ac:dyDescent="0.25">
      <c r="A340">
        <v>371</v>
      </c>
      <c r="B340" s="2">
        <v>1</v>
      </c>
    </row>
    <row r="341" spans="1:5" x14ac:dyDescent="0.25">
      <c r="A341">
        <v>372</v>
      </c>
      <c r="B341" s="2">
        <v>1</v>
      </c>
    </row>
    <row r="342" spans="1:5" x14ac:dyDescent="0.25">
      <c r="A342">
        <v>373</v>
      </c>
      <c r="B342" s="2">
        <v>1</v>
      </c>
    </row>
    <row r="343" spans="1:5" x14ac:dyDescent="0.25">
      <c r="A343">
        <v>374</v>
      </c>
      <c r="B343" s="2">
        <v>1</v>
      </c>
    </row>
    <row r="344" spans="1:5" x14ac:dyDescent="0.25">
      <c r="A344">
        <v>375</v>
      </c>
      <c r="B344" s="2">
        <v>1</v>
      </c>
    </row>
    <row r="345" spans="1:5" x14ac:dyDescent="0.25">
      <c r="A345">
        <v>376</v>
      </c>
      <c r="B345" s="2">
        <v>1</v>
      </c>
    </row>
    <row r="346" spans="1:5" x14ac:dyDescent="0.25">
      <c r="A346">
        <v>377</v>
      </c>
      <c r="B346" s="2">
        <v>1</v>
      </c>
      <c r="C346" s="5">
        <v>2</v>
      </c>
    </row>
    <row r="347" spans="1:5" x14ac:dyDescent="0.25">
      <c r="A347">
        <v>378</v>
      </c>
      <c r="B347" s="2">
        <v>1</v>
      </c>
      <c r="C347" s="5">
        <v>2</v>
      </c>
    </row>
    <row r="348" spans="1:5" x14ac:dyDescent="0.25">
      <c r="A348">
        <v>379</v>
      </c>
      <c r="B348" s="2">
        <v>1</v>
      </c>
      <c r="C348" s="5">
        <v>2</v>
      </c>
    </row>
    <row r="349" spans="1:5" x14ac:dyDescent="0.25">
      <c r="A349">
        <v>380</v>
      </c>
      <c r="C349" s="5">
        <v>2</v>
      </c>
    </row>
    <row r="350" spans="1:5" x14ac:dyDescent="0.25">
      <c r="A350">
        <v>381</v>
      </c>
      <c r="C350" s="5">
        <v>2</v>
      </c>
    </row>
    <row r="351" spans="1:5" x14ac:dyDescent="0.25">
      <c r="A351">
        <v>382</v>
      </c>
      <c r="C351" s="5">
        <v>2</v>
      </c>
    </row>
    <row r="352" spans="1:5" x14ac:dyDescent="0.25">
      <c r="A352">
        <v>383</v>
      </c>
      <c r="C352" s="5">
        <v>2</v>
      </c>
    </row>
    <row r="353" spans="1:5" x14ac:dyDescent="0.25">
      <c r="A353">
        <v>384</v>
      </c>
      <c r="C353" s="5">
        <v>2</v>
      </c>
      <c r="D353" s="4">
        <v>3</v>
      </c>
    </row>
    <row r="354" spans="1:5" x14ac:dyDescent="0.25">
      <c r="A354">
        <v>385</v>
      </c>
      <c r="C354" s="5">
        <v>2</v>
      </c>
      <c r="D354" s="4">
        <v>3</v>
      </c>
      <c r="E354" s="3">
        <v>4</v>
      </c>
    </row>
    <row r="355" spans="1:5" x14ac:dyDescent="0.25">
      <c r="A355">
        <v>386</v>
      </c>
      <c r="D355" s="4">
        <v>3</v>
      </c>
      <c r="E355" s="3">
        <v>4</v>
      </c>
    </row>
    <row r="356" spans="1:5" x14ac:dyDescent="0.25">
      <c r="A356">
        <v>387</v>
      </c>
      <c r="D356" s="4">
        <v>3</v>
      </c>
      <c r="E356" s="3">
        <v>4</v>
      </c>
    </row>
    <row r="357" spans="1:5" x14ac:dyDescent="0.25">
      <c r="A357">
        <v>388</v>
      </c>
      <c r="D357" s="4">
        <v>3</v>
      </c>
      <c r="E357" s="3">
        <v>4</v>
      </c>
    </row>
    <row r="358" spans="1:5" x14ac:dyDescent="0.25">
      <c r="A358">
        <v>389</v>
      </c>
      <c r="D358" s="4">
        <v>3</v>
      </c>
      <c r="E358" s="3">
        <v>4</v>
      </c>
    </row>
    <row r="359" spans="1:5" x14ac:dyDescent="0.25">
      <c r="A359">
        <v>390</v>
      </c>
      <c r="D359" s="4">
        <v>3</v>
      </c>
      <c r="E359" s="3">
        <v>4</v>
      </c>
    </row>
    <row r="360" spans="1:5" x14ac:dyDescent="0.25">
      <c r="A360">
        <v>391</v>
      </c>
      <c r="D360" s="4">
        <v>3</v>
      </c>
      <c r="E360" s="3">
        <v>4</v>
      </c>
    </row>
    <row r="361" spans="1:5" x14ac:dyDescent="0.25">
      <c r="A361">
        <v>392</v>
      </c>
      <c r="D361" s="4">
        <v>3</v>
      </c>
      <c r="E361" s="3">
        <v>4</v>
      </c>
    </row>
    <row r="362" spans="1:5" x14ac:dyDescent="0.25">
      <c r="A362">
        <v>393</v>
      </c>
      <c r="E362" s="3">
        <v>4</v>
      </c>
    </row>
    <row r="363" spans="1:5" x14ac:dyDescent="0.25">
      <c r="A363">
        <v>394</v>
      </c>
      <c r="B363" s="2">
        <v>1</v>
      </c>
      <c r="E363" s="3">
        <v>4</v>
      </c>
    </row>
    <row r="364" spans="1:5" x14ac:dyDescent="0.25">
      <c r="A364">
        <v>395</v>
      </c>
      <c r="B364" s="2">
        <v>1</v>
      </c>
    </row>
    <row r="365" spans="1:5" x14ac:dyDescent="0.25">
      <c r="A365">
        <v>396</v>
      </c>
      <c r="B365" s="2">
        <v>1</v>
      </c>
    </row>
    <row r="366" spans="1:5" x14ac:dyDescent="0.25">
      <c r="A366">
        <v>397</v>
      </c>
      <c r="B366" s="2">
        <v>1</v>
      </c>
    </row>
    <row r="367" spans="1:5" x14ac:dyDescent="0.25">
      <c r="A367">
        <v>398</v>
      </c>
      <c r="B367" s="2">
        <v>1</v>
      </c>
    </row>
    <row r="368" spans="1:5" x14ac:dyDescent="0.25">
      <c r="A368">
        <v>399</v>
      </c>
      <c r="B368" s="2">
        <v>1</v>
      </c>
    </row>
    <row r="369" spans="1:5" x14ac:dyDescent="0.25">
      <c r="A369">
        <v>400</v>
      </c>
      <c r="B369" s="2">
        <v>1</v>
      </c>
      <c r="C369" s="5">
        <v>2</v>
      </c>
    </row>
    <row r="370" spans="1:5" x14ac:dyDescent="0.25">
      <c r="A370">
        <v>401</v>
      </c>
      <c r="B370" s="2">
        <v>1</v>
      </c>
      <c r="C370" s="5">
        <v>2</v>
      </c>
    </row>
    <row r="371" spans="1:5" x14ac:dyDescent="0.25">
      <c r="A371">
        <v>402</v>
      </c>
      <c r="B371" s="2">
        <v>1</v>
      </c>
      <c r="C371" s="5">
        <v>2</v>
      </c>
    </row>
    <row r="372" spans="1:5" x14ac:dyDescent="0.25">
      <c r="A372">
        <v>403</v>
      </c>
      <c r="C372" s="5">
        <v>2</v>
      </c>
    </row>
    <row r="373" spans="1:5" x14ac:dyDescent="0.25">
      <c r="A373">
        <v>404</v>
      </c>
      <c r="C373" s="5">
        <v>2</v>
      </c>
    </row>
    <row r="374" spans="1:5" x14ac:dyDescent="0.25">
      <c r="A374">
        <v>405</v>
      </c>
      <c r="C374" s="5">
        <v>2</v>
      </c>
    </row>
    <row r="375" spans="1:5" x14ac:dyDescent="0.25">
      <c r="A375">
        <v>406</v>
      </c>
      <c r="C375" s="5">
        <v>2</v>
      </c>
    </row>
    <row r="376" spans="1:5" x14ac:dyDescent="0.25">
      <c r="A376">
        <v>407</v>
      </c>
      <c r="C376" s="5">
        <v>2</v>
      </c>
      <c r="D376" s="4">
        <v>3</v>
      </c>
    </row>
    <row r="377" spans="1:5" x14ac:dyDescent="0.25">
      <c r="A377">
        <v>408</v>
      </c>
      <c r="C377" s="5">
        <v>2</v>
      </c>
      <c r="D377" s="4">
        <v>3</v>
      </c>
    </row>
    <row r="378" spans="1:5" x14ac:dyDescent="0.25">
      <c r="A378">
        <v>409</v>
      </c>
      <c r="D378" s="4">
        <v>3</v>
      </c>
      <c r="E378" s="3">
        <v>4</v>
      </c>
    </row>
    <row r="379" spans="1:5" x14ac:dyDescent="0.25">
      <c r="A379">
        <v>410</v>
      </c>
      <c r="D379" s="4">
        <v>3</v>
      </c>
      <c r="E379" s="3">
        <v>4</v>
      </c>
    </row>
    <row r="380" spans="1:5" x14ac:dyDescent="0.25">
      <c r="A380">
        <v>411</v>
      </c>
      <c r="D380" s="4">
        <v>3</v>
      </c>
      <c r="E380" s="3">
        <v>4</v>
      </c>
    </row>
    <row r="381" spans="1:5" x14ac:dyDescent="0.25">
      <c r="A381">
        <v>412</v>
      </c>
      <c r="D381" s="4">
        <v>3</v>
      </c>
      <c r="E381" s="3">
        <v>4</v>
      </c>
    </row>
    <row r="382" spans="1:5" x14ac:dyDescent="0.25">
      <c r="A382">
        <v>413</v>
      </c>
      <c r="D382" s="4">
        <v>3</v>
      </c>
      <c r="E382" s="3">
        <v>4</v>
      </c>
    </row>
    <row r="383" spans="1:5" x14ac:dyDescent="0.25">
      <c r="A383">
        <v>414</v>
      </c>
      <c r="D383" s="4">
        <v>3</v>
      </c>
      <c r="E383" s="3">
        <v>4</v>
      </c>
    </row>
    <row r="384" spans="1:5" x14ac:dyDescent="0.25">
      <c r="A384">
        <v>415</v>
      </c>
      <c r="D384" s="4">
        <v>3</v>
      </c>
      <c r="E384" s="3">
        <v>4</v>
      </c>
    </row>
    <row r="385" spans="1:5" x14ac:dyDescent="0.25">
      <c r="A385">
        <v>416</v>
      </c>
      <c r="D385" s="4">
        <v>3</v>
      </c>
      <c r="E385" s="3">
        <v>4</v>
      </c>
    </row>
    <row r="386" spans="1:5" x14ac:dyDescent="0.25">
      <c r="A386">
        <v>417</v>
      </c>
      <c r="B386" s="2">
        <v>1</v>
      </c>
      <c r="E386" s="3">
        <v>4</v>
      </c>
    </row>
    <row r="387" spans="1:5" x14ac:dyDescent="0.25">
      <c r="A387">
        <v>418</v>
      </c>
      <c r="B387" s="2">
        <v>1</v>
      </c>
    </row>
    <row r="388" spans="1:5" x14ac:dyDescent="0.25">
      <c r="A388">
        <v>419</v>
      </c>
      <c r="B388" s="2">
        <v>1</v>
      </c>
    </row>
    <row r="389" spans="1:5" x14ac:dyDescent="0.25">
      <c r="A389">
        <v>420</v>
      </c>
      <c r="B389" s="2">
        <v>1</v>
      </c>
    </row>
    <row r="390" spans="1:5" x14ac:dyDescent="0.25">
      <c r="A390">
        <v>421</v>
      </c>
      <c r="B390" s="2">
        <v>1</v>
      </c>
    </row>
    <row r="391" spans="1:5" x14ac:dyDescent="0.25">
      <c r="A391">
        <v>422</v>
      </c>
      <c r="B391" s="2">
        <v>1</v>
      </c>
    </row>
    <row r="392" spans="1:5" x14ac:dyDescent="0.25">
      <c r="A392">
        <v>423</v>
      </c>
      <c r="B392" s="2">
        <v>1</v>
      </c>
      <c r="C392" s="5">
        <v>2</v>
      </c>
    </row>
    <row r="393" spans="1:5" x14ac:dyDescent="0.25">
      <c r="A393">
        <v>424</v>
      </c>
      <c r="B393" s="2">
        <v>1</v>
      </c>
      <c r="C393" s="5">
        <v>2</v>
      </c>
    </row>
    <row r="394" spans="1:5" x14ac:dyDescent="0.25">
      <c r="A394">
        <v>425</v>
      </c>
      <c r="B394" s="2">
        <v>1</v>
      </c>
      <c r="C394" s="5">
        <v>2</v>
      </c>
    </row>
    <row r="395" spans="1:5" x14ac:dyDescent="0.25">
      <c r="A395">
        <v>426</v>
      </c>
      <c r="B395" s="2">
        <v>1</v>
      </c>
      <c r="C395" s="5">
        <v>2</v>
      </c>
    </row>
    <row r="396" spans="1:5" x14ac:dyDescent="0.25">
      <c r="A396">
        <v>427</v>
      </c>
      <c r="C396" s="5">
        <v>2</v>
      </c>
    </row>
    <row r="397" spans="1:5" x14ac:dyDescent="0.25">
      <c r="A397">
        <v>428</v>
      </c>
      <c r="C397" s="5">
        <v>2</v>
      </c>
    </row>
    <row r="398" spans="1:5" x14ac:dyDescent="0.25">
      <c r="A398">
        <v>429</v>
      </c>
      <c r="C398" s="5">
        <v>2</v>
      </c>
    </row>
    <row r="399" spans="1:5" x14ac:dyDescent="0.25">
      <c r="A399">
        <v>430</v>
      </c>
      <c r="C399" s="5">
        <v>2</v>
      </c>
    </row>
    <row r="400" spans="1:5" x14ac:dyDescent="0.25">
      <c r="A400">
        <v>431</v>
      </c>
      <c r="C400" s="5">
        <v>2</v>
      </c>
      <c r="D400" s="4">
        <v>3</v>
      </c>
    </row>
    <row r="401" spans="1:5" x14ac:dyDescent="0.25">
      <c r="A401">
        <v>432</v>
      </c>
      <c r="C401" s="5">
        <v>2</v>
      </c>
      <c r="D401" s="4">
        <v>3</v>
      </c>
    </row>
    <row r="402" spans="1:5" x14ac:dyDescent="0.25">
      <c r="A402">
        <v>433</v>
      </c>
      <c r="D402" s="4">
        <v>3</v>
      </c>
    </row>
    <row r="403" spans="1:5" x14ac:dyDescent="0.25">
      <c r="A403">
        <v>434</v>
      </c>
      <c r="D403" s="4">
        <v>3</v>
      </c>
      <c r="E403" s="3">
        <v>4</v>
      </c>
    </row>
    <row r="404" spans="1:5" x14ac:dyDescent="0.25">
      <c r="A404">
        <v>435</v>
      </c>
      <c r="D404" s="4">
        <v>3</v>
      </c>
      <c r="E404" s="3">
        <v>4</v>
      </c>
    </row>
    <row r="405" spans="1:5" x14ac:dyDescent="0.25">
      <c r="A405">
        <v>436</v>
      </c>
      <c r="D405" s="4">
        <v>3</v>
      </c>
      <c r="E405" s="3">
        <v>4</v>
      </c>
    </row>
    <row r="406" spans="1:5" x14ac:dyDescent="0.25">
      <c r="A406">
        <v>437</v>
      </c>
      <c r="D406" s="4">
        <v>3</v>
      </c>
      <c r="E406" s="3">
        <v>4</v>
      </c>
    </row>
    <row r="407" spans="1:5" x14ac:dyDescent="0.25">
      <c r="A407">
        <v>438</v>
      </c>
      <c r="D407" s="4">
        <v>3</v>
      </c>
      <c r="E407" s="3">
        <v>4</v>
      </c>
    </row>
    <row r="408" spans="1:5" x14ac:dyDescent="0.25">
      <c r="A408">
        <v>439</v>
      </c>
      <c r="B408" s="2">
        <v>1</v>
      </c>
      <c r="D408" s="4">
        <v>3</v>
      </c>
      <c r="E408" s="3">
        <v>4</v>
      </c>
    </row>
    <row r="409" spans="1:5" x14ac:dyDescent="0.25">
      <c r="A409">
        <v>440</v>
      </c>
      <c r="B409" s="2">
        <v>1</v>
      </c>
      <c r="E409" s="3">
        <v>4</v>
      </c>
    </row>
    <row r="410" spans="1:5" x14ac:dyDescent="0.25">
      <c r="A410">
        <v>441</v>
      </c>
      <c r="B410" s="2">
        <v>1</v>
      </c>
      <c r="E410" s="3">
        <v>4</v>
      </c>
    </row>
    <row r="411" spans="1:5" x14ac:dyDescent="0.25">
      <c r="A411">
        <v>442</v>
      </c>
      <c r="B411" s="2">
        <v>1</v>
      </c>
      <c r="E411" s="3">
        <v>4</v>
      </c>
    </row>
    <row r="412" spans="1:5" x14ac:dyDescent="0.25">
      <c r="A412">
        <v>443</v>
      </c>
      <c r="B412" s="2">
        <v>1</v>
      </c>
      <c r="E412" s="3">
        <v>4</v>
      </c>
    </row>
    <row r="413" spans="1:5" x14ac:dyDescent="0.25">
      <c r="A413">
        <v>444</v>
      </c>
      <c r="B413" s="2">
        <v>1</v>
      </c>
    </row>
    <row r="414" spans="1:5" x14ac:dyDescent="0.25">
      <c r="A414">
        <v>445</v>
      </c>
      <c r="B414" s="2">
        <v>1</v>
      </c>
    </row>
    <row r="415" spans="1:5" x14ac:dyDescent="0.25">
      <c r="A415">
        <v>446</v>
      </c>
      <c r="B415" s="2">
        <v>1</v>
      </c>
    </row>
    <row r="416" spans="1:5" x14ac:dyDescent="0.25">
      <c r="A416">
        <v>447</v>
      </c>
      <c r="B416" s="2">
        <v>1</v>
      </c>
      <c r="C416" s="5">
        <v>2</v>
      </c>
    </row>
    <row r="417" spans="1:5" x14ac:dyDescent="0.25">
      <c r="A417">
        <v>448</v>
      </c>
      <c r="B417" s="2">
        <v>1</v>
      </c>
      <c r="C417" s="5">
        <v>2</v>
      </c>
    </row>
    <row r="418" spans="1:5" x14ac:dyDescent="0.25">
      <c r="A418">
        <v>449</v>
      </c>
      <c r="B418" s="2">
        <v>1</v>
      </c>
      <c r="C418" s="5">
        <v>2</v>
      </c>
    </row>
    <row r="419" spans="1:5" x14ac:dyDescent="0.25">
      <c r="A419">
        <v>450</v>
      </c>
      <c r="C419" s="5">
        <v>2</v>
      </c>
    </row>
    <row r="420" spans="1:5" x14ac:dyDescent="0.25">
      <c r="A420">
        <v>451</v>
      </c>
      <c r="C420" s="5">
        <v>2</v>
      </c>
    </row>
    <row r="421" spans="1:5" x14ac:dyDescent="0.25">
      <c r="A421">
        <v>452</v>
      </c>
      <c r="C421" s="5">
        <v>2</v>
      </c>
    </row>
    <row r="422" spans="1:5" x14ac:dyDescent="0.25">
      <c r="A422">
        <v>453</v>
      </c>
      <c r="C422" s="5">
        <v>2</v>
      </c>
    </row>
    <row r="423" spans="1:5" x14ac:dyDescent="0.25">
      <c r="A423">
        <v>454</v>
      </c>
      <c r="C423" s="5">
        <v>2</v>
      </c>
    </row>
    <row r="424" spans="1:5" x14ac:dyDescent="0.25">
      <c r="A424">
        <v>455</v>
      </c>
      <c r="C424" s="5">
        <v>2</v>
      </c>
      <c r="D424" s="4">
        <v>3</v>
      </c>
    </row>
    <row r="425" spans="1:5" x14ac:dyDescent="0.25">
      <c r="A425">
        <v>456</v>
      </c>
      <c r="C425" s="5">
        <v>2</v>
      </c>
      <c r="D425" s="4">
        <v>3</v>
      </c>
    </row>
    <row r="426" spans="1:5" x14ac:dyDescent="0.25">
      <c r="A426">
        <v>457</v>
      </c>
      <c r="D426" s="4">
        <v>3</v>
      </c>
      <c r="E426" s="3">
        <v>4</v>
      </c>
    </row>
    <row r="427" spans="1:5" x14ac:dyDescent="0.25">
      <c r="A427">
        <v>458</v>
      </c>
      <c r="D427" s="4">
        <v>3</v>
      </c>
      <c r="E427" s="3">
        <v>4</v>
      </c>
    </row>
    <row r="428" spans="1:5" x14ac:dyDescent="0.25">
      <c r="A428">
        <v>459</v>
      </c>
      <c r="D428" s="4">
        <v>3</v>
      </c>
      <c r="E428" s="3">
        <v>4</v>
      </c>
    </row>
    <row r="429" spans="1:5" x14ac:dyDescent="0.25">
      <c r="A429">
        <v>460</v>
      </c>
      <c r="D429" s="4">
        <v>3</v>
      </c>
      <c r="E429" s="3">
        <v>4</v>
      </c>
    </row>
    <row r="430" spans="1:5" x14ac:dyDescent="0.25">
      <c r="A430">
        <v>461</v>
      </c>
      <c r="D430" s="4">
        <v>3</v>
      </c>
      <c r="E430" s="3">
        <v>4</v>
      </c>
    </row>
    <row r="431" spans="1:5" x14ac:dyDescent="0.25">
      <c r="A431">
        <v>462</v>
      </c>
      <c r="D431" s="4">
        <v>3</v>
      </c>
      <c r="E431" s="3">
        <v>4</v>
      </c>
    </row>
    <row r="432" spans="1:5" x14ac:dyDescent="0.25">
      <c r="A432">
        <v>463</v>
      </c>
      <c r="D432" s="4">
        <v>3</v>
      </c>
      <c r="E432" s="3">
        <v>4</v>
      </c>
    </row>
    <row r="433" spans="1:5" x14ac:dyDescent="0.25">
      <c r="A433">
        <v>464</v>
      </c>
      <c r="B433" s="2">
        <v>1</v>
      </c>
      <c r="D433" s="4">
        <v>3</v>
      </c>
      <c r="E433" s="3">
        <v>4</v>
      </c>
    </row>
    <row r="434" spans="1:5" x14ac:dyDescent="0.25">
      <c r="A434">
        <v>465</v>
      </c>
      <c r="B434" s="2">
        <v>1</v>
      </c>
      <c r="E434" s="3">
        <v>4</v>
      </c>
    </row>
    <row r="435" spans="1:5" x14ac:dyDescent="0.25">
      <c r="A435">
        <v>466</v>
      </c>
      <c r="B435" s="2">
        <v>1</v>
      </c>
      <c r="E435" s="3">
        <v>4</v>
      </c>
    </row>
    <row r="436" spans="1:5" x14ac:dyDescent="0.25">
      <c r="A436">
        <v>467</v>
      </c>
      <c r="B436" s="2">
        <v>1</v>
      </c>
      <c r="E436" s="3">
        <v>4</v>
      </c>
    </row>
    <row r="437" spans="1:5" x14ac:dyDescent="0.25">
      <c r="A437">
        <v>468</v>
      </c>
      <c r="B437" s="2">
        <v>1</v>
      </c>
    </row>
    <row r="438" spans="1:5" x14ac:dyDescent="0.25">
      <c r="A438">
        <v>469</v>
      </c>
      <c r="B438" s="2">
        <v>1</v>
      </c>
    </row>
    <row r="439" spans="1:5" x14ac:dyDescent="0.25">
      <c r="A439">
        <v>470</v>
      </c>
      <c r="B439" s="2">
        <v>1</v>
      </c>
    </row>
    <row r="440" spans="1:5" x14ac:dyDescent="0.25">
      <c r="A440">
        <v>471</v>
      </c>
      <c r="B440" s="2">
        <v>1</v>
      </c>
    </row>
    <row r="441" spans="1:5" x14ac:dyDescent="0.25">
      <c r="A441">
        <v>472</v>
      </c>
      <c r="B441" s="2">
        <v>1</v>
      </c>
      <c r="C441" s="5">
        <v>2</v>
      </c>
    </row>
    <row r="442" spans="1:5" x14ac:dyDescent="0.25">
      <c r="A442">
        <v>473</v>
      </c>
      <c r="B442" s="2">
        <v>1</v>
      </c>
      <c r="C442" s="5">
        <v>2</v>
      </c>
    </row>
    <row r="443" spans="1:5" x14ac:dyDescent="0.25">
      <c r="A443">
        <v>474</v>
      </c>
      <c r="B443" s="2">
        <v>1</v>
      </c>
      <c r="C443" s="5">
        <v>2</v>
      </c>
    </row>
    <row r="444" spans="1:5" x14ac:dyDescent="0.25">
      <c r="A444">
        <v>475</v>
      </c>
      <c r="B444" s="2">
        <v>1</v>
      </c>
      <c r="C444" s="5">
        <v>2</v>
      </c>
    </row>
    <row r="445" spans="1:5" x14ac:dyDescent="0.25">
      <c r="A445">
        <v>476</v>
      </c>
      <c r="C445" s="5">
        <v>2</v>
      </c>
    </row>
    <row r="446" spans="1:5" x14ac:dyDescent="0.25">
      <c r="A446">
        <v>477</v>
      </c>
      <c r="C446" s="5">
        <v>2</v>
      </c>
    </row>
    <row r="447" spans="1:5" x14ac:dyDescent="0.25">
      <c r="A447">
        <v>478</v>
      </c>
      <c r="C447" s="5">
        <v>2</v>
      </c>
    </row>
    <row r="448" spans="1:5" x14ac:dyDescent="0.25">
      <c r="A448">
        <v>479</v>
      </c>
      <c r="C448" s="5">
        <v>2</v>
      </c>
      <c r="D448" s="4">
        <v>3</v>
      </c>
    </row>
    <row r="449" spans="1:5" x14ac:dyDescent="0.25">
      <c r="A449">
        <v>480</v>
      </c>
      <c r="C449" s="5">
        <v>2</v>
      </c>
      <c r="D449" s="4">
        <v>3</v>
      </c>
    </row>
    <row r="450" spans="1:5" x14ac:dyDescent="0.25">
      <c r="A450">
        <v>481</v>
      </c>
      <c r="C450" s="5">
        <v>2</v>
      </c>
      <c r="D450" s="4">
        <v>3</v>
      </c>
    </row>
    <row r="451" spans="1:5" x14ac:dyDescent="0.25">
      <c r="A451">
        <v>482</v>
      </c>
      <c r="D451" s="4">
        <v>3</v>
      </c>
    </row>
    <row r="452" spans="1:5" x14ac:dyDescent="0.25">
      <c r="A452">
        <v>483</v>
      </c>
      <c r="D452" s="4">
        <v>3</v>
      </c>
      <c r="E452" s="3">
        <v>4</v>
      </c>
    </row>
    <row r="453" spans="1:5" x14ac:dyDescent="0.25">
      <c r="A453">
        <v>484</v>
      </c>
      <c r="D453" s="4">
        <v>3</v>
      </c>
      <c r="E453" s="3">
        <v>4</v>
      </c>
    </row>
    <row r="454" spans="1:5" x14ac:dyDescent="0.25">
      <c r="A454">
        <v>485</v>
      </c>
      <c r="D454" s="4">
        <v>3</v>
      </c>
      <c r="E454" s="3">
        <v>4</v>
      </c>
    </row>
    <row r="455" spans="1:5" x14ac:dyDescent="0.25">
      <c r="A455">
        <v>486</v>
      </c>
      <c r="D455" s="4">
        <v>3</v>
      </c>
      <c r="E455" s="3">
        <v>4</v>
      </c>
    </row>
    <row r="456" spans="1:5" x14ac:dyDescent="0.25">
      <c r="A456">
        <v>487</v>
      </c>
      <c r="D456" s="4">
        <v>3</v>
      </c>
      <c r="E456" s="3">
        <v>4</v>
      </c>
    </row>
    <row r="457" spans="1:5" x14ac:dyDescent="0.25">
      <c r="A457">
        <v>488</v>
      </c>
      <c r="D457" s="4">
        <v>3</v>
      </c>
      <c r="E457" s="3">
        <v>4</v>
      </c>
    </row>
    <row r="458" spans="1:5" x14ac:dyDescent="0.25">
      <c r="A458">
        <v>489</v>
      </c>
      <c r="E458" s="3">
        <v>4</v>
      </c>
    </row>
    <row r="459" spans="1:5" x14ac:dyDescent="0.25">
      <c r="A459">
        <v>490</v>
      </c>
      <c r="B459" s="2">
        <v>1</v>
      </c>
      <c r="E459" s="3">
        <v>4</v>
      </c>
    </row>
    <row r="460" spans="1:5" x14ac:dyDescent="0.25">
      <c r="A460">
        <v>491</v>
      </c>
      <c r="B460" s="2">
        <v>1</v>
      </c>
      <c r="E460" s="3">
        <v>4</v>
      </c>
    </row>
    <row r="461" spans="1:5" x14ac:dyDescent="0.25">
      <c r="A461">
        <v>492</v>
      </c>
      <c r="B461" s="2">
        <v>1</v>
      </c>
      <c r="E461" s="3">
        <v>4</v>
      </c>
    </row>
    <row r="462" spans="1:5" x14ac:dyDescent="0.25">
      <c r="A462">
        <v>493</v>
      </c>
      <c r="B462" s="2">
        <v>1</v>
      </c>
    </row>
    <row r="463" spans="1:5" x14ac:dyDescent="0.25">
      <c r="A463">
        <v>494</v>
      </c>
      <c r="B463" s="2">
        <v>1</v>
      </c>
    </row>
    <row r="464" spans="1:5" x14ac:dyDescent="0.25">
      <c r="A464">
        <v>495</v>
      </c>
      <c r="B464" s="2">
        <v>1</v>
      </c>
    </row>
    <row r="465" spans="1:5" x14ac:dyDescent="0.25">
      <c r="A465">
        <v>496</v>
      </c>
      <c r="B465" s="2">
        <v>1</v>
      </c>
    </row>
    <row r="466" spans="1:5" x14ac:dyDescent="0.25">
      <c r="A466">
        <v>497</v>
      </c>
      <c r="B466" s="2">
        <v>1</v>
      </c>
      <c r="C466" s="5">
        <v>2</v>
      </c>
    </row>
    <row r="467" spans="1:5" x14ac:dyDescent="0.25">
      <c r="A467">
        <v>498</v>
      </c>
      <c r="B467" s="2">
        <v>1</v>
      </c>
      <c r="C467" s="5">
        <v>2</v>
      </c>
    </row>
    <row r="468" spans="1:5" x14ac:dyDescent="0.25">
      <c r="A468">
        <v>499</v>
      </c>
      <c r="B468" s="2">
        <v>1</v>
      </c>
      <c r="C468" s="5">
        <v>2</v>
      </c>
    </row>
    <row r="469" spans="1:5" x14ac:dyDescent="0.25">
      <c r="A469">
        <v>500</v>
      </c>
      <c r="B469" s="2">
        <v>1</v>
      </c>
      <c r="C469" s="5">
        <v>2</v>
      </c>
    </row>
    <row r="470" spans="1:5" x14ac:dyDescent="0.25">
      <c r="A470">
        <v>501</v>
      </c>
      <c r="C470" s="5">
        <v>2</v>
      </c>
    </row>
    <row r="471" spans="1:5" x14ac:dyDescent="0.25">
      <c r="A471">
        <v>502</v>
      </c>
      <c r="C471" s="5">
        <v>2</v>
      </c>
    </row>
    <row r="472" spans="1:5" x14ac:dyDescent="0.25">
      <c r="A472">
        <v>503</v>
      </c>
      <c r="C472" s="5">
        <v>2</v>
      </c>
    </row>
    <row r="473" spans="1:5" x14ac:dyDescent="0.25">
      <c r="A473">
        <v>504</v>
      </c>
      <c r="C473" s="5">
        <v>2</v>
      </c>
      <c r="D473" s="4">
        <v>3</v>
      </c>
    </row>
    <row r="474" spans="1:5" x14ac:dyDescent="0.25">
      <c r="A474">
        <v>505</v>
      </c>
      <c r="C474" s="5">
        <v>2</v>
      </c>
      <c r="D474" s="4">
        <v>3</v>
      </c>
    </row>
    <row r="475" spans="1:5" x14ac:dyDescent="0.25">
      <c r="A475">
        <v>506</v>
      </c>
      <c r="C475" s="5">
        <v>2</v>
      </c>
      <c r="D475" s="4">
        <v>3</v>
      </c>
    </row>
    <row r="476" spans="1:5" x14ac:dyDescent="0.25">
      <c r="A476">
        <v>507</v>
      </c>
      <c r="D476" s="4">
        <v>3</v>
      </c>
    </row>
    <row r="477" spans="1:5" x14ac:dyDescent="0.25">
      <c r="A477">
        <v>508</v>
      </c>
      <c r="D477" s="4">
        <v>3</v>
      </c>
      <c r="E477" s="3">
        <v>4</v>
      </c>
    </row>
    <row r="478" spans="1:5" x14ac:dyDescent="0.25">
      <c r="A478">
        <v>509</v>
      </c>
      <c r="D478" s="4">
        <v>3</v>
      </c>
      <c r="E478" s="3">
        <v>4</v>
      </c>
    </row>
    <row r="479" spans="1:5" x14ac:dyDescent="0.25">
      <c r="A479">
        <v>510</v>
      </c>
      <c r="D479" s="4">
        <v>3</v>
      </c>
      <c r="E479" s="3">
        <v>4</v>
      </c>
    </row>
    <row r="480" spans="1:5" x14ac:dyDescent="0.25">
      <c r="A480">
        <v>511</v>
      </c>
      <c r="D480" s="4">
        <v>3</v>
      </c>
      <c r="E480" s="3">
        <v>4</v>
      </c>
    </row>
    <row r="481" spans="1:5" x14ac:dyDescent="0.25">
      <c r="A481">
        <v>512</v>
      </c>
      <c r="D481" s="4">
        <v>3</v>
      </c>
      <c r="E481" s="3">
        <v>4</v>
      </c>
    </row>
    <row r="482" spans="1:5" x14ac:dyDescent="0.25">
      <c r="A482">
        <v>513</v>
      </c>
      <c r="B482" s="2">
        <v>1</v>
      </c>
      <c r="D482" s="4">
        <v>3</v>
      </c>
      <c r="E482" s="3">
        <v>4</v>
      </c>
    </row>
    <row r="483" spans="1:5" x14ac:dyDescent="0.25">
      <c r="A483">
        <v>514</v>
      </c>
      <c r="B483" s="2">
        <v>1</v>
      </c>
      <c r="E483" s="3">
        <v>4</v>
      </c>
    </row>
    <row r="484" spans="1:5" x14ac:dyDescent="0.25">
      <c r="A484">
        <v>515</v>
      </c>
      <c r="B484" s="2">
        <v>1</v>
      </c>
      <c r="E484" s="3">
        <v>4</v>
      </c>
    </row>
    <row r="485" spans="1:5" x14ac:dyDescent="0.25">
      <c r="A485">
        <v>516</v>
      </c>
      <c r="B485" s="2">
        <v>1</v>
      </c>
      <c r="E485" s="3">
        <v>4</v>
      </c>
    </row>
    <row r="486" spans="1:5" x14ac:dyDescent="0.25">
      <c r="A486">
        <v>517</v>
      </c>
      <c r="B486" s="2">
        <v>1</v>
      </c>
    </row>
    <row r="487" spans="1:5" x14ac:dyDescent="0.25">
      <c r="A487">
        <v>518</v>
      </c>
      <c r="B487" s="2">
        <v>1</v>
      </c>
    </row>
    <row r="488" spans="1:5" x14ac:dyDescent="0.25">
      <c r="A488">
        <v>519</v>
      </c>
      <c r="B488" s="2">
        <v>1</v>
      </c>
    </row>
    <row r="489" spans="1:5" x14ac:dyDescent="0.25">
      <c r="A489">
        <v>520</v>
      </c>
      <c r="B489" s="2">
        <v>1</v>
      </c>
    </row>
    <row r="490" spans="1:5" x14ac:dyDescent="0.25">
      <c r="A490">
        <v>521</v>
      </c>
      <c r="B490" s="2">
        <v>1</v>
      </c>
      <c r="C490" s="5">
        <v>2</v>
      </c>
    </row>
    <row r="491" spans="1:5" x14ac:dyDescent="0.25">
      <c r="A491">
        <v>522</v>
      </c>
      <c r="B491" s="2">
        <v>1</v>
      </c>
      <c r="C491" s="5">
        <v>2</v>
      </c>
    </row>
    <row r="492" spans="1:5" x14ac:dyDescent="0.25">
      <c r="A492">
        <v>523</v>
      </c>
      <c r="B492" s="2">
        <v>1</v>
      </c>
      <c r="C492" s="5">
        <v>2</v>
      </c>
    </row>
    <row r="493" spans="1:5" x14ac:dyDescent="0.25">
      <c r="A493">
        <v>524</v>
      </c>
      <c r="C493" s="5">
        <v>2</v>
      </c>
    </row>
    <row r="494" spans="1:5" x14ac:dyDescent="0.25">
      <c r="A494">
        <v>525</v>
      </c>
      <c r="C494" s="5">
        <v>2</v>
      </c>
    </row>
    <row r="495" spans="1:5" x14ac:dyDescent="0.25">
      <c r="A495">
        <v>526</v>
      </c>
      <c r="C495" s="5">
        <v>2</v>
      </c>
    </row>
    <row r="496" spans="1:5" x14ac:dyDescent="0.25">
      <c r="A496">
        <v>527</v>
      </c>
      <c r="C496" s="5">
        <v>2</v>
      </c>
    </row>
    <row r="497" spans="1:5" x14ac:dyDescent="0.25">
      <c r="A497">
        <v>528</v>
      </c>
      <c r="C497" s="5">
        <v>2</v>
      </c>
      <c r="D497" s="4">
        <v>3</v>
      </c>
    </row>
    <row r="498" spans="1:5" x14ac:dyDescent="0.25">
      <c r="A498">
        <v>529</v>
      </c>
      <c r="C498" s="5">
        <v>2</v>
      </c>
      <c r="D498" s="4">
        <v>3</v>
      </c>
    </row>
    <row r="499" spans="1:5" x14ac:dyDescent="0.25">
      <c r="A499">
        <v>530</v>
      </c>
      <c r="C499" s="5">
        <v>2</v>
      </c>
      <c r="D499" s="4">
        <v>3</v>
      </c>
    </row>
    <row r="500" spans="1:5" x14ac:dyDescent="0.25">
      <c r="A500">
        <v>531</v>
      </c>
      <c r="D500" s="4">
        <v>3</v>
      </c>
    </row>
    <row r="501" spans="1:5" x14ac:dyDescent="0.25">
      <c r="A501">
        <v>532</v>
      </c>
      <c r="D501" s="4">
        <v>3</v>
      </c>
      <c r="E501" s="3">
        <v>4</v>
      </c>
    </row>
    <row r="502" spans="1:5" x14ac:dyDescent="0.25">
      <c r="A502">
        <v>533</v>
      </c>
      <c r="D502" s="4">
        <v>3</v>
      </c>
      <c r="E502" s="3">
        <v>4</v>
      </c>
    </row>
    <row r="503" spans="1:5" x14ac:dyDescent="0.25">
      <c r="A503">
        <v>534</v>
      </c>
      <c r="D503" s="4">
        <v>3</v>
      </c>
      <c r="E503" s="3">
        <v>4</v>
      </c>
    </row>
    <row r="504" spans="1:5" x14ac:dyDescent="0.25">
      <c r="A504">
        <v>535</v>
      </c>
      <c r="D504" s="4">
        <v>3</v>
      </c>
      <c r="E504" s="3">
        <v>4</v>
      </c>
    </row>
    <row r="505" spans="1:5" x14ac:dyDescent="0.25">
      <c r="A505">
        <v>536</v>
      </c>
      <c r="D505" s="4">
        <v>3</v>
      </c>
      <c r="E505" s="3">
        <v>4</v>
      </c>
    </row>
    <row r="506" spans="1:5" x14ac:dyDescent="0.25">
      <c r="A506">
        <v>537</v>
      </c>
      <c r="B506" s="2">
        <v>1</v>
      </c>
      <c r="D506" s="4">
        <v>3</v>
      </c>
      <c r="E506" s="3">
        <v>4</v>
      </c>
    </row>
    <row r="507" spans="1:5" x14ac:dyDescent="0.25">
      <c r="A507">
        <v>538</v>
      </c>
      <c r="B507" s="2">
        <v>1</v>
      </c>
      <c r="E507" s="3">
        <v>4</v>
      </c>
    </row>
    <row r="508" spans="1:5" x14ac:dyDescent="0.25">
      <c r="A508">
        <v>539</v>
      </c>
      <c r="B508" s="2">
        <v>1</v>
      </c>
      <c r="E508" s="3">
        <v>4</v>
      </c>
    </row>
    <row r="509" spans="1:5" x14ac:dyDescent="0.25">
      <c r="A509">
        <v>540</v>
      </c>
      <c r="B509" s="2">
        <v>1</v>
      </c>
      <c r="E509" s="3">
        <v>4</v>
      </c>
    </row>
    <row r="510" spans="1:5" x14ac:dyDescent="0.25">
      <c r="A510">
        <v>541</v>
      </c>
      <c r="B510" s="2">
        <v>1</v>
      </c>
      <c r="E510" s="3">
        <v>4</v>
      </c>
    </row>
    <row r="511" spans="1:5" x14ac:dyDescent="0.25">
      <c r="A511">
        <v>542</v>
      </c>
      <c r="B511" s="2">
        <v>1</v>
      </c>
      <c r="E511" s="3">
        <v>4</v>
      </c>
    </row>
    <row r="512" spans="1:5" x14ac:dyDescent="0.25">
      <c r="A512">
        <v>543</v>
      </c>
      <c r="B512" s="2">
        <v>1</v>
      </c>
    </row>
    <row r="513" spans="1:5" x14ac:dyDescent="0.25">
      <c r="A513">
        <v>544</v>
      </c>
      <c r="B513" s="2">
        <v>1</v>
      </c>
    </row>
    <row r="514" spans="1:5" x14ac:dyDescent="0.25">
      <c r="A514">
        <v>545</v>
      </c>
      <c r="B514" s="2">
        <v>1</v>
      </c>
    </row>
    <row r="515" spans="1:5" x14ac:dyDescent="0.25">
      <c r="A515">
        <v>546</v>
      </c>
      <c r="B515" s="2">
        <v>1</v>
      </c>
      <c r="C515" s="5">
        <v>2</v>
      </c>
    </row>
    <row r="516" spans="1:5" x14ac:dyDescent="0.25">
      <c r="A516">
        <v>547</v>
      </c>
      <c r="B516" s="2">
        <v>1</v>
      </c>
      <c r="C516" s="5">
        <v>2</v>
      </c>
    </row>
    <row r="517" spans="1:5" x14ac:dyDescent="0.25">
      <c r="A517">
        <v>548</v>
      </c>
      <c r="B517" s="2">
        <v>1</v>
      </c>
      <c r="C517" s="5">
        <v>2</v>
      </c>
    </row>
    <row r="518" spans="1:5" x14ac:dyDescent="0.25">
      <c r="A518">
        <v>549</v>
      </c>
      <c r="B518" s="2">
        <v>1</v>
      </c>
      <c r="C518" s="5">
        <v>2</v>
      </c>
    </row>
    <row r="519" spans="1:5" x14ac:dyDescent="0.25">
      <c r="A519">
        <v>550</v>
      </c>
      <c r="C519" s="5">
        <v>2</v>
      </c>
    </row>
    <row r="520" spans="1:5" x14ac:dyDescent="0.25">
      <c r="A520">
        <v>551</v>
      </c>
      <c r="C520" s="5">
        <v>2</v>
      </c>
    </row>
    <row r="521" spans="1:5" x14ac:dyDescent="0.25">
      <c r="A521">
        <v>552</v>
      </c>
      <c r="C521" s="5">
        <v>2</v>
      </c>
    </row>
    <row r="522" spans="1:5" x14ac:dyDescent="0.25">
      <c r="A522">
        <v>553</v>
      </c>
      <c r="C522" s="5">
        <v>2</v>
      </c>
    </row>
    <row r="523" spans="1:5" x14ac:dyDescent="0.25">
      <c r="A523">
        <v>554</v>
      </c>
      <c r="C523" s="5">
        <v>2</v>
      </c>
      <c r="D523" s="4">
        <v>3</v>
      </c>
    </row>
    <row r="524" spans="1:5" x14ac:dyDescent="0.25">
      <c r="A524">
        <v>555</v>
      </c>
      <c r="C524" s="5">
        <v>2</v>
      </c>
      <c r="D524" s="4">
        <v>3</v>
      </c>
    </row>
    <row r="525" spans="1:5" x14ac:dyDescent="0.25">
      <c r="A525">
        <v>556</v>
      </c>
      <c r="C525" s="5">
        <v>2</v>
      </c>
      <c r="D525" s="4">
        <v>3</v>
      </c>
    </row>
    <row r="526" spans="1:5" x14ac:dyDescent="0.25">
      <c r="A526">
        <v>557</v>
      </c>
      <c r="D526" s="4">
        <v>3</v>
      </c>
    </row>
    <row r="527" spans="1:5" x14ac:dyDescent="0.25">
      <c r="A527">
        <v>558</v>
      </c>
      <c r="D527" s="4">
        <v>3</v>
      </c>
    </row>
    <row r="528" spans="1:5" x14ac:dyDescent="0.25">
      <c r="A528">
        <v>559</v>
      </c>
      <c r="D528" s="4">
        <v>3</v>
      </c>
      <c r="E528" s="3">
        <v>4</v>
      </c>
    </row>
    <row r="529" spans="1:6" x14ac:dyDescent="0.25">
      <c r="A529">
        <v>560</v>
      </c>
      <c r="D529" s="4">
        <v>3</v>
      </c>
      <c r="E529" s="3">
        <v>4</v>
      </c>
    </row>
    <row r="530" spans="1:6" x14ac:dyDescent="0.25">
      <c r="A530">
        <v>561</v>
      </c>
      <c r="B530" s="2">
        <v>1</v>
      </c>
      <c r="D530" s="4">
        <v>3</v>
      </c>
      <c r="E530" s="3">
        <v>4</v>
      </c>
    </row>
    <row r="531" spans="1:6" x14ac:dyDescent="0.25">
      <c r="A531">
        <v>562</v>
      </c>
      <c r="B531" s="2">
        <v>1</v>
      </c>
      <c r="D531" s="4">
        <v>3</v>
      </c>
      <c r="E531" s="3">
        <v>4</v>
      </c>
      <c r="F531" t="s">
        <v>22</v>
      </c>
    </row>
    <row r="532" spans="1:6" x14ac:dyDescent="0.25">
      <c r="A532">
        <v>599</v>
      </c>
    </row>
    <row r="533" spans="1:6" x14ac:dyDescent="0.25">
      <c r="A533">
        <v>600</v>
      </c>
    </row>
    <row r="534" spans="1:6" x14ac:dyDescent="0.25">
      <c r="A534">
        <v>601</v>
      </c>
      <c r="F534" t="s">
        <v>22</v>
      </c>
    </row>
    <row r="535" spans="1:6" x14ac:dyDescent="0.25">
      <c r="A535">
        <v>602</v>
      </c>
      <c r="B535" s="2">
        <v>1</v>
      </c>
    </row>
    <row r="536" spans="1:6" x14ac:dyDescent="0.25">
      <c r="A536">
        <v>603</v>
      </c>
      <c r="B536" s="2">
        <v>1</v>
      </c>
      <c r="E536" s="3">
        <v>4</v>
      </c>
    </row>
    <row r="537" spans="1:6" x14ac:dyDescent="0.25">
      <c r="A537">
        <v>604</v>
      </c>
      <c r="B537" s="2">
        <v>1</v>
      </c>
      <c r="E537" s="3">
        <v>4</v>
      </c>
    </row>
    <row r="538" spans="1:6" x14ac:dyDescent="0.25">
      <c r="A538">
        <v>605</v>
      </c>
      <c r="B538" s="2">
        <v>1</v>
      </c>
      <c r="E538" s="3">
        <v>4</v>
      </c>
    </row>
    <row r="539" spans="1:6" x14ac:dyDescent="0.25">
      <c r="A539">
        <v>606</v>
      </c>
      <c r="B539" s="2">
        <v>1</v>
      </c>
      <c r="E539" s="3">
        <v>4</v>
      </c>
    </row>
    <row r="540" spans="1:6" x14ac:dyDescent="0.25">
      <c r="A540">
        <v>607</v>
      </c>
      <c r="B540" s="2">
        <v>1</v>
      </c>
      <c r="E540" s="3">
        <v>4</v>
      </c>
    </row>
    <row r="541" spans="1:6" x14ac:dyDescent="0.25">
      <c r="A541">
        <v>608</v>
      </c>
      <c r="B541" s="2">
        <v>1</v>
      </c>
      <c r="E541" s="3">
        <v>4</v>
      </c>
    </row>
    <row r="542" spans="1:6" x14ac:dyDescent="0.25">
      <c r="A542">
        <v>609</v>
      </c>
      <c r="B542" s="2">
        <v>1</v>
      </c>
      <c r="E542" s="3">
        <v>4</v>
      </c>
    </row>
    <row r="543" spans="1:6" x14ac:dyDescent="0.25">
      <c r="A543">
        <v>610</v>
      </c>
      <c r="B543" s="2">
        <v>1</v>
      </c>
      <c r="E543" s="3">
        <v>4</v>
      </c>
    </row>
    <row r="544" spans="1:6" x14ac:dyDescent="0.25">
      <c r="A544">
        <v>611</v>
      </c>
      <c r="B544" s="2">
        <v>1</v>
      </c>
      <c r="E544" s="3">
        <v>4</v>
      </c>
    </row>
    <row r="545" spans="1:5" x14ac:dyDescent="0.25">
      <c r="A545">
        <v>612</v>
      </c>
      <c r="D545" s="4">
        <v>3</v>
      </c>
      <c r="E545" s="3">
        <v>4</v>
      </c>
    </row>
    <row r="546" spans="1:5" x14ac:dyDescent="0.25">
      <c r="A546">
        <v>613</v>
      </c>
      <c r="D546" s="4">
        <v>3</v>
      </c>
      <c r="E546" s="3">
        <v>4</v>
      </c>
    </row>
    <row r="547" spans="1:5" x14ac:dyDescent="0.25">
      <c r="A547">
        <v>614</v>
      </c>
      <c r="D547" s="4">
        <v>3</v>
      </c>
    </row>
    <row r="548" spans="1:5" x14ac:dyDescent="0.25">
      <c r="A548">
        <v>615</v>
      </c>
      <c r="D548" s="4">
        <v>3</v>
      </c>
    </row>
    <row r="549" spans="1:5" x14ac:dyDescent="0.25">
      <c r="A549">
        <v>616</v>
      </c>
      <c r="D549" s="4">
        <v>3</v>
      </c>
    </row>
    <row r="550" spans="1:5" x14ac:dyDescent="0.25">
      <c r="A550">
        <v>617</v>
      </c>
      <c r="C550" s="5">
        <v>2</v>
      </c>
      <c r="D550" s="4">
        <v>3</v>
      </c>
    </row>
    <row r="551" spans="1:5" x14ac:dyDescent="0.25">
      <c r="A551">
        <v>618</v>
      </c>
      <c r="C551" s="5">
        <v>2</v>
      </c>
      <c r="D551" s="4">
        <v>3</v>
      </c>
    </row>
    <row r="552" spans="1:5" x14ac:dyDescent="0.25">
      <c r="A552">
        <v>619</v>
      </c>
      <c r="C552" s="5">
        <v>2</v>
      </c>
      <c r="D552" s="4">
        <v>3</v>
      </c>
    </row>
    <row r="553" spans="1:5" x14ac:dyDescent="0.25">
      <c r="A553">
        <v>620</v>
      </c>
      <c r="C553" s="5">
        <v>2</v>
      </c>
      <c r="D553" s="4">
        <v>3</v>
      </c>
    </row>
    <row r="554" spans="1:5" x14ac:dyDescent="0.25">
      <c r="A554">
        <v>621</v>
      </c>
      <c r="C554" s="5">
        <v>2</v>
      </c>
    </row>
    <row r="555" spans="1:5" x14ac:dyDescent="0.25">
      <c r="A555">
        <v>622</v>
      </c>
      <c r="C555" s="5">
        <v>2</v>
      </c>
    </row>
    <row r="556" spans="1:5" x14ac:dyDescent="0.25">
      <c r="A556">
        <v>623</v>
      </c>
      <c r="C556" s="5">
        <v>2</v>
      </c>
    </row>
    <row r="557" spans="1:5" x14ac:dyDescent="0.25">
      <c r="A557">
        <v>624</v>
      </c>
      <c r="C557" s="5">
        <v>2</v>
      </c>
    </row>
    <row r="558" spans="1:5" x14ac:dyDescent="0.25">
      <c r="A558">
        <v>625</v>
      </c>
      <c r="C558" s="5">
        <v>2</v>
      </c>
    </row>
    <row r="559" spans="1:5" x14ac:dyDescent="0.25">
      <c r="A559">
        <v>626</v>
      </c>
      <c r="C559" s="5">
        <v>2</v>
      </c>
    </row>
    <row r="560" spans="1:5" x14ac:dyDescent="0.25">
      <c r="A560">
        <v>627</v>
      </c>
      <c r="B560" s="2">
        <v>1</v>
      </c>
    </row>
    <row r="561" spans="1:5" x14ac:dyDescent="0.25">
      <c r="A561">
        <v>628</v>
      </c>
      <c r="B561" s="2">
        <v>1</v>
      </c>
    </row>
    <row r="562" spans="1:5" x14ac:dyDescent="0.25">
      <c r="A562">
        <v>629</v>
      </c>
      <c r="B562" s="2">
        <v>1</v>
      </c>
      <c r="E562" s="3">
        <v>4</v>
      </c>
    </row>
    <row r="563" spans="1:5" x14ac:dyDescent="0.25">
      <c r="A563">
        <v>630</v>
      </c>
      <c r="B563" s="2">
        <v>1</v>
      </c>
      <c r="E563" s="3">
        <v>4</v>
      </c>
    </row>
    <row r="564" spans="1:5" x14ac:dyDescent="0.25">
      <c r="A564">
        <v>631</v>
      </c>
      <c r="B564" s="2">
        <v>1</v>
      </c>
      <c r="E564" s="3">
        <v>4</v>
      </c>
    </row>
    <row r="565" spans="1:5" x14ac:dyDescent="0.25">
      <c r="A565">
        <v>632</v>
      </c>
      <c r="B565" s="2">
        <v>1</v>
      </c>
      <c r="E565" s="3">
        <v>4</v>
      </c>
    </row>
    <row r="566" spans="1:5" x14ac:dyDescent="0.25">
      <c r="A566">
        <v>633</v>
      </c>
      <c r="B566" s="2">
        <v>1</v>
      </c>
      <c r="D566" s="4">
        <v>3</v>
      </c>
      <c r="E566" s="3">
        <v>4</v>
      </c>
    </row>
    <row r="567" spans="1:5" x14ac:dyDescent="0.25">
      <c r="A567">
        <v>634</v>
      </c>
      <c r="B567" s="2">
        <v>1</v>
      </c>
      <c r="D567" s="4">
        <v>3</v>
      </c>
      <c r="E567" s="3">
        <v>4</v>
      </c>
    </row>
    <row r="568" spans="1:5" x14ac:dyDescent="0.25">
      <c r="A568">
        <v>635</v>
      </c>
      <c r="D568" s="4">
        <v>3</v>
      </c>
      <c r="E568" s="3">
        <v>4</v>
      </c>
    </row>
    <row r="569" spans="1:5" x14ac:dyDescent="0.25">
      <c r="A569">
        <v>636</v>
      </c>
      <c r="D569" s="4">
        <v>3</v>
      </c>
      <c r="E569" s="3">
        <v>4</v>
      </c>
    </row>
    <row r="570" spans="1:5" x14ac:dyDescent="0.25">
      <c r="A570">
        <v>637</v>
      </c>
      <c r="D570" s="4">
        <v>3</v>
      </c>
      <c r="E570" s="3">
        <v>4</v>
      </c>
    </row>
    <row r="571" spans="1:5" x14ac:dyDescent="0.25">
      <c r="A571">
        <v>638</v>
      </c>
      <c r="D571" s="4">
        <v>3</v>
      </c>
      <c r="E571" s="3">
        <v>4</v>
      </c>
    </row>
    <row r="572" spans="1:5" x14ac:dyDescent="0.25">
      <c r="A572">
        <v>639</v>
      </c>
      <c r="D572" s="4">
        <v>3</v>
      </c>
    </row>
    <row r="573" spans="1:5" x14ac:dyDescent="0.25">
      <c r="A573">
        <v>640</v>
      </c>
      <c r="D573" s="4">
        <v>3</v>
      </c>
    </row>
    <row r="574" spans="1:5" x14ac:dyDescent="0.25">
      <c r="A574">
        <v>641</v>
      </c>
      <c r="D574" s="4">
        <v>3</v>
      </c>
    </row>
    <row r="575" spans="1:5" x14ac:dyDescent="0.25">
      <c r="A575">
        <v>642</v>
      </c>
    </row>
    <row r="576" spans="1:5" x14ac:dyDescent="0.25">
      <c r="A576">
        <v>643</v>
      </c>
    </row>
    <row r="577" spans="1:5" x14ac:dyDescent="0.25">
      <c r="A577">
        <v>644</v>
      </c>
      <c r="C577" s="5">
        <v>2</v>
      </c>
    </row>
    <row r="578" spans="1:5" x14ac:dyDescent="0.25">
      <c r="A578">
        <v>645</v>
      </c>
      <c r="C578" s="5">
        <v>2</v>
      </c>
    </row>
    <row r="579" spans="1:5" x14ac:dyDescent="0.25">
      <c r="A579">
        <v>646</v>
      </c>
      <c r="C579" s="5">
        <v>2</v>
      </c>
    </row>
    <row r="580" spans="1:5" x14ac:dyDescent="0.25">
      <c r="A580">
        <v>647</v>
      </c>
      <c r="C580" s="5">
        <v>2</v>
      </c>
    </row>
    <row r="581" spans="1:5" x14ac:dyDescent="0.25">
      <c r="A581">
        <v>648</v>
      </c>
      <c r="C581" s="5">
        <v>2</v>
      </c>
    </row>
    <row r="582" spans="1:5" x14ac:dyDescent="0.25">
      <c r="A582">
        <v>649</v>
      </c>
      <c r="B582" s="2">
        <v>1</v>
      </c>
      <c r="C582" s="5">
        <v>2</v>
      </c>
    </row>
    <row r="583" spans="1:5" x14ac:dyDescent="0.25">
      <c r="A583">
        <v>650</v>
      </c>
      <c r="B583" s="2">
        <v>1</v>
      </c>
      <c r="C583" s="5">
        <v>2</v>
      </c>
    </row>
    <row r="584" spans="1:5" x14ac:dyDescent="0.25">
      <c r="A584">
        <v>651</v>
      </c>
      <c r="B584" s="2">
        <v>1</v>
      </c>
      <c r="C584" s="5">
        <v>2</v>
      </c>
    </row>
    <row r="585" spans="1:5" x14ac:dyDescent="0.25">
      <c r="A585">
        <v>652</v>
      </c>
      <c r="B585" s="2">
        <v>1</v>
      </c>
      <c r="C585" s="5">
        <v>2</v>
      </c>
    </row>
    <row r="586" spans="1:5" x14ac:dyDescent="0.25">
      <c r="A586">
        <v>653</v>
      </c>
      <c r="B586" s="2">
        <v>1</v>
      </c>
    </row>
    <row r="587" spans="1:5" x14ac:dyDescent="0.25">
      <c r="A587">
        <v>654</v>
      </c>
      <c r="B587" s="2">
        <v>1</v>
      </c>
    </row>
    <row r="588" spans="1:5" x14ac:dyDescent="0.25">
      <c r="A588">
        <v>655</v>
      </c>
      <c r="B588" s="2">
        <v>1</v>
      </c>
      <c r="D588" s="4">
        <v>3</v>
      </c>
      <c r="E588" s="3">
        <v>4</v>
      </c>
    </row>
    <row r="589" spans="1:5" x14ac:dyDescent="0.25">
      <c r="A589">
        <v>656</v>
      </c>
      <c r="B589" s="2">
        <v>1</v>
      </c>
      <c r="D589" s="4">
        <v>3</v>
      </c>
      <c r="E589" s="3">
        <v>4</v>
      </c>
    </row>
    <row r="590" spans="1:5" x14ac:dyDescent="0.25">
      <c r="A590">
        <v>657</v>
      </c>
      <c r="D590" s="4">
        <v>3</v>
      </c>
      <c r="E590" s="3">
        <v>4</v>
      </c>
    </row>
    <row r="591" spans="1:5" x14ac:dyDescent="0.25">
      <c r="A591">
        <v>658</v>
      </c>
      <c r="D591" s="4">
        <v>3</v>
      </c>
      <c r="E591" s="3">
        <v>4</v>
      </c>
    </row>
    <row r="592" spans="1:5" x14ac:dyDescent="0.25">
      <c r="A592">
        <v>659</v>
      </c>
      <c r="D592" s="4">
        <v>3</v>
      </c>
      <c r="E592" s="3">
        <v>4</v>
      </c>
    </row>
    <row r="593" spans="1:5" x14ac:dyDescent="0.25">
      <c r="A593">
        <v>660</v>
      </c>
      <c r="D593" s="4">
        <v>3</v>
      </c>
      <c r="E593" s="3">
        <v>4</v>
      </c>
    </row>
    <row r="594" spans="1:5" x14ac:dyDescent="0.25">
      <c r="A594">
        <v>661</v>
      </c>
      <c r="D594" s="4">
        <v>3</v>
      </c>
      <c r="E594" s="3">
        <v>4</v>
      </c>
    </row>
    <row r="595" spans="1:5" x14ac:dyDescent="0.25">
      <c r="A595">
        <v>662</v>
      </c>
      <c r="D595" s="4">
        <v>3</v>
      </c>
      <c r="E595" s="3">
        <v>4</v>
      </c>
    </row>
    <row r="596" spans="1:5" x14ac:dyDescent="0.25">
      <c r="A596">
        <v>663</v>
      </c>
      <c r="D596" s="4">
        <v>3</v>
      </c>
      <c r="E596" s="3">
        <v>4</v>
      </c>
    </row>
    <row r="597" spans="1:5" x14ac:dyDescent="0.25">
      <c r="A597">
        <v>664</v>
      </c>
    </row>
    <row r="598" spans="1:5" x14ac:dyDescent="0.25">
      <c r="A598">
        <v>665</v>
      </c>
    </row>
    <row r="599" spans="1:5" x14ac:dyDescent="0.25">
      <c r="A599">
        <v>666</v>
      </c>
      <c r="C599" s="5">
        <v>2</v>
      </c>
    </row>
    <row r="600" spans="1:5" x14ac:dyDescent="0.25">
      <c r="A600">
        <v>667</v>
      </c>
      <c r="C600" s="5">
        <v>2</v>
      </c>
    </row>
    <row r="601" spans="1:5" x14ac:dyDescent="0.25">
      <c r="A601">
        <v>668</v>
      </c>
      <c r="C601" s="5">
        <v>2</v>
      </c>
    </row>
    <row r="602" spans="1:5" x14ac:dyDescent="0.25">
      <c r="A602">
        <v>669</v>
      </c>
      <c r="C602" s="5">
        <v>2</v>
      </c>
    </row>
    <row r="603" spans="1:5" x14ac:dyDescent="0.25">
      <c r="A603">
        <v>670</v>
      </c>
      <c r="C603" s="5">
        <v>2</v>
      </c>
    </row>
    <row r="604" spans="1:5" x14ac:dyDescent="0.25">
      <c r="A604">
        <v>671</v>
      </c>
      <c r="C604" s="5">
        <v>2</v>
      </c>
    </row>
    <row r="605" spans="1:5" x14ac:dyDescent="0.25">
      <c r="A605">
        <v>672</v>
      </c>
      <c r="B605" s="2">
        <v>1</v>
      </c>
      <c r="C605" s="5">
        <v>2</v>
      </c>
    </row>
    <row r="606" spans="1:5" x14ac:dyDescent="0.25">
      <c r="A606">
        <v>673</v>
      </c>
      <c r="B606" s="2">
        <v>1</v>
      </c>
      <c r="C606" s="5">
        <v>2</v>
      </c>
    </row>
    <row r="607" spans="1:5" x14ac:dyDescent="0.25">
      <c r="A607">
        <v>674</v>
      </c>
      <c r="B607" s="2">
        <v>1</v>
      </c>
      <c r="C607" s="5">
        <v>2</v>
      </c>
    </row>
    <row r="608" spans="1:5" x14ac:dyDescent="0.25">
      <c r="A608">
        <v>675</v>
      </c>
      <c r="B608" s="2">
        <v>1</v>
      </c>
    </row>
    <row r="609" spans="1:5" x14ac:dyDescent="0.25">
      <c r="A609">
        <v>676</v>
      </c>
      <c r="B609" s="2">
        <v>1</v>
      </c>
    </row>
    <row r="610" spans="1:5" x14ac:dyDescent="0.25">
      <c r="A610">
        <v>677</v>
      </c>
      <c r="B610" s="2">
        <v>1</v>
      </c>
    </row>
    <row r="611" spans="1:5" x14ac:dyDescent="0.25">
      <c r="A611">
        <v>678</v>
      </c>
      <c r="B611" s="2">
        <v>1</v>
      </c>
      <c r="D611" s="4">
        <v>3</v>
      </c>
      <c r="E611" s="3">
        <v>4</v>
      </c>
    </row>
    <row r="612" spans="1:5" x14ac:dyDescent="0.25">
      <c r="A612">
        <v>679</v>
      </c>
      <c r="B612" s="2">
        <v>1</v>
      </c>
      <c r="D612" s="4">
        <v>3</v>
      </c>
      <c r="E612" s="3">
        <v>4</v>
      </c>
    </row>
    <row r="613" spans="1:5" x14ac:dyDescent="0.25">
      <c r="A613">
        <v>680</v>
      </c>
      <c r="D613" s="4">
        <v>3</v>
      </c>
      <c r="E613" s="3">
        <v>4</v>
      </c>
    </row>
    <row r="614" spans="1:5" x14ac:dyDescent="0.25">
      <c r="A614">
        <v>681</v>
      </c>
      <c r="D614" s="4">
        <v>3</v>
      </c>
      <c r="E614" s="3">
        <v>4</v>
      </c>
    </row>
    <row r="615" spans="1:5" x14ac:dyDescent="0.25">
      <c r="A615">
        <v>682</v>
      </c>
      <c r="D615" s="4">
        <v>3</v>
      </c>
      <c r="E615" s="3">
        <v>4</v>
      </c>
    </row>
    <row r="616" spans="1:5" x14ac:dyDescent="0.25">
      <c r="A616">
        <v>683</v>
      </c>
      <c r="D616" s="4">
        <v>3</v>
      </c>
      <c r="E616" s="3">
        <v>4</v>
      </c>
    </row>
    <row r="617" spans="1:5" x14ac:dyDescent="0.25">
      <c r="A617">
        <v>684</v>
      </c>
      <c r="D617" s="4">
        <v>3</v>
      </c>
      <c r="E617" s="3">
        <v>4</v>
      </c>
    </row>
    <row r="618" spans="1:5" x14ac:dyDescent="0.25">
      <c r="A618">
        <v>685</v>
      </c>
      <c r="D618" s="4">
        <v>3</v>
      </c>
      <c r="E618" s="3">
        <v>4</v>
      </c>
    </row>
    <row r="619" spans="1:5" x14ac:dyDescent="0.25">
      <c r="A619">
        <v>686</v>
      </c>
      <c r="D619" s="4">
        <v>3</v>
      </c>
    </row>
    <row r="620" spans="1:5" x14ac:dyDescent="0.25">
      <c r="A620">
        <v>687</v>
      </c>
    </row>
    <row r="621" spans="1:5" x14ac:dyDescent="0.25">
      <c r="A621">
        <v>688</v>
      </c>
      <c r="C621" s="5">
        <v>2</v>
      </c>
    </row>
    <row r="622" spans="1:5" x14ac:dyDescent="0.25">
      <c r="A622">
        <v>689</v>
      </c>
      <c r="C622" s="5">
        <v>2</v>
      </c>
    </row>
    <row r="623" spans="1:5" x14ac:dyDescent="0.25">
      <c r="A623">
        <v>690</v>
      </c>
      <c r="C623" s="5">
        <v>2</v>
      </c>
    </row>
    <row r="624" spans="1:5" x14ac:dyDescent="0.25">
      <c r="A624">
        <v>691</v>
      </c>
      <c r="C624" s="5">
        <v>2</v>
      </c>
    </row>
    <row r="625" spans="1:5" x14ac:dyDescent="0.25">
      <c r="A625">
        <v>692</v>
      </c>
      <c r="C625" s="5">
        <v>2</v>
      </c>
    </row>
    <row r="626" spans="1:5" x14ac:dyDescent="0.25">
      <c r="A626">
        <v>693</v>
      </c>
      <c r="C626" s="5">
        <v>2</v>
      </c>
    </row>
    <row r="627" spans="1:5" x14ac:dyDescent="0.25">
      <c r="A627">
        <v>694</v>
      </c>
      <c r="B627" s="2">
        <v>1</v>
      </c>
      <c r="C627" s="5">
        <v>2</v>
      </c>
    </row>
    <row r="628" spans="1:5" x14ac:dyDescent="0.25">
      <c r="A628">
        <v>695</v>
      </c>
      <c r="B628" s="2">
        <v>1</v>
      </c>
      <c r="C628" s="5">
        <v>2</v>
      </c>
    </row>
    <row r="629" spans="1:5" x14ac:dyDescent="0.25">
      <c r="A629">
        <v>696</v>
      </c>
      <c r="B629" s="2">
        <v>1</v>
      </c>
      <c r="C629" s="5">
        <v>2</v>
      </c>
    </row>
    <row r="630" spans="1:5" x14ac:dyDescent="0.25">
      <c r="A630">
        <v>697</v>
      </c>
      <c r="B630" s="2">
        <v>1</v>
      </c>
      <c r="C630" s="5">
        <v>2</v>
      </c>
    </row>
    <row r="631" spans="1:5" x14ac:dyDescent="0.25">
      <c r="A631">
        <v>698</v>
      </c>
      <c r="B631" s="2">
        <v>1</v>
      </c>
    </row>
    <row r="632" spans="1:5" x14ac:dyDescent="0.25">
      <c r="A632">
        <v>699</v>
      </c>
      <c r="B632" s="2">
        <v>1</v>
      </c>
    </row>
    <row r="633" spans="1:5" x14ac:dyDescent="0.25">
      <c r="A633">
        <v>700</v>
      </c>
      <c r="B633" s="2">
        <v>1</v>
      </c>
    </row>
    <row r="634" spans="1:5" x14ac:dyDescent="0.25">
      <c r="A634">
        <v>701</v>
      </c>
      <c r="B634" s="2">
        <v>1</v>
      </c>
      <c r="E634" s="3">
        <v>4</v>
      </c>
    </row>
    <row r="635" spans="1:5" x14ac:dyDescent="0.25">
      <c r="A635">
        <v>702</v>
      </c>
      <c r="B635" s="2">
        <v>1</v>
      </c>
      <c r="E635" s="3">
        <v>4</v>
      </c>
    </row>
    <row r="636" spans="1:5" x14ac:dyDescent="0.25">
      <c r="A636">
        <v>703</v>
      </c>
      <c r="D636" s="4">
        <v>3</v>
      </c>
      <c r="E636" s="3">
        <v>4</v>
      </c>
    </row>
    <row r="637" spans="1:5" x14ac:dyDescent="0.25">
      <c r="A637">
        <v>704</v>
      </c>
      <c r="D637" s="4">
        <v>3</v>
      </c>
      <c r="E637" s="3">
        <v>4</v>
      </c>
    </row>
    <row r="638" spans="1:5" x14ac:dyDescent="0.25">
      <c r="A638">
        <v>705</v>
      </c>
      <c r="D638" s="4">
        <v>3</v>
      </c>
      <c r="E638" s="3">
        <v>4</v>
      </c>
    </row>
    <row r="639" spans="1:5" x14ac:dyDescent="0.25">
      <c r="A639">
        <v>706</v>
      </c>
      <c r="D639" s="4">
        <v>3</v>
      </c>
      <c r="E639" s="3">
        <v>4</v>
      </c>
    </row>
    <row r="640" spans="1:5" x14ac:dyDescent="0.25">
      <c r="A640">
        <v>707</v>
      </c>
      <c r="D640" s="4">
        <v>3</v>
      </c>
      <c r="E640" s="3">
        <v>4</v>
      </c>
    </row>
    <row r="641" spans="1:5" x14ac:dyDescent="0.25">
      <c r="A641">
        <v>708</v>
      </c>
      <c r="D641" s="4">
        <v>3</v>
      </c>
      <c r="E641" s="3">
        <v>4</v>
      </c>
    </row>
    <row r="642" spans="1:5" x14ac:dyDescent="0.25">
      <c r="A642">
        <v>709</v>
      </c>
      <c r="D642" s="4">
        <v>3</v>
      </c>
    </row>
    <row r="643" spans="1:5" x14ac:dyDescent="0.25">
      <c r="A643">
        <v>710</v>
      </c>
      <c r="C643" s="5">
        <v>2</v>
      </c>
      <c r="D643" s="4">
        <v>3</v>
      </c>
    </row>
    <row r="644" spans="1:5" x14ac:dyDescent="0.25">
      <c r="A644">
        <v>711</v>
      </c>
      <c r="C644" s="5">
        <v>2</v>
      </c>
    </row>
    <row r="645" spans="1:5" x14ac:dyDescent="0.25">
      <c r="A645">
        <v>712</v>
      </c>
      <c r="C645" s="5">
        <v>2</v>
      </c>
    </row>
    <row r="646" spans="1:5" x14ac:dyDescent="0.25">
      <c r="A646">
        <v>713</v>
      </c>
      <c r="C646" s="5">
        <v>2</v>
      </c>
    </row>
    <row r="647" spans="1:5" x14ac:dyDescent="0.25">
      <c r="A647">
        <v>714</v>
      </c>
      <c r="C647" s="5">
        <v>2</v>
      </c>
    </row>
    <row r="648" spans="1:5" x14ac:dyDescent="0.25">
      <c r="A648">
        <v>715</v>
      </c>
      <c r="C648" s="5">
        <v>2</v>
      </c>
    </row>
    <row r="649" spans="1:5" x14ac:dyDescent="0.25">
      <c r="A649">
        <v>716</v>
      </c>
      <c r="C649" s="5">
        <v>2</v>
      </c>
    </row>
    <row r="650" spans="1:5" x14ac:dyDescent="0.25">
      <c r="A650">
        <v>717</v>
      </c>
      <c r="B650" s="2">
        <v>1</v>
      </c>
      <c r="C650" s="5">
        <v>2</v>
      </c>
    </row>
    <row r="651" spans="1:5" x14ac:dyDescent="0.25">
      <c r="A651">
        <v>718</v>
      </c>
      <c r="B651" s="2">
        <v>1</v>
      </c>
      <c r="C651" s="5">
        <v>2</v>
      </c>
    </row>
    <row r="652" spans="1:5" x14ac:dyDescent="0.25">
      <c r="A652">
        <v>719</v>
      </c>
      <c r="B652" s="2">
        <v>1</v>
      </c>
    </row>
    <row r="653" spans="1:5" x14ac:dyDescent="0.25">
      <c r="A653">
        <v>720</v>
      </c>
      <c r="B653" s="2">
        <v>1</v>
      </c>
    </row>
    <row r="654" spans="1:5" x14ac:dyDescent="0.25">
      <c r="A654">
        <v>721</v>
      </c>
      <c r="B654" s="2">
        <v>1</v>
      </c>
    </row>
    <row r="655" spans="1:5" x14ac:dyDescent="0.25">
      <c r="A655">
        <v>722</v>
      </c>
      <c r="B655" s="2">
        <v>1</v>
      </c>
    </row>
    <row r="656" spans="1:5" x14ac:dyDescent="0.25">
      <c r="A656">
        <v>723</v>
      </c>
      <c r="B656" s="2">
        <v>1</v>
      </c>
      <c r="E656" s="3">
        <v>4</v>
      </c>
    </row>
    <row r="657" spans="1:5" x14ac:dyDescent="0.25">
      <c r="A657">
        <v>724</v>
      </c>
      <c r="B657" s="2">
        <v>1</v>
      </c>
      <c r="D657" s="4">
        <v>3</v>
      </c>
      <c r="E657" s="3">
        <v>4</v>
      </c>
    </row>
    <row r="658" spans="1:5" x14ac:dyDescent="0.25">
      <c r="A658">
        <v>725</v>
      </c>
      <c r="B658" s="2">
        <v>1</v>
      </c>
      <c r="D658" s="4">
        <v>3</v>
      </c>
      <c r="E658" s="3">
        <v>4</v>
      </c>
    </row>
    <row r="659" spans="1:5" x14ac:dyDescent="0.25">
      <c r="A659">
        <v>726</v>
      </c>
      <c r="D659" s="4">
        <v>3</v>
      </c>
      <c r="E659" s="3">
        <v>4</v>
      </c>
    </row>
    <row r="660" spans="1:5" x14ac:dyDescent="0.25">
      <c r="A660">
        <v>727</v>
      </c>
      <c r="D660" s="4">
        <v>3</v>
      </c>
      <c r="E660" s="3">
        <v>4</v>
      </c>
    </row>
    <row r="661" spans="1:5" x14ac:dyDescent="0.25">
      <c r="A661">
        <v>728</v>
      </c>
      <c r="D661" s="4">
        <v>3</v>
      </c>
      <c r="E661" s="3">
        <v>4</v>
      </c>
    </row>
    <row r="662" spans="1:5" x14ac:dyDescent="0.25">
      <c r="A662">
        <v>729</v>
      </c>
      <c r="D662" s="4">
        <v>3</v>
      </c>
      <c r="E662" s="3">
        <v>4</v>
      </c>
    </row>
    <row r="663" spans="1:5" x14ac:dyDescent="0.25">
      <c r="A663">
        <v>730</v>
      </c>
      <c r="D663" s="4">
        <v>3</v>
      </c>
      <c r="E663" s="3">
        <v>4</v>
      </c>
    </row>
    <row r="664" spans="1:5" x14ac:dyDescent="0.25">
      <c r="A664">
        <v>731</v>
      </c>
      <c r="D664" s="4">
        <v>3</v>
      </c>
      <c r="E664" s="3">
        <v>4</v>
      </c>
    </row>
    <row r="665" spans="1:5" x14ac:dyDescent="0.25">
      <c r="A665">
        <v>732</v>
      </c>
      <c r="D665" s="4">
        <v>3</v>
      </c>
    </row>
    <row r="666" spans="1:5" x14ac:dyDescent="0.25">
      <c r="A666">
        <v>733</v>
      </c>
      <c r="D666" s="4">
        <v>3</v>
      </c>
    </row>
    <row r="667" spans="1:5" x14ac:dyDescent="0.25">
      <c r="A667">
        <v>734</v>
      </c>
    </row>
    <row r="668" spans="1:5" x14ac:dyDescent="0.25">
      <c r="A668">
        <v>735</v>
      </c>
      <c r="C668" s="5">
        <v>2</v>
      </c>
    </row>
    <row r="669" spans="1:5" x14ac:dyDescent="0.25">
      <c r="A669">
        <v>736</v>
      </c>
      <c r="C669" s="5">
        <v>2</v>
      </c>
    </row>
    <row r="670" spans="1:5" x14ac:dyDescent="0.25">
      <c r="A670">
        <v>737</v>
      </c>
      <c r="C670" s="5">
        <v>2</v>
      </c>
    </row>
    <row r="671" spans="1:5" x14ac:dyDescent="0.25">
      <c r="A671">
        <v>738</v>
      </c>
      <c r="C671" s="5">
        <v>2</v>
      </c>
    </row>
    <row r="672" spans="1:5" x14ac:dyDescent="0.25">
      <c r="A672">
        <v>739</v>
      </c>
      <c r="C672" s="5">
        <v>2</v>
      </c>
    </row>
    <row r="673" spans="1:5" x14ac:dyDescent="0.25">
      <c r="A673">
        <v>740</v>
      </c>
      <c r="C673" s="5">
        <v>2</v>
      </c>
    </row>
    <row r="674" spans="1:5" x14ac:dyDescent="0.25">
      <c r="A674">
        <v>741</v>
      </c>
      <c r="B674" s="2">
        <v>1</v>
      </c>
      <c r="C674" s="5">
        <v>2</v>
      </c>
    </row>
    <row r="675" spans="1:5" x14ac:dyDescent="0.25">
      <c r="A675">
        <v>742</v>
      </c>
      <c r="B675" s="2">
        <v>1</v>
      </c>
      <c r="C675" s="5">
        <v>2</v>
      </c>
    </row>
    <row r="676" spans="1:5" x14ac:dyDescent="0.25">
      <c r="A676">
        <v>743</v>
      </c>
      <c r="B676" s="2">
        <v>1</v>
      </c>
      <c r="C676" s="5">
        <v>2</v>
      </c>
    </row>
    <row r="677" spans="1:5" x14ac:dyDescent="0.25">
      <c r="A677">
        <v>744</v>
      </c>
      <c r="B677" s="2">
        <v>1</v>
      </c>
    </row>
    <row r="678" spans="1:5" x14ac:dyDescent="0.25">
      <c r="A678">
        <v>745</v>
      </c>
      <c r="B678" s="2">
        <v>1</v>
      </c>
    </row>
    <row r="679" spans="1:5" x14ac:dyDescent="0.25">
      <c r="A679">
        <v>746</v>
      </c>
      <c r="B679" s="2">
        <v>1</v>
      </c>
    </row>
    <row r="680" spans="1:5" x14ac:dyDescent="0.25">
      <c r="A680">
        <v>747</v>
      </c>
      <c r="B680" s="2">
        <v>1</v>
      </c>
    </row>
    <row r="681" spans="1:5" x14ac:dyDescent="0.25">
      <c r="A681">
        <v>748</v>
      </c>
      <c r="B681" s="2">
        <v>1</v>
      </c>
    </row>
    <row r="682" spans="1:5" x14ac:dyDescent="0.25">
      <c r="A682">
        <v>749</v>
      </c>
      <c r="B682" s="2">
        <v>1</v>
      </c>
      <c r="D682" s="4">
        <v>3</v>
      </c>
      <c r="E682" s="3">
        <v>4</v>
      </c>
    </row>
    <row r="683" spans="1:5" x14ac:dyDescent="0.25">
      <c r="A683">
        <v>750</v>
      </c>
      <c r="D683" s="4">
        <v>3</v>
      </c>
      <c r="E683" s="3">
        <v>4</v>
      </c>
    </row>
    <row r="684" spans="1:5" x14ac:dyDescent="0.25">
      <c r="A684">
        <v>751</v>
      </c>
      <c r="D684" s="4">
        <v>3</v>
      </c>
      <c r="E684" s="3">
        <v>4</v>
      </c>
    </row>
    <row r="685" spans="1:5" x14ac:dyDescent="0.25">
      <c r="A685">
        <v>752</v>
      </c>
      <c r="D685" s="4">
        <v>3</v>
      </c>
      <c r="E685" s="3">
        <v>4</v>
      </c>
    </row>
    <row r="686" spans="1:5" x14ac:dyDescent="0.25">
      <c r="A686">
        <v>753</v>
      </c>
      <c r="D686" s="4">
        <v>3</v>
      </c>
      <c r="E686" s="3">
        <v>4</v>
      </c>
    </row>
    <row r="687" spans="1:5" x14ac:dyDescent="0.25">
      <c r="A687">
        <v>754</v>
      </c>
      <c r="D687" s="4">
        <v>3</v>
      </c>
      <c r="E687" s="3">
        <v>4</v>
      </c>
    </row>
    <row r="688" spans="1:5" x14ac:dyDescent="0.25">
      <c r="A688">
        <v>755</v>
      </c>
      <c r="D688" s="4">
        <v>3</v>
      </c>
      <c r="E688" s="3">
        <v>4</v>
      </c>
    </row>
    <row r="689" spans="1:5" x14ac:dyDescent="0.25">
      <c r="A689">
        <v>756</v>
      </c>
      <c r="D689" s="4">
        <v>3</v>
      </c>
      <c r="E689" s="3">
        <v>4</v>
      </c>
    </row>
    <row r="690" spans="1:5" x14ac:dyDescent="0.25">
      <c r="A690">
        <v>757</v>
      </c>
      <c r="D690" s="4">
        <v>3</v>
      </c>
      <c r="E690" s="3">
        <v>4</v>
      </c>
    </row>
    <row r="691" spans="1:5" x14ac:dyDescent="0.25">
      <c r="A691">
        <v>758</v>
      </c>
      <c r="C691" s="5">
        <v>2</v>
      </c>
    </row>
    <row r="692" spans="1:5" x14ac:dyDescent="0.25">
      <c r="A692">
        <v>759</v>
      </c>
      <c r="C692" s="5">
        <v>2</v>
      </c>
    </row>
    <row r="693" spans="1:5" x14ac:dyDescent="0.25">
      <c r="A693">
        <v>760</v>
      </c>
      <c r="C693" s="5">
        <v>2</v>
      </c>
    </row>
    <row r="694" spans="1:5" x14ac:dyDescent="0.25">
      <c r="A694">
        <v>761</v>
      </c>
      <c r="C694" s="5">
        <v>2</v>
      </c>
    </row>
    <row r="695" spans="1:5" x14ac:dyDescent="0.25">
      <c r="A695">
        <v>762</v>
      </c>
      <c r="C695" s="5">
        <v>2</v>
      </c>
    </row>
    <row r="696" spans="1:5" x14ac:dyDescent="0.25">
      <c r="A696">
        <v>763</v>
      </c>
      <c r="C696" s="5">
        <v>2</v>
      </c>
    </row>
    <row r="697" spans="1:5" x14ac:dyDescent="0.25">
      <c r="A697">
        <v>764</v>
      </c>
      <c r="C697" s="5">
        <v>2</v>
      </c>
    </row>
    <row r="698" spans="1:5" x14ac:dyDescent="0.25">
      <c r="A698">
        <v>765</v>
      </c>
      <c r="B698" s="2">
        <v>1</v>
      </c>
      <c r="C698" s="5">
        <v>2</v>
      </c>
    </row>
    <row r="699" spans="1:5" x14ac:dyDescent="0.25">
      <c r="A699">
        <v>766</v>
      </c>
      <c r="B699" s="2">
        <v>1</v>
      </c>
      <c r="C699" s="5">
        <v>2</v>
      </c>
    </row>
    <row r="700" spans="1:5" x14ac:dyDescent="0.25">
      <c r="A700">
        <v>767</v>
      </c>
      <c r="B700" s="2">
        <v>1</v>
      </c>
      <c r="C700" s="5">
        <v>2</v>
      </c>
    </row>
    <row r="701" spans="1:5" x14ac:dyDescent="0.25">
      <c r="A701">
        <v>768</v>
      </c>
      <c r="B701" s="2">
        <v>1</v>
      </c>
    </row>
    <row r="702" spans="1:5" x14ac:dyDescent="0.25">
      <c r="A702">
        <v>769</v>
      </c>
      <c r="B702" s="2">
        <v>1</v>
      </c>
    </row>
    <row r="703" spans="1:5" x14ac:dyDescent="0.25">
      <c r="A703">
        <v>770</v>
      </c>
      <c r="B703" s="2">
        <v>1</v>
      </c>
    </row>
    <row r="704" spans="1:5" x14ac:dyDescent="0.25">
      <c r="A704">
        <v>771</v>
      </c>
      <c r="B704" s="2">
        <v>1</v>
      </c>
      <c r="E704" s="3">
        <v>4</v>
      </c>
    </row>
    <row r="705" spans="1:5" x14ac:dyDescent="0.25">
      <c r="A705">
        <v>772</v>
      </c>
      <c r="B705" s="2">
        <v>1</v>
      </c>
      <c r="D705" s="4">
        <v>3</v>
      </c>
      <c r="E705" s="3">
        <v>4</v>
      </c>
    </row>
    <row r="706" spans="1:5" x14ac:dyDescent="0.25">
      <c r="A706">
        <v>773</v>
      </c>
      <c r="B706" s="2">
        <v>1</v>
      </c>
      <c r="D706" s="4">
        <v>3</v>
      </c>
      <c r="E706" s="3">
        <v>4</v>
      </c>
    </row>
    <row r="707" spans="1:5" x14ac:dyDescent="0.25">
      <c r="A707">
        <v>774</v>
      </c>
      <c r="D707" s="4">
        <v>3</v>
      </c>
      <c r="E707" s="3">
        <v>4</v>
      </c>
    </row>
    <row r="708" spans="1:5" x14ac:dyDescent="0.25">
      <c r="A708">
        <v>775</v>
      </c>
      <c r="D708" s="4">
        <v>3</v>
      </c>
      <c r="E708" s="3">
        <v>4</v>
      </c>
    </row>
    <row r="709" spans="1:5" x14ac:dyDescent="0.25">
      <c r="A709">
        <v>776</v>
      </c>
      <c r="D709" s="4">
        <v>3</v>
      </c>
      <c r="E709" s="3">
        <v>4</v>
      </c>
    </row>
    <row r="710" spans="1:5" x14ac:dyDescent="0.25">
      <c r="A710">
        <v>777</v>
      </c>
      <c r="D710" s="4">
        <v>3</v>
      </c>
      <c r="E710" s="3">
        <v>4</v>
      </c>
    </row>
    <row r="711" spans="1:5" x14ac:dyDescent="0.25">
      <c r="A711">
        <v>778</v>
      </c>
      <c r="D711" s="4">
        <v>3</v>
      </c>
      <c r="E711" s="3">
        <v>4</v>
      </c>
    </row>
    <row r="712" spans="1:5" x14ac:dyDescent="0.25">
      <c r="A712">
        <v>779</v>
      </c>
      <c r="D712" s="4">
        <v>3</v>
      </c>
      <c r="E712" s="3">
        <v>4</v>
      </c>
    </row>
    <row r="713" spans="1:5" x14ac:dyDescent="0.25">
      <c r="A713">
        <v>780</v>
      </c>
    </row>
    <row r="714" spans="1:5" x14ac:dyDescent="0.25">
      <c r="A714">
        <v>781</v>
      </c>
    </row>
    <row r="715" spans="1:5" x14ac:dyDescent="0.25">
      <c r="A715">
        <v>782</v>
      </c>
      <c r="C715" s="5">
        <v>2</v>
      </c>
    </row>
    <row r="716" spans="1:5" x14ac:dyDescent="0.25">
      <c r="A716">
        <v>783</v>
      </c>
      <c r="C716" s="5">
        <v>2</v>
      </c>
    </row>
    <row r="717" spans="1:5" x14ac:dyDescent="0.25">
      <c r="A717">
        <v>784</v>
      </c>
      <c r="C717" s="5">
        <v>2</v>
      </c>
    </row>
    <row r="718" spans="1:5" x14ac:dyDescent="0.25">
      <c r="A718">
        <v>785</v>
      </c>
      <c r="C718" s="5">
        <v>2</v>
      </c>
    </row>
    <row r="719" spans="1:5" x14ac:dyDescent="0.25">
      <c r="A719">
        <v>786</v>
      </c>
      <c r="C719" s="5">
        <v>2</v>
      </c>
    </row>
    <row r="720" spans="1:5" x14ac:dyDescent="0.25">
      <c r="A720">
        <v>787</v>
      </c>
      <c r="C720" s="5">
        <v>2</v>
      </c>
    </row>
    <row r="721" spans="1:5" x14ac:dyDescent="0.25">
      <c r="A721">
        <v>788</v>
      </c>
      <c r="C721" s="5">
        <v>2</v>
      </c>
    </row>
    <row r="722" spans="1:5" x14ac:dyDescent="0.25">
      <c r="A722">
        <v>789</v>
      </c>
      <c r="B722" s="2">
        <v>1</v>
      </c>
      <c r="C722" s="5">
        <v>2</v>
      </c>
    </row>
    <row r="723" spans="1:5" x14ac:dyDescent="0.25">
      <c r="A723">
        <v>790</v>
      </c>
      <c r="B723" s="2">
        <v>1</v>
      </c>
      <c r="C723" s="5">
        <v>2</v>
      </c>
    </row>
    <row r="724" spans="1:5" x14ac:dyDescent="0.25">
      <c r="A724">
        <v>791</v>
      </c>
      <c r="B724" s="2">
        <v>1</v>
      </c>
      <c r="C724" s="5">
        <v>2</v>
      </c>
    </row>
    <row r="725" spans="1:5" x14ac:dyDescent="0.25">
      <c r="A725">
        <v>792</v>
      </c>
      <c r="B725" s="2">
        <v>1</v>
      </c>
    </row>
    <row r="726" spans="1:5" x14ac:dyDescent="0.25">
      <c r="A726">
        <v>793</v>
      </c>
      <c r="B726" s="2">
        <v>1</v>
      </c>
    </row>
    <row r="727" spans="1:5" x14ac:dyDescent="0.25">
      <c r="A727">
        <v>794</v>
      </c>
      <c r="B727" s="2">
        <v>1</v>
      </c>
    </row>
    <row r="728" spans="1:5" x14ac:dyDescent="0.25">
      <c r="A728">
        <v>795</v>
      </c>
      <c r="B728" s="2">
        <v>1</v>
      </c>
      <c r="E728" s="3">
        <v>4</v>
      </c>
    </row>
    <row r="729" spans="1:5" x14ac:dyDescent="0.25">
      <c r="A729">
        <v>796</v>
      </c>
      <c r="B729" s="2">
        <v>1</v>
      </c>
      <c r="E729" s="3">
        <v>4</v>
      </c>
    </row>
    <row r="730" spans="1:5" x14ac:dyDescent="0.25">
      <c r="A730">
        <v>797</v>
      </c>
      <c r="B730" s="2">
        <v>1</v>
      </c>
      <c r="D730" s="4">
        <v>3</v>
      </c>
      <c r="E730" s="3">
        <v>4</v>
      </c>
    </row>
    <row r="731" spans="1:5" x14ac:dyDescent="0.25">
      <c r="A731">
        <v>798</v>
      </c>
      <c r="D731" s="4">
        <v>3</v>
      </c>
      <c r="E731" s="3">
        <v>4</v>
      </c>
    </row>
    <row r="732" spans="1:5" x14ac:dyDescent="0.25">
      <c r="A732">
        <v>799</v>
      </c>
      <c r="D732" s="4">
        <v>3</v>
      </c>
      <c r="E732" s="3">
        <v>4</v>
      </c>
    </row>
    <row r="733" spans="1:5" x14ac:dyDescent="0.25">
      <c r="A733">
        <v>800</v>
      </c>
      <c r="D733" s="4">
        <v>3</v>
      </c>
      <c r="E733" s="3">
        <v>4</v>
      </c>
    </row>
    <row r="734" spans="1:5" x14ac:dyDescent="0.25">
      <c r="A734">
        <v>801</v>
      </c>
      <c r="D734" s="4">
        <v>3</v>
      </c>
      <c r="E734" s="3">
        <v>4</v>
      </c>
    </row>
    <row r="735" spans="1:5" x14ac:dyDescent="0.25">
      <c r="A735">
        <v>802</v>
      </c>
      <c r="D735" s="4">
        <v>3</v>
      </c>
      <c r="E735" s="3">
        <v>4</v>
      </c>
    </row>
    <row r="736" spans="1:5" x14ac:dyDescent="0.25">
      <c r="A736">
        <v>803</v>
      </c>
      <c r="D736" s="4">
        <v>3</v>
      </c>
      <c r="E736" s="3">
        <v>4</v>
      </c>
    </row>
    <row r="737" spans="1:6" x14ac:dyDescent="0.25">
      <c r="A737">
        <v>804</v>
      </c>
      <c r="C737" s="5">
        <v>2</v>
      </c>
      <c r="D737" s="4">
        <v>3</v>
      </c>
      <c r="E737" s="3">
        <v>4</v>
      </c>
      <c r="F737" t="s">
        <v>22</v>
      </c>
    </row>
    <row r="738" spans="1:6" x14ac:dyDescent="0.25">
      <c r="A738">
        <v>840</v>
      </c>
    </row>
    <row r="739" spans="1:6" x14ac:dyDescent="0.25">
      <c r="A739">
        <v>841</v>
      </c>
    </row>
    <row r="740" spans="1:6" x14ac:dyDescent="0.25">
      <c r="A740">
        <v>842</v>
      </c>
      <c r="F740" t="s">
        <v>22</v>
      </c>
    </row>
    <row r="741" spans="1:6" x14ac:dyDescent="0.25">
      <c r="A741">
        <v>843</v>
      </c>
      <c r="C741" s="5">
        <v>2</v>
      </c>
    </row>
    <row r="742" spans="1:6" x14ac:dyDescent="0.25">
      <c r="A742">
        <v>844</v>
      </c>
      <c r="C742" s="5">
        <v>2</v>
      </c>
    </row>
    <row r="743" spans="1:6" x14ac:dyDescent="0.25">
      <c r="A743">
        <v>845</v>
      </c>
      <c r="C743" s="5">
        <v>2</v>
      </c>
    </row>
    <row r="744" spans="1:6" x14ac:dyDescent="0.25">
      <c r="A744">
        <v>846</v>
      </c>
      <c r="C744" s="5">
        <v>2</v>
      </c>
    </row>
    <row r="745" spans="1:6" x14ac:dyDescent="0.25">
      <c r="A745">
        <v>847</v>
      </c>
      <c r="B745" s="2">
        <v>1</v>
      </c>
      <c r="C745" s="5">
        <v>2</v>
      </c>
    </row>
    <row r="746" spans="1:6" x14ac:dyDescent="0.25">
      <c r="A746">
        <v>848</v>
      </c>
      <c r="B746" s="2">
        <v>1</v>
      </c>
      <c r="C746" s="5">
        <v>2</v>
      </c>
    </row>
    <row r="747" spans="1:6" x14ac:dyDescent="0.25">
      <c r="A747">
        <v>849</v>
      </c>
      <c r="B747" s="2">
        <v>1</v>
      </c>
      <c r="C747" s="5">
        <v>2</v>
      </c>
    </row>
    <row r="748" spans="1:6" x14ac:dyDescent="0.25">
      <c r="A748">
        <v>850</v>
      </c>
      <c r="B748" s="2">
        <v>1</v>
      </c>
      <c r="C748" s="5">
        <v>2</v>
      </c>
    </row>
    <row r="749" spans="1:6" x14ac:dyDescent="0.25">
      <c r="A749">
        <v>851</v>
      </c>
      <c r="B749" s="2">
        <v>1</v>
      </c>
    </row>
    <row r="750" spans="1:6" x14ac:dyDescent="0.25">
      <c r="A750">
        <v>852</v>
      </c>
      <c r="B750" s="2">
        <v>1</v>
      </c>
      <c r="D750" s="4">
        <v>3</v>
      </c>
    </row>
    <row r="751" spans="1:6" x14ac:dyDescent="0.25">
      <c r="A751">
        <v>853</v>
      </c>
      <c r="B751" s="2">
        <v>1</v>
      </c>
      <c r="D751" s="4">
        <v>3</v>
      </c>
      <c r="E751" s="3">
        <v>4</v>
      </c>
    </row>
    <row r="752" spans="1:6" x14ac:dyDescent="0.25">
      <c r="A752">
        <v>854</v>
      </c>
      <c r="D752" s="4">
        <v>3</v>
      </c>
      <c r="E752" s="3">
        <v>4</v>
      </c>
    </row>
    <row r="753" spans="1:5" x14ac:dyDescent="0.25">
      <c r="A753">
        <v>855</v>
      </c>
      <c r="D753" s="4">
        <v>3</v>
      </c>
      <c r="E753" s="3">
        <v>4</v>
      </c>
    </row>
    <row r="754" spans="1:5" x14ac:dyDescent="0.25">
      <c r="A754">
        <v>856</v>
      </c>
      <c r="D754" s="4">
        <v>3</v>
      </c>
      <c r="E754" s="3">
        <v>4</v>
      </c>
    </row>
    <row r="755" spans="1:5" x14ac:dyDescent="0.25">
      <c r="A755">
        <v>857</v>
      </c>
      <c r="D755" s="4">
        <v>3</v>
      </c>
      <c r="E755" s="3">
        <v>4</v>
      </c>
    </row>
    <row r="756" spans="1:5" x14ac:dyDescent="0.25">
      <c r="A756">
        <v>858</v>
      </c>
      <c r="D756" s="4">
        <v>3</v>
      </c>
      <c r="E756" s="3">
        <v>4</v>
      </c>
    </row>
    <row r="757" spans="1:5" x14ac:dyDescent="0.25">
      <c r="A757">
        <v>859</v>
      </c>
      <c r="D757" s="4">
        <v>3</v>
      </c>
    </row>
    <row r="758" spans="1:5" x14ac:dyDescent="0.25">
      <c r="A758">
        <v>860</v>
      </c>
    </row>
    <row r="759" spans="1:5" x14ac:dyDescent="0.25">
      <c r="A759">
        <v>861</v>
      </c>
    </row>
    <row r="760" spans="1:5" x14ac:dyDescent="0.25">
      <c r="A760">
        <v>862</v>
      </c>
    </row>
    <row r="761" spans="1:5" x14ac:dyDescent="0.25">
      <c r="A761">
        <v>863</v>
      </c>
    </row>
    <row r="762" spans="1:5" x14ac:dyDescent="0.25">
      <c r="A762">
        <v>864</v>
      </c>
    </row>
    <row r="763" spans="1:5" x14ac:dyDescent="0.25">
      <c r="A763">
        <v>865</v>
      </c>
      <c r="C763" s="5">
        <v>2</v>
      </c>
    </row>
    <row r="764" spans="1:5" x14ac:dyDescent="0.25">
      <c r="A764">
        <v>866</v>
      </c>
      <c r="C764" s="5">
        <v>2</v>
      </c>
    </row>
    <row r="765" spans="1:5" x14ac:dyDescent="0.25">
      <c r="A765">
        <v>867</v>
      </c>
      <c r="C765" s="5">
        <v>2</v>
      </c>
    </row>
    <row r="766" spans="1:5" x14ac:dyDescent="0.25">
      <c r="A766">
        <v>868</v>
      </c>
      <c r="C766" s="5">
        <v>2</v>
      </c>
    </row>
    <row r="767" spans="1:5" x14ac:dyDescent="0.25">
      <c r="A767">
        <v>869</v>
      </c>
      <c r="C767" s="5">
        <v>2</v>
      </c>
    </row>
    <row r="768" spans="1:5" x14ac:dyDescent="0.25">
      <c r="A768">
        <v>870</v>
      </c>
      <c r="B768" s="2">
        <v>1</v>
      </c>
      <c r="C768" s="5">
        <v>2</v>
      </c>
    </row>
    <row r="769" spans="1:5" x14ac:dyDescent="0.25">
      <c r="A769">
        <v>871</v>
      </c>
      <c r="B769" s="2">
        <v>1</v>
      </c>
      <c r="C769" s="5">
        <v>2</v>
      </c>
    </row>
    <row r="770" spans="1:5" x14ac:dyDescent="0.25">
      <c r="A770">
        <v>872</v>
      </c>
      <c r="B770" s="2">
        <v>1</v>
      </c>
    </row>
    <row r="771" spans="1:5" x14ac:dyDescent="0.25">
      <c r="A771">
        <v>873</v>
      </c>
      <c r="B771" s="2">
        <v>1</v>
      </c>
    </row>
    <row r="772" spans="1:5" x14ac:dyDescent="0.25">
      <c r="A772">
        <v>874</v>
      </c>
      <c r="B772" s="2">
        <v>1</v>
      </c>
      <c r="E772" s="3">
        <v>4</v>
      </c>
    </row>
    <row r="773" spans="1:5" x14ac:dyDescent="0.25">
      <c r="A773">
        <v>875</v>
      </c>
      <c r="D773" s="4">
        <v>3</v>
      </c>
      <c r="E773" s="3">
        <v>4</v>
      </c>
    </row>
    <row r="774" spans="1:5" x14ac:dyDescent="0.25">
      <c r="A774">
        <v>876</v>
      </c>
      <c r="D774" s="4">
        <v>3</v>
      </c>
      <c r="E774" s="3">
        <v>4</v>
      </c>
    </row>
    <row r="775" spans="1:5" x14ac:dyDescent="0.25">
      <c r="A775">
        <v>877</v>
      </c>
      <c r="D775" s="4">
        <v>3</v>
      </c>
      <c r="E775" s="3">
        <v>4</v>
      </c>
    </row>
    <row r="776" spans="1:5" x14ac:dyDescent="0.25">
      <c r="A776">
        <v>878</v>
      </c>
      <c r="D776" s="4">
        <v>3</v>
      </c>
      <c r="E776" s="3">
        <v>4</v>
      </c>
    </row>
    <row r="777" spans="1:5" x14ac:dyDescent="0.25">
      <c r="A777">
        <v>879</v>
      </c>
      <c r="D777" s="4">
        <v>3</v>
      </c>
      <c r="E777" s="3">
        <v>4</v>
      </c>
    </row>
    <row r="778" spans="1:5" x14ac:dyDescent="0.25">
      <c r="A778">
        <v>880</v>
      </c>
      <c r="D778" s="4">
        <v>3</v>
      </c>
      <c r="E778" s="3">
        <v>4</v>
      </c>
    </row>
    <row r="779" spans="1:5" x14ac:dyDescent="0.25">
      <c r="A779">
        <v>881</v>
      </c>
      <c r="D779" s="4">
        <v>3</v>
      </c>
      <c r="E779" s="3">
        <v>4</v>
      </c>
    </row>
    <row r="780" spans="1:5" x14ac:dyDescent="0.25">
      <c r="A780">
        <v>882</v>
      </c>
    </row>
    <row r="781" spans="1:5" x14ac:dyDescent="0.25">
      <c r="A781">
        <v>883</v>
      </c>
    </row>
    <row r="782" spans="1:5" x14ac:dyDescent="0.25">
      <c r="A782">
        <v>884</v>
      </c>
    </row>
    <row r="783" spans="1:5" x14ac:dyDescent="0.25">
      <c r="A783">
        <v>885</v>
      </c>
      <c r="C783" s="5">
        <v>2</v>
      </c>
    </row>
    <row r="784" spans="1:5" x14ac:dyDescent="0.25">
      <c r="A784">
        <v>886</v>
      </c>
      <c r="C784" s="5">
        <v>2</v>
      </c>
    </row>
    <row r="785" spans="1:5" x14ac:dyDescent="0.25">
      <c r="A785">
        <v>887</v>
      </c>
      <c r="C785" s="5">
        <v>2</v>
      </c>
    </row>
    <row r="786" spans="1:5" x14ac:dyDescent="0.25">
      <c r="A786">
        <v>888</v>
      </c>
      <c r="C786" s="5">
        <v>2</v>
      </c>
    </row>
    <row r="787" spans="1:5" x14ac:dyDescent="0.25">
      <c r="A787">
        <v>889</v>
      </c>
      <c r="C787" s="5">
        <v>2</v>
      </c>
    </row>
    <row r="788" spans="1:5" x14ac:dyDescent="0.25">
      <c r="A788">
        <v>890</v>
      </c>
      <c r="B788" s="2">
        <v>1</v>
      </c>
      <c r="C788" s="5">
        <v>2</v>
      </c>
    </row>
    <row r="789" spans="1:5" x14ac:dyDescent="0.25">
      <c r="A789">
        <v>891</v>
      </c>
      <c r="B789" s="2">
        <v>1</v>
      </c>
      <c r="C789" s="5">
        <v>2</v>
      </c>
    </row>
    <row r="790" spans="1:5" x14ac:dyDescent="0.25">
      <c r="A790">
        <v>892</v>
      </c>
      <c r="B790" s="2">
        <v>1</v>
      </c>
      <c r="C790" s="5">
        <v>2</v>
      </c>
    </row>
    <row r="791" spans="1:5" x14ac:dyDescent="0.25">
      <c r="A791">
        <v>893</v>
      </c>
      <c r="B791" s="2">
        <v>1</v>
      </c>
    </row>
    <row r="792" spans="1:5" x14ac:dyDescent="0.25">
      <c r="A792">
        <v>894</v>
      </c>
      <c r="B792" s="2">
        <v>1</v>
      </c>
    </row>
    <row r="793" spans="1:5" x14ac:dyDescent="0.25">
      <c r="A793">
        <v>895</v>
      </c>
      <c r="B793" s="2">
        <v>1</v>
      </c>
    </row>
    <row r="794" spans="1:5" x14ac:dyDescent="0.25">
      <c r="A794">
        <v>896</v>
      </c>
      <c r="B794" s="2">
        <v>1</v>
      </c>
      <c r="E794" s="3">
        <v>4</v>
      </c>
    </row>
    <row r="795" spans="1:5" x14ac:dyDescent="0.25">
      <c r="A795">
        <v>897</v>
      </c>
      <c r="E795" s="3">
        <v>4</v>
      </c>
    </row>
    <row r="796" spans="1:5" x14ac:dyDescent="0.25">
      <c r="A796">
        <v>898</v>
      </c>
      <c r="D796" s="4">
        <v>3</v>
      </c>
      <c r="E796" s="3">
        <v>4</v>
      </c>
    </row>
    <row r="797" spans="1:5" x14ac:dyDescent="0.25">
      <c r="A797">
        <v>899</v>
      </c>
      <c r="D797" s="4">
        <v>3</v>
      </c>
      <c r="E797" s="3">
        <v>4</v>
      </c>
    </row>
    <row r="798" spans="1:5" x14ac:dyDescent="0.25">
      <c r="A798">
        <v>900</v>
      </c>
      <c r="D798" s="4">
        <v>3</v>
      </c>
      <c r="E798" s="3">
        <v>4</v>
      </c>
    </row>
    <row r="799" spans="1:5" x14ac:dyDescent="0.25">
      <c r="A799">
        <v>901</v>
      </c>
      <c r="D799" s="4">
        <v>3</v>
      </c>
      <c r="E799" s="3">
        <v>4</v>
      </c>
    </row>
    <row r="800" spans="1:5" x14ac:dyDescent="0.25">
      <c r="A800">
        <v>902</v>
      </c>
      <c r="D800" s="4">
        <v>3</v>
      </c>
      <c r="E800" s="3">
        <v>4</v>
      </c>
    </row>
    <row r="801" spans="1:5" x14ac:dyDescent="0.25">
      <c r="A801">
        <v>903</v>
      </c>
      <c r="D801" s="4">
        <v>3</v>
      </c>
    </row>
    <row r="802" spans="1:5" x14ac:dyDescent="0.25">
      <c r="A802">
        <v>904</v>
      </c>
      <c r="D802" s="4">
        <v>3</v>
      </c>
    </row>
    <row r="803" spans="1:5" x14ac:dyDescent="0.25">
      <c r="A803">
        <v>905</v>
      </c>
      <c r="C803" s="5">
        <v>2</v>
      </c>
    </row>
    <row r="804" spans="1:5" x14ac:dyDescent="0.25">
      <c r="A804">
        <v>906</v>
      </c>
      <c r="C804" s="5">
        <v>2</v>
      </c>
    </row>
    <row r="805" spans="1:5" x14ac:dyDescent="0.25">
      <c r="A805">
        <v>907</v>
      </c>
      <c r="C805" s="5">
        <v>2</v>
      </c>
    </row>
    <row r="806" spans="1:5" x14ac:dyDescent="0.25">
      <c r="A806">
        <v>908</v>
      </c>
      <c r="C806" s="5">
        <v>2</v>
      </c>
    </row>
    <row r="807" spans="1:5" x14ac:dyDescent="0.25">
      <c r="A807">
        <v>909</v>
      </c>
      <c r="C807" s="5">
        <v>2</v>
      </c>
    </row>
    <row r="808" spans="1:5" x14ac:dyDescent="0.25">
      <c r="A808">
        <v>910</v>
      </c>
      <c r="C808" s="5">
        <v>2</v>
      </c>
    </row>
    <row r="809" spans="1:5" x14ac:dyDescent="0.25">
      <c r="A809">
        <v>911</v>
      </c>
      <c r="B809" s="2">
        <v>1</v>
      </c>
      <c r="C809" s="5">
        <v>2</v>
      </c>
    </row>
    <row r="810" spans="1:5" x14ac:dyDescent="0.25">
      <c r="A810">
        <v>912</v>
      </c>
      <c r="B810" s="2">
        <v>1</v>
      </c>
      <c r="C810" s="5">
        <v>2</v>
      </c>
    </row>
    <row r="811" spans="1:5" x14ac:dyDescent="0.25">
      <c r="A811">
        <v>913</v>
      </c>
      <c r="B811" s="2">
        <v>1</v>
      </c>
      <c r="C811" s="5">
        <v>2</v>
      </c>
    </row>
    <row r="812" spans="1:5" x14ac:dyDescent="0.25">
      <c r="A812">
        <v>914</v>
      </c>
      <c r="B812" s="2">
        <v>1</v>
      </c>
    </row>
    <row r="813" spans="1:5" x14ac:dyDescent="0.25">
      <c r="A813">
        <v>915</v>
      </c>
      <c r="B813" s="2">
        <v>1</v>
      </c>
    </row>
    <row r="814" spans="1:5" x14ac:dyDescent="0.25">
      <c r="A814">
        <v>916</v>
      </c>
      <c r="B814" s="2">
        <v>1</v>
      </c>
    </row>
    <row r="815" spans="1:5" x14ac:dyDescent="0.25">
      <c r="A815">
        <v>917</v>
      </c>
      <c r="B815" s="2">
        <v>1</v>
      </c>
    </row>
    <row r="816" spans="1:5" x14ac:dyDescent="0.25">
      <c r="A816">
        <v>918</v>
      </c>
      <c r="D816" s="4">
        <v>3</v>
      </c>
      <c r="E816" s="3">
        <v>4</v>
      </c>
    </row>
    <row r="817" spans="1:5" x14ac:dyDescent="0.25">
      <c r="A817">
        <v>919</v>
      </c>
      <c r="D817" s="4">
        <v>3</v>
      </c>
      <c r="E817" s="3">
        <v>4</v>
      </c>
    </row>
    <row r="818" spans="1:5" x14ac:dyDescent="0.25">
      <c r="A818">
        <v>920</v>
      </c>
      <c r="D818" s="4">
        <v>3</v>
      </c>
      <c r="E818" s="3">
        <v>4</v>
      </c>
    </row>
    <row r="819" spans="1:5" x14ac:dyDescent="0.25">
      <c r="A819">
        <v>921</v>
      </c>
      <c r="D819" s="4">
        <v>3</v>
      </c>
      <c r="E819" s="3">
        <v>4</v>
      </c>
    </row>
    <row r="820" spans="1:5" x14ac:dyDescent="0.25">
      <c r="A820">
        <v>922</v>
      </c>
      <c r="D820" s="4">
        <v>3</v>
      </c>
      <c r="E820" s="3">
        <v>4</v>
      </c>
    </row>
    <row r="821" spans="1:5" x14ac:dyDescent="0.25">
      <c r="A821">
        <v>923</v>
      </c>
      <c r="D821" s="4">
        <v>3</v>
      </c>
      <c r="E821" s="3">
        <v>4</v>
      </c>
    </row>
    <row r="822" spans="1:5" x14ac:dyDescent="0.25">
      <c r="A822">
        <v>924</v>
      </c>
      <c r="D822" s="4">
        <v>3</v>
      </c>
      <c r="E822" s="3">
        <v>4</v>
      </c>
    </row>
    <row r="823" spans="1:5" x14ac:dyDescent="0.25">
      <c r="A823">
        <v>925</v>
      </c>
      <c r="D823" s="4">
        <v>3</v>
      </c>
      <c r="E823" s="3">
        <v>4</v>
      </c>
    </row>
    <row r="824" spans="1:5" x14ac:dyDescent="0.25">
      <c r="A824">
        <v>926</v>
      </c>
    </row>
    <row r="825" spans="1:5" x14ac:dyDescent="0.25">
      <c r="A825">
        <v>927</v>
      </c>
    </row>
    <row r="826" spans="1:5" x14ac:dyDescent="0.25">
      <c r="A826">
        <v>928</v>
      </c>
    </row>
    <row r="827" spans="1:5" x14ac:dyDescent="0.25">
      <c r="A827">
        <v>929</v>
      </c>
      <c r="C827" s="5">
        <v>2</v>
      </c>
    </row>
    <row r="828" spans="1:5" x14ac:dyDescent="0.25">
      <c r="A828">
        <v>930</v>
      </c>
      <c r="C828" s="5">
        <v>2</v>
      </c>
    </row>
    <row r="829" spans="1:5" x14ac:dyDescent="0.25">
      <c r="A829">
        <v>931</v>
      </c>
      <c r="C829" s="5">
        <v>2</v>
      </c>
    </row>
    <row r="830" spans="1:5" x14ac:dyDescent="0.25">
      <c r="A830">
        <v>932</v>
      </c>
      <c r="C830" s="5">
        <v>2</v>
      </c>
    </row>
    <row r="831" spans="1:5" x14ac:dyDescent="0.25">
      <c r="A831">
        <v>933</v>
      </c>
      <c r="B831" s="2">
        <v>1</v>
      </c>
      <c r="C831" s="5">
        <v>2</v>
      </c>
    </row>
    <row r="832" spans="1:5" x14ac:dyDescent="0.25">
      <c r="A832">
        <v>934</v>
      </c>
      <c r="B832" s="2">
        <v>1</v>
      </c>
      <c r="C832" s="5">
        <v>2</v>
      </c>
    </row>
    <row r="833" spans="1:5" x14ac:dyDescent="0.25">
      <c r="A833">
        <v>935</v>
      </c>
      <c r="B833" s="2">
        <v>1</v>
      </c>
      <c r="C833" s="5">
        <v>2</v>
      </c>
    </row>
    <row r="834" spans="1:5" x14ac:dyDescent="0.25">
      <c r="A834">
        <v>936</v>
      </c>
      <c r="B834" s="2">
        <v>1</v>
      </c>
      <c r="C834" s="5">
        <v>2</v>
      </c>
    </row>
    <row r="835" spans="1:5" x14ac:dyDescent="0.25">
      <c r="A835">
        <v>937</v>
      </c>
      <c r="B835" s="2">
        <v>1</v>
      </c>
    </row>
    <row r="836" spans="1:5" x14ac:dyDescent="0.25">
      <c r="A836">
        <v>938</v>
      </c>
      <c r="B836" s="2">
        <v>1</v>
      </c>
    </row>
    <row r="837" spans="1:5" x14ac:dyDescent="0.25">
      <c r="A837">
        <v>939</v>
      </c>
      <c r="B837" s="2">
        <v>1</v>
      </c>
    </row>
    <row r="838" spans="1:5" x14ac:dyDescent="0.25">
      <c r="A838">
        <v>940</v>
      </c>
      <c r="B838" s="2">
        <v>1</v>
      </c>
      <c r="D838" s="4">
        <v>3</v>
      </c>
      <c r="E838" s="3">
        <v>4</v>
      </c>
    </row>
    <row r="839" spans="1:5" x14ac:dyDescent="0.25">
      <c r="A839">
        <v>941</v>
      </c>
      <c r="D839" s="4">
        <v>3</v>
      </c>
      <c r="E839" s="3">
        <v>4</v>
      </c>
    </row>
    <row r="840" spans="1:5" x14ac:dyDescent="0.25">
      <c r="A840">
        <v>942</v>
      </c>
      <c r="D840" s="4">
        <v>3</v>
      </c>
      <c r="E840" s="3">
        <v>4</v>
      </c>
    </row>
    <row r="841" spans="1:5" x14ac:dyDescent="0.25">
      <c r="A841">
        <v>943</v>
      </c>
      <c r="D841" s="4">
        <v>3</v>
      </c>
      <c r="E841" s="3">
        <v>4</v>
      </c>
    </row>
    <row r="842" spans="1:5" x14ac:dyDescent="0.25">
      <c r="A842">
        <v>944</v>
      </c>
      <c r="D842" s="4">
        <v>3</v>
      </c>
      <c r="E842" s="3">
        <v>4</v>
      </c>
    </row>
    <row r="843" spans="1:5" x14ac:dyDescent="0.25">
      <c r="A843">
        <v>945</v>
      </c>
      <c r="D843" s="4">
        <v>3</v>
      </c>
      <c r="E843" s="3">
        <v>4</v>
      </c>
    </row>
    <row r="844" spans="1:5" x14ac:dyDescent="0.25">
      <c r="A844">
        <v>946</v>
      </c>
      <c r="D844" s="4">
        <v>3</v>
      </c>
      <c r="E844" s="3">
        <v>4</v>
      </c>
    </row>
    <row r="845" spans="1:5" x14ac:dyDescent="0.25">
      <c r="A845">
        <v>947</v>
      </c>
      <c r="D845" s="4">
        <v>3</v>
      </c>
      <c r="E845" s="3">
        <v>4</v>
      </c>
    </row>
    <row r="846" spans="1:5" x14ac:dyDescent="0.25">
      <c r="A846">
        <v>948</v>
      </c>
    </row>
    <row r="847" spans="1:5" x14ac:dyDescent="0.25">
      <c r="A847">
        <v>949</v>
      </c>
    </row>
    <row r="848" spans="1:5" x14ac:dyDescent="0.25">
      <c r="A848">
        <v>950</v>
      </c>
    </row>
    <row r="849" spans="1:5" x14ac:dyDescent="0.25">
      <c r="A849">
        <v>951</v>
      </c>
      <c r="C849" s="5">
        <v>2</v>
      </c>
    </row>
    <row r="850" spans="1:5" x14ac:dyDescent="0.25">
      <c r="A850">
        <v>952</v>
      </c>
      <c r="C850" s="5">
        <v>2</v>
      </c>
    </row>
    <row r="851" spans="1:5" x14ac:dyDescent="0.25">
      <c r="A851">
        <v>953</v>
      </c>
      <c r="C851" s="5">
        <v>2</v>
      </c>
    </row>
    <row r="852" spans="1:5" x14ac:dyDescent="0.25">
      <c r="A852">
        <v>954</v>
      </c>
      <c r="C852" s="5">
        <v>2</v>
      </c>
    </row>
    <row r="853" spans="1:5" x14ac:dyDescent="0.25">
      <c r="A853">
        <v>955</v>
      </c>
      <c r="B853" s="2">
        <v>1</v>
      </c>
      <c r="C853" s="5">
        <v>2</v>
      </c>
    </row>
    <row r="854" spans="1:5" x14ac:dyDescent="0.25">
      <c r="A854">
        <v>956</v>
      </c>
      <c r="B854" s="2">
        <v>1</v>
      </c>
      <c r="C854" s="5">
        <v>2</v>
      </c>
    </row>
    <row r="855" spans="1:5" x14ac:dyDescent="0.25">
      <c r="A855">
        <v>957</v>
      </c>
      <c r="B855" s="2">
        <v>1</v>
      </c>
      <c r="C855" s="5">
        <v>2</v>
      </c>
    </row>
    <row r="856" spans="1:5" x14ac:dyDescent="0.25">
      <c r="A856">
        <v>958</v>
      </c>
      <c r="B856" s="2">
        <v>1</v>
      </c>
      <c r="C856" s="5">
        <v>2</v>
      </c>
    </row>
    <row r="857" spans="1:5" x14ac:dyDescent="0.25">
      <c r="A857">
        <v>959</v>
      </c>
      <c r="B857" s="2">
        <v>1</v>
      </c>
    </row>
    <row r="858" spans="1:5" x14ac:dyDescent="0.25">
      <c r="A858">
        <v>960</v>
      </c>
      <c r="B858" s="2">
        <v>1</v>
      </c>
    </row>
    <row r="859" spans="1:5" x14ac:dyDescent="0.25">
      <c r="A859">
        <v>961</v>
      </c>
      <c r="B859" s="2">
        <v>1</v>
      </c>
    </row>
    <row r="860" spans="1:5" x14ac:dyDescent="0.25">
      <c r="A860">
        <v>962</v>
      </c>
      <c r="B860" s="2">
        <v>1</v>
      </c>
    </row>
    <row r="861" spans="1:5" x14ac:dyDescent="0.25">
      <c r="A861">
        <v>963</v>
      </c>
      <c r="D861" s="4">
        <v>3</v>
      </c>
      <c r="E861" s="3">
        <v>4</v>
      </c>
    </row>
    <row r="862" spans="1:5" x14ac:dyDescent="0.25">
      <c r="A862">
        <v>964</v>
      </c>
      <c r="D862" s="4">
        <v>3</v>
      </c>
      <c r="E862" s="3">
        <v>4</v>
      </c>
    </row>
    <row r="863" spans="1:5" x14ac:dyDescent="0.25">
      <c r="A863">
        <v>965</v>
      </c>
      <c r="D863" s="4">
        <v>3</v>
      </c>
      <c r="E863" s="3">
        <v>4</v>
      </c>
    </row>
    <row r="864" spans="1:5" x14ac:dyDescent="0.25">
      <c r="A864">
        <v>966</v>
      </c>
      <c r="D864" s="4">
        <v>3</v>
      </c>
      <c r="E864" s="3">
        <v>4</v>
      </c>
    </row>
    <row r="865" spans="1:5" x14ac:dyDescent="0.25">
      <c r="A865">
        <v>967</v>
      </c>
      <c r="D865" s="4">
        <v>3</v>
      </c>
      <c r="E865" s="3">
        <v>4</v>
      </c>
    </row>
    <row r="866" spans="1:5" x14ac:dyDescent="0.25">
      <c r="A866">
        <v>968</v>
      </c>
      <c r="D866" s="4">
        <v>3</v>
      </c>
      <c r="E866" s="3">
        <v>4</v>
      </c>
    </row>
    <row r="867" spans="1:5" x14ac:dyDescent="0.25">
      <c r="A867">
        <v>969</v>
      </c>
      <c r="D867" s="4">
        <v>3</v>
      </c>
      <c r="E867" s="3">
        <v>4</v>
      </c>
    </row>
    <row r="868" spans="1:5" x14ac:dyDescent="0.25">
      <c r="A868">
        <v>970</v>
      </c>
      <c r="D868" s="4">
        <v>3</v>
      </c>
      <c r="E868" s="3">
        <v>4</v>
      </c>
    </row>
    <row r="869" spans="1:5" x14ac:dyDescent="0.25">
      <c r="A869">
        <v>971</v>
      </c>
      <c r="C869" s="5">
        <v>2</v>
      </c>
    </row>
    <row r="870" spans="1:5" x14ac:dyDescent="0.25">
      <c r="A870">
        <v>972</v>
      </c>
      <c r="C870" s="5">
        <v>2</v>
      </c>
    </row>
    <row r="871" spans="1:5" x14ac:dyDescent="0.25">
      <c r="A871">
        <v>973</v>
      </c>
      <c r="C871" s="5">
        <v>2</v>
      </c>
    </row>
    <row r="872" spans="1:5" x14ac:dyDescent="0.25">
      <c r="A872">
        <v>974</v>
      </c>
      <c r="C872" s="5">
        <v>2</v>
      </c>
    </row>
    <row r="873" spans="1:5" x14ac:dyDescent="0.25">
      <c r="A873">
        <v>975</v>
      </c>
      <c r="C873" s="5">
        <v>2</v>
      </c>
    </row>
    <row r="874" spans="1:5" x14ac:dyDescent="0.25">
      <c r="A874">
        <v>976</v>
      </c>
      <c r="C874" s="5">
        <v>2</v>
      </c>
    </row>
    <row r="875" spans="1:5" x14ac:dyDescent="0.25">
      <c r="A875">
        <v>977</v>
      </c>
      <c r="C875" s="5">
        <v>2</v>
      </c>
    </row>
    <row r="876" spans="1:5" x14ac:dyDescent="0.25">
      <c r="A876">
        <v>978</v>
      </c>
      <c r="B876" s="2">
        <v>1</v>
      </c>
      <c r="C876" s="5">
        <v>2</v>
      </c>
    </row>
    <row r="877" spans="1:5" x14ac:dyDescent="0.25">
      <c r="A877">
        <v>979</v>
      </c>
      <c r="B877" s="2">
        <v>1</v>
      </c>
    </row>
    <row r="878" spans="1:5" x14ac:dyDescent="0.25">
      <c r="A878">
        <v>980</v>
      </c>
      <c r="B878" s="2">
        <v>1</v>
      </c>
    </row>
    <row r="879" spans="1:5" x14ac:dyDescent="0.25">
      <c r="A879">
        <v>981</v>
      </c>
      <c r="B879" s="2">
        <v>1</v>
      </c>
    </row>
    <row r="880" spans="1:5" x14ac:dyDescent="0.25">
      <c r="A880">
        <v>982</v>
      </c>
      <c r="B880" s="2">
        <v>1</v>
      </c>
    </row>
    <row r="881" spans="1:5" x14ac:dyDescent="0.25">
      <c r="A881">
        <v>983</v>
      </c>
      <c r="B881" s="2">
        <v>1</v>
      </c>
    </row>
    <row r="882" spans="1:5" x14ac:dyDescent="0.25">
      <c r="A882">
        <v>984</v>
      </c>
      <c r="B882" s="2">
        <v>1</v>
      </c>
      <c r="E882" s="3">
        <v>4</v>
      </c>
    </row>
    <row r="883" spans="1:5" x14ac:dyDescent="0.25">
      <c r="A883">
        <v>985</v>
      </c>
      <c r="E883" s="3">
        <v>4</v>
      </c>
    </row>
    <row r="884" spans="1:5" x14ac:dyDescent="0.25">
      <c r="A884">
        <v>986</v>
      </c>
      <c r="D884" s="4">
        <v>3</v>
      </c>
      <c r="E884" s="3">
        <v>4</v>
      </c>
    </row>
    <row r="885" spans="1:5" x14ac:dyDescent="0.25">
      <c r="A885">
        <v>987</v>
      </c>
      <c r="D885" s="4">
        <v>3</v>
      </c>
      <c r="E885" s="3">
        <v>4</v>
      </c>
    </row>
    <row r="886" spans="1:5" x14ac:dyDescent="0.25">
      <c r="A886">
        <v>988</v>
      </c>
      <c r="D886" s="4">
        <v>3</v>
      </c>
      <c r="E886" s="3">
        <v>4</v>
      </c>
    </row>
    <row r="887" spans="1:5" x14ac:dyDescent="0.25">
      <c r="A887">
        <v>989</v>
      </c>
      <c r="D887" s="4">
        <v>3</v>
      </c>
      <c r="E887" s="3">
        <v>4</v>
      </c>
    </row>
    <row r="888" spans="1:5" x14ac:dyDescent="0.25">
      <c r="A888">
        <v>990</v>
      </c>
      <c r="D888" s="4">
        <v>3</v>
      </c>
      <c r="E888" s="3">
        <v>4</v>
      </c>
    </row>
    <row r="889" spans="1:5" x14ac:dyDescent="0.25">
      <c r="A889">
        <v>991</v>
      </c>
      <c r="D889" s="4">
        <v>3</v>
      </c>
      <c r="E889" s="3">
        <v>4</v>
      </c>
    </row>
    <row r="890" spans="1:5" x14ac:dyDescent="0.25">
      <c r="A890">
        <v>992</v>
      </c>
      <c r="C890" s="5">
        <v>2</v>
      </c>
      <c r="D890" s="4">
        <v>3</v>
      </c>
      <c r="E890" s="3">
        <v>4</v>
      </c>
    </row>
    <row r="891" spans="1:5" x14ac:dyDescent="0.25">
      <c r="A891">
        <v>993</v>
      </c>
      <c r="C891" s="5">
        <v>2</v>
      </c>
      <c r="D891" s="4">
        <v>3</v>
      </c>
    </row>
    <row r="892" spans="1:5" x14ac:dyDescent="0.25">
      <c r="A892">
        <v>994</v>
      </c>
      <c r="C892" s="5">
        <v>2</v>
      </c>
    </row>
    <row r="893" spans="1:5" x14ac:dyDescent="0.25">
      <c r="A893">
        <v>995</v>
      </c>
      <c r="C893" s="5">
        <v>2</v>
      </c>
    </row>
    <row r="894" spans="1:5" x14ac:dyDescent="0.25">
      <c r="A894">
        <v>996</v>
      </c>
      <c r="C894" s="5">
        <v>2</v>
      </c>
    </row>
    <row r="895" spans="1:5" x14ac:dyDescent="0.25">
      <c r="A895">
        <v>997</v>
      </c>
      <c r="C895" s="5">
        <v>2</v>
      </c>
    </row>
    <row r="896" spans="1:5" x14ac:dyDescent="0.25">
      <c r="A896">
        <v>998</v>
      </c>
      <c r="C896" s="5">
        <v>2</v>
      </c>
    </row>
    <row r="897" spans="1:6" x14ac:dyDescent="0.25">
      <c r="A897">
        <v>999</v>
      </c>
      <c r="C897" s="5">
        <v>2</v>
      </c>
    </row>
    <row r="898" spans="1:6" x14ac:dyDescent="0.25">
      <c r="A898">
        <v>1000</v>
      </c>
      <c r="B898" s="2">
        <v>1</v>
      </c>
      <c r="C898" s="5">
        <v>2</v>
      </c>
    </row>
    <row r="899" spans="1:6" x14ac:dyDescent="0.25">
      <c r="A899">
        <v>1001</v>
      </c>
      <c r="B899" s="2">
        <v>1</v>
      </c>
      <c r="C899" s="5">
        <v>2</v>
      </c>
    </row>
    <row r="900" spans="1:6" x14ac:dyDescent="0.25">
      <c r="A900">
        <v>1002</v>
      </c>
      <c r="B900" s="2">
        <v>1</v>
      </c>
      <c r="C900" s="5">
        <v>2</v>
      </c>
    </row>
    <row r="901" spans="1:6" x14ac:dyDescent="0.25">
      <c r="A901">
        <v>1003</v>
      </c>
      <c r="B901" s="2">
        <v>1</v>
      </c>
    </row>
    <row r="902" spans="1:6" x14ac:dyDescent="0.25">
      <c r="A902">
        <v>1004</v>
      </c>
      <c r="B902" s="2">
        <v>1</v>
      </c>
    </row>
    <row r="903" spans="1:6" x14ac:dyDescent="0.25">
      <c r="A903">
        <v>1005</v>
      </c>
      <c r="B903" s="2">
        <v>1</v>
      </c>
    </row>
    <row r="904" spans="1:6" x14ac:dyDescent="0.25">
      <c r="A904">
        <v>1006</v>
      </c>
      <c r="B904" s="2">
        <v>1</v>
      </c>
      <c r="E904" s="3">
        <v>4</v>
      </c>
    </row>
    <row r="905" spans="1:6" x14ac:dyDescent="0.25">
      <c r="A905">
        <v>1007</v>
      </c>
      <c r="B905" s="2">
        <v>1</v>
      </c>
      <c r="E905" s="3">
        <v>4</v>
      </c>
    </row>
    <row r="906" spans="1:6" x14ac:dyDescent="0.25">
      <c r="A906">
        <v>1008</v>
      </c>
      <c r="B906" s="2">
        <v>1</v>
      </c>
      <c r="E906" s="3">
        <v>4</v>
      </c>
    </row>
    <row r="907" spans="1:6" x14ac:dyDescent="0.25">
      <c r="A907">
        <v>1009</v>
      </c>
      <c r="E907" s="3">
        <v>4</v>
      </c>
    </row>
    <row r="908" spans="1:6" x14ac:dyDescent="0.25">
      <c r="A908">
        <v>1010</v>
      </c>
      <c r="E908" s="3">
        <v>4</v>
      </c>
    </row>
    <row r="909" spans="1:6" x14ac:dyDescent="0.25">
      <c r="A909">
        <v>1011</v>
      </c>
      <c r="D909" s="4">
        <v>3</v>
      </c>
      <c r="E909" s="3">
        <v>4</v>
      </c>
    </row>
    <row r="910" spans="1:6" x14ac:dyDescent="0.25">
      <c r="A910">
        <v>1012</v>
      </c>
      <c r="D910" s="4">
        <v>3</v>
      </c>
      <c r="E910" s="3">
        <v>4</v>
      </c>
    </row>
    <row r="911" spans="1:6" x14ac:dyDescent="0.25">
      <c r="A911">
        <v>1013</v>
      </c>
      <c r="C911" s="5">
        <v>2</v>
      </c>
      <c r="D911" s="4">
        <v>3</v>
      </c>
      <c r="E911" s="3">
        <v>4</v>
      </c>
      <c r="F911" t="s">
        <v>22</v>
      </c>
    </row>
    <row r="912" spans="1:6" x14ac:dyDescent="0.25">
      <c r="A912">
        <v>1049</v>
      </c>
    </row>
    <row r="913" spans="1:6" x14ac:dyDescent="0.25">
      <c r="A913">
        <v>1050</v>
      </c>
    </row>
    <row r="914" spans="1:6" x14ac:dyDescent="0.25">
      <c r="A914">
        <v>1051</v>
      </c>
      <c r="F914" t="s">
        <v>22</v>
      </c>
    </row>
    <row r="915" spans="1:6" x14ac:dyDescent="0.25">
      <c r="A915">
        <v>1052</v>
      </c>
      <c r="C915" s="5">
        <v>2</v>
      </c>
    </row>
    <row r="916" spans="1:6" x14ac:dyDescent="0.25">
      <c r="A916">
        <v>1053</v>
      </c>
      <c r="C916" s="5">
        <v>2</v>
      </c>
    </row>
    <row r="917" spans="1:6" x14ac:dyDescent="0.25">
      <c r="A917">
        <v>1054</v>
      </c>
      <c r="C917" s="5">
        <v>2</v>
      </c>
    </row>
    <row r="918" spans="1:6" x14ac:dyDescent="0.25">
      <c r="A918">
        <v>1055</v>
      </c>
      <c r="C918" s="5">
        <v>2</v>
      </c>
    </row>
    <row r="919" spans="1:6" x14ac:dyDescent="0.25">
      <c r="A919">
        <v>1056</v>
      </c>
      <c r="C919" s="5">
        <v>2</v>
      </c>
    </row>
    <row r="920" spans="1:6" x14ac:dyDescent="0.25">
      <c r="A920">
        <v>1057</v>
      </c>
      <c r="C920" s="5">
        <v>2</v>
      </c>
    </row>
    <row r="921" spans="1:6" x14ac:dyDescent="0.25">
      <c r="A921">
        <v>1058</v>
      </c>
      <c r="C921" s="5">
        <v>2</v>
      </c>
    </row>
    <row r="922" spans="1:6" x14ac:dyDescent="0.25">
      <c r="A922">
        <v>1059</v>
      </c>
      <c r="B922" s="2">
        <v>1</v>
      </c>
      <c r="C922" s="5">
        <v>2</v>
      </c>
    </row>
    <row r="923" spans="1:6" x14ac:dyDescent="0.25">
      <c r="A923">
        <v>1060</v>
      </c>
      <c r="B923" s="2">
        <v>1</v>
      </c>
      <c r="C923" s="5">
        <v>2</v>
      </c>
    </row>
    <row r="924" spans="1:6" x14ac:dyDescent="0.25">
      <c r="A924">
        <v>1061</v>
      </c>
      <c r="B924" s="2">
        <v>1</v>
      </c>
      <c r="C924" s="5">
        <v>2</v>
      </c>
    </row>
    <row r="925" spans="1:6" x14ac:dyDescent="0.25">
      <c r="A925">
        <v>1062</v>
      </c>
      <c r="B925" s="2">
        <v>1</v>
      </c>
    </row>
    <row r="926" spans="1:6" x14ac:dyDescent="0.25">
      <c r="A926">
        <v>1063</v>
      </c>
      <c r="B926" s="2">
        <v>1</v>
      </c>
    </row>
    <row r="927" spans="1:6" x14ac:dyDescent="0.25">
      <c r="A927">
        <v>1064</v>
      </c>
      <c r="B927" s="2">
        <v>1</v>
      </c>
      <c r="E927" s="3">
        <v>4</v>
      </c>
    </row>
    <row r="928" spans="1:6" x14ac:dyDescent="0.25">
      <c r="A928">
        <v>1065</v>
      </c>
      <c r="B928" s="2">
        <v>1</v>
      </c>
      <c r="D928" s="4">
        <v>3</v>
      </c>
      <c r="E928" s="3">
        <v>4</v>
      </c>
    </row>
    <row r="929" spans="1:5" x14ac:dyDescent="0.25">
      <c r="A929">
        <v>1066</v>
      </c>
      <c r="B929" s="2">
        <v>1</v>
      </c>
      <c r="D929" s="4">
        <v>3</v>
      </c>
      <c r="E929" s="3">
        <v>4</v>
      </c>
    </row>
    <row r="930" spans="1:5" x14ac:dyDescent="0.25">
      <c r="A930">
        <v>1067</v>
      </c>
      <c r="D930" s="4">
        <v>3</v>
      </c>
      <c r="E930" s="3">
        <v>4</v>
      </c>
    </row>
    <row r="931" spans="1:5" x14ac:dyDescent="0.25">
      <c r="A931">
        <v>1068</v>
      </c>
      <c r="D931" s="4">
        <v>3</v>
      </c>
      <c r="E931" s="3">
        <v>4</v>
      </c>
    </row>
    <row r="932" spans="1:5" x14ac:dyDescent="0.25">
      <c r="A932">
        <v>1069</v>
      </c>
      <c r="D932" s="4">
        <v>3</v>
      </c>
      <c r="E932" s="3">
        <v>4</v>
      </c>
    </row>
    <row r="933" spans="1:5" x14ac:dyDescent="0.25">
      <c r="A933">
        <v>1070</v>
      </c>
      <c r="D933" s="4">
        <v>3</v>
      </c>
      <c r="E933" s="3">
        <v>4</v>
      </c>
    </row>
    <row r="934" spans="1:5" x14ac:dyDescent="0.25">
      <c r="A934">
        <v>1071</v>
      </c>
      <c r="D934" s="4">
        <v>3</v>
      </c>
      <c r="E934" s="3">
        <v>4</v>
      </c>
    </row>
    <row r="935" spans="1:5" x14ac:dyDescent="0.25">
      <c r="A935">
        <v>1072</v>
      </c>
      <c r="D935" s="4">
        <v>3</v>
      </c>
      <c r="E935" s="3">
        <v>4</v>
      </c>
    </row>
    <row r="936" spans="1:5" x14ac:dyDescent="0.25">
      <c r="A936">
        <v>1073</v>
      </c>
      <c r="D936" s="4">
        <v>3</v>
      </c>
      <c r="E936" s="3">
        <v>4</v>
      </c>
    </row>
    <row r="937" spans="1:5" x14ac:dyDescent="0.25">
      <c r="A937">
        <v>1074</v>
      </c>
      <c r="D937" s="4">
        <v>3</v>
      </c>
    </row>
    <row r="938" spans="1:5" x14ac:dyDescent="0.25">
      <c r="A938">
        <v>1075</v>
      </c>
    </row>
    <row r="939" spans="1:5" x14ac:dyDescent="0.25">
      <c r="A939">
        <v>1076</v>
      </c>
    </row>
    <row r="940" spans="1:5" x14ac:dyDescent="0.25">
      <c r="A940">
        <v>1077</v>
      </c>
      <c r="C940" s="5">
        <v>2</v>
      </c>
    </row>
    <row r="941" spans="1:5" x14ac:dyDescent="0.25">
      <c r="A941">
        <v>1078</v>
      </c>
      <c r="C941" s="5">
        <v>2</v>
      </c>
    </row>
    <row r="942" spans="1:5" x14ac:dyDescent="0.25">
      <c r="A942">
        <v>1079</v>
      </c>
      <c r="C942" s="5">
        <v>2</v>
      </c>
    </row>
    <row r="943" spans="1:5" x14ac:dyDescent="0.25">
      <c r="A943">
        <v>1080</v>
      </c>
      <c r="C943" s="5">
        <v>2</v>
      </c>
    </row>
    <row r="944" spans="1:5" x14ac:dyDescent="0.25">
      <c r="A944">
        <v>1081</v>
      </c>
      <c r="C944" s="5">
        <v>2</v>
      </c>
    </row>
    <row r="945" spans="1:5" x14ac:dyDescent="0.25">
      <c r="A945">
        <v>1082</v>
      </c>
      <c r="B945" s="2">
        <v>1</v>
      </c>
      <c r="C945" s="5">
        <v>2</v>
      </c>
    </row>
    <row r="946" spans="1:5" x14ac:dyDescent="0.25">
      <c r="A946">
        <v>1083</v>
      </c>
      <c r="B946" s="2">
        <v>1</v>
      </c>
      <c r="C946" s="5">
        <v>2</v>
      </c>
    </row>
    <row r="947" spans="1:5" x14ac:dyDescent="0.25">
      <c r="A947">
        <v>1084</v>
      </c>
      <c r="B947" s="2">
        <v>1</v>
      </c>
      <c r="C947" s="5">
        <v>2</v>
      </c>
    </row>
    <row r="948" spans="1:5" x14ac:dyDescent="0.25">
      <c r="A948">
        <v>1085</v>
      </c>
      <c r="B948" s="2">
        <v>1</v>
      </c>
    </row>
    <row r="949" spans="1:5" x14ac:dyDescent="0.25">
      <c r="A949">
        <v>1086</v>
      </c>
      <c r="B949" s="2">
        <v>1</v>
      </c>
    </row>
    <row r="950" spans="1:5" x14ac:dyDescent="0.25">
      <c r="A950">
        <v>1087</v>
      </c>
      <c r="B950" s="2">
        <v>1</v>
      </c>
      <c r="D950" s="4">
        <v>3</v>
      </c>
      <c r="E950" s="3">
        <v>4</v>
      </c>
    </row>
    <row r="951" spans="1:5" x14ac:dyDescent="0.25">
      <c r="A951">
        <v>1088</v>
      </c>
      <c r="B951" s="2">
        <v>1</v>
      </c>
      <c r="D951" s="4">
        <v>3</v>
      </c>
      <c r="E951" s="3">
        <v>4</v>
      </c>
    </row>
    <row r="952" spans="1:5" x14ac:dyDescent="0.25">
      <c r="A952">
        <v>1089</v>
      </c>
      <c r="B952" s="2">
        <v>1</v>
      </c>
      <c r="D952" s="4">
        <v>3</v>
      </c>
      <c r="E952" s="3">
        <v>4</v>
      </c>
    </row>
    <row r="953" spans="1:5" x14ac:dyDescent="0.25">
      <c r="A953">
        <v>1090</v>
      </c>
      <c r="D953" s="4">
        <v>3</v>
      </c>
      <c r="E953" s="3">
        <v>4</v>
      </c>
    </row>
    <row r="954" spans="1:5" x14ac:dyDescent="0.25">
      <c r="A954">
        <v>1091</v>
      </c>
      <c r="D954" s="4">
        <v>3</v>
      </c>
      <c r="E954" s="3">
        <v>4</v>
      </c>
    </row>
    <row r="955" spans="1:5" x14ac:dyDescent="0.25">
      <c r="A955">
        <v>1092</v>
      </c>
      <c r="D955" s="4">
        <v>3</v>
      </c>
      <c r="E955" s="3">
        <v>4</v>
      </c>
    </row>
    <row r="956" spans="1:5" x14ac:dyDescent="0.25">
      <c r="A956">
        <v>1093</v>
      </c>
      <c r="D956" s="4">
        <v>3</v>
      </c>
      <c r="E956" s="3">
        <v>4</v>
      </c>
    </row>
    <row r="957" spans="1:5" x14ac:dyDescent="0.25">
      <c r="A957">
        <v>1094</v>
      </c>
      <c r="D957" s="4">
        <v>3</v>
      </c>
      <c r="E957" s="3">
        <v>4</v>
      </c>
    </row>
    <row r="958" spans="1:5" x14ac:dyDescent="0.25">
      <c r="A958">
        <v>1095</v>
      </c>
      <c r="D958" s="4">
        <v>3</v>
      </c>
      <c r="E958" s="3">
        <v>4</v>
      </c>
    </row>
    <row r="959" spans="1:5" x14ac:dyDescent="0.25">
      <c r="A959">
        <v>1096</v>
      </c>
    </row>
    <row r="960" spans="1:5" x14ac:dyDescent="0.25">
      <c r="A960">
        <v>1097</v>
      </c>
    </row>
    <row r="961" spans="1:5" x14ac:dyDescent="0.25">
      <c r="A961">
        <v>1098</v>
      </c>
    </row>
    <row r="962" spans="1:5" x14ac:dyDescent="0.25">
      <c r="A962">
        <v>1099</v>
      </c>
    </row>
    <row r="963" spans="1:5" x14ac:dyDescent="0.25">
      <c r="A963">
        <v>1100</v>
      </c>
      <c r="C963" s="5">
        <v>2</v>
      </c>
    </row>
    <row r="964" spans="1:5" x14ac:dyDescent="0.25">
      <c r="A964">
        <v>1101</v>
      </c>
      <c r="C964" s="5">
        <v>2</v>
      </c>
    </row>
    <row r="965" spans="1:5" x14ac:dyDescent="0.25">
      <c r="A965">
        <v>1102</v>
      </c>
      <c r="C965" s="5">
        <v>2</v>
      </c>
    </row>
    <row r="966" spans="1:5" x14ac:dyDescent="0.25">
      <c r="A966">
        <v>1103</v>
      </c>
      <c r="B966" s="2">
        <v>1</v>
      </c>
      <c r="C966" s="5">
        <v>2</v>
      </c>
    </row>
    <row r="967" spans="1:5" x14ac:dyDescent="0.25">
      <c r="A967">
        <v>1104</v>
      </c>
      <c r="B967" s="2">
        <v>1</v>
      </c>
      <c r="C967" s="5">
        <v>2</v>
      </c>
    </row>
    <row r="968" spans="1:5" x14ac:dyDescent="0.25">
      <c r="A968">
        <v>1105</v>
      </c>
      <c r="B968" s="2">
        <v>1</v>
      </c>
      <c r="C968" s="5">
        <v>2</v>
      </c>
    </row>
    <row r="969" spans="1:5" x14ac:dyDescent="0.25">
      <c r="A969">
        <v>1106</v>
      </c>
      <c r="B969" s="2">
        <v>1</v>
      </c>
      <c r="C969" s="5">
        <v>2</v>
      </c>
    </row>
    <row r="970" spans="1:5" x14ac:dyDescent="0.25">
      <c r="A970">
        <v>1107</v>
      </c>
      <c r="B970" s="2">
        <v>1</v>
      </c>
      <c r="C970" s="5">
        <v>2</v>
      </c>
    </row>
    <row r="971" spans="1:5" x14ac:dyDescent="0.25">
      <c r="A971">
        <v>1108</v>
      </c>
      <c r="B971" s="2">
        <v>1</v>
      </c>
    </row>
    <row r="972" spans="1:5" x14ac:dyDescent="0.25">
      <c r="A972">
        <v>1109</v>
      </c>
      <c r="B972" s="2">
        <v>1</v>
      </c>
    </row>
    <row r="973" spans="1:5" x14ac:dyDescent="0.25">
      <c r="A973">
        <v>1110</v>
      </c>
      <c r="B973" s="2">
        <v>1</v>
      </c>
      <c r="D973" s="4">
        <v>3</v>
      </c>
      <c r="E973" s="3">
        <v>4</v>
      </c>
    </row>
    <row r="974" spans="1:5" x14ac:dyDescent="0.25">
      <c r="A974">
        <v>1111</v>
      </c>
      <c r="D974" s="4">
        <v>3</v>
      </c>
      <c r="E974" s="3">
        <v>4</v>
      </c>
    </row>
    <row r="975" spans="1:5" x14ac:dyDescent="0.25">
      <c r="A975">
        <v>1112</v>
      </c>
      <c r="D975" s="4">
        <v>3</v>
      </c>
      <c r="E975" s="3">
        <v>4</v>
      </c>
    </row>
    <row r="976" spans="1:5" x14ac:dyDescent="0.25">
      <c r="A976">
        <v>1113</v>
      </c>
      <c r="D976" s="4">
        <v>3</v>
      </c>
      <c r="E976" s="3">
        <v>4</v>
      </c>
    </row>
    <row r="977" spans="1:5" x14ac:dyDescent="0.25">
      <c r="A977">
        <v>1114</v>
      </c>
      <c r="D977" s="4">
        <v>3</v>
      </c>
      <c r="E977" s="3">
        <v>4</v>
      </c>
    </row>
    <row r="978" spans="1:5" x14ac:dyDescent="0.25">
      <c r="A978">
        <v>1115</v>
      </c>
      <c r="D978" s="4">
        <v>3</v>
      </c>
      <c r="E978" s="3">
        <v>4</v>
      </c>
    </row>
    <row r="979" spans="1:5" x14ac:dyDescent="0.25">
      <c r="A979">
        <v>1116</v>
      </c>
      <c r="D979" s="4">
        <v>3</v>
      </c>
      <c r="E979" s="3">
        <v>4</v>
      </c>
    </row>
    <row r="980" spans="1:5" x14ac:dyDescent="0.25">
      <c r="A980">
        <v>1117</v>
      </c>
      <c r="D980" s="4">
        <v>3</v>
      </c>
      <c r="E980" s="3">
        <v>4</v>
      </c>
    </row>
    <row r="981" spans="1:5" x14ac:dyDescent="0.25">
      <c r="A981">
        <v>1118</v>
      </c>
      <c r="D981" s="4">
        <v>3</v>
      </c>
      <c r="E981" s="3">
        <v>4</v>
      </c>
    </row>
    <row r="982" spans="1:5" x14ac:dyDescent="0.25">
      <c r="A982">
        <v>1119</v>
      </c>
      <c r="D982" s="4">
        <v>3</v>
      </c>
    </row>
    <row r="983" spans="1:5" x14ac:dyDescent="0.25">
      <c r="A983">
        <v>1120</v>
      </c>
    </row>
    <row r="984" spans="1:5" x14ac:dyDescent="0.25">
      <c r="A984">
        <v>1121</v>
      </c>
      <c r="C984" s="5">
        <v>2</v>
      </c>
    </row>
    <row r="985" spans="1:5" x14ac:dyDescent="0.25">
      <c r="A985">
        <v>1122</v>
      </c>
      <c r="C985" s="5">
        <v>2</v>
      </c>
    </row>
    <row r="986" spans="1:5" x14ac:dyDescent="0.25">
      <c r="A986">
        <v>1123</v>
      </c>
      <c r="C986" s="5">
        <v>2</v>
      </c>
    </row>
    <row r="987" spans="1:5" x14ac:dyDescent="0.25">
      <c r="A987">
        <v>1124</v>
      </c>
      <c r="C987" s="5">
        <v>2</v>
      </c>
    </row>
    <row r="988" spans="1:5" x14ac:dyDescent="0.25">
      <c r="A988">
        <v>1125</v>
      </c>
      <c r="C988" s="5">
        <v>2</v>
      </c>
    </row>
    <row r="989" spans="1:5" x14ac:dyDescent="0.25">
      <c r="A989">
        <v>1126</v>
      </c>
      <c r="C989" s="5">
        <v>2</v>
      </c>
    </row>
    <row r="990" spans="1:5" x14ac:dyDescent="0.25">
      <c r="A990">
        <v>1127</v>
      </c>
      <c r="B990" s="2">
        <v>1</v>
      </c>
      <c r="C990" s="5">
        <v>2</v>
      </c>
    </row>
    <row r="991" spans="1:5" x14ac:dyDescent="0.25">
      <c r="A991">
        <v>1128</v>
      </c>
      <c r="B991" s="2">
        <v>1</v>
      </c>
      <c r="C991" s="5">
        <v>2</v>
      </c>
    </row>
    <row r="992" spans="1:5" x14ac:dyDescent="0.25">
      <c r="A992">
        <v>1129</v>
      </c>
      <c r="B992" s="2">
        <v>1</v>
      </c>
      <c r="C992" s="5">
        <v>2</v>
      </c>
    </row>
    <row r="993" spans="1:5" x14ac:dyDescent="0.25">
      <c r="A993">
        <v>1130</v>
      </c>
      <c r="B993" s="2">
        <v>1</v>
      </c>
    </row>
    <row r="994" spans="1:5" x14ac:dyDescent="0.25">
      <c r="A994">
        <v>1131</v>
      </c>
      <c r="B994" s="2">
        <v>1</v>
      </c>
    </row>
    <row r="995" spans="1:5" x14ac:dyDescent="0.25">
      <c r="A995">
        <v>1132</v>
      </c>
      <c r="B995" s="2">
        <v>1</v>
      </c>
    </row>
    <row r="996" spans="1:5" x14ac:dyDescent="0.25">
      <c r="A996">
        <v>1133</v>
      </c>
      <c r="B996" s="2">
        <v>1</v>
      </c>
      <c r="D996" s="4">
        <v>3</v>
      </c>
      <c r="E996" s="3">
        <v>4</v>
      </c>
    </row>
    <row r="997" spans="1:5" x14ac:dyDescent="0.25">
      <c r="A997">
        <v>1134</v>
      </c>
      <c r="D997" s="4">
        <v>3</v>
      </c>
      <c r="E997" s="3">
        <v>4</v>
      </c>
    </row>
    <row r="998" spans="1:5" x14ac:dyDescent="0.25">
      <c r="A998">
        <v>1135</v>
      </c>
      <c r="D998" s="4">
        <v>3</v>
      </c>
      <c r="E998" s="3">
        <v>4</v>
      </c>
    </row>
    <row r="999" spans="1:5" x14ac:dyDescent="0.25">
      <c r="A999">
        <v>1136</v>
      </c>
      <c r="D999" s="4">
        <v>3</v>
      </c>
      <c r="E999" s="3">
        <v>4</v>
      </c>
    </row>
    <row r="1000" spans="1:5" x14ac:dyDescent="0.25">
      <c r="A1000">
        <v>1137</v>
      </c>
      <c r="D1000" s="4">
        <v>3</v>
      </c>
      <c r="E1000" s="3">
        <v>4</v>
      </c>
    </row>
    <row r="1001" spans="1:5" x14ac:dyDescent="0.25">
      <c r="A1001">
        <v>1138</v>
      </c>
      <c r="D1001" s="4">
        <v>3</v>
      </c>
      <c r="E1001" s="3">
        <v>4</v>
      </c>
    </row>
    <row r="1002" spans="1:5" x14ac:dyDescent="0.25">
      <c r="A1002">
        <v>1139</v>
      </c>
      <c r="D1002" s="4">
        <v>3</v>
      </c>
      <c r="E1002" s="3">
        <v>4</v>
      </c>
    </row>
    <row r="1003" spans="1:5" x14ac:dyDescent="0.25">
      <c r="A1003">
        <v>1140</v>
      </c>
      <c r="D1003" s="4">
        <v>3</v>
      </c>
      <c r="E1003" s="3">
        <v>4</v>
      </c>
    </row>
    <row r="1004" spans="1:5" x14ac:dyDescent="0.25">
      <c r="A1004">
        <v>1141</v>
      </c>
      <c r="D1004" s="4">
        <v>3</v>
      </c>
      <c r="E1004" s="3">
        <v>4</v>
      </c>
    </row>
    <row r="1005" spans="1:5" x14ac:dyDescent="0.25">
      <c r="A1005">
        <v>1142</v>
      </c>
    </row>
    <row r="1006" spans="1:5" x14ac:dyDescent="0.25">
      <c r="A1006">
        <v>1143</v>
      </c>
      <c r="C1006" s="5">
        <v>2</v>
      </c>
    </row>
    <row r="1007" spans="1:5" x14ac:dyDescent="0.25">
      <c r="A1007">
        <v>1144</v>
      </c>
      <c r="C1007" s="5">
        <v>2</v>
      </c>
    </row>
    <row r="1008" spans="1:5" x14ac:dyDescent="0.25">
      <c r="A1008">
        <v>1145</v>
      </c>
      <c r="C1008" s="5">
        <v>2</v>
      </c>
    </row>
    <row r="1009" spans="1:5" x14ac:dyDescent="0.25">
      <c r="A1009">
        <v>1146</v>
      </c>
      <c r="C1009" s="5">
        <v>2</v>
      </c>
    </row>
    <row r="1010" spans="1:5" x14ac:dyDescent="0.25">
      <c r="A1010">
        <v>1147</v>
      </c>
      <c r="C1010" s="5">
        <v>2</v>
      </c>
    </row>
    <row r="1011" spans="1:5" x14ac:dyDescent="0.25">
      <c r="A1011">
        <v>1148</v>
      </c>
      <c r="C1011" s="5">
        <v>2</v>
      </c>
    </row>
    <row r="1012" spans="1:5" x14ac:dyDescent="0.25">
      <c r="A1012">
        <v>1149</v>
      </c>
      <c r="B1012" s="2">
        <v>1</v>
      </c>
      <c r="C1012" s="5">
        <v>2</v>
      </c>
    </row>
    <row r="1013" spans="1:5" x14ac:dyDescent="0.25">
      <c r="A1013">
        <v>1150</v>
      </c>
      <c r="B1013" s="2">
        <v>1</v>
      </c>
      <c r="C1013" s="5">
        <v>2</v>
      </c>
    </row>
    <row r="1014" spans="1:5" x14ac:dyDescent="0.25">
      <c r="A1014">
        <v>1151</v>
      </c>
      <c r="B1014" s="2">
        <v>1</v>
      </c>
    </row>
    <row r="1015" spans="1:5" x14ac:dyDescent="0.25">
      <c r="A1015">
        <v>1152</v>
      </c>
      <c r="B1015" s="2">
        <v>1</v>
      </c>
    </row>
    <row r="1016" spans="1:5" x14ac:dyDescent="0.25">
      <c r="A1016">
        <v>1153</v>
      </c>
      <c r="B1016" s="2">
        <v>1</v>
      </c>
    </row>
    <row r="1017" spans="1:5" x14ac:dyDescent="0.25">
      <c r="A1017">
        <v>1154</v>
      </c>
      <c r="B1017" s="2">
        <v>1</v>
      </c>
    </row>
    <row r="1018" spans="1:5" x14ac:dyDescent="0.25">
      <c r="A1018">
        <v>1155</v>
      </c>
      <c r="B1018" s="2">
        <v>1</v>
      </c>
    </row>
    <row r="1019" spans="1:5" x14ac:dyDescent="0.25">
      <c r="A1019">
        <v>1156</v>
      </c>
      <c r="B1019" s="2">
        <v>1</v>
      </c>
      <c r="D1019" s="4">
        <v>3</v>
      </c>
      <c r="E1019" s="3">
        <v>4</v>
      </c>
    </row>
    <row r="1020" spans="1:5" x14ac:dyDescent="0.25">
      <c r="A1020">
        <v>1157</v>
      </c>
      <c r="B1020" s="2">
        <v>1</v>
      </c>
      <c r="D1020" s="4">
        <v>3</v>
      </c>
      <c r="E1020" s="3">
        <v>4</v>
      </c>
    </row>
    <row r="1021" spans="1:5" x14ac:dyDescent="0.25">
      <c r="A1021">
        <v>1158</v>
      </c>
      <c r="D1021" s="4">
        <v>3</v>
      </c>
      <c r="E1021" s="3">
        <v>4</v>
      </c>
    </row>
    <row r="1022" spans="1:5" x14ac:dyDescent="0.25">
      <c r="A1022">
        <v>1159</v>
      </c>
      <c r="D1022" s="4">
        <v>3</v>
      </c>
      <c r="E1022" s="3">
        <v>4</v>
      </c>
    </row>
    <row r="1023" spans="1:5" x14ac:dyDescent="0.25">
      <c r="A1023">
        <v>1160</v>
      </c>
      <c r="D1023" s="4">
        <v>3</v>
      </c>
      <c r="E1023" s="3">
        <v>4</v>
      </c>
    </row>
    <row r="1024" spans="1:5" x14ac:dyDescent="0.25">
      <c r="A1024">
        <v>1161</v>
      </c>
      <c r="D1024" s="4">
        <v>3</v>
      </c>
      <c r="E1024" s="3">
        <v>4</v>
      </c>
    </row>
    <row r="1025" spans="1:5" x14ac:dyDescent="0.25">
      <c r="A1025">
        <v>1162</v>
      </c>
      <c r="D1025" s="4">
        <v>3</v>
      </c>
      <c r="E1025" s="3">
        <v>4</v>
      </c>
    </row>
    <row r="1026" spans="1:5" x14ac:dyDescent="0.25">
      <c r="A1026">
        <v>1163</v>
      </c>
      <c r="D1026" s="4">
        <v>3</v>
      </c>
      <c r="E1026" s="3">
        <v>4</v>
      </c>
    </row>
    <row r="1027" spans="1:5" x14ac:dyDescent="0.25">
      <c r="A1027">
        <v>1164</v>
      </c>
      <c r="D1027" s="4">
        <v>3</v>
      </c>
      <c r="E1027" s="3">
        <v>4</v>
      </c>
    </row>
    <row r="1028" spans="1:5" x14ac:dyDescent="0.25">
      <c r="A1028">
        <v>1165</v>
      </c>
      <c r="D1028" s="4">
        <v>3</v>
      </c>
    </row>
    <row r="1029" spans="1:5" x14ac:dyDescent="0.25">
      <c r="A1029">
        <v>1166</v>
      </c>
    </row>
    <row r="1030" spans="1:5" x14ac:dyDescent="0.25">
      <c r="A1030">
        <v>1167</v>
      </c>
      <c r="C1030" s="5">
        <v>2</v>
      </c>
    </row>
    <row r="1031" spans="1:5" x14ac:dyDescent="0.25">
      <c r="A1031">
        <v>1168</v>
      </c>
      <c r="C1031" s="5">
        <v>2</v>
      </c>
    </row>
    <row r="1032" spans="1:5" x14ac:dyDescent="0.25">
      <c r="A1032">
        <v>1169</v>
      </c>
      <c r="C1032" s="5">
        <v>2</v>
      </c>
    </row>
    <row r="1033" spans="1:5" x14ac:dyDescent="0.25">
      <c r="A1033">
        <v>1170</v>
      </c>
      <c r="C1033" s="5">
        <v>2</v>
      </c>
    </row>
    <row r="1034" spans="1:5" x14ac:dyDescent="0.25">
      <c r="A1034">
        <v>1171</v>
      </c>
      <c r="C1034" s="5">
        <v>2</v>
      </c>
    </row>
    <row r="1035" spans="1:5" x14ac:dyDescent="0.25">
      <c r="A1035">
        <v>1172</v>
      </c>
      <c r="B1035" s="2">
        <v>1</v>
      </c>
      <c r="C1035" s="5">
        <v>2</v>
      </c>
    </row>
    <row r="1036" spans="1:5" x14ac:dyDescent="0.25">
      <c r="A1036">
        <v>1173</v>
      </c>
      <c r="B1036" s="2">
        <v>1</v>
      </c>
      <c r="C1036" s="5">
        <v>2</v>
      </c>
    </row>
    <row r="1037" spans="1:5" x14ac:dyDescent="0.25">
      <c r="A1037">
        <v>1174</v>
      </c>
      <c r="B1037" s="2">
        <v>1</v>
      </c>
      <c r="C1037" s="5">
        <v>2</v>
      </c>
    </row>
    <row r="1038" spans="1:5" x14ac:dyDescent="0.25">
      <c r="A1038">
        <v>1175</v>
      </c>
      <c r="B1038" s="2">
        <v>1</v>
      </c>
      <c r="C1038" s="5">
        <v>2</v>
      </c>
    </row>
    <row r="1039" spans="1:5" x14ac:dyDescent="0.25">
      <c r="A1039">
        <v>1176</v>
      </c>
      <c r="B1039" s="2">
        <v>1</v>
      </c>
    </row>
    <row r="1040" spans="1:5" x14ac:dyDescent="0.25">
      <c r="A1040">
        <v>1177</v>
      </c>
      <c r="B1040" s="2">
        <v>1</v>
      </c>
    </row>
    <row r="1041" spans="1:5" x14ac:dyDescent="0.25">
      <c r="A1041">
        <v>1178</v>
      </c>
      <c r="B1041" s="2">
        <v>1</v>
      </c>
    </row>
    <row r="1042" spans="1:5" x14ac:dyDescent="0.25">
      <c r="A1042">
        <v>1179</v>
      </c>
      <c r="B1042" s="2">
        <v>1</v>
      </c>
      <c r="E1042" s="3">
        <v>4</v>
      </c>
    </row>
    <row r="1043" spans="1:5" x14ac:dyDescent="0.25">
      <c r="A1043">
        <v>1180</v>
      </c>
      <c r="B1043" s="2">
        <v>1</v>
      </c>
      <c r="D1043" s="4">
        <v>3</v>
      </c>
      <c r="E1043" s="3">
        <v>4</v>
      </c>
    </row>
    <row r="1044" spans="1:5" x14ac:dyDescent="0.25">
      <c r="A1044">
        <v>1181</v>
      </c>
      <c r="D1044" s="4">
        <v>3</v>
      </c>
      <c r="E1044" s="3">
        <v>4</v>
      </c>
    </row>
    <row r="1045" spans="1:5" x14ac:dyDescent="0.25">
      <c r="A1045">
        <v>1182</v>
      </c>
      <c r="D1045" s="4">
        <v>3</v>
      </c>
      <c r="E1045" s="3">
        <v>4</v>
      </c>
    </row>
    <row r="1046" spans="1:5" x14ac:dyDescent="0.25">
      <c r="A1046">
        <v>1183</v>
      </c>
      <c r="D1046" s="4">
        <v>3</v>
      </c>
      <c r="E1046" s="3">
        <v>4</v>
      </c>
    </row>
    <row r="1047" spans="1:5" x14ac:dyDescent="0.25">
      <c r="A1047">
        <v>1184</v>
      </c>
      <c r="D1047" s="4">
        <v>3</v>
      </c>
      <c r="E1047" s="3">
        <v>4</v>
      </c>
    </row>
    <row r="1048" spans="1:5" x14ac:dyDescent="0.25">
      <c r="A1048">
        <v>1185</v>
      </c>
      <c r="D1048" s="4">
        <v>3</v>
      </c>
      <c r="E1048" s="3">
        <v>4</v>
      </c>
    </row>
    <row r="1049" spans="1:5" x14ac:dyDescent="0.25">
      <c r="A1049">
        <v>1186</v>
      </c>
      <c r="D1049" s="4">
        <v>3</v>
      </c>
      <c r="E1049" s="3">
        <v>4</v>
      </c>
    </row>
    <row r="1050" spans="1:5" x14ac:dyDescent="0.25">
      <c r="A1050">
        <v>1187</v>
      </c>
      <c r="D1050" s="4">
        <v>3</v>
      </c>
      <c r="E1050" s="3">
        <v>4</v>
      </c>
    </row>
    <row r="1051" spans="1:5" x14ac:dyDescent="0.25">
      <c r="A1051">
        <v>1188</v>
      </c>
      <c r="D1051" s="4">
        <v>3</v>
      </c>
    </row>
    <row r="1052" spans="1:5" x14ac:dyDescent="0.25">
      <c r="A1052">
        <v>1189</v>
      </c>
      <c r="C1052" s="5">
        <v>2</v>
      </c>
    </row>
    <row r="1053" spans="1:5" x14ac:dyDescent="0.25">
      <c r="A1053">
        <v>1190</v>
      </c>
      <c r="C1053" s="5">
        <v>2</v>
      </c>
    </row>
    <row r="1054" spans="1:5" x14ac:dyDescent="0.25">
      <c r="A1054">
        <v>1191</v>
      </c>
      <c r="C1054" s="5">
        <v>2</v>
      </c>
    </row>
    <row r="1055" spans="1:5" x14ac:dyDescent="0.25">
      <c r="A1055">
        <v>1192</v>
      </c>
      <c r="C1055" s="5">
        <v>2</v>
      </c>
    </row>
    <row r="1056" spans="1:5" x14ac:dyDescent="0.25">
      <c r="A1056">
        <v>1193</v>
      </c>
      <c r="C1056" s="5">
        <v>2</v>
      </c>
    </row>
    <row r="1057" spans="1:5" x14ac:dyDescent="0.25">
      <c r="A1057">
        <v>1194</v>
      </c>
      <c r="C1057" s="5">
        <v>2</v>
      </c>
    </row>
    <row r="1058" spans="1:5" x14ac:dyDescent="0.25">
      <c r="A1058">
        <v>1195</v>
      </c>
      <c r="C1058" s="5">
        <v>2</v>
      </c>
    </row>
    <row r="1059" spans="1:5" x14ac:dyDescent="0.25">
      <c r="A1059">
        <v>1196</v>
      </c>
      <c r="B1059" s="2">
        <v>1</v>
      </c>
      <c r="C1059" s="5">
        <v>2</v>
      </c>
    </row>
    <row r="1060" spans="1:5" x14ac:dyDescent="0.25">
      <c r="A1060">
        <v>1197</v>
      </c>
      <c r="B1060" s="2">
        <v>1</v>
      </c>
      <c r="C1060" s="5">
        <v>2</v>
      </c>
    </row>
    <row r="1061" spans="1:5" x14ac:dyDescent="0.25">
      <c r="A1061">
        <v>1198</v>
      </c>
      <c r="B1061" s="2">
        <v>1</v>
      </c>
    </row>
    <row r="1062" spans="1:5" x14ac:dyDescent="0.25">
      <c r="A1062">
        <v>1199</v>
      </c>
      <c r="B1062" s="2">
        <v>1</v>
      </c>
    </row>
    <row r="1063" spans="1:5" x14ac:dyDescent="0.25">
      <c r="A1063">
        <v>1200</v>
      </c>
      <c r="B1063" s="2">
        <v>1</v>
      </c>
    </row>
    <row r="1064" spans="1:5" x14ac:dyDescent="0.25">
      <c r="A1064">
        <v>1201</v>
      </c>
      <c r="B1064" s="2">
        <v>1</v>
      </c>
    </row>
    <row r="1065" spans="1:5" x14ac:dyDescent="0.25">
      <c r="A1065">
        <v>1202</v>
      </c>
      <c r="B1065" s="2">
        <v>1</v>
      </c>
    </row>
    <row r="1066" spans="1:5" x14ac:dyDescent="0.25">
      <c r="A1066">
        <v>1203</v>
      </c>
      <c r="B1066" s="2">
        <v>1</v>
      </c>
      <c r="E1066" s="3">
        <v>4</v>
      </c>
    </row>
    <row r="1067" spans="1:5" x14ac:dyDescent="0.25">
      <c r="A1067">
        <v>1204</v>
      </c>
      <c r="B1067" s="2">
        <v>1</v>
      </c>
      <c r="D1067" s="4">
        <v>3</v>
      </c>
      <c r="E1067" s="3">
        <v>4</v>
      </c>
    </row>
    <row r="1068" spans="1:5" x14ac:dyDescent="0.25">
      <c r="A1068">
        <v>1205</v>
      </c>
      <c r="D1068" s="4">
        <v>3</v>
      </c>
      <c r="E1068" s="3">
        <v>4</v>
      </c>
    </row>
    <row r="1069" spans="1:5" x14ac:dyDescent="0.25">
      <c r="A1069">
        <v>1206</v>
      </c>
      <c r="D1069" s="4">
        <v>3</v>
      </c>
      <c r="E1069" s="3">
        <v>4</v>
      </c>
    </row>
    <row r="1070" spans="1:5" x14ac:dyDescent="0.25">
      <c r="A1070">
        <v>1207</v>
      </c>
      <c r="D1070" s="4">
        <v>3</v>
      </c>
      <c r="E1070" s="3">
        <v>4</v>
      </c>
    </row>
    <row r="1071" spans="1:5" x14ac:dyDescent="0.25">
      <c r="A1071">
        <v>1208</v>
      </c>
      <c r="D1071" s="4">
        <v>3</v>
      </c>
      <c r="E1071" s="3">
        <v>4</v>
      </c>
    </row>
    <row r="1072" spans="1:5" x14ac:dyDescent="0.25">
      <c r="A1072">
        <v>1209</v>
      </c>
      <c r="D1072" s="4">
        <v>3</v>
      </c>
      <c r="E1072" s="3">
        <v>4</v>
      </c>
    </row>
    <row r="1073" spans="1:5" x14ac:dyDescent="0.25">
      <c r="A1073">
        <v>1210</v>
      </c>
      <c r="D1073" s="4">
        <v>3</v>
      </c>
      <c r="E1073" s="3">
        <v>4</v>
      </c>
    </row>
    <row r="1074" spans="1:5" x14ac:dyDescent="0.25">
      <c r="A1074">
        <v>1211</v>
      </c>
      <c r="D1074" s="4">
        <v>3</v>
      </c>
      <c r="E1074" s="3">
        <v>4</v>
      </c>
    </row>
    <row r="1075" spans="1:5" x14ac:dyDescent="0.25">
      <c r="A1075">
        <v>1212</v>
      </c>
      <c r="C1075" s="5">
        <v>2</v>
      </c>
      <c r="D1075" s="4">
        <v>3</v>
      </c>
    </row>
    <row r="1076" spans="1:5" x14ac:dyDescent="0.25">
      <c r="A1076">
        <v>1213</v>
      </c>
      <c r="C1076" s="5">
        <v>2</v>
      </c>
      <c r="D1076" s="4">
        <v>3</v>
      </c>
    </row>
    <row r="1077" spans="1:5" x14ac:dyDescent="0.25">
      <c r="A1077">
        <v>1214</v>
      </c>
      <c r="C1077" s="5">
        <v>2</v>
      </c>
    </row>
    <row r="1078" spans="1:5" x14ac:dyDescent="0.25">
      <c r="A1078">
        <v>1215</v>
      </c>
      <c r="C1078" s="5">
        <v>2</v>
      </c>
    </row>
    <row r="1079" spans="1:5" x14ac:dyDescent="0.25">
      <c r="A1079">
        <v>1216</v>
      </c>
      <c r="C1079" s="5">
        <v>2</v>
      </c>
    </row>
    <row r="1080" spans="1:5" x14ac:dyDescent="0.25">
      <c r="A1080">
        <v>1217</v>
      </c>
      <c r="C1080" s="5">
        <v>2</v>
      </c>
    </row>
    <row r="1081" spans="1:5" x14ac:dyDescent="0.25">
      <c r="A1081">
        <v>1218</v>
      </c>
      <c r="C1081" s="5">
        <v>2</v>
      </c>
    </row>
    <row r="1082" spans="1:5" x14ac:dyDescent="0.25">
      <c r="A1082">
        <v>1219</v>
      </c>
      <c r="C1082" s="5">
        <v>2</v>
      </c>
    </row>
    <row r="1083" spans="1:5" x14ac:dyDescent="0.25">
      <c r="A1083">
        <v>1220</v>
      </c>
      <c r="B1083" s="2">
        <v>1</v>
      </c>
      <c r="C1083" s="5">
        <v>2</v>
      </c>
    </row>
    <row r="1084" spans="1:5" x14ac:dyDescent="0.25">
      <c r="A1084">
        <v>1221</v>
      </c>
      <c r="B1084" s="2">
        <v>1</v>
      </c>
      <c r="C1084" s="5">
        <v>2</v>
      </c>
    </row>
    <row r="1085" spans="1:5" x14ac:dyDescent="0.25">
      <c r="A1085">
        <v>1222</v>
      </c>
      <c r="B1085" s="2">
        <v>1</v>
      </c>
    </row>
    <row r="1086" spans="1:5" x14ac:dyDescent="0.25">
      <c r="A1086">
        <v>1223</v>
      </c>
      <c r="B1086" s="2">
        <v>1</v>
      </c>
    </row>
    <row r="1087" spans="1:5" x14ac:dyDescent="0.25">
      <c r="A1087">
        <v>1224</v>
      </c>
      <c r="B1087" s="2">
        <v>1</v>
      </c>
    </row>
    <row r="1088" spans="1:5" x14ac:dyDescent="0.25">
      <c r="A1088">
        <v>1225</v>
      </c>
      <c r="B1088" s="2">
        <v>1</v>
      </c>
      <c r="E1088" s="3">
        <v>4</v>
      </c>
    </row>
    <row r="1089" spans="1:6" x14ac:dyDescent="0.25">
      <c r="A1089">
        <v>1226</v>
      </c>
      <c r="B1089" s="2">
        <v>1</v>
      </c>
      <c r="E1089" s="3">
        <v>4</v>
      </c>
    </row>
    <row r="1090" spans="1:6" x14ac:dyDescent="0.25">
      <c r="A1090">
        <v>1227</v>
      </c>
      <c r="B1090" s="2">
        <v>1</v>
      </c>
      <c r="E1090" s="3">
        <v>4</v>
      </c>
    </row>
    <row r="1091" spans="1:6" x14ac:dyDescent="0.25">
      <c r="A1091">
        <v>1228</v>
      </c>
      <c r="B1091" s="2">
        <v>1</v>
      </c>
      <c r="E1091" s="3">
        <v>4</v>
      </c>
    </row>
    <row r="1092" spans="1:6" x14ac:dyDescent="0.25">
      <c r="A1092">
        <v>1229</v>
      </c>
      <c r="B1092" s="2">
        <v>1</v>
      </c>
      <c r="D1092" s="4">
        <v>3</v>
      </c>
      <c r="E1092" s="3">
        <v>4</v>
      </c>
    </row>
    <row r="1093" spans="1:6" x14ac:dyDescent="0.25">
      <c r="A1093">
        <v>1230</v>
      </c>
      <c r="D1093" s="4">
        <v>3</v>
      </c>
      <c r="E1093" s="3">
        <v>4</v>
      </c>
    </row>
    <row r="1094" spans="1:6" x14ac:dyDescent="0.25">
      <c r="A1094">
        <v>1231</v>
      </c>
      <c r="D1094" s="4">
        <v>3</v>
      </c>
      <c r="E1094" s="3">
        <v>4</v>
      </c>
      <c r="F1094" t="s">
        <v>22</v>
      </c>
    </row>
    <row r="1095" spans="1:6" x14ac:dyDescent="0.25">
      <c r="A1095">
        <v>1263</v>
      </c>
    </row>
    <row r="1096" spans="1:6" x14ac:dyDescent="0.25">
      <c r="A1096">
        <v>1264</v>
      </c>
    </row>
    <row r="1097" spans="1:6" x14ac:dyDescent="0.25">
      <c r="A1097">
        <v>1265</v>
      </c>
      <c r="F1097" t="s">
        <v>22</v>
      </c>
    </row>
    <row r="1098" spans="1:6" x14ac:dyDescent="0.25">
      <c r="A1098">
        <v>1266</v>
      </c>
      <c r="C1098" s="5">
        <v>2</v>
      </c>
    </row>
    <row r="1099" spans="1:6" x14ac:dyDescent="0.25">
      <c r="A1099">
        <v>1267</v>
      </c>
      <c r="C1099" s="5">
        <v>2</v>
      </c>
    </row>
    <row r="1100" spans="1:6" x14ac:dyDescent="0.25">
      <c r="A1100">
        <v>1268</v>
      </c>
      <c r="C1100" s="5">
        <v>2</v>
      </c>
    </row>
    <row r="1101" spans="1:6" x14ac:dyDescent="0.25">
      <c r="A1101">
        <v>1269</v>
      </c>
      <c r="C1101" s="5">
        <v>2</v>
      </c>
    </row>
    <row r="1102" spans="1:6" x14ac:dyDescent="0.25">
      <c r="A1102">
        <v>1270</v>
      </c>
      <c r="C1102" s="5">
        <v>2</v>
      </c>
    </row>
    <row r="1103" spans="1:6" x14ac:dyDescent="0.25">
      <c r="A1103">
        <v>1271</v>
      </c>
      <c r="C1103" s="5">
        <v>2</v>
      </c>
      <c r="D1103" s="4">
        <v>3</v>
      </c>
    </row>
    <row r="1104" spans="1:6" x14ac:dyDescent="0.25">
      <c r="A1104">
        <v>1272</v>
      </c>
      <c r="C1104" s="5">
        <v>2</v>
      </c>
      <c r="D1104" s="4">
        <v>3</v>
      </c>
    </row>
    <row r="1105" spans="1:5" x14ac:dyDescent="0.25">
      <c r="A1105">
        <v>1273</v>
      </c>
      <c r="C1105" s="5">
        <v>2</v>
      </c>
      <c r="D1105" s="4">
        <v>3</v>
      </c>
    </row>
    <row r="1106" spans="1:5" x14ac:dyDescent="0.25">
      <c r="A1106">
        <v>1274</v>
      </c>
      <c r="C1106" s="5">
        <v>2</v>
      </c>
      <c r="D1106" s="4">
        <v>3</v>
      </c>
    </row>
    <row r="1107" spans="1:5" x14ac:dyDescent="0.25">
      <c r="A1107">
        <v>1275</v>
      </c>
      <c r="C1107" s="5">
        <v>2</v>
      </c>
      <c r="D1107" s="4">
        <v>3</v>
      </c>
    </row>
    <row r="1108" spans="1:5" x14ac:dyDescent="0.25">
      <c r="A1108">
        <v>1276</v>
      </c>
      <c r="C1108" s="5">
        <v>2</v>
      </c>
      <c r="D1108" s="4">
        <v>3</v>
      </c>
    </row>
    <row r="1109" spans="1:5" x14ac:dyDescent="0.25">
      <c r="A1109">
        <v>1277</v>
      </c>
      <c r="C1109" s="5">
        <v>2</v>
      </c>
      <c r="D1109" s="4">
        <v>3</v>
      </c>
    </row>
    <row r="1110" spans="1:5" x14ac:dyDescent="0.25">
      <c r="A1110">
        <v>1278</v>
      </c>
      <c r="C1110" s="5">
        <v>2</v>
      </c>
      <c r="D1110" s="4">
        <v>3</v>
      </c>
    </row>
    <row r="1111" spans="1:5" x14ac:dyDescent="0.25">
      <c r="A1111">
        <v>1279</v>
      </c>
      <c r="C1111" s="5">
        <v>2</v>
      </c>
      <c r="D1111" s="4">
        <v>3</v>
      </c>
    </row>
    <row r="1112" spans="1:5" x14ac:dyDescent="0.25">
      <c r="A1112">
        <v>1280</v>
      </c>
      <c r="D1112" s="4">
        <v>3</v>
      </c>
    </row>
    <row r="1113" spans="1:5" x14ac:dyDescent="0.25">
      <c r="A1113">
        <v>1281</v>
      </c>
      <c r="D1113" s="4">
        <v>3</v>
      </c>
      <c r="E1113" s="3">
        <v>4</v>
      </c>
    </row>
    <row r="1114" spans="1:5" x14ac:dyDescent="0.25">
      <c r="A1114">
        <v>1282</v>
      </c>
      <c r="D1114" s="4">
        <v>3</v>
      </c>
      <c r="E1114" s="3">
        <v>4</v>
      </c>
    </row>
    <row r="1115" spans="1:5" x14ac:dyDescent="0.25">
      <c r="A1115">
        <v>1283</v>
      </c>
      <c r="E1115" s="3">
        <v>4</v>
      </c>
    </row>
    <row r="1116" spans="1:5" x14ac:dyDescent="0.25">
      <c r="A1116">
        <v>1284</v>
      </c>
      <c r="E1116" s="3">
        <v>4</v>
      </c>
    </row>
    <row r="1117" spans="1:5" x14ac:dyDescent="0.25">
      <c r="A1117">
        <v>1285</v>
      </c>
      <c r="B1117" s="2">
        <v>1</v>
      </c>
      <c r="E1117" s="3">
        <v>4</v>
      </c>
    </row>
    <row r="1118" spans="1:5" x14ac:dyDescent="0.25">
      <c r="A1118">
        <v>1286</v>
      </c>
      <c r="B1118" s="2">
        <v>1</v>
      </c>
      <c r="E1118" s="3">
        <v>4</v>
      </c>
    </row>
    <row r="1119" spans="1:5" x14ac:dyDescent="0.25">
      <c r="A1119">
        <v>1287</v>
      </c>
      <c r="B1119" s="2">
        <v>1</v>
      </c>
      <c r="E1119" s="3">
        <v>4</v>
      </c>
    </row>
    <row r="1120" spans="1:5" x14ac:dyDescent="0.25">
      <c r="A1120">
        <v>1288</v>
      </c>
      <c r="B1120" s="2">
        <v>1</v>
      </c>
      <c r="E1120" s="3">
        <v>4</v>
      </c>
    </row>
    <row r="1121" spans="1:5" x14ac:dyDescent="0.25">
      <c r="A1121">
        <v>1289</v>
      </c>
      <c r="B1121" s="2">
        <v>1</v>
      </c>
      <c r="E1121" s="3">
        <v>4</v>
      </c>
    </row>
    <row r="1122" spans="1:5" x14ac:dyDescent="0.25">
      <c r="A1122">
        <v>1290</v>
      </c>
      <c r="B1122" s="2">
        <v>1</v>
      </c>
      <c r="E1122" s="3">
        <v>4</v>
      </c>
    </row>
    <row r="1123" spans="1:5" x14ac:dyDescent="0.25">
      <c r="A1123">
        <v>1291</v>
      </c>
      <c r="B1123" s="2">
        <v>1</v>
      </c>
    </row>
    <row r="1124" spans="1:5" x14ac:dyDescent="0.25">
      <c r="A1124">
        <v>1292</v>
      </c>
      <c r="B1124" s="2">
        <v>1</v>
      </c>
    </row>
    <row r="1125" spans="1:5" x14ac:dyDescent="0.25">
      <c r="A1125">
        <v>1293</v>
      </c>
      <c r="B1125" s="2">
        <v>1</v>
      </c>
    </row>
    <row r="1126" spans="1:5" x14ac:dyDescent="0.25">
      <c r="A1126">
        <v>1294</v>
      </c>
      <c r="B1126" s="2">
        <v>1</v>
      </c>
    </row>
    <row r="1127" spans="1:5" x14ac:dyDescent="0.25">
      <c r="A1127">
        <v>1295</v>
      </c>
      <c r="B1127" s="2">
        <v>1</v>
      </c>
      <c r="C1127" s="5">
        <v>2</v>
      </c>
    </row>
    <row r="1128" spans="1:5" x14ac:dyDescent="0.25">
      <c r="A1128">
        <v>1296</v>
      </c>
      <c r="B1128" s="2">
        <v>1</v>
      </c>
      <c r="C1128" s="5">
        <v>2</v>
      </c>
    </row>
    <row r="1129" spans="1:5" x14ac:dyDescent="0.25">
      <c r="A1129">
        <v>1297</v>
      </c>
      <c r="C1129" s="5">
        <v>2</v>
      </c>
    </row>
    <row r="1130" spans="1:5" x14ac:dyDescent="0.25">
      <c r="A1130">
        <v>1298</v>
      </c>
      <c r="C1130" s="5">
        <v>2</v>
      </c>
    </row>
    <row r="1131" spans="1:5" x14ac:dyDescent="0.25">
      <c r="A1131">
        <v>1299</v>
      </c>
      <c r="C1131" s="5">
        <v>2</v>
      </c>
      <c r="D1131" s="4">
        <v>3</v>
      </c>
    </row>
    <row r="1132" spans="1:5" x14ac:dyDescent="0.25">
      <c r="A1132">
        <v>1300</v>
      </c>
      <c r="C1132" s="5">
        <v>2</v>
      </c>
      <c r="D1132" s="4">
        <v>3</v>
      </c>
    </row>
    <row r="1133" spans="1:5" x14ac:dyDescent="0.25">
      <c r="A1133">
        <v>1301</v>
      </c>
      <c r="C1133" s="5">
        <v>2</v>
      </c>
      <c r="D1133" s="4">
        <v>3</v>
      </c>
    </row>
    <row r="1134" spans="1:5" x14ac:dyDescent="0.25">
      <c r="A1134">
        <v>1302</v>
      </c>
      <c r="C1134" s="5">
        <v>2</v>
      </c>
      <c r="D1134" s="4">
        <v>3</v>
      </c>
      <c r="E1134" s="3">
        <v>4</v>
      </c>
    </row>
    <row r="1135" spans="1:5" x14ac:dyDescent="0.25">
      <c r="A1135">
        <v>1303</v>
      </c>
      <c r="C1135" s="5">
        <v>2</v>
      </c>
      <c r="D1135" s="4">
        <v>3</v>
      </c>
      <c r="E1135" s="3">
        <v>4</v>
      </c>
    </row>
    <row r="1136" spans="1:5" x14ac:dyDescent="0.25">
      <c r="A1136">
        <v>1304</v>
      </c>
      <c r="D1136" s="4">
        <v>3</v>
      </c>
      <c r="E1136" s="3">
        <v>4</v>
      </c>
    </row>
    <row r="1137" spans="1:5" x14ac:dyDescent="0.25">
      <c r="A1137">
        <v>1305</v>
      </c>
      <c r="D1137" s="4">
        <v>3</v>
      </c>
      <c r="E1137" s="3">
        <v>4</v>
      </c>
    </row>
    <row r="1138" spans="1:5" x14ac:dyDescent="0.25">
      <c r="A1138">
        <v>1306</v>
      </c>
      <c r="D1138" s="4">
        <v>3</v>
      </c>
      <c r="E1138" s="3">
        <v>4</v>
      </c>
    </row>
    <row r="1139" spans="1:5" x14ac:dyDescent="0.25">
      <c r="A1139">
        <v>1307</v>
      </c>
      <c r="D1139" s="4">
        <v>3</v>
      </c>
      <c r="E1139" s="3">
        <v>4</v>
      </c>
    </row>
    <row r="1140" spans="1:5" x14ac:dyDescent="0.25">
      <c r="A1140">
        <v>1308</v>
      </c>
      <c r="D1140" s="4">
        <v>3</v>
      </c>
      <c r="E1140" s="3">
        <v>4</v>
      </c>
    </row>
    <row r="1141" spans="1:5" x14ac:dyDescent="0.25">
      <c r="A1141">
        <v>1309</v>
      </c>
      <c r="E1141" s="3">
        <v>4</v>
      </c>
    </row>
    <row r="1142" spans="1:5" x14ac:dyDescent="0.25">
      <c r="A1142">
        <v>1310</v>
      </c>
      <c r="E1142" s="3">
        <v>4</v>
      </c>
    </row>
    <row r="1143" spans="1:5" x14ac:dyDescent="0.25">
      <c r="A1143">
        <v>1311</v>
      </c>
      <c r="E1143" s="3">
        <v>4</v>
      </c>
    </row>
    <row r="1144" spans="1:5" x14ac:dyDescent="0.25">
      <c r="A1144">
        <v>1312</v>
      </c>
    </row>
    <row r="1145" spans="1:5" x14ac:dyDescent="0.25">
      <c r="A1145">
        <v>1313</v>
      </c>
    </row>
    <row r="1146" spans="1:5" x14ac:dyDescent="0.25">
      <c r="A1146">
        <v>1314</v>
      </c>
    </row>
    <row r="1147" spans="1:5" x14ac:dyDescent="0.25">
      <c r="A1147">
        <v>1315</v>
      </c>
      <c r="C1147" s="5">
        <v>2</v>
      </c>
    </row>
    <row r="1148" spans="1:5" x14ac:dyDescent="0.25">
      <c r="A1148">
        <v>1316</v>
      </c>
      <c r="B1148" s="2">
        <v>1</v>
      </c>
      <c r="C1148" s="5">
        <v>2</v>
      </c>
    </row>
    <row r="1149" spans="1:5" x14ac:dyDescent="0.25">
      <c r="A1149">
        <v>1317</v>
      </c>
      <c r="B1149" s="2">
        <v>1</v>
      </c>
      <c r="C1149" s="5">
        <v>2</v>
      </c>
    </row>
    <row r="1150" spans="1:5" x14ac:dyDescent="0.25">
      <c r="A1150">
        <v>1318</v>
      </c>
      <c r="B1150" s="2">
        <v>1</v>
      </c>
      <c r="C1150" s="5">
        <v>2</v>
      </c>
    </row>
    <row r="1151" spans="1:5" x14ac:dyDescent="0.25">
      <c r="A1151">
        <v>1319</v>
      </c>
      <c r="B1151" s="2">
        <v>1</v>
      </c>
      <c r="C1151" s="5">
        <v>2</v>
      </c>
    </row>
    <row r="1152" spans="1:5" x14ac:dyDescent="0.25">
      <c r="A1152">
        <v>1320</v>
      </c>
      <c r="B1152" s="2">
        <v>1</v>
      </c>
      <c r="C1152" s="5">
        <v>2</v>
      </c>
    </row>
    <row r="1153" spans="1:5" x14ac:dyDescent="0.25">
      <c r="A1153">
        <v>1321</v>
      </c>
      <c r="B1153" s="2">
        <v>1</v>
      </c>
      <c r="C1153" s="5">
        <v>2</v>
      </c>
    </row>
    <row r="1154" spans="1:5" x14ac:dyDescent="0.25">
      <c r="A1154">
        <v>1322</v>
      </c>
      <c r="B1154" s="2">
        <v>1</v>
      </c>
      <c r="C1154" s="5">
        <v>2</v>
      </c>
    </row>
    <row r="1155" spans="1:5" x14ac:dyDescent="0.25">
      <c r="A1155">
        <v>1323</v>
      </c>
      <c r="B1155" s="2">
        <v>1</v>
      </c>
    </row>
    <row r="1156" spans="1:5" x14ac:dyDescent="0.25">
      <c r="A1156">
        <v>1324</v>
      </c>
      <c r="B1156" s="2">
        <v>1</v>
      </c>
      <c r="D1156" s="4">
        <v>3</v>
      </c>
    </row>
    <row r="1157" spans="1:5" x14ac:dyDescent="0.25">
      <c r="A1157">
        <v>1325</v>
      </c>
      <c r="D1157" s="4">
        <v>3</v>
      </c>
      <c r="E1157" s="3">
        <v>4</v>
      </c>
    </row>
    <row r="1158" spans="1:5" x14ac:dyDescent="0.25">
      <c r="A1158">
        <v>1326</v>
      </c>
      <c r="D1158" s="4">
        <v>3</v>
      </c>
      <c r="E1158" s="3">
        <v>4</v>
      </c>
    </row>
    <row r="1159" spans="1:5" x14ac:dyDescent="0.25">
      <c r="A1159">
        <v>1327</v>
      </c>
      <c r="D1159" s="4">
        <v>3</v>
      </c>
      <c r="E1159" s="3">
        <v>4</v>
      </c>
    </row>
    <row r="1160" spans="1:5" x14ac:dyDescent="0.25">
      <c r="A1160">
        <v>1328</v>
      </c>
      <c r="D1160" s="4">
        <v>3</v>
      </c>
      <c r="E1160" s="3">
        <v>4</v>
      </c>
    </row>
    <row r="1161" spans="1:5" x14ac:dyDescent="0.25">
      <c r="A1161">
        <v>1329</v>
      </c>
      <c r="D1161" s="4">
        <v>3</v>
      </c>
      <c r="E1161" s="3">
        <v>4</v>
      </c>
    </row>
    <row r="1162" spans="1:5" x14ac:dyDescent="0.25">
      <c r="A1162">
        <v>1330</v>
      </c>
      <c r="D1162" s="4">
        <v>3</v>
      </c>
      <c r="E1162" s="3">
        <v>4</v>
      </c>
    </row>
    <row r="1163" spans="1:5" x14ac:dyDescent="0.25">
      <c r="A1163">
        <v>1331</v>
      </c>
      <c r="D1163" s="4">
        <v>3</v>
      </c>
      <c r="E1163" s="3">
        <v>4</v>
      </c>
    </row>
    <row r="1164" spans="1:5" x14ac:dyDescent="0.25">
      <c r="A1164">
        <v>1332</v>
      </c>
      <c r="D1164" s="4">
        <v>3</v>
      </c>
      <c r="E1164" s="3">
        <v>4</v>
      </c>
    </row>
    <row r="1165" spans="1:5" x14ac:dyDescent="0.25">
      <c r="A1165">
        <v>1333</v>
      </c>
      <c r="D1165" s="4">
        <v>3</v>
      </c>
      <c r="E1165" s="3">
        <v>4</v>
      </c>
    </row>
    <row r="1166" spans="1:5" x14ac:dyDescent="0.25">
      <c r="A1166">
        <v>1334</v>
      </c>
    </row>
    <row r="1167" spans="1:5" x14ac:dyDescent="0.25">
      <c r="A1167">
        <v>1335</v>
      </c>
      <c r="C1167" s="5">
        <v>2</v>
      </c>
    </row>
    <row r="1168" spans="1:5" x14ac:dyDescent="0.25">
      <c r="A1168">
        <v>1336</v>
      </c>
      <c r="C1168" s="5">
        <v>2</v>
      </c>
    </row>
    <row r="1169" spans="1:5" x14ac:dyDescent="0.25">
      <c r="A1169">
        <v>1337</v>
      </c>
      <c r="C1169" s="5">
        <v>2</v>
      </c>
    </row>
    <row r="1170" spans="1:5" x14ac:dyDescent="0.25">
      <c r="A1170">
        <v>1338</v>
      </c>
      <c r="C1170" s="5">
        <v>2</v>
      </c>
    </row>
    <row r="1171" spans="1:5" x14ac:dyDescent="0.25">
      <c r="A1171">
        <v>1339</v>
      </c>
      <c r="C1171" s="5">
        <v>2</v>
      </c>
    </row>
    <row r="1172" spans="1:5" x14ac:dyDescent="0.25">
      <c r="A1172">
        <v>1340</v>
      </c>
      <c r="C1172" s="5">
        <v>2</v>
      </c>
    </row>
    <row r="1173" spans="1:5" x14ac:dyDescent="0.25">
      <c r="A1173">
        <v>1341</v>
      </c>
      <c r="B1173" s="2">
        <v>1</v>
      </c>
      <c r="C1173" s="5">
        <v>2</v>
      </c>
    </row>
    <row r="1174" spans="1:5" x14ac:dyDescent="0.25">
      <c r="A1174">
        <v>1342</v>
      </c>
      <c r="B1174" s="2">
        <v>1</v>
      </c>
      <c r="C1174" s="5">
        <v>2</v>
      </c>
    </row>
    <row r="1175" spans="1:5" x14ac:dyDescent="0.25">
      <c r="A1175">
        <v>1343</v>
      </c>
      <c r="B1175" s="2">
        <v>1</v>
      </c>
      <c r="C1175" s="5">
        <v>2</v>
      </c>
    </row>
    <row r="1176" spans="1:5" x14ac:dyDescent="0.25">
      <c r="A1176">
        <v>1344</v>
      </c>
      <c r="B1176" s="2">
        <v>1</v>
      </c>
      <c r="C1176" s="5">
        <v>2</v>
      </c>
    </row>
    <row r="1177" spans="1:5" x14ac:dyDescent="0.25">
      <c r="A1177">
        <v>1345</v>
      </c>
      <c r="B1177" s="2">
        <v>1</v>
      </c>
    </row>
    <row r="1178" spans="1:5" x14ac:dyDescent="0.25">
      <c r="A1178">
        <v>1346</v>
      </c>
      <c r="B1178" s="2">
        <v>1</v>
      </c>
    </row>
    <row r="1179" spans="1:5" x14ac:dyDescent="0.25">
      <c r="A1179">
        <v>1347</v>
      </c>
      <c r="B1179" s="2">
        <v>1</v>
      </c>
    </row>
    <row r="1180" spans="1:5" x14ac:dyDescent="0.25">
      <c r="A1180">
        <v>1348</v>
      </c>
      <c r="B1180" s="2">
        <v>1</v>
      </c>
      <c r="D1180" s="4">
        <v>3</v>
      </c>
      <c r="E1180" s="3">
        <v>4</v>
      </c>
    </row>
    <row r="1181" spans="1:5" x14ac:dyDescent="0.25">
      <c r="A1181">
        <v>1349</v>
      </c>
      <c r="B1181" s="2">
        <v>1</v>
      </c>
      <c r="D1181" s="4">
        <v>3</v>
      </c>
      <c r="E1181" s="3">
        <v>4</v>
      </c>
    </row>
    <row r="1182" spans="1:5" x14ac:dyDescent="0.25">
      <c r="A1182">
        <v>1350</v>
      </c>
      <c r="D1182" s="4">
        <v>3</v>
      </c>
      <c r="E1182" s="3">
        <v>4</v>
      </c>
    </row>
    <row r="1183" spans="1:5" x14ac:dyDescent="0.25">
      <c r="A1183">
        <v>1351</v>
      </c>
      <c r="D1183" s="4">
        <v>3</v>
      </c>
      <c r="E1183" s="3">
        <v>4</v>
      </c>
    </row>
    <row r="1184" spans="1:5" x14ac:dyDescent="0.25">
      <c r="A1184">
        <v>1352</v>
      </c>
      <c r="D1184" s="4">
        <v>3</v>
      </c>
      <c r="E1184" s="3">
        <v>4</v>
      </c>
    </row>
    <row r="1185" spans="1:5" x14ac:dyDescent="0.25">
      <c r="A1185">
        <v>1353</v>
      </c>
      <c r="D1185" s="4">
        <v>3</v>
      </c>
      <c r="E1185" s="3">
        <v>4</v>
      </c>
    </row>
    <row r="1186" spans="1:5" x14ac:dyDescent="0.25">
      <c r="A1186">
        <v>1354</v>
      </c>
      <c r="D1186" s="4">
        <v>3</v>
      </c>
      <c r="E1186" s="3">
        <v>4</v>
      </c>
    </row>
    <row r="1187" spans="1:5" x14ac:dyDescent="0.25">
      <c r="A1187">
        <v>1355</v>
      </c>
      <c r="D1187" s="4">
        <v>3</v>
      </c>
      <c r="E1187" s="3">
        <v>4</v>
      </c>
    </row>
    <row r="1188" spans="1:5" x14ac:dyDescent="0.25">
      <c r="A1188">
        <v>1356</v>
      </c>
      <c r="D1188" s="4">
        <v>3</v>
      </c>
      <c r="E1188" s="3">
        <v>4</v>
      </c>
    </row>
    <row r="1189" spans="1:5" x14ac:dyDescent="0.25">
      <c r="A1189">
        <v>1357</v>
      </c>
      <c r="D1189" s="4">
        <v>3</v>
      </c>
    </row>
    <row r="1190" spans="1:5" x14ac:dyDescent="0.25">
      <c r="A1190">
        <v>1358</v>
      </c>
    </row>
    <row r="1191" spans="1:5" x14ac:dyDescent="0.25">
      <c r="A1191">
        <v>1359</v>
      </c>
      <c r="C1191" s="5">
        <v>2</v>
      </c>
    </row>
    <row r="1192" spans="1:5" x14ac:dyDescent="0.25">
      <c r="A1192">
        <v>1360</v>
      </c>
      <c r="C1192" s="5">
        <v>2</v>
      </c>
    </row>
    <row r="1193" spans="1:5" x14ac:dyDescent="0.25">
      <c r="A1193">
        <v>1361</v>
      </c>
      <c r="C1193" s="5">
        <v>2</v>
      </c>
    </row>
    <row r="1194" spans="1:5" x14ac:dyDescent="0.25">
      <c r="A1194">
        <v>1362</v>
      </c>
      <c r="C1194" s="5">
        <v>2</v>
      </c>
    </row>
    <row r="1195" spans="1:5" x14ac:dyDescent="0.25">
      <c r="A1195">
        <v>1363</v>
      </c>
      <c r="C1195" s="5">
        <v>2</v>
      </c>
    </row>
    <row r="1196" spans="1:5" x14ac:dyDescent="0.25">
      <c r="A1196">
        <v>1364</v>
      </c>
      <c r="C1196" s="5">
        <v>2</v>
      </c>
    </row>
    <row r="1197" spans="1:5" x14ac:dyDescent="0.25">
      <c r="A1197">
        <v>1365</v>
      </c>
      <c r="B1197" s="2">
        <v>1</v>
      </c>
      <c r="C1197" s="5">
        <v>2</v>
      </c>
    </row>
    <row r="1198" spans="1:5" x14ac:dyDescent="0.25">
      <c r="A1198">
        <v>1366</v>
      </c>
      <c r="B1198" s="2">
        <v>1</v>
      </c>
      <c r="C1198" s="5">
        <v>2</v>
      </c>
    </row>
    <row r="1199" spans="1:5" x14ac:dyDescent="0.25">
      <c r="A1199">
        <v>1367</v>
      </c>
      <c r="B1199" s="2">
        <v>1</v>
      </c>
      <c r="C1199" s="5">
        <v>2</v>
      </c>
    </row>
    <row r="1200" spans="1:5" x14ac:dyDescent="0.25">
      <c r="A1200">
        <v>1368</v>
      </c>
      <c r="B1200" s="2">
        <v>1</v>
      </c>
    </row>
    <row r="1201" spans="1:5" x14ac:dyDescent="0.25">
      <c r="A1201">
        <v>1369</v>
      </c>
      <c r="B1201" s="2">
        <v>1</v>
      </c>
    </row>
    <row r="1202" spans="1:5" x14ac:dyDescent="0.25">
      <c r="A1202">
        <v>1370</v>
      </c>
      <c r="B1202" s="2">
        <v>1</v>
      </c>
    </row>
    <row r="1203" spans="1:5" x14ac:dyDescent="0.25">
      <c r="A1203">
        <v>1371</v>
      </c>
      <c r="B1203" s="2">
        <v>1</v>
      </c>
      <c r="E1203" s="3">
        <v>4</v>
      </c>
    </row>
    <row r="1204" spans="1:5" x14ac:dyDescent="0.25">
      <c r="A1204">
        <v>1372</v>
      </c>
      <c r="B1204" s="2">
        <v>1</v>
      </c>
      <c r="D1204" s="4">
        <v>3</v>
      </c>
      <c r="E1204" s="3">
        <v>4</v>
      </c>
    </row>
    <row r="1205" spans="1:5" x14ac:dyDescent="0.25">
      <c r="A1205">
        <v>1373</v>
      </c>
      <c r="D1205" s="4">
        <v>3</v>
      </c>
      <c r="E1205" s="3">
        <v>4</v>
      </c>
    </row>
    <row r="1206" spans="1:5" x14ac:dyDescent="0.25">
      <c r="A1206">
        <v>1374</v>
      </c>
      <c r="D1206" s="4">
        <v>3</v>
      </c>
      <c r="E1206" s="3">
        <v>4</v>
      </c>
    </row>
    <row r="1207" spans="1:5" x14ac:dyDescent="0.25">
      <c r="A1207">
        <v>1375</v>
      </c>
      <c r="D1207" s="4">
        <v>3</v>
      </c>
      <c r="E1207" s="3">
        <v>4</v>
      </c>
    </row>
    <row r="1208" spans="1:5" x14ac:dyDescent="0.25">
      <c r="A1208">
        <v>1376</v>
      </c>
      <c r="D1208" s="4">
        <v>3</v>
      </c>
      <c r="E1208" s="3">
        <v>4</v>
      </c>
    </row>
    <row r="1209" spans="1:5" x14ac:dyDescent="0.25">
      <c r="A1209">
        <v>1377</v>
      </c>
      <c r="D1209" s="4">
        <v>3</v>
      </c>
      <c r="E1209" s="3">
        <v>4</v>
      </c>
    </row>
    <row r="1210" spans="1:5" x14ac:dyDescent="0.25">
      <c r="A1210">
        <v>1378</v>
      </c>
      <c r="D1210" s="4">
        <v>3</v>
      </c>
      <c r="E1210" s="3">
        <v>4</v>
      </c>
    </row>
    <row r="1211" spans="1:5" x14ac:dyDescent="0.25">
      <c r="A1211">
        <v>1379</v>
      </c>
      <c r="D1211" s="4">
        <v>3</v>
      </c>
      <c r="E1211" s="3">
        <v>4</v>
      </c>
    </row>
    <row r="1212" spans="1:5" x14ac:dyDescent="0.25">
      <c r="A1212">
        <v>1380</v>
      </c>
      <c r="D1212" s="4">
        <v>3</v>
      </c>
      <c r="E1212" s="3">
        <v>4</v>
      </c>
    </row>
    <row r="1213" spans="1:5" x14ac:dyDescent="0.25">
      <c r="A1213">
        <v>1381</v>
      </c>
    </row>
    <row r="1214" spans="1:5" x14ac:dyDescent="0.25">
      <c r="A1214">
        <v>1382</v>
      </c>
    </row>
    <row r="1215" spans="1:5" x14ac:dyDescent="0.25">
      <c r="A1215">
        <v>1383</v>
      </c>
      <c r="C1215" s="5">
        <v>2</v>
      </c>
    </row>
    <row r="1216" spans="1:5" x14ac:dyDescent="0.25">
      <c r="A1216">
        <v>1384</v>
      </c>
      <c r="C1216" s="5">
        <v>2</v>
      </c>
    </row>
    <row r="1217" spans="1:5" x14ac:dyDescent="0.25">
      <c r="A1217">
        <v>1385</v>
      </c>
      <c r="C1217" s="5">
        <v>2</v>
      </c>
    </row>
    <row r="1218" spans="1:5" x14ac:dyDescent="0.25">
      <c r="A1218">
        <v>1386</v>
      </c>
      <c r="C1218" s="5">
        <v>2</v>
      </c>
    </row>
    <row r="1219" spans="1:5" x14ac:dyDescent="0.25">
      <c r="A1219">
        <v>1387</v>
      </c>
      <c r="C1219" s="5">
        <v>2</v>
      </c>
    </row>
    <row r="1220" spans="1:5" x14ac:dyDescent="0.25">
      <c r="A1220">
        <v>1388</v>
      </c>
      <c r="C1220" s="5">
        <v>2</v>
      </c>
    </row>
    <row r="1221" spans="1:5" x14ac:dyDescent="0.25">
      <c r="A1221">
        <v>1389</v>
      </c>
      <c r="B1221" s="2">
        <v>1</v>
      </c>
      <c r="C1221" s="5">
        <v>2</v>
      </c>
    </row>
    <row r="1222" spans="1:5" x14ac:dyDescent="0.25">
      <c r="A1222">
        <v>1390</v>
      </c>
      <c r="B1222" s="2">
        <v>1</v>
      </c>
      <c r="C1222" s="5">
        <v>2</v>
      </c>
    </row>
    <row r="1223" spans="1:5" x14ac:dyDescent="0.25">
      <c r="A1223">
        <v>1391</v>
      </c>
      <c r="B1223" s="2">
        <v>1</v>
      </c>
    </row>
    <row r="1224" spans="1:5" x14ac:dyDescent="0.25">
      <c r="A1224">
        <v>1392</v>
      </c>
      <c r="B1224" s="2">
        <v>1</v>
      </c>
    </row>
    <row r="1225" spans="1:5" x14ac:dyDescent="0.25">
      <c r="A1225">
        <v>1393</v>
      </c>
      <c r="B1225" s="2">
        <v>1</v>
      </c>
    </row>
    <row r="1226" spans="1:5" x14ac:dyDescent="0.25">
      <c r="A1226">
        <v>1394</v>
      </c>
      <c r="B1226" s="2">
        <v>1</v>
      </c>
    </row>
    <row r="1227" spans="1:5" x14ac:dyDescent="0.25">
      <c r="A1227">
        <v>1395</v>
      </c>
      <c r="B1227" s="2">
        <v>1</v>
      </c>
      <c r="D1227" s="4">
        <v>3</v>
      </c>
      <c r="E1227" s="3">
        <v>4</v>
      </c>
    </row>
    <row r="1228" spans="1:5" x14ac:dyDescent="0.25">
      <c r="A1228">
        <v>1396</v>
      </c>
      <c r="D1228" s="4">
        <v>3</v>
      </c>
      <c r="E1228" s="3">
        <v>4</v>
      </c>
    </row>
    <row r="1229" spans="1:5" x14ac:dyDescent="0.25">
      <c r="A1229">
        <v>1397</v>
      </c>
      <c r="D1229" s="4">
        <v>3</v>
      </c>
      <c r="E1229" s="3">
        <v>4</v>
      </c>
    </row>
    <row r="1230" spans="1:5" x14ac:dyDescent="0.25">
      <c r="A1230">
        <v>1398</v>
      </c>
      <c r="D1230" s="4">
        <v>3</v>
      </c>
      <c r="E1230" s="3">
        <v>4</v>
      </c>
    </row>
    <row r="1231" spans="1:5" x14ac:dyDescent="0.25">
      <c r="A1231">
        <v>1399</v>
      </c>
      <c r="D1231" s="4">
        <v>3</v>
      </c>
      <c r="E1231" s="3">
        <v>4</v>
      </c>
    </row>
    <row r="1232" spans="1:5" x14ac:dyDescent="0.25">
      <c r="A1232">
        <v>1400</v>
      </c>
      <c r="D1232" s="4">
        <v>3</v>
      </c>
      <c r="E1232" s="3">
        <v>4</v>
      </c>
    </row>
    <row r="1233" spans="1:5" x14ac:dyDescent="0.25">
      <c r="A1233">
        <v>1401</v>
      </c>
      <c r="D1233" s="4">
        <v>3</v>
      </c>
      <c r="E1233" s="3">
        <v>4</v>
      </c>
    </row>
    <row r="1234" spans="1:5" x14ac:dyDescent="0.25">
      <c r="A1234">
        <v>1402</v>
      </c>
      <c r="D1234" s="4">
        <v>3</v>
      </c>
      <c r="E1234" s="3">
        <v>4</v>
      </c>
    </row>
    <row r="1235" spans="1:5" x14ac:dyDescent="0.25">
      <c r="A1235">
        <v>1403</v>
      </c>
      <c r="D1235" s="4">
        <v>3</v>
      </c>
      <c r="E1235" s="3">
        <v>4</v>
      </c>
    </row>
    <row r="1236" spans="1:5" x14ac:dyDescent="0.25">
      <c r="A1236">
        <v>1404</v>
      </c>
    </row>
    <row r="1237" spans="1:5" x14ac:dyDescent="0.25">
      <c r="A1237">
        <v>1405</v>
      </c>
    </row>
    <row r="1238" spans="1:5" x14ac:dyDescent="0.25">
      <c r="A1238">
        <v>1406</v>
      </c>
      <c r="C1238" s="5">
        <v>2</v>
      </c>
    </row>
    <row r="1239" spans="1:5" x14ac:dyDescent="0.25">
      <c r="A1239">
        <v>1407</v>
      </c>
      <c r="C1239" s="5">
        <v>2</v>
      </c>
    </row>
    <row r="1240" spans="1:5" x14ac:dyDescent="0.25">
      <c r="A1240">
        <v>1408</v>
      </c>
      <c r="C1240" s="5">
        <v>2</v>
      </c>
    </row>
    <row r="1241" spans="1:5" x14ac:dyDescent="0.25">
      <c r="A1241">
        <v>1409</v>
      </c>
      <c r="C1241" s="5">
        <v>2</v>
      </c>
    </row>
    <row r="1242" spans="1:5" x14ac:dyDescent="0.25">
      <c r="A1242">
        <v>1410</v>
      </c>
      <c r="C1242" s="5">
        <v>2</v>
      </c>
    </row>
    <row r="1243" spans="1:5" x14ac:dyDescent="0.25">
      <c r="A1243">
        <v>1411</v>
      </c>
      <c r="C1243" s="5">
        <v>2</v>
      </c>
    </row>
    <row r="1244" spans="1:5" x14ac:dyDescent="0.25">
      <c r="A1244">
        <v>1412</v>
      </c>
      <c r="B1244" s="2">
        <v>1</v>
      </c>
      <c r="C1244" s="5">
        <v>2</v>
      </c>
    </row>
    <row r="1245" spans="1:5" x14ac:dyDescent="0.25">
      <c r="A1245">
        <v>1413</v>
      </c>
      <c r="B1245" s="2">
        <v>1</v>
      </c>
      <c r="C1245" s="5">
        <v>2</v>
      </c>
    </row>
    <row r="1246" spans="1:5" x14ac:dyDescent="0.25">
      <c r="A1246">
        <v>1414</v>
      </c>
      <c r="B1246" s="2">
        <v>1</v>
      </c>
      <c r="C1246" s="5">
        <v>2</v>
      </c>
    </row>
    <row r="1247" spans="1:5" x14ac:dyDescent="0.25">
      <c r="A1247">
        <v>1415</v>
      </c>
      <c r="B1247" s="2">
        <v>1</v>
      </c>
    </row>
    <row r="1248" spans="1:5" x14ac:dyDescent="0.25">
      <c r="A1248">
        <v>1416</v>
      </c>
      <c r="B1248" s="2">
        <v>1</v>
      </c>
    </row>
    <row r="1249" spans="1:5" x14ac:dyDescent="0.25">
      <c r="A1249">
        <v>1417</v>
      </c>
      <c r="B1249" s="2">
        <v>1</v>
      </c>
    </row>
    <row r="1250" spans="1:5" x14ac:dyDescent="0.25">
      <c r="A1250">
        <v>1418</v>
      </c>
      <c r="B1250" s="2">
        <v>1</v>
      </c>
      <c r="E1250" s="3">
        <v>4</v>
      </c>
    </row>
    <row r="1251" spans="1:5" x14ac:dyDescent="0.25">
      <c r="A1251">
        <v>1419</v>
      </c>
      <c r="B1251" s="2">
        <v>1</v>
      </c>
      <c r="E1251" s="3">
        <v>4</v>
      </c>
    </row>
    <row r="1252" spans="1:5" x14ac:dyDescent="0.25">
      <c r="A1252">
        <v>1420</v>
      </c>
      <c r="D1252" s="4">
        <v>3</v>
      </c>
      <c r="E1252" s="3">
        <v>4</v>
      </c>
    </row>
    <row r="1253" spans="1:5" x14ac:dyDescent="0.25">
      <c r="A1253">
        <v>1421</v>
      </c>
      <c r="D1253" s="4">
        <v>3</v>
      </c>
      <c r="E1253" s="3">
        <v>4</v>
      </c>
    </row>
    <row r="1254" spans="1:5" x14ac:dyDescent="0.25">
      <c r="A1254">
        <v>1422</v>
      </c>
      <c r="D1254" s="4">
        <v>3</v>
      </c>
      <c r="E1254" s="3">
        <v>4</v>
      </c>
    </row>
    <row r="1255" spans="1:5" x14ac:dyDescent="0.25">
      <c r="A1255">
        <v>1423</v>
      </c>
      <c r="D1255" s="4">
        <v>3</v>
      </c>
      <c r="E1255" s="3">
        <v>4</v>
      </c>
    </row>
    <row r="1256" spans="1:5" x14ac:dyDescent="0.25">
      <c r="A1256">
        <v>1424</v>
      </c>
      <c r="D1256" s="4">
        <v>3</v>
      </c>
      <c r="E1256" s="3">
        <v>4</v>
      </c>
    </row>
    <row r="1257" spans="1:5" x14ac:dyDescent="0.25">
      <c r="A1257">
        <v>1425</v>
      </c>
      <c r="D1257" s="4">
        <v>3</v>
      </c>
      <c r="E1257" s="3">
        <v>4</v>
      </c>
    </row>
    <row r="1258" spans="1:5" x14ac:dyDescent="0.25">
      <c r="A1258">
        <v>1426</v>
      </c>
      <c r="D1258" s="4">
        <v>3</v>
      </c>
      <c r="E1258" s="3">
        <v>4</v>
      </c>
    </row>
    <row r="1259" spans="1:5" x14ac:dyDescent="0.25">
      <c r="A1259">
        <v>1427</v>
      </c>
      <c r="C1259" s="5">
        <v>2</v>
      </c>
      <c r="D1259" s="4">
        <v>3</v>
      </c>
    </row>
    <row r="1260" spans="1:5" x14ac:dyDescent="0.25">
      <c r="A1260">
        <v>1428</v>
      </c>
      <c r="C1260" s="5">
        <v>2</v>
      </c>
      <c r="D1260" s="4">
        <v>3</v>
      </c>
    </row>
    <row r="1261" spans="1:5" x14ac:dyDescent="0.25">
      <c r="A1261">
        <v>1429</v>
      </c>
      <c r="C1261" s="5">
        <v>2</v>
      </c>
    </row>
    <row r="1262" spans="1:5" x14ac:dyDescent="0.25">
      <c r="A1262">
        <v>1430</v>
      </c>
      <c r="C1262" s="5">
        <v>2</v>
      </c>
    </row>
    <row r="1263" spans="1:5" x14ac:dyDescent="0.25">
      <c r="A1263">
        <v>1431</v>
      </c>
      <c r="C1263" s="5">
        <v>2</v>
      </c>
    </row>
    <row r="1264" spans="1:5" x14ac:dyDescent="0.25">
      <c r="A1264">
        <v>1432</v>
      </c>
      <c r="C1264" s="5">
        <v>2</v>
      </c>
    </row>
    <row r="1265" spans="1:5" x14ac:dyDescent="0.25">
      <c r="A1265">
        <v>1433</v>
      </c>
      <c r="C1265" s="5">
        <v>2</v>
      </c>
    </row>
    <row r="1266" spans="1:5" x14ac:dyDescent="0.25">
      <c r="A1266">
        <v>1434</v>
      </c>
      <c r="C1266" s="5">
        <v>2</v>
      </c>
    </row>
    <row r="1267" spans="1:5" x14ac:dyDescent="0.25">
      <c r="A1267">
        <v>1435</v>
      </c>
      <c r="B1267" s="2">
        <v>1</v>
      </c>
      <c r="C1267" s="5">
        <v>2</v>
      </c>
    </row>
    <row r="1268" spans="1:5" x14ac:dyDescent="0.25">
      <c r="A1268">
        <v>1436</v>
      </c>
      <c r="B1268" s="2">
        <v>1</v>
      </c>
      <c r="C1268" s="5">
        <v>2</v>
      </c>
    </row>
    <row r="1269" spans="1:5" x14ac:dyDescent="0.25">
      <c r="A1269">
        <v>1437</v>
      </c>
      <c r="B1269" s="2">
        <v>1</v>
      </c>
    </row>
    <row r="1270" spans="1:5" x14ac:dyDescent="0.25">
      <c r="A1270">
        <v>1438</v>
      </c>
      <c r="B1270" s="2">
        <v>1</v>
      </c>
    </row>
    <row r="1271" spans="1:5" x14ac:dyDescent="0.25">
      <c r="A1271">
        <v>1439</v>
      </c>
      <c r="B1271" s="2">
        <v>1</v>
      </c>
    </row>
    <row r="1272" spans="1:5" x14ac:dyDescent="0.25">
      <c r="A1272">
        <v>1440</v>
      </c>
      <c r="B1272" s="2">
        <v>1</v>
      </c>
    </row>
    <row r="1273" spans="1:5" x14ac:dyDescent="0.25">
      <c r="A1273">
        <v>1441</v>
      </c>
      <c r="B1273" s="2">
        <v>1</v>
      </c>
      <c r="E1273" s="3">
        <v>4</v>
      </c>
    </row>
    <row r="1274" spans="1:5" x14ac:dyDescent="0.25">
      <c r="A1274">
        <v>1442</v>
      </c>
      <c r="B1274" s="2">
        <v>1</v>
      </c>
      <c r="D1274" s="4">
        <v>3</v>
      </c>
      <c r="E1274" s="3">
        <v>4</v>
      </c>
    </row>
    <row r="1275" spans="1:5" x14ac:dyDescent="0.25">
      <c r="A1275">
        <v>1443</v>
      </c>
      <c r="D1275" s="4">
        <v>3</v>
      </c>
      <c r="E1275" s="3">
        <v>4</v>
      </c>
    </row>
    <row r="1276" spans="1:5" x14ac:dyDescent="0.25">
      <c r="A1276">
        <v>1444</v>
      </c>
      <c r="D1276" s="4">
        <v>3</v>
      </c>
      <c r="E1276" s="3">
        <v>4</v>
      </c>
    </row>
    <row r="1277" spans="1:5" x14ac:dyDescent="0.25">
      <c r="A1277">
        <v>1445</v>
      </c>
      <c r="D1277" s="4">
        <v>3</v>
      </c>
      <c r="E1277" s="3">
        <v>4</v>
      </c>
    </row>
    <row r="1278" spans="1:5" x14ac:dyDescent="0.25">
      <c r="A1278">
        <v>1446</v>
      </c>
      <c r="D1278" s="4">
        <v>3</v>
      </c>
      <c r="E1278" s="3">
        <v>4</v>
      </c>
    </row>
    <row r="1279" spans="1:5" x14ac:dyDescent="0.25">
      <c r="A1279">
        <v>1447</v>
      </c>
      <c r="D1279" s="4">
        <v>3</v>
      </c>
      <c r="E1279" s="3">
        <v>4</v>
      </c>
    </row>
    <row r="1280" spans="1:5" x14ac:dyDescent="0.25">
      <c r="A1280">
        <v>1448</v>
      </c>
      <c r="D1280" s="4">
        <v>3</v>
      </c>
      <c r="E1280" s="3">
        <v>4</v>
      </c>
    </row>
    <row r="1281" spans="1:5" x14ac:dyDescent="0.25">
      <c r="A1281">
        <v>1449</v>
      </c>
      <c r="D1281" s="4">
        <v>3</v>
      </c>
      <c r="E1281" s="3">
        <v>4</v>
      </c>
    </row>
    <row r="1282" spans="1:5" x14ac:dyDescent="0.25">
      <c r="A1282">
        <v>1450</v>
      </c>
      <c r="C1282" s="5">
        <v>2</v>
      </c>
      <c r="D1282" s="4">
        <v>3</v>
      </c>
    </row>
    <row r="1283" spans="1:5" x14ac:dyDescent="0.25">
      <c r="A1283">
        <v>1451</v>
      </c>
      <c r="C1283" s="5">
        <v>2</v>
      </c>
      <c r="D1283" s="4">
        <v>3</v>
      </c>
    </row>
    <row r="1284" spans="1:5" x14ac:dyDescent="0.25">
      <c r="A1284">
        <v>1452</v>
      </c>
      <c r="C1284" s="5">
        <v>2</v>
      </c>
    </row>
    <row r="1285" spans="1:5" x14ac:dyDescent="0.25">
      <c r="A1285">
        <v>1453</v>
      </c>
      <c r="C1285" s="5">
        <v>2</v>
      </c>
    </row>
    <row r="1286" spans="1:5" x14ac:dyDescent="0.25">
      <c r="A1286">
        <v>1454</v>
      </c>
      <c r="C1286" s="5">
        <v>2</v>
      </c>
    </row>
    <row r="1287" spans="1:5" x14ac:dyDescent="0.25">
      <c r="A1287">
        <v>1455</v>
      </c>
      <c r="C1287" s="5">
        <v>2</v>
      </c>
    </row>
    <row r="1288" spans="1:5" x14ac:dyDescent="0.25">
      <c r="A1288">
        <v>1456</v>
      </c>
      <c r="C1288" s="5">
        <v>2</v>
      </c>
    </row>
    <row r="1289" spans="1:5" x14ac:dyDescent="0.25">
      <c r="A1289">
        <v>1457</v>
      </c>
      <c r="B1289" s="2">
        <v>1</v>
      </c>
      <c r="C1289" s="5">
        <v>2</v>
      </c>
    </row>
    <row r="1290" spans="1:5" x14ac:dyDescent="0.25">
      <c r="A1290">
        <v>1458</v>
      </c>
      <c r="B1290" s="2">
        <v>1</v>
      </c>
      <c r="C1290" s="5">
        <v>2</v>
      </c>
    </row>
    <row r="1291" spans="1:5" x14ac:dyDescent="0.25">
      <c r="A1291">
        <v>1459</v>
      </c>
      <c r="B1291" s="2">
        <v>1</v>
      </c>
      <c r="C1291" s="5">
        <v>2</v>
      </c>
    </row>
    <row r="1292" spans="1:5" x14ac:dyDescent="0.25">
      <c r="A1292">
        <v>1460</v>
      </c>
      <c r="B1292" s="2">
        <v>1</v>
      </c>
    </row>
    <row r="1293" spans="1:5" x14ac:dyDescent="0.25">
      <c r="A1293">
        <v>1461</v>
      </c>
      <c r="B1293" s="2">
        <v>1</v>
      </c>
    </row>
    <row r="1294" spans="1:5" x14ac:dyDescent="0.25">
      <c r="A1294">
        <v>1462</v>
      </c>
      <c r="B1294" s="2">
        <v>1</v>
      </c>
    </row>
    <row r="1295" spans="1:5" x14ac:dyDescent="0.25">
      <c r="A1295">
        <v>1463</v>
      </c>
      <c r="B1295" s="2">
        <v>1</v>
      </c>
    </row>
    <row r="1296" spans="1:5" x14ac:dyDescent="0.25">
      <c r="A1296">
        <v>1464</v>
      </c>
      <c r="B1296" s="2">
        <v>1</v>
      </c>
      <c r="E1296" s="3">
        <v>4</v>
      </c>
    </row>
    <row r="1297" spans="1:5" x14ac:dyDescent="0.25">
      <c r="A1297">
        <v>1465</v>
      </c>
      <c r="B1297" s="2">
        <v>1</v>
      </c>
      <c r="E1297" s="3">
        <v>4</v>
      </c>
    </row>
    <row r="1298" spans="1:5" x14ac:dyDescent="0.25">
      <c r="A1298">
        <v>1466</v>
      </c>
      <c r="B1298" s="2">
        <v>1</v>
      </c>
      <c r="E1298" s="3">
        <v>4</v>
      </c>
    </row>
    <row r="1299" spans="1:5" x14ac:dyDescent="0.25">
      <c r="A1299">
        <v>1467</v>
      </c>
      <c r="D1299" s="4">
        <v>3</v>
      </c>
      <c r="E1299" s="3">
        <v>4</v>
      </c>
    </row>
    <row r="1300" spans="1:5" x14ac:dyDescent="0.25">
      <c r="A1300">
        <v>1468</v>
      </c>
      <c r="D1300" s="4">
        <v>3</v>
      </c>
      <c r="E1300" s="3">
        <v>4</v>
      </c>
    </row>
    <row r="1301" spans="1:5" x14ac:dyDescent="0.25">
      <c r="A1301">
        <v>1469</v>
      </c>
      <c r="D1301" s="4">
        <v>3</v>
      </c>
      <c r="E1301" s="3">
        <v>4</v>
      </c>
    </row>
    <row r="1302" spans="1:5" x14ac:dyDescent="0.25">
      <c r="A1302">
        <v>1470</v>
      </c>
      <c r="D1302" s="4">
        <v>3</v>
      </c>
      <c r="E1302" s="3">
        <v>4</v>
      </c>
    </row>
    <row r="1303" spans="1:5" x14ac:dyDescent="0.25">
      <c r="A1303">
        <v>1471</v>
      </c>
      <c r="D1303" s="4">
        <v>3</v>
      </c>
      <c r="E1303" s="3">
        <v>4</v>
      </c>
    </row>
    <row r="1304" spans="1:5" x14ac:dyDescent="0.25">
      <c r="A1304">
        <v>1472</v>
      </c>
      <c r="D1304" s="4">
        <v>3</v>
      </c>
      <c r="E1304" s="3">
        <v>4</v>
      </c>
    </row>
    <row r="1305" spans="1:5" x14ac:dyDescent="0.25">
      <c r="A1305">
        <v>1473</v>
      </c>
      <c r="D1305" s="4">
        <v>3</v>
      </c>
      <c r="E1305" s="3">
        <v>4</v>
      </c>
    </row>
    <row r="1306" spans="1:5" x14ac:dyDescent="0.25">
      <c r="A1306">
        <v>1474</v>
      </c>
      <c r="C1306" s="5">
        <v>2</v>
      </c>
      <c r="D1306" s="4">
        <v>3</v>
      </c>
      <c r="E1306" s="3">
        <v>4</v>
      </c>
    </row>
    <row r="1307" spans="1:5" x14ac:dyDescent="0.25">
      <c r="A1307">
        <v>1475</v>
      </c>
      <c r="C1307" s="5">
        <v>2</v>
      </c>
      <c r="D1307" s="4">
        <v>3</v>
      </c>
    </row>
    <row r="1308" spans="1:5" x14ac:dyDescent="0.25">
      <c r="A1308">
        <v>1476</v>
      </c>
      <c r="C1308" s="5">
        <v>2</v>
      </c>
      <c r="D1308" s="4">
        <v>3</v>
      </c>
    </row>
    <row r="1309" spans="1:5" x14ac:dyDescent="0.25">
      <c r="A1309">
        <v>1477</v>
      </c>
      <c r="C1309" s="5">
        <v>2</v>
      </c>
      <c r="D1309" s="4">
        <v>3</v>
      </c>
    </row>
    <row r="1310" spans="1:5" x14ac:dyDescent="0.25">
      <c r="A1310">
        <v>1478</v>
      </c>
      <c r="C1310" s="5">
        <v>2</v>
      </c>
    </row>
    <row r="1311" spans="1:5" x14ac:dyDescent="0.25">
      <c r="A1311">
        <v>1479</v>
      </c>
      <c r="C1311" s="5">
        <v>2</v>
      </c>
    </row>
    <row r="1312" spans="1:5" x14ac:dyDescent="0.25">
      <c r="A1312">
        <v>1480</v>
      </c>
      <c r="C1312" s="5">
        <v>2</v>
      </c>
    </row>
    <row r="1313" spans="1:6" x14ac:dyDescent="0.25">
      <c r="A1313">
        <v>1481</v>
      </c>
      <c r="C1313" s="5">
        <v>2</v>
      </c>
    </row>
    <row r="1314" spans="1:6" x14ac:dyDescent="0.25">
      <c r="A1314">
        <v>1482</v>
      </c>
      <c r="B1314" s="2">
        <v>1</v>
      </c>
      <c r="C1314" s="5">
        <v>2</v>
      </c>
    </row>
    <row r="1315" spans="1:6" x14ac:dyDescent="0.25">
      <c r="A1315">
        <v>1483</v>
      </c>
      <c r="B1315" s="2">
        <v>1</v>
      </c>
      <c r="C1315" s="5">
        <v>2</v>
      </c>
    </row>
    <row r="1316" spans="1:6" x14ac:dyDescent="0.25">
      <c r="A1316">
        <v>1484</v>
      </c>
      <c r="B1316" s="2">
        <v>1</v>
      </c>
      <c r="C1316" s="5">
        <v>2</v>
      </c>
    </row>
    <row r="1317" spans="1:6" x14ac:dyDescent="0.25">
      <c r="A1317">
        <v>1485</v>
      </c>
      <c r="B1317" s="2">
        <v>1</v>
      </c>
    </row>
    <row r="1318" spans="1:6" x14ac:dyDescent="0.25">
      <c r="A1318">
        <v>1486</v>
      </c>
      <c r="B1318" s="2">
        <v>1</v>
      </c>
    </row>
    <row r="1319" spans="1:6" x14ac:dyDescent="0.25">
      <c r="A1319">
        <v>1487</v>
      </c>
      <c r="B1319" s="2">
        <v>1</v>
      </c>
    </row>
    <row r="1320" spans="1:6" x14ac:dyDescent="0.25">
      <c r="A1320">
        <v>1488</v>
      </c>
      <c r="B1320" s="2">
        <v>1</v>
      </c>
    </row>
    <row r="1321" spans="1:6" x14ac:dyDescent="0.25">
      <c r="A1321">
        <v>1489</v>
      </c>
      <c r="B1321" s="2">
        <v>1</v>
      </c>
      <c r="E1321" s="3">
        <v>4</v>
      </c>
    </row>
    <row r="1322" spans="1:6" x14ac:dyDescent="0.25">
      <c r="A1322">
        <v>1490</v>
      </c>
      <c r="B1322" s="2">
        <v>1</v>
      </c>
      <c r="E1322" s="3">
        <v>4</v>
      </c>
    </row>
    <row r="1323" spans="1:6" x14ac:dyDescent="0.25">
      <c r="A1323">
        <v>1491</v>
      </c>
      <c r="B1323" s="2">
        <v>1</v>
      </c>
      <c r="E1323" s="3">
        <v>4</v>
      </c>
    </row>
    <row r="1324" spans="1:6" x14ac:dyDescent="0.25">
      <c r="A1324">
        <v>1492</v>
      </c>
      <c r="B1324" s="2">
        <v>1</v>
      </c>
      <c r="E1324" s="3">
        <v>4</v>
      </c>
    </row>
    <row r="1325" spans="1:6" x14ac:dyDescent="0.25">
      <c r="A1325">
        <v>1493</v>
      </c>
      <c r="B1325" s="2">
        <v>1</v>
      </c>
      <c r="D1325" s="4">
        <v>3</v>
      </c>
      <c r="E1325" s="3">
        <v>4</v>
      </c>
    </row>
    <row r="1326" spans="1:6" x14ac:dyDescent="0.25">
      <c r="A1326">
        <v>1494</v>
      </c>
      <c r="D1326" s="4">
        <v>3</v>
      </c>
      <c r="E1326" s="3">
        <v>4</v>
      </c>
    </row>
    <row r="1327" spans="1:6" x14ac:dyDescent="0.25">
      <c r="A1327">
        <v>1495</v>
      </c>
      <c r="D1327" s="4">
        <v>3</v>
      </c>
      <c r="E1327" s="3">
        <v>4</v>
      </c>
      <c r="F1327" t="s">
        <v>22</v>
      </c>
    </row>
    <row r="1328" spans="1:6" x14ac:dyDescent="0.25">
      <c r="A1328">
        <v>1527</v>
      </c>
    </row>
    <row r="1329" spans="1:6" x14ac:dyDescent="0.25">
      <c r="A1329">
        <v>1528</v>
      </c>
    </row>
    <row r="1330" spans="1:6" x14ac:dyDescent="0.25">
      <c r="A1330">
        <v>1529</v>
      </c>
      <c r="F1330" t="s">
        <v>22</v>
      </c>
    </row>
    <row r="1331" spans="1:6" x14ac:dyDescent="0.25">
      <c r="A1331">
        <v>1530</v>
      </c>
      <c r="C1331" s="5">
        <v>2</v>
      </c>
    </row>
    <row r="1332" spans="1:6" x14ac:dyDescent="0.25">
      <c r="A1332">
        <v>1531</v>
      </c>
      <c r="C1332" s="5">
        <v>2</v>
      </c>
    </row>
    <row r="1333" spans="1:6" x14ac:dyDescent="0.25">
      <c r="A1333">
        <v>1532</v>
      </c>
      <c r="C1333" s="5">
        <v>2</v>
      </c>
    </row>
    <row r="1334" spans="1:6" x14ac:dyDescent="0.25">
      <c r="A1334">
        <v>1533</v>
      </c>
      <c r="C1334" s="5">
        <v>2</v>
      </c>
    </row>
    <row r="1335" spans="1:6" x14ac:dyDescent="0.25">
      <c r="A1335">
        <v>1534</v>
      </c>
      <c r="C1335" s="5">
        <v>2</v>
      </c>
    </row>
    <row r="1336" spans="1:6" x14ac:dyDescent="0.25">
      <c r="A1336">
        <v>1535</v>
      </c>
      <c r="C1336" s="5">
        <v>2</v>
      </c>
      <c r="D1336" s="4">
        <v>3</v>
      </c>
    </row>
    <row r="1337" spans="1:6" x14ac:dyDescent="0.25">
      <c r="A1337">
        <v>1536</v>
      </c>
      <c r="C1337" s="5">
        <v>2</v>
      </c>
      <c r="D1337" s="4">
        <v>3</v>
      </c>
    </row>
    <row r="1338" spans="1:6" x14ac:dyDescent="0.25">
      <c r="A1338">
        <v>1537</v>
      </c>
      <c r="C1338" s="5">
        <v>2</v>
      </c>
      <c r="D1338" s="4">
        <v>3</v>
      </c>
    </row>
    <row r="1339" spans="1:6" x14ac:dyDescent="0.25">
      <c r="A1339">
        <v>1538</v>
      </c>
      <c r="C1339" s="5">
        <v>2</v>
      </c>
      <c r="D1339" s="4">
        <v>3</v>
      </c>
      <c r="E1339" s="3">
        <v>4</v>
      </c>
    </row>
    <row r="1340" spans="1:6" x14ac:dyDescent="0.25">
      <c r="A1340">
        <v>1539</v>
      </c>
      <c r="D1340" s="4">
        <v>3</v>
      </c>
      <c r="E1340" s="3">
        <v>4</v>
      </c>
    </row>
    <row r="1341" spans="1:6" x14ac:dyDescent="0.25">
      <c r="A1341">
        <v>1540</v>
      </c>
      <c r="D1341" s="4">
        <v>3</v>
      </c>
      <c r="E1341" s="3">
        <v>4</v>
      </c>
    </row>
    <row r="1342" spans="1:6" x14ac:dyDescent="0.25">
      <c r="A1342">
        <v>1541</v>
      </c>
      <c r="D1342" s="4">
        <v>3</v>
      </c>
      <c r="E1342" s="3">
        <v>4</v>
      </c>
    </row>
    <row r="1343" spans="1:6" x14ac:dyDescent="0.25">
      <c r="A1343">
        <v>1542</v>
      </c>
      <c r="D1343" s="4">
        <v>3</v>
      </c>
      <c r="E1343" s="3">
        <v>4</v>
      </c>
    </row>
    <row r="1344" spans="1:6" x14ac:dyDescent="0.25">
      <c r="A1344">
        <v>1543</v>
      </c>
      <c r="D1344" s="4">
        <v>3</v>
      </c>
      <c r="E1344" s="3">
        <v>4</v>
      </c>
    </row>
    <row r="1345" spans="1:5" x14ac:dyDescent="0.25">
      <c r="A1345">
        <v>1544</v>
      </c>
      <c r="D1345" s="4">
        <v>3</v>
      </c>
      <c r="E1345" s="3">
        <v>4</v>
      </c>
    </row>
    <row r="1346" spans="1:5" x14ac:dyDescent="0.25">
      <c r="A1346">
        <v>1545</v>
      </c>
      <c r="E1346" s="3">
        <v>4</v>
      </c>
    </row>
    <row r="1347" spans="1:5" x14ac:dyDescent="0.25">
      <c r="A1347">
        <v>1546</v>
      </c>
      <c r="E1347" s="3">
        <v>4</v>
      </c>
    </row>
    <row r="1348" spans="1:5" x14ac:dyDescent="0.25">
      <c r="A1348">
        <v>1547</v>
      </c>
    </row>
    <row r="1349" spans="1:5" x14ac:dyDescent="0.25">
      <c r="A1349">
        <v>1548</v>
      </c>
    </row>
    <row r="1350" spans="1:5" x14ac:dyDescent="0.25">
      <c r="A1350">
        <v>1549</v>
      </c>
    </row>
    <row r="1351" spans="1:5" x14ac:dyDescent="0.25">
      <c r="A1351">
        <v>1550</v>
      </c>
    </row>
    <row r="1352" spans="1:5" x14ac:dyDescent="0.25">
      <c r="A1352">
        <v>1551</v>
      </c>
    </row>
    <row r="1353" spans="1:5" x14ac:dyDescent="0.25">
      <c r="A1353">
        <v>1552</v>
      </c>
      <c r="C1353" s="5">
        <v>2</v>
      </c>
    </row>
    <row r="1354" spans="1:5" x14ac:dyDescent="0.25">
      <c r="A1354">
        <v>1553</v>
      </c>
      <c r="C1354" s="5">
        <v>2</v>
      </c>
    </row>
    <row r="1355" spans="1:5" x14ac:dyDescent="0.25">
      <c r="A1355">
        <v>1554</v>
      </c>
      <c r="C1355" s="5">
        <v>2</v>
      </c>
    </row>
    <row r="1356" spans="1:5" x14ac:dyDescent="0.25">
      <c r="A1356">
        <v>1555</v>
      </c>
      <c r="B1356" s="2">
        <v>1</v>
      </c>
      <c r="C1356" s="5">
        <v>2</v>
      </c>
    </row>
    <row r="1357" spans="1:5" x14ac:dyDescent="0.25">
      <c r="A1357">
        <v>1556</v>
      </c>
      <c r="B1357" s="2">
        <v>1</v>
      </c>
      <c r="C1357" s="5">
        <v>2</v>
      </c>
    </row>
    <row r="1358" spans="1:5" x14ac:dyDescent="0.25">
      <c r="A1358">
        <v>1557</v>
      </c>
      <c r="B1358" s="2">
        <v>1</v>
      </c>
      <c r="C1358" s="5">
        <v>2</v>
      </c>
    </row>
    <row r="1359" spans="1:5" x14ac:dyDescent="0.25">
      <c r="A1359">
        <v>1558</v>
      </c>
      <c r="B1359" s="2">
        <v>1</v>
      </c>
      <c r="C1359" s="5">
        <v>2</v>
      </c>
    </row>
    <row r="1360" spans="1:5" x14ac:dyDescent="0.25">
      <c r="A1360">
        <v>1559</v>
      </c>
      <c r="B1360" s="2">
        <v>1</v>
      </c>
      <c r="C1360" s="5">
        <v>2</v>
      </c>
    </row>
    <row r="1361" spans="1:5" x14ac:dyDescent="0.25">
      <c r="A1361">
        <v>1560</v>
      </c>
      <c r="B1361" s="2">
        <v>1</v>
      </c>
    </row>
    <row r="1362" spans="1:5" x14ac:dyDescent="0.25">
      <c r="A1362">
        <v>1561</v>
      </c>
      <c r="B1362" s="2">
        <v>1</v>
      </c>
      <c r="D1362" s="4">
        <v>3</v>
      </c>
      <c r="E1362" s="3">
        <v>4</v>
      </c>
    </row>
    <row r="1363" spans="1:5" x14ac:dyDescent="0.25">
      <c r="A1363">
        <v>1562</v>
      </c>
      <c r="B1363" s="2">
        <v>1</v>
      </c>
      <c r="D1363" s="4">
        <v>3</v>
      </c>
      <c r="E1363" s="3">
        <v>4</v>
      </c>
    </row>
    <row r="1364" spans="1:5" x14ac:dyDescent="0.25">
      <c r="A1364">
        <v>1563</v>
      </c>
      <c r="D1364" s="4">
        <v>3</v>
      </c>
      <c r="E1364" s="3">
        <v>4</v>
      </c>
    </row>
    <row r="1365" spans="1:5" x14ac:dyDescent="0.25">
      <c r="A1365">
        <v>1564</v>
      </c>
      <c r="D1365" s="4">
        <v>3</v>
      </c>
      <c r="E1365" s="3">
        <v>4</v>
      </c>
    </row>
    <row r="1366" spans="1:5" x14ac:dyDescent="0.25">
      <c r="A1366">
        <v>1565</v>
      </c>
      <c r="D1366" s="4">
        <v>3</v>
      </c>
      <c r="E1366" s="3">
        <v>4</v>
      </c>
    </row>
    <row r="1367" spans="1:5" x14ac:dyDescent="0.25">
      <c r="A1367">
        <v>1566</v>
      </c>
      <c r="D1367" s="4">
        <v>3</v>
      </c>
      <c r="E1367" s="3">
        <v>4</v>
      </c>
    </row>
    <row r="1368" spans="1:5" x14ac:dyDescent="0.25">
      <c r="A1368">
        <v>1567</v>
      </c>
      <c r="D1368" s="4">
        <v>3</v>
      </c>
      <c r="E1368" s="3">
        <v>4</v>
      </c>
    </row>
    <row r="1369" spans="1:5" x14ac:dyDescent="0.25">
      <c r="A1369">
        <v>1568</v>
      </c>
      <c r="D1369" s="4">
        <v>3</v>
      </c>
      <c r="E1369" s="3">
        <v>4</v>
      </c>
    </row>
    <row r="1370" spans="1:5" x14ac:dyDescent="0.25">
      <c r="A1370">
        <v>1569</v>
      </c>
    </row>
    <row r="1371" spans="1:5" x14ac:dyDescent="0.25">
      <c r="A1371">
        <v>1570</v>
      </c>
    </row>
    <row r="1372" spans="1:5" x14ac:dyDescent="0.25">
      <c r="A1372">
        <v>1571</v>
      </c>
    </row>
    <row r="1373" spans="1:5" x14ac:dyDescent="0.25">
      <c r="A1373">
        <v>1572</v>
      </c>
    </row>
    <row r="1374" spans="1:5" x14ac:dyDescent="0.25">
      <c r="A1374">
        <v>1573</v>
      </c>
      <c r="C1374" s="5">
        <v>2</v>
      </c>
    </row>
    <row r="1375" spans="1:5" x14ac:dyDescent="0.25">
      <c r="A1375">
        <v>1574</v>
      </c>
      <c r="C1375" s="5">
        <v>2</v>
      </c>
    </row>
    <row r="1376" spans="1:5" x14ac:dyDescent="0.25">
      <c r="A1376">
        <v>1575</v>
      </c>
      <c r="C1376" s="5">
        <v>2</v>
      </c>
    </row>
    <row r="1377" spans="1:5" x14ac:dyDescent="0.25">
      <c r="A1377">
        <v>1576</v>
      </c>
      <c r="C1377" s="5">
        <v>2</v>
      </c>
    </row>
    <row r="1378" spans="1:5" x14ac:dyDescent="0.25">
      <c r="A1378">
        <v>1577</v>
      </c>
      <c r="B1378" s="2">
        <v>1</v>
      </c>
      <c r="C1378" s="5">
        <v>2</v>
      </c>
    </row>
    <row r="1379" spans="1:5" x14ac:dyDescent="0.25">
      <c r="A1379">
        <v>1578</v>
      </c>
      <c r="B1379" s="2">
        <v>1</v>
      </c>
      <c r="C1379" s="5">
        <v>2</v>
      </c>
    </row>
    <row r="1380" spans="1:5" x14ac:dyDescent="0.25">
      <c r="A1380">
        <v>1579</v>
      </c>
      <c r="B1380" s="2">
        <v>1</v>
      </c>
      <c r="C1380" s="5">
        <v>2</v>
      </c>
    </row>
    <row r="1381" spans="1:5" x14ac:dyDescent="0.25">
      <c r="A1381">
        <v>1580</v>
      </c>
      <c r="B1381" s="2">
        <v>1</v>
      </c>
      <c r="C1381" s="5">
        <v>2</v>
      </c>
    </row>
    <row r="1382" spans="1:5" x14ac:dyDescent="0.25">
      <c r="A1382">
        <v>1581</v>
      </c>
      <c r="B1382" s="2">
        <v>1</v>
      </c>
    </row>
    <row r="1383" spans="1:5" x14ac:dyDescent="0.25">
      <c r="A1383">
        <v>1582</v>
      </c>
      <c r="B1383" s="2">
        <v>1</v>
      </c>
    </row>
    <row r="1384" spans="1:5" x14ac:dyDescent="0.25">
      <c r="A1384">
        <v>1583</v>
      </c>
      <c r="B1384" s="2">
        <v>1</v>
      </c>
    </row>
    <row r="1385" spans="1:5" x14ac:dyDescent="0.25">
      <c r="A1385">
        <v>1584</v>
      </c>
      <c r="D1385" s="4">
        <v>3</v>
      </c>
      <c r="E1385" s="3">
        <v>4</v>
      </c>
    </row>
    <row r="1386" spans="1:5" x14ac:dyDescent="0.25">
      <c r="A1386">
        <v>1585</v>
      </c>
      <c r="D1386" s="4">
        <v>3</v>
      </c>
      <c r="E1386" s="3">
        <v>4</v>
      </c>
    </row>
    <row r="1387" spans="1:5" x14ac:dyDescent="0.25">
      <c r="A1387">
        <v>1586</v>
      </c>
      <c r="D1387" s="4">
        <v>3</v>
      </c>
      <c r="E1387" s="3">
        <v>4</v>
      </c>
    </row>
    <row r="1388" spans="1:5" x14ac:dyDescent="0.25">
      <c r="A1388">
        <v>1587</v>
      </c>
      <c r="D1388" s="4">
        <v>3</v>
      </c>
      <c r="E1388" s="3">
        <v>4</v>
      </c>
    </row>
    <row r="1389" spans="1:5" x14ac:dyDescent="0.25">
      <c r="A1389">
        <v>1588</v>
      </c>
      <c r="D1389" s="4">
        <v>3</v>
      </c>
      <c r="E1389" s="3">
        <v>4</v>
      </c>
    </row>
    <row r="1390" spans="1:5" x14ac:dyDescent="0.25">
      <c r="A1390">
        <v>1589</v>
      </c>
      <c r="D1390" s="4">
        <v>3</v>
      </c>
      <c r="E1390" s="3">
        <v>4</v>
      </c>
    </row>
    <row r="1391" spans="1:5" x14ac:dyDescent="0.25">
      <c r="A1391">
        <v>1590</v>
      </c>
      <c r="D1391" s="4">
        <v>3</v>
      </c>
      <c r="E1391" s="3">
        <v>4</v>
      </c>
    </row>
    <row r="1392" spans="1:5" x14ac:dyDescent="0.25">
      <c r="A1392">
        <v>1591</v>
      </c>
      <c r="D1392" s="4">
        <v>3</v>
      </c>
      <c r="E1392" s="3">
        <v>4</v>
      </c>
    </row>
    <row r="1393" spans="1:5" x14ac:dyDescent="0.25">
      <c r="A1393">
        <v>1592</v>
      </c>
    </row>
    <row r="1394" spans="1:5" x14ac:dyDescent="0.25">
      <c r="A1394">
        <v>1593</v>
      </c>
    </row>
    <row r="1395" spans="1:5" x14ac:dyDescent="0.25">
      <c r="A1395">
        <v>1594</v>
      </c>
      <c r="C1395" s="5">
        <v>2</v>
      </c>
    </row>
    <row r="1396" spans="1:5" x14ac:dyDescent="0.25">
      <c r="A1396">
        <v>1595</v>
      </c>
      <c r="C1396" s="5">
        <v>2</v>
      </c>
    </row>
    <row r="1397" spans="1:5" x14ac:dyDescent="0.25">
      <c r="A1397">
        <v>1596</v>
      </c>
      <c r="C1397" s="5">
        <v>2</v>
      </c>
    </row>
    <row r="1398" spans="1:5" x14ac:dyDescent="0.25">
      <c r="A1398">
        <v>1597</v>
      </c>
      <c r="C1398" s="5">
        <v>2</v>
      </c>
    </row>
    <row r="1399" spans="1:5" x14ac:dyDescent="0.25">
      <c r="A1399">
        <v>1598</v>
      </c>
      <c r="C1399" s="5">
        <v>2</v>
      </c>
    </row>
    <row r="1400" spans="1:5" x14ac:dyDescent="0.25">
      <c r="A1400">
        <v>1599</v>
      </c>
      <c r="B1400" s="2">
        <v>1</v>
      </c>
      <c r="C1400" s="5">
        <v>2</v>
      </c>
    </row>
    <row r="1401" spans="1:5" x14ac:dyDescent="0.25">
      <c r="A1401">
        <v>1600</v>
      </c>
      <c r="B1401" s="2">
        <v>1</v>
      </c>
      <c r="C1401" s="5">
        <v>2</v>
      </c>
    </row>
    <row r="1402" spans="1:5" x14ac:dyDescent="0.25">
      <c r="A1402">
        <v>1601</v>
      </c>
      <c r="B1402" s="2">
        <v>1</v>
      </c>
      <c r="C1402" s="5">
        <v>2</v>
      </c>
    </row>
    <row r="1403" spans="1:5" x14ac:dyDescent="0.25">
      <c r="A1403">
        <v>1602</v>
      </c>
      <c r="B1403" s="2">
        <v>1</v>
      </c>
    </row>
    <row r="1404" spans="1:5" x14ac:dyDescent="0.25">
      <c r="A1404">
        <v>1603</v>
      </c>
      <c r="B1404" s="2">
        <v>1</v>
      </c>
    </row>
    <row r="1405" spans="1:5" x14ac:dyDescent="0.25">
      <c r="A1405">
        <v>1604</v>
      </c>
      <c r="B1405" s="2">
        <v>1</v>
      </c>
    </row>
    <row r="1406" spans="1:5" x14ac:dyDescent="0.25">
      <c r="A1406">
        <v>1605</v>
      </c>
      <c r="B1406" s="2">
        <v>1</v>
      </c>
    </row>
    <row r="1407" spans="1:5" x14ac:dyDescent="0.25">
      <c r="A1407">
        <v>1606</v>
      </c>
      <c r="B1407" s="2">
        <v>1</v>
      </c>
      <c r="E1407" s="3">
        <v>4</v>
      </c>
    </row>
    <row r="1408" spans="1:5" x14ac:dyDescent="0.25">
      <c r="A1408">
        <v>1607</v>
      </c>
      <c r="D1408" s="4">
        <v>3</v>
      </c>
      <c r="E1408" s="3">
        <v>4</v>
      </c>
    </row>
    <row r="1409" spans="1:5" x14ac:dyDescent="0.25">
      <c r="A1409">
        <v>1608</v>
      </c>
      <c r="D1409" s="4">
        <v>3</v>
      </c>
      <c r="E1409" s="3">
        <v>4</v>
      </c>
    </row>
    <row r="1410" spans="1:5" x14ac:dyDescent="0.25">
      <c r="A1410">
        <v>1609</v>
      </c>
      <c r="D1410" s="4">
        <v>3</v>
      </c>
      <c r="E1410" s="3">
        <v>4</v>
      </c>
    </row>
    <row r="1411" spans="1:5" x14ac:dyDescent="0.25">
      <c r="A1411">
        <v>1610</v>
      </c>
      <c r="D1411" s="4">
        <v>3</v>
      </c>
      <c r="E1411" s="3">
        <v>4</v>
      </c>
    </row>
    <row r="1412" spans="1:5" x14ac:dyDescent="0.25">
      <c r="A1412">
        <v>1611</v>
      </c>
      <c r="D1412" s="4">
        <v>3</v>
      </c>
      <c r="E1412" s="3">
        <v>4</v>
      </c>
    </row>
    <row r="1413" spans="1:5" x14ac:dyDescent="0.25">
      <c r="A1413">
        <v>1612</v>
      </c>
      <c r="D1413" s="4">
        <v>3</v>
      </c>
      <c r="E1413" s="3">
        <v>4</v>
      </c>
    </row>
    <row r="1414" spans="1:5" x14ac:dyDescent="0.25">
      <c r="A1414">
        <v>1613</v>
      </c>
      <c r="D1414" s="4">
        <v>3</v>
      </c>
      <c r="E1414" s="3">
        <v>4</v>
      </c>
    </row>
    <row r="1415" spans="1:5" x14ac:dyDescent="0.25">
      <c r="A1415">
        <v>1614</v>
      </c>
      <c r="D1415" s="4">
        <v>3</v>
      </c>
      <c r="E1415" s="3">
        <v>4</v>
      </c>
    </row>
    <row r="1416" spans="1:5" x14ac:dyDescent="0.25">
      <c r="A1416">
        <v>1615</v>
      </c>
      <c r="C1416" s="5">
        <v>2</v>
      </c>
    </row>
    <row r="1417" spans="1:5" x14ac:dyDescent="0.25">
      <c r="A1417">
        <v>1616</v>
      </c>
      <c r="C1417" s="5">
        <v>2</v>
      </c>
    </row>
    <row r="1418" spans="1:5" x14ac:dyDescent="0.25">
      <c r="A1418">
        <v>1617</v>
      </c>
      <c r="C1418" s="5">
        <v>2</v>
      </c>
    </row>
    <row r="1419" spans="1:5" x14ac:dyDescent="0.25">
      <c r="A1419">
        <v>1618</v>
      </c>
      <c r="C1419" s="5">
        <v>2</v>
      </c>
    </row>
    <row r="1420" spans="1:5" x14ac:dyDescent="0.25">
      <c r="A1420">
        <v>1619</v>
      </c>
      <c r="C1420" s="5">
        <v>2</v>
      </c>
    </row>
    <row r="1421" spans="1:5" x14ac:dyDescent="0.25">
      <c r="A1421">
        <v>1620</v>
      </c>
      <c r="B1421" s="2">
        <v>1</v>
      </c>
      <c r="C1421" s="5">
        <v>2</v>
      </c>
    </row>
    <row r="1422" spans="1:5" x14ac:dyDescent="0.25">
      <c r="A1422">
        <v>1621</v>
      </c>
      <c r="B1422" s="2">
        <v>1</v>
      </c>
      <c r="C1422" s="5">
        <v>2</v>
      </c>
    </row>
    <row r="1423" spans="1:5" x14ac:dyDescent="0.25">
      <c r="A1423">
        <v>1622</v>
      </c>
      <c r="B1423" s="2">
        <v>1</v>
      </c>
      <c r="C1423" s="5">
        <v>2</v>
      </c>
    </row>
    <row r="1424" spans="1:5" x14ac:dyDescent="0.25">
      <c r="A1424">
        <v>1623</v>
      </c>
      <c r="B1424" s="2">
        <v>1</v>
      </c>
    </row>
    <row r="1425" spans="1:5" x14ac:dyDescent="0.25">
      <c r="A1425">
        <v>1624</v>
      </c>
      <c r="B1425" s="2">
        <v>1</v>
      </c>
    </row>
    <row r="1426" spans="1:5" x14ac:dyDescent="0.25">
      <c r="A1426">
        <v>1625</v>
      </c>
      <c r="B1426" s="2">
        <v>1</v>
      </c>
    </row>
    <row r="1427" spans="1:5" x14ac:dyDescent="0.25">
      <c r="A1427">
        <v>1626</v>
      </c>
      <c r="B1427" s="2">
        <v>1</v>
      </c>
    </row>
    <row r="1428" spans="1:5" x14ac:dyDescent="0.25">
      <c r="A1428">
        <v>1627</v>
      </c>
      <c r="B1428" s="2">
        <v>1</v>
      </c>
    </row>
    <row r="1429" spans="1:5" x14ac:dyDescent="0.25">
      <c r="A1429">
        <v>1628</v>
      </c>
      <c r="B1429" s="2">
        <v>1</v>
      </c>
      <c r="E1429" s="3">
        <v>4</v>
      </c>
    </row>
    <row r="1430" spans="1:5" x14ac:dyDescent="0.25">
      <c r="A1430">
        <v>1629</v>
      </c>
      <c r="D1430" s="4">
        <v>3</v>
      </c>
      <c r="E1430" s="3">
        <v>4</v>
      </c>
    </row>
    <row r="1431" spans="1:5" x14ac:dyDescent="0.25">
      <c r="A1431">
        <v>1630</v>
      </c>
      <c r="D1431" s="4">
        <v>3</v>
      </c>
      <c r="E1431" s="3">
        <v>4</v>
      </c>
    </row>
    <row r="1432" spans="1:5" x14ac:dyDescent="0.25">
      <c r="A1432">
        <v>1631</v>
      </c>
      <c r="D1432" s="4">
        <v>3</v>
      </c>
      <c r="E1432" s="3">
        <v>4</v>
      </c>
    </row>
    <row r="1433" spans="1:5" x14ac:dyDescent="0.25">
      <c r="A1433">
        <v>1632</v>
      </c>
      <c r="D1433" s="4">
        <v>3</v>
      </c>
      <c r="E1433" s="3">
        <v>4</v>
      </c>
    </row>
    <row r="1434" spans="1:5" x14ac:dyDescent="0.25">
      <c r="A1434">
        <v>1633</v>
      </c>
      <c r="D1434" s="4">
        <v>3</v>
      </c>
      <c r="E1434" s="3">
        <v>4</v>
      </c>
    </row>
    <row r="1435" spans="1:5" x14ac:dyDescent="0.25">
      <c r="A1435">
        <v>1634</v>
      </c>
      <c r="D1435" s="4">
        <v>3</v>
      </c>
      <c r="E1435" s="3">
        <v>4</v>
      </c>
    </row>
    <row r="1436" spans="1:5" x14ac:dyDescent="0.25">
      <c r="A1436">
        <v>1635</v>
      </c>
      <c r="D1436" s="4">
        <v>3</v>
      </c>
      <c r="E1436" s="3">
        <v>4</v>
      </c>
    </row>
    <row r="1437" spans="1:5" x14ac:dyDescent="0.25">
      <c r="A1437">
        <v>1636</v>
      </c>
      <c r="D1437" s="4">
        <v>3</v>
      </c>
      <c r="E1437" s="3">
        <v>4</v>
      </c>
    </row>
    <row r="1438" spans="1:5" x14ac:dyDescent="0.25">
      <c r="A1438">
        <v>1637</v>
      </c>
    </row>
    <row r="1439" spans="1:5" x14ac:dyDescent="0.25">
      <c r="A1439">
        <v>1638</v>
      </c>
    </row>
    <row r="1440" spans="1:5" x14ac:dyDescent="0.25">
      <c r="A1440">
        <v>1639</v>
      </c>
      <c r="C1440" s="5">
        <v>2</v>
      </c>
    </row>
    <row r="1441" spans="1:5" x14ac:dyDescent="0.25">
      <c r="A1441">
        <v>1640</v>
      </c>
      <c r="C1441" s="5">
        <v>2</v>
      </c>
    </row>
    <row r="1442" spans="1:5" x14ac:dyDescent="0.25">
      <c r="A1442">
        <v>1641</v>
      </c>
      <c r="C1442" s="5">
        <v>2</v>
      </c>
    </row>
    <row r="1443" spans="1:5" x14ac:dyDescent="0.25">
      <c r="A1443">
        <v>1642</v>
      </c>
      <c r="C1443" s="5">
        <v>2</v>
      </c>
    </row>
    <row r="1444" spans="1:5" x14ac:dyDescent="0.25">
      <c r="A1444">
        <v>1643</v>
      </c>
      <c r="C1444" s="5">
        <v>2</v>
      </c>
    </row>
    <row r="1445" spans="1:5" x14ac:dyDescent="0.25">
      <c r="A1445">
        <v>1644</v>
      </c>
      <c r="B1445" s="2">
        <v>1</v>
      </c>
      <c r="C1445" s="5">
        <v>2</v>
      </c>
    </row>
    <row r="1446" spans="1:5" x14ac:dyDescent="0.25">
      <c r="A1446">
        <v>1645</v>
      </c>
      <c r="B1446" s="2">
        <v>1</v>
      </c>
      <c r="C1446" s="5">
        <v>2</v>
      </c>
    </row>
    <row r="1447" spans="1:5" x14ac:dyDescent="0.25">
      <c r="A1447">
        <v>1646</v>
      </c>
      <c r="B1447" s="2">
        <v>1</v>
      </c>
      <c r="C1447" s="5">
        <v>2</v>
      </c>
    </row>
    <row r="1448" spans="1:5" x14ac:dyDescent="0.25">
      <c r="A1448">
        <v>1647</v>
      </c>
      <c r="B1448" s="2">
        <v>1</v>
      </c>
      <c r="C1448" s="5">
        <v>2</v>
      </c>
    </row>
    <row r="1449" spans="1:5" x14ac:dyDescent="0.25">
      <c r="A1449">
        <v>1648</v>
      </c>
      <c r="B1449" s="2">
        <v>1</v>
      </c>
      <c r="C1449" s="5">
        <v>2</v>
      </c>
    </row>
    <row r="1450" spans="1:5" x14ac:dyDescent="0.25">
      <c r="A1450">
        <v>1649</v>
      </c>
      <c r="B1450" s="2">
        <v>1</v>
      </c>
    </row>
    <row r="1451" spans="1:5" x14ac:dyDescent="0.25">
      <c r="A1451">
        <v>1650</v>
      </c>
      <c r="B1451" s="2">
        <v>1</v>
      </c>
    </row>
    <row r="1452" spans="1:5" x14ac:dyDescent="0.25">
      <c r="A1452">
        <v>1651</v>
      </c>
      <c r="B1452" s="2">
        <v>1</v>
      </c>
    </row>
    <row r="1453" spans="1:5" x14ac:dyDescent="0.25">
      <c r="A1453">
        <v>1652</v>
      </c>
      <c r="D1453" s="4">
        <v>3</v>
      </c>
      <c r="E1453" s="3">
        <v>4</v>
      </c>
    </row>
    <row r="1454" spans="1:5" x14ac:dyDescent="0.25">
      <c r="A1454">
        <v>1653</v>
      </c>
      <c r="D1454" s="4">
        <v>3</v>
      </c>
      <c r="E1454" s="3">
        <v>4</v>
      </c>
    </row>
    <row r="1455" spans="1:5" x14ac:dyDescent="0.25">
      <c r="A1455">
        <v>1654</v>
      </c>
      <c r="D1455" s="4">
        <v>3</v>
      </c>
      <c r="E1455" s="3">
        <v>4</v>
      </c>
    </row>
    <row r="1456" spans="1:5" x14ac:dyDescent="0.25">
      <c r="A1456">
        <v>1655</v>
      </c>
      <c r="D1456" s="4">
        <v>3</v>
      </c>
      <c r="E1456" s="3">
        <v>4</v>
      </c>
    </row>
    <row r="1457" spans="1:5" x14ac:dyDescent="0.25">
      <c r="A1457">
        <v>1656</v>
      </c>
      <c r="D1457" s="4">
        <v>3</v>
      </c>
      <c r="E1457" s="3">
        <v>4</v>
      </c>
    </row>
    <row r="1458" spans="1:5" x14ac:dyDescent="0.25">
      <c r="A1458">
        <v>1657</v>
      </c>
      <c r="D1458" s="4">
        <v>3</v>
      </c>
      <c r="E1458" s="3">
        <v>4</v>
      </c>
    </row>
    <row r="1459" spans="1:5" x14ac:dyDescent="0.25">
      <c r="A1459">
        <v>1658</v>
      </c>
      <c r="D1459" s="4">
        <v>3</v>
      </c>
      <c r="E1459" s="3">
        <v>4</v>
      </c>
    </row>
    <row r="1460" spans="1:5" x14ac:dyDescent="0.25">
      <c r="A1460">
        <v>1659</v>
      </c>
      <c r="D1460" s="4">
        <v>3</v>
      </c>
      <c r="E1460" s="3">
        <v>4</v>
      </c>
    </row>
    <row r="1461" spans="1:5" x14ac:dyDescent="0.25">
      <c r="A1461">
        <v>1660</v>
      </c>
      <c r="D1461" s="4">
        <v>3</v>
      </c>
      <c r="E1461" s="3">
        <v>4</v>
      </c>
    </row>
    <row r="1462" spans="1:5" x14ac:dyDescent="0.25">
      <c r="A1462">
        <v>1661</v>
      </c>
      <c r="C1462" s="5">
        <v>2</v>
      </c>
      <c r="E1462" s="3">
        <v>4</v>
      </c>
    </row>
    <row r="1463" spans="1:5" x14ac:dyDescent="0.25">
      <c r="A1463">
        <v>1662</v>
      </c>
      <c r="C1463" s="5">
        <v>2</v>
      </c>
    </row>
    <row r="1464" spans="1:5" x14ac:dyDescent="0.25">
      <c r="A1464">
        <v>1663</v>
      </c>
      <c r="C1464" s="5">
        <v>2</v>
      </c>
    </row>
    <row r="1465" spans="1:5" x14ac:dyDescent="0.25">
      <c r="A1465">
        <v>1664</v>
      </c>
      <c r="C1465" s="5">
        <v>2</v>
      </c>
    </row>
    <row r="1466" spans="1:5" x14ac:dyDescent="0.25">
      <c r="A1466">
        <v>1665</v>
      </c>
      <c r="C1466" s="5">
        <v>2</v>
      </c>
    </row>
    <row r="1467" spans="1:5" x14ac:dyDescent="0.25">
      <c r="A1467">
        <v>1666</v>
      </c>
      <c r="C1467" s="5">
        <v>2</v>
      </c>
    </row>
    <row r="1468" spans="1:5" x14ac:dyDescent="0.25">
      <c r="A1468">
        <v>1667</v>
      </c>
      <c r="B1468" s="2">
        <v>1</v>
      </c>
      <c r="C1468" s="5">
        <v>2</v>
      </c>
    </row>
    <row r="1469" spans="1:5" x14ac:dyDescent="0.25">
      <c r="A1469">
        <v>1668</v>
      </c>
      <c r="B1469" s="2">
        <v>1</v>
      </c>
      <c r="C1469" s="5">
        <v>2</v>
      </c>
    </row>
    <row r="1470" spans="1:5" x14ac:dyDescent="0.25">
      <c r="A1470">
        <v>1669</v>
      </c>
      <c r="B1470" s="2">
        <v>1</v>
      </c>
      <c r="C1470" s="5">
        <v>2</v>
      </c>
    </row>
    <row r="1471" spans="1:5" x14ac:dyDescent="0.25">
      <c r="A1471">
        <v>1670</v>
      </c>
      <c r="B1471" s="2">
        <v>1</v>
      </c>
    </row>
    <row r="1472" spans="1:5" x14ac:dyDescent="0.25">
      <c r="A1472">
        <v>1671</v>
      </c>
      <c r="B1472" s="2">
        <v>1</v>
      </c>
    </row>
    <row r="1473" spans="1:5" x14ac:dyDescent="0.25">
      <c r="A1473">
        <v>1672</v>
      </c>
      <c r="B1473" s="2">
        <v>1</v>
      </c>
    </row>
    <row r="1474" spans="1:5" x14ac:dyDescent="0.25">
      <c r="A1474">
        <v>1673</v>
      </c>
      <c r="B1474" s="2">
        <v>1</v>
      </c>
    </row>
    <row r="1475" spans="1:5" x14ac:dyDescent="0.25">
      <c r="A1475">
        <v>1674</v>
      </c>
      <c r="B1475" s="2">
        <v>1</v>
      </c>
      <c r="E1475" s="3">
        <v>4</v>
      </c>
    </row>
    <row r="1476" spans="1:5" x14ac:dyDescent="0.25">
      <c r="A1476">
        <v>1675</v>
      </c>
      <c r="B1476" s="2">
        <v>1</v>
      </c>
      <c r="D1476" s="4">
        <v>3</v>
      </c>
      <c r="E1476" s="3">
        <v>4</v>
      </c>
    </row>
    <row r="1477" spans="1:5" x14ac:dyDescent="0.25">
      <c r="A1477">
        <v>1676</v>
      </c>
      <c r="D1477" s="4">
        <v>3</v>
      </c>
      <c r="E1477" s="3">
        <v>4</v>
      </c>
    </row>
    <row r="1478" spans="1:5" x14ac:dyDescent="0.25">
      <c r="A1478">
        <v>1677</v>
      </c>
      <c r="D1478" s="4">
        <v>3</v>
      </c>
      <c r="E1478" s="3">
        <v>4</v>
      </c>
    </row>
    <row r="1479" spans="1:5" x14ac:dyDescent="0.25">
      <c r="A1479">
        <v>1678</v>
      </c>
      <c r="D1479" s="4">
        <v>3</v>
      </c>
      <c r="E1479" s="3">
        <v>4</v>
      </c>
    </row>
    <row r="1480" spans="1:5" x14ac:dyDescent="0.25">
      <c r="A1480">
        <v>1679</v>
      </c>
      <c r="D1480" s="4">
        <v>3</v>
      </c>
      <c r="E1480" s="3">
        <v>4</v>
      </c>
    </row>
    <row r="1481" spans="1:5" x14ac:dyDescent="0.25">
      <c r="A1481">
        <v>1680</v>
      </c>
      <c r="D1481" s="4">
        <v>3</v>
      </c>
      <c r="E1481" s="3">
        <v>4</v>
      </c>
    </row>
    <row r="1482" spans="1:5" x14ac:dyDescent="0.25">
      <c r="A1482">
        <v>1681</v>
      </c>
      <c r="D1482" s="4">
        <v>3</v>
      </c>
      <c r="E1482" s="3">
        <v>4</v>
      </c>
    </row>
    <row r="1483" spans="1:5" x14ac:dyDescent="0.25">
      <c r="A1483">
        <v>1682</v>
      </c>
      <c r="C1483" s="5">
        <v>2</v>
      </c>
      <c r="D1483" s="4">
        <v>3</v>
      </c>
      <c r="E1483" s="3">
        <v>4</v>
      </c>
    </row>
    <row r="1484" spans="1:5" x14ac:dyDescent="0.25">
      <c r="A1484">
        <v>1683</v>
      </c>
      <c r="C1484" s="5">
        <v>2</v>
      </c>
      <c r="D1484" s="4">
        <v>3</v>
      </c>
      <c r="E1484" s="3">
        <v>4</v>
      </c>
    </row>
    <row r="1485" spans="1:5" x14ac:dyDescent="0.25">
      <c r="A1485">
        <v>1684</v>
      </c>
      <c r="C1485" s="5">
        <v>2</v>
      </c>
      <c r="D1485" s="4">
        <v>3</v>
      </c>
    </row>
    <row r="1486" spans="1:5" x14ac:dyDescent="0.25">
      <c r="A1486">
        <v>1685</v>
      </c>
      <c r="C1486" s="5">
        <v>2</v>
      </c>
    </row>
    <row r="1487" spans="1:5" x14ac:dyDescent="0.25">
      <c r="A1487">
        <v>1686</v>
      </c>
      <c r="C1487" s="5">
        <v>2</v>
      </c>
    </row>
    <row r="1488" spans="1:5" x14ac:dyDescent="0.25">
      <c r="A1488">
        <v>1687</v>
      </c>
      <c r="C1488" s="5">
        <v>2</v>
      </c>
    </row>
    <row r="1489" spans="1:5" x14ac:dyDescent="0.25">
      <c r="A1489">
        <v>1688</v>
      </c>
      <c r="C1489" s="5">
        <v>2</v>
      </c>
    </row>
    <row r="1490" spans="1:5" x14ac:dyDescent="0.25">
      <c r="A1490">
        <v>1689</v>
      </c>
      <c r="C1490" s="5">
        <v>2</v>
      </c>
    </row>
    <row r="1491" spans="1:5" x14ac:dyDescent="0.25">
      <c r="A1491">
        <v>1690</v>
      </c>
      <c r="C1491" s="5">
        <v>2</v>
      </c>
    </row>
    <row r="1492" spans="1:5" x14ac:dyDescent="0.25">
      <c r="A1492">
        <v>1691</v>
      </c>
      <c r="B1492" s="2">
        <v>1</v>
      </c>
      <c r="C1492" s="5">
        <v>2</v>
      </c>
    </row>
    <row r="1493" spans="1:5" x14ac:dyDescent="0.25">
      <c r="A1493">
        <v>1692</v>
      </c>
      <c r="B1493" s="2">
        <v>1</v>
      </c>
      <c r="C1493" s="5">
        <v>2</v>
      </c>
    </row>
    <row r="1494" spans="1:5" x14ac:dyDescent="0.25">
      <c r="A1494">
        <v>1693</v>
      </c>
      <c r="B1494" s="2">
        <v>1</v>
      </c>
      <c r="C1494" s="5">
        <v>2</v>
      </c>
    </row>
    <row r="1495" spans="1:5" x14ac:dyDescent="0.25">
      <c r="A1495">
        <v>1694</v>
      </c>
      <c r="B1495" s="2">
        <v>1</v>
      </c>
    </row>
    <row r="1496" spans="1:5" x14ac:dyDescent="0.25">
      <c r="A1496">
        <v>1695</v>
      </c>
      <c r="B1496" s="2">
        <v>1</v>
      </c>
    </row>
    <row r="1497" spans="1:5" x14ac:dyDescent="0.25">
      <c r="A1497">
        <v>1696</v>
      </c>
      <c r="B1497" s="2">
        <v>1</v>
      </c>
    </row>
    <row r="1498" spans="1:5" x14ac:dyDescent="0.25">
      <c r="A1498">
        <v>1697</v>
      </c>
      <c r="B1498" s="2">
        <v>1</v>
      </c>
      <c r="E1498" s="3">
        <v>4</v>
      </c>
    </row>
    <row r="1499" spans="1:5" x14ac:dyDescent="0.25">
      <c r="A1499">
        <v>1698</v>
      </c>
      <c r="B1499" s="2">
        <v>1</v>
      </c>
      <c r="E1499" s="3">
        <v>4</v>
      </c>
    </row>
    <row r="1500" spans="1:5" x14ac:dyDescent="0.25">
      <c r="A1500">
        <v>1699</v>
      </c>
      <c r="B1500" s="2">
        <v>1</v>
      </c>
      <c r="E1500" s="3">
        <v>4</v>
      </c>
    </row>
    <row r="1501" spans="1:5" x14ac:dyDescent="0.25">
      <c r="A1501">
        <v>1700</v>
      </c>
      <c r="B1501" s="2">
        <v>1</v>
      </c>
      <c r="D1501" s="4">
        <v>3</v>
      </c>
      <c r="E1501" s="3">
        <v>4</v>
      </c>
    </row>
    <row r="1502" spans="1:5" x14ac:dyDescent="0.25">
      <c r="A1502">
        <v>1701</v>
      </c>
      <c r="D1502" s="4">
        <v>3</v>
      </c>
      <c r="E1502" s="3">
        <v>4</v>
      </c>
    </row>
    <row r="1503" spans="1:5" x14ac:dyDescent="0.25">
      <c r="A1503">
        <v>1702</v>
      </c>
      <c r="D1503" s="4">
        <v>3</v>
      </c>
      <c r="E1503" s="3">
        <v>4</v>
      </c>
    </row>
    <row r="1504" spans="1:5" x14ac:dyDescent="0.25">
      <c r="A1504">
        <v>1703</v>
      </c>
      <c r="D1504" s="4">
        <v>3</v>
      </c>
      <c r="E1504" s="3">
        <v>4</v>
      </c>
    </row>
    <row r="1505" spans="1:5" x14ac:dyDescent="0.25">
      <c r="A1505">
        <v>1704</v>
      </c>
      <c r="D1505" s="4">
        <v>3</v>
      </c>
      <c r="E1505" s="3">
        <v>4</v>
      </c>
    </row>
    <row r="1506" spans="1:5" x14ac:dyDescent="0.25">
      <c r="A1506">
        <v>1705</v>
      </c>
      <c r="D1506" s="4">
        <v>3</v>
      </c>
      <c r="E1506" s="3">
        <v>4</v>
      </c>
    </row>
    <row r="1507" spans="1:5" x14ac:dyDescent="0.25">
      <c r="A1507">
        <v>1706</v>
      </c>
      <c r="D1507" s="4">
        <v>3</v>
      </c>
      <c r="E1507" s="3">
        <v>4</v>
      </c>
    </row>
    <row r="1508" spans="1:5" x14ac:dyDescent="0.25">
      <c r="A1508">
        <v>1707</v>
      </c>
      <c r="C1508" s="5">
        <v>2</v>
      </c>
      <c r="D1508" s="4">
        <v>3</v>
      </c>
      <c r="E1508" s="3">
        <v>4</v>
      </c>
    </row>
    <row r="1509" spans="1:5" x14ac:dyDescent="0.25">
      <c r="A1509">
        <v>1708</v>
      </c>
      <c r="C1509" s="5">
        <v>2</v>
      </c>
      <c r="D1509" s="4">
        <v>3</v>
      </c>
      <c r="E1509" s="3">
        <v>4</v>
      </c>
    </row>
    <row r="1510" spans="1:5" x14ac:dyDescent="0.25">
      <c r="A1510">
        <v>1709</v>
      </c>
      <c r="C1510" s="5">
        <v>2</v>
      </c>
      <c r="D1510" s="4">
        <v>3</v>
      </c>
    </row>
    <row r="1511" spans="1:5" x14ac:dyDescent="0.25">
      <c r="A1511">
        <v>1710</v>
      </c>
      <c r="C1511" s="5">
        <v>2</v>
      </c>
      <c r="D1511" s="4">
        <v>3</v>
      </c>
    </row>
    <row r="1512" spans="1:5" x14ac:dyDescent="0.25">
      <c r="A1512">
        <v>1711</v>
      </c>
      <c r="C1512" s="5">
        <v>2</v>
      </c>
      <c r="D1512" s="4">
        <v>3</v>
      </c>
    </row>
    <row r="1513" spans="1:5" x14ac:dyDescent="0.25">
      <c r="A1513">
        <v>1712</v>
      </c>
      <c r="C1513" s="5">
        <v>2</v>
      </c>
    </row>
    <row r="1514" spans="1:5" x14ac:dyDescent="0.25">
      <c r="A1514">
        <v>1713</v>
      </c>
      <c r="C1514" s="5">
        <v>2</v>
      </c>
    </row>
    <row r="1515" spans="1:5" x14ac:dyDescent="0.25">
      <c r="A1515">
        <v>1714</v>
      </c>
      <c r="C1515" s="5">
        <v>2</v>
      </c>
    </row>
    <row r="1516" spans="1:5" x14ac:dyDescent="0.25">
      <c r="A1516">
        <v>1715</v>
      </c>
      <c r="C1516" s="5">
        <v>2</v>
      </c>
    </row>
    <row r="1517" spans="1:5" x14ac:dyDescent="0.25">
      <c r="A1517">
        <v>1716</v>
      </c>
      <c r="B1517" s="2">
        <v>1</v>
      </c>
      <c r="C1517" s="5">
        <v>2</v>
      </c>
    </row>
    <row r="1518" spans="1:5" x14ac:dyDescent="0.25">
      <c r="A1518">
        <v>1717</v>
      </c>
      <c r="B1518" s="2">
        <v>1</v>
      </c>
      <c r="C1518" s="5">
        <v>2</v>
      </c>
    </row>
    <row r="1519" spans="1:5" x14ac:dyDescent="0.25">
      <c r="A1519">
        <v>1718</v>
      </c>
      <c r="B1519" s="2">
        <v>1</v>
      </c>
      <c r="C1519" s="5">
        <v>2</v>
      </c>
    </row>
    <row r="1520" spans="1:5" x14ac:dyDescent="0.25">
      <c r="A1520">
        <v>1719</v>
      </c>
      <c r="B1520" s="2">
        <v>1</v>
      </c>
      <c r="C1520" s="5">
        <v>2</v>
      </c>
    </row>
    <row r="1521" spans="1:6" x14ac:dyDescent="0.25">
      <c r="A1521">
        <v>1720</v>
      </c>
      <c r="B1521" s="2">
        <v>1</v>
      </c>
    </row>
    <row r="1522" spans="1:6" x14ac:dyDescent="0.25">
      <c r="A1522">
        <v>1721</v>
      </c>
      <c r="B1522" s="2">
        <v>1</v>
      </c>
    </row>
    <row r="1523" spans="1:6" x14ac:dyDescent="0.25">
      <c r="A1523">
        <v>1722</v>
      </c>
      <c r="B1523" s="2">
        <v>1</v>
      </c>
    </row>
    <row r="1524" spans="1:6" x14ac:dyDescent="0.25">
      <c r="A1524">
        <v>1723</v>
      </c>
      <c r="B1524" s="2">
        <v>1</v>
      </c>
      <c r="E1524" s="3">
        <v>4</v>
      </c>
    </row>
    <row r="1525" spans="1:6" x14ac:dyDescent="0.25">
      <c r="A1525">
        <v>1724</v>
      </c>
      <c r="B1525" s="2">
        <v>1</v>
      </c>
      <c r="E1525" s="3">
        <v>4</v>
      </c>
    </row>
    <row r="1526" spans="1:6" x14ac:dyDescent="0.25">
      <c r="A1526">
        <v>1725</v>
      </c>
      <c r="B1526" s="2">
        <v>1</v>
      </c>
      <c r="E1526" s="3">
        <v>4</v>
      </c>
    </row>
    <row r="1527" spans="1:6" x14ac:dyDescent="0.25">
      <c r="A1527">
        <v>1726</v>
      </c>
      <c r="B1527" s="2">
        <v>1</v>
      </c>
      <c r="D1527" s="4">
        <v>3</v>
      </c>
      <c r="E1527" s="3">
        <v>4</v>
      </c>
    </row>
    <row r="1528" spans="1:6" x14ac:dyDescent="0.25">
      <c r="A1528">
        <v>1727</v>
      </c>
      <c r="B1528" s="2">
        <v>1</v>
      </c>
      <c r="D1528" s="4">
        <v>3</v>
      </c>
      <c r="E1528" s="3">
        <v>4</v>
      </c>
    </row>
    <row r="1529" spans="1:6" x14ac:dyDescent="0.25">
      <c r="A1529">
        <v>1728</v>
      </c>
      <c r="D1529" s="4">
        <v>3</v>
      </c>
      <c r="E1529" s="3">
        <v>4</v>
      </c>
    </row>
    <row r="1530" spans="1:6" x14ac:dyDescent="0.25">
      <c r="A1530">
        <v>1729</v>
      </c>
      <c r="D1530" s="4">
        <v>3</v>
      </c>
      <c r="E1530" s="3">
        <v>4</v>
      </c>
      <c r="F1530" t="s">
        <v>22</v>
      </c>
    </row>
    <row r="1531" spans="1:6" x14ac:dyDescent="0.25">
      <c r="A1531">
        <v>1760</v>
      </c>
    </row>
    <row r="1532" spans="1:6" x14ac:dyDescent="0.25">
      <c r="A1532">
        <v>1761</v>
      </c>
    </row>
    <row r="1533" spans="1:6" x14ac:dyDescent="0.25">
      <c r="A1533">
        <v>1762</v>
      </c>
      <c r="F1533" t="s">
        <v>22</v>
      </c>
    </row>
    <row r="1534" spans="1:6" x14ac:dyDescent="0.25">
      <c r="A1534">
        <v>1763</v>
      </c>
      <c r="C1534" s="5">
        <v>2</v>
      </c>
    </row>
    <row r="1535" spans="1:6" x14ac:dyDescent="0.25">
      <c r="A1535">
        <v>1764</v>
      </c>
      <c r="C1535" s="5">
        <v>2</v>
      </c>
    </row>
    <row r="1536" spans="1:6" x14ac:dyDescent="0.25">
      <c r="A1536">
        <v>1765</v>
      </c>
      <c r="C1536" s="5">
        <v>2</v>
      </c>
    </row>
    <row r="1537" spans="1:5" x14ac:dyDescent="0.25">
      <c r="A1537">
        <v>1766</v>
      </c>
      <c r="C1537" s="5">
        <v>2</v>
      </c>
    </row>
    <row r="1538" spans="1:5" x14ac:dyDescent="0.25">
      <c r="A1538">
        <v>1767</v>
      </c>
      <c r="C1538" s="5">
        <v>2</v>
      </c>
    </row>
    <row r="1539" spans="1:5" x14ac:dyDescent="0.25">
      <c r="A1539">
        <v>1768</v>
      </c>
      <c r="C1539" s="5">
        <v>2</v>
      </c>
    </row>
    <row r="1540" spans="1:5" x14ac:dyDescent="0.25">
      <c r="A1540">
        <v>1769</v>
      </c>
      <c r="C1540" s="5">
        <v>2</v>
      </c>
    </row>
    <row r="1541" spans="1:5" x14ac:dyDescent="0.25">
      <c r="A1541">
        <v>1770</v>
      </c>
      <c r="C1541" s="5">
        <v>2</v>
      </c>
    </row>
    <row r="1542" spans="1:5" x14ac:dyDescent="0.25">
      <c r="A1542">
        <v>1771</v>
      </c>
      <c r="C1542" s="5">
        <v>2</v>
      </c>
    </row>
    <row r="1543" spans="1:5" x14ac:dyDescent="0.25">
      <c r="A1543">
        <v>1772</v>
      </c>
      <c r="C1543" s="5">
        <v>2</v>
      </c>
    </row>
    <row r="1544" spans="1:5" x14ac:dyDescent="0.25">
      <c r="A1544">
        <v>1773</v>
      </c>
      <c r="B1544" s="2">
        <v>1</v>
      </c>
      <c r="C1544" s="5">
        <v>2</v>
      </c>
    </row>
    <row r="1545" spans="1:5" x14ac:dyDescent="0.25">
      <c r="A1545">
        <v>1774</v>
      </c>
      <c r="B1545" s="2">
        <v>1</v>
      </c>
      <c r="C1545" s="5">
        <v>2</v>
      </c>
      <c r="E1545" s="3">
        <v>4</v>
      </c>
    </row>
    <row r="1546" spans="1:5" x14ac:dyDescent="0.25">
      <c r="A1546">
        <v>1775</v>
      </c>
      <c r="B1546" s="2">
        <v>1</v>
      </c>
      <c r="E1546" s="3">
        <v>4</v>
      </c>
    </row>
    <row r="1547" spans="1:5" x14ac:dyDescent="0.25">
      <c r="A1547">
        <v>1776</v>
      </c>
      <c r="B1547" s="2">
        <v>1</v>
      </c>
      <c r="E1547" s="3">
        <v>4</v>
      </c>
    </row>
    <row r="1548" spans="1:5" x14ac:dyDescent="0.25">
      <c r="A1548">
        <v>1777</v>
      </c>
      <c r="B1548" s="2">
        <v>1</v>
      </c>
      <c r="E1548" s="3">
        <v>4</v>
      </c>
    </row>
    <row r="1549" spans="1:5" x14ac:dyDescent="0.25">
      <c r="A1549">
        <v>1778</v>
      </c>
      <c r="B1549" s="2">
        <v>1</v>
      </c>
      <c r="D1549" s="4">
        <v>3</v>
      </c>
      <c r="E1549" s="3">
        <v>4</v>
      </c>
    </row>
    <row r="1550" spans="1:5" x14ac:dyDescent="0.25">
      <c r="A1550">
        <v>1779</v>
      </c>
      <c r="B1550" s="2">
        <v>1</v>
      </c>
      <c r="D1550" s="4">
        <v>3</v>
      </c>
      <c r="E1550" s="3">
        <v>4</v>
      </c>
    </row>
    <row r="1551" spans="1:5" x14ac:dyDescent="0.25">
      <c r="A1551">
        <v>1780</v>
      </c>
      <c r="B1551" s="2">
        <v>1</v>
      </c>
      <c r="D1551" s="4">
        <v>3</v>
      </c>
      <c r="E1551" s="3">
        <v>4</v>
      </c>
    </row>
    <row r="1552" spans="1:5" x14ac:dyDescent="0.25">
      <c r="A1552">
        <v>1781</v>
      </c>
      <c r="B1552" s="2">
        <v>1</v>
      </c>
      <c r="D1552" s="4">
        <v>3</v>
      </c>
      <c r="E1552" s="3">
        <v>4</v>
      </c>
    </row>
    <row r="1553" spans="1:5" x14ac:dyDescent="0.25">
      <c r="A1553">
        <v>1782</v>
      </c>
      <c r="D1553" s="4">
        <v>3</v>
      </c>
      <c r="E1553" s="3">
        <v>4</v>
      </c>
    </row>
    <row r="1554" spans="1:5" x14ac:dyDescent="0.25">
      <c r="A1554">
        <v>1783</v>
      </c>
      <c r="D1554" s="4">
        <v>3</v>
      </c>
      <c r="E1554" s="3">
        <v>4</v>
      </c>
    </row>
    <row r="1555" spans="1:5" x14ac:dyDescent="0.25">
      <c r="A1555">
        <v>1784</v>
      </c>
      <c r="D1555" s="4">
        <v>3</v>
      </c>
      <c r="E1555" s="3">
        <v>4</v>
      </c>
    </row>
    <row r="1556" spans="1:5" x14ac:dyDescent="0.25">
      <c r="A1556">
        <v>1785</v>
      </c>
      <c r="D1556" s="4">
        <v>3</v>
      </c>
      <c r="E1556" s="3">
        <v>4</v>
      </c>
    </row>
    <row r="1557" spans="1:5" x14ac:dyDescent="0.25">
      <c r="A1557">
        <v>1786</v>
      </c>
      <c r="D1557" s="4">
        <v>3</v>
      </c>
    </row>
    <row r="1558" spans="1:5" x14ac:dyDescent="0.25">
      <c r="A1558">
        <v>1787</v>
      </c>
      <c r="D1558" s="4">
        <v>3</v>
      </c>
    </row>
    <row r="1559" spans="1:5" x14ac:dyDescent="0.25">
      <c r="A1559">
        <v>1788</v>
      </c>
      <c r="C1559" s="5">
        <v>2</v>
      </c>
      <c r="D1559" s="4">
        <v>3</v>
      </c>
    </row>
    <row r="1560" spans="1:5" x14ac:dyDescent="0.25">
      <c r="A1560">
        <v>1789</v>
      </c>
      <c r="C1560" s="5">
        <v>2</v>
      </c>
    </row>
    <row r="1561" spans="1:5" x14ac:dyDescent="0.25">
      <c r="A1561">
        <v>1790</v>
      </c>
      <c r="C1561" s="5">
        <v>2</v>
      </c>
    </row>
    <row r="1562" spans="1:5" x14ac:dyDescent="0.25">
      <c r="A1562">
        <v>1791</v>
      </c>
      <c r="C1562" s="5">
        <v>2</v>
      </c>
    </row>
    <row r="1563" spans="1:5" x14ac:dyDescent="0.25">
      <c r="A1563">
        <v>1792</v>
      </c>
      <c r="C1563" s="5">
        <v>2</v>
      </c>
    </row>
    <row r="1564" spans="1:5" x14ac:dyDescent="0.25">
      <c r="A1564">
        <v>1793</v>
      </c>
      <c r="C1564" s="5">
        <v>2</v>
      </c>
    </row>
    <row r="1565" spans="1:5" x14ac:dyDescent="0.25">
      <c r="A1565">
        <v>1794</v>
      </c>
      <c r="C1565" s="5">
        <v>2</v>
      </c>
    </row>
    <row r="1566" spans="1:5" x14ac:dyDescent="0.25">
      <c r="A1566">
        <v>1795</v>
      </c>
      <c r="B1566" s="2">
        <v>1</v>
      </c>
      <c r="C1566" s="5">
        <v>2</v>
      </c>
    </row>
    <row r="1567" spans="1:5" x14ac:dyDescent="0.25">
      <c r="A1567">
        <v>1796</v>
      </c>
      <c r="B1567" s="2">
        <v>1</v>
      </c>
      <c r="C1567" s="5">
        <v>2</v>
      </c>
    </row>
    <row r="1568" spans="1:5" x14ac:dyDescent="0.25">
      <c r="A1568">
        <v>1797</v>
      </c>
      <c r="B1568" s="2">
        <v>1</v>
      </c>
      <c r="C1568" s="5">
        <v>2</v>
      </c>
    </row>
    <row r="1569" spans="1:5" x14ac:dyDescent="0.25">
      <c r="A1569">
        <v>1798</v>
      </c>
      <c r="B1569" s="2">
        <v>1</v>
      </c>
      <c r="C1569" s="5">
        <v>2</v>
      </c>
    </row>
    <row r="1570" spans="1:5" x14ac:dyDescent="0.25">
      <c r="A1570">
        <v>1799</v>
      </c>
      <c r="B1570" s="2">
        <v>1</v>
      </c>
    </row>
    <row r="1571" spans="1:5" x14ac:dyDescent="0.25">
      <c r="A1571">
        <v>1800</v>
      </c>
      <c r="B1571" s="2">
        <v>1</v>
      </c>
    </row>
    <row r="1572" spans="1:5" x14ac:dyDescent="0.25">
      <c r="A1572">
        <v>1801</v>
      </c>
      <c r="B1572" s="2">
        <v>1</v>
      </c>
      <c r="E1572" s="3">
        <v>4</v>
      </c>
    </row>
    <row r="1573" spans="1:5" x14ac:dyDescent="0.25">
      <c r="A1573">
        <v>1802</v>
      </c>
      <c r="B1573" s="2">
        <v>1</v>
      </c>
      <c r="D1573" s="4">
        <v>3</v>
      </c>
      <c r="E1573" s="3">
        <v>4</v>
      </c>
    </row>
    <row r="1574" spans="1:5" x14ac:dyDescent="0.25">
      <c r="A1574">
        <v>1803</v>
      </c>
      <c r="B1574" s="2">
        <v>1</v>
      </c>
      <c r="D1574" s="4">
        <v>3</v>
      </c>
      <c r="E1574" s="3">
        <v>4</v>
      </c>
    </row>
    <row r="1575" spans="1:5" x14ac:dyDescent="0.25">
      <c r="A1575">
        <v>1804</v>
      </c>
      <c r="B1575" s="2">
        <v>1</v>
      </c>
      <c r="D1575" s="4">
        <v>3</v>
      </c>
      <c r="E1575" s="3">
        <v>4</v>
      </c>
    </row>
    <row r="1576" spans="1:5" x14ac:dyDescent="0.25">
      <c r="A1576">
        <v>1805</v>
      </c>
      <c r="D1576" s="4">
        <v>3</v>
      </c>
      <c r="E1576" s="3">
        <v>4</v>
      </c>
    </row>
    <row r="1577" spans="1:5" x14ac:dyDescent="0.25">
      <c r="A1577">
        <v>1806</v>
      </c>
      <c r="D1577" s="4">
        <v>3</v>
      </c>
      <c r="E1577" s="3">
        <v>4</v>
      </c>
    </row>
    <row r="1578" spans="1:5" x14ac:dyDescent="0.25">
      <c r="A1578">
        <v>1807</v>
      </c>
      <c r="D1578" s="4">
        <v>3</v>
      </c>
      <c r="E1578" s="3">
        <v>4</v>
      </c>
    </row>
    <row r="1579" spans="1:5" x14ac:dyDescent="0.25">
      <c r="A1579">
        <v>1808</v>
      </c>
      <c r="D1579" s="4">
        <v>3</v>
      </c>
      <c r="E1579" s="3">
        <v>4</v>
      </c>
    </row>
    <row r="1580" spans="1:5" x14ac:dyDescent="0.25">
      <c r="A1580">
        <v>1809</v>
      </c>
      <c r="D1580" s="4">
        <v>3</v>
      </c>
      <c r="E1580" s="3">
        <v>4</v>
      </c>
    </row>
    <row r="1581" spans="1:5" x14ac:dyDescent="0.25">
      <c r="A1581">
        <v>1810</v>
      </c>
      <c r="D1581" s="4">
        <v>3</v>
      </c>
      <c r="E1581" s="3">
        <v>4</v>
      </c>
    </row>
    <row r="1582" spans="1:5" x14ac:dyDescent="0.25">
      <c r="A1582">
        <v>1811</v>
      </c>
      <c r="D1582" s="4">
        <v>3</v>
      </c>
    </row>
    <row r="1583" spans="1:5" x14ac:dyDescent="0.25">
      <c r="A1583">
        <v>1812</v>
      </c>
      <c r="C1583" s="5">
        <v>2</v>
      </c>
    </row>
    <row r="1584" spans="1:5" x14ac:dyDescent="0.25">
      <c r="A1584">
        <v>1813</v>
      </c>
      <c r="C1584" s="5">
        <v>2</v>
      </c>
    </row>
    <row r="1585" spans="1:5" x14ac:dyDescent="0.25">
      <c r="A1585">
        <v>1814</v>
      </c>
      <c r="C1585" s="5">
        <v>2</v>
      </c>
    </row>
    <row r="1586" spans="1:5" x14ac:dyDescent="0.25">
      <c r="A1586">
        <v>1815</v>
      </c>
      <c r="C1586" s="5">
        <v>2</v>
      </c>
    </row>
    <row r="1587" spans="1:5" x14ac:dyDescent="0.25">
      <c r="A1587">
        <v>1816</v>
      </c>
      <c r="C1587" s="5">
        <v>2</v>
      </c>
    </row>
    <row r="1588" spans="1:5" x14ac:dyDescent="0.25">
      <c r="A1588">
        <v>1817</v>
      </c>
      <c r="C1588" s="5">
        <v>2</v>
      </c>
    </row>
    <row r="1589" spans="1:5" x14ac:dyDescent="0.25">
      <c r="A1589">
        <v>1818</v>
      </c>
      <c r="C1589" s="5">
        <v>2</v>
      </c>
    </row>
    <row r="1590" spans="1:5" x14ac:dyDescent="0.25">
      <c r="A1590">
        <v>1819</v>
      </c>
      <c r="C1590" s="5">
        <v>2</v>
      </c>
    </row>
    <row r="1591" spans="1:5" x14ac:dyDescent="0.25">
      <c r="A1591">
        <v>1820</v>
      </c>
      <c r="B1591" s="2">
        <v>1</v>
      </c>
      <c r="C1591" s="5">
        <v>2</v>
      </c>
    </row>
    <row r="1592" spans="1:5" x14ac:dyDescent="0.25">
      <c r="A1592">
        <v>1821</v>
      </c>
      <c r="B1592" s="2">
        <v>1</v>
      </c>
      <c r="C1592" s="5">
        <v>2</v>
      </c>
    </row>
    <row r="1593" spans="1:5" x14ac:dyDescent="0.25">
      <c r="A1593">
        <v>1822</v>
      </c>
      <c r="B1593" s="2">
        <v>1</v>
      </c>
      <c r="C1593" s="5">
        <v>2</v>
      </c>
    </row>
    <row r="1594" spans="1:5" x14ac:dyDescent="0.25">
      <c r="A1594">
        <v>1823</v>
      </c>
      <c r="B1594" s="2">
        <v>1</v>
      </c>
    </row>
    <row r="1595" spans="1:5" x14ac:dyDescent="0.25">
      <c r="A1595">
        <v>1824</v>
      </c>
      <c r="B1595" s="2">
        <v>1</v>
      </c>
    </row>
    <row r="1596" spans="1:5" x14ac:dyDescent="0.25">
      <c r="A1596">
        <v>1825</v>
      </c>
      <c r="B1596" s="2">
        <v>1</v>
      </c>
      <c r="E1596" s="3">
        <v>4</v>
      </c>
    </row>
    <row r="1597" spans="1:5" x14ac:dyDescent="0.25">
      <c r="A1597">
        <v>1826</v>
      </c>
      <c r="B1597" s="2">
        <v>1</v>
      </c>
      <c r="E1597" s="3">
        <v>4</v>
      </c>
    </row>
    <row r="1598" spans="1:5" x14ac:dyDescent="0.25">
      <c r="A1598">
        <v>1827</v>
      </c>
      <c r="B1598" s="2">
        <v>1</v>
      </c>
      <c r="D1598" s="4">
        <v>3</v>
      </c>
      <c r="E1598" s="3">
        <v>4</v>
      </c>
    </row>
    <row r="1599" spans="1:5" x14ac:dyDescent="0.25">
      <c r="A1599">
        <v>1828</v>
      </c>
      <c r="B1599" s="2">
        <v>1</v>
      </c>
      <c r="D1599" s="4">
        <v>3</v>
      </c>
      <c r="E1599" s="3">
        <v>4</v>
      </c>
    </row>
    <row r="1600" spans="1:5" x14ac:dyDescent="0.25">
      <c r="A1600">
        <v>1829</v>
      </c>
      <c r="D1600" s="4">
        <v>3</v>
      </c>
      <c r="E1600" s="3">
        <v>4</v>
      </c>
    </row>
    <row r="1601" spans="1:5" x14ac:dyDescent="0.25">
      <c r="A1601">
        <v>1830</v>
      </c>
      <c r="D1601" s="4">
        <v>3</v>
      </c>
      <c r="E1601" s="3">
        <v>4</v>
      </c>
    </row>
    <row r="1602" spans="1:5" x14ac:dyDescent="0.25">
      <c r="A1602">
        <v>1831</v>
      </c>
      <c r="D1602" s="4">
        <v>3</v>
      </c>
      <c r="E1602" s="3">
        <v>4</v>
      </c>
    </row>
    <row r="1603" spans="1:5" x14ac:dyDescent="0.25">
      <c r="A1603">
        <v>1832</v>
      </c>
      <c r="D1603" s="4">
        <v>3</v>
      </c>
      <c r="E1603" s="3">
        <v>4</v>
      </c>
    </row>
    <row r="1604" spans="1:5" x14ac:dyDescent="0.25">
      <c r="A1604">
        <v>1833</v>
      </c>
      <c r="D1604" s="4">
        <v>3</v>
      </c>
      <c r="E1604" s="3">
        <v>4</v>
      </c>
    </row>
    <row r="1605" spans="1:5" x14ac:dyDescent="0.25">
      <c r="A1605">
        <v>1834</v>
      </c>
      <c r="D1605" s="4">
        <v>3</v>
      </c>
      <c r="E1605" s="3">
        <v>4</v>
      </c>
    </row>
    <row r="1606" spans="1:5" x14ac:dyDescent="0.25">
      <c r="A1606">
        <v>1835</v>
      </c>
      <c r="D1606" s="4">
        <v>3</v>
      </c>
    </row>
    <row r="1607" spans="1:5" x14ac:dyDescent="0.25">
      <c r="A1607">
        <v>1836</v>
      </c>
    </row>
    <row r="1608" spans="1:5" x14ac:dyDescent="0.25">
      <c r="A1608">
        <v>1837</v>
      </c>
    </row>
    <row r="1609" spans="1:5" x14ac:dyDescent="0.25">
      <c r="A1609">
        <v>1838</v>
      </c>
      <c r="C1609" s="5">
        <v>2</v>
      </c>
    </row>
    <row r="1610" spans="1:5" x14ac:dyDescent="0.25">
      <c r="A1610">
        <v>1839</v>
      </c>
      <c r="C1610" s="5">
        <v>2</v>
      </c>
    </row>
    <row r="1611" spans="1:5" x14ac:dyDescent="0.25">
      <c r="A1611">
        <v>1840</v>
      </c>
      <c r="C1611" s="5">
        <v>2</v>
      </c>
    </row>
    <row r="1612" spans="1:5" x14ac:dyDescent="0.25">
      <c r="A1612">
        <v>1841</v>
      </c>
      <c r="C1612" s="5">
        <v>2</v>
      </c>
    </row>
    <row r="1613" spans="1:5" x14ac:dyDescent="0.25">
      <c r="A1613">
        <v>1842</v>
      </c>
      <c r="C1613" s="5">
        <v>2</v>
      </c>
    </row>
    <row r="1614" spans="1:5" x14ac:dyDescent="0.25">
      <c r="A1614">
        <v>1843</v>
      </c>
      <c r="C1614" s="5">
        <v>2</v>
      </c>
    </row>
    <row r="1615" spans="1:5" x14ac:dyDescent="0.25">
      <c r="A1615">
        <v>1844</v>
      </c>
      <c r="B1615" s="2">
        <v>1</v>
      </c>
      <c r="C1615" s="5">
        <v>2</v>
      </c>
    </row>
    <row r="1616" spans="1:5" x14ac:dyDescent="0.25">
      <c r="A1616">
        <v>1845</v>
      </c>
      <c r="B1616" s="2">
        <v>1</v>
      </c>
      <c r="C1616" s="5">
        <v>2</v>
      </c>
    </row>
    <row r="1617" spans="1:5" x14ac:dyDescent="0.25">
      <c r="A1617">
        <v>1846</v>
      </c>
      <c r="B1617" s="2">
        <v>1</v>
      </c>
      <c r="C1617" s="5">
        <v>2</v>
      </c>
    </row>
    <row r="1618" spans="1:5" x14ac:dyDescent="0.25">
      <c r="A1618">
        <v>1847</v>
      </c>
      <c r="B1618" s="2">
        <v>1</v>
      </c>
    </row>
    <row r="1619" spans="1:5" x14ac:dyDescent="0.25">
      <c r="A1619">
        <v>1848</v>
      </c>
      <c r="B1619" s="2">
        <v>1</v>
      </c>
    </row>
    <row r="1620" spans="1:5" x14ac:dyDescent="0.25">
      <c r="A1620">
        <v>1849</v>
      </c>
      <c r="B1620" s="2">
        <v>1</v>
      </c>
    </row>
    <row r="1621" spans="1:5" x14ac:dyDescent="0.25">
      <c r="A1621">
        <v>1850</v>
      </c>
      <c r="B1621" s="2">
        <v>1</v>
      </c>
      <c r="D1621" s="4">
        <v>3</v>
      </c>
      <c r="E1621" s="3">
        <v>4</v>
      </c>
    </row>
    <row r="1622" spans="1:5" x14ac:dyDescent="0.25">
      <c r="A1622">
        <v>1851</v>
      </c>
      <c r="B1622" s="2">
        <v>1</v>
      </c>
      <c r="D1622" s="4">
        <v>3</v>
      </c>
      <c r="E1622" s="3">
        <v>4</v>
      </c>
    </row>
    <row r="1623" spans="1:5" x14ac:dyDescent="0.25">
      <c r="A1623">
        <v>1852</v>
      </c>
      <c r="B1623" s="2">
        <v>1</v>
      </c>
      <c r="D1623" s="4">
        <v>3</v>
      </c>
      <c r="E1623" s="3">
        <v>4</v>
      </c>
    </row>
    <row r="1624" spans="1:5" x14ac:dyDescent="0.25">
      <c r="A1624">
        <v>1853</v>
      </c>
      <c r="D1624" s="4">
        <v>3</v>
      </c>
      <c r="E1624" s="3">
        <v>4</v>
      </c>
    </row>
    <row r="1625" spans="1:5" x14ac:dyDescent="0.25">
      <c r="A1625">
        <v>1854</v>
      </c>
      <c r="D1625" s="4">
        <v>3</v>
      </c>
      <c r="E1625" s="3">
        <v>4</v>
      </c>
    </row>
    <row r="1626" spans="1:5" x14ac:dyDescent="0.25">
      <c r="A1626">
        <v>1855</v>
      </c>
      <c r="D1626" s="4">
        <v>3</v>
      </c>
      <c r="E1626" s="3">
        <v>4</v>
      </c>
    </row>
    <row r="1627" spans="1:5" x14ac:dyDescent="0.25">
      <c r="A1627">
        <v>1856</v>
      </c>
      <c r="D1627" s="4">
        <v>3</v>
      </c>
      <c r="E1627" s="3">
        <v>4</v>
      </c>
    </row>
    <row r="1628" spans="1:5" x14ac:dyDescent="0.25">
      <c r="A1628">
        <v>1857</v>
      </c>
      <c r="D1628" s="4">
        <v>3</v>
      </c>
      <c r="E1628" s="3">
        <v>4</v>
      </c>
    </row>
    <row r="1629" spans="1:5" x14ac:dyDescent="0.25">
      <c r="A1629">
        <v>1858</v>
      </c>
      <c r="D1629" s="4">
        <v>3</v>
      </c>
    </row>
    <row r="1630" spans="1:5" x14ac:dyDescent="0.25">
      <c r="A1630">
        <v>1859</v>
      </c>
      <c r="C1630" s="5">
        <v>2</v>
      </c>
      <c r="D1630" s="4">
        <v>3</v>
      </c>
    </row>
    <row r="1631" spans="1:5" x14ac:dyDescent="0.25">
      <c r="A1631">
        <v>1860</v>
      </c>
      <c r="C1631" s="5">
        <v>2</v>
      </c>
    </row>
    <row r="1632" spans="1:5" x14ac:dyDescent="0.25">
      <c r="A1632">
        <v>1861</v>
      </c>
      <c r="C1632" s="5">
        <v>2</v>
      </c>
    </row>
    <row r="1633" spans="1:5" x14ac:dyDescent="0.25">
      <c r="A1633">
        <v>1862</v>
      </c>
      <c r="C1633" s="5">
        <v>2</v>
      </c>
    </row>
    <row r="1634" spans="1:5" x14ac:dyDescent="0.25">
      <c r="A1634">
        <v>1863</v>
      </c>
      <c r="C1634" s="5">
        <v>2</v>
      </c>
    </row>
    <row r="1635" spans="1:5" x14ac:dyDescent="0.25">
      <c r="A1635">
        <v>1864</v>
      </c>
      <c r="C1635" s="5">
        <v>2</v>
      </c>
    </row>
    <row r="1636" spans="1:5" x14ac:dyDescent="0.25">
      <c r="A1636">
        <v>1865</v>
      </c>
      <c r="C1636" s="5">
        <v>2</v>
      </c>
    </row>
    <row r="1637" spans="1:5" x14ac:dyDescent="0.25">
      <c r="A1637">
        <v>1866</v>
      </c>
      <c r="B1637" s="2">
        <v>1</v>
      </c>
      <c r="C1637" s="5">
        <v>2</v>
      </c>
    </row>
    <row r="1638" spans="1:5" x14ac:dyDescent="0.25">
      <c r="A1638">
        <v>1867</v>
      </c>
      <c r="B1638" s="2">
        <v>1</v>
      </c>
      <c r="C1638" s="5">
        <v>2</v>
      </c>
    </row>
    <row r="1639" spans="1:5" x14ac:dyDescent="0.25">
      <c r="A1639">
        <v>1868</v>
      </c>
      <c r="B1639" s="2">
        <v>1</v>
      </c>
      <c r="C1639" s="5">
        <v>2</v>
      </c>
    </row>
    <row r="1640" spans="1:5" x14ac:dyDescent="0.25">
      <c r="A1640">
        <v>1869</v>
      </c>
      <c r="B1640" s="2">
        <v>1</v>
      </c>
    </row>
    <row r="1641" spans="1:5" x14ac:dyDescent="0.25">
      <c r="A1641">
        <v>1870</v>
      </c>
      <c r="B1641" s="2">
        <v>1</v>
      </c>
    </row>
    <row r="1642" spans="1:5" x14ac:dyDescent="0.25">
      <c r="A1642">
        <v>1871</v>
      </c>
      <c r="B1642" s="2">
        <v>1</v>
      </c>
    </row>
    <row r="1643" spans="1:5" x14ac:dyDescent="0.25">
      <c r="A1643">
        <v>1872</v>
      </c>
      <c r="B1643" s="2">
        <v>1</v>
      </c>
    </row>
    <row r="1644" spans="1:5" x14ac:dyDescent="0.25">
      <c r="A1644">
        <v>1873</v>
      </c>
      <c r="B1644" s="2">
        <v>1</v>
      </c>
      <c r="D1644" s="4">
        <v>3</v>
      </c>
      <c r="E1644" s="3">
        <v>4</v>
      </c>
    </row>
    <row r="1645" spans="1:5" x14ac:dyDescent="0.25">
      <c r="A1645">
        <v>1874</v>
      </c>
      <c r="B1645" s="2">
        <v>1</v>
      </c>
      <c r="D1645" s="4">
        <v>3</v>
      </c>
      <c r="E1645" s="3">
        <v>4</v>
      </c>
    </row>
    <row r="1646" spans="1:5" x14ac:dyDescent="0.25">
      <c r="A1646">
        <v>1875</v>
      </c>
      <c r="B1646" s="2">
        <v>1</v>
      </c>
      <c r="D1646" s="4">
        <v>3</v>
      </c>
      <c r="E1646" s="3">
        <v>4</v>
      </c>
    </row>
    <row r="1647" spans="1:5" x14ac:dyDescent="0.25">
      <c r="A1647">
        <v>1876</v>
      </c>
      <c r="D1647" s="4">
        <v>3</v>
      </c>
      <c r="E1647" s="3">
        <v>4</v>
      </c>
    </row>
    <row r="1648" spans="1:5" x14ac:dyDescent="0.25">
      <c r="A1648">
        <v>1877</v>
      </c>
      <c r="D1648" s="4">
        <v>3</v>
      </c>
      <c r="E1648" s="3">
        <v>4</v>
      </c>
    </row>
    <row r="1649" spans="1:5" x14ac:dyDescent="0.25">
      <c r="A1649">
        <v>1878</v>
      </c>
      <c r="D1649" s="4">
        <v>3</v>
      </c>
      <c r="E1649" s="3">
        <v>4</v>
      </c>
    </row>
    <row r="1650" spans="1:5" x14ac:dyDescent="0.25">
      <c r="A1650">
        <v>1879</v>
      </c>
      <c r="D1650" s="4">
        <v>3</v>
      </c>
      <c r="E1650" s="3">
        <v>4</v>
      </c>
    </row>
    <row r="1651" spans="1:5" x14ac:dyDescent="0.25">
      <c r="A1651">
        <v>1880</v>
      </c>
      <c r="D1651" s="4">
        <v>3</v>
      </c>
      <c r="E1651" s="3">
        <v>4</v>
      </c>
    </row>
    <row r="1652" spans="1:5" x14ac:dyDescent="0.25">
      <c r="A1652">
        <v>1881</v>
      </c>
      <c r="C1652" s="5">
        <v>2</v>
      </c>
      <c r="D1652" s="4">
        <v>3</v>
      </c>
      <c r="E1652" s="3">
        <v>4</v>
      </c>
    </row>
    <row r="1653" spans="1:5" x14ac:dyDescent="0.25">
      <c r="A1653">
        <v>1882</v>
      </c>
      <c r="C1653" s="5">
        <v>2</v>
      </c>
      <c r="D1653" s="4">
        <v>3</v>
      </c>
    </row>
    <row r="1654" spans="1:5" x14ac:dyDescent="0.25">
      <c r="A1654">
        <v>1883</v>
      </c>
      <c r="C1654" s="5">
        <v>2</v>
      </c>
    </row>
    <row r="1655" spans="1:5" x14ac:dyDescent="0.25">
      <c r="A1655">
        <v>1884</v>
      </c>
      <c r="C1655" s="5">
        <v>2</v>
      </c>
    </row>
    <row r="1656" spans="1:5" x14ac:dyDescent="0.25">
      <c r="A1656">
        <v>1885</v>
      </c>
      <c r="C1656" s="5">
        <v>2</v>
      </c>
    </row>
    <row r="1657" spans="1:5" x14ac:dyDescent="0.25">
      <c r="A1657">
        <v>1886</v>
      </c>
      <c r="C1657" s="5">
        <v>2</v>
      </c>
    </row>
    <row r="1658" spans="1:5" x14ac:dyDescent="0.25">
      <c r="A1658">
        <v>1887</v>
      </c>
      <c r="C1658" s="5">
        <v>2</v>
      </c>
    </row>
    <row r="1659" spans="1:5" x14ac:dyDescent="0.25">
      <c r="A1659">
        <v>1888</v>
      </c>
      <c r="C1659" s="5">
        <v>2</v>
      </c>
    </row>
    <row r="1660" spans="1:5" x14ac:dyDescent="0.25">
      <c r="A1660">
        <v>1889</v>
      </c>
      <c r="C1660" s="5">
        <v>2</v>
      </c>
    </row>
    <row r="1661" spans="1:5" x14ac:dyDescent="0.25">
      <c r="A1661">
        <v>1890</v>
      </c>
      <c r="B1661" s="2">
        <v>1</v>
      </c>
      <c r="C1661" s="5">
        <v>2</v>
      </c>
    </row>
    <row r="1662" spans="1:5" x14ac:dyDescent="0.25">
      <c r="A1662">
        <v>1891</v>
      </c>
      <c r="B1662" s="2">
        <v>1</v>
      </c>
      <c r="C1662" s="5">
        <v>2</v>
      </c>
    </row>
    <row r="1663" spans="1:5" x14ac:dyDescent="0.25">
      <c r="A1663">
        <v>1892</v>
      </c>
      <c r="B1663" s="2">
        <v>1</v>
      </c>
    </row>
    <row r="1664" spans="1:5" x14ac:dyDescent="0.25">
      <c r="A1664">
        <v>1893</v>
      </c>
      <c r="B1664" s="2">
        <v>1</v>
      </c>
    </row>
    <row r="1665" spans="1:5" x14ac:dyDescent="0.25">
      <c r="A1665">
        <v>1894</v>
      </c>
      <c r="B1665" s="2">
        <v>1</v>
      </c>
    </row>
    <row r="1666" spans="1:5" x14ac:dyDescent="0.25">
      <c r="A1666">
        <v>1895</v>
      </c>
      <c r="B1666" s="2">
        <v>1</v>
      </c>
    </row>
    <row r="1667" spans="1:5" x14ac:dyDescent="0.25">
      <c r="A1667">
        <v>1896</v>
      </c>
      <c r="B1667" s="2">
        <v>1</v>
      </c>
      <c r="E1667" s="3">
        <v>4</v>
      </c>
    </row>
    <row r="1668" spans="1:5" x14ac:dyDescent="0.25">
      <c r="A1668">
        <v>1897</v>
      </c>
      <c r="B1668" s="2">
        <v>1</v>
      </c>
      <c r="D1668" s="4">
        <v>3</v>
      </c>
      <c r="E1668" s="3">
        <v>4</v>
      </c>
    </row>
    <row r="1669" spans="1:5" x14ac:dyDescent="0.25">
      <c r="A1669">
        <v>1898</v>
      </c>
      <c r="B1669" s="2">
        <v>1</v>
      </c>
      <c r="D1669" s="4">
        <v>3</v>
      </c>
      <c r="E1669" s="3">
        <v>4</v>
      </c>
    </row>
    <row r="1670" spans="1:5" x14ac:dyDescent="0.25">
      <c r="A1670">
        <v>1899</v>
      </c>
      <c r="D1670" s="4">
        <v>3</v>
      </c>
      <c r="E1670" s="3">
        <v>4</v>
      </c>
    </row>
    <row r="1671" spans="1:5" x14ac:dyDescent="0.25">
      <c r="A1671">
        <v>1900</v>
      </c>
      <c r="D1671" s="4">
        <v>3</v>
      </c>
      <c r="E1671" s="3">
        <v>4</v>
      </c>
    </row>
    <row r="1672" spans="1:5" x14ac:dyDescent="0.25">
      <c r="A1672">
        <v>1901</v>
      </c>
      <c r="D1672" s="4">
        <v>3</v>
      </c>
      <c r="E1672" s="3">
        <v>4</v>
      </c>
    </row>
    <row r="1673" spans="1:5" x14ac:dyDescent="0.25">
      <c r="A1673">
        <v>1902</v>
      </c>
      <c r="D1673" s="4">
        <v>3</v>
      </c>
      <c r="E1673" s="3">
        <v>4</v>
      </c>
    </row>
    <row r="1674" spans="1:5" x14ac:dyDescent="0.25">
      <c r="A1674">
        <v>1903</v>
      </c>
      <c r="D1674" s="4">
        <v>3</v>
      </c>
      <c r="E1674" s="3">
        <v>4</v>
      </c>
    </row>
    <row r="1675" spans="1:5" x14ac:dyDescent="0.25">
      <c r="A1675">
        <v>1904</v>
      </c>
      <c r="D1675" s="4">
        <v>3</v>
      </c>
      <c r="E1675" s="3">
        <v>4</v>
      </c>
    </row>
    <row r="1676" spans="1:5" x14ac:dyDescent="0.25">
      <c r="A1676">
        <v>1905</v>
      </c>
      <c r="D1676" s="4">
        <v>3</v>
      </c>
      <c r="E1676" s="3">
        <v>4</v>
      </c>
    </row>
    <row r="1677" spans="1:5" x14ac:dyDescent="0.25">
      <c r="A1677">
        <v>1906</v>
      </c>
      <c r="C1677" s="5">
        <v>2</v>
      </c>
      <c r="D1677" s="4">
        <v>3</v>
      </c>
    </row>
    <row r="1678" spans="1:5" x14ac:dyDescent="0.25">
      <c r="A1678">
        <v>1907</v>
      </c>
      <c r="C1678" s="5">
        <v>2</v>
      </c>
    </row>
    <row r="1679" spans="1:5" x14ac:dyDescent="0.25">
      <c r="A1679">
        <v>1908</v>
      </c>
      <c r="C1679" s="5">
        <v>2</v>
      </c>
    </row>
    <row r="1680" spans="1:5" x14ac:dyDescent="0.25">
      <c r="A1680">
        <v>1909</v>
      </c>
      <c r="C1680" s="5">
        <v>2</v>
      </c>
    </row>
    <row r="1681" spans="1:5" x14ac:dyDescent="0.25">
      <c r="A1681">
        <v>1910</v>
      </c>
      <c r="C1681" s="5">
        <v>2</v>
      </c>
    </row>
    <row r="1682" spans="1:5" x14ac:dyDescent="0.25">
      <c r="A1682">
        <v>1911</v>
      </c>
      <c r="C1682" s="5">
        <v>2</v>
      </c>
    </row>
    <row r="1683" spans="1:5" x14ac:dyDescent="0.25">
      <c r="A1683">
        <v>1912</v>
      </c>
      <c r="C1683" s="5">
        <v>2</v>
      </c>
    </row>
    <row r="1684" spans="1:5" x14ac:dyDescent="0.25">
      <c r="A1684">
        <v>1913</v>
      </c>
      <c r="C1684" s="5">
        <v>2</v>
      </c>
    </row>
    <row r="1685" spans="1:5" x14ac:dyDescent="0.25">
      <c r="A1685">
        <v>1914</v>
      </c>
      <c r="B1685" s="2">
        <v>1</v>
      </c>
      <c r="C1685" s="5">
        <v>2</v>
      </c>
    </row>
    <row r="1686" spans="1:5" x14ac:dyDescent="0.25">
      <c r="A1686">
        <v>1915</v>
      </c>
      <c r="B1686" s="2">
        <v>1</v>
      </c>
      <c r="C1686" s="5">
        <v>2</v>
      </c>
    </row>
    <row r="1687" spans="1:5" x14ac:dyDescent="0.25">
      <c r="A1687">
        <v>1916</v>
      </c>
      <c r="B1687" s="2">
        <v>1</v>
      </c>
      <c r="C1687" s="5">
        <v>2</v>
      </c>
    </row>
    <row r="1688" spans="1:5" x14ac:dyDescent="0.25">
      <c r="A1688">
        <v>1917</v>
      </c>
      <c r="B1688" s="2">
        <v>1</v>
      </c>
    </row>
    <row r="1689" spans="1:5" x14ac:dyDescent="0.25">
      <c r="A1689">
        <v>1918</v>
      </c>
      <c r="B1689" s="2">
        <v>1</v>
      </c>
    </row>
    <row r="1690" spans="1:5" x14ac:dyDescent="0.25">
      <c r="A1690">
        <v>1919</v>
      </c>
      <c r="B1690" s="2">
        <v>1</v>
      </c>
    </row>
    <row r="1691" spans="1:5" x14ac:dyDescent="0.25">
      <c r="A1691">
        <v>1920</v>
      </c>
      <c r="B1691" s="2">
        <v>1</v>
      </c>
      <c r="E1691" s="3">
        <v>4</v>
      </c>
    </row>
    <row r="1692" spans="1:5" x14ac:dyDescent="0.25">
      <c r="A1692">
        <v>1921</v>
      </c>
      <c r="B1692" s="2">
        <v>1</v>
      </c>
      <c r="D1692" s="4">
        <v>3</v>
      </c>
      <c r="E1692" s="3">
        <v>4</v>
      </c>
    </row>
    <row r="1693" spans="1:5" x14ac:dyDescent="0.25">
      <c r="A1693">
        <v>1922</v>
      </c>
      <c r="B1693" s="2">
        <v>1</v>
      </c>
      <c r="D1693" s="4">
        <v>3</v>
      </c>
      <c r="E1693" s="3">
        <v>4</v>
      </c>
    </row>
    <row r="1694" spans="1:5" x14ac:dyDescent="0.25">
      <c r="A1694">
        <v>1923</v>
      </c>
      <c r="D1694" s="4">
        <v>3</v>
      </c>
      <c r="E1694" s="3">
        <v>4</v>
      </c>
    </row>
    <row r="1695" spans="1:5" x14ac:dyDescent="0.25">
      <c r="A1695">
        <v>1924</v>
      </c>
      <c r="D1695" s="4">
        <v>3</v>
      </c>
      <c r="E1695" s="3">
        <v>4</v>
      </c>
    </row>
    <row r="1696" spans="1:5" x14ac:dyDescent="0.25">
      <c r="A1696">
        <v>1925</v>
      </c>
      <c r="D1696" s="4">
        <v>3</v>
      </c>
      <c r="E1696" s="3">
        <v>4</v>
      </c>
    </row>
    <row r="1697" spans="1:5" x14ac:dyDescent="0.25">
      <c r="A1697">
        <v>1926</v>
      </c>
      <c r="D1697" s="4">
        <v>3</v>
      </c>
      <c r="E1697" s="3">
        <v>4</v>
      </c>
    </row>
    <row r="1698" spans="1:5" x14ac:dyDescent="0.25">
      <c r="A1698">
        <v>1927</v>
      </c>
      <c r="D1698" s="4">
        <v>3</v>
      </c>
      <c r="E1698" s="3">
        <v>4</v>
      </c>
    </row>
    <row r="1699" spans="1:5" x14ac:dyDescent="0.25">
      <c r="A1699">
        <v>1928</v>
      </c>
      <c r="D1699" s="4">
        <v>3</v>
      </c>
      <c r="E1699" s="3">
        <v>4</v>
      </c>
    </row>
    <row r="1700" spans="1:5" x14ac:dyDescent="0.25">
      <c r="A1700">
        <v>1929</v>
      </c>
      <c r="D1700" s="4">
        <v>3</v>
      </c>
      <c r="E1700" s="3">
        <v>4</v>
      </c>
    </row>
    <row r="1701" spans="1:5" x14ac:dyDescent="0.25">
      <c r="A1701">
        <v>1930</v>
      </c>
      <c r="D1701" s="4">
        <v>3</v>
      </c>
    </row>
    <row r="1702" spans="1:5" x14ac:dyDescent="0.25">
      <c r="A1702">
        <v>1931</v>
      </c>
      <c r="C1702" s="5">
        <v>2</v>
      </c>
    </row>
    <row r="1703" spans="1:5" x14ac:dyDescent="0.25">
      <c r="A1703">
        <v>1932</v>
      </c>
      <c r="C1703" s="5">
        <v>2</v>
      </c>
    </row>
    <row r="1704" spans="1:5" x14ac:dyDescent="0.25">
      <c r="A1704">
        <v>1933</v>
      </c>
      <c r="C1704" s="5">
        <v>2</v>
      </c>
    </row>
    <row r="1705" spans="1:5" x14ac:dyDescent="0.25">
      <c r="A1705">
        <v>1934</v>
      </c>
      <c r="C1705" s="5">
        <v>2</v>
      </c>
    </row>
    <row r="1706" spans="1:5" x14ac:dyDescent="0.25">
      <c r="A1706">
        <v>1935</v>
      </c>
      <c r="C1706" s="5">
        <v>2</v>
      </c>
    </row>
    <row r="1707" spans="1:5" x14ac:dyDescent="0.25">
      <c r="A1707">
        <v>1936</v>
      </c>
      <c r="C1707" s="5">
        <v>2</v>
      </c>
    </row>
    <row r="1708" spans="1:5" x14ac:dyDescent="0.25">
      <c r="A1708">
        <v>1937</v>
      </c>
      <c r="C1708" s="5">
        <v>2</v>
      </c>
    </row>
    <row r="1709" spans="1:5" x14ac:dyDescent="0.25">
      <c r="A1709">
        <v>1938</v>
      </c>
      <c r="B1709" s="2">
        <v>1</v>
      </c>
      <c r="C1709" s="5">
        <v>2</v>
      </c>
    </row>
    <row r="1710" spans="1:5" x14ac:dyDescent="0.25">
      <c r="A1710">
        <v>1939</v>
      </c>
      <c r="B1710" s="2">
        <v>1</v>
      </c>
      <c r="C1710" s="5">
        <v>2</v>
      </c>
    </row>
    <row r="1711" spans="1:5" x14ac:dyDescent="0.25">
      <c r="A1711">
        <v>1940</v>
      </c>
      <c r="B1711" s="2">
        <v>1</v>
      </c>
      <c r="C1711" s="5">
        <v>2</v>
      </c>
    </row>
    <row r="1712" spans="1:5" x14ac:dyDescent="0.25">
      <c r="A1712">
        <v>1941</v>
      </c>
      <c r="B1712" s="2">
        <v>1</v>
      </c>
      <c r="C1712" s="5">
        <v>2</v>
      </c>
    </row>
    <row r="1713" spans="1:5" x14ac:dyDescent="0.25">
      <c r="A1713">
        <v>1942</v>
      </c>
      <c r="B1713" s="2">
        <v>1</v>
      </c>
    </row>
    <row r="1714" spans="1:5" x14ac:dyDescent="0.25">
      <c r="A1714">
        <v>1943</v>
      </c>
      <c r="B1714" s="2">
        <v>1</v>
      </c>
    </row>
    <row r="1715" spans="1:5" x14ac:dyDescent="0.25">
      <c r="A1715">
        <v>1944</v>
      </c>
      <c r="B1715" s="2">
        <v>1</v>
      </c>
      <c r="E1715" s="3">
        <v>4</v>
      </c>
    </row>
    <row r="1716" spans="1:5" x14ac:dyDescent="0.25">
      <c r="A1716">
        <v>1945</v>
      </c>
      <c r="B1716" s="2">
        <v>1</v>
      </c>
      <c r="E1716" s="3">
        <v>4</v>
      </c>
    </row>
    <row r="1717" spans="1:5" x14ac:dyDescent="0.25">
      <c r="A1717">
        <v>1946</v>
      </c>
      <c r="B1717" s="2">
        <v>1</v>
      </c>
      <c r="D1717" s="4">
        <v>3</v>
      </c>
      <c r="E1717" s="3">
        <v>4</v>
      </c>
    </row>
    <row r="1718" spans="1:5" x14ac:dyDescent="0.25">
      <c r="A1718">
        <v>1947</v>
      </c>
      <c r="B1718" s="2">
        <v>1</v>
      </c>
      <c r="D1718" s="4">
        <v>3</v>
      </c>
      <c r="E1718" s="3">
        <v>4</v>
      </c>
    </row>
    <row r="1719" spans="1:5" x14ac:dyDescent="0.25">
      <c r="A1719">
        <v>1948</v>
      </c>
      <c r="D1719" s="4">
        <v>3</v>
      </c>
      <c r="E1719" s="3">
        <v>4</v>
      </c>
    </row>
    <row r="1720" spans="1:5" x14ac:dyDescent="0.25">
      <c r="A1720">
        <v>1949</v>
      </c>
      <c r="D1720" s="4">
        <v>3</v>
      </c>
      <c r="E1720" s="3">
        <v>4</v>
      </c>
    </row>
    <row r="1721" spans="1:5" x14ac:dyDescent="0.25">
      <c r="A1721">
        <v>1950</v>
      </c>
      <c r="D1721" s="4">
        <v>3</v>
      </c>
      <c r="E1721" s="3">
        <v>4</v>
      </c>
    </row>
    <row r="1722" spans="1:5" x14ac:dyDescent="0.25">
      <c r="A1722">
        <v>1951</v>
      </c>
      <c r="D1722" s="4">
        <v>3</v>
      </c>
      <c r="E1722" s="3">
        <v>4</v>
      </c>
    </row>
    <row r="1723" spans="1:5" x14ac:dyDescent="0.25">
      <c r="A1723">
        <v>1952</v>
      </c>
      <c r="D1723" s="4">
        <v>3</v>
      </c>
      <c r="E1723" s="3">
        <v>4</v>
      </c>
    </row>
    <row r="1724" spans="1:5" x14ac:dyDescent="0.25">
      <c r="A1724">
        <v>1953</v>
      </c>
      <c r="D1724" s="4">
        <v>3</v>
      </c>
      <c r="E1724" s="3">
        <v>4</v>
      </c>
    </row>
    <row r="1725" spans="1:5" x14ac:dyDescent="0.25">
      <c r="A1725">
        <v>1954</v>
      </c>
      <c r="C1725" s="5">
        <v>2</v>
      </c>
      <c r="D1725" s="4">
        <v>3</v>
      </c>
      <c r="E1725" s="3">
        <v>4</v>
      </c>
    </row>
    <row r="1726" spans="1:5" x14ac:dyDescent="0.25">
      <c r="A1726">
        <v>1955</v>
      </c>
      <c r="C1726" s="5">
        <v>2</v>
      </c>
      <c r="D1726" s="4">
        <v>3</v>
      </c>
    </row>
    <row r="1727" spans="1:5" x14ac:dyDescent="0.25">
      <c r="A1727">
        <v>1956</v>
      </c>
      <c r="C1727" s="5">
        <v>2</v>
      </c>
    </row>
    <row r="1728" spans="1:5" x14ac:dyDescent="0.25">
      <c r="A1728">
        <v>1957</v>
      </c>
      <c r="C1728" s="5">
        <v>2</v>
      </c>
    </row>
    <row r="1729" spans="1:5" x14ac:dyDescent="0.25">
      <c r="A1729">
        <v>1958</v>
      </c>
      <c r="C1729" s="5">
        <v>2</v>
      </c>
    </row>
    <row r="1730" spans="1:5" x14ac:dyDescent="0.25">
      <c r="A1730">
        <v>1959</v>
      </c>
      <c r="C1730" s="5">
        <v>2</v>
      </c>
    </row>
    <row r="1731" spans="1:5" x14ac:dyDescent="0.25">
      <c r="A1731">
        <v>1960</v>
      </c>
      <c r="C1731" s="5">
        <v>2</v>
      </c>
    </row>
    <row r="1732" spans="1:5" x14ac:dyDescent="0.25">
      <c r="A1732">
        <v>1961</v>
      </c>
      <c r="C1732" s="5">
        <v>2</v>
      </c>
    </row>
    <row r="1733" spans="1:5" x14ac:dyDescent="0.25">
      <c r="A1733">
        <v>1962</v>
      </c>
      <c r="C1733" s="5">
        <v>2</v>
      </c>
    </row>
    <row r="1734" spans="1:5" x14ac:dyDescent="0.25">
      <c r="A1734">
        <v>1963</v>
      </c>
      <c r="B1734" s="2">
        <v>1</v>
      </c>
      <c r="C1734" s="5">
        <v>2</v>
      </c>
    </row>
    <row r="1735" spans="1:5" x14ac:dyDescent="0.25">
      <c r="A1735">
        <v>1964</v>
      </c>
      <c r="B1735" s="2">
        <v>1</v>
      </c>
      <c r="C1735" s="5">
        <v>2</v>
      </c>
    </row>
    <row r="1736" spans="1:5" x14ac:dyDescent="0.25">
      <c r="A1736">
        <v>1965</v>
      </c>
      <c r="B1736" s="2">
        <v>1</v>
      </c>
    </row>
    <row r="1737" spans="1:5" x14ac:dyDescent="0.25">
      <c r="A1737">
        <v>1966</v>
      </c>
      <c r="B1737" s="2">
        <v>1</v>
      </c>
    </row>
    <row r="1738" spans="1:5" x14ac:dyDescent="0.25">
      <c r="A1738">
        <v>1967</v>
      </c>
      <c r="B1738" s="2">
        <v>1</v>
      </c>
    </row>
    <row r="1739" spans="1:5" x14ac:dyDescent="0.25">
      <c r="A1739">
        <v>1968</v>
      </c>
      <c r="B1739" s="2">
        <v>1</v>
      </c>
      <c r="E1739" s="3">
        <v>4</v>
      </c>
    </row>
    <row r="1740" spans="1:5" x14ac:dyDescent="0.25">
      <c r="A1740">
        <v>1969</v>
      </c>
      <c r="B1740" s="2">
        <v>1</v>
      </c>
      <c r="E1740" s="3">
        <v>4</v>
      </c>
    </row>
    <row r="1741" spans="1:5" x14ac:dyDescent="0.25">
      <c r="A1741">
        <v>1970</v>
      </c>
      <c r="B1741" s="2">
        <v>1</v>
      </c>
      <c r="E1741" s="3">
        <v>4</v>
      </c>
    </row>
    <row r="1742" spans="1:5" x14ac:dyDescent="0.25">
      <c r="A1742">
        <v>1971</v>
      </c>
      <c r="B1742" s="2">
        <v>1</v>
      </c>
      <c r="D1742" s="4">
        <v>3</v>
      </c>
      <c r="E1742" s="3">
        <v>4</v>
      </c>
    </row>
    <row r="1743" spans="1:5" x14ac:dyDescent="0.25">
      <c r="A1743">
        <v>1972</v>
      </c>
      <c r="B1743" s="2">
        <v>1</v>
      </c>
      <c r="D1743" s="4">
        <v>3</v>
      </c>
      <c r="E1743" s="3">
        <v>4</v>
      </c>
    </row>
    <row r="1744" spans="1:5" x14ac:dyDescent="0.25">
      <c r="A1744">
        <v>1973</v>
      </c>
      <c r="D1744" s="4">
        <v>3</v>
      </c>
      <c r="E1744" s="3">
        <v>4</v>
      </c>
    </row>
    <row r="1745" spans="1:5" x14ac:dyDescent="0.25">
      <c r="A1745">
        <v>1974</v>
      </c>
      <c r="D1745" s="4">
        <v>3</v>
      </c>
      <c r="E1745" s="3">
        <v>4</v>
      </c>
    </row>
    <row r="1746" spans="1:5" x14ac:dyDescent="0.25">
      <c r="A1746">
        <v>1975</v>
      </c>
      <c r="D1746" s="4">
        <v>3</v>
      </c>
      <c r="E1746" s="3">
        <v>4</v>
      </c>
    </row>
    <row r="1747" spans="1:5" x14ac:dyDescent="0.25">
      <c r="A1747">
        <v>1976</v>
      </c>
      <c r="D1747" s="4">
        <v>3</v>
      </c>
      <c r="E1747" s="3">
        <v>4</v>
      </c>
    </row>
    <row r="1748" spans="1:5" x14ac:dyDescent="0.25">
      <c r="A1748">
        <v>1977</v>
      </c>
      <c r="D1748" s="4">
        <v>3</v>
      </c>
      <c r="E1748" s="3">
        <v>4</v>
      </c>
    </row>
    <row r="1749" spans="1:5" x14ac:dyDescent="0.25">
      <c r="A1749">
        <v>1978</v>
      </c>
      <c r="C1749" s="5">
        <v>2</v>
      </c>
      <c r="D1749" s="4">
        <v>3</v>
      </c>
      <c r="E1749" s="3">
        <v>4</v>
      </c>
    </row>
    <row r="1750" spans="1:5" x14ac:dyDescent="0.25">
      <c r="A1750">
        <v>1979</v>
      </c>
      <c r="C1750" s="5">
        <v>2</v>
      </c>
      <c r="D1750" s="4">
        <v>3</v>
      </c>
    </row>
    <row r="1751" spans="1:5" x14ac:dyDescent="0.25">
      <c r="A1751">
        <v>1980</v>
      </c>
      <c r="C1751" s="5">
        <v>2</v>
      </c>
      <c r="D1751" s="4">
        <v>3</v>
      </c>
    </row>
    <row r="1752" spans="1:5" x14ac:dyDescent="0.25">
      <c r="A1752">
        <v>1981</v>
      </c>
      <c r="C1752" s="5">
        <v>2</v>
      </c>
      <c r="D1752" s="4">
        <v>3</v>
      </c>
    </row>
    <row r="1753" spans="1:5" x14ac:dyDescent="0.25">
      <c r="A1753">
        <v>1982</v>
      </c>
      <c r="C1753" s="5">
        <v>2</v>
      </c>
      <c r="D1753" s="4">
        <v>3</v>
      </c>
    </row>
    <row r="1754" spans="1:5" x14ac:dyDescent="0.25">
      <c r="A1754">
        <v>1983</v>
      </c>
      <c r="C1754" s="5">
        <v>2</v>
      </c>
    </row>
    <row r="1755" spans="1:5" x14ac:dyDescent="0.25">
      <c r="A1755">
        <v>1984</v>
      </c>
      <c r="C1755" s="5">
        <v>2</v>
      </c>
    </row>
    <row r="1756" spans="1:5" x14ac:dyDescent="0.25">
      <c r="A1756">
        <v>1985</v>
      </c>
      <c r="C1756" s="5">
        <v>2</v>
      </c>
    </row>
    <row r="1757" spans="1:5" x14ac:dyDescent="0.25">
      <c r="A1757">
        <v>1986</v>
      </c>
      <c r="C1757" s="5">
        <v>2</v>
      </c>
    </row>
    <row r="1758" spans="1:5" x14ac:dyDescent="0.25">
      <c r="A1758">
        <v>1987</v>
      </c>
      <c r="C1758" s="5">
        <v>2</v>
      </c>
    </row>
    <row r="1759" spans="1:5" x14ac:dyDescent="0.25">
      <c r="A1759">
        <v>1988</v>
      </c>
      <c r="B1759" s="2">
        <v>1</v>
      </c>
      <c r="C1759" s="5">
        <v>2</v>
      </c>
    </row>
    <row r="1760" spans="1:5" x14ac:dyDescent="0.25">
      <c r="A1760">
        <v>1989</v>
      </c>
      <c r="B1760" s="2">
        <v>1</v>
      </c>
      <c r="C1760" s="5">
        <v>2</v>
      </c>
    </row>
    <row r="1761" spans="1:6" x14ac:dyDescent="0.25">
      <c r="A1761">
        <v>1990</v>
      </c>
      <c r="B1761" s="2">
        <v>1</v>
      </c>
    </row>
    <row r="1762" spans="1:6" x14ac:dyDescent="0.25">
      <c r="A1762">
        <v>1991</v>
      </c>
      <c r="B1762" s="2">
        <v>1</v>
      </c>
    </row>
    <row r="1763" spans="1:6" x14ac:dyDescent="0.25">
      <c r="A1763">
        <v>1992</v>
      </c>
      <c r="B1763" s="2">
        <v>1</v>
      </c>
    </row>
    <row r="1764" spans="1:6" x14ac:dyDescent="0.25">
      <c r="A1764">
        <v>1993</v>
      </c>
      <c r="B1764" s="2">
        <v>1</v>
      </c>
      <c r="E1764" s="3">
        <v>4</v>
      </c>
    </row>
    <row r="1765" spans="1:6" x14ac:dyDescent="0.25">
      <c r="A1765">
        <v>1994</v>
      </c>
      <c r="B1765" s="2">
        <v>1</v>
      </c>
      <c r="E1765" s="3">
        <v>4</v>
      </c>
    </row>
    <row r="1766" spans="1:6" x14ac:dyDescent="0.25">
      <c r="A1766">
        <v>1995</v>
      </c>
      <c r="B1766" s="2">
        <v>1</v>
      </c>
      <c r="E1766" s="3">
        <v>4</v>
      </c>
    </row>
    <row r="1767" spans="1:6" x14ac:dyDescent="0.25">
      <c r="A1767">
        <v>1996</v>
      </c>
      <c r="B1767" s="2">
        <v>1</v>
      </c>
      <c r="E1767" s="3">
        <v>4</v>
      </c>
    </row>
    <row r="1768" spans="1:6" x14ac:dyDescent="0.25">
      <c r="A1768">
        <v>1997</v>
      </c>
      <c r="B1768" s="2">
        <v>1</v>
      </c>
      <c r="E1768" s="3">
        <v>4</v>
      </c>
    </row>
    <row r="1769" spans="1:6" x14ac:dyDescent="0.25">
      <c r="A1769">
        <v>1998</v>
      </c>
      <c r="B1769" s="2">
        <v>1</v>
      </c>
      <c r="D1769" s="4">
        <v>3</v>
      </c>
      <c r="E1769" s="3">
        <v>4</v>
      </c>
    </row>
    <row r="1770" spans="1:6" x14ac:dyDescent="0.25">
      <c r="A1770">
        <v>1999</v>
      </c>
      <c r="D1770" s="4">
        <v>3</v>
      </c>
      <c r="E1770" s="3">
        <v>4</v>
      </c>
    </row>
    <row r="1771" spans="1:6" x14ac:dyDescent="0.25">
      <c r="A1771">
        <v>2000</v>
      </c>
      <c r="D1771" s="4">
        <v>3</v>
      </c>
      <c r="E1771" s="3">
        <v>4</v>
      </c>
      <c r="F1771" t="s">
        <v>22</v>
      </c>
    </row>
    <row r="1772" spans="1:6" x14ac:dyDescent="0.25">
      <c r="A1772">
        <v>2031</v>
      </c>
    </row>
    <row r="1773" spans="1:6" x14ac:dyDescent="0.25">
      <c r="A1773">
        <v>2032</v>
      </c>
    </row>
    <row r="1774" spans="1:6" x14ac:dyDescent="0.25">
      <c r="A1774">
        <v>2033</v>
      </c>
      <c r="F1774" t="s">
        <v>22</v>
      </c>
    </row>
    <row r="1775" spans="1:6" x14ac:dyDescent="0.25">
      <c r="A1775">
        <v>2034</v>
      </c>
      <c r="C1775" s="5">
        <v>2</v>
      </c>
    </row>
    <row r="1776" spans="1:6" x14ac:dyDescent="0.25">
      <c r="A1776">
        <v>2035</v>
      </c>
      <c r="B1776" s="2">
        <v>1</v>
      </c>
      <c r="C1776" s="5">
        <v>2</v>
      </c>
    </row>
    <row r="1777" spans="1:5" x14ac:dyDescent="0.25">
      <c r="A1777">
        <v>2036</v>
      </c>
      <c r="B1777" s="2">
        <v>1</v>
      </c>
      <c r="C1777" s="5">
        <v>2</v>
      </c>
    </row>
    <row r="1778" spans="1:5" x14ac:dyDescent="0.25">
      <c r="A1778">
        <v>2037</v>
      </c>
      <c r="B1778" s="2">
        <v>1</v>
      </c>
      <c r="C1778" s="5">
        <v>2</v>
      </c>
    </row>
    <row r="1779" spans="1:5" x14ac:dyDescent="0.25">
      <c r="A1779">
        <v>2038</v>
      </c>
      <c r="B1779" s="2">
        <v>1</v>
      </c>
      <c r="C1779" s="5">
        <v>2</v>
      </c>
    </row>
    <row r="1780" spans="1:5" x14ac:dyDescent="0.25">
      <c r="A1780">
        <v>2039</v>
      </c>
      <c r="B1780" s="2">
        <v>1</v>
      </c>
      <c r="C1780" s="5">
        <v>2</v>
      </c>
    </row>
    <row r="1781" spans="1:5" x14ac:dyDescent="0.25">
      <c r="A1781">
        <v>2040</v>
      </c>
      <c r="B1781" s="2">
        <v>1</v>
      </c>
      <c r="C1781" s="5">
        <v>2</v>
      </c>
    </row>
    <row r="1782" spans="1:5" x14ac:dyDescent="0.25">
      <c r="A1782">
        <v>2041</v>
      </c>
      <c r="B1782" s="2">
        <v>1</v>
      </c>
    </row>
    <row r="1783" spans="1:5" x14ac:dyDescent="0.25">
      <c r="A1783">
        <v>2042</v>
      </c>
      <c r="D1783" s="4">
        <v>3</v>
      </c>
    </row>
    <row r="1784" spans="1:5" x14ac:dyDescent="0.25">
      <c r="A1784">
        <v>2043</v>
      </c>
      <c r="D1784" s="4">
        <v>3</v>
      </c>
      <c r="E1784" s="3">
        <v>4</v>
      </c>
    </row>
    <row r="1785" spans="1:5" x14ac:dyDescent="0.25">
      <c r="A1785">
        <v>2044</v>
      </c>
      <c r="D1785" s="4">
        <v>3</v>
      </c>
      <c r="E1785" s="3">
        <v>4</v>
      </c>
    </row>
    <row r="1786" spans="1:5" x14ac:dyDescent="0.25">
      <c r="A1786">
        <v>2045</v>
      </c>
      <c r="D1786" s="4">
        <v>3</v>
      </c>
      <c r="E1786" s="3">
        <v>4</v>
      </c>
    </row>
    <row r="1787" spans="1:5" x14ac:dyDescent="0.25">
      <c r="A1787">
        <v>2046</v>
      </c>
      <c r="D1787" s="4">
        <v>3</v>
      </c>
      <c r="E1787" s="3">
        <v>4</v>
      </c>
    </row>
    <row r="1788" spans="1:5" x14ac:dyDescent="0.25">
      <c r="A1788">
        <v>2047</v>
      </c>
      <c r="D1788" s="4">
        <v>3</v>
      </c>
      <c r="E1788" s="3">
        <v>4</v>
      </c>
    </row>
    <row r="1789" spans="1:5" x14ac:dyDescent="0.25">
      <c r="A1789">
        <v>2048</v>
      </c>
      <c r="D1789" s="4">
        <v>3</v>
      </c>
      <c r="E1789" s="3">
        <v>4</v>
      </c>
    </row>
    <row r="1790" spans="1:5" x14ac:dyDescent="0.25">
      <c r="A1790">
        <v>2049</v>
      </c>
      <c r="D1790" s="4">
        <v>3</v>
      </c>
      <c r="E1790" s="3">
        <v>4</v>
      </c>
    </row>
    <row r="1791" spans="1:5" x14ac:dyDescent="0.25">
      <c r="A1791">
        <v>2050</v>
      </c>
    </row>
    <row r="1792" spans="1:5" x14ac:dyDescent="0.25">
      <c r="A1792">
        <v>2051</v>
      </c>
    </row>
    <row r="1793" spans="1:5" x14ac:dyDescent="0.25">
      <c r="A1793">
        <v>2052</v>
      </c>
      <c r="C1793" s="5">
        <v>2</v>
      </c>
    </row>
    <row r="1794" spans="1:5" x14ac:dyDescent="0.25">
      <c r="A1794">
        <v>2053</v>
      </c>
      <c r="C1794" s="5">
        <v>2</v>
      </c>
    </row>
    <row r="1795" spans="1:5" x14ac:dyDescent="0.25">
      <c r="A1795">
        <v>2054</v>
      </c>
      <c r="C1795" s="5">
        <v>2</v>
      </c>
    </row>
    <row r="1796" spans="1:5" x14ac:dyDescent="0.25">
      <c r="A1796">
        <v>2055</v>
      </c>
      <c r="C1796" s="5">
        <v>2</v>
      </c>
    </row>
    <row r="1797" spans="1:5" x14ac:dyDescent="0.25">
      <c r="A1797">
        <v>2056</v>
      </c>
      <c r="C1797" s="5">
        <v>2</v>
      </c>
    </row>
    <row r="1798" spans="1:5" x14ac:dyDescent="0.25">
      <c r="A1798">
        <v>2057</v>
      </c>
      <c r="B1798" s="2">
        <v>1</v>
      </c>
      <c r="C1798" s="5">
        <v>2</v>
      </c>
    </row>
    <row r="1799" spans="1:5" x14ac:dyDescent="0.25">
      <c r="A1799">
        <v>2058</v>
      </c>
      <c r="B1799" s="2">
        <v>1</v>
      </c>
      <c r="C1799" s="5">
        <v>2</v>
      </c>
    </row>
    <row r="1800" spans="1:5" x14ac:dyDescent="0.25">
      <c r="A1800">
        <v>2059</v>
      </c>
      <c r="B1800" s="2">
        <v>1</v>
      </c>
      <c r="C1800" s="5">
        <v>2</v>
      </c>
    </row>
    <row r="1801" spans="1:5" x14ac:dyDescent="0.25">
      <c r="A1801">
        <v>2060</v>
      </c>
      <c r="B1801" s="2">
        <v>1</v>
      </c>
    </row>
    <row r="1802" spans="1:5" x14ac:dyDescent="0.25">
      <c r="A1802">
        <v>2061</v>
      </c>
      <c r="B1802" s="2">
        <v>1</v>
      </c>
    </row>
    <row r="1803" spans="1:5" x14ac:dyDescent="0.25">
      <c r="A1803">
        <v>2062</v>
      </c>
      <c r="B1803" s="2">
        <v>1</v>
      </c>
    </row>
    <row r="1804" spans="1:5" x14ac:dyDescent="0.25">
      <c r="A1804">
        <v>2063</v>
      </c>
      <c r="B1804" s="2">
        <v>1</v>
      </c>
      <c r="D1804" s="4">
        <v>3</v>
      </c>
      <c r="E1804" s="3">
        <v>4</v>
      </c>
    </row>
    <row r="1805" spans="1:5" x14ac:dyDescent="0.25">
      <c r="A1805">
        <v>2064</v>
      </c>
      <c r="D1805" s="4">
        <v>3</v>
      </c>
      <c r="E1805" s="3">
        <v>4</v>
      </c>
    </row>
    <row r="1806" spans="1:5" x14ac:dyDescent="0.25">
      <c r="A1806">
        <v>2065</v>
      </c>
      <c r="D1806" s="4">
        <v>3</v>
      </c>
      <c r="E1806" s="3">
        <v>4</v>
      </c>
    </row>
    <row r="1807" spans="1:5" x14ac:dyDescent="0.25">
      <c r="A1807">
        <v>2066</v>
      </c>
      <c r="D1807" s="4">
        <v>3</v>
      </c>
      <c r="E1807" s="3">
        <v>4</v>
      </c>
    </row>
    <row r="1808" spans="1:5" x14ac:dyDescent="0.25">
      <c r="A1808">
        <v>2067</v>
      </c>
      <c r="D1808" s="4">
        <v>3</v>
      </c>
      <c r="E1808" s="3">
        <v>4</v>
      </c>
    </row>
    <row r="1809" spans="1:5" x14ac:dyDescent="0.25">
      <c r="A1809">
        <v>2068</v>
      </c>
      <c r="D1809" s="4">
        <v>3</v>
      </c>
      <c r="E1809" s="3">
        <v>4</v>
      </c>
    </row>
    <row r="1810" spans="1:5" x14ac:dyDescent="0.25">
      <c r="A1810">
        <v>2069</v>
      </c>
      <c r="D1810" s="4">
        <v>3</v>
      </c>
      <c r="E1810" s="3">
        <v>4</v>
      </c>
    </row>
    <row r="1811" spans="1:5" x14ac:dyDescent="0.25">
      <c r="A1811">
        <v>2070</v>
      </c>
      <c r="D1811" s="4">
        <v>3</v>
      </c>
      <c r="E1811" s="3">
        <v>4</v>
      </c>
    </row>
    <row r="1812" spans="1:5" x14ac:dyDescent="0.25">
      <c r="A1812">
        <v>2071</v>
      </c>
    </row>
    <row r="1813" spans="1:5" x14ac:dyDescent="0.25">
      <c r="A1813">
        <v>2072</v>
      </c>
    </row>
    <row r="1814" spans="1:5" x14ac:dyDescent="0.25">
      <c r="A1814">
        <v>2073</v>
      </c>
    </row>
    <row r="1815" spans="1:5" x14ac:dyDescent="0.25">
      <c r="A1815">
        <v>2074</v>
      </c>
    </row>
    <row r="1816" spans="1:5" x14ac:dyDescent="0.25">
      <c r="A1816">
        <v>2075</v>
      </c>
      <c r="C1816" s="5">
        <v>2</v>
      </c>
    </row>
    <row r="1817" spans="1:5" x14ac:dyDescent="0.25">
      <c r="A1817">
        <v>2076</v>
      </c>
      <c r="C1817" s="5">
        <v>2</v>
      </c>
    </row>
    <row r="1818" spans="1:5" x14ac:dyDescent="0.25">
      <c r="A1818">
        <v>2077</v>
      </c>
      <c r="C1818" s="5">
        <v>2</v>
      </c>
    </row>
    <row r="1819" spans="1:5" x14ac:dyDescent="0.25">
      <c r="A1819">
        <v>2078</v>
      </c>
      <c r="C1819" s="5">
        <v>2</v>
      </c>
    </row>
    <row r="1820" spans="1:5" x14ac:dyDescent="0.25">
      <c r="A1820">
        <v>2079</v>
      </c>
      <c r="B1820" s="2">
        <v>1</v>
      </c>
      <c r="C1820" s="5">
        <v>2</v>
      </c>
    </row>
    <row r="1821" spans="1:5" x14ac:dyDescent="0.25">
      <c r="A1821">
        <v>2080</v>
      </c>
      <c r="B1821" s="2">
        <v>1</v>
      </c>
      <c r="C1821" s="5">
        <v>2</v>
      </c>
    </row>
    <row r="1822" spans="1:5" x14ac:dyDescent="0.25">
      <c r="A1822">
        <v>2081</v>
      </c>
      <c r="B1822" s="2">
        <v>1</v>
      </c>
      <c r="C1822" s="5">
        <v>2</v>
      </c>
    </row>
    <row r="1823" spans="1:5" x14ac:dyDescent="0.25">
      <c r="A1823">
        <v>2082</v>
      </c>
      <c r="B1823" s="2">
        <v>1</v>
      </c>
      <c r="C1823" s="5">
        <v>2</v>
      </c>
    </row>
    <row r="1824" spans="1:5" x14ac:dyDescent="0.25">
      <c r="A1824">
        <v>2083</v>
      </c>
      <c r="B1824" s="2">
        <v>1</v>
      </c>
    </row>
    <row r="1825" spans="1:5" x14ac:dyDescent="0.25">
      <c r="A1825">
        <v>2084</v>
      </c>
      <c r="B1825" s="2">
        <v>1</v>
      </c>
    </row>
    <row r="1826" spans="1:5" x14ac:dyDescent="0.25">
      <c r="A1826">
        <v>2085</v>
      </c>
      <c r="B1826" s="2">
        <v>1</v>
      </c>
    </row>
    <row r="1827" spans="1:5" x14ac:dyDescent="0.25">
      <c r="A1827">
        <v>2086</v>
      </c>
      <c r="D1827" s="4">
        <v>3</v>
      </c>
      <c r="E1827" s="3">
        <v>4</v>
      </c>
    </row>
    <row r="1828" spans="1:5" x14ac:dyDescent="0.25">
      <c r="A1828">
        <v>2087</v>
      </c>
      <c r="D1828" s="4">
        <v>3</v>
      </c>
      <c r="E1828" s="3">
        <v>4</v>
      </c>
    </row>
    <row r="1829" spans="1:5" x14ac:dyDescent="0.25">
      <c r="A1829">
        <v>2088</v>
      </c>
      <c r="D1829" s="4">
        <v>3</v>
      </c>
      <c r="E1829" s="3">
        <v>4</v>
      </c>
    </row>
    <row r="1830" spans="1:5" x14ac:dyDescent="0.25">
      <c r="A1830">
        <v>2089</v>
      </c>
      <c r="D1830" s="4">
        <v>3</v>
      </c>
      <c r="E1830" s="3">
        <v>4</v>
      </c>
    </row>
    <row r="1831" spans="1:5" x14ac:dyDescent="0.25">
      <c r="A1831">
        <v>2090</v>
      </c>
      <c r="D1831" s="4">
        <v>3</v>
      </c>
      <c r="E1831" s="3">
        <v>4</v>
      </c>
    </row>
    <row r="1832" spans="1:5" x14ac:dyDescent="0.25">
      <c r="A1832">
        <v>2091</v>
      </c>
      <c r="D1832" s="4">
        <v>3</v>
      </c>
      <c r="E1832" s="3">
        <v>4</v>
      </c>
    </row>
    <row r="1833" spans="1:5" x14ac:dyDescent="0.25">
      <c r="A1833">
        <v>2092</v>
      </c>
      <c r="D1833" s="4">
        <v>3</v>
      </c>
      <c r="E1833" s="3">
        <v>4</v>
      </c>
    </row>
    <row r="1834" spans="1:5" x14ac:dyDescent="0.25">
      <c r="A1834">
        <v>2093</v>
      </c>
      <c r="D1834" s="4">
        <v>3</v>
      </c>
      <c r="E1834" s="3">
        <v>4</v>
      </c>
    </row>
    <row r="1835" spans="1:5" x14ac:dyDescent="0.25">
      <c r="A1835">
        <v>2094</v>
      </c>
    </row>
    <row r="1836" spans="1:5" x14ac:dyDescent="0.25">
      <c r="A1836">
        <v>2095</v>
      </c>
    </row>
    <row r="1837" spans="1:5" x14ac:dyDescent="0.25">
      <c r="A1837">
        <v>2096</v>
      </c>
      <c r="C1837" s="5">
        <v>2</v>
      </c>
    </row>
    <row r="1838" spans="1:5" x14ac:dyDescent="0.25">
      <c r="A1838">
        <v>2097</v>
      </c>
      <c r="C1838" s="5">
        <v>2</v>
      </c>
    </row>
    <row r="1839" spans="1:5" x14ac:dyDescent="0.25">
      <c r="A1839">
        <v>2098</v>
      </c>
      <c r="C1839" s="5">
        <v>2</v>
      </c>
    </row>
    <row r="1840" spans="1:5" x14ac:dyDescent="0.25">
      <c r="A1840">
        <v>2099</v>
      </c>
      <c r="C1840" s="5">
        <v>2</v>
      </c>
    </row>
    <row r="1841" spans="1:5" x14ac:dyDescent="0.25">
      <c r="A1841">
        <v>2100</v>
      </c>
      <c r="B1841" s="2">
        <v>1</v>
      </c>
      <c r="C1841" s="5">
        <v>2</v>
      </c>
    </row>
    <row r="1842" spans="1:5" x14ac:dyDescent="0.25">
      <c r="A1842">
        <v>2101</v>
      </c>
      <c r="B1842" s="2">
        <v>1</v>
      </c>
      <c r="C1842" s="5">
        <v>2</v>
      </c>
    </row>
    <row r="1843" spans="1:5" x14ac:dyDescent="0.25">
      <c r="A1843">
        <v>2102</v>
      </c>
      <c r="B1843" s="2">
        <v>1</v>
      </c>
      <c r="C1843" s="5">
        <v>2</v>
      </c>
    </row>
    <row r="1844" spans="1:5" x14ac:dyDescent="0.25">
      <c r="A1844">
        <v>2103</v>
      </c>
      <c r="B1844" s="2">
        <v>1</v>
      </c>
      <c r="C1844" s="5">
        <v>2</v>
      </c>
    </row>
    <row r="1845" spans="1:5" x14ac:dyDescent="0.25">
      <c r="A1845">
        <v>2104</v>
      </c>
      <c r="B1845" s="2">
        <v>1</v>
      </c>
    </row>
    <row r="1846" spans="1:5" x14ac:dyDescent="0.25">
      <c r="A1846">
        <v>2105</v>
      </c>
      <c r="B1846" s="2">
        <v>1</v>
      </c>
    </row>
    <row r="1847" spans="1:5" x14ac:dyDescent="0.25">
      <c r="A1847">
        <v>2106</v>
      </c>
      <c r="B1847" s="2">
        <v>1</v>
      </c>
    </row>
    <row r="1848" spans="1:5" x14ac:dyDescent="0.25">
      <c r="A1848">
        <v>2107</v>
      </c>
      <c r="B1848" s="2">
        <v>1</v>
      </c>
    </row>
    <row r="1849" spans="1:5" x14ac:dyDescent="0.25">
      <c r="A1849">
        <v>2108</v>
      </c>
      <c r="D1849" s="4">
        <v>3</v>
      </c>
      <c r="E1849" s="3">
        <v>4</v>
      </c>
    </row>
    <row r="1850" spans="1:5" x14ac:dyDescent="0.25">
      <c r="A1850">
        <v>2109</v>
      </c>
      <c r="D1850" s="4">
        <v>3</v>
      </c>
      <c r="E1850" s="3">
        <v>4</v>
      </c>
    </row>
    <row r="1851" spans="1:5" x14ac:dyDescent="0.25">
      <c r="A1851">
        <v>2110</v>
      </c>
      <c r="D1851" s="4">
        <v>3</v>
      </c>
      <c r="E1851" s="3">
        <v>4</v>
      </c>
    </row>
    <row r="1852" spans="1:5" x14ac:dyDescent="0.25">
      <c r="A1852">
        <v>2111</v>
      </c>
      <c r="D1852" s="4">
        <v>3</v>
      </c>
      <c r="E1852" s="3">
        <v>4</v>
      </c>
    </row>
    <row r="1853" spans="1:5" x14ac:dyDescent="0.25">
      <c r="A1853">
        <v>2112</v>
      </c>
      <c r="D1853" s="4">
        <v>3</v>
      </c>
      <c r="E1853" s="3">
        <v>4</v>
      </c>
    </row>
    <row r="1854" spans="1:5" x14ac:dyDescent="0.25">
      <c r="A1854">
        <v>2113</v>
      </c>
      <c r="D1854" s="4">
        <v>3</v>
      </c>
      <c r="E1854" s="3">
        <v>4</v>
      </c>
    </row>
    <row r="1855" spans="1:5" x14ac:dyDescent="0.25">
      <c r="A1855">
        <v>2114</v>
      </c>
      <c r="D1855" s="4">
        <v>3</v>
      </c>
      <c r="E1855" s="3">
        <v>4</v>
      </c>
    </row>
    <row r="1856" spans="1:5" x14ac:dyDescent="0.25">
      <c r="A1856">
        <v>2115</v>
      </c>
      <c r="D1856" s="4">
        <v>3</v>
      </c>
      <c r="E1856" s="3">
        <v>4</v>
      </c>
    </row>
    <row r="1857" spans="1:5" x14ac:dyDescent="0.25">
      <c r="A1857">
        <v>2116</v>
      </c>
      <c r="D1857" s="4">
        <v>3</v>
      </c>
      <c r="E1857" s="3">
        <v>4</v>
      </c>
    </row>
    <row r="1858" spans="1:5" x14ac:dyDescent="0.25">
      <c r="A1858">
        <v>2117</v>
      </c>
    </row>
    <row r="1859" spans="1:5" x14ac:dyDescent="0.25">
      <c r="A1859">
        <v>2118</v>
      </c>
    </row>
    <row r="1860" spans="1:5" x14ac:dyDescent="0.25">
      <c r="A1860">
        <v>2119</v>
      </c>
      <c r="C1860" s="5">
        <v>2</v>
      </c>
    </row>
    <row r="1861" spans="1:5" x14ac:dyDescent="0.25">
      <c r="A1861">
        <v>2120</v>
      </c>
      <c r="C1861" s="5">
        <v>2</v>
      </c>
    </row>
    <row r="1862" spans="1:5" x14ac:dyDescent="0.25">
      <c r="A1862">
        <v>2121</v>
      </c>
      <c r="C1862" s="5">
        <v>2</v>
      </c>
    </row>
    <row r="1863" spans="1:5" x14ac:dyDescent="0.25">
      <c r="A1863">
        <v>2122</v>
      </c>
      <c r="C1863" s="5">
        <v>2</v>
      </c>
    </row>
    <row r="1864" spans="1:5" x14ac:dyDescent="0.25">
      <c r="A1864">
        <v>2123</v>
      </c>
      <c r="B1864" s="2">
        <v>1</v>
      </c>
      <c r="C1864" s="5">
        <v>2</v>
      </c>
    </row>
    <row r="1865" spans="1:5" x14ac:dyDescent="0.25">
      <c r="A1865">
        <v>2124</v>
      </c>
      <c r="B1865" s="2">
        <v>1</v>
      </c>
      <c r="C1865" s="5">
        <v>2</v>
      </c>
    </row>
    <row r="1866" spans="1:5" x14ac:dyDescent="0.25">
      <c r="A1866">
        <v>2125</v>
      </c>
      <c r="B1866" s="2">
        <v>1</v>
      </c>
      <c r="C1866" s="5">
        <v>2</v>
      </c>
    </row>
    <row r="1867" spans="1:5" x14ac:dyDescent="0.25">
      <c r="A1867">
        <v>2126</v>
      </c>
      <c r="B1867" s="2">
        <v>1</v>
      </c>
      <c r="C1867" s="5">
        <v>2</v>
      </c>
    </row>
    <row r="1868" spans="1:5" x14ac:dyDescent="0.25">
      <c r="A1868">
        <v>2127</v>
      </c>
      <c r="B1868" s="2">
        <v>1</v>
      </c>
      <c r="C1868" s="5">
        <v>2</v>
      </c>
    </row>
    <row r="1869" spans="1:5" x14ac:dyDescent="0.25">
      <c r="A1869">
        <v>2128</v>
      </c>
      <c r="B1869" s="2">
        <v>1</v>
      </c>
    </row>
    <row r="1870" spans="1:5" x14ac:dyDescent="0.25">
      <c r="A1870">
        <v>2129</v>
      </c>
      <c r="B1870" s="2">
        <v>1</v>
      </c>
    </row>
    <row r="1871" spans="1:5" x14ac:dyDescent="0.25">
      <c r="A1871">
        <v>2130</v>
      </c>
      <c r="B1871" s="2">
        <v>1</v>
      </c>
    </row>
    <row r="1872" spans="1:5" x14ac:dyDescent="0.25">
      <c r="A1872">
        <v>2131</v>
      </c>
      <c r="B1872" s="2">
        <v>1</v>
      </c>
    </row>
    <row r="1873" spans="1:5" x14ac:dyDescent="0.25">
      <c r="A1873">
        <v>2132</v>
      </c>
      <c r="D1873" s="4">
        <v>3</v>
      </c>
      <c r="E1873" s="3">
        <v>4</v>
      </c>
    </row>
    <row r="1874" spans="1:5" x14ac:dyDescent="0.25">
      <c r="A1874">
        <v>2133</v>
      </c>
      <c r="D1874" s="4">
        <v>3</v>
      </c>
      <c r="E1874" s="3">
        <v>4</v>
      </c>
    </row>
    <row r="1875" spans="1:5" x14ac:dyDescent="0.25">
      <c r="A1875">
        <v>2134</v>
      </c>
      <c r="D1875" s="4">
        <v>3</v>
      </c>
      <c r="E1875" s="3">
        <v>4</v>
      </c>
    </row>
    <row r="1876" spans="1:5" x14ac:dyDescent="0.25">
      <c r="A1876">
        <v>2135</v>
      </c>
      <c r="D1876" s="4">
        <v>3</v>
      </c>
      <c r="E1876" s="3">
        <v>4</v>
      </c>
    </row>
    <row r="1877" spans="1:5" x14ac:dyDescent="0.25">
      <c r="A1877">
        <v>2136</v>
      </c>
      <c r="D1877" s="4">
        <v>3</v>
      </c>
      <c r="E1877" s="3">
        <v>4</v>
      </c>
    </row>
    <row r="1878" spans="1:5" x14ac:dyDescent="0.25">
      <c r="A1878">
        <v>2137</v>
      </c>
      <c r="D1878" s="4">
        <v>3</v>
      </c>
      <c r="E1878" s="3">
        <v>4</v>
      </c>
    </row>
    <row r="1879" spans="1:5" x14ac:dyDescent="0.25">
      <c r="A1879">
        <v>2138</v>
      </c>
      <c r="D1879" s="4">
        <v>3</v>
      </c>
      <c r="E1879" s="3">
        <v>4</v>
      </c>
    </row>
    <row r="1880" spans="1:5" x14ac:dyDescent="0.25">
      <c r="A1880">
        <v>2139</v>
      </c>
      <c r="D1880" s="4">
        <v>3</v>
      </c>
      <c r="E1880" s="3">
        <v>4</v>
      </c>
    </row>
    <row r="1881" spans="1:5" x14ac:dyDescent="0.25">
      <c r="A1881">
        <v>2140</v>
      </c>
      <c r="C1881" s="5">
        <v>2</v>
      </c>
      <c r="D1881" s="4">
        <v>3</v>
      </c>
    </row>
    <row r="1882" spans="1:5" x14ac:dyDescent="0.25">
      <c r="A1882">
        <v>2141</v>
      </c>
      <c r="C1882" s="5">
        <v>2</v>
      </c>
    </row>
    <row r="1883" spans="1:5" x14ac:dyDescent="0.25">
      <c r="A1883">
        <v>2142</v>
      </c>
      <c r="C1883" s="5">
        <v>2</v>
      </c>
    </row>
    <row r="1884" spans="1:5" x14ac:dyDescent="0.25">
      <c r="A1884">
        <v>2143</v>
      </c>
      <c r="C1884" s="5">
        <v>2</v>
      </c>
    </row>
    <row r="1885" spans="1:5" x14ac:dyDescent="0.25">
      <c r="A1885">
        <v>2144</v>
      </c>
      <c r="C1885" s="5">
        <v>2</v>
      </c>
    </row>
    <row r="1886" spans="1:5" x14ac:dyDescent="0.25">
      <c r="A1886">
        <v>2145</v>
      </c>
      <c r="C1886" s="5">
        <v>2</v>
      </c>
    </row>
    <row r="1887" spans="1:5" x14ac:dyDescent="0.25">
      <c r="A1887">
        <v>2146</v>
      </c>
      <c r="B1887" s="2">
        <v>1</v>
      </c>
      <c r="C1887" s="5">
        <v>2</v>
      </c>
    </row>
    <row r="1888" spans="1:5" x14ac:dyDescent="0.25">
      <c r="A1888">
        <v>2147</v>
      </c>
      <c r="B1888" s="2">
        <v>1</v>
      </c>
      <c r="C1888" s="5">
        <v>2</v>
      </c>
    </row>
    <row r="1889" spans="1:5" x14ac:dyDescent="0.25">
      <c r="A1889">
        <v>2148</v>
      </c>
      <c r="B1889" s="2">
        <v>1</v>
      </c>
      <c r="C1889" s="5">
        <v>2</v>
      </c>
    </row>
    <row r="1890" spans="1:5" x14ac:dyDescent="0.25">
      <c r="A1890">
        <v>2149</v>
      </c>
      <c r="B1890" s="2">
        <v>1</v>
      </c>
    </row>
    <row r="1891" spans="1:5" x14ac:dyDescent="0.25">
      <c r="A1891">
        <v>2150</v>
      </c>
      <c r="B1891" s="2">
        <v>1</v>
      </c>
    </row>
    <row r="1892" spans="1:5" x14ac:dyDescent="0.25">
      <c r="A1892">
        <v>2151</v>
      </c>
      <c r="B1892" s="2">
        <v>1</v>
      </c>
    </row>
    <row r="1893" spans="1:5" x14ac:dyDescent="0.25">
      <c r="A1893">
        <v>2152</v>
      </c>
      <c r="B1893" s="2">
        <v>1</v>
      </c>
    </row>
    <row r="1894" spans="1:5" x14ac:dyDescent="0.25">
      <c r="A1894">
        <v>2153</v>
      </c>
      <c r="B1894" s="2">
        <v>1</v>
      </c>
    </row>
    <row r="1895" spans="1:5" x14ac:dyDescent="0.25">
      <c r="A1895">
        <v>2154</v>
      </c>
      <c r="E1895" s="3">
        <v>4</v>
      </c>
    </row>
    <row r="1896" spans="1:5" x14ac:dyDescent="0.25">
      <c r="A1896">
        <v>2155</v>
      </c>
      <c r="D1896" s="4">
        <v>3</v>
      </c>
      <c r="E1896" s="3">
        <v>4</v>
      </c>
    </row>
    <row r="1897" spans="1:5" x14ac:dyDescent="0.25">
      <c r="A1897">
        <v>2156</v>
      </c>
      <c r="D1897" s="4">
        <v>3</v>
      </c>
      <c r="E1897" s="3">
        <v>4</v>
      </c>
    </row>
    <row r="1898" spans="1:5" x14ac:dyDescent="0.25">
      <c r="A1898">
        <v>2157</v>
      </c>
      <c r="D1898" s="4">
        <v>3</v>
      </c>
      <c r="E1898" s="3">
        <v>4</v>
      </c>
    </row>
    <row r="1899" spans="1:5" x14ac:dyDescent="0.25">
      <c r="A1899">
        <v>2158</v>
      </c>
      <c r="D1899" s="4">
        <v>3</v>
      </c>
      <c r="E1899" s="3">
        <v>4</v>
      </c>
    </row>
    <row r="1900" spans="1:5" x14ac:dyDescent="0.25">
      <c r="A1900">
        <v>2159</v>
      </c>
      <c r="D1900" s="4">
        <v>3</v>
      </c>
      <c r="E1900" s="3">
        <v>4</v>
      </c>
    </row>
    <row r="1901" spans="1:5" x14ac:dyDescent="0.25">
      <c r="A1901">
        <v>2160</v>
      </c>
      <c r="D1901" s="4">
        <v>3</v>
      </c>
      <c r="E1901" s="3">
        <v>4</v>
      </c>
    </row>
    <row r="1902" spans="1:5" x14ac:dyDescent="0.25">
      <c r="A1902">
        <v>2161</v>
      </c>
      <c r="D1902" s="4">
        <v>3</v>
      </c>
      <c r="E1902" s="3">
        <v>4</v>
      </c>
    </row>
    <row r="1903" spans="1:5" x14ac:dyDescent="0.25">
      <c r="A1903">
        <v>2162</v>
      </c>
      <c r="D1903" s="4">
        <v>3</v>
      </c>
      <c r="E1903" s="3">
        <v>4</v>
      </c>
    </row>
    <row r="1904" spans="1:5" x14ac:dyDescent="0.25">
      <c r="A1904">
        <v>2163</v>
      </c>
      <c r="C1904" s="5">
        <v>2</v>
      </c>
      <c r="D1904" s="4">
        <v>3</v>
      </c>
    </row>
    <row r="1905" spans="1:5" x14ac:dyDescent="0.25">
      <c r="A1905">
        <v>2164</v>
      </c>
      <c r="C1905" s="5">
        <v>2</v>
      </c>
    </row>
    <row r="1906" spans="1:5" x14ac:dyDescent="0.25">
      <c r="A1906">
        <v>2165</v>
      </c>
      <c r="C1906" s="5">
        <v>2</v>
      </c>
    </row>
    <row r="1907" spans="1:5" x14ac:dyDescent="0.25">
      <c r="A1907">
        <v>2166</v>
      </c>
      <c r="C1907" s="5">
        <v>2</v>
      </c>
    </row>
    <row r="1908" spans="1:5" x14ac:dyDescent="0.25">
      <c r="A1908">
        <v>2167</v>
      </c>
      <c r="C1908" s="5">
        <v>2</v>
      </c>
    </row>
    <row r="1909" spans="1:5" x14ac:dyDescent="0.25">
      <c r="A1909">
        <v>2168</v>
      </c>
      <c r="C1909" s="5">
        <v>2</v>
      </c>
    </row>
    <row r="1910" spans="1:5" x14ac:dyDescent="0.25">
      <c r="A1910">
        <v>2169</v>
      </c>
      <c r="C1910" s="5">
        <v>2</v>
      </c>
    </row>
    <row r="1911" spans="1:5" x14ac:dyDescent="0.25">
      <c r="A1911">
        <v>2170</v>
      </c>
      <c r="B1911" s="2">
        <v>1</v>
      </c>
      <c r="C1911" s="5">
        <v>2</v>
      </c>
    </row>
    <row r="1912" spans="1:5" x14ac:dyDescent="0.25">
      <c r="A1912">
        <v>2171</v>
      </c>
      <c r="B1912" s="2">
        <v>1</v>
      </c>
      <c r="C1912" s="5">
        <v>2</v>
      </c>
    </row>
    <row r="1913" spans="1:5" x14ac:dyDescent="0.25">
      <c r="A1913">
        <v>2172</v>
      </c>
      <c r="B1913" s="2">
        <v>1</v>
      </c>
      <c r="C1913" s="5">
        <v>2</v>
      </c>
    </row>
    <row r="1914" spans="1:5" x14ac:dyDescent="0.25">
      <c r="A1914">
        <v>2173</v>
      </c>
      <c r="B1914" s="2">
        <v>1</v>
      </c>
      <c r="C1914" s="5">
        <v>2</v>
      </c>
    </row>
    <row r="1915" spans="1:5" x14ac:dyDescent="0.25">
      <c r="A1915">
        <v>2174</v>
      </c>
      <c r="B1915" s="2">
        <v>1</v>
      </c>
    </row>
    <row r="1916" spans="1:5" x14ac:dyDescent="0.25">
      <c r="A1916">
        <v>2175</v>
      </c>
      <c r="B1916" s="2">
        <v>1</v>
      </c>
    </row>
    <row r="1917" spans="1:5" x14ac:dyDescent="0.25">
      <c r="A1917">
        <v>2176</v>
      </c>
      <c r="B1917" s="2">
        <v>1</v>
      </c>
    </row>
    <row r="1918" spans="1:5" x14ac:dyDescent="0.25">
      <c r="A1918">
        <v>2177</v>
      </c>
      <c r="B1918" s="2">
        <v>1</v>
      </c>
      <c r="E1918" s="3">
        <v>4</v>
      </c>
    </row>
    <row r="1919" spans="1:5" x14ac:dyDescent="0.25">
      <c r="A1919">
        <v>2178</v>
      </c>
      <c r="B1919" s="2">
        <v>1</v>
      </c>
      <c r="D1919" s="4">
        <v>3</v>
      </c>
      <c r="E1919" s="3">
        <v>4</v>
      </c>
    </row>
    <row r="1920" spans="1:5" x14ac:dyDescent="0.25">
      <c r="A1920">
        <v>2179</v>
      </c>
      <c r="D1920" s="4">
        <v>3</v>
      </c>
      <c r="E1920" s="3">
        <v>4</v>
      </c>
    </row>
    <row r="1921" spans="1:5" x14ac:dyDescent="0.25">
      <c r="A1921">
        <v>2180</v>
      </c>
      <c r="D1921" s="4">
        <v>3</v>
      </c>
      <c r="E1921" s="3">
        <v>4</v>
      </c>
    </row>
    <row r="1922" spans="1:5" x14ac:dyDescent="0.25">
      <c r="A1922">
        <v>2181</v>
      </c>
      <c r="D1922" s="4">
        <v>3</v>
      </c>
      <c r="E1922" s="3">
        <v>4</v>
      </c>
    </row>
    <row r="1923" spans="1:5" x14ac:dyDescent="0.25">
      <c r="A1923">
        <v>2182</v>
      </c>
      <c r="D1923" s="4">
        <v>3</v>
      </c>
      <c r="E1923" s="3">
        <v>4</v>
      </c>
    </row>
    <row r="1924" spans="1:5" x14ac:dyDescent="0.25">
      <c r="A1924">
        <v>2183</v>
      </c>
      <c r="D1924" s="4">
        <v>3</v>
      </c>
      <c r="E1924" s="3">
        <v>4</v>
      </c>
    </row>
    <row r="1925" spans="1:5" x14ac:dyDescent="0.25">
      <c r="A1925">
        <v>2184</v>
      </c>
      <c r="D1925" s="4">
        <v>3</v>
      </c>
      <c r="E1925" s="3">
        <v>4</v>
      </c>
    </row>
    <row r="1926" spans="1:5" x14ac:dyDescent="0.25">
      <c r="A1926">
        <v>2185</v>
      </c>
      <c r="C1926" s="5">
        <v>2</v>
      </c>
      <c r="D1926" s="4">
        <v>3</v>
      </c>
      <c r="E1926" s="3">
        <v>4</v>
      </c>
    </row>
    <row r="1927" spans="1:5" x14ac:dyDescent="0.25">
      <c r="A1927">
        <v>2186</v>
      </c>
      <c r="C1927" s="5">
        <v>2</v>
      </c>
      <c r="D1927" s="4">
        <v>3</v>
      </c>
    </row>
    <row r="1928" spans="1:5" x14ac:dyDescent="0.25">
      <c r="A1928">
        <v>2187</v>
      </c>
      <c r="C1928" s="5">
        <v>2</v>
      </c>
      <c r="D1928" s="4">
        <v>3</v>
      </c>
    </row>
    <row r="1929" spans="1:5" x14ac:dyDescent="0.25">
      <c r="A1929">
        <v>2188</v>
      </c>
      <c r="C1929" s="5">
        <v>2</v>
      </c>
    </row>
    <row r="1930" spans="1:5" x14ac:dyDescent="0.25">
      <c r="A1930">
        <v>2189</v>
      </c>
      <c r="C1930" s="5">
        <v>2</v>
      </c>
    </row>
    <row r="1931" spans="1:5" x14ac:dyDescent="0.25">
      <c r="A1931">
        <v>2190</v>
      </c>
      <c r="C1931" s="5">
        <v>2</v>
      </c>
    </row>
    <row r="1932" spans="1:5" x14ac:dyDescent="0.25">
      <c r="A1932">
        <v>2191</v>
      </c>
      <c r="C1932" s="5">
        <v>2</v>
      </c>
    </row>
    <row r="1933" spans="1:5" x14ac:dyDescent="0.25">
      <c r="A1933">
        <v>2192</v>
      </c>
      <c r="C1933" s="5">
        <v>2</v>
      </c>
    </row>
    <row r="1934" spans="1:5" x14ac:dyDescent="0.25">
      <c r="A1934">
        <v>2193</v>
      </c>
      <c r="B1934" s="2">
        <v>1</v>
      </c>
      <c r="C1934" s="5">
        <v>2</v>
      </c>
    </row>
    <row r="1935" spans="1:5" x14ac:dyDescent="0.25">
      <c r="A1935">
        <v>2194</v>
      </c>
      <c r="B1935" s="2">
        <v>1</v>
      </c>
      <c r="C1935" s="5">
        <v>2</v>
      </c>
    </row>
    <row r="1936" spans="1:5" x14ac:dyDescent="0.25">
      <c r="A1936">
        <v>2195</v>
      </c>
      <c r="B1936" s="2">
        <v>1</v>
      </c>
    </row>
    <row r="1937" spans="1:6" x14ac:dyDescent="0.25">
      <c r="A1937">
        <v>2196</v>
      </c>
      <c r="B1937" s="2">
        <v>1</v>
      </c>
    </row>
    <row r="1938" spans="1:6" x14ac:dyDescent="0.25">
      <c r="A1938">
        <v>2197</v>
      </c>
      <c r="B1938" s="2">
        <v>1</v>
      </c>
    </row>
    <row r="1939" spans="1:6" x14ac:dyDescent="0.25">
      <c r="A1939">
        <v>2198</v>
      </c>
      <c r="B1939" s="2">
        <v>1</v>
      </c>
    </row>
    <row r="1940" spans="1:6" x14ac:dyDescent="0.25">
      <c r="A1940">
        <v>2199</v>
      </c>
      <c r="B1940" s="2">
        <v>1</v>
      </c>
    </row>
    <row r="1941" spans="1:6" x14ac:dyDescent="0.25">
      <c r="A1941">
        <v>2200</v>
      </c>
      <c r="B1941" s="2">
        <v>1</v>
      </c>
    </row>
    <row r="1942" spans="1:6" x14ac:dyDescent="0.25">
      <c r="A1942">
        <v>2201</v>
      </c>
      <c r="B1942" s="2">
        <v>1</v>
      </c>
      <c r="E1942" s="3">
        <v>4</v>
      </c>
    </row>
    <row r="1943" spans="1:6" x14ac:dyDescent="0.25">
      <c r="A1943">
        <v>2202</v>
      </c>
      <c r="B1943" s="2">
        <v>1</v>
      </c>
      <c r="E1943" s="3">
        <v>4</v>
      </c>
    </row>
    <row r="1944" spans="1:6" x14ac:dyDescent="0.25">
      <c r="A1944">
        <v>2203</v>
      </c>
      <c r="B1944" s="2">
        <v>1</v>
      </c>
      <c r="E1944" s="3">
        <v>4</v>
      </c>
    </row>
    <row r="1945" spans="1:6" x14ac:dyDescent="0.25">
      <c r="A1945">
        <v>2204</v>
      </c>
      <c r="D1945" s="4">
        <v>3</v>
      </c>
      <c r="E1945" s="3">
        <v>4</v>
      </c>
    </row>
    <row r="1946" spans="1:6" x14ac:dyDescent="0.25">
      <c r="A1946">
        <v>2205</v>
      </c>
      <c r="D1946" s="4">
        <v>3</v>
      </c>
      <c r="E1946" s="3">
        <v>4</v>
      </c>
      <c r="F1946" t="s">
        <v>22</v>
      </c>
    </row>
    <row r="1947" spans="1:6" x14ac:dyDescent="0.25">
      <c r="A1947">
        <v>2235</v>
      </c>
    </row>
    <row r="1948" spans="1:6" x14ac:dyDescent="0.25">
      <c r="A1948">
        <v>2236</v>
      </c>
    </row>
    <row r="1949" spans="1:6" x14ac:dyDescent="0.25">
      <c r="A1949">
        <v>2237</v>
      </c>
      <c r="F1949" t="s">
        <v>22</v>
      </c>
    </row>
    <row r="1950" spans="1:6" x14ac:dyDescent="0.25">
      <c r="A1950">
        <v>2238</v>
      </c>
      <c r="C1950" s="5">
        <v>2</v>
      </c>
    </row>
    <row r="1951" spans="1:6" x14ac:dyDescent="0.25">
      <c r="A1951">
        <v>2239</v>
      </c>
      <c r="C1951" s="5">
        <v>2</v>
      </c>
    </row>
    <row r="1952" spans="1:6" x14ac:dyDescent="0.25">
      <c r="A1952">
        <v>2240</v>
      </c>
      <c r="C1952" s="5">
        <v>2</v>
      </c>
    </row>
    <row r="1953" spans="1:5" x14ac:dyDescent="0.25">
      <c r="A1953">
        <v>2241</v>
      </c>
      <c r="C1953" s="5">
        <v>2</v>
      </c>
    </row>
    <row r="1954" spans="1:5" x14ac:dyDescent="0.25">
      <c r="A1954">
        <v>2242</v>
      </c>
      <c r="C1954" s="5">
        <v>2</v>
      </c>
    </row>
    <row r="1955" spans="1:5" x14ac:dyDescent="0.25">
      <c r="A1955">
        <v>2243</v>
      </c>
      <c r="C1955" s="5">
        <v>2</v>
      </c>
    </row>
    <row r="1956" spans="1:5" x14ac:dyDescent="0.25">
      <c r="A1956">
        <v>2244</v>
      </c>
      <c r="C1956" s="5">
        <v>2</v>
      </c>
    </row>
    <row r="1957" spans="1:5" x14ac:dyDescent="0.25">
      <c r="A1957">
        <v>2245</v>
      </c>
      <c r="C1957" s="5">
        <v>2</v>
      </c>
      <c r="D1957" s="4">
        <v>3</v>
      </c>
    </row>
    <row r="1958" spans="1:5" x14ac:dyDescent="0.25">
      <c r="A1958">
        <v>2246</v>
      </c>
      <c r="C1958" s="5">
        <v>2</v>
      </c>
      <c r="D1958" s="4">
        <v>3</v>
      </c>
    </row>
    <row r="1959" spans="1:5" x14ac:dyDescent="0.25">
      <c r="A1959">
        <v>2247</v>
      </c>
      <c r="C1959" s="5">
        <v>2</v>
      </c>
      <c r="D1959" s="4">
        <v>3</v>
      </c>
    </row>
    <row r="1960" spans="1:5" x14ac:dyDescent="0.25">
      <c r="A1960">
        <v>2248</v>
      </c>
      <c r="D1960" s="4">
        <v>3</v>
      </c>
      <c r="E1960" s="3">
        <v>4</v>
      </c>
    </row>
    <row r="1961" spans="1:5" x14ac:dyDescent="0.25">
      <c r="A1961">
        <v>2249</v>
      </c>
      <c r="D1961" s="4">
        <v>3</v>
      </c>
      <c r="E1961" s="3">
        <v>4</v>
      </c>
    </row>
    <row r="1962" spans="1:5" x14ac:dyDescent="0.25">
      <c r="A1962">
        <v>2250</v>
      </c>
      <c r="D1962" s="4">
        <v>3</v>
      </c>
      <c r="E1962" s="3">
        <v>4</v>
      </c>
    </row>
    <row r="1963" spans="1:5" x14ac:dyDescent="0.25">
      <c r="A1963">
        <v>2251</v>
      </c>
      <c r="D1963" s="4">
        <v>3</v>
      </c>
      <c r="E1963" s="3">
        <v>4</v>
      </c>
    </row>
    <row r="1964" spans="1:5" x14ac:dyDescent="0.25">
      <c r="A1964">
        <v>2252</v>
      </c>
      <c r="D1964" s="4">
        <v>3</v>
      </c>
      <c r="E1964" s="3">
        <v>4</v>
      </c>
    </row>
    <row r="1965" spans="1:5" x14ac:dyDescent="0.25">
      <c r="A1965">
        <v>2253</v>
      </c>
      <c r="D1965" s="4">
        <v>3</v>
      </c>
      <c r="E1965" s="3">
        <v>4</v>
      </c>
    </row>
    <row r="1966" spans="1:5" x14ac:dyDescent="0.25">
      <c r="A1966">
        <v>2254</v>
      </c>
      <c r="D1966" s="4">
        <v>3</v>
      </c>
      <c r="E1966" s="3">
        <v>4</v>
      </c>
    </row>
    <row r="1967" spans="1:5" x14ac:dyDescent="0.25">
      <c r="A1967">
        <v>2255</v>
      </c>
      <c r="E1967" s="3">
        <v>4</v>
      </c>
    </row>
    <row r="1968" spans="1:5" x14ac:dyDescent="0.25">
      <c r="A1968">
        <v>2256</v>
      </c>
      <c r="E1968" s="3">
        <v>4</v>
      </c>
    </row>
    <row r="1969" spans="1:5" x14ac:dyDescent="0.25">
      <c r="A1969">
        <v>2257</v>
      </c>
      <c r="E1969" s="3">
        <v>4</v>
      </c>
    </row>
    <row r="1970" spans="1:5" x14ac:dyDescent="0.25">
      <c r="A1970">
        <v>2258</v>
      </c>
    </row>
    <row r="1971" spans="1:5" x14ac:dyDescent="0.25">
      <c r="A1971">
        <v>2259</v>
      </c>
    </row>
    <row r="1972" spans="1:5" x14ac:dyDescent="0.25">
      <c r="A1972">
        <v>2260</v>
      </c>
      <c r="C1972" s="5">
        <v>2</v>
      </c>
    </row>
    <row r="1973" spans="1:5" x14ac:dyDescent="0.25">
      <c r="A1973">
        <v>2261</v>
      </c>
      <c r="C1973" s="5">
        <v>2</v>
      </c>
    </row>
    <row r="1974" spans="1:5" x14ac:dyDescent="0.25">
      <c r="A1974">
        <v>2262</v>
      </c>
      <c r="C1974" s="5">
        <v>2</v>
      </c>
    </row>
    <row r="1975" spans="1:5" x14ac:dyDescent="0.25">
      <c r="A1975">
        <v>2263</v>
      </c>
      <c r="B1975" s="2">
        <v>1</v>
      </c>
      <c r="C1975" s="5">
        <v>2</v>
      </c>
    </row>
    <row r="1976" spans="1:5" x14ac:dyDescent="0.25">
      <c r="A1976">
        <v>2264</v>
      </c>
      <c r="B1976" s="2">
        <v>1</v>
      </c>
      <c r="C1976" s="5">
        <v>2</v>
      </c>
    </row>
    <row r="1977" spans="1:5" x14ac:dyDescent="0.25">
      <c r="A1977">
        <v>2265</v>
      </c>
      <c r="B1977" s="2">
        <v>1</v>
      </c>
      <c r="C1977" s="5">
        <v>2</v>
      </c>
    </row>
    <row r="1978" spans="1:5" x14ac:dyDescent="0.25">
      <c r="A1978">
        <v>2266</v>
      </c>
      <c r="B1978" s="2">
        <v>1</v>
      </c>
      <c r="C1978" s="5">
        <v>2</v>
      </c>
    </row>
    <row r="1979" spans="1:5" x14ac:dyDescent="0.25">
      <c r="A1979">
        <v>2267</v>
      </c>
      <c r="B1979" s="2">
        <v>1</v>
      </c>
      <c r="C1979" s="5">
        <v>2</v>
      </c>
    </row>
    <row r="1980" spans="1:5" x14ac:dyDescent="0.25">
      <c r="A1980">
        <v>2268</v>
      </c>
      <c r="B1980" s="2">
        <v>1</v>
      </c>
    </row>
    <row r="1981" spans="1:5" x14ac:dyDescent="0.25">
      <c r="A1981">
        <v>2269</v>
      </c>
      <c r="B1981" s="2">
        <v>1</v>
      </c>
    </row>
    <row r="1982" spans="1:5" x14ac:dyDescent="0.25">
      <c r="A1982">
        <v>2270</v>
      </c>
      <c r="B1982" s="2">
        <v>1</v>
      </c>
    </row>
    <row r="1983" spans="1:5" x14ac:dyDescent="0.25">
      <c r="A1983">
        <v>2271</v>
      </c>
      <c r="B1983" s="2">
        <v>1</v>
      </c>
      <c r="D1983" s="4">
        <v>3</v>
      </c>
      <c r="E1983" s="3">
        <v>4</v>
      </c>
    </row>
    <row r="1984" spans="1:5" x14ac:dyDescent="0.25">
      <c r="A1984">
        <v>2272</v>
      </c>
      <c r="D1984" s="4">
        <v>3</v>
      </c>
      <c r="E1984" s="3">
        <v>4</v>
      </c>
    </row>
    <row r="1985" spans="1:5" x14ac:dyDescent="0.25">
      <c r="A1985">
        <v>2273</v>
      </c>
      <c r="D1985" s="4">
        <v>3</v>
      </c>
      <c r="E1985" s="3">
        <v>4</v>
      </c>
    </row>
    <row r="1986" spans="1:5" x14ac:dyDescent="0.25">
      <c r="A1986">
        <v>2274</v>
      </c>
      <c r="D1986" s="4">
        <v>3</v>
      </c>
      <c r="E1986" s="3">
        <v>4</v>
      </c>
    </row>
    <row r="1987" spans="1:5" x14ac:dyDescent="0.25">
      <c r="A1987">
        <v>2275</v>
      </c>
      <c r="D1987" s="4">
        <v>3</v>
      </c>
      <c r="E1987" s="3">
        <v>4</v>
      </c>
    </row>
    <row r="1988" spans="1:5" x14ac:dyDescent="0.25">
      <c r="A1988">
        <v>2276</v>
      </c>
      <c r="D1988" s="4">
        <v>3</v>
      </c>
      <c r="E1988" s="3">
        <v>4</v>
      </c>
    </row>
    <row r="1989" spans="1:5" x14ac:dyDescent="0.25">
      <c r="A1989">
        <v>2277</v>
      </c>
      <c r="D1989" s="4">
        <v>3</v>
      </c>
      <c r="E1989" s="3">
        <v>4</v>
      </c>
    </row>
    <row r="1990" spans="1:5" x14ac:dyDescent="0.25">
      <c r="A1990">
        <v>2278</v>
      </c>
      <c r="D1990" s="4">
        <v>3</v>
      </c>
      <c r="E1990" s="3">
        <v>4</v>
      </c>
    </row>
    <row r="1991" spans="1:5" x14ac:dyDescent="0.25">
      <c r="A1991">
        <v>2279</v>
      </c>
      <c r="D1991" s="4">
        <v>3</v>
      </c>
      <c r="E1991" s="3">
        <v>4</v>
      </c>
    </row>
    <row r="1992" spans="1:5" x14ac:dyDescent="0.25">
      <c r="A1992">
        <v>2280</v>
      </c>
    </row>
    <row r="1993" spans="1:5" x14ac:dyDescent="0.25">
      <c r="A1993">
        <v>2281</v>
      </c>
      <c r="C1993" s="5">
        <v>2</v>
      </c>
    </row>
    <row r="1994" spans="1:5" x14ac:dyDescent="0.25">
      <c r="A1994">
        <v>2282</v>
      </c>
      <c r="C1994" s="5">
        <v>2</v>
      </c>
    </row>
    <row r="1995" spans="1:5" x14ac:dyDescent="0.25">
      <c r="A1995">
        <v>2283</v>
      </c>
      <c r="C1995" s="5">
        <v>2</v>
      </c>
    </row>
    <row r="1996" spans="1:5" x14ac:dyDescent="0.25">
      <c r="A1996">
        <v>2284</v>
      </c>
      <c r="C1996" s="5">
        <v>2</v>
      </c>
    </row>
    <row r="1997" spans="1:5" x14ac:dyDescent="0.25">
      <c r="A1997">
        <v>2285</v>
      </c>
      <c r="C1997" s="5">
        <v>2</v>
      </c>
    </row>
    <row r="1998" spans="1:5" x14ac:dyDescent="0.25">
      <c r="A1998">
        <v>2286</v>
      </c>
      <c r="B1998" s="2">
        <v>1</v>
      </c>
      <c r="C1998" s="5">
        <v>2</v>
      </c>
    </row>
    <row r="1999" spans="1:5" x14ac:dyDescent="0.25">
      <c r="A1999">
        <v>2287</v>
      </c>
      <c r="B1999" s="2">
        <v>1</v>
      </c>
      <c r="C1999" s="5">
        <v>2</v>
      </c>
    </row>
    <row r="2000" spans="1:5" x14ac:dyDescent="0.25">
      <c r="A2000">
        <v>2288</v>
      </c>
      <c r="B2000" s="2">
        <v>1</v>
      </c>
      <c r="C2000" s="5">
        <v>2</v>
      </c>
    </row>
    <row r="2001" spans="1:5" x14ac:dyDescent="0.25">
      <c r="A2001">
        <v>2289</v>
      </c>
      <c r="B2001" s="2">
        <v>1</v>
      </c>
      <c r="C2001" s="5">
        <v>2</v>
      </c>
    </row>
    <row r="2002" spans="1:5" x14ac:dyDescent="0.25">
      <c r="A2002">
        <v>2290</v>
      </c>
      <c r="B2002" s="2">
        <v>1</v>
      </c>
      <c r="C2002" s="5">
        <v>2</v>
      </c>
    </row>
    <row r="2003" spans="1:5" x14ac:dyDescent="0.25">
      <c r="A2003">
        <v>2291</v>
      </c>
      <c r="B2003" s="2">
        <v>1</v>
      </c>
    </row>
    <row r="2004" spans="1:5" x14ac:dyDescent="0.25">
      <c r="A2004">
        <v>2292</v>
      </c>
      <c r="B2004" s="2">
        <v>1</v>
      </c>
    </row>
    <row r="2005" spans="1:5" x14ac:dyDescent="0.25">
      <c r="A2005">
        <v>2293</v>
      </c>
      <c r="B2005" s="2">
        <v>1</v>
      </c>
      <c r="D2005" s="4">
        <v>3</v>
      </c>
    </row>
    <row r="2006" spans="1:5" x14ac:dyDescent="0.25">
      <c r="A2006">
        <v>2294</v>
      </c>
      <c r="B2006" s="2">
        <v>1</v>
      </c>
      <c r="D2006" s="4">
        <v>3</v>
      </c>
      <c r="E2006" s="3">
        <v>4</v>
      </c>
    </row>
    <row r="2007" spans="1:5" x14ac:dyDescent="0.25">
      <c r="A2007">
        <v>2295</v>
      </c>
      <c r="D2007" s="4">
        <v>3</v>
      </c>
      <c r="E2007" s="3">
        <v>4</v>
      </c>
    </row>
    <row r="2008" spans="1:5" x14ac:dyDescent="0.25">
      <c r="A2008">
        <v>2296</v>
      </c>
      <c r="D2008" s="4">
        <v>3</v>
      </c>
      <c r="E2008" s="3">
        <v>4</v>
      </c>
    </row>
    <row r="2009" spans="1:5" x14ac:dyDescent="0.25">
      <c r="A2009">
        <v>2297</v>
      </c>
      <c r="D2009" s="4">
        <v>3</v>
      </c>
      <c r="E2009" s="3">
        <v>4</v>
      </c>
    </row>
    <row r="2010" spans="1:5" x14ac:dyDescent="0.25">
      <c r="A2010">
        <v>2298</v>
      </c>
      <c r="D2010" s="4">
        <v>3</v>
      </c>
      <c r="E2010" s="3">
        <v>4</v>
      </c>
    </row>
    <row r="2011" spans="1:5" x14ac:dyDescent="0.25">
      <c r="A2011">
        <v>2299</v>
      </c>
      <c r="D2011" s="4">
        <v>3</v>
      </c>
      <c r="E2011" s="3">
        <v>4</v>
      </c>
    </row>
    <row r="2012" spans="1:5" x14ac:dyDescent="0.25">
      <c r="A2012">
        <v>2300</v>
      </c>
      <c r="D2012" s="4">
        <v>3</v>
      </c>
      <c r="E2012" s="3">
        <v>4</v>
      </c>
    </row>
    <row r="2013" spans="1:5" x14ac:dyDescent="0.25">
      <c r="A2013">
        <v>2301</v>
      </c>
      <c r="D2013" s="4">
        <v>3</v>
      </c>
      <c r="E2013" s="3">
        <v>4</v>
      </c>
    </row>
    <row r="2014" spans="1:5" x14ac:dyDescent="0.25">
      <c r="A2014">
        <v>2302</v>
      </c>
      <c r="D2014" s="4">
        <v>3</v>
      </c>
      <c r="E2014" s="3">
        <v>4</v>
      </c>
    </row>
    <row r="2015" spans="1:5" x14ac:dyDescent="0.25">
      <c r="A2015">
        <v>2303</v>
      </c>
    </row>
    <row r="2016" spans="1:5" x14ac:dyDescent="0.25">
      <c r="A2016">
        <v>2304</v>
      </c>
    </row>
    <row r="2017" spans="1:5" x14ac:dyDescent="0.25">
      <c r="A2017">
        <v>2305</v>
      </c>
      <c r="C2017" s="5">
        <v>2</v>
      </c>
    </row>
    <row r="2018" spans="1:5" x14ac:dyDescent="0.25">
      <c r="A2018">
        <v>2306</v>
      </c>
      <c r="C2018" s="5">
        <v>2</v>
      </c>
    </row>
    <row r="2019" spans="1:5" x14ac:dyDescent="0.25">
      <c r="A2019">
        <v>2307</v>
      </c>
      <c r="C2019" s="5">
        <v>2</v>
      </c>
    </row>
    <row r="2020" spans="1:5" x14ac:dyDescent="0.25">
      <c r="A2020">
        <v>2308</v>
      </c>
      <c r="C2020" s="5">
        <v>2</v>
      </c>
    </row>
    <row r="2021" spans="1:5" x14ac:dyDescent="0.25">
      <c r="A2021">
        <v>2309</v>
      </c>
      <c r="C2021" s="5">
        <v>2</v>
      </c>
    </row>
    <row r="2022" spans="1:5" x14ac:dyDescent="0.25">
      <c r="A2022">
        <v>2310</v>
      </c>
      <c r="C2022" s="5">
        <v>2</v>
      </c>
    </row>
    <row r="2023" spans="1:5" x14ac:dyDescent="0.25">
      <c r="A2023">
        <v>2311</v>
      </c>
      <c r="B2023" s="2">
        <v>1</v>
      </c>
      <c r="C2023" s="5">
        <v>2</v>
      </c>
    </row>
    <row r="2024" spans="1:5" x14ac:dyDescent="0.25">
      <c r="A2024">
        <v>2312</v>
      </c>
      <c r="B2024" s="2">
        <v>1</v>
      </c>
      <c r="C2024" s="5">
        <v>2</v>
      </c>
    </row>
    <row r="2025" spans="1:5" x14ac:dyDescent="0.25">
      <c r="A2025">
        <v>2313</v>
      </c>
      <c r="B2025" s="2">
        <v>1</v>
      </c>
      <c r="C2025" s="5">
        <v>2</v>
      </c>
    </row>
    <row r="2026" spans="1:5" x14ac:dyDescent="0.25">
      <c r="A2026">
        <v>2314</v>
      </c>
      <c r="B2026" s="2">
        <v>1</v>
      </c>
    </row>
    <row r="2027" spans="1:5" x14ac:dyDescent="0.25">
      <c r="A2027">
        <v>2315</v>
      </c>
      <c r="B2027" s="2">
        <v>1</v>
      </c>
    </row>
    <row r="2028" spans="1:5" x14ac:dyDescent="0.25">
      <c r="A2028">
        <v>2316</v>
      </c>
      <c r="B2028" s="2">
        <v>1</v>
      </c>
    </row>
    <row r="2029" spans="1:5" x14ac:dyDescent="0.25">
      <c r="A2029">
        <v>2317</v>
      </c>
      <c r="B2029" s="2">
        <v>1</v>
      </c>
    </row>
    <row r="2030" spans="1:5" x14ac:dyDescent="0.25">
      <c r="A2030">
        <v>2318</v>
      </c>
      <c r="B2030" s="2">
        <v>1</v>
      </c>
      <c r="D2030" s="4">
        <v>3</v>
      </c>
      <c r="E2030" s="3">
        <v>4</v>
      </c>
    </row>
    <row r="2031" spans="1:5" x14ac:dyDescent="0.25">
      <c r="A2031">
        <v>2319</v>
      </c>
      <c r="D2031" s="4">
        <v>3</v>
      </c>
      <c r="E2031" s="3">
        <v>4</v>
      </c>
    </row>
    <row r="2032" spans="1:5" x14ac:dyDescent="0.25">
      <c r="A2032">
        <v>2320</v>
      </c>
      <c r="D2032" s="4">
        <v>3</v>
      </c>
      <c r="E2032" s="3">
        <v>4</v>
      </c>
    </row>
    <row r="2033" spans="1:5" x14ac:dyDescent="0.25">
      <c r="A2033">
        <v>2321</v>
      </c>
      <c r="D2033" s="4">
        <v>3</v>
      </c>
      <c r="E2033" s="3">
        <v>4</v>
      </c>
    </row>
    <row r="2034" spans="1:5" x14ac:dyDescent="0.25">
      <c r="A2034">
        <v>2322</v>
      </c>
      <c r="D2034" s="4">
        <v>3</v>
      </c>
      <c r="E2034" s="3">
        <v>4</v>
      </c>
    </row>
    <row r="2035" spans="1:5" x14ac:dyDescent="0.25">
      <c r="A2035">
        <v>2323</v>
      </c>
      <c r="D2035" s="4">
        <v>3</v>
      </c>
      <c r="E2035" s="3">
        <v>4</v>
      </c>
    </row>
    <row r="2036" spans="1:5" x14ac:dyDescent="0.25">
      <c r="A2036">
        <v>2324</v>
      </c>
      <c r="D2036" s="4">
        <v>3</v>
      </c>
      <c r="E2036" s="3">
        <v>4</v>
      </c>
    </row>
    <row r="2037" spans="1:5" x14ac:dyDescent="0.25">
      <c r="A2037">
        <v>2325</v>
      </c>
      <c r="D2037" s="4">
        <v>3</v>
      </c>
      <c r="E2037" s="3">
        <v>4</v>
      </c>
    </row>
    <row r="2038" spans="1:5" x14ac:dyDescent="0.25">
      <c r="A2038">
        <v>2326</v>
      </c>
      <c r="E2038" s="3">
        <v>4</v>
      </c>
    </row>
    <row r="2039" spans="1:5" x14ac:dyDescent="0.25">
      <c r="A2039">
        <v>2327</v>
      </c>
      <c r="C2039" s="5">
        <v>2</v>
      </c>
    </row>
    <row r="2040" spans="1:5" x14ac:dyDescent="0.25">
      <c r="A2040">
        <v>2328</v>
      </c>
      <c r="C2040" s="5">
        <v>2</v>
      </c>
    </row>
    <row r="2041" spans="1:5" x14ac:dyDescent="0.25">
      <c r="A2041">
        <v>2329</v>
      </c>
      <c r="C2041" s="5">
        <v>2</v>
      </c>
    </row>
    <row r="2042" spans="1:5" x14ac:dyDescent="0.25">
      <c r="A2042">
        <v>2330</v>
      </c>
      <c r="C2042" s="5">
        <v>2</v>
      </c>
    </row>
    <row r="2043" spans="1:5" x14ac:dyDescent="0.25">
      <c r="A2043">
        <v>2331</v>
      </c>
      <c r="C2043" s="5">
        <v>2</v>
      </c>
    </row>
    <row r="2044" spans="1:5" x14ac:dyDescent="0.25">
      <c r="A2044">
        <v>2332</v>
      </c>
      <c r="C2044" s="5">
        <v>2</v>
      </c>
    </row>
    <row r="2045" spans="1:5" x14ac:dyDescent="0.25">
      <c r="A2045">
        <v>2333</v>
      </c>
      <c r="B2045" s="2">
        <v>1</v>
      </c>
      <c r="C2045" s="5">
        <v>2</v>
      </c>
    </row>
    <row r="2046" spans="1:5" x14ac:dyDescent="0.25">
      <c r="A2046">
        <v>2334</v>
      </c>
      <c r="B2046" s="2">
        <v>1</v>
      </c>
      <c r="C2046" s="5">
        <v>2</v>
      </c>
    </row>
    <row r="2047" spans="1:5" x14ac:dyDescent="0.25">
      <c r="A2047">
        <v>2335</v>
      </c>
      <c r="B2047" s="2">
        <v>1</v>
      </c>
      <c r="C2047" s="5">
        <v>2</v>
      </c>
    </row>
    <row r="2048" spans="1:5" x14ac:dyDescent="0.25">
      <c r="A2048">
        <v>2336</v>
      </c>
      <c r="B2048" s="2">
        <v>1</v>
      </c>
    </row>
    <row r="2049" spans="1:5" x14ac:dyDescent="0.25">
      <c r="A2049">
        <v>2337</v>
      </c>
      <c r="B2049" s="2">
        <v>1</v>
      </c>
    </row>
    <row r="2050" spans="1:5" x14ac:dyDescent="0.25">
      <c r="A2050">
        <v>2338</v>
      </c>
      <c r="B2050" s="2">
        <v>1</v>
      </c>
    </row>
    <row r="2051" spans="1:5" x14ac:dyDescent="0.25">
      <c r="A2051">
        <v>2339</v>
      </c>
      <c r="B2051" s="2">
        <v>1</v>
      </c>
    </row>
    <row r="2052" spans="1:5" x14ac:dyDescent="0.25">
      <c r="A2052">
        <v>2340</v>
      </c>
      <c r="B2052" s="2">
        <v>1</v>
      </c>
      <c r="D2052" s="4">
        <v>3</v>
      </c>
    </row>
    <row r="2053" spans="1:5" x14ac:dyDescent="0.25">
      <c r="A2053">
        <v>2341</v>
      </c>
      <c r="D2053" s="4">
        <v>3</v>
      </c>
      <c r="E2053" s="3">
        <v>4</v>
      </c>
    </row>
    <row r="2054" spans="1:5" x14ac:dyDescent="0.25">
      <c r="A2054">
        <v>2342</v>
      </c>
      <c r="D2054" s="4">
        <v>3</v>
      </c>
      <c r="E2054" s="3">
        <v>4</v>
      </c>
    </row>
    <row r="2055" spans="1:5" x14ac:dyDescent="0.25">
      <c r="A2055">
        <v>2343</v>
      </c>
      <c r="D2055" s="4">
        <v>3</v>
      </c>
      <c r="E2055" s="3">
        <v>4</v>
      </c>
    </row>
    <row r="2056" spans="1:5" x14ac:dyDescent="0.25">
      <c r="A2056">
        <v>2344</v>
      </c>
      <c r="D2056" s="4">
        <v>3</v>
      </c>
      <c r="E2056" s="3">
        <v>4</v>
      </c>
    </row>
    <row r="2057" spans="1:5" x14ac:dyDescent="0.25">
      <c r="A2057">
        <v>2345</v>
      </c>
      <c r="D2057" s="4">
        <v>3</v>
      </c>
      <c r="E2057" s="3">
        <v>4</v>
      </c>
    </row>
    <row r="2058" spans="1:5" x14ac:dyDescent="0.25">
      <c r="A2058">
        <v>2346</v>
      </c>
      <c r="D2058" s="4">
        <v>3</v>
      </c>
      <c r="E2058" s="3">
        <v>4</v>
      </c>
    </row>
    <row r="2059" spans="1:5" x14ac:dyDescent="0.25">
      <c r="A2059">
        <v>2347</v>
      </c>
      <c r="D2059" s="4">
        <v>3</v>
      </c>
      <c r="E2059" s="3">
        <v>4</v>
      </c>
    </row>
    <row r="2060" spans="1:5" x14ac:dyDescent="0.25">
      <c r="A2060">
        <v>2348</v>
      </c>
      <c r="D2060" s="4">
        <v>3</v>
      </c>
      <c r="E2060" s="3">
        <v>4</v>
      </c>
    </row>
    <row r="2061" spans="1:5" x14ac:dyDescent="0.25">
      <c r="A2061">
        <v>2349</v>
      </c>
      <c r="E2061" s="3">
        <v>4</v>
      </c>
    </row>
    <row r="2062" spans="1:5" x14ac:dyDescent="0.25">
      <c r="A2062">
        <v>2350</v>
      </c>
    </row>
    <row r="2063" spans="1:5" x14ac:dyDescent="0.25">
      <c r="A2063">
        <v>2351</v>
      </c>
    </row>
    <row r="2064" spans="1:5" x14ac:dyDescent="0.25">
      <c r="A2064">
        <v>2352</v>
      </c>
      <c r="C2064" s="5">
        <v>2</v>
      </c>
    </row>
    <row r="2065" spans="1:5" x14ac:dyDescent="0.25">
      <c r="A2065">
        <v>2353</v>
      </c>
      <c r="C2065" s="5">
        <v>2</v>
      </c>
    </row>
    <row r="2066" spans="1:5" x14ac:dyDescent="0.25">
      <c r="A2066">
        <v>2354</v>
      </c>
      <c r="C2066" s="5">
        <v>2</v>
      </c>
    </row>
    <row r="2067" spans="1:5" x14ac:dyDescent="0.25">
      <c r="A2067">
        <v>2355</v>
      </c>
      <c r="C2067" s="5">
        <v>2</v>
      </c>
    </row>
    <row r="2068" spans="1:5" x14ac:dyDescent="0.25">
      <c r="A2068">
        <v>2356</v>
      </c>
      <c r="B2068" s="2">
        <v>1</v>
      </c>
      <c r="C2068" s="5">
        <v>2</v>
      </c>
    </row>
    <row r="2069" spans="1:5" x14ac:dyDescent="0.25">
      <c r="A2069">
        <v>2357</v>
      </c>
      <c r="B2069" s="2">
        <v>1</v>
      </c>
      <c r="C2069" s="5">
        <v>2</v>
      </c>
    </row>
    <row r="2070" spans="1:5" x14ac:dyDescent="0.25">
      <c r="A2070">
        <v>2358</v>
      </c>
      <c r="B2070" s="2">
        <v>1</v>
      </c>
      <c r="C2070" s="5">
        <v>2</v>
      </c>
    </row>
    <row r="2071" spans="1:5" x14ac:dyDescent="0.25">
      <c r="A2071">
        <v>2359</v>
      </c>
      <c r="B2071" s="2">
        <v>1</v>
      </c>
      <c r="C2071" s="5">
        <v>2</v>
      </c>
    </row>
    <row r="2072" spans="1:5" x14ac:dyDescent="0.25">
      <c r="A2072">
        <v>2360</v>
      </c>
      <c r="B2072" s="2">
        <v>1</v>
      </c>
    </row>
    <row r="2073" spans="1:5" x14ac:dyDescent="0.25">
      <c r="A2073">
        <v>2361</v>
      </c>
      <c r="B2073" s="2">
        <v>1</v>
      </c>
    </row>
    <row r="2074" spans="1:5" x14ac:dyDescent="0.25">
      <c r="A2074">
        <v>2362</v>
      </c>
      <c r="B2074" s="2">
        <v>1</v>
      </c>
    </row>
    <row r="2075" spans="1:5" x14ac:dyDescent="0.25">
      <c r="A2075">
        <v>2363</v>
      </c>
      <c r="B2075" s="2">
        <v>1</v>
      </c>
    </row>
    <row r="2076" spans="1:5" x14ac:dyDescent="0.25">
      <c r="A2076">
        <v>2364</v>
      </c>
      <c r="B2076" s="2">
        <v>1</v>
      </c>
      <c r="D2076" s="4">
        <v>3</v>
      </c>
      <c r="E2076" s="3">
        <v>4</v>
      </c>
    </row>
    <row r="2077" spans="1:5" x14ac:dyDescent="0.25">
      <c r="A2077">
        <v>2365</v>
      </c>
      <c r="D2077" s="4">
        <v>3</v>
      </c>
      <c r="E2077" s="3">
        <v>4</v>
      </c>
    </row>
    <row r="2078" spans="1:5" x14ac:dyDescent="0.25">
      <c r="A2078">
        <v>2366</v>
      </c>
      <c r="D2078" s="4">
        <v>3</v>
      </c>
      <c r="E2078" s="3">
        <v>4</v>
      </c>
    </row>
    <row r="2079" spans="1:5" x14ac:dyDescent="0.25">
      <c r="A2079">
        <v>2367</v>
      </c>
      <c r="D2079" s="4">
        <v>3</v>
      </c>
      <c r="E2079" s="3">
        <v>4</v>
      </c>
    </row>
    <row r="2080" spans="1:5" x14ac:dyDescent="0.25">
      <c r="A2080">
        <v>2368</v>
      </c>
      <c r="D2080" s="4">
        <v>3</v>
      </c>
      <c r="E2080" s="3">
        <v>4</v>
      </c>
    </row>
    <row r="2081" spans="1:5" x14ac:dyDescent="0.25">
      <c r="A2081">
        <v>2369</v>
      </c>
      <c r="D2081" s="4">
        <v>3</v>
      </c>
      <c r="E2081" s="3">
        <v>4</v>
      </c>
    </row>
    <row r="2082" spans="1:5" x14ac:dyDescent="0.25">
      <c r="A2082">
        <v>2370</v>
      </c>
      <c r="D2082" s="4">
        <v>3</v>
      </c>
      <c r="E2082" s="3">
        <v>4</v>
      </c>
    </row>
    <row r="2083" spans="1:5" x14ac:dyDescent="0.25">
      <c r="A2083">
        <v>2371</v>
      </c>
      <c r="D2083" s="4">
        <v>3</v>
      </c>
      <c r="E2083" s="3">
        <v>4</v>
      </c>
    </row>
    <row r="2084" spans="1:5" x14ac:dyDescent="0.25">
      <c r="A2084">
        <v>2372</v>
      </c>
      <c r="D2084" s="4">
        <v>3</v>
      </c>
      <c r="E2084" s="3">
        <v>4</v>
      </c>
    </row>
    <row r="2085" spans="1:5" x14ac:dyDescent="0.25">
      <c r="A2085">
        <v>2373</v>
      </c>
      <c r="E2085" s="3">
        <v>4</v>
      </c>
    </row>
    <row r="2086" spans="1:5" x14ac:dyDescent="0.25">
      <c r="A2086">
        <v>2374</v>
      </c>
      <c r="C2086" s="5">
        <v>2</v>
      </c>
    </row>
    <row r="2087" spans="1:5" x14ac:dyDescent="0.25">
      <c r="A2087">
        <v>2375</v>
      </c>
      <c r="C2087" s="5">
        <v>2</v>
      </c>
    </row>
    <row r="2088" spans="1:5" x14ac:dyDescent="0.25">
      <c r="A2088">
        <v>2376</v>
      </c>
      <c r="C2088" s="5">
        <v>2</v>
      </c>
    </row>
    <row r="2089" spans="1:5" x14ac:dyDescent="0.25">
      <c r="A2089">
        <v>2377</v>
      </c>
      <c r="C2089" s="5">
        <v>2</v>
      </c>
    </row>
    <row r="2090" spans="1:5" x14ac:dyDescent="0.25">
      <c r="A2090">
        <v>2378</v>
      </c>
      <c r="C2090" s="5">
        <v>2</v>
      </c>
    </row>
    <row r="2091" spans="1:5" x14ac:dyDescent="0.25">
      <c r="A2091">
        <v>2379</v>
      </c>
      <c r="B2091" s="2">
        <v>1</v>
      </c>
      <c r="C2091" s="5">
        <v>2</v>
      </c>
    </row>
    <row r="2092" spans="1:5" x14ac:dyDescent="0.25">
      <c r="A2092">
        <v>2380</v>
      </c>
      <c r="B2092" s="2">
        <v>1</v>
      </c>
      <c r="C2092" s="5">
        <v>2</v>
      </c>
    </row>
    <row r="2093" spans="1:5" x14ac:dyDescent="0.25">
      <c r="A2093">
        <v>2381</v>
      </c>
      <c r="B2093" s="2">
        <v>1</v>
      </c>
      <c r="C2093" s="5">
        <v>2</v>
      </c>
    </row>
    <row r="2094" spans="1:5" x14ac:dyDescent="0.25">
      <c r="A2094">
        <v>2382</v>
      </c>
      <c r="B2094" s="2">
        <v>1</v>
      </c>
      <c r="C2094" s="5">
        <v>2</v>
      </c>
    </row>
    <row r="2095" spans="1:5" x14ac:dyDescent="0.25">
      <c r="A2095">
        <v>2383</v>
      </c>
      <c r="B2095" s="2">
        <v>1</v>
      </c>
    </row>
    <row r="2096" spans="1:5" x14ac:dyDescent="0.25">
      <c r="A2096">
        <v>2384</v>
      </c>
      <c r="B2096" s="2">
        <v>1</v>
      </c>
    </row>
    <row r="2097" spans="1:5" x14ac:dyDescent="0.25">
      <c r="A2097">
        <v>2385</v>
      </c>
      <c r="B2097" s="2">
        <v>1</v>
      </c>
    </row>
    <row r="2098" spans="1:5" x14ac:dyDescent="0.25">
      <c r="A2098">
        <v>2386</v>
      </c>
      <c r="B2098" s="2">
        <v>1</v>
      </c>
    </row>
    <row r="2099" spans="1:5" x14ac:dyDescent="0.25">
      <c r="A2099">
        <v>2387</v>
      </c>
      <c r="B2099" s="2">
        <v>1</v>
      </c>
      <c r="E2099" s="3">
        <v>4</v>
      </c>
    </row>
    <row r="2100" spans="1:5" x14ac:dyDescent="0.25">
      <c r="A2100">
        <v>2388</v>
      </c>
      <c r="D2100" s="4">
        <v>3</v>
      </c>
      <c r="E2100" s="3">
        <v>4</v>
      </c>
    </row>
    <row r="2101" spans="1:5" x14ac:dyDescent="0.25">
      <c r="A2101">
        <v>2389</v>
      </c>
      <c r="D2101" s="4">
        <v>3</v>
      </c>
      <c r="E2101" s="3">
        <v>4</v>
      </c>
    </row>
    <row r="2102" spans="1:5" x14ac:dyDescent="0.25">
      <c r="A2102">
        <v>2390</v>
      </c>
      <c r="D2102" s="4">
        <v>3</v>
      </c>
      <c r="E2102" s="3">
        <v>4</v>
      </c>
    </row>
    <row r="2103" spans="1:5" x14ac:dyDescent="0.25">
      <c r="A2103">
        <v>2391</v>
      </c>
      <c r="D2103" s="4">
        <v>3</v>
      </c>
      <c r="E2103" s="3">
        <v>4</v>
      </c>
    </row>
    <row r="2104" spans="1:5" x14ac:dyDescent="0.25">
      <c r="A2104">
        <v>2392</v>
      </c>
      <c r="D2104" s="4">
        <v>3</v>
      </c>
      <c r="E2104" s="3">
        <v>4</v>
      </c>
    </row>
    <row r="2105" spans="1:5" x14ac:dyDescent="0.25">
      <c r="A2105">
        <v>2393</v>
      </c>
      <c r="D2105" s="4">
        <v>3</v>
      </c>
      <c r="E2105" s="3">
        <v>4</v>
      </c>
    </row>
    <row r="2106" spans="1:5" x14ac:dyDescent="0.25">
      <c r="A2106">
        <v>2394</v>
      </c>
      <c r="D2106" s="4">
        <v>3</v>
      </c>
      <c r="E2106" s="3">
        <v>4</v>
      </c>
    </row>
    <row r="2107" spans="1:5" x14ac:dyDescent="0.25">
      <c r="A2107">
        <v>2395</v>
      </c>
      <c r="D2107" s="4">
        <v>3</v>
      </c>
      <c r="E2107" s="3">
        <v>4</v>
      </c>
    </row>
    <row r="2108" spans="1:5" x14ac:dyDescent="0.25">
      <c r="A2108">
        <v>2396</v>
      </c>
      <c r="D2108" s="4">
        <v>3</v>
      </c>
      <c r="E2108" s="3">
        <v>4</v>
      </c>
    </row>
    <row r="2109" spans="1:5" x14ac:dyDescent="0.25">
      <c r="A2109">
        <v>2397</v>
      </c>
      <c r="C2109" s="5">
        <v>2</v>
      </c>
    </row>
    <row r="2110" spans="1:5" x14ac:dyDescent="0.25">
      <c r="A2110">
        <v>2398</v>
      </c>
      <c r="C2110" s="5">
        <v>2</v>
      </c>
    </row>
    <row r="2111" spans="1:5" x14ac:dyDescent="0.25">
      <c r="A2111">
        <v>2399</v>
      </c>
      <c r="C2111" s="5">
        <v>2</v>
      </c>
    </row>
    <row r="2112" spans="1:5" x14ac:dyDescent="0.25">
      <c r="A2112">
        <v>2400</v>
      </c>
      <c r="C2112" s="5">
        <v>2</v>
      </c>
    </row>
    <row r="2113" spans="1:5" x14ac:dyDescent="0.25">
      <c r="A2113">
        <v>2401</v>
      </c>
      <c r="C2113" s="5">
        <v>2</v>
      </c>
    </row>
    <row r="2114" spans="1:5" x14ac:dyDescent="0.25">
      <c r="A2114">
        <v>2402</v>
      </c>
      <c r="C2114" s="5">
        <v>2</v>
      </c>
    </row>
    <row r="2115" spans="1:5" x14ac:dyDescent="0.25">
      <c r="A2115">
        <v>2403</v>
      </c>
      <c r="C2115" s="5">
        <v>2</v>
      </c>
    </row>
    <row r="2116" spans="1:5" x14ac:dyDescent="0.25">
      <c r="A2116">
        <v>2404</v>
      </c>
      <c r="B2116" s="2">
        <v>1</v>
      </c>
      <c r="C2116" s="5">
        <v>2</v>
      </c>
    </row>
    <row r="2117" spans="1:5" x14ac:dyDescent="0.25">
      <c r="A2117">
        <v>2405</v>
      </c>
      <c r="B2117" s="2">
        <v>1</v>
      </c>
      <c r="C2117" s="5">
        <v>2</v>
      </c>
    </row>
    <row r="2118" spans="1:5" x14ac:dyDescent="0.25">
      <c r="A2118">
        <v>2406</v>
      </c>
      <c r="B2118" s="2">
        <v>1</v>
      </c>
      <c r="C2118" s="5">
        <v>2</v>
      </c>
    </row>
    <row r="2119" spans="1:5" x14ac:dyDescent="0.25">
      <c r="A2119">
        <v>2407</v>
      </c>
      <c r="B2119" s="2">
        <v>1</v>
      </c>
    </row>
    <row r="2120" spans="1:5" x14ac:dyDescent="0.25">
      <c r="A2120">
        <v>2408</v>
      </c>
      <c r="B2120" s="2">
        <v>1</v>
      </c>
    </row>
    <row r="2121" spans="1:5" x14ac:dyDescent="0.25">
      <c r="A2121">
        <v>2409</v>
      </c>
      <c r="B2121" s="2">
        <v>1</v>
      </c>
    </row>
    <row r="2122" spans="1:5" x14ac:dyDescent="0.25">
      <c r="A2122">
        <v>2410</v>
      </c>
      <c r="B2122" s="2">
        <v>1</v>
      </c>
    </row>
    <row r="2123" spans="1:5" x14ac:dyDescent="0.25">
      <c r="A2123">
        <v>2411</v>
      </c>
      <c r="B2123" s="2">
        <v>1</v>
      </c>
      <c r="E2123" s="3">
        <v>4</v>
      </c>
    </row>
    <row r="2124" spans="1:5" x14ac:dyDescent="0.25">
      <c r="A2124">
        <v>2412</v>
      </c>
      <c r="E2124" s="3">
        <v>4</v>
      </c>
    </row>
    <row r="2125" spans="1:5" x14ac:dyDescent="0.25">
      <c r="A2125">
        <v>2413</v>
      </c>
      <c r="D2125" s="4">
        <v>3</v>
      </c>
      <c r="E2125" s="3">
        <v>4</v>
      </c>
    </row>
    <row r="2126" spans="1:5" x14ac:dyDescent="0.25">
      <c r="A2126">
        <v>2414</v>
      </c>
      <c r="D2126" s="4">
        <v>3</v>
      </c>
      <c r="E2126" s="3">
        <v>4</v>
      </c>
    </row>
    <row r="2127" spans="1:5" x14ac:dyDescent="0.25">
      <c r="A2127">
        <v>2415</v>
      </c>
      <c r="D2127" s="4">
        <v>3</v>
      </c>
      <c r="E2127" s="3">
        <v>4</v>
      </c>
    </row>
    <row r="2128" spans="1:5" x14ac:dyDescent="0.25">
      <c r="A2128">
        <v>2416</v>
      </c>
      <c r="D2128" s="4">
        <v>3</v>
      </c>
      <c r="E2128" s="3">
        <v>4</v>
      </c>
    </row>
    <row r="2129" spans="1:5" x14ac:dyDescent="0.25">
      <c r="A2129">
        <v>2417</v>
      </c>
      <c r="D2129" s="4">
        <v>3</v>
      </c>
      <c r="E2129" s="3">
        <v>4</v>
      </c>
    </row>
    <row r="2130" spans="1:5" x14ac:dyDescent="0.25">
      <c r="A2130">
        <v>2418</v>
      </c>
      <c r="D2130" s="4">
        <v>3</v>
      </c>
      <c r="E2130" s="3">
        <v>4</v>
      </c>
    </row>
    <row r="2131" spans="1:5" x14ac:dyDescent="0.25">
      <c r="A2131">
        <v>2419</v>
      </c>
      <c r="D2131" s="4">
        <v>3</v>
      </c>
      <c r="E2131" s="3">
        <v>4</v>
      </c>
    </row>
    <row r="2132" spans="1:5" x14ac:dyDescent="0.25">
      <c r="A2132">
        <v>2420</v>
      </c>
      <c r="D2132" s="4">
        <v>3</v>
      </c>
      <c r="E2132" s="3">
        <v>4</v>
      </c>
    </row>
    <row r="2133" spans="1:5" x14ac:dyDescent="0.25">
      <c r="A2133">
        <v>2421</v>
      </c>
      <c r="C2133" s="5">
        <v>2</v>
      </c>
      <c r="D2133" s="4">
        <v>3</v>
      </c>
      <c r="E2133" s="3">
        <v>4</v>
      </c>
    </row>
    <row r="2134" spans="1:5" x14ac:dyDescent="0.25">
      <c r="A2134">
        <v>2422</v>
      </c>
      <c r="C2134" s="5">
        <v>2</v>
      </c>
      <c r="D2134" s="4">
        <v>3</v>
      </c>
    </row>
    <row r="2135" spans="1:5" x14ac:dyDescent="0.25">
      <c r="A2135">
        <v>2423</v>
      </c>
      <c r="C2135" s="5">
        <v>2</v>
      </c>
    </row>
    <row r="2136" spans="1:5" x14ac:dyDescent="0.25">
      <c r="A2136">
        <v>2424</v>
      </c>
      <c r="C2136" s="5">
        <v>2</v>
      </c>
    </row>
    <row r="2137" spans="1:5" x14ac:dyDescent="0.25">
      <c r="A2137">
        <v>2425</v>
      </c>
      <c r="C2137" s="5">
        <v>2</v>
      </c>
    </row>
    <row r="2138" spans="1:5" x14ac:dyDescent="0.25">
      <c r="A2138">
        <v>2426</v>
      </c>
      <c r="C2138" s="5">
        <v>2</v>
      </c>
    </row>
    <row r="2139" spans="1:5" x14ac:dyDescent="0.25">
      <c r="A2139">
        <v>2427</v>
      </c>
      <c r="C2139" s="5">
        <v>2</v>
      </c>
    </row>
    <row r="2140" spans="1:5" x14ac:dyDescent="0.25">
      <c r="A2140">
        <v>2428</v>
      </c>
      <c r="C2140" s="5">
        <v>2</v>
      </c>
    </row>
    <row r="2141" spans="1:5" x14ac:dyDescent="0.25">
      <c r="A2141">
        <v>2429</v>
      </c>
      <c r="B2141" s="2">
        <v>1</v>
      </c>
      <c r="C2141" s="5">
        <v>2</v>
      </c>
    </row>
    <row r="2142" spans="1:5" x14ac:dyDescent="0.25">
      <c r="A2142">
        <v>2430</v>
      </c>
      <c r="B2142" s="2">
        <v>1</v>
      </c>
      <c r="C2142" s="5">
        <v>2</v>
      </c>
    </row>
    <row r="2143" spans="1:5" x14ac:dyDescent="0.25">
      <c r="A2143">
        <v>2431</v>
      </c>
      <c r="B2143" s="2">
        <v>1</v>
      </c>
      <c r="C2143" s="5">
        <v>2</v>
      </c>
    </row>
    <row r="2144" spans="1:5" x14ac:dyDescent="0.25">
      <c r="A2144">
        <v>2432</v>
      </c>
      <c r="B2144" s="2">
        <v>1</v>
      </c>
    </row>
    <row r="2145" spans="1:5" x14ac:dyDescent="0.25">
      <c r="A2145">
        <v>2433</v>
      </c>
      <c r="B2145" s="2">
        <v>1</v>
      </c>
    </row>
    <row r="2146" spans="1:5" x14ac:dyDescent="0.25">
      <c r="A2146">
        <v>2434</v>
      </c>
      <c r="B2146" s="2">
        <v>1</v>
      </c>
    </row>
    <row r="2147" spans="1:5" x14ac:dyDescent="0.25">
      <c r="A2147">
        <v>2435</v>
      </c>
      <c r="B2147" s="2">
        <v>1</v>
      </c>
    </row>
    <row r="2148" spans="1:5" x14ac:dyDescent="0.25">
      <c r="A2148">
        <v>2436</v>
      </c>
      <c r="B2148" s="2">
        <v>1</v>
      </c>
    </row>
    <row r="2149" spans="1:5" x14ac:dyDescent="0.25">
      <c r="A2149">
        <v>2437</v>
      </c>
      <c r="B2149" s="2">
        <v>1</v>
      </c>
      <c r="E2149" s="3">
        <v>4</v>
      </c>
    </row>
    <row r="2150" spans="1:5" x14ac:dyDescent="0.25">
      <c r="A2150">
        <v>2438</v>
      </c>
      <c r="B2150" s="2">
        <v>1</v>
      </c>
      <c r="E2150" s="3">
        <v>4</v>
      </c>
    </row>
    <row r="2151" spans="1:5" x14ac:dyDescent="0.25">
      <c r="A2151">
        <v>2439</v>
      </c>
      <c r="D2151" s="4">
        <v>3</v>
      </c>
      <c r="E2151" s="3">
        <v>4</v>
      </c>
    </row>
    <row r="2152" spans="1:5" x14ac:dyDescent="0.25">
      <c r="A2152">
        <v>2440</v>
      </c>
      <c r="D2152" s="4">
        <v>3</v>
      </c>
      <c r="E2152" s="3">
        <v>4</v>
      </c>
    </row>
    <row r="2153" spans="1:5" x14ac:dyDescent="0.25">
      <c r="A2153">
        <v>2441</v>
      </c>
      <c r="D2153" s="4">
        <v>3</v>
      </c>
      <c r="E2153" s="3">
        <v>4</v>
      </c>
    </row>
    <row r="2154" spans="1:5" x14ac:dyDescent="0.25">
      <c r="A2154">
        <v>2442</v>
      </c>
      <c r="D2154" s="4">
        <v>3</v>
      </c>
      <c r="E2154" s="3">
        <v>4</v>
      </c>
    </row>
    <row r="2155" spans="1:5" x14ac:dyDescent="0.25">
      <c r="A2155">
        <v>2443</v>
      </c>
      <c r="D2155" s="4">
        <v>3</v>
      </c>
      <c r="E2155" s="3">
        <v>4</v>
      </c>
    </row>
    <row r="2156" spans="1:5" x14ac:dyDescent="0.25">
      <c r="A2156">
        <v>2444</v>
      </c>
      <c r="D2156" s="4">
        <v>3</v>
      </c>
      <c r="E2156" s="3">
        <v>4</v>
      </c>
    </row>
    <row r="2157" spans="1:5" x14ac:dyDescent="0.25">
      <c r="A2157">
        <v>2445</v>
      </c>
      <c r="C2157" s="5">
        <v>2</v>
      </c>
      <c r="D2157" s="4">
        <v>3</v>
      </c>
      <c r="E2157" s="3">
        <v>4</v>
      </c>
    </row>
    <row r="2158" spans="1:5" x14ac:dyDescent="0.25">
      <c r="A2158">
        <v>2446</v>
      </c>
      <c r="C2158" s="5">
        <v>2</v>
      </c>
      <c r="D2158" s="4">
        <v>3</v>
      </c>
      <c r="E2158" s="3">
        <v>4</v>
      </c>
    </row>
    <row r="2159" spans="1:5" x14ac:dyDescent="0.25">
      <c r="A2159">
        <v>2447</v>
      </c>
      <c r="C2159" s="5">
        <v>2</v>
      </c>
      <c r="D2159" s="4">
        <v>3</v>
      </c>
    </row>
    <row r="2160" spans="1:5" x14ac:dyDescent="0.25">
      <c r="A2160">
        <v>2448</v>
      </c>
      <c r="C2160" s="5">
        <v>2</v>
      </c>
      <c r="D2160" s="4">
        <v>3</v>
      </c>
    </row>
    <row r="2161" spans="1:6" x14ac:dyDescent="0.25">
      <c r="A2161">
        <v>2449</v>
      </c>
      <c r="C2161" s="5">
        <v>2</v>
      </c>
      <c r="D2161" s="4">
        <v>3</v>
      </c>
    </row>
    <row r="2162" spans="1:6" x14ac:dyDescent="0.25">
      <c r="A2162">
        <v>2450</v>
      </c>
      <c r="C2162" s="5">
        <v>2</v>
      </c>
    </row>
    <row r="2163" spans="1:6" x14ac:dyDescent="0.25">
      <c r="A2163">
        <v>2451</v>
      </c>
      <c r="C2163" s="5">
        <v>2</v>
      </c>
    </row>
    <row r="2164" spans="1:6" x14ac:dyDescent="0.25">
      <c r="A2164">
        <v>2452</v>
      </c>
      <c r="C2164" s="5">
        <v>2</v>
      </c>
    </row>
    <row r="2165" spans="1:6" x14ac:dyDescent="0.25">
      <c r="A2165">
        <v>2453</v>
      </c>
      <c r="C2165" s="5">
        <v>2</v>
      </c>
    </row>
    <row r="2166" spans="1:6" x14ac:dyDescent="0.25">
      <c r="A2166">
        <v>2454</v>
      </c>
      <c r="C2166" s="5">
        <v>2</v>
      </c>
    </row>
    <row r="2167" spans="1:6" x14ac:dyDescent="0.25">
      <c r="A2167">
        <v>2455</v>
      </c>
      <c r="B2167" s="2">
        <v>1</v>
      </c>
      <c r="C2167" s="5">
        <v>2</v>
      </c>
    </row>
    <row r="2168" spans="1:6" x14ac:dyDescent="0.25">
      <c r="A2168">
        <v>2456</v>
      </c>
      <c r="B2168" s="2">
        <v>1</v>
      </c>
      <c r="C2168" s="5">
        <v>2</v>
      </c>
    </row>
    <row r="2169" spans="1:6" x14ac:dyDescent="0.25">
      <c r="A2169">
        <v>2457</v>
      </c>
      <c r="B2169" s="2">
        <v>1</v>
      </c>
    </row>
    <row r="2170" spans="1:6" x14ac:dyDescent="0.25">
      <c r="A2170">
        <v>2458</v>
      </c>
      <c r="B2170" s="2">
        <v>1</v>
      </c>
    </row>
    <row r="2171" spans="1:6" x14ac:dyDescent="0.25">
      <c r="A2171">
        <v>2459</v>
      </c>
      <c r="B2171" s="2">
        <v>1</v>
      </c>
    </row>
    <row r="2172" spans="1:6" x14ac:dyDescent="0.25">
      <c r="A2172">
        <v>2460</v>
      </c>
      <c r="B2172" s="2">
        <v>1</v>
      </c>
      <c r="E2172" s="3">
        <v>4</v>
      </c>
    </row>
    <row r="2173" spans="1:6" x14ac:dyDescent="0.25">
      <c r="A2173">
        <v>2461</v>
      </c>
      <c r="B2173" s="2">
        <v>1</v>
      </c>
      <c r="E2173" s="3">
        <v>4</v>
      </c>
      <c r="F2173" t="s">
        <v>22</v>
      </c>
    </row>
    <row r="2174" spans="1:6" x14ac:dyDescent="0.25">
      <c r="A2174">
        <v>2490</v>
      </c>
    </row>
    <row r="2175" spans="1:6" x14ac:dyDescent="0.25">
      <c r="A2175">
        <v>2491</v>
      </c>
    </row>
    <row r="2176" spans="1:6" x14ac:dyDescent="0.25">
      <c r="A2176">
        <v>2492</v>
      </c>
      <c r="F2176" t="s">
        <v>22</v>
      </c>
    </row>
    <row r="2177" spans="1:4" x14ac:dyDescent="0.25">
      <c r="A2177">
        <v>2493</v>
      </c>
      <c r="D2177" s="4">
        <v>3</v>
      </c>
    </row>
    <row r="2178" spans="1:4" x14ac:dyDescent="0.25">
      <c r="A2178">
        <v>2494</v>
      </c>
      <c r="D2178" s="4">
        <v>3</v>
      </c>
    </row>
    <row r="2179" spans="1:4" x14ac:dyDescent="0.25">
      <c r="A2179">
        <v>2495</v>
      </c>
      <c r="D2179" s="4">
        <v>3</v>
      </c>
    </row>
    <row r="2180" spans="1:4" x14ac:dyDescent="0.25">
      <c r="A2180">
        <v>2496</v>
      </c>
      <c r="C2180" s="5">
        <v>2</v>
      </c>
      <c r="D2180" s="4">
        <v>3</v>
      </c>
    </row>
    <row r="2181" spans="1:4" x14ac:dyDescent="0.25">
      <c r="A2181">
        <v>2497</v>
      </c>
      <c r="C2181" s="5">
        <v>2</v>
      </c>
      <c r="D2181" s="4">
        <v>3</v>
      </c>
    </row>
    <row r="2182" spans="1:4" x14ac:dyDescent="0.25">
      <c r="A2182">
        <v>2498</v>
      </c>
      <c r="C2182" s="5">
        <v>2</v>
      </c>
      <c r="D2182" s="4">
        <v>3</v>
      </c>
    </row>
    <row r="2183" spans="1:4" x14ac:dyDescent="0.25">
      <c r="A2183">
        <v>2499</v>
      </c>
      <c r="C2183" s="5">
        <v>2</v>
      </c>
      <c r="D2183" s="4">
        <v>3</v>
      </c>
    </row>
    <row r="2184" spans="1:4" x14ac:dyDescent="0.25">
      <c r="A2184">
        <v>2500</v>
      </c>
      <c r="C2184" s="5">
        <v>2</v>
      </c>
      <c r="D2184" s="4">
        <v>3</v>
      </c>
    </row>
    <row r="2185" spans="1:4" x14ac:dyDescent="0.25">
      <c r="A2185">
        <v>2501</v>
      </c>
      <c r="C2185" s="5">
        <v>2</v>
      </c>
      <c r="D2185" s="4">
        <v>3</v>
      </c>
    </row>
    <row r="2186" spans="1:4" x14ac:dyDescent="0.25">
      <c r="A2186">
        <v>2502</v>
      </c>
      <c r="C2186" s="5">
        <v>2</v>
      </c>
      <c r="D2186" s="4">
        <v>3</v>
      </c>
    </row>
    <row r="2187" spans="1:4" x14ac:dyDescent="0.25">
      <c r="A2187">
        <v>2503</v>
      </c>
      <c r="C2187" s="5">
        <v>2</v>
      </c>
      <c r="D2187" s="4">
        <v>3</v>
      </c>
    </row>
    <row r="2188" spans="1:4" x14ac:dyDescent="0.25">
      <c r="A2188">
        <v>2504</v>
      </c>
      <c r="C2188" s="5">
        <v>2</v>
      </c>
      <c r="D2188" s="4">
        <v>3</v>
      </c>
    </row>
    <row r="2189" spans="1:4" x14ac:dyDescent="0.25">
      <c r="A2189">
        <v>2505</v>
      </c>
      <c r="C2189" s="5">
        <v>2</v>
      </c>
      <c r="D2189" s="4">
        <v>3</v>
      </c>
    </row>
    <row r="2190" spans="1:4" x14ac:dyDescent="0.25">
      <c r="A2190">
        <v>2506</v>
      </c>
      <c r="C2190" s="5">
        <v>2</v>
      </c>
      <c r="D2190" s="4">
        <v>3</v>
      </c>
    </row>
    <row r="2191" spans="1:4" x14ac:dyDescent="0.25">
      <c r="A2191">
        <v>2507</v>
      </c>
      <c r="C2191" s="5">
        <v>2</v>
      </c>
      <c r="D2191" s="4">
        <v>3</v>
      </c>
    </row>
    <row r="2192" spans="1:4" x14ac:dyDescent="0.25">
      <c r="A2192">
        <v>2508</v>
      </c>
      <c r="C2192" s="5">
        <v>2</v>
      </c>
      <c r="D2192" s="4">
        <v>3</v>
      </c>
    </row>
    <row r="2193" spans="1:5" x14ac:dyDescent="0.25">
      <c r="A2193">
        <v>2509</v>
      </c>
      <c r="C2193" s="5">
        <v>2</v>
      </c>
      <c r="D2193" s="4">
        <v>3</v>
      </c>
    </row>
    <row r="2194" spans="1:5" x14ac:dyDescent="0.25">
      <c r="A2194">
        <v>2510</v>
      </c>
      <c r="C2194" s="5">
        <v>2</v>
      </c>
      <c r="D2194" s="4">
        <v>3</v>
      </c>
    </row>
    <row r="2195" spans="1:5" x14ac:dyDescent="0.25">
      <c r="A2195">
        <v>2511</v>
      </c>
      <c r="C2195" s="5">
        <v>2</v>
      </c>
      <c r="D2195" s="4">
        <v>3</v>
      </c>
    </row>
    <row r="2196" spans="1:5" x14ac:dyDescent="0.25">
      <c r="A2196">
        <v>2512</v>
      </c>
      <c r="C2196" s="5">
        <v>2</v>
      </c>
      <c r="D2196" s="4">
        <v>3</v>
      </c>
    </row>
    <row r="2197" spans="1:5" x14ac:dyDescent="0.25">
      <c r="A2197">
        <v>2513</v>
      </c>
      <c r="C2197" s="5">
        <v>2</v>
      </c>
      <c r="D2197" s="4">
        <v>3</v>
      </c>
    </row>
    <row r="2198" spans="1:5" x14ac:dyDescent="0.25">
      <c r="A2198">
        <v>2514</v>
      </c>
      <c r="C2198" s="5">
        <v>2</v>
      </c>
    </row>
    <row r="2199" spans="1:5" x14ac:dyDescent="0.25">
      <c r="A2199">
        <v>2515</v>
      </c>
      <c r="C2199" s="5">
        <v>2</v>
      </c>
    </row>
    <row r="2200" spans="1:5" x14ac:dyDescent="0.25">
      <c r="A2200">
        <v>2516</v>
      </c>
      <c r="C2200" s="5">
        <v>2</v>
      </c>
      <c r="E2200" s="3">
        <v>4</v>
      </c>
    </row>
    <row r="2201" spans="1:5" x14ac:dyDescent="0.25">
      <c r="A2201">
        <v>2517</v>
      </c>
      <c r="B2201" s="2">
        <v>1</v>
      </c>
      <c r="E2201" s="3">
        <v>4</v>
      </c>
    </row>
    <row r="2202" spans="1:5" x14ac:dyDescent="0.25">
      <c r="A2202">
        <v>2518</v>
      </c>
      <c r="B2202" s="2">
        <v>1</v>
      </c>
      <c r="E2202" s="3">
        <v>4</v>
      </c>
    </row>
    <row r="2203" spans="1:5" x14ac:dyDescent="0.25">
      <c r="A2203">
        <v>2519</v>
      </c>
      <c r="B2203" s="2">
        <v>1</v>
      </c>
      <c r="E2203" s="3">
        <v>4</v>
      </c>
    </row>
    <row r="2204" spans="1:5" x14ac:dyDescent="0.25">
      <c r="A2204">
        <v>2520</v>
      </c>
      <c r="B2204" s="2">
        <v>1</v>
      </c>
      <c r="E2204" s="3">
        <v>4</v>
      </c>
    </row>
    <row r="2205" spans="1:5" x14ac:dyDescent="0.25">
      <c r="A2205">
        <v>2521</v>
      </c>
      <c r="B2205" s="2">
        <v>1</v>
      </c>
      <c r="E2205" s="3">
        <v>4</v>
      </c>
    </row>
    <row r="2206" spans="1:5" x14ac:dyDescent="0.25">
      <c r="A2206">
        <v>2522</v>
      </c>
      <c r="B2206" s="2">
        <v>1</v>
      </c>
      <c r="E2206" s="3">
        <v>4</v>
      </c>
    </row>
    <row r="2207" spans="1:5" x14ac:dyDescent="0.25">
      <c r="A2207">
        <v>2523</v>
      </c>
      <c r="B2207" s="2">
        <v>1</v>
      </c>
      <c r="E2207" s="3">
        <v>4</v>
      </c>
    </row>
    <row r="2208" spans="1:5" x14ac:dyDescent="0.25">
      <c r="A2208">
        <v>2524</v>
      </c>
      <c r="B2208" s="2">
        <v>1</v>
      </c>
      <c r="E2208" s="3">
        <v>4</v>
      </c>
    </row>
    <row r="2209" spans="1:5" x14ac:dyDescent="0.25">
      <c r="A2209">
        <v>2525</v>
      </c>
      <c r="B2209" s="2">
        <v>1</v>
      </c>
      <c r="E2209" s="3">
        <v>4</v>
      </c>
    </row>
    <row r="2210" spans="1:5" x14ac:dyDescent="0.25">
      <c r="A2210">
        <v>2526</v>
      </c>
      <c r="B2210" s="2">
        <v>1</v>
      </c>
      <c r="E2210" s="3">
        <v>4</v>
      </c>
    </row>
    <row r="2211" spans="1:5" x14ac:dyDescent="0.25">
      <c r="A2211">
        <v>2527</v>
      </c>
      <c r="B2211" s="2">
        <v>1</v>
      </c>
      <c r="E2211" s="3">
        <v>4</v>
      </c>
    </row>
    <row r="2212" spans="1:5" x14ac:dyDescent="0.25">
      <c r="A2212">
        <v>2528</v>
      </c>
      <c r="B2212" s="2">
        <v>1</v>
      </c>
      <c r="E2212" s="3">
        <v>4</v>
      </c>
    </row>
    <row r="2213" spans="1:5" x14ac:dyDescent="0.25">
      <c r="A2213">
        <v>2529</v>
      </c>
      <c r="B2213" s="2">
        <v>1</v>
      </c>
      <c r="E2213" s="3">
        <v>4</v>
      </c>
    </row>
    <row r="2214" spans="1:5" x14ac:dyDescent="0.25">
      <c r="A2214">
        <v>2530</v>
      </c>
      <c r="B2214" s="2">
        <v>1</v>
      </c>
      <c r="E2214" s="3">
        <v>4</v>
      </c>
    </row>
    <row r="2215" spans="1:5" x14ac:dyDescent="0.25">
      <c r="A2215">
        <v>2531</v>
      </c>
      <c r="B2215" s="2">
        <v>1</v>
      </c>
      <c r="E2215" s="3">
        <v>4</v>
      </c>
    </row>
    <row r="2216" spans="1:5" x14ac:dyDescent="0.25">
      <c r="A2216">
        <v>2532</v>
      </c>
      <c r="B2216" s="2">
        <v>1</v>
      </c>
      <c r="E2216" s="3">
        <v>4</v>
      </c>
    </row>
    <row r="2217" spans="1:5" x14ac:dyDescent="0.25">
      <c r="A2217">
        <v>2533</v>
      </c>
      <c r="B2217" s="2">
        <v>1</v>
      </c>
      <c r="C2217" s="5">
        <v>2</v>
      </c>
      <c r="E2217" s="3">
        <v>4</v>
      </c>
    </row>
    <row r="2218" spans="1:5" x14ac:dyDescent="0.25">
      <c r="A2218">
        <v>2534</v>
      </c>
      <c r="C2218" s="5">
        <v>2</v>
      </c>
      <c r="D2218" s="4">
        <v>3</v>
      </c>
    </row>
    <row r="2219" spans="1:5" x14ac:dyDescent="0.25">
      <c r="A2219">
        <v>2535</v>
      </c>
      <c r="C2219" s="5">
        <v>2</v>
      </c>
      <c r="D2219" s="4">
        <v>3</v>
      </c>
    </row>
    <row r="2220" spans="1:5" x14ac:dyDescent="0.25">
      <c r="A2220">
        <v>2536</v>
      </c>
      <c r="C2220" s="5">
        <v>2</v>
      </c>
      <c r="D2220" s="4">
        <v>3</v>
      </c>
    </row>
    <row r="2221" spans="1:5" x14ac:dyDescent="0.25">
      <c r="A2221">
        <v>2537</v>
      </c>
      <c r="C2221" s="5">
        <v>2</v>
      </c>
      <c r="D2221" s="4">
        <v>3</v>
      </c>
    </row>
    <row r="2222" spans="1:5" x14ac:dyDescent="0.25">
      <c r="A2222">
        <v>2538</v>
      </c>
      <c r="C2222" s="5">
        <v>2</v>
      </c>
      <c r="D2222" s="4">
        <v>3</v>
      </c>
    </row>
    <row r="2223" spans="1:5" x14ac:dyDescent="0.25">
      <c r="A2223">
        <v>2539</v>
      </c>
      <c r="C2223" s="5">
        <v>2</v>
      </c>
      <c r="D2223" s="4">
        <v>3</v>
      </c>
    </row>
    <row r="2224" spans="1:5" x14ac:dyDescent="0.25">
      <c r="A2224">
        <v>2540</v>
      </c>
      <c r="C2224" s="5">
        <v>2</v>
      </c>
      <c r="D2224" s="4">
        <v>3</v>
      </c>
    </row>
    <row r="2225" spans="1:5" x14ac:dyDescent="0.25">
      <c r="A2225">
        <v>2541</v>
      </c>
      <c r="C2225" s="5">
        <v>2</v>
      </c>
      <c r="D2225" s="4">
        <v>3</v>
      </c>
    </row>
    <row r="2226" spans="1:5" x14ac:dyDescent="0.25">
      <c r="A2226">
        <v>2542</v>
      </c>
      <c r="C2226" s="5">
        <v>2</v>
      </c>
      <c r="D2226" s="4">
        <v>3</v>
      </c>
    </row>
    <row r="2227" spans="1:5" x14ac:dyDescent="0.25">
      <c r="A2227">
        <v>2543</v>
      </c>
      <c r="C2227" s="5">
        <v>2</v>
      </c>
      <c r="D2227" s="4">
        <v>3</v>
      </c>
    </row>
    <row r="2228" spans="1:5" x14ac:dyDescent="0.25">
      <c r="A2228">
        <v>2544</v>
      </c>
      <c r="C2228" s="5">
        <v>2</v>
      </c>
      <c r="D2228" s="4">
        <v>3</v>
      </c>
    </row>
    <row r="2229" spans="1:5" x14ac:dyDescent="0.25">
      <c r="A2229">
        <v>2545</v>
      </c>
      <c r="C2229" s="5">
        <v>2</v>
      </c>
      <c r="D2229" s="4">
        <v>3</v>
      </c>
    </row>
    <row r="2230" spans="1:5" x14ac:dyDescent="0.25">
      <c r="A2230">
        <v>2546</v>
      </c>
      <c r="C2230" s="5">
        <v>2</v>
      </c>
      <c r="D2230" s="4">
        <v>3</v>
      </c>
    </row>
    <row r="2231" spans="1:5" x14ac:dyDescent="0.25">
      <c r="A2231">
        <v>2547</v>
      </c>
      <c r="C2231" s="5">
        <v>2</v>
      </c>
      <c r="D2231" s="4">
        <v>3</v>
      </c>
    </row>
    <row r="2232" spans="1:5" x14ac:dyDescent="0.25">
      <c r="A2232">
        <v>2548</v>
      </c>
      <c r="C2232" s="5">
        <v>2</v>
      </c>
      <c r="D2232" s="4">
        <v>3</v>
      </c>
    </row>
    <row r="2233" spans="1:5" x14ac:dyDescent="0.25">
      <c r="A2233">
        <v>2549</v>
      </c>
      <c r="E2233" s="3">
        <v>4</v>
      </c>
    </row>
    <row r="2234" spans="1:5" x14ac:dyDescent="0.25">
      <c r="A2234">
        <v>2550</v>
      </c>
      <c r="B2234" s="2">
        <v>1</v>
      </c>
      <c r="E2234" s="3">
        <v>4</v>
      </c>
    </row>
    <row r="2235" spans="1:5" x14ac:dyDescent="0.25">
      <c r="A2235">
        <v>2551</v>
      </c>
      <c r="B2235" s="2">
        <v>1</v>
      </c>
      <c r="E2235" s="3">
        <v>4</v>
      </c>
    </row>
    <row r="2236" spans="1:5" x14ac:dyDescent="0.25">
      <c r="A2236">
        <v>2552</v>
      </c>
      <c r="B2236" s="2">
        <v>1</v>
      </c>
      <c r="E2236" s="3">
        <v>4</v>
      </c>
    </row>
    <row r="2237" spans="1:5" x14ac:dyDescent="0.25">
      <c r="A2237">
        <v>2553</v>
      </c>
      <c r="B2237" s="2">
        <v>1</v>
      </c>
      <c r="E2237" s="3">
        <v>4</v>
      </c>
    </row>
    <row r="2238" spans="1:5" x14ac:dyDescent="0.25">
      <c r="A2238">
        <v>2554</v>
      </c>
      <c r="B2238" s="2">
        <v>1</v>
      </c>
      <c r="E2238" s="3">
        <v>4</v>
      </c>
    </row>
    <row r="2239" spans="1:5" x14ac:dyDescent="0.25">
      <c r="A2239">
        <v>2555</v>
      </c>
      <c r="B2239" s="2">
        <v>1</v>
      </c>
      <c r="E2239" s="3">
        <v>4</v>
      </c>
    </row>
    <row r="2240" spans="1:5" x14ac:dyDescent="0.25">
      <c r="A2240">
        <v>2556</v>
      </c>
      <c r="B2240" s="2">
        <v>1</v>
      </c>
      <c r="E2240" s="3">
        <v>4</v>
      </c>
    </row>
    <row r="2241" spans="1:5" x14ac:dyDescent="0.25">
      <c r="A2241">
        <v>2557</v>
      </c>
      <c r="B2241" s="2">
        <v>1</v>
      </c>
      <c r="E2241" s="3">
        <v>4</v>
      </c>
    </row>
    <row r="2242" spans="1:5" x14ac:dyDescent="0.25">
      <c r="A2242">
        <v>2558</v>
      </c>
      <c r="B2242" s="2">
        <v>1</v>
      </c>
      <c r="E2242" s="3">
        <v>4</v>
      </c>
    </row>
    <row r="2243" spans="1:5" x14ac:dyDescent="0.25">
      <c r="A2243">
        <v>2559</v>
      </c>
      <c r="B2243" s="2">
        <v>1</v>
      </c>
      <c r="E2243" s="3">
        <v>4</v>
      </c>
    </row>
    <row r="2244" spans="1:5" x14ac:dyDescent="0.25">
      <c r="A2244">
        <v>2560</v>
      </c>
      <c r="B2244" s="2">
        <v>1</v>
      </c>
      <c r="E2244" s="3">
        <v>4</v>
      </c>
    </row>
    <row r="2245" spans="1:5" x14ac:dyDescent="0.25">
      <c r="A2245">
        <v>2561</v>
      </c>
      <c r="B2245" s="2">
        <v>1</v>
      </c>
      <c r="E2245" s="3">
        <v>4</v>
      </c>
    </row>
    <row r="2246" spans="1:5" x14ac:dyDescent="0.25">
      <c r="A2246">
        <v>2562</v>
      </c>
      <c r="B2246" s="2">
        <v>1</v>
      </c>
      <c r="E2246" s="3">
        <v>4</v>
      </c>
    </row>
    <row r="2247" spans="1:5" x14ac:dyDescent="0.25">
      <c r="A2247">
        <v>2563</v>
      </c>
      <c r="B2247" s="2">
        <v>1</v>
      </c>
      <c r="E2247" s="3">
        <v>4</v>
      </c>
    </row>
    <row r="2248" spans="1:5" x14ac:dyDescent="0.25">
      <c r="A2248">
        <v>2564</v>
      </c>
      <c r="D2248" s="4">
        <v>3</v>
      </c>
    </row>
    <row r="2249" spans="1:5" x14ac:dyDescent="0.25">
      <c r="A2249">
        <v>2565</v>
      </c>
      <c r="C2249" s="5">
        <v>2</v>
      </c>
      <c r="D2249" s="4">
        <v>3</v>
      </c>
    </row>
    <row r="2250" spans="1:5" x14ac:dyDescent="0.25">
      <c r="A2250">
        <v>2566</v>
      </c>
      <c r="C2250" s="5">
        <v>2</v>
      </c>
      <c r="D2250" s="4">
        <v>3</v>
      </c>
    </row>
    <row r="2251" spans="1:5" x14ac:dyDescent="0.25">
      <c r="A2251">
        <v>2567</v>
      </c>
      <c r="C2251" s="5">
        <v>2</v>
      </c>
      <c r="D2251" s="4">
        <v>3</v>
      </c>
    </row>
    <row r="2252" spans="1:5" x14ac:dyDescent="0.25">
      <c r="A2252">
        <v>2568</v>
      </c>
      <c r="C2252" s="5">
        <v>2</v>
      </c>
      <c r="D2252" s="4">
        <v>3</v>
      </c>
    </row>
    <row r="2253" spans="1:5" x14ac:dyDescent="0.25">
      <c r="A2253">
        <v>2569</v>
      </c>
      <c r="C2253" s="5">
        <v>2</v>
      </c>
      <c r="D2253" s="4">
        <v>3</v>
      </c>
    </row>
    <row r="2254" spans="1:5" x14ac:dyDescent="0.25">
      <c r="A2254">
        <v>2570</v>
      </c>
      <c r="C2254" s="5">
        <v>2</v>
      </c>
      <c r="D2254" s="4">
        <v>3</v>
      </c>
    </row>
    <row r="2255" spans="1:5" x14ac:dyDescent="0.25">
      <c r="A2255">
        <v>2571</v>
      </c>
      <c r="C2255" s="5">
        <v>2</v>
      </c>
      <c r="D2255" s="4">
        <v>3</v>
      </c>
    </row>
    <row r="2256" spans="1:5" x14ac:dyDescent="0.25">
      <c r="A2256">
        <v>2572</v>
      </c>
      <c r="C2256" s="5">
        <v>2</v>
      </c>
      <c r="D2256" s="4">
        <v>3</v>
      </c>
    </row>
    <row r="2257" spans="1:5" x14ac:dyDescent="0.25">
      <c r="A2257">
        <v>2573</v>
      </c>
      <c r="C2257" s="5">
        <v>2</v>
      </c>
      <c r="D2257" s="4">
        <v>3</v>
      </c>
    </row>
    <row r="2258" spans="1:5" x14ac:dyDescent="0.25">
      <c r="A2258">
        <v>2574</v>
      </c>
      <c r="C2258" s="5">
        <v>2</v>
      </c>
      <c r="D2258" s="4">
        <v>3</v>
      </c>
    </row>
    <row r="2259" spans="1:5" x14ac:dyDescent="0.25">
      <c r="A2259">
        <v>2575</v>
      </c>
      <c r="C2259" s="5">
        <v>2</v>
      </c>
      <c r="D2259" s="4">
        <v>3</v>
      </c>
    </row>
    <row r="2260" spans="1:5" x14ac:dyDescent="0.25">
      <c r="A2260">
        <v>2576</v>
      </c>
      <c r="C2260" s="5">
        <v>2</v>
      </c>
      <c r="D2260" s="4">
        <v>3</v>
      </c>
    </row>
    <row r="2261" spans="1:5" x14ac:dyDescent="0.25">
      <c r="A2261">
        <v>2577</v>
      </c>
      <c r="C2261" s="5">
        <v>2</v>
      </c>
      <c r="D2261" s="4">
        <v>3</v>
      </c>
    </row>
    <row r="2262" spans="1:5" x14ac:dyDescent="0.25">
      <c r="A2262">
        <v>2578</v>
      </c>
      <c r="C2262" s="5">
        <v>2</v>
      </c>
      <c r="D2262" s="4">
        <v>3</v>
      </c>
    </row>
    <row r="2263" spans="1:5" x14ac:dyDescent="0.25">
      <c r="A2263">
        <v>2579</v>
      </c>
    </row>
    <row r="2264" spans="1:5" x14ac:dyDescent="0.25">
      <c r="A2264">
        <v>2580</v>
      </c>
    </row>
    <row r="2265" spans="1:5" x14ac:dyDescent="0.25">
      <c r="A2265">
        <v>2581</v>
      </c>
      <c r="B2265" s="2">
        <v>1</v>
      </c>
      <c r="E2265" s="3">
        <v>4</v>
      </c>
    </row>
    <row r="2266" spans="1:5" x14ac:dyDescent="0.25">
      <c r="A2266">
        <v>2582</v>
      </c>
      <c r="B2266" s="2">
        <v>1</v>
      </c>
      <c r="E2266" s="3">
        <v>4</v>
      </c>
    </row>
    <row r="2267" spans="1:5" x14ac:dyDescent="0.25">
      <c r="A2267">
        <v>2583</v>
      </c>
      <c r="B2267" s="2">
        <v>1</v>
      </c>
      <c r="E2267" s="3">
        <v>4</v>
      </c>
    </row>
    <row r="2268" spans="1:5" x14ac:dyDescent="0.25">
      <c r="A2268">
        <v>2584</v>
      </c>
      <c r="B2268" s="2">
        <v>1</v>
      </c>
      <c r="E2268" s="3">
        <v>4</v>
      </c>
    </row>
    <row r="2269" spans="1:5" x14ac:dyDescent="0.25">
      <c r="A2269">
        <v>2585</v>
      </c>
      <c r="B2269" s="2">
        <v>1</v>
      </c>
      <c r="E2269" s="3">
        <v>4</v>
      </c>
    </row>
    <row r="2270" spans="1:5" x14ac:dyDescent="0.25">
      <c r="A2270">
        <v>2586</v>
      </c>
      <c r="B2270" s="2">
        <v>1</v>
      </c>
      <c r="E2270" s="3">
        <v>4</v>
      </c>
    </row>
    <row r="2271" spans="1:5" x14ac:dyDescent="0.25">
      <c r="A2271">
        <v>2587</v>
      </c>
      <c r="B2271" s="2">
        <v>1</v>
      </c>
      <c r="E2271" s="3">
        <v>4</v>
      </c>
    </row>
    <row r="2272" spans="1:5" x14ac:dyDescent="0.25">
      <c r="A2272">
        <v>2588</v>
      </c>
      <c r="B2272" s="2">
        <v>1</v>
      </c>
      <c r="E2272" s="3">
        <v>4</v>
      </c>
    </row>
    <row r="2273" spans="1:5" x14ac:dyDescent="0.25">
      <c r="A2273">
        <v>2589</v>
      </c>
      <c r="B2273" s="2">
        <v>1</v>
      </c>
      <c r="E2273" s="3">
        <v>4</v>
      </c>
    </row>
    <row r="2274" spans="1:5" x14ac:dyDescent="0.25">
      <c r="A2274">
        <v>2590</v>
      </c>
      <c r="B2274" s="2">
        <v>1</v>
      </c>
      <c r="E2274" s="3">
        <v>4</v>
      </c>
    </row>
    <row r="2275" spans="1:5" x14ac:dyDescent="0.25">
      <c r="A2275">
        <v>2591</v>
      </c>
      <c r="B2275" s="2">
        <v>1</v>
      </c>
      <c r="E2275" s="3">
        <v>4</v>
      </c>
    </row>
    <row r="2276" spans="1:5" x14ac:dyDescent="0.25">
      <c r="A2276">
        <v>2592</v>
      </c>
      <c r="B2276" s="2">
        <v>1</v>
      </c>
      <c r="E2276" s="3">
        <v>4</v>
      </c>
    </row>
    <row r="2277" spans="1:5" x14ac:dyDescent="0.25">
      <c r="A2277">
        <v>2593</v>
      </c>
      <c r="B2277" s="2">
        <v>1</v>
      </c>
      <c r="E2277" s="3">
        <v>4</v>
      </c>
    </row>
    <row r="2278" spans="1:5" x14ac:dyDescent="0.25">
      <c r="A2278">
        <v>2594</v>
      </c>
      <c r="B2278" s="2">
        <v>1</v>
      </c>
    </row>
    <row r="2279" spans="1:5" x14ac:dyDescent="0.25">
      <c r="A2279">
        <v>2595</v>
      </c>
      <c r="D2279" s="4">
        <v>3</v>
      </c>
    </row>
    <row r="2280" spans="1:5" x14ac:dyDescent="0.25">
      <c r="A2280">
        <v>2596</v>
      </c>
      <c r="D2280" s="4">
        <v>3</v>
      </c>
    </row>
    <row r="2281" spans="1:5" x14ac:dyDescent="0.25">
      <c r="A2281">
        <v>2597</v>
      </c>
      <c r="C2281" s="5">
        <v>2</v>
      </c>
      <c r="D2281" s="4">
        <v>3</v>
      </c>
    </row>
    <row r="2282" spans="1:5" x14ac:dyDescent="0.25">
      <c r="A2282">
        <v>2598</v>
      </c>
      <c r="C2282" s="5">
        <v>2</v>
      </c>
      <c r="D2282" s="4">
        <v>3</v>
      </c>
    </row>
    <row r="2283" spans="1:5" x14ac:dyDescent="0.25">
      <c r="A2283">
        <v>2599</v>
      </c>
      <c r="C2283" s="5">
        <v>2</v>
      </c>
      <c r="D2283" s="4">
        <v>3</v>
      </c>
    </row>
    <row r="2284" spans="1:5" x14ac:dyDescent="0.25">
      <c r="A2284">
        <v>2600</v>
      </c>
      <c r="C2284" s="5">
        <v>2</v>
      </c>
      <c r="D2284" s="4">
        <v>3</v>
      </c>
    </row>
    <row r="2285" spans="1:5" x14ac:dyDescent="0.25">
      <c r="A2285">
        <v>2601</v>
      </c>
      <c r="C2285" s="5">
        <v>2</v>
      </c>
      <c r="D2285" s="4">
        <v>3</v>
      </c>
    </row>
    <row r="2286" spans="1:5" x14ac:dyDescent="0.25">
      <c r="A2286">
        <v>2602</v>
      </c>
      <c r="C2286" s="5">
        <v>2</v>
      </c>
      <c r="D2286" s="4">
        <v>3</v>
      </c>
    </row>
    <row r="2287" spans="1:5" x14ac:dyDescent="0.25">
      <c r="A2287">
        <v>2603</v>
      </c>
      <c r="C2287" s="5">
        <v>2</v>
      </c>
      <c r="D2287" s="4">
        <v>3</v>
      </c>
    </row>
    <row r="2288" spans="1:5" x14ac:dyDescent="0.25">
      <c r="A2288">
        <v>2604</v>
      </c>
      <c r="C2288" s="5">
        <v>2</v>
      </c>
      <c r="D2288" s="4">
        <v>3</v>
      </c>
    </row>
    <row r="2289" spans="1:5" x14ac:dyDescent="0.25">
      <c r="A2289">
        <v>2605</v>
      </c>
      <c r="C2289" s="5">
        <v>2</v>
      </c>
      <c r="D2289" s="4">
        <v>3</v>
      </c>
    </row>
    <row r="2290" spans="1:5" x14ac:dyDescent="0.25">
      <c r="A2290">
        <v>2606</v>
      </c>
      <c r="C2290" s="5">
        <v>2</v>
      </c>
      <c r="D2290" s="4">
        <v>3</v>
      </c>
    </row>
    <row r="2291" spans="1:5" x14ac:dyDescent="0.25">
      <c r="A2291">
        <v>2607</v>
      </c>
      <c r="C2291" s="5">
        <v>2</v>
      </c>
      <c r="D2291" s="4">
        <v>3</v>
      </c>
    </row>
    <row r="2292" spans="1:5" x14ac:dyDescent="0.25">
      <c r="A2292">
        <v>2608</v>
      </c>
      <c r="C2292" s="5">
        <v>2</v>
      </c>
      <c r="D2292" s="4">
        <v>3</v>
      </c>
    </row>
    <row r="2293" spans="1:5" x14ac:dyDescent="0.25">
      <c r="A2293">
        <v>2609</v>
      </c>
      <c r="C2293" s="5">
        <v>2</v>
      </c>
    </row>
    <row r="2294" spans="1:5" x14ac:dyDescent="0.25">
      <c r="A2294">
        <v>2610</v>
      </c>
      <c r="C2294" s="5">
        <v>2</v>
      </c>
    </row>
    <row r="2295" spans="1:5" x14ac:dyDescent="0.25">
      <c r="A2295">
        <v>2611</v>
      </c>
    </row>
    <row r="2296" spans="1:5" x14ac:dyDescent="0.25">
      <c r="A2296">
        <v>2612</v>
      </c>
      <c r="B2296" s="2">
        <v>1</v>
      </c>
      <c r="E2296" s="3">
        <v>4</v>
      </c>
    </row>
    <row r="2297" spans="1:5" x14ac:dyDescent="0.25">
      <c r="A2297">
        <v>2613</v>
      </c>
      <c r="B2297" s="2">
        <v>1</v>
      </c>
      <c r="E2297" s="3">
        <v>4</v>
      </c>
    </row>
    <row r="2298" spans="1:5" x14ac:dyDescent="0.25">
      <c r="A2298">
        <v>2614</v>
      </c>
      <c r="B2298" s="2">
        <v>1</v>
      </c>
      <c r="E2298" s="3">
        <v>4</v>
      </c>
    </row>
    <row r="2299" spans="1:5" x14ac:dyDescent="0.25">
      <c r="A2299">
        <v>2615</v>
      </c>
      <c r="B2299" s="2">
        <v>1</v>
      </c>
      <c r="E2299" s="3">
        <v>4</v>
      </c>
    </row>
    <row r="2300" spans="1:5" x14ac:dyDescent="0.25">
      <c r="A2300">
        <v>2616</v>
      </c>
      <c r="B2300" s="2">
        <v>1</v>
      </c>
      <c r="E2300" s="3">
        <v>4</v>
      </c>
    </row>
    <row r="2301" spans="1:5" x14ac:dyDescent="0.25">
      <c r="A2301">
        <v>2617</v>
      </c>
      <c r="B2301" s="2">
        <v>1</v>
      </c>
      <c r="E2301" s="3">
        <v>4</v>
      </c>
    </row>
    <row r="2302" spans="1:5" x14ac:dyDescent="0.25">
      <c r="A2302">
        <v>2618</v>
      </c>
      <c r="B2302" s="2">
        <v>1</v>
      </c>
      <c r="E2302" s="3">
        <v>4</v>
      </c>
    </row>
    <row r="2303" spans="1:5" x14ac:dyDescent="0.25">
      <c r="A2303">
        <v>2619</v>
      </c>
      <c r="B2303" s="2">
        <v>1</v>
      </c>
      <c r="E2303" s="3">
        <v>4</v>
      </c>
    </row>
    <row r="2304" spans="1:5" x14ac:dyDescent="0.25">
      <c r="A2304">
        <v>2620</v>
      </c>
      <c r="B2304" s="2">
        <v>1</v>
      </c>
      <c r="E2304" s="3">
        <v>4</v>
      </c>
    </row>
    <row r="2305" spans="1:5" x14ac:dyDescent="0.25">
      <c r="A2305">
        <v>2621</v>
      </c>
      <c r="B2305" s="2">
        <v>1</v>
      </c>
      <c r="E2305" s="3">
        <v>4</v>
      </c>
    </row>
    <row r="2306" spans="1:5" x14ac:dyDescent="0.25">
      <c r="A2306">
        <v>2622</v>
      </c>
      <c r="B2306" s="2">
        <v>1</v>
      </c>
      <c r="E2306" s="3">
        <v>4</v>
      </c>
    </row>
    <row r="2307" spans="1:5" x14ac:dyDescent="0.25">
      <c r="A2307">
        <v>2623</v>
      </c>
      <c r="B2307" s="2">
        <v>1</v>
      </c>
      <c r="E2307" s="3">
        <v>4</v>
      </c>
    </row>
    <row r="2308" spans="1:5" x14ac:dyDescent="0.25">
      <c r="A2308">
        <v>2624</v>
      </c>
      <c r="B2308" s="2">
        <v>1</v>
      </c>
      <c r="E2308" s="3">
        <v>4</v>
      </c>
    </row>
    <row r="2309" spans="1:5" x14ac:dyDescent="0.25">
      <c r="A2309">
        <v>2625</v>
      </c>
      <c r="B2309" s="2">
        <v>1</v>
      </c>
      <c r="E2309" s="3">
        <v>4</v>
      </c>
    </row>
    <row r="2310" spans="1:5" x14ac:dyDescent="0.25">
      <c r="A2310">
        <v>2626</v>
      </c>
      <c r="B2310" s="2">
        <v>1</v>
      </c>
      <c r="E2310" s="3">
        <v>4</v>
      </c>
    </row>
    <row r="2311" spans="1:5" x14ac:dyDescent="0.25">
      <c r="A2311">
        <v>2627</v>
      </c>
      <c r="C2311" s="5">
        <v>2</v>
      </c>
      <c r="D2311" s="4">
        <v>3</v>
      </c>
    </row>
    <row r="2312" spans="1:5" x14ac:dyDescent="0.25">
      <c r="A2312">
        <v>2628</v>
      </c>
      <c r="C2312" s="5">
        <v>2</v>
      </c>
      <c r="D2312" s="4">
        <v>3</v>
      </c>
    </row>
    <row r="2313" spans="1:5" x14ac:dyDescent="0.25">
      <c r="A2313">
        <v>2629</v>
      </c>
      <c r="C2313" s="5">
        <v>2</v>
      </c>
      <c r="D2313" s="4">
        <v>3</v>
      </c>
    </row>
    <row r="2314" spans="1:5" x14ac:dyDescent="0.25">
      <c r="A2314">
        <v>2630</v>
      </c>
      <c r="C2314" s="5">
        <v>2</v>
      </c>
      <c r="D2314" s="4">
        <v>3</v>
      </c>
    </row>
    <row r="2315" spans="1:5" x14ac:dyDescent="0.25">
      <c r="A2315">
        <v>2631</v>
      </c>
      <c r="C2315" s="5">
        <v>2</v>
      </c>
      <c r="D2315" s="4">
        <v>3</v>
      </c>
    </row>
    <row r="2316" spans="1:5" x14ac:dyDescent="0.25">
      <c r="A2316">
        <v>2632</v>
      </c>
      <c r="C2316" s="5">
        <v>2</v>
      </c>
      <c r="D2316" s="4">
        <v>3</v>
      </c>
    </row>
    <row r="2317" spans="1:5" x14ac:dyDescent="0.25">
      <c r="A2317">
        <v>2633</v>
      </c>
      <c r="C2317" s="5">
        <v>2</v>
      </c>
      <c r="D2317" s="4">
        <v>3</v>
      </c>
    </row>
    <row r="2318" spans="1:5" x14ac:dyDescent="0.25">
      <c r="A2318">
        <v>2634</v>
      </c>
      <c r="C2318" s="5">
        <v>2</v>
      </c>
      <c r="D2318" s="4">
        <v>3</v>
      </c>
    </row>
    <row r="2319" spans="1:5" x14ac:dyDescent="0.25">
      <c r="A2319">
        <v>2635</v>
      </c>
      <c r="C2319" s="5">
        <v>2</v>
      </c>
      <c r="D2319" s="4">
        <v>3</v>
      </c>
    </row>
    <row r="2320" spans="1:5" x14ac:dyDescent="0.25">
      <c r="A2320">
        <v>2636</v>
      </c>
      <c r="C2320" s="5">
        <v>2</v>
      </c>
      <c r="D2320" s="4">
        <v>3</v>
      </c>
    </row>
    <row r="2321" spans="1:5" x14ac:dyDescent="0.25">
      <c r="A2321">
        <v>2637</v>
      </c>
      <c r="C2321" s="5">
        <v>2</v>
      </c>
      <c r="D2321" s="4">
        <v>3</v>
      </c>
    </row>
    <row r="2322" spans="1:5" x14ac:dyDescent="0.25">
      <c r="A2322">
        <v>2638</v>
      </c>
      <c r="C2322" s="5">
        <v>2</v>
      </c>
      <c r="D2322" s="4">
        <v>3</v>
      </c>
    </row>
    <row r="2323" spans="1:5" x14ac:dyDescent="0.25">
      <c r="A2323">
        <v>2639</v>
      </c>
      <c r="C2323" s="5">
        <v>2</v>
      </c>
      <c r="D2323" s="4">
        <v>3</v>
      </c>
    </row>
    <row r="2324" spans="1:5" x14ac:dyDescent="0.25">
      <c r="A2324">
        <v>2640</v>
      </c>
      <c r="C2324" s="5">
        <v>2</v>
      </c>
    </row>
    <row r="2325" spans="1:5" x14ac:dyDescent="0.25">
      <c r="A2325">
        <v>2641</v>
      </c>
      <c r="C2325" s="5">
        <v>2</v>
      </c>
    </row>
    <row r="2326" spans="1:5" x14ac:dyDescent="0.25">
      <c r="A2326">
        <v>2642</v>
      </c>
    </row>
    <row r="2327" spans="1:5" x14ac:dyDescent="0.25">
      <c r="A2327">
        <v>2643</v>
      </c>
      <c r="B2327" s="2">
        <v>1</v>
      </c>
      <c r="E2327" s="3">
        <v>4</v>
      </c>
    </row>
    <row r="2328" spans="1:5" x14ac:dyDescent="0.25">
      <c r="A2328">
        <v>2644</v>
      </c>
      <c r="B2328" s="2">
        <v>1</v>
      </c>
      <c r="E2328" s="3">
        <v>4</v>
      </c>
    </row>
    <row r="2329" spans="1:5" x14ac:dyDescent="0.25">
      <c r="A2329">
        <v>2645</v>
      </c>
      <c r="B2329" s="2">
        <v>1</v>
      </c>
      <c r="E2329" s="3">
        <v>4</v>
      </c>
    </row>
    <row r="2330" spans="1:5" x14ac:dyDescent="0.25">
      <c r="A2330">
        <v>2646</v>
      </c>
      <c r="B2330" s="2">
        <v>1</v>
      </c>
      <c r="E2330" s="3">
        <v>4</v>
      </c>
    </row>
    <row r="2331" spans="1:5" x14ac:dyDescent="0.25">
      <c r="A2331">
        <v>2647</v>
      </c>
      <c r="B2331" s="2">
        <v>1</v>
      </c>
      <c r="E2331" s="3">
        <v>4</v>
      </c>
    </row>
    <row r="2332" spans="1:5" x14ac:dyDescent="0.25">
      <c r="A2332">
        <v>2648</v>
      </c>
      <c r="B2332" s="2">
        <v>1</v>
      </c>
      <c r="E2332" s="3">
        <v>4</v>
      </c>
    </row>
    <row r="2333" spans="1:5" x14ac:dyDescent="0.25">
      <c r="A2333">
        <v>2649</v>
      </c>
      <c r="B2333" s="2">
        <v>1</v>
      </c>
      <c r="E2333" s="3">
        <v>4</v>
      </c>
    </row>
    <row r="2334" spans="1:5" x14ac:dyDescent="0.25">
      <c r="A2334">
        <v>2650</v>
      </c>
      <c r="B2334" s="2">
        <v>1</v>
      </c>
      <c r="E2334" s="3">
        <v>4</v>
      </c>
    </row>
    <row r="2335" spans="1:5" x14ac:dyDescent="0.25">
      <c r="A2335">
        <v>2651</v>
      </c>
      <c r="B2335" s="2">
        <v>1</v>
      </c>
      <c r="E2335" s="3">
        <v>4</v>
      </c>
    </row>
    <row r="2336" spans="1:5" x14ac:dyDescent="0.25">
      <c r="A2336">
        <v>2652</v>
      </c>
      <c r="B2336" s="2">
        <v>1</v>
      </c>
      <c r="E2336" s="3">
        <v>4</v>
      </c>
    </row>
    <row r="2337" spans="1:5" x14ac:dyDescent="0.25">
      <c r="A2337">
        <v>2653</v>
      </c>
      <c r="B2337" s="2">
        <v>1</v>
      </c>
      <c r="E2337" s="3">
        <v>4</v>
      </c>
    </row>
    <row r="2338" spans="1:5" x14ac:dyDescent="0.25">
      <c r="A2338">
        <v>2654</v>
      </c>
      <c r="B2338" s="2">
        <v>1</v>
      </c>
      <c r="E2338" s="3">
        <v>4</v>
      </c>
    </row>
    <row r="2339" spans="1:5" x14ac:dyDescent="0.25">
      <c r="A2339">
        <v>2655</v>
      </c>
      <c r="B2339" s="2">
        <v>1</v>
      </c>
      <c r="E2339" s="3">
        <v>4</v>
      </c>
    </row>
    <row r="2340" spans="1:5" x14ac:dyDescent="0.25">
      <c r="A2340">
        <v>2656</v>
      </c>
      <c r="B2340" s="2">
        <v>1</v>
      </c>
      <c r="E2340" s="3">
        <v>4</v>
      </c>
    </row>
    <row r="2341" spans="1:5" x14ac:dyDescent="0.25">
      <c r="A2341">
        <v>2657</v>
      </c>
      <c r="C2341" s="5">
        <v>2</v>
      </c>
      <c r="D2341" s="4">
        <v>3</v>
      </c>
    </row>
    <row r="2342" spans="1:5" x14ac:dyDescent="0.25">
      <c r="A2342">
        <v>2658</v>
      </c>
      <c r="C2342" s="5">
        <v>2</v>
      </c>
      <c r="D2342" s="4">
        <v>3</v>
      </c>
    </row>
    <row r="2343" spans="1:5" x14ac:dyDescent="0.25">
      <c r="A2343">
        <v>2659</v>
      </c>
      <c r="C2343" s="5">
        <v>2</v>
      </c>
      <c r="D2343" s="4">
        <v>3</v>
      </c>
    </row>
    <row r="2344" spans="1:5" x14ac:dyDescent="0.25">
      <c r="A2344">
        <v>2660</v>
      </c>
      <c r="C2344" s="5">
        <v>2</v>
      </c>
      <c r="D2344" s="4">
        <v>3</v>
      </c>
    </row>
    <row r="2345" spans="1:5" x14ac:dyDescent="0.25">
      <c r="A2345">
        <v>2661</v>
      </c>
      <c r="C2345" s="5">
        <v>2</v>
      </c>
      <c r="D2345" s="4">
        <v>3</v>
      </c>
    </row>
    <row r="2346" spans="1:5" x14ac:dyDescent="0.25">
      <c r="A2346">
        <v>2662</v>
      </c>
      <c r="C2346" s="5">
        <v>2</v>
      </c>
      <c r="D2346" s="4">
        <v>3</v>
      </c>
    </row>
    <row r="2347" spans="1:5" x14ac:dyDescent="0.25">
      <c r="A2347">
        <v>2663</v>
      </c>
      <c r="C2347" s="5">
        <v>2</v>
      </c>
      <c r="D2347" s="4">
        <v>3</v>
      </c>
    </row>
    <row r="2348" spans="1:5" x14ac:dyDescent="0.25">
      <c r="A2348">
        <v>2664</v>
      </c>
      <c r="C2348" s="5">
        <v>2</v>
      </c>
      <c r="D2348" s="4">
        <v>3</v>
      </c>
    </row>
    <row r="2349" spans="1:5" x14ac:dyDescent="0.25">
      <c r="A2349">
        <v>2665</v>
      </c>
      <c r="C2349" s="5">
        <v>2</v>
      </c>
      <c r="D2349" s="4">
        <v>3</v>
      </c>
    </row>
    <row r="2350" spans="1:5" x14ac:dyDescent="0.25">
      <c r="A2350">
        <v>2666</v>
      </c>
      <c r="C2350" s="5">
        <v>2</v>
      </c>
      <c r="D2350" s="4">
        <v>3</v>
      </c>
    </row>
    <row r="2351" spans="1:5" x14ac:dyDescent="0.25">
      <c r="A2351">
        <v>2667</v>
      </c>
      <c r="C2351" s="5">
        <v>2</v>
      </c>
      <c r="D2351" s="4">
        <v>3</v>
      </c>
    </row>
    <row r="2352" spans="1:5" x14ac:dyDescent="0.25">
      <c r="A2352">
        <v>2668</v>
      </c>
      <c r="C2352" s="5">
        <v>2</v>
      </c>
      <c r="D2352" s="4">
        <v>3</v>
      </c>
    </row>
    <row r="2353" spans="1:5" x14ac:dyDescent="0.25">
      <c r="A2353">
        <v>2669</v>
      </c>
      <c r="C2353" s="5">
        <v>2</v>
      </c>
      <c r="D2353" s="4">
        <v>3</v>
      </c>
    </row>
    <row r="2354" spans="1:5" x14ac:dyDescent="0.25">
      <c r="A2354">
        <v>2670</v>
      </c>
      <c r="C2354" s="5">
        <v>2</v>
      </c>
      <c r="D2354" s="4">
        <v>3</v>
      </c>
    </row>
    <row r="2355" spans="1:5" x14ac:dyDescent="0.25">
      <c r="A2355">
        <v>2671</v>
      </c>
      <c r="C2355" s="5">
        <v>2</v>
      </c>
    </row>
    <row r="2356" spans="1:5" x14ac:dyDescent="0.25">
      <c r="A2356">
        <v>2672</v>
      </c>
      <c r="E2356" s="3">
        <v>4</v>
      </c>
    </row>
    <row r="2357" spans="1:5" x14ac:dyDescent="0.25">
      <c r="A2357">
        <v>2673</v>
      </c>
      <c r="B2357" s="2">
        <v>1</v>
      </c>
      <c r="E2357" s="3">
        <v>4</v>
      </c>
    </row>
    <row r="2358" spans="1:5" x14ac:dyDescent="0.25">
      <c r="A2358">
        <v>2674</v>
      </c>
      <c r="B2358" s="2">
        <v>1</v>
      </c>
      <c r="E2358" s="3">
        <v>4</v>
      </c>
    </row>
    <row r="2359" spans="1:5" x14ac:dyDescent="0.25">
      <c r="A2359">
        <v>2675</v>
      </c>
      <c r="B2359" s="2">
        <v>1</v>
      </c>
      <c r="E2359" s="3">
        <v>4</v>
      </c>
    </row>
    <row r="2360" spans="1:5" x14ac:dyDescent="0.25">
      <c r="A2360">
        <v>2676</v>
      </c>
      <c r="B2360" s="2">
        <v>1</v>
      </c>
      <c r="E2360" s="3">
        <v>4</v>
      </c>
    </row>
    <row r="2361" spans="1:5" x14ac:dyDescent="0.25">
      <c r="A2361">
        <v>2677</v>
      </c>
      <c r="B2361" s="2">
        <v>1</v>
      </c>
      <c r="E2361" s="3">
        <v>4</v>
      </c>
    </row>
    <row r="2362" spans="1:5" x14ac:dyDescent="0.25">
      <c r="A2362">
        <v>2678</v>
      </c>
      <c r="B2362" s="2">
        <v>1</v>
      </c>
      <c r="E2362" s="3">
        <v>4</v>
      </c>
    </row>
    <row r="2363" spans="1:5" x14ac:dyDescent="0.25">
      <c r="A2363">
        <v>2679</v>
      </c>
      <c r="B2363" s="2">
        <v>1</v>
      </c>
      <c r="E2363" s="3">
        <v>4</v>
      </c>
    </row>
    <row r="2364" spans="1:5" x14ac:dyDescent="0.25">
      <c r="A2364">
        <v>2680</v>
      </c>
      <c r="B2364" s="2">
        <v>1</v>
      </c>
      <c r="E2364" s="3">
        <v>4</v>
      </c>
    </row>
    <row r="2365" spans="1:5" x14ac:dyDescent="0.25">
      <c r="A2365">
        <v>2681</v>
      </c>
      <c r="B2365" s="2">
        <v>1</v>
      </c>
      <c r="E2365" s="3">
        <v>4</v>
      </c>
    </row>
    <row r="2366" spans="1:5" x14ac:dyDescent="0.25">
      <c r="A2366">
        <v>2682</v>
      </c>
      <c r="B2366" s="2">
        <v>1</v>
      </c>
      <c r="E2366" s="3">
        <v>4</v>
      </c>
    </row>
    <row r="2367" spans="1:5" x14ac:dyDescent="0.25">
      <c r="A2367">
        <v>2683</v>
      </c>
      <c r="B2367" s="2">
        <v>1</v>
      </c>
      <c r="E2367" s="3">
        <v>4</v>
      </c>
    </row>
    <row r="2368" spans="1:5" x14ac:dyDescent="0.25">
      <c r="A2368">
        <v>2684</v>
      </c>
      <c r="B2368" s="2">
        <v>1</v>
      </c>
      <c r="E2368" s="3">
        <v>4</v>
      </c>
    </row>
    <row r="2369" spans="1:5" x14ac:dyDescent="0.25">
      <c r="A2369">
        <v>2685</v>
      </c>
      <c r="B2369" s="2">
        <v>1</v>
      </c>
      <c r="E2369" s="3">
        <v>4</v>
      </c>
    </row>
    <row r="2370" spans="1:5" x14ac:dyDescent="0.25">
      <c r="A2370">
        <v>2686</v>
      </c>
      <c r="B2370" s="2">
        <v>1</v>
      </c>
      <c r="E2370" s="3">
        <v>4</v>
      </c>
    </row>
    <row r="2371" spans="1:5" x14ac:dyDescent="0.25">
      <c r="A2371">
        <v>2687</v>
      </c>
      <c r="B2371" s="2">
        <v>1</v>
      </c>
      <c r="D2371" s="4">
        <v>3</v>
      </c>
      <c r="E2371" s="3">
        <v>4</v>
      </c>
    </row>
    <row r="2372" spans="1:5" x14ac:dyDescent="0.25">
      <c r="A2372">
        <v>2688</v>
      </c>
      <c r="D2372" s="4">
        <v>3</v>
      </c>
      <c r="E2372" s="3">
        <v>4</v>
      </c>
    </row>
    <row r="2373" spans="1:5" x14ac:dyDescent="0.25">
      <c r="A2373">
        <v>2689</v>
      </c>
      <c r="D2373" s="4">
        <v>3</v>
      </c>
    </row>
    <row r="2374" spans="1:5" x14ac:dyDescent="0.25">
      <c r="A2374">
        <v>2690</v>
      </c>
      <c r="C2374" s="5">
        <v>2</v>
      </c>
      <c r="D2374" s="4">
        <v>3</v>
      </c>
    </row>
    <row r="2375" spans="1:5" x14ac:dyDescent="0.25">
      <c r="A2375">
        <v>2691</v>
      </c>
      <c r="C2375" s="5">
        <v>2</v>
      </c>
      <c r="D2375" s="4">
        <v>3</v>
      </c>
    </row>
    <row r="2376" spans="1:5" x14ac:dyDescent="0.25">
      <c r="A2376">
        <v>2692</v>
      </c>
      <c r="C2376" s="5">
        <v>2</v>
      </c>
      <c r="D2376" s="4">
        <v>3</v>
      </c>
    </row>
    <row r="2377" spans="1:5" x14ac:dyDescent="0.25">
      <c r="A2377">
        <v>2693</v>
      </c>
      <c r="C2377" s="5">
        <v>2</v>
      </c>
      <c r="D2377" s="4">
        <v>3</v>
      </c>
    </row>
    <row r="2378" spans="1:5" x14ac:dyDescent="0.25">
      <c r="A2378">
        <v>2694</v>
      </c>
      <c r="C2378" s="5">
        <v>2</v>
      </c>
      <c r="D2378" s="4">
        <v>3</v>
      </c>
    </row>
    <row r="2379" spans="1:5" x14ac:dyDescent="0.25">
      <c r="A2379">
        <v>2695</v>
      </c>
      <c r="C2379" s="5">
        <v>2</v>
      </c>
      <c r="D2379" s="4">
        <v>3</v>
      </c>
    </row>
    <row r="2380" spans="1:5" x14ac:dyDescent="0.25">
      <c r="A2380">
        <v>2696</v>
      </c>
      <c r="C2380" s="5">
        <v>2</v>
      </c>
      <c r="D2380" s="4">
        <v>3</v>
      </c>
    </row>
    <row r="2381" spans="1:5" x14ac:dyDescent="0.25">
      <c r="A2381">
        <v>2697</v>
      </c>
      <c r="C2381" s="5">
        <v>2</v>
      </c>
      <c r="D2381" s="4">
        <v>3</v>
      </c>
    </row>
    <row r="2382" spans="1:5" x14ac:dyDescent="0.25">
      <c r="A2382">
        <v>2698</v>
      </c>
      <c r="C2382" s="5">
        <v>2</v>
      </c>
      <c r="D2382" s="4">
        <v>3</v>
      </c>
    </row>
    <row r="2383" spans="1:5" x14ac:dyDescent="0.25">
      <c r="A2383">
        <v>2699</v>
      </c>
      <c r="C2383" s="5">
        <v>2</v>
      </c>
      <c r="D2383" s="4">
        <v>3</v>
      </c>
    </row>
    <row r="2384" spans="1:5" x14ac:dyDescent="0.25">
      <c r="A2384">
        <v>2700</v>
      </c>
      <c r="C2384" s="5">
        <v>2</v>
      </c>
      <c r="D2384" s="4">
        <v>3</v>
      </c>
    </row>
    <row r="2385" spans="1:5" x14ac:dyDescent="0.25">
      <c r="A2385">
        <v>2701</v>
      </c>
      <c r="C2385" s="5">
        <v>2</v>
      </c>
    </row>
    <row r="2386" spans="1:5" x14ac:dyDescent="0.25">
      <c r="A2386">
        <v>2702</v>
      </c>
      <c r="C2386" s="5">
        <v>2</v>
      </c>
    </row>
    <row r="2387" spans="1:5" x14ac:dyDescent="0.25">
      <c r="A2387">
        <v>2703</v>
      </c>
      <c r="C2387" s="5">
        <v>2</v>
      </c>
    </row>
    <row r="2388" spans="1:5" x14ac:dyDescent="0.25">
      <c r="A2388">
        <v>2704</v>
      </c>
      <c r="C2388" s="5">
        <v>2</v>
      </c>
    </row>
    <row r="2389" spans="1:5" x14ac:dyDescent="0.25">
      <c r="A2389">
        <v>2705</v>
      </c>
      <c r="B2389" s="2">
        <v>1</v>
      </c>
    </row>
    <row r="2390" spans="1:5" x14ac:dyDescent="0.25">
      <c r="A2390">
        <v>2706</v>
      </c>
      <c r="B2390" s="2">
        <v>1</v>
      </c>
      <c r="E2390" s="3">
        <v>4</v>
      </c>
    </row>
    <row r="2391" spans="1:5" x14ac:dyDescent="0.25">
      <c r="A2391">
        <v>2707</v>
      </c>
      <c r="B2391" s="2">
        <v>1</v>
      </c>
      <c r="E2391" s="3">
        <v>4</v>
      </c>
    </row>
    <row r="2392" spans="1:5" x14ac:dyDescent="0.25">
      <c r="A2392">
        <v>2708</v>
      </c>
      <c r="B2392" s="2">
        <v>1</v>
      </c>
      <c r="E2392" s="3">
        <v>4</v>
      </c>
    </row>
    <row r="2393" spans="1:5" x14ac:dyDescent="0.25">
      <c r="A2393">
        <v>2709</v>
      </c>
      <c r="B2393" s="2">
        <v>1</v>
      </c>
      <c r="E2393" s="3">
        <v>4</v>
      </c>
    </row>
    <row r="2394" spans="1:5" x14ac:dyDescent="0.25">
      <c r="A2394">
        <v>2710</v>
      </c>
      <c r="B2394" s="2">
        <v>1</v>
      </c>
      <c r="E2394" s="3">
        <v>4</v>
      </c>
    </row>
    <row r="2395" spans="1:5" x14ac:dyDescent="0.25">
      <c r="A2395">
        <v>2711</v>
      </c>
      <c r="B2395" s="2">
        <v>1</v>
      </c>
      <c r="E2395" s="3">
        <v>4</v>
      </c>
    </row>
    <row r="2396" spans="1:5" x14ac:dyDescent="0.25">
      <c r="A2396">
        <v>2712</v>
      </c>
      <c r="B2396" s="2">
        <v>1</v>
      </c>
      <c r="E2396" s="3">
        <v>4</v>
      </c>
    </row>
    <row r="2397" spans="1:5" x14ac:dyDescent="0.25">
      <c r="A2397">
        <v>2713</v>
      </c>
      <c r="B2397" s="2">
        <v>1</v>
      </c>
      <c r="E2397" s="3">
        <v>4</v>
      </c>
    </row>
    <row r="2398" spans="1:5" x14ac:dyDescent="0.25">
      <c r="A2398">
        <v>2714</v>
      </c>
      <c r="B2398" s="2">
        <v>1</v>
      </c>
      <c r="E2398" s="3">
        <v>4</v>
      </c>
    </row>
    <row r="2399" spans="1:5" x14ac:dyDescent="0.25">
      <c r="A2399">
        <v>2715</v>
      </c>
      <c r="B2399" s="2">
        <v>1</v>
      </c>
      <c r="E2399" s="3">
        <v>4</v>
      </c>
    </row>
    <row r="2400" spans="1:5" x14ac:dyDescent="0.25">
      <c r="A2400">
        <v>2716</v>
      </c>
      <c r="B2400" s="2">
        <v>1</v>
      </c>
      <c r="E2400" s="3">
        <v>4</v>
      </c>
    </row>
    <row r="2401" spans="1:5" x14ac:dyDescent="0.25">
      <c r="A2401">
        <v>2717</v>
      </c>
      <c r="B2401" s="2">
        <v>1</v>
      </c>
      <c r="E2401" s="3">
        <v>4</v>
      </c>
    </row>
    <row r="2402" spans="1:5" x14ac:dyDescent="0.25">
      <c r="A2402">
        <v>2718</v>
      </c>
      <c r="D2402" s="4">
        <v>3</v>
      </c>
      <c r="E2402" s="3">
        <v>4</v>
      </c>
    </row>
    <row r="2403" spans="1:5" x14ac:dyDescent="0.25">
      <c r="A2403">
        <v>2719</v>
      </c>
      <c r="C2403" s="5">
        <v>2</v>
      </c>
      <c r="D2403" s="4">
        <v>3</v>
      </c>
      <c r="E2403" s="3">
        <v>4</v>
      </c>
    </row>
    <row r="2404" spans="1:5" x14ac:dyDescent="0.25">
      <c r="A2404">
        <v>2720</v>
      </c>
      <c r="C2404" s="5">
        <v>2</v>
      </c>
      <c r="D2404" s="4">
        <v>3</v>
      </c>
    </row>
    <row r="2405" spans="1:5" x14ac:dyDescent="0.25">
      <c r="A2405">
        <v>2721</v>
      </c>
      <c r="C2405" s="5">
        <v>2</v>
      </c>
      <c r="D2405" s="4">
        <v>3</v>
      </c>
    </row>
    <row r="2406" spans="1:5" x14ac:dyDescent="0.25">
      <c r="A2406">
        <v>2722</v>
      </c>
      <c r="C2406" s="5">
        <v>2</v>
      </c>
      <c r="D2406" s="4">
        <v>3</v>
      </c>
    </row>
    <row r="2407" spans="1:5" x14ac:dyDescent="0.25">
      <c r="A2407">
        <v>2723</v>
      </c>
      <c r="C2407" s="5">
        <v>2</v>
      </c>
      <c r="D2407" s="4">
        <v>3</v>
      </c>
    </row>
    <row r="2408" spans="1:5" x14ac:dyDescent="0.25">
      <c r="A2408">
        <v>2724</v>
      </c>
      <c r="C2408" s="5">
        <v>2</v>
      </c>
      <c r="D2408" s="4">
        <v>3</v>
      </c>
    </row>
    <row r="2409" spans="1:5" x14ac:dyDescent="0.25">
      <c r="A2409">
        <v>2725</v>
      </c>
      <c r="C2409" s="5">
        <v>2</v>
      </c>
      <c r="D2409" s="4">
        <v>3</v>
      </c>
    </row>
    <row r="2410" spans="1:5" x14ac:dyDescent="0.25">
      <c r="A2410">
        <v>2726</v>
      </c>
      <c r="C2410" s="5">
        <v>2</v>
      </c>
      <c r="D2410" s="4">
        <v>3</v>
      </c>
    </row>
    <row r="2411" spans="1:5" x14ac:dyDescent="0.25">
      <c r="A2411">
        <v>2727</v>
      </c>
      <c r="C2411" s="5">
        <v>2</v>
      </c>
      <c r="D2411" s="4">
        <v>3</v>
      </c>
    </row>
    <row r="2412" spans="1:5" x14ac:dyDescent="0.25">
      <c r="A2412">
        <v>2728</v>
      </c>
      <c r="C2412" s="5">
        <v>2</v>
      </c>
      <c r="D2412" s="4">
        <v>3</v>
      </c>
    </row>
    <row r="2413" spans="1:5" x14ac:dyDescent="0.25">
      <c r="A2413">
        <v>2729</v>
      </c>
      <c r="C2413" s="5">
        <v>2</v>
      </c>
      <c r="D2413" s="4">
        <v>3</v>
      </c>
    </row>
    <row r="2414" spans="1:5" x14ac:dyDescent="0.25">
      <c r="A2414">
        <v>2730</v>
      </c>
      <c r="C2414" s="5">
        <v>2</v>
      </c>
      <c r="D2414" s="4">
        <v>3</v>
      </c>
    </row>
    <row r="2415" spans="1:5" x14ac:dyDescent="0.25">
      <c r="A2415">
        <v>2731</v>
      </c>
      <c r="C2415" s="5">
        <v>2</v>
      </c>
    </row>
    <row r="2416" spans="1:5" x14ac:dyDescent="0.25">
      <c r="A2416">
        <v>2732</v>
      </c>
      <c r="C2416" s="5">
        <v>2</v>
      </c>
    </row>
    <row r="2417" spans="1:5" x14ac:dyDescent="0.25">
      <c r="A2417">
        <v>2733</v>
      </c>
    </row>
    <row r="2418" spans="1:5" x14ac:dyDescent="0.25">
      <c r="A2418">
        <v>2734</v>
      </c>
      <c r="E2418" s="3">
        <v>4</v>
      </c>
    </row>
    <row r="2419" spans="1:5" x14ac:dyDescent="0.25">
      <c r="A2419">
        <v>2735</v>
      </c>
      <c r="B2419" s="2">
        <v>1</v>
      </c>
      <c r="E2419" s="3">
        <v>4</v>
      </c>
    </row>
    <row r="2420" spans="1:5" x14ac:dyDescent="0.25">
      <c r="A2420">
        <v>2736</v>
      </c>
      <c r="B2420" s="2">
        <v>1</v>
      </c>
      <c r="E2420" s="3">
        <v>4</v>
      </c>
    </row>
    <row r="2421" spans="1:5" x14ac:dyDescent="0.25">
      <c r="A2421">
        <v>2737</v>
      </c>
      <c r="B2421" s="2">
        <v>1</v>
      </c>
      <c r="E2421" s="3">
        <v>4</v>
      </c>
    </row>
    <row r="2422" spans="1:5" x14ac:dyDescent="0.25">
      <c r="A2422">
        <v>2738</v>
      </c>
      <c r="B2422" s="2">
        <v>1</v>
      </c>
      <c r="E2422" s="3">
        <v>4</v>
      </c>
    </row>
    <row r="2423" spans="1:5" x14ac:dyDescent="0.25">
      <c r="A2423">
        <v>2739</v>
      </c>
      <c r="B2423" s="2">
        <v>1</v>
      </c>
      <c r="E2423" s="3">
        <v>4</v>
      </c>
    </row>
    <row r="2424" spans="1:5" x14ac:dyDescent="0.25">
      <c r="A2424">
        <v>2740</v>
      </c>
      <c r="B2424" s="2">
        <v>1</v>
      </c>
      <c r="E2424" s="3">
        <v>4</v>
      </c>
    </row>
    <row r="2425" spans="1:5" x14ac:dyDescent="0.25">
      <c r="A2425">
        <v>2741</v>
      </c>
      <c r="B2425" s="2">
        <v>1</v>
      </c>
      <c r="E2425" s="3">
        <v>4</v>
      </c>
    </row>
    <row r="2426" spans="1:5" x14ac:dyDescent="0.25">
      <c r="A2426">
        <v>2742</v>
      </c>
      <c r="B2426" s="2">
        <v>1</v>
      </c>
      <c r="E2426" s="3">
        <v>4</v>
      </c>
    </row>
    <row r="2427" spans="1:5" x14ac:dyDescent="0.25">
      <c r="A2427">
        <v>2743</v>
      </c>
      <c r="B2427" s="2">
        <v>1</v>
      </c>
      <c r="E2427" s="3">
        <v>4</v>
      </c>
    </row>
    <row r="2428" spans="1:5" x14ac:dyDescent="0.25">
      <c r="A2428">
        <v>2744</v>
      </c>
      <c r="B2428" s="2">
        <v>1</v>
      </c>
      <c r="E2428" s="3">
        <v>4</v>
      </c>
    </row>
    <row r="2429" spans="1:5" x14ac:dyDescent="0.25">
      <c r="A2429">
        <v>2745</v>
      </c>
      <c r="B2429" s="2">
        <v>1</v>
      </c>
      <c r="E2429" s="3">
        <v>4</v>
      </c>
    </row>
    <row r="2430" spans="1:5" x14ac:dyDescent="0.25">
      <c r="A2430">
        <v>2746</v>
      </c>
      <c r="B2430" s="2">
        <v>1</v>
      </c>
      <c r="E2430" s="3">
        <v>4</v>
      </c>
    </row>
    <row r="2431" spans="1:5" x14ac:dyDescent="0.25">
      <c r="A2431">
        <v>2747</v>
      </c>
      <c r="B2431" s="2">
        <v>1</v>
      </c>
      <c r="E2431" s="3">
        <v>4</v>
      </c>
    </row>
    <row r="2432" spans="1:5" x14ac:dyDescent="0.25">
      <c r="A2432">
        <v>2748</v>
      </c>
      <c r="B2432" s="2">
        <v>1</v>
      </c>
      <c r="C2432" s="5">
        <v>2</v>
      </c>
    </row>
    <row r="2433" spans="1:5" x14ac:dyDescent="0.25">
      <c r="A2433">
        <v>2749</v>
      </c>
      <c r="C2433" s="5">
        <v>2</v>
      </c>
    </row>
    <row r="2434" spans="1:5" x14ac:dyDescent="0.25">
      <c r="A2434">
        <v>2750</v>
      </c>
      <c r="C2434" s="5">
        <v>2</v>
      </c>
      <c r="D2434" s="4">
        <v>3</v>
      </c>
    </row>
    <row r="2435" spans="1:5" x14ac:dyDescent="0.25">
      <c r="A2435">
        <v>2751</v>
      </c>
      <c r="C2435" s="5">
        <v>2</v>
      </c>
      <c r="D2435" s="4">
        <v>3</v>
      </c>
    </row>
    <row r="2436" spans="1:5" x14ac:dyDescent="0.25">
      <c r="A2436">
        <v>2752</v>
      </c>
      <c r="C2436" s="5">
        <v>2</v>
      </c>
      <c r="D2436" s="4">
        <v>3</v>
      </c>
    </row>
    <row r="2437" spans="1:5" x14ac:dyDescent="0.25">
      <c r="A2437">
        <v>2753</v>
      </c>
      <c r="C2437" s="5">
        <v>2</v>
      </c>
      <c r="D2437" s="4">
        <v>3</v>
      </c>
    </row>
    <row r="2438" spans="1:5" x14ac:dyDescent="0.25">
      <c r="A2438">
        <v>2754</v>
      </c>
      <c r="C2438" s="5">
        <v>2</v>
      </c>
      <c r="D2438" s="4">
        <v>3</v>
      </c>
    </row>
    <row r="2439" spans="1:5" x14ac:dyDescent="0.25">
      <c r="A2439">
        <v>2755</v>
      </c>
      <c r="C2439" s="5">
        <v>2</v>
      </c>
      <c r="D2439" s="4">
        <v>3</v>
      </c>
    </row>
    <row r="2440" spans="1:5" x14ac:dyDescent="0.25">
      <c r="A2440">
        <v>2756</v>
      </c>
      <c r="C2440" s="5">
        <v>2</v>
      </c>
      <c r="D2440" s="4">
        <v>3</v>
      </c>
    </row>
    <row r="2441" spans="1:5" x14ac:dyDescent="0.25">
      <c r="A2441">
        <v>2757</v>
      </c>
      <c r="C2441" s="5">
        <v>2</v>
      </c>
      <c r="D2441" s="4">
        <v>3</v>
      </c>
    </row>
    <row r="2442" spans="1:5" x14ac:dyDescent="0.25">
      <c r="A2442">
        <v>2758</v>
      </c>
      <c r="C2442" s="5">
        <v>2</v>
      </c>
      <c r="D2442" s="4">
        <v>3</v>
      </c>
    </row>
    <row r="2443" spans="1:5" x14ac:dyDescent="0.25">
      <c r="A2443">
        <v>2759</v>
      </c>
      <c r="C2443" s="5">
        <v>2</v>
      </c>
      <c r="D2443" s="4">
        <v>3</v>
      </c>
    </row>
    <row r="2444" spans="1:5" x14ac:dyDescent="0.25">
      <c r="A2444">
        <v>2760</v>
      </c>
      <c r="C2444" s="5">
        <v>2</v>
      </c>
      <c r="D2444" s="4">
        <v>3</v>
      </c>
    </row>
    <row r="2445" spans="1:5" x14ac:dyDescent="0.25">
      <c r="A2445">
        <v>2761</v>
      </c>
      <c r="C2445" s="5">
        <v>2</v>
      </c>
      <c r="D2445" s="4">
        <v>3</v>
      </c>
    </row>
    <row r="2446" spans="1:5" x14ac:dyDescent="0.25">
      <c r="A2446">
        <v>2762</v>
      </c>
      <c r="D2446" s="4">
        <v>3</v>
      </c>
      <c r="E2446" s="3">
        <v>4</v>
      </c>
    </row>
    <row r="2447" spans="1:5" x14ac:dyDescent="0.25">
      <c r="A2447">
        <v>2763</v>
      </c>
      <c r="B2447" s="2">
        <v>1</v>
      </c>
      <c r="D2447" s="4">
        <v>3</v>
      </c>
      <c r="E2447" s="3">
        <v>4</v>
      </c>
    </row>
    <row r="2448" spans="1:5" x14ac:dyDescent="0.25">
      <c r="A2448">
        <v>2764</v>
      </c>
      <c r="B2448" s="2">
        <v>1</v>
      </c>
      <c r="E2448" s="3">
        <v>4</v>
      </c>
    </row>
    <row r="2449" spans="1:5" x14ac:dyDescent="0.25">
      <c r="A2449">
        <v>2765</v>
      </c>
      <c r="B2449" s="2">
        <v>1</v>
      </c>
      <c r="E2449" s="3">
        <v>4</v>
      </c>
    </row>
    <row r="2450" spans="1:5" x14ac:dyDescent="0.25">
      <c r="A2450">
        <v>2766</v>
      </c>
      <c r="B2450" s="2">
        <v>1</v>
      </c>
      <c r="E2450" s="3">
        <v>4</v>
      </c>
    </row>
    <row r="2451" spans="1:5" x14ac:dyDescent="0.25">
      <c r="A2451">
        <v>2767</v>
      </c>
      <c r="B2451" s="2">
        <v>1</v>
      </c>
      <c r="E2451" s="3">
        <v>4</v>
      </c>
    </row>
    <row r="2452" spans="1:5" x14ac:dyDescent="0.25">
      <c r="A2452">
        <v>2768</v>
      </c>
      <c r="B2452" s="2">
        <v>1</v>
      </c>
      <c r="E2452" s="3">
        <v>4</v>
      </c>
    </row>
    <row r="2453" spans="1:5" x14ac:dyDescent="0.25">
      <c r="A2453">
        <v>2769</v>
      </c>
      <c r="B2453" s="2">
        <v>1</v>
      </c>
      <c r="E2453" s="3">
        <v>4</v>
      </c>
    </row>
    <row r="2454" spans="1:5" x14ac:dyDescent="0.25">
      <c r="A2454">
        <v>2770</v>
      </c>
      <c r="B2454" s="2">
        <v>1</v>
      </c>
      <c r="E2454" s="3">
        <v>4</v>
      </c>
    </row>
    <row r="2455" spans="1:5" x14ac:dyDescent="0.25">
      <c r="A2455">
        <v>2771</v>
      </c>
      <c r="B2455" s="2">
        <v>1</v>
      </c>
      <c r="E2455" s="3">
        <v>4</v>
      </c>
    </row>
    <row r="2456" spans="1:5" x14ac:dyDescent="0.25">
      <c r="A2456">
        <v>2772</v>
      </c>
      <c r="B2456" s="2">
        <v>1</v>
      </c>
      <c r="E2456" s="3">
        <v>4</v>
      </c>
    </row>
    <row r="2457" spans="1:5" x14ac:dyDescent="0.25">
      <c r="A2457">
        <v>2773</v>
      </c>
      <c r="B2457" s="2">
        <v>1</v>
      </c>
      <c r="E2457" s="3">
        <v>4</v>
      </c>
    </row>
    <row r="2458" spans="1:5" x14ac:dyDescent="0.25">
      <c r="A2458">
        <v>2774</v>
      </c>
      <c r="B2458" s="2">
        <v>1</v>
      </c>
      <c r="E2458" s="3">
        <v>4</v>
      </c>
    </row>
    <row r="2459" spans="1:5" x14ac:dyDescent="0.25">
      <c r="A2459">
        <v>2775</v>
      </c>
      <c r="B2459" s="2">
        <v>1</v>
      </c>
      <c r="E2459" s="3">
        <v>4</v>
      </c>
    </row>
    <row r="2460" spans="1:5" x14ac:dyDescent="0.25">
      <c r="A2460">
        <v>2776</v>
      </c>
      <c r="B2460" s="2">
        <v>1</v>
      </c>
      <c r="E2460" s="3">
        <v>4</v>
      </c>
    </row>
    <row r="2461" spans="1:5" x14ac:dyDescent="0.25">
      <c r="A2461">
        <v>2777</v>
      </c>
      <c r="B2461" s="2">
        <v>1</v>
      </c>
    </row>
    <row r="2462" spans="1:5" x14ac:dyDescent="0.25">
      <c r="A2462">
        <v>2778</v>
      </c>
      <c r="B2462" s="2">
        <v>1</v>
      </c>
    </row>
    <row r="2463" spans="1:5" x14ac:dyDescent="0.25">
      <c r="A2463">
        <v>2779</v>
      </c>
      <c r="D2463" s="4">
        <v>3</v>
      </c>
    </row>
    <row r="2464" spans="1:5" x14ac:dyDescent="0.25">
      <c r="A2464">
        <v>2780</v>
      </c>
      <c r="C2464" s="5">
        <v>2</v>
      </c>
      <c r="D2464" s="4">
        <v>3</v>
      </c>
    </row>
    <row r="2465" spans="1:4" x14ac:dyDescent="0.25">
      <c r="A2465">
        <v>2781</v>
      </c>
      <c r="C2465" s="5">
        <v>2</v>
      </c>
      <c r="D2465" s="4">
        <v>3</v>
      </c>
    </row>
    <row r="2466" spans="1:4" x14ac:dyDescent="0.25">
      <c r="A2466">
        <v>2782</v>
      </c>
      <c r="C2466" s="5">
        <v>2</v>
      </c>
      <c r="D2466" s="4">
        <v>3</v>
      </c>
    </row>
    <row r="2467" spans="1:4" x14ac:dyDescent="0.25">
      <c r="A2467">
        <v>2783</v>
      </c>
      <c r="C2467" s="5">
        <v>2</v>
      </c>
      <c r="D2467" s="4">
        <v>3</v>
      </c>
    </row>
    <row r="2468" spans="1:4" x14ac:dyDescent="0.25">
      <c r="A2468">
        <v>2784</v>
      </c>
      <c r="C2468" s="5">
        <v>2</v>
      </c>
      <c r="D2468" s="4">
        <v>3</v>
      </c>
    </row>
    <row r="2469" spans="1:4" x14ac:dyDescent="0.25">
      <c r="A2469">
        <v>2785</v>
      </c>
      <c r="C2469" s="5">
        <v>2</v>
      </c>
      <c r="D2469" s="4">
        <v>3</v>
      </c>
    </row>
    <row r="2470" spans="1:4" x14ac:dyDescent="0.25">
      <c r="A2470">
        <v>2786</v>
      </c>
      <c r="C2470" s="5">
        <v>2</v>
      </c>
      <c r="D2470" s="4">
        <v>3</v>
      </c>
    </row>
    <row r="2471" spans="1:4" x14ac:dyDescent="0.25">
      <c r="A2471">
        <v>2787</v>
      </c>
      <c r="C2471" s="5">
        <v>2</v>
      </c>
      <c r="D2471" s="4">
        <v>3</v>
      </c>
    </row>
    <row r="2472" spans="1:4" x14ac:dyDescent="0.25">
      <c r="A2472">
        <v>2788</v>
      </c>
      <c r="C2472" s="5">
        <v>2</v>
      </c>
      <c r="D2472" s="4">
        <v>3</v>
      </c>
    </row>
    <row r="2473" spans="1:4" x14ac:dyDescent="0.25">
      <c r="A2473">
        <v>2789</v>
      </c>
      <c r="C2473" s="5">
        <v>2</v>
      </c>
      <c r="D2473" s="4">
        <v>3</v>
      </c>
    </row>
    <row r="2474" spans="1:4" x14ac:dyDescent="0.25">
      <c r="A2474">
        <v>2790</v>
      </c>
      <c r="C2474" s="5">
        <v>2</v>
      </c>
      <c r="D2474" s="4">
        <v>3</v>
      </c>
    </row>
    <row r="2475" spans="1:4" x14ac:dyDescent="0.25">
      <c r="A2475">
        <v>2791</v>
      </c>
      <c r="C2475" s="5">
        <v>2</v>
      </c>
      <c r="D2475" s="4">
        <v>3</v>
      </c>
    </row>
    <row r="2476" spans="1:4" x14ac:dyDescent="0.25">
      <c r="A2476">
        <v>2792</v>
      </c>
      <c r="C2476" s="5">
        <v>2</v>
      </c>
    </row>
    <row r="2477" spans="1:4" x14ac:dyDescent="0.25">
      <c r="A2477">
        <v>2793</v>
      </c>
      <c r="C2477" s="5">
        <v>2</v>
      </c>
    </row>
    <row r="2478" spans="1:4" x14ac:dyDescent="0.25">
      <c r="A2478">
        <v>2794</v>
      </c>
      <c r="B2478" s="2">
        <v>1</v>
      </c>
      <c r="C2478" s="5">
        <v>2</v>
      </c>
    </row>
    <row r="2479" spans="1:4" x14ac:dyDescent="0.25">
      <c r="A2479">
        <v>2795</v>
      </c>
      <c r="B2479" s="2">
        <v>1</v>
      </c>
    </row>
    <row r="2480" spans="1:4" x14ac:dyDescent="0.25">
      <c r="A2480">
        <v>2796</v>
      </c>
      <c r="B2480" s="2">
        <v>1</v>
      </c>
    </row>
    <row r="2481" spans="1:5" x14ac:dyDescent="0.25">
      <c r="A2481">
        <v>2797</v>
      </c>
      <c r="B2481" s="2">
        <v>1</v>
      </c>
      <c r="E2481" s="3">
        <v>4</v>
      </c>
    </row>
    <row r="2482" spans="1:5" x14ac:dyDescent="0.25">
      <c r="A2482">
        <v>2798</v>
      </c>
      <c r="B2482" s="2">
        <v>1</v>
      </c>
      <c r="E2482" s="3">
        <v>4</v>
      </c>
    </row>
    <row r="2483" spans="1:5" x14ac:dyDescent="0.25">
      <c r="A2483">
        <v>2799</v>
      </c>
      <c r="B2483" s="2">
        <v>1</v>
      </c>
      <c r="E2483" s="3">
        <v>4</v>
      </c>
    </row>
    <row r="2484" spans="1:5" x14ac:dyDescent="0.25">
      <c r="A2484">
        <v>2800</v>
      </c>
      <c r="B2484" s="2">
        <v>1</v>
      </c>
      <c r="E2484" s="3">
        <v>4</v>
      </c>
    </row>
    <row r="2485" spans="1:5" x14ac:dyDescent="0.25">
      <c r="A2485">
        <v>2801</v>
      </c>
      <c r="B2485" s="2">
        <v>1</v>
      </c>
      <c r="E2485" s="3">
        <v>4</v>
      </c>
    </row>
    <row r="2486" spans="1:5" x14ac:dyDescent="0.25">
      <c r="A2486">
        <v>2802</v>
      </c>
      <c r="B2486" s="2">
        <v>1</v>
      </c>
      <c r="E2486" s="3">
        <v>4</v>
      </c>
    </row>
    <row r="2487" spans="1:5" x14ac:dyDescent="0.25">
      <c r="A2487">
        <v>2803</v>
      </c>
      <c r="B2487" s="2">
        <v>1</v>
      </c>
      <c r="E2487" s="3">
        <v>4</v>
      </c>
    </row>
    <row r="2488" spans="1:5" x14ac:dyDescent="0.25">
      <c r="A2488">
        <v>2804</v>
      </c>
      <c r="B2488" s="2">
        <v>1</v>
      </c>
      <c r="E2488" s="3">
        <v>4</v>
      </c>
    </row>
    <row r="2489" spans="1:5" x14ac:dyDescent="0.25">
      <c r="A2489">
        <v>2805</v>
      </c>
      <c r="B2489" s="2">
        <v>1</v>
      </c>
      <c r="E2489" s="3">
        <v>4</v>
      </c>
    </row>
    <row r="2490" spans="1:5" x14ac:dyDescent="0.25">
      <c r="A2490">
        <v>2806</v>
      </c>
      <c r="B2490" s="2">
        <v>1</v>
      </c>
      <c r="E2490" s="3">
        <v>4</v>
      </c>
    </row>
    <row r="2491" spans="1:5" x14ac:dyDescent="0.25">
      <c r="A2491">
        <v>2807</v>
      </c>
      <c r="B2491" s="2">
        <v>1</v>
      </c>
      <c r="E2491" s="3">
        <v>4</v>
      </c>
    </row>
    <row r="2492" spans="1:5" x14ac:dyDescent="0.25">
      <c r="A2492">
        <v>2808</v>
      </c>
      <c r="B2492" s="2">
        <v>1</v>
      </c>
      <c r="E2492" s="3">
        <v>4</v>
      </c>
    </row>
    <row r="2493" spans="1:5" x14ac:dyDescent="0.25">
      <c r="A2493">
        <v>2809</v>
      </c>
      <c r="B2493" s="2">
        <v>1</v>
      </c>
      <c r="C2493" s="5">
        <v>2</v>
      </c>
      <c r="D2493" s="4">
        <v>3</v>
      </c>
      <c r="E2493" s="3">
        <v>4</v>
      </c>
    </row>
    <row r="2494" spans="1:5" x14ac:dyDescent="0.25">
      <c r="A2494">
        <v>2810</v>
      </c>
      <c r="C2494" s="5">
        <v>2</v>
      </c>
      <c r="D2494" s="4">
        <v>3</v>
      </c>
      <c r="E2494" s="3">
        <v>4</v>
      </c>
    </row>
    <row r="2495" spans="1:5" x14ac:dyDescent="0.25">
      <c r="A2495">
        <v>2811</v>
      </c>
      <c r="C2495" s="5">
        <v>2</v>
      </c>
      <c r="D2495" s="4">
        <v>3</v>
      </c>
      <c r="E2495" s="3">
        <v>4</v>
      </c>
    </row>
    <row r="2496" spans="1:5" x14ac:dyDescent="0.25">
      <c r="A2496">
        <v>2812</v>
      </c>
      <c r="C2496" s="5">
        <v>2</v>
      </c>
      <c r="D2496" s="4">
        <v>3</v>
      </c>
    </row>
    <row r="2497" spans="1:5" x14ac:dyDescent="0.25">
      <c r="A2497">
        <v>2813</v>
      </c>
      <c r="C2497" s="5">
        <v>2</v>
      </c>
      <c r="D2497" s="4">
        <v>3</v>
      </c>
    </row>
    <row r="2498" spans="1:5" x14ac:dyDescent="0.25">
      <c r="A2498">
        <v>2814</v>
      </c>
      <c r="C2498" s="5">
        <v>2</v>
      </c>
      <c r="D2498" s="4">
        <v>3</v>
      </c>
    </row>
    <row r="2499" spans="1:5" x14ac:dyDescent="0.25">
      <c r="A2499">
        <v>2815</v>
      </c>
      <c r="C2499" s="5">
        <v>2</v>
      </c>
      <c r="D2499" s="4">
        <v>3</v>
      </c>
    </row>
    <row r="2500" spans="1:5" x14ac:dyDescent="0.25">
      <c r="A2500">
        <v>2816</v>
      </c>
      <c r="C2500" s="5">
        <v>2</v>
      </c>
      <c r="D2500" s="4">
        <v>3</v>
      </c>
    </row>
    <row r="2501" spans="1:5" x14ac:dyDescent="0.25">
      <c r="A2501">
        <v>2817</v>
      </c>
      <c r="C2501" s="5">
        <v>2</v>
      </c>
      <c r="D2501" s="4">
        <v>3</v>
      </c>
    </row>
    <row r="2502" spans="1:5" x14ac:dyDescent="0.25">
      <c r="A2502">
        <v>2818</v>
      </c>
      <c r="C2502" s="5">
        <v>2</v>
      </c>
      <c r="D2502" s="4">
        <v>3</v>
      </c>
    </row>
    <row r="2503" spans="1:5" x14ac:dyDescent="0.25">
      <c r="A2503">
        <v>2819</v>
      </c>
      <c r="C2503" s="5">
        <v>2</v>
      </c>
      <c r="D2503" s="4">
        <v>3</v>
      </c>
    </row>
    <row r="2504" spans="1:5" x14ac:dyDescent="0.25">
      <c r="A2504">
        <v>2820</v>
      </c>
      <c r="C2504" s="5">
        <v>2</v>
      </c>
      <c r="D2504" s="4">
        <v>3</v>
      </c>
    </row>
    <row r="2505" spans="1:5" x14ac:dyDescent="0.25">
      <c r="A2505">
        <v>2821</v>
      </c>
      <c r="C2505" s="5">
        <v>2</v>
      </c>
      <c r="D2505" s="4">
        <v>3</v>
      </c>
    </row>
    <row r="2506" spans="1:5" x14ac:dyDescent="0.25">
      <c r="A2506">
        <v>2822</v>
      </c>
      <c r="C2506" s="5">
        <v>2</v>
      </c>
      <c r="D2506" s="4">
        <v>3</v>
      </c>
    </row>
    <row r="2507" spans="1:5" x14ac:dyDescent="0.25">
      <c r="A2507">
        <v>2823</v>
      </c>
      <c r="C2507" s="5">
        <v>2</v>
      </c>
      <c r="D2507" s="4">
        <v>3</v>
      </c>
    </row>
    <row r="2508" spans="1:5" x14ac:dyDescent="0.25">
      <c r="A2508">
        <v>2824</v>
      </c>
      <c r="C2508" s="5">
        <v>2</v>
      </c>
      <c r="D2508" s="4">
        <v>3</v>
      </c>
    </row>
    <row r="2509" spans="1:5" x14ac:dyDescent="0.25">
      <c r="A2509">
        <v>2825</v>
      </c>
      <c r="C2509" s="5">
        <v>2</v>
      </c>
    </row>
    <row r="2510" spans="1:5" x14ac:dyDescent="0.25">
      <c r="A2510">
        <v>2826</v>
      </c>
      <c r="B2510" s="2">
        <v>1</v>
      </c>
      <c r="C2510" s="5">
        <v>2</v>
      </c>
    </row>
    <row r="2511" spans="1:5" x14ac:dyDescent="0.25">
      <c r="A2511">
        <v>2827</v>
      </c>
      <c r="B2511" s="2">
        <v>1</v>
      </c>
      <c r="C2511" s="5">
        <v>2</v>
      </c>
      <c r="E2511" s="3">
        <v>4</v>
      </c>
    </row>
    <row r="2512" spans="1:5" x14ac:dyDescent="0.25">
      <c r="A2512">
        <v>2828</v>
      </c>
      <c r="B2512" s="2">
        <v>1</v>
      </c>
      <c r="E2512" s="3">
        <v>4</v>
      </c>
    </row>
    <row r="2513" spans="1:6" x14ac:dyDescent="0.25">
      <c r="A2513">
        <v>2829</v>
      </c>
      <c r="B2513" s="2">
        <v>1</v>
      </c>
      <c r="E2513" s="3">
        <v>4</v>
      </c>
      <c r="F2513" t="s">
        <v>22</v>
      </c>
    </row>
    <row r="2514" spans="1:6" x14ac:dyDescent="0.25">
      <c r="A2514">
        <v>2860</v>
      </c>
    </row>
    <row r="2515" spans="1:6" x14ac:dyDescent="0.25">
      <c r="A2515">
        <v>2861</v>
      </c>
    </row>
    <row r="2516" spans="1:6" x14ac:dyDescent="0.25">
      <c r="A2516">
        <v>2862</v>
      </c>
      <c r="F2516" t="s">
        <v>22</v>
      </c>
    </row>
    <row r="2517" spans="1:6" x14ac:dyDescent="0.25">
      <c r="A2517">
        <v>2863</v>
      </c>
      <c r="E2517" s="3">
        <v>4</v>
      </c>
    </row>
    <row r="2518" spans="1:6" x14ac:dyDescent="0.25">
      <c r="A2518">
        <v>2864</v>
      </c>
      <c r="E2518" s="3">
        <v>4</v>
      </c>
    </row>
    <row r="2519" spans="1:6" x14ac:dyDescent="0.25">
      <c r="A2519">
        <v>2865</v>
      </c>
      <c r="E2519" s="3">
        <v>4</v>
      </c>
    </row>
    <row r="2520" spans="1:6" x14ac:dyDescent="0.25">
      <c r="A2520">
        <v>2866</v>
      </c>
      <c r="B2520" s="2">
        <v>1</v>
      </c>
      <c r="E2520" s="3">
        <v>4</v>
      </c>
    </row>
    <row r="2521" spans="1:6" x14ac:dyDescent="0.25">
      <c r="A2521">
        <v>2867</v>
      </c>
      <c r="B2521" s="2">
        <v>1</v>
      </c>
      <c r="E2521" s="3">
        <v>4</v>
      </c>
    </row>
    <row r="2522" spans="1:6" x14ac:dyDescent="0.25">
      <c r="A2522">
        <v>2868</v>
      </c>
      <c r="B2522" s="2">
        <v>1</v>
      </c>
      <c r="E2522" s="3">
        <v>4</v>
      </c>
    </row>
    <row r="2523" spans="1:6" x14ac:dyDescent="0.25">
      <c r="A2523">
        <v>2869</v>
      </c>
      <c r="B2523" s="2">
        <v>1</v>
      </c>
      <c r="E2523" s="3">
        <v>4</v>
      </c>
    </row>
    <row r="2524" spans="1:6" x14ac:dyDescent="0.25">
      <c r="A2524">
        <v>2870</v>
      </c>
      <c r="B2524" s="2">
        <v>1</v>
      </c>
      <c r="E2524" s="3">
        <v>4</v>
      </c>
    </row>
    <row r="2525" spans="1:6" x14ac:dyDescent="0.25">
      <c r="A2525">
        <v>2871</v>
      </c>
      <c r="B2525" s="2">
        <v>1</v>
      </c>
      <c r="E2525" s="3">
        <v>4</v>
      </c>
    </row>
    <row r="2526" spans="1:6" x14ac:dyDescent="0.25">
      <c r="A2526">
        <v>2872</v>
      </c>
      <c r="B2526" s="2">
        <v>1</v>
      </c>
      <c r="E2526" s="3">
        <v>4</v>
      </c>
    </row>
    <row r="2527" spans="1:6" x14ac:dyDescent="0.25">
      <c r="A2527">
        <v>2873</v>
      </c>
      <c r="B2527" s="2">
        <v>1</v>
      </c>
      <c r="E2527" s="3">
        <v>4</v>
      </c>
    </row>
    <row r="2528" spans="1:6" x14ac:dyDescent="0.25">
      <c r="A2528">
        <v>2874</v>
      </c>
      <c r="B2528" s="2">
        <v>1</v>
      </c>
      <c r="E2528" s="3">
        <v>4</v>
      </c>
    </row>
    <row r="2529" spans="1:5" x14ac:dyDescent="0.25">
      <c r="A2529">
        <v>2875</v>
      </c>
      <c r="B2529" s="2">
        <v>1</v>
      </c>
      <c r="E2529" s="3">
        <v>4</v>
      </c>
    </row>
    <row r="2530" spans="1:5" x14ac:dyDescent="0.25">
      <c r="A2530">
        <v>2876</v>
      </c>
      <c r="B2530" s="2">
        <v>1</v>
      </c>
      <c r="E2530" s="3">
        <v>4</v>
      </c>
    </row>
    <row r="2531" spans="1:5" x14ac:dyDescent="0.25">
      <c r="A2531">
        <v>2877</v>
      </c>
      <c r="B2531" s="2">
        <v>1</v>
      </c>
      <c r="E2531" s="3">
        <v>4</v>
      </c>
    </row>
    <row r="2532" spans="1:5" x14ac:dyDescent="0.25">
      <c r="A2532">
        <v>2878</v>
      </c>
      <c r="B2532" s="2">
        <v>1</v>
      </c>
    </row>
    <row r="2533" spans="1:5" x14ac:dyDescent="0.25">
      <c r="A2533">
        <v>2879</v>
      </c>
      <c r="B2533" s="2">
        <v>1</v>
      </c>
    </row>
    <row r="2534" spans="1:5" x14ac:dyDescent="0.25">
      <c r="A2534">
        <v>2880</v>
      </c>
      <c r="B2534" s="2">
        <v>1</v>
      </c>
    </row>
    <row r="2535" spans="1:5" x14ac:dyDescent="0.25">
      <c r="A2535">
        <v>2881</v>
      </c>
      <c r="B2535" s="2">
        <v>1</v>
      </c>
      <c r="C2535" s="5">
        <v>2</v>
      </c>
    </row>
    <row r="2536" spans="1:5" x14ac:dyDescent="0.25">
      <c r="A2536">
        <v>2882</v>
      </c>
      <c r="C2536" s="5">
        <v>2</v>
      </c>
      <c r="D2536" s="4">
        <v>3</v>
      </c>
    </row>
    <row r="2537" spans="1:5" x14ac:dyDescent="0.25">
      <c r="A2537">
        <v>2883</v>
      </c>
      <c r="C2537" s="5">
        <v>2</v>
      </c>
      <c r="D2537" s="4">
        <v>3</v>
      </c>
    </row>
    <row r="2538" spans="1:5" x14ac:dyDescent="0.25">
      <c r="A2538">
        <v>2884</v>
      </c>
      <c r="C2538" s="5">
        <v>2</v>
      </c>
      <c r="D2538" s="4">
        <v>3</v>
      </c>
    </row>
    <row r="2539" spans="1:5" x14ac:dyDescent="0.25">
      <c r="A2539">
        <v>2885</v>
      </c>
      <c r="C2539" s="5">
        <v>2</v>
      </c>
      <c r="D2539" s="4">
        <v>3</v>
      </c>
    </row>
    <row r="2540" spans="1:5" x14ac:dyDescent="0.25">
      <c r="A2540">
        <v>2886</v>
      </c>
      <c r="C2540" s="5">
        <v>2</v>
      </c>
      <c r="D2540" s="4">
        <v>3</v>
      </c>
    </row>
    <row r="2541" spans="1:5" x14ac:dyDescent="0.25">
      <c r="A2541">
        <v>2887</v>
      </c>
      <c r="C2541" s="5">
        <v>2</v>
      </c>
      <c r="D2541" s="4">
        <v>3</v>
      </c>
    </row>
    <row r="2542" spans="1:5" x14ac:dyDescent="0.25">
      <c r="A2542">
        <v>2888</v>
      </c>
      <c r="C2542" s="5">
        <v>2</v>
      </c>
      <c r="D2542" s="4">
        <v>3</v>
      </c>
    </row>
    <row r="2543" spans="1:5" x14ac:dyDescent="0.25">
      <c r="A2543">
        <v>2889</v>
      </c>
      <c r="C2543" s="5">
        <v>2</v>
      </c>
      <c r="D2543" s="4">
        <v>3</v>
      </c>
    </row>
    <row r="2544" spans="1:5" x14ac:dyDescent="0.25">
      <c r="A2544">
        <v>2890</v>
      </c>
      <c r="C2544" s="5">
        <v>2</v>
      </c>
      <c r="D2544" s="4">
        <v>3</v>
      </c>
    </row>
    <row r="2545" spans="1:5" x14ac:dyDescent="0.25">
      <c r="A2545">
        <v>2891</v>
      </c>
      <c r="C2545" s="5">
        <v>2</v>
      </c>
      <c r="D2545" s="4">
        <v>3</v>
      </c>
    </row>
    <row r="2546" spans="1:5" x14ac:dyDescent="0.25">
      <c r="A2546">
        <v>2892</v>
      </c>
      <c r="C2546" s="5">
        <v>2</v>
      </c>
      <c r="D2546" s="4">
        <v>3</v>
      </c>
    </row>
    <row r="2547" spans="1:5" x14ac:dyDescent="0.25">
      <c r="A2547">
        <v>2893</v>
      </c>
      <c r="D2547" s="4">
        <v>3</v>
      </c>
    </row>
    <row r="2548" spans="1:5" x14ac:dyDescent="0.25">
      <c r="A2548">
        <v>2894</v>
      </c>
      <c r="D2548" s="4">
        <v>3</v>
      </c>
      <c r="E2548" s="3">
        <v>4</v>
      </c>
    </row>
    <row r="2549" spans="1:5" x14ac:dyDescent="0.25">
      <c r="A2549">
        <v>2895</v>
      </c>
      <c r="E2549" s="3">
        <v>4</v>
      </c>
    </row>
    <row r="2550" spans="1:5" x14ac:dyDescent="0.25">
      <c r="A2550">
        <v>2896</v>
      </c>
      <c r="B2550" s="2">
        <v>1</v>
      </c>
      <c r="E2550" s="3">
        <v>4</v>
      </c>
    </row>
    <row r="2551" spans="1:5" x14ac:dyDescent="0.25">
      <c r="A2551">
        <v>2897</v>
      </c>
      <c r="B2551" s="2">
        <v>1</v>
      </c>
      <c r="E2551" s="3">
        <v>4</v>
      </c>
    </row>
    <row r="2552" spans="1:5" x14ac:dyDescent="0.25">
      <c r="A2552">
        <v>2898</v>
      </c>
      <c r="B2552" s="2">
        <v>1</v>
      </c>
      <c r="E2552" s="3">
        <v>4</v>
      </c>
    </row>
    <row r="2553" spans="1:5" x14ac:dyDescent="0.25">
      <c r="A2553">
        <v>2899</v>
      </c>
      <c r="B2553" s="2">
        <v>1</v>
      </c>
      <c r="E2553" s="3">
        <v>4</v>
      </c>
    </row>
    <row r="2554" spans="1:5" x14ac:dyDescent="0.25">
      <c r="A2554">
        <v>2900</v>
      </c>
      <c r="B2554" s="2">
        <v>1</v>
      </c>
      <c r="E2554" s="3">
        <v>4</v>
      </c>
    </row>
    <row r="2555" spans="1:5" x14ac:dyDescent="0.25">
      <c r="A2555">
        <v>2901</v>
      </c>
      <c r="B2555" s="2">
        <v>1</v>
      </c>
      <c r="E2555" s="3">
        <v>4</v>
      </c>
    </row>
    <row r="2556" spans="1:5" x14ac:dyDescent="0.25">
      <c r="A2556">
        <v>2902</v>
      </c>
      <c r="B2556" s="2">
        <v>1</v>
      </c>
      <c r="E2556" s="3">
        <v>4</v>
      </c>
    </row>
    <row r="2557" spans="1:5" x14ac:dyDescent="0.25">
      <c r="A2557">
        <v>2903</v>
      </c>
      <c r="B2557" s="2">
        <v>1</v>
      </c>
      <c r="E2557" s="3">
        <v>4</v>
      </c>
    </row>
    <row r="2558" spans="1:5" x14ac:dyDescent="0.25">
      <c r="A2558">
        <v>2904</v>
      </c>
      <c r="B2558" s="2">
        <v>1</v>
      </c>
      <c r="E2558" s="3">
        <v>4</v>
      </c>
    </row>
    <row r="2559" spans="1:5" x14ac:dyDescent="0.25">
      <c r="A2559">
        <v>2905</v>
      </c>
      <c r="B2559" s="2">
        <v>1</v>
      </c>
      <c r="E2559" s="3">
        <v>4</v>
      </c>
    </row>
    <row r="2560" spans="1:5" x14ac:dyDescent="0.25">
      <c r="A2560">
        <v>2906</v>
      </c>
      <c r="B2560" s="2">
        <v>1</v>
      </c>
    </row>
    <row r="2561" spans="1:5" x14ac:dyDescent="0.25">
      <c r="A2561">
        <v>2907</v>
      </c>
      <c r="B2561" s="2">
        <v>1</v>
      </c>
    </row>
    <row r="2562" spans="1:5" x14ac:dyDescent="0.25">
      <c r="A2562">
        <v>2908</v>
      </c>
      <c r="C2562" s="5">
        <v>2</v>
      </c>
    </row>
    <row r="2563" spans="1:5" x14ac:dyDescent="0.25">
      <c r="A2563">
        <v>2909</v>
      </c>
      <c r="C2563" s="5">
        <v>2</v>
      </c>
    </row>
    <row r="2564" spans="1:5" x14ac:dyDescent="0.25">
      <c r="A2564">
        <v>2910</v>
      </c>
      <c r="C2564" s="5">
        <v>2</v>
      </c>
      <c r="D2564" s="4">
        <v>3</v>
      </c>
    </row>
    <row r="2565" spans="1:5" x14ac:dyDescent="0.25">
      <c r="A2565">
        <v>2911</v>
      </c>
      <c r="C2565" s="5">
        <v>2</v>
      </c>
      <c r="D2565" s="4">
        <v>3</v>
      </c>
    </row>
    <row r="2566" spans="1:5" x14ac:dyDescent="0.25">
      <c r="A2566">
        <v>2912</v>
      </c>
      <c r="C2566" s="5">
        <v>2</v>
      </c>
      <c r="D2566" s="4">
        <v>3</v>
      </c>
    </row>
    <row r="2567" spans="1:5" x14ac:dyDescent="0.25">
      <c r="A2567">
        <v>2913</v>
      </c>
      <c r="C2567" s="5">
        <v>2</v>
      </c>
      <c r="D2567" s="4">
        <v>3</v>
      </c>
    </row>
    <row r="2568" spans="1:5" x14ac:dyDescent="0.25">
      <c r="A2568">
        <v>2914</v>
      </c>
      <c r="C2568" s="5">
        <v>2</v>
      </c>
      <c r="D2568" s="4">
        <v>3</v>
      </c>
    </row>
    <row r="2569" spans="1:5" x14ac:dyDescent="0.25">
      <c r="A2569">
        <v>2915</v>
      </c>
      <c r="C2569" s="5">
        <v>2</v>
      </c>
      <c r="D2569" s="4">
        <v>3</v>
      </c>
    </row>
    <row r="2570" spans="1:5" x14ac:dyDescent="0.25">
      <c r="A2570">
        <v>2916</v>
      </c>
      <c r="C2570" s="5">
        <v>2</v>
      </c>
      <c r="D2570" s="4">
        <v>3</v>
      </c>
    </row>
    <row r="2571" spans="1:5" x14ac:dyDescent="0.25">
      <c r="A2571">
        <v>2917</v>
      </c>
      <c r="C2571" s="5">
        <v>2</v>
      </c>
      <c r="D2571" s="4">
        <v>3</v>
      </c>
      <c r="E2571" s="3">
        <v>4</v>
      </c>
    </row>
    <row r="2572" spans="1:5" x14ac:dyDescent="0.25">
      <c r="A2572">
        <v>2918</v>
      </c>
      <c r="C2572" s="5">
        <v>2</v>
      </c>
      <c r="D2572" s="4">
        <v>3</v>
      </c>
      <c r="E2572" s="3">
        <v>4</v>
      </c>
    </row>
    <row r="2573" spans="1:5" x14ac:dyDescent="0.25">
      <c r="A2573">
        <v>2919</v>
      </c>
      <c r="D2573" s="4">
        <v>3</v>
      </c>
      <c r="E2573" s="3">
        <v>4</v>
      </c>
    </row>
    <row r="2574" spans="1:5" x14ac:dyDescent="0.25">
      <c r="A2574">
        <v>2920</v>
      </c>
      <c r="D2574" s="4">
        <v>3</v>
      </c>
      <c r="E2574" s="3">
        <v>4</v>
      </c>
    </row>
    <row r="2575" spans="1:5" x14ac:dyDescent="0.25">
      <c r="A2575">
        <v>2921</v>
      </c>
      <c r="B2575" s="2">
        <v>1</v>
      </c>
      <c r="E2575" s="3">
        <v>4</v>
      </c>
    </row>
    <row r="2576" spans="1:5" x14ac:dyDescent="0.25">
      <c r="A2576">
        <v>2922</v>
      </c>
      <c r="B2576" s="2">
        <v>1</v>
      </c>
      <c r="E2576" s="3">
        <v>4</v>
      </c>
    </row>
    <row r="2577" spans="1:5" x14ac:dyDescent="0.25">
      <c r="A2577">
        <v>2923</v>
      </c>
      <c r="B2577" s="2">
        <v>1</v>
      </c>
      <c r="E2577" s="3">
        <v>4</v>
      </c>
    </row>
    <row r="2578" spans="1:5" x14ac:dyDescent="0.25">
      <c r="A2578">
        <v>2924</v>
      </c>
      <c r="B2578" s="2">
        <v>1</v>
      </c>
      <c r="E2578" s="3">
        <v>4</v>
      </c>
    </row>
    <row r="2579" spans="1:5" x14ac:dyDescent="0.25">
      <c r="A2579">
        <v>2925</v>
      </c>
      <c r="B2579" s="2">
        <v>1</v>
      </c>
      <c r="E2579" s="3">
        <v>4</v>
      </c>
    </row>
    <row r="2580" spans="1:5" x14ac:dyDescent="0.25">
      <c r="A2580">
        <v>2926</v>
      </c>
      <c r="B2580" s="2">
        <v>1</v>
      </c>
      <c r="E2580" s="3">
        <v>4</v>
      </c>
    </row>
    <row r="2581" spans="1:5" x14ac:dyDescent="0.25">
      <c r="A2581">
        <v>2927</v>
      </c>
      <c r="B2581" s="2">
        <v>1</v>
      </c>
      <c r="E2581" s="3">
        <v>4</v>
      </c>
    </row>
    <row r="2582" spans="1:5" x14ac:dyDescent="0.25">
      <c r="A2582">
        <v>2928</v>
      </c>
      <c r="B2582" s="2">
        <v>1</v>
      </c>
      <c r="E2582" s="3">
        <v>4</v>
      </c>
    </row>
    <row r="2583" spans="1:5" x14ac:dyDescent="0.25">
      <c r="A2583">
        <v>2929</v>
      </c>
      <c r="B2583" s="2">
        <v>1</v>
      </c>
    </row>
    <row r="2584" spans="1:5" x14ac:dyDescent="0.25">
      <c r="A2584">
        <v>2930</v>
      </c>
      <c r="B2584" s="2">
        <v>1</v>
      </c>
    </row>
    <row r="2585" spans="1:5" x14ac:dyDescent="0.25">
      <c r="A2585">
        <v>2931</v>
      </c>
      <c r="B2585" s="2">
        <v>1</v>
      </c>
    </row>
    <row r="2586" spans="1:5" x14ac:dyDescent="0.25">
      <c r="A2586">
        <v>2932</v>
      </c>
      <c r="B2586" s="2">
        <v>1</v>
      </c>
      <c r="C2586" s="5">
        <v>2</v>
      </c>
    </row>
    <row r="2587" spans="1:5" x14ac:dyDescent="0.25">
      <c r="A2587">
        <v>2933</v>
      </c>
      <c r="B2587" s="2">
        <v>1</v>
      </c>
      <c r="C2587" s="5">
        <v>2</v>
      </c>
    </row>
    <row r="2588" spans="1:5" x14ac:dyDescent="0.25">
      <c r="A2588">
        <v>2934</v>
      </c>
      <c r="C2588" s="5">
        <v>2</v>
      </c>
    </row>
    <row r="2589" spans="1:5" x14ac:dyDescent="0.25">
      <c r="A2589">
        <v>2935</v>
      </c>
      <c r="C2589" s="5">
        <v>2</v>
      </c>
      <c r="D2589" s="4">
        <v>3</v>
      </c>
    </row>
    <row r="2590" spans="1:5" x14ac:dyDescent="0.25">
      <c r="A2590">
        <v>2936</v>
      </c>
      <c r="C2590" s="5">
        <v>2</v>
      </c>
      <c r="D2590" s="4">
        <v>3</v>
      </c>
    </row>
    <row r="2591" spans="1:5" x14ac:dyDescent="0.25">
      <c r="A2591">
        <v>2937</v>
      </c>
      <c r="C2591" s="5">
        <v>2</v>
      </c>
      <c r="D2591" s="4">
        <v>3</v>
      </c>
    </row>
    <row r="2592" spans="1:5" x14ac:dyDescent="0.25">
      <c r="A2592">
        <v>2938</v>
      </c>
      <c r="C2592" s="5">
        <v>2</v>
      </c>
      <c r="D2592" s="4">
        <v>3</v>
      </c>
    </row>
    <row r="2593" spans="1:5" x14ac:dyDescent="0.25">
      <c r="A2593">
        <v>2939</v>
      </c>
      <c r="C2593" s="5">
        <v>2</v>
      </c>
      <c r="D2593" s="4">
        <v>3</v>
      </c>
    </row>
    <row r="2594" spans="1:5" x14ac:dyDescent="0.25">
      <c r="A2594">
        <v>2940</v>
      </c>
      <c r="C2594" s="5">
        <v>2</v>
      </c>
      <c r="D2594" s="4">
        <v>3</v>
      </c>
    </row>
    <row r="2595" spans="1:5" x14ac:dyDescent="0.25">
      <c r="A2595">
        <v>2941</v>
      </c>
      <c r="C2595" s="5">
        <v>2</v>
      </c>
      <c r="D2595" s="4">
        <v>3</v>
      </c>
    </row>
    <row r="2596" spans="1:5" x14ac:dyDescent="0.25">
      <c r="A2596">
        <v>2942</v>
      </c>
      <c r="D2596" s="4">
        <v>3</v>
      </c>
      <c r="E2596" s="3">
        <v>4</v>
      </c>
    </row>
    <row r="2597" spans="1:5" x14ac:dyDescent="0.25">
      <c r="A2597">
        <v>2943</v>
      </c>
      <c r="D2597" s="4">
        <v>3</v>
      </c>
      <c r="E2597" s="3">
        <v>4</v>
      </c>
    </row>
    <row r="2598" spans="1:5" x14ac:dyDescent="0.25">
      <c r="A2598">
        <v>2944</v>
      </c>
      <c r="D2598" s="4">
        <v>3</v>
      </c>
      <c r="E2598" s="3">
        <v>4</v>
      </c>
    </row>
    <row r="2599" spans="1:5" x14ac:dyDescent="0.25">
      <c r="A2599">
        <v>2945</v>
      </c>
      <c r="D2599" s="4">
        <v>3</v>
      </c>
      <c r="E2599" s="3">
        <v>4</v>
      </c>
    </row>
    <row r="2600" spans="1:5" x14ac:dyDescent="0.25">
      <c r="A2600">
        <v>2946</v>
      </c>
      <c r="B2600" s="2">
        <v>1</v>
      </c>
      <c r="E2600" s="3">
        <v>4</v>
      </c>
    </row>
    <row r="2601" spans="1:5" x14ac:dyDescent="0.25">
      <c r="A2601">
        <v>2947</v>
      </c>
      <c r="B2601" s="2">
        <v>1</v>
      </c>
      <c r="E2601" s="3">
        <v>4</v>
      </c>
    </row>
    <row r="2602" spans="1:5" x14ac:dyDescent="0.25">
      <c r="A2602">
        <v>2948</v>
      </c>
      <c r="B2602" s="2">
        <v>1</v>
      </c>
      <c r="E2602" s="3">
        <v>4</v>
      </c>
    </row>
    <row r="2603" spans="1:5" x14ac:dyDescent="0.25">
      <c r="A2603">
        <v>2949</v>
      </c>
      <c r="B2603" s="2">
        <v>1</v>
      </c>
      <c r="E2603" s="3">
        <v>4</v>
      </c>
    </row>
    <row r="2604" spans="1:5" x14ac:dyDescent="0.25">
      <c r="A2604">
        <v>2950</v>
      </c>
      <c r="B2604" s="2">
        <v>1</v>
      </c>
      <c r="E2604" s="3">
        <v>4</v>
      </c>
    </row>
    <row r="2605" spans="1:5" x14ac:dyDescent="0.25">
      <c r="A2605">
        <v>2951</v>
      </c>
      <c r="B2605" s="2">
        <v>1</v>
      </c>
      <c r="E2605" s="3">
        <v>4</v>
      </c>
    </row>
    <row r="2606" spans="1:5" x14ac:dyDescent="0.25">
      <c r="A2606">
        <v>2952</v>
      </c>
      <c r="B2606" s="2">
        <v>1</v>
      </c>
      <c r="E2606" s="3">
        <v>4</v>
      </c>
    </row>
    <row r="2607" spans="1:5" x14ac:dyDescent="0.25">
      <c r="A2607">
        <v>2953</v>
      </c>
      <c r="B2607" s="2">
        <v>1</v>
      </c>
    </row>
    <row r="2608" spans="1:5" x14ac:dyDescent="0.25">
      <c r="A2608">
        <v>2954</v>
      </c>
      <c r="B2608" s="2">
        <v>1</v>
      </c>
    </row>
    <row r="2609" spans="1:5" x14ac:dyDescent="0.25">
      <c r="A2609">
        <v>2955</v>
      </c>
      <c r="B2609" s="2">
        <v>1</v>
      </c>
    </row>
    <row r="2610" spans="1:5" x14ac:dyDescent="0.25">
      <c r="A2610">
        <v>2956</v>
      </c>
      <c r="B2610" s="2">
        <v>1</v>
      </c>
      <c r="C2610" s="5">
        <v>2</v>
      </c>
    </row>
    <row r="2611" spans="1:5" x14ac:dyDescent="0.25">
      <c r="A2611">
        <v>2957</v>
      </c>
      <c r="B2611" s="2">
        <v>1</v>
      </c>
      <c r="C2611" s="5">
        <v>2</v>
      </c>
    </row>
    <row r="2612" spans="1:5" x14ac:dyDescent="0.25">
      <c r="A2612">
        <v>2958</v>
      </c>
      <c r="B2612" s="2">
        <v>1</v>
      </c>
      <c r="C2612" s="5">
        <v>2</v>
      </c>
    </row>
    <row r="2613" spans="1:5" x14ac:dyDescent="0.25">
      <c r="A2613">
        <v>2959</v>
      </c>
      <c r="C2613" s="5">
        <v>2</v>
      </c>
    </row>
    <row r="2614" spans="1:5" x14ac:dyDescent="0.25">
      <c r="A2614">
        <v>2960</v>
      </c>
      <c r="C2614" s="5">
        <v>2</v>
      </c>
    </row>
    <row r="2615" spans="1:5" x14ac:dyDescent="0.25">
      <c r="A2615">
        <v>2961</v>
      </c>
      <c r="C2615" s="5">
        <v>2</v>
      </c>
      <c r="D2615" s="4">
        <v>3</v>
      </c>
    </row>
    <row r="2616" spans="1:5" x14ac:dyDescent="0.25">
      <c r="A2616">
        <v>2962</v>
      </c>
      <c r="C2616" s="5">
        <v>2</v>
      </c>
      <c r="D2616" s="4">
        <v>3</v>
      </c>
    </row>
    <row r="2617" spans="1:5" x14ac:dyDescent="0.25">
      <c r="A2617">
        <v>2963</v>
      </c>
      <c r="C2617" s="5">
        <v>2</v>
      </c>
      <c r="D2617" s="4">
        <v>3</v>
      </c>
    </row>
    <row r="2618" spans="1:5" x14ac:dyDescent="0.25">
      <c r="A2618">
        <v>2964</v>
      </c>
      <c r="C2618" s="5">
        <v>2</v>
      </c>
      <c r="D2618" s="4">
        <v>3</v>
      </c>
    </row>
    <row r="2619" spans="1:5" x14ac:dyDescent="0.25">
      <c r="A2619">
        <v>2965</v>
      </c>
      <c r="C2619" s="5">
        <v>2</v>
      </c>
      <c r="D2619" s="4">
        <v>3</v>
      </c>
    </row>
    <row r="2620" spans="1:5" x14ac:dyDescent="0.25">
      <c r="A2620">
        <v>2966</v>
      </c>
      <c r="C2620" s="5">
        <v>2</v>
      </c>
      <c r="D2620" s="4">
        <v>3</v>
      </c>
      <c r="E2620" s="3">
        <v>4</v>
      </c>
    </row>
    <row r="2621" spans="1:5" x14ac:dyDescent="0.25">
      <c r="A2621">
        <v>2967</v>
      </c>
      <c r="D2621" s="4">
        <v>3</v>
      </c>
      <c r="E2621" s="3">
        <v>4</v>
      </c>
    </row>
    <row r="2622" spans="1:5" x14ac:dyDescent="0.25">
      <c r="A2622">
        <v>2968</v>
      </c>
      <c r="D2622" s="4">
        <v>3</v>
      </c>
      <c r="E2622" s="3">
        <v>4</v>
      </c>
    </row>
    <row r="2623" spans="1:5" x14ac:dyDescent="0.25">
      <c r="A2623">
        <v>2969</v>
      </c>
      <c r="D2623" s="4">
        <v>3</v>
      </c>
      <c r="E2623" s="3">
        <v>4</v>
      </c>
    </row>
    <row r="2624" spans="1:5" x14ac:dyDescent="0.25">
      <c r="A2624">
        <v>2970</v>
      </c>
      <c r="D2624" s="4">
        <v>3</v>
      </c>
      <c r="E2624" s="3">
        <v>4</v>
      </c>
    </row>
    <row r="2625" spans="1:5" x14ac:dyDescent="0.25">
      <c r="A2625">
        <v>2971</v>
      </c>
      <c r="D2625" s="4">
        <v>3</v>
      </c>
      <c r="E2625" s="3">
        <v>4</v>
      </c>
    </row>
    <row r="2626" spans="1:5" x14ac:dyDescent="0.25">
      <c r="A2626">
        <v>2972</v>
      </c>
      <c r="B2626" s="2">
        <v>1</v>
      </c>
      <c r="E2626" s="3">
        <v>4</v>
      </c>
    </row>
    <row r="2627" spans="1:5" x14ac:dyDescent="0.25">
      <c r="A2627">
        <v>2973</v>
      </c>
      <c r="B2627" s="2">
        <v>1</v>
      </c>
      <c r="E2627" s="3">
        <v>4</v>
      </c>
    </row>
    <row r="2628" spans="1:5" x14ac:dyDescent="0.25">
      <c r="A2628">
        <v>2974</v>
      </c>
      <c r="B2628" s="2">
        <v>1</v>
      </c>
      <c r="E2628" s="3">
        <v>4</v>
      </c>
    </row>
    <row r="2629" spans="1:5" x14ac:dyDescent="0.25">
      <c r="A2629">
        <v>2975</v>
      </c>
      <c r="B2629" s="2">
        <v>1</v>
      </c>
      <c r="E2629" s="3">
        <v>4</v>
      </c>
    </row>
    <row r="2630" spans="1:5" x14ac:dyDescent="0.25">
      <c r="A2630">
        <v>2976</v>
      </c>
      <c r="B2630" s="2">
        <v>1</v>
      </c>
      <c r="E2630" s="3">
        <v>4</v>
      </c>
    </row>
    <row r="2631" spans="1:5" x14ac:dyDescent="0.25">
      <c r="A2631">
        <v>2977</v>
      </c>
      <c r="B2631" s="2">
        <v>1</v>
      </c>
      <c r="E2631" s="3">
        <v>4</v>
      </c>
    </row>
    <row r="2632" spans="1:5" x14ac:dyDescent="0.25">
      <c r="A2632">
        <v>2978</v>
      </c>
      <c r="B2632" s="2">
        <v>1</v>
      </c>
    </row>
    <row r="2633" spans="1:5" x14ac:dyDescent="0.25">
      <c r="A2633">
        <v>2979</v>
      </c>
      <c r="B2633" s="2">
        <v>1</v>
      </c>
    </row>
    <row r="2634" spans="1:5" x14ac:dyDescent="0.25">
      <c r="A2634">
        <v>2980</v>
      </c>
      <c r="B2634" s="2">
        <v>1</v>
      </c>
    </row>
    <row r="2635" spans="1:5" x14ac:dyDescent="0.25">
      <c r="A2635">
        <v>2981</v>
      </c>
      <c r="B2635" s="2">
        <v>1</v>
      </c>
    </row>
    <row r="2636" spans="1:5" x14ac:dyDescent="0.25">
      <c r="A2636">
        <v>2982</v>
      </c>
      <c r="B2636" s="2">
        <v>1</v>
      </c>
      <c r="C2636" s="5">
        <v>2</v>
      </c>
    </row>
    <row r="2637" spans="1:5" x14ac:dyDescent="0.25">
      <c r="A2637">
        <v>2983</v>
      </c>
      <c r="B2637" s="2">
        <v>1</v>
      </c>
      <c r="C2637" s="5">
        <v>2</v>
      </c>
    </row>
    <row r="2638" spans="1:5" x14ac:dyDescent="0.25">
      <c r="A2638">
        <v>2984</v>
      </c>
      <c r="C2638" s="5">
        <v>2</v>
      </c>
    </row>
    <row r="2639" spans="1:5" x14ac:dyDescent="0.25">
      <c r="A2639">
        <v>2985</v>
      </c>
      <c r="C2639" s="5">
        <v>2</v>
      </c>
    </row>
    <row r="2640" spans="1:5" x14ac:dyDescent="0.25">
      <c r="A2640">
        <v>2986</v>
      </c>
      <c r="C2640" s="5">
        <v>2</v>
      </c>
    </row>
    <row r="2641" spans="1:5" x14ac:dyDescent="0.25">
      <c r="A2641">
        <v>2987</v>
      </c>
      <c r="C2641" s="5">
        <v>2</v>
      </c>
      <c r="D2641" s="4">
        <v>3</v>
      </c>
    </row>
    <row r="2642" spans="1:5" x14ac:dyDescent="0.25">
      <c r="A2642">
        <v>2988</v>
      </c>
      <c r="C2642" s="5">
        <v>2</v>
      </c>
      <c r="D2642" s="4">
        <v>3</v>
      </c>
    </row>
    <row r="2643" spans="1:5" x14ac:dyDescent="0.25">
      <c r="A2643">
        <v>2989</v>
      </c>
      <c r="C2643" s="5">
        <v>2</v>
      </c>
      <c r="D2643" s="4">
        <v>3</v>
      </c>
    </row>
    <row r="2644" spans="1:5" x14ac:dyDescent="0.25">
      <c r="A2644">
        <v>2990</v>
      </c>
      <c r="C2644" s="5">
        <v>2</v>
      </c>
      <c r="D2644" s="4">
        <v>3</v>
      </c>
    </row>
    <row r="2645" spans="1:5" x14ac:dyDescent="0.25">
      <c r="A2645">
        <v>2991</v>
      </c>
      <c r="C2645" s="5">
        <v>2</v>
      </c>
      <c r="D2645" s="4">
        <v>3</v>
      </c>
    </row>
    <row r="2646" spans="1:5" x14ac:dyDescent="0.25">
      <c r="A2646">
        <v>2992</v>
      </c>
      <c r="D2646" s="4">
        <v>3</v>
      </c>
      <c r="E2646" s="3">
        <v>4</v>
      </c>
    </row>
    <row r="2647" spans="1:5" x14ac:dyDescent="0.25">
      <c r="A2647">
        <v>2993</v>
      </c>
      <c r="D2647" s="4">
        <v>3</v>
      </c>
      <c r="E2647" s="3">
        <v>4</v>
      </c>
    </row>
    <row r="2648" spans="1:5" x14ac:dyDescent="0.25">
      <c r="A2648">
        <v>2994</v>
      </c>
      <c r="D2648" s="4">
        <v>3</v>
      </c>
      <c r="E2648" s="3">
        <v>4</v>
      </c>
    </row>
    <row r="2649" spans="1:5" x14ac:dyDescent="0.25">
      <c r="A2649">
        <v>2995</v>
      </c>
      <c r="D2649" s="4">
        <v>3</v>
      </c>
      <c r="E2649" s="3">
        <v>4</v>
      </c>
    </row>
    <row r="2650" spans="1:5" x14ac:dyDescent="0.25">
      <c r="A2650">
        <v>2996</v>
      </c>
      <c r="D2650" s="4">
        <v>3</v>
      </c>
      <c r="E2650" s="3">
        <v>4</v>
      </c>
    </row>
    <row r="2651" spans="1:5" x14ac:dyDescent="0.25">
      <c r="A2651">
        <v>2997</v>
      </c>
      <c r="B2651" s="2">
        <v>1</v>
      </c>
      <c r="D2651" s="4">
        <v>3</v>
      </c>
      <c r="E2651" s="3">
        <v>4</v>
      </c>
    </row>
    <row r="2652" spans="1:5" x14ac:dyDescent="0.25">
      <c r="A2652">
        <v>2998</v>
      </c>
      <c r="B2652" s="2">
        <v>1</v>
      </c>
      <c r="E2652" s="3">
        <v>4</v>
      </c>
    </row>
    <row r="2653" spans="1:5" x14ac:dyDescent="0.25">
      <c r="A2653">
        <v>2999</v>
      </c>
      <c r="B2653" s="2">
        <v>1</v>
      </c>
      <c r="E2653" s="3">
        <v>4</v>
      </c>
    </row>
    <row r="2654" spans="1:5" x14ac:dyDescent="0.25">
      <c r="A2654">
        <v>3000</v>
      </c>
      <c r="B2654" s="2">
        <v>1</v>
      </c>
      <c r="E2654" s="3">
        <v>4</v>
      </c>
    </row>
    <row r="2655" spans="1:5" x14ac:dyDescent="0.25">
      <c r="A2655">
        <v>3001</v>
      </c>
      <c r="B2655" s="2">
        <v>1</v>
      </c>
      <c r="E2655" s="3">
        <v>4</v>
      </c>
    </row>
    <row r="2656" spans="1:5" x14ac:dyDescent="0.25">
      <c r="A2656">
        <v>3002</v>
      </c>
      <c r="B2656" s="2">
        <v>1</v>
      </c>
      <c r="E2656" s="3">
        <v>4</v>
      </c>
    </row>
    <row r="2657" spans="1:5" x14ac:dyDescent="0.25">
      <c r="A2657">
        <v>3003</v>
      </c>
      <c r="B2657" s="2">
        <v>1</v>
      </c>
      <c r="E2657" s="3">
        <v>4</v>
      </c>
    </row>
    <row r="2658" spans="1:5" x14ac:dyDescent="0.25">
      <c r="A2658">
        <v>3004</v>
      </c>
      <c r="B2658" s="2">
        <v>1</v>
      </c>
    </row>
    <row r="2659" spans="1:5" x14ac:dyDescent="0.25">
      <c r="A2659">
        <v>3005</v>
      </c>
      <c r="B2659" s="2">
        <v>1</v>
      </c>
    </row>
    <row r="2660" spans="1:5" x14ac:dyDescent="0.25">
      <c r="A2660">
        <v>3006</v>
      </c>
      <c r="B2660" s="2">
        <v>1</v>
      </c>
    </row>
    <row r="2661" spans="1:5" x14ac:dyDescent="0.25">
      <c r="A2661">
        <v>3007</v>
      </c>
      <c r="B2661" s="2">
        <v>1</v>
      </c>
      <c r="C2661" s="5">
        <v>2</v>
      </c>
    </row>
    <row r="2662" spans="1:5" x14ac:dyDescent="0.25">
      <c r="A2662">
        <v>3008</v>
      </c>
      <c r="C2662" s="5">
        <v>2</v>
      </c>
    </row>
    <row r="2663" spans="1:5" x14ac:dyDescent="0.25">
      <c r="A2663">
        <v>3009</v>
      </c>
      <c r="C2663" s="5">
        <v>2</v>
      </c>
    </row>
    <row r="2664" spans="1:5" x14ac:dyDescent="0.25">
      <c r="A2664">
        <v>3010</v>
      </c>
      <c r="C2664" s="5">
        <v>2</v>
      </c>
    </row>
    <row r="2665" spans="1:5" x14ac:dyDescent="0.25">
      <c r="A2665">
        <v>3011</v>
      </c>
      <c r="C2665" s="5">
        <v>2</v>
      </c>
    </row>
    <row r="2666" spans="1:5" x14ac:dyDescent="0.25">
      <c r="A2666">
        <v>3012</v>
      </c>
      <c r="C2666" s="5">
        <v>2</v>
      </c>
      <c r="D2666" s="4">
        <v>3</v>
      </c>
    </row>
    <row r="2667" spans="1:5" x14ac:dyDescent="0.25">
      <c r="A2667">
        <v>3013</v>
      </c>
      <c r="C2667" s="5">
        <v>2</v>
      </c>
      <c r="D2667" s="4">
        <v>3</v>
      </c>
    </row>
    <row r="2668" spans="1:5" x14ac:dyDescent="0.25">
      <c r="A2668">
        <v>3014</v>
      </c>
      <c r="C2668" s="5">
        <v>2</v>
      </c>
      <c r="D2668" s="4">
        <v>3</v>
      </c>
    </row>
    <row r="2669" spans="1:5" x14ac:dyDescent="0.25">
      <c r="A2669">
        <v>3015</v>
      </c>
      <c r="C2669" s="5">
        <v>2</v>
      </c>
      <c r="D2669" s="4">
        <v>3</v>
      </c>
    </row>
    <row r="2670" spans="1:5" x14ac:dyDescent="0.25">
      <c r="A2670">
        <v>3016</v>
      </c>
      <c r="C2670" s="5">
        <v>2</v>
      </c>
      <c r="D2670" s="4">
        <v>3</v>
      </c>
    </row>
    <row r="2671" spans="1:5" x14ac:dyDescent="0.25">
      <c r="A2671">
        <v>3017</v>
      </c>
      <c r="C2671" s="5">
        <v>2</v>
      </c>
      <c r="D2671" s="4">
        <v>3</v>
      </c>
      <c r="E2671" s="3">
        <v>4</v>
      </c>
    </row>
    <row r="2672" spans="1:5" x14ac:dyDescent="0.25">
      <c r="A2672">
        <v>3018</v>
      </c>
      <c r="D2672" s="4">
        <v>3</v>
      </c>
      <c r="E2672" s="3">
        <v>4</v>
      </c>
    </row>
    <row r="2673" spans="1:5" x14ac:dyDescent="0.25">
      <c r="A2673">
        <v>3019</v>
      </c>
      <c r="D2673" s="4">
        <v>3</v>
      </c>
      <c r="E2673" s="3">
        <v>4</v>
      </c>
    </row>
    <row r="2674" spans="1:5" x14ac:dyDescent="0.25">
      <c r="A2674">
        <v>3020</v>
      </c>
      <c r="D2674" s="4">
        <v>3</v>
      </c>
      <c r="E2674" s="3">
        <v>4</v>
      </c>
    </row>
    <row r="2675" spans="1:5" x14ac:dyDescent="0.25">
      <c r="A2675">
        <v>3021</v>
      </c>
      <c r="B2675" s="2">
        <v>1</v>
      </c>
      <c r="D2675" s="4">
        <v>3</v>
      </c>
      <c r="E2675" s="3">
        <v>4</v>
      </c>
    </row>
    <row r="2676" spans="1:5" x14ac:dyDescent="0.25">
      <c r="A2676">
        <v>3022</v>
      </c>
      <c r="B2676" s="2">
        <v>1</v>
      </c>
      <c r="D2676" s="4">
        <v>3</v>
      </c>
      <c r="E2676" s="3">
        <v>4</v>
      </c>
    </row>
    <row r="2677" spans="1:5" x14ac:dyDescent="0.25">
      <c r="A2677">
        <v>3023</v>
      </c>
      <c r="B2677" s="2">
        <v>1</v>
      </c>
      <c r="E2677" s="3">
        <v>4</v>
      </c>
    </row>
    <row r="2678" spans="1:5" x14ac:dyDescent="0.25">
      <c r="A2678">
        <v>3024</v>
      </c>
      <c r="B2678" s="2">
        <v>1</v>
      </c>
      <c r="E2678" s="3">
        <v>4</v>
      </c>
    </row>
    <row r="2679" spans="1:5" x14ac:dyDescent="0.25">
      <c r="A2679">
        <v>3025</v>
      </c>
      <c r="B2679" s="2">
        <v>1</v>
      </c>
      <c r="E2679" s="3">
        <v>4</v>
      </c>
    </row>
    <row r="2680" spans="1:5" x14ac:dyDescent="0.25">
      <c r="A2680">
        <v>3026</v>
      </c>
      <c r="B2680" s="2">
        <v>1</v>
      </c>
      <c r="E2680" s="3">
        <v>4</v>
      </c>
    </row>
    <row r="2681" spans="1:5" x14ac:dyDescent="0.25">
      <c r="A2681">
        <v>3027</v>
      </c>
      <c r="B2681" s="2">
        <v>1</v>
      </c>
      <c r="E2681" s="3">
        <v>4</v>
      </c>
    </row>
    <row r="2682" spans="1:5" x14ac:dyDescent="0.25">
      <c r="A2682">
        <v>3028</v>
      </c>
      <c r="B2682" s="2">
        <v>1</v>
      </c>
      <c r="E2682" s="3">
        <v>4</v>
      </c>
    </row>
    <row r="2683" spans="1:5" x14ac:dyDescent="0.25">
      <c r="A2683">
        <v>3029</v>
      </c>
      <c r="B2683" s="2">
        <v>1</v>
      </c>
    </row>
    <row r="2684" spans="1:5" x14ac:dyDescent="0.25">
      <c r="A2684">
        <v>3030</v>
      </c>
      <c r="B2684" s="2">
        <v>1</v>
      </c>
    </row>
    <row r="2685" spans="1:5" x14ac:dyDescent="0.25">
      <c r="A2685">
        <v>3031</v>
      </c>
      <c r="B2685" s="2">
        <v>1</v>
      </c>
    </row>
    <row r="2686" spans="1:5" x14ac:dyDescent="0.25">
      <c r="A2686">
        <v>3032</v>
      </c>
      <c r="B2686" s="2">
        <v>1</v>
      </c>
    </row>
    <row r="2687" spans="1:5" x14ac:dyDescent="0.25">
      <c r="A2687">
        <v>3033</v>
      </c>
      <c r="B2687" s="2">
        <v>1</v>
      </c>
      <c r="C2687" s="5">
        <v>2</v>
      </c>
    </row>
    <row r="2688" spans="1:5" x14ac:dyDescent="0.25">
      <c r="A2688">
        <v>3034</v>
      </c>
      <c r="B2688" s="2">
        <v>1</v>
      </c>
      <c r="C2688" s="5">
        <v>2</v>
      </c>
    </row>
    <row r="2689" spans="1:5" x14ac:dyDescent="0.25">
      <c r="A2689">
        <v>3035</v>
      </c>
      <c r="C2689" s="5">
        <v>2</v>
      </c>
    </row>
    <row r="2690" spans="1:5" x14ac:dyDescent="0.25">
      <c r="A2690">
        <v>3036</v>
      </c>
      <c r="C2690" s="5">
        <v>2</v>
      </c>
    </row>
    <row r="2691" spans="1:5" x14ac:dyDescent="0.25">
      <c r="A2691">
        <v>3037</v>
      </c>
      <c r="C2691" s="5">
        <v>2</v>
      </c>
      <c r="D2691" s="4">
        <v>3</v>
      </c>
    </row>
    <row r="2692" spans="1:5" x14ac:dyDescent="0.25">
      <c r="A2692">
        <v>3038</v>
      </c>
      <c r="C2692" s="5">
        <v>2</v>
      </c>
      <c r="D2692" s="4">
        <v>3</v>
      </c>
    </row>
    <row r="2693" spans="1:5" x14ac:dyDescent="0.25">
      <c r="A2693">
        <v>3039</v>
      </c>
      <c r="C2693" s="5">
        <v>2</v>
      </c>
      <c r="D2693" s="4">
        <v>3</v>
      </c>
    </row>
    <row r="2694" spans="1:5" x14ac:dyDescent="0.25">
      <c r="A2694">
        <v>3040</v>
      </c>
      <c r="C2694" s="5">
        <v>2</v>
      </c>
      <c r="D2694" s="4">
        <v>3</v>
      </c>
    </row>
    <row r="2695" spans="1:5" x14ac:dyDescent="0.25">
      <c r="A2695">
        <v>3041</v>
      </c>
      <c r="C2695" s="5">
        <v>2</v>
      </c>
      <c r="D2695" s="4">
        <v>3</v>
      </c>
    </row>
    <row r="2696" spans="1:5" x14ac:dyDescent="0.25">
      <c r="A2696">
        <v>3042</v>
      </c>
      <c r="C2696" s="5">
        <v>2</v>
      </c>
      <c r="D2696" s="4">
        <v>3</v>
      </c>
    </row>
    <row r="2697" spans="1:5" x14ac:dyDescent="0.25">
      <c r="A2697">
        <v>3043</v>
      </c>
      <c r="D2697" s="4">
        <v>3</v>
      </c>
      <c r="E2697" s="3">
        <v>4</v>
      </c>
    </row>
    <row r="2698" spans="1:5" x14ac:dyDescent="0.25">
      <c r="A2698">
        <v>3044</v>
      </c>
      <c r="D2698" s="4">
        <v>3</v>
      </c>
      <c r="E2698" s="3">
        <v>4</v>
      </c>
    </row>
    <row r="2699" spans="1:5" x14ac:dyDescent="0.25">
      <c r="A2699">
        <v>3045</v>
      </c>
      <c r="D2699" s="4">
        <v>3</v>
      </c>
      <c r="E2699" s="3">
        <v>4</v>
      </c>
    </row>
    <row r="2700" spans="1:5" x14ac:dyDescent="0.25">
      <c r="A2700">
        <v>3046</v>
      </c>
      <c r="D2700" s="4">
        <v>3</v>
      </c>
      <c r="E2700" s="3">
        <v>4</v>
      </c>
    </row>
    <row r="2701" spans="1:5" x14ac:dyDescent="0.25">
      <c r="A2701">
        <v>3047</v>
      </c>
      <c r="D2701" s="4">
        <v>3</v>
      </c>
      <c r="E2701" s="3">
        <v>4</v>
      </c>
    </row>
    <row r="2702" spans="1:5" x14ac:dyDescent="0.25">
      <c r="A2702">
        <v>3048</v>
      </c>
      <c r="B2702" s="2">
        <v>1</v>
      </c>
      <c r="D2702" s="4">
        <v>3</v>
      </c>
      <c r="E2702" s="3">
        <v>4</v>
      </c>
    </row>
    <row r="2703" spans="1:5" x14ac:dyDescent="0.25">
      <c r="A2703">
        <v>3049</v>
      </c>
      <c r="B2703" s="2">
        <v>1</v>
      </c>
      <c r="E2703" s="3">
        <v>4</v>
      </c>
    </row>
    <row r="2704" spans="1:5" x14ac:dyDescent="0.25">
      <c r="A2704">
        <v>3050</v>
      </c>
      <c r="B2704" s="2">
        <v>1</v>
      </c>
      <c r="E2704" s="3">
        <v>4</v>
      </c>
    </row>
    <row r="2705" spans="1:5" x14ac:dyDescent="0.25">
      <c r="A2705">
        <v>3051</v>
      </c>
      <c r="B2705" s="2">
        <v>1</v>
      </c>
      <c r="E2705" s="3">
        <v>4</v>
      </c>
    </row>
    <row r="2706" spans="1:5" x14ac:dyDescent="0.25">
      <c r="A2706">
        <v>3052</v>
      </c>
      <c r="B2706" s="2">
        <v>1</v>
      </c>
      <c r="E2706" s="3">
        <v>4</v>
      </c>
    </row>
    <row r="2707" spans="1:5" x14ac:dyDescent="0.25">
      <c r="A2707">
        <v>3053</v>
      </c>
      <c r="B2707" s="2">
        <v>1</v>
      </c>
      <c r="E2707" s="3">
        <v>4</v>
      </c>
    </row>
    <row r="2708" spans="1:5" x14ac:dyDescent="0.25">
      <c r="A2708">
        <v>3054</v>
      </c>
      <c r="B2708" s="2">
        <v>1</v>
      </c>
    </row>
    <row r="2709" spans="1:5" x14ac:dyDescent="0.25">
      <c r="A2709">
        <v>3055</v>
      </c>
      <c r="B2709" s="2">
        <v>1</v>
      </c>
    </row>
    <row r="2710" spans="1:5" x14ac:dyDescent="0.25">
      <c r="A2710">
        <v>3056</v>
      </c>
      <c r="B2710" s="2">
        <v>1</v>
      </c>
    </row>
    <row r="2711" spans="1:5" x14ac:dyDescent="0.25">
      <c r="A2711">
        <v>3057</v>
      </c>
      <c r="B2711" s="2">
        <v>1</v>
      </c>
    </row>
    <row r="2712" spans="1:5" x14ac:dyDescent="0.25">
      <c r="A2712">
        <v>3058</v>
      </c>
      <c r="B2712" s="2">
        <v>1</v>
      </c>
      <c r="C2712" s="5">
        <v>2</v>
      </c>
    </row>
    <row r="2713" spans="1:5" x14ac:dyDescent="0.25">
      <c r="A2713">
        <v>3059</v>
      </c>
      <c r="B2713" s="2">
        <v>1</v>
      </c>
      <c r="C2713" s="5">
        <v>2</v>
      </c>
    </row>
    <row r="2714" spans="1:5" x14ac:dyDescent="0.25">
      <c r="A2714">
        <v>3060</v>
      </c>
      <c r="B2714" s="2">
        <v>1</v>
      </c>
      <c r="C2714" s="5">
        <v>2</v>
      </c>
    </row>
    <row r="2715" spans="1:5" x14ac:dyDescent="0.25">
      <c r="A2715">
        <v>3061</v>
      </c>
      <c r="C2715" s="5">
        <v>2</v>
      </c>
    </row>
    <row r="2716" spans="1:5" x14ac:dyDescent="0.25">
      <c r="A2716">
        <v>3062</v>
      </c>
      <c r="C2716" s="5">
        <v>2</v>
      </c>
    </row>
    <row r="2717" spans="1:5" x14ac:dyDescent="0.25">
      <c r="A2717">
        <v>3063</v>
      </c>
      <c r="C2717" s="5">
        <v>2</v>
      </c>
    </row>
    <row r="2718" spans="1:5" x14ac:dyDescent="0.25">
      <c r="A2718">
        <v>3064</v>
      </c>
      <c r="C2718" s="5">
        <v>2</v>
      </c>
      <c r="D2718" s="4">
        <v>3</v>
      </c>
    </row>
    <row r="2719" spans="1:5" x14ac:dyDescent="0.25">
      <c r="A2719">
        <v>3065</v>
      </c>
      <c r="C2719" s="5">
        <v>2</v>
      </c>
      <c r="D2719" s="4">
        <v>3</v>
      </c>
    </row>
    <row r="2720" spans="1:5" x14ac:dyDescent="0.25">
      <c r="A2720">
        <v>3066</v>
      </c>
      <c r="C2720" s="5">
        <v>2</v>
      </c>
      <c r="D2720" s="4">
        <v>3</v>
      </c>
    </row>
    <row r="2721" spans="1:5" x14ac:dyDescent="0.25">
      <c r="A2721">
        <v>3067</v>
      </c>
      <c r="C2721" s="5">
        <v>2</v>
      </c>
      <c r="D2721" s="4">
        <v>3</v>
      </c>
    </row>
    <row r="2722" spans="1:5" x14ac:dyDescent="0.25">
      <c r="A2722">
        <v>3068</v>
      </c>
      <c r="D2722" s="4">
        <v>3</v>
      </c>
      <c r="E2722" s="3">
        <v>4</v>
      </c>
    </row>
    <row r="2723" spans="1:5" x14ac:dyDescent="0.25">
      <c r="A2723">
        <v>3069</v>
      </c>
      <c r="D2723" s="4">
        <v>3</v>
      </c>
      <c r="E2723" s="3">
        <v>4</v>
      </c>
    </row>
    <row r="2724" spans="1:5" x14ac:dyDescent="0.25">
      <c r="A2724">
        <v>3070</v>
      </c>
      <c r="D2724" s="4">
        <v>3</v>
      </c>
      <c r="E2724" s="3">
        <v>4</v>
      </c>
    </row>
    <row r="2725" spans="1:5" x14ac:dyDescent="0.25">
      <c r="A2725">
        <v>3071</v>
      </c>
      <c r="D2725" s="4">
        <v>3</v>
      </c>
      <c r="E2725" s="3">
        <v>4</v>
      </c>
    </row>
    <row r="2726" spans="1:5" x14ac:dyDescent="0.25">
      <c r="A2726">
        <v>3072</v>
      </c>
      <c r="D2726" s="4">
        <v>3</v>
      </c>
      <c r="E2726" s="3">
        <v>4</v>
      </c>
    </row>
    <row r="2727" spans="1:5" x14ac:dyDescent="0.25">
      <c r="A2727">
        <v>3073</v>
      </c>
      <c r="D2727" s="4">
        <v>3</v>
      </c>
      <c r="E2727" s="3">
        <v>4</v>
      </c>
    </row>
    <row r="2728" spans="1:5" x14ac:dyDescent="0.25">
      <c r="A2728">
        <v>3074</v>
      </c>
      <c r="B2728" s="2">
        <v>1</v>
      </c>
      <c r="D2728" s="4">
        <v>3</v>
      </c>
      <c r="E2728" s="3">
        <v>4</v>
      </c>
    </row>
    <row r="2729" spans="1:5" x14ac:dyDescent="0.25">
      <c r="A2729">
        <v>3075</v>
      </c>
      <c r="B2729" s="2">
        <v>1</v>
      </c>
      <c r="E2729" s="3">
        <v>4</v>
      </c>
    </row>
    <row r="2730" spans="1:5" x14ac:dyDescent="0.25">
      <c r="A2730">
        <v>3076</v>
      </c>
      <c r="B2730" s="2">
        <v>1</v>
      </c>
      <c r="E2730" s="3">
        <v>4</v>
      </c>
    </row>
    <row r="2731" spans="1:5" x14ac:dyDescent="0.25">
      <c r="A2731">
        <v>3077</v>
      </c>
      <c r="B2731" s="2">
        <v>1</v>
      </c>
      <c r="E2731" s="3">
        <v>4</v>
      </c>
    </row>
    <row r="2732" spans="1:5" x14ac:dyDescent="0.25">
      <c r="A2732">
        <v>3078</v>
      </c>
      <c r="B2732" s="2">
        <v>1</v>
      </c>
      <c r="E2732" s="3">
        <v>4</v>
      </c>
    </row>
    <row r="2733" spans="1:5" x14ac:dyDescent="0.25">
      <c r="A2733">
        <v>3079</v>
      </c>
      <c r="B2733" s="2">
        <v>1</v>
      </c>
    </row>
    <row r="2734" spans="1:5" x14ac:dyDescent="0.25">
      <c r="A2734">
        <v>3080</v>
      </c>
      <c r="B2734" s="2">
        <v>1</v>
      </c>
    </row>
    <row r="2735" spans="1:5" x14ac:dyDescent="0.25">
      <c r="A2735">
        <v>3081</v>
      </c>
      <c r="B2735" s="2">
        <v>1</v>
      </c>
      <c r="C2735" s="5">
        <v>2</v>
      </c>
    </row>
    <row r="2736" spans="1:5" x14ac:dyDescent="0.25">
      <c r="A2736">
        <v>3082</v>
      </c>
      <c r="B2736" s="2">
        <v>1</v>
      </c>
      <c r="C2736" s="5">
        <v>2</v>
      </c>
    </row>
    <row r="2737" spans="1:5" x14ac:dyDescent="0.25">
      <c r="A2737">
        <v>3083</v>
      </c>
      <c r="B2737" s="2">
        <v>1</v>
      </c>
      <c r="C2737" s="5">
        <v>2</v>
      </c>
    </row>
    <row r="2738" spans="1:5" x14ac:dyDescent="0.25">
      <c r="A2738">
        <v>3084</v>
      </c>
      <c r="B2738" s="2">
        <v>1</v>
      </c>
      <c r="C2738" s="5">
        <v>2</v>
      </c>
    </row>
    <row r="2739" spans="1:5" x14ac:dyDescent="0.25">
      <c r="A2739">
        <v>3085</v>
      </c>
      <c r="B2739" s="2">
        <v>1</v>
      </c>
      <c r="C2739" s="5">
        <v>2</v>
      </c>
    </row>
    <row r="2740" spans="1:5" x14ac:dyDescent="0.25">
      <c r="A2740">
        <v>3086</v>
      </c>
      <c r="C2740" s="5">
        <v>2</v>
      </c>
    </row>
    <row r="2741" spans="1:5" x14ac:dyDescent="0.25">
      <c r="A2741">
        <v>3087</v>
      </c>
      <c r="C2741" s="5">
        <v>2</v>
      </c>
    </row>
    <row r="2742" spans="1:5" x14ac:dyDescent="0.25">
      <c r="A2742">
        <v>3088</v>
      </c>
      <c r="C2742" s="5">
        <v>2</v>
      </c>
    </row>
    <row r="2743" spans="1:5" x14ac:dyDescent="0.25">
      <c r="A2743">
        <v>3089</v>
      </c>
      <c r="C2743" s="5">
        <v>2</v>
      </c>
      <c r="D2743" s="4">
        <v>3</v>
      </c>
    </row>
    <row r="2744" spans="1:5" x14ac:dyDescent="0.25">
      <c r="A2744">
        <v>3090</v>
      </c>
      <c r="C2744" s="5">
        <v>2</v>
      </c>
      <c r="D2744" s="4">
        <v>3</v>
      </c>
    </row>
    <row r="2745" spans="1:5" x14ac:dyDescent="0.25">
      <c r="A2745">
        <v>3091</v>
      </c>
      <c r="C2745" s="5">
        <v>2</v>
      </c>
      <c r="D2745" s="4">
        <v>3</v>
      </c>
    </row>
    <row r="2746" spans="1:5" x14ac:dyDescent="0.25">
      <c r="A2746">
        <v>3092</v>
      </c>
      <c r="C2746" s="5">
        <v>2</v>
      </c>
      <c r="D2746" s="4">
        <v>3</v>
      </c>
    </row>
    <row r="2747" spans="1:5" x14ac:dyDescent="0.25">
      <c r="A2747">
        <v>3093</v>
      </c>
      <c r="D2747" s="4">
        <v>3</v>
      </c>
      <c r="E2747" s="3">
        <v>4</v>
      </c>
    </row>
    <row r="2748" spans="1:5" x14ac:dyDescent="0.25">
      <c r="A2748">
        <v>3094</v>
      </c>
      <c r="D2748" s="4">
        <v>3</v>
      </c>
      <c r="E2748" s="3">
        <v>4</v>
      </c>
    </row>
    <row r="2749" spans="1:5" x14ac:dyDescent="0.25">
      <c r="A2749">
        <v>3095</v>
      </c>
      <c r="D2749" s="4">
        <v>3</v>
      </c>
      <c r="E2749" s="3">
        <v>4</v>
      </c>
    </row>
    <row r="2750" spans="1:5" x14ac:dyDescent="0.25">
      <c r="A2750">
        <v>3096</v>
      </c>
      <c r="D2750" s="4">
        <v>3</v>
      </c>
      <c r="E2750" s="3">
        <v>4</v>
      </c>
    </row>
    <row r="2751" spans="1:5" x14ac:dyDescent="0.25">
      <c r="A2751">
        <v>3097</v>
      </c>
      <c r="B2751" s="2">
        <v>1</v>
      </c>
      <c r="D2751" s="4">
        <v>3</v>
      </c>
      <c r="E2751" s="3">
        <v>4</v>
      </c>
    </row>
    <row r="2752" spans="1:5" x14ac:dyDescent="0.25">
      <c r="A2752">
        <v>3098</v>
      </c>
      <c r="B2752" s="2">
        <v>1</v>
      </c>
      <c r="D2752" s="4">
        <v>3</v>
      </c>
      <c r="E2752" s="3">
        <v>4</v>
      </c>
    </row>
    <row r="2753" spans="1:5" x14ac:dyDescent="0.25">
      <c r="A2753">
        <v>3099</v>
      </c>
      <c r="B2753" s="2">
        <v>1</v>
      </c>
      <c r="D2753" s="4">
        <v>3</v>
      </c>
      <c r="E2753" s="3">
        <v>4</v>
      </c>
    </row>
    <row r="2754" spans="1:5" x14ac:dyDescent="0.25">
      <c r="A2754">
        <v>3100</v>
      </c>
      <c r="B2754" s="2">
        <v>1</v>
      </c>
      <c r="D2754" s="4">
        <v>3</v>
      </c>
      <c r="E2754" s="3">
        <v>4</v>
      </c>
    </row>
    <row r="2755" spans="1:5" x14ac:dyDescent="0.25">
      <c r="A2755">
        <v>3101</v>
      </c>
      <c r="B2755" s="2">
        <v>1</v>
      </c>
      <c r="E2755" s="3">
        <v>4</v>
      </c>
    </row>
    <row r="2756" spans="1:5" x14ac:dyDescent="0.25">
      <c r="A2756">
        <v>3102</v>
      </c>
      <c r="B2756" s="2">
        <v>1</v>
      </c>
      <c r="E2756" s="3">
        <v>4</v>
      </c>
    </row>
    <row r="2757" spans="1:5" x14ac:dyDescent="0.25">
      <c r="A2757">
        <v>3103</v>
      </c>
      <c r="B2757" s="2">
        <v>1</v>
      </c>
      <c r="E2757" s="3">
        <v>4</v>
      </c>
    </row>
    <row r="2758" spans="1:5" x14ac:dyDescent="0.25">
      <c r="A2758">
        <v>3104</v>
      </c>
      <c r="B2758" s="2">
        <v>1</v>
      </c>
      <c r="E2758" s="3">
        <v>4</v>
      </c>
    </row>
    <row r="2759" spans="1:5" x14ac:dyDescent="0.25">
      <c r="A2759">
        <v>3105</v>
      </c>
      <c r="B2759" s="2">
        <v>1</v>
      </c>
    </row>
    <row r="2760" spans="1:5" x14ac:dyDescent="0.25">
      <c r="A2760">
        <v>3106</v>
      </c>
      <c r="B2760" s="2">
        <v>1</v>
      </c>
    </row>
    <row r="2761" spans="1:5" x14ac:dyDescent="0.25">
      <c r="A2761">
        <v>3107</v>
      </c>
      <c r="B2761" s="2">
        <v>1</v>
      </c>
      <c r="C2761" s="5">
        <v>2</v>
      </c>
    </row>
    <row r="2762" spans="1:5" x14ac:dyDescent="0.25">
      <c r="A2762">
        <v>3108</v>
      </c>
      <c r="B2762" s="2">
        <v>1</v>
      </c>
      <c r="C2762" s="5">
        <v>2</v>
      </c>
    </row>
    <row r="2763" spans="1:5" x14ac:dyDescent="0.25">
      <c r="A2763">
        <v>3109</v>
      </c>
      <c r="B2763" s="2">
        <v>1</v>
      </c>
      <c r="C2763" s="5">
        <v>2</v>
      </c>
    </row>
    <row r="2764" spans="1:5" x14ac:dyDescent="0.25">
      <c r="A2764">
        <v>3110</v>
      </c>
      <c r="B2764" s="2">
        <v>1</v>
      </c>
      <c r="C2764" s="5">
        <v>2</v>
      </c>
    </row>
    <row r="2765" spans="1:5" x14ac:dyDescent="0.25">
      <c r="A2765">
        <v>3111</v>
      </c>
      <c r="C2765" s="5">
        <v>2</v>
      </c>
    </row>
    <row r="2766" spans="1:5" x14ac:dyDescent="0.25">
      <c r="A2766">
        <v>3112</v>
      </c>
      <c r="C2766" s="5">
        <v>2</v>
      </c>
    </row>
    <row r="2767" spans="1:5" x14ac:dyDescent="0.25">
      <c r="A2767">
        <v>3113</v>
      </c>
      <c r="C2767" s="5">
        <v>2</v>
      </c>
    </row>
    <row r="2768" spans="1:5" x14ac:dyDescent="0.25">
      <c r="A2768">
        <v>3114</v>
      </c>
      <c r="C2768" s="5">
        <v>2</v>
      </c>
      <c r="D2768" s="4">
        <v>3</v>
      </c>
    </row>
    <row r="2769" spans="1:5" x14ac:dyDescent="0.25">
      <c r="A2769">
        <v>3115</v>
      </c>
      <c r="C2769" s="5">
        <v>2</v>
      </c>
      <c r="D2769" s="4">
        <v>3</v>
      </c>
    </row>
    <row r="2770" spans="1:5" x14ac:dyDescent="0.25">
      <c r="A2770">
        <v>3116</v>
      </c>
      <c r="C2770" s="5">
        <v>2</v>
      </c>
      <c r="D2770" s="4">
        <v>3</v>
      </c>
    </row>
    <row r="2771" spans="1:5" x14ac:dyDescent="0.25">
      <c r="A2771">
        <v>3117</v>
      </c>
      <c r="C2771" s="5">
        <v>2</v>
      </c>
      <c r="D2771" s="4">
        <v>3</v>
      </c>
    </row>
    <row r="2772" spans="1:5" x14ac:dyDescent="0.25">
      <c r="A2772">
        <v>3118</v>
      </c>
      <c r="C2772" s="5">
        <v>2</v>
      </c>
      <c r="D2772" s="4">
        <v>3</v>
      </c>
    </row>
    <row r="2773" spans="1:5" x14ac:dyDescent="0.25">
      <c r="A2773">
        <v>3119</v>
      </c>
      <c r="D2773" s="4">
        <v>3</v>
      </c>
      <c r="E2773" s="3">
        <v>4</v>
      </c>
    </row>
    <row r="2774" spans="1:5" x14ac:dyDescent="0.25">
      <c r="A2774">
        <v>3120</v>
      </c>
      <c r="D2774" s="4">
        <v>3</v>
      </c>
      <c r="E2774" s="3">
        <v>4</v>
      </c>
    </row>
    <row r="2775" spans="1:5" x14ac:dyDescent="0.25">
      <c r="A2775">
        <v>3121</v>
      </c>
      <c r="D2775" s="4">
        <v>3</v>
      </c>
      <c r="E2775" s="3">
        <v>4</v>
      </c>
    </row>
    <row r="2776" spans="1:5" x14ac:dyDescent="0.25">
      <c r="A2776">
        <v>3122</v>
      </c>
      <c r="D2776" s="4">
        <v>3</v>
      </c>
      <c r="E2776" s="3">
        <v>4</v>
      </c>
    </row>
    <row r="2777" spans="1:5" x14ac:dyDescent="0.25">
      <c r="A2777">
        <v>3123</v>
      </c>
      <c r="D2777" s="4">
        <v>3</v>
      </c>
      <c r="E2777" s="3">
        <v>4</v>
      </c>
    </row>
    <row r="2778" spans="1:5" x14ac:dyDescent="0.25">
      <c r="A2778">
        <v>3124</v>
      </c>
      <c r="B2778" s="2">
        <v>1</v>
      </c>
      <c r="D2778" s="4">
        <v>3</v>
      </c>
      <c r="E2778" s="3">
        <v>4</v>
      </c>
    </row>
    <row r="2779" spans="1:5" x14ac:dyDescent="0.25">
      <c r="A2779">
        <v>3125</v>
      </c>
      <c r="B2779" s="2">
        <v>1</v>
      </c>
      <c r="D2779" s="4">
        <v>3</v>
      </c>
      <c r="E2779" s="3">
        <v>4</v>
      </c>
    </row>
    <row r="2780" spans="1:5" x14ac:dyDescent="0.25">
      <c r="A2780">
        <v>3126</v>
      </c>
      <c r="B2780" s="2">
        <v>1</v>
      </c>
      <c r="D2780" s="4">
        <v>3</v>
      </c>
      <c r="E2780" s="3">
        <v>4</v>
      </c>
    </row>
    <row r="2781" spans="1:5" x14ac:dyDescent="0.25">
      <c r="A2781">
        <v>3127</v>
      </c>
      <c r="B2781" s="2">
        <v>1</v>
      </c>
      <c r="E2781" s="3">
        <v>4</v>
      </c>
    </row>
    <row r="2782" spans="1:5" x14ac:dyDescent="0.25">
      <c r="A2782">
        <v>3128</v>
      </c>
      <c r="B2782" s="2">
        <v>1</v>
      </c>
      <c r="E2782" s="3">
        <v>4</v>
      </c>
    </row>
    <row r="2783" spans="1:5" x14ac:dyDescent="0.25">
      <c r="A2783">
        <v>3129</v>
      </c>
      <c r="B2783" s="2">
        <v>1</v>
      </c>
      <c r="E2783" s="3">
        <v>4</v>
      </c>
    </row>
    <row r="2784" spans="1:5" x14ac:dyDescent="0.25">
      <c r="A2784">
        <v>3130</v>
      </c>
      <c r="B2784" s="2">
        <v>1</v>
      </c>
      <c r="E2784" s="3">
        <v>4</v>
      </c>
    </row>
    <row r="2785" spans="1:5" x14ac:dyDescent="0.25">
      <c r="A2785">
        <v>3131</v>
      </c>
      <c r="B2785" s="2">
        <v>1</v>
      </c>
      <c r="E2785" s="3">
        <v>4</v>
      </c>
    </row>
    <row r="2786" spans="1:5" x14ac:dyDescent="0.25">
      <c r="A2786">
        <v>3132</v>
      </c>
      <c r="B2786" s="2">
        <v>1</v>
      </c>
    </row>
    <row r="2787" spans="1:5" x14ac:dyDescent="0.25">
      <c r="A2787">
        <v>3133</v>
      </c>
      <c r="B2787" s="2">
        <v>1</v>
      </c>
    </row>
    <row r="2788" spans="1:5" x14ac:dyDescent="0.25">
      <c r="A2788">
        <v>3134</v>
      </c>
      <c r="B2788" s="2">
        <v>1</v>
      </c>
      <c r="C2788" s="5">
        <v>2</v>
      </c>
    </row>
    <row r="2789" spans="1:5" x14ac:dyDescent="0.25">
      <c r="A2789">
        <v>3135</v>
      </c>
      <c r="B2789" s="2">
        <v>1</v>
      </c>
      <c r="C2789" s="5">
        <v>2</v>
      </c>
    </row>
    <row r="2790" spans="1:5" x14ac:dyDescent="0.25">
      <c r="A2790">
        <v>3136</v>
      </c>
      <c r="B2790" s="2">
        <v>1</v>
      </c>
      <c r="C2790" s="5">
        <v>2</v>
      </c>
    </row>
    <row r="2791" spans="1:5" x14ac:dyDescent="0.25">
      <c r="A2791">
        <v>3137</v>
      </c>
      <c r="B2791" s="2">
        <v>1</v>
      </c>
      <c r="C2791" s="5">
        <v>2</v>
      </c>
    </row>
    <row r="2792" spans="1:5" x14ac:dyDescent="0.25">
      <c r="A2792">
        <v>3138</v>
      </c>
      <c r="B2792" s="2">
        <v>1</v>
      </c>
      <c r="C2792" s="5">
        <v>2</v>
      </c>
    </row>
    <row r="2793" spans="1:5" x14ac:dyDescent="0.25">
      <c r="A2793">
        <v>3139</v>
      </c>
      <c r="C2793" s="5">
        <v>2</v>
      </c>
    </row>
    <row r="2794" spans="1:5" x14ac:dyDescent="0.25">
      <c r="A2794">
        <v>3140</v>
      </c>
      <c r="C2794" s="5">
        <v>2</v>
      </c>
    </row>
    <row r="2795" spans="1:5" x14ac:dyDescent="0.25">
      <c r="A2795">
        <v>3141</v>
      </c>
      <c r="C2795" s="5">
        <v>2</v>
      </c>
    </row>
    <row r="2796" spans="1:5" x14ac:dyDescent="0.25">
      <c r="A2796">
        <v>3142</v>
      </c>
      <c r="C2796" s="5">
        <v>2</v>
      </c>
      <c r="D2796" s="4">
        <v>3</v>
      </c>
    </row>
    <row r="2797" spans="1:5" x14ac:dyDescent="0.25">
      <c r="A2797">
        <v>3143</v>
      </c>
      <c r="C2797" s="5">
        <v>2</v>
      </c>
      <c r="D2797" s="4">
        <v>3</v>
      </c>
    </row>
    <row r="2798" spans="1:5" x14ac:dyDescent="0.25">
      <c r="A2798">
        <v>3144</v>
      </c>
      <c r="C2798" s="5">
        <v>2</v>
      </c>
      <c r="D2798" s="4">
        <v>3</v>
      </c>
    </row>
    <row r="2799" spans="1:5" x14ac:dyDescent="0.25">
      <c r="A2799">
        <v>3145</v>
      </c>
      <c r="C2799" s="5">
        <v>2</v>
      </c>
      <c r="D2799" s="4">
        <v>3</v>
      </c>
    </row>
    <row r="2800" spans="1:5" x14ac:dyDescent="0.25">
      <c r="A2800">
        <v>3146</v>
      </c>
      <c r="C2800" s="5">
        <v>2</v>
      </c>
      <c r="D2800" s="4">
        <v>3</v>
      </c>
    </row>
    <row r="2801" spans="1:6" x14ac:dyDescent="0.25">
      <c r="A2801">
        <v>3147</v>
      </c>
      <c r="C2801" s="5">
        <v>2</v>
      </c>
      <c r="D2801" s="4">
        <v>3</v>
      </c>
      <c r="E2801" s="3">
        <v>4</v>
      </c>
    </row>
    <row r="2802" spans="1:6" x14ac:dyDescent="0.25">
      <c r="A2802">
        <v>3148</v>
      </c>
      <c r="D2802" s="4">
        <v>3</v>
      </c>
      <c r="E2802" s="3">
        <v>4</v>
      </c>
    </row>
    <row r="2803" spans="1:6" x14ac:dyDescent="0.25">
      <c r="A2803">
        <v>3149</v>
      </c>
      <c r="D2803" s="4">
        <v>3</v>
      </c>
      <c r="E2803" s="3">
        <v>4</v>
      </c>
    </row>
    <row r="2804" spans="1:6" x14ac:dyDescent="0.25">
      <c r="A2804">
        <v>3150</v>
      </c>
      <c r="B2804" s="2">
        <v>1</v>
      </c>
      <c r="D2804" s="4">
        <v>3</v>
      </c>
      <c r="E2804" s="3">
        <v>4</v>
      </c>
    </row>
    <row r="2805" spans="1:6" x14ac:dyDescent="0.25">
      <c r="A2805">
        <v>3151</v>
      </c>
      <c r="B2805" s="2">
        <v>1</v>
      </c>
      <c r="D2805" s="4">
        <v>3</v>
      </c>
      <c r="E2805" s="3">
        <v>4</v>
      </c>
    </row>
    <row r="2806" spans="1:6" x14ac:dyDescent="0.25">
      <c r="A2806">
        <v>3152</v>
      </c>
      <c r="B2806" s="2">
        <v>1</v>
      </c>
      <c r="D2806" s="4">
        <v>3</v>
      </c>
      <c r="E2806" s="3">
        <v>4</v>
      </c>
    </row>
    <row r="2807" spans="1:6" x14ac:dyDescent="0.25">
      <c r="A2807">
        <v>3153</v>
      </c>
      <c r="B2807" s="2">
        <v>1</v>
      </c>
      <c r="D2807" s="4">
        <v>3</v>
      </c>
      <c r="E2807" s="3">
        <v>4</v>
      </c>
    </row>
    <row r="2808" spans="1:6" x14ac:dyDescent="0.25">
      <c r="A2808">
        <v>3154</v>
      </c>
      <c r="B2808" s="2">
        <v>1</v>
      </c>
      <c r="D2808" s="4">
        <v>3</v>
      </c>
      <c r="E2808" s="3">
        <v>4</v>
      </c>
    </row>
    <row r="2809" spans="1:6" x14ac:dyDescent="0.25">
      <c r="A2809">
        <v>3155</v>
      </c>
      <c r="B2809" s="2">
        <v>1</v>
      </c>
      <c r="E2809" s="3">
        <v>4</v>
      </c>
    </row>
    <row r="2810" spans="1:6" x14ac:dyDescent="0.25">
      <c r="A2810">
        <v>3156</v>
      </c>
      <c r="B2810" s="2">
        <v>1</v>
      </c>
      <c r="E2810" s="3">
        <v>4</v>
      </c>
    </row>
    <row r="2811" spans="1:6" x14ac:dyDescent="0.25">
      <c r="A2811">
        <v>3157</v>
      </c>
      <c r="B2811" s="2">
        <v>1</v>
      </c>
      <c r="E2811" s="3">
        <v>4</v>
      </c>
    </row>
    <row r="2812" spans="1:6" x14ac:dyDescent="0.25">
      <c r="A2812">
        <v>3158</v>
      </c>
      <c r="B2812" s="2">
        <v>1</v>
      </c>
      <c r="E2812" s="3">
        <v>4</v>
      </c>
      <c r="F2812" t="s">
        <v>22</v>
      </c>
    </row>
    <row r="2813" spans="1:6" x14ac:dyDescent="0.25">
      <c r="A2813">
        <v>3189</v>
      </c>
    </row>
    <row r="2814" spans="1:6" x14ac:dyDescent="0.25">
      <c r="A2814">
        <v>3190</v>
      </c>
    </row>
    <row r="2815" spans="1:6" x14ac:dyDescent="0.25">
      <c r="A2815">
        <v>3191</v>
      </c>
      <c r="F2815" t="s">
        <v>22</v>
      </c>
    </row>
    <row r="2816" spans="1:6" x14ac:dyDescent="0.25">
      <c r="A2816">
        <v>3192</v>
      </c>
    </row>
    <row r="2817" spans="1:5" x14ac:dyDescent="0.25">
      <c r="A2817">
        <v>3193</v>
      </c>
      <c r="B2817" s="2">
        <v>1</v>
      </c>
      <c r="E2817" s="3">
        <v>4</v>
      </c>
    </row>
    <row r="2818" spans="1:5" x14ac:dyDescent="0.25">
      <c r="A2818">
        <v>3194</v>
      </c>
      <c r="B2818" s="2">
        <v>1</v>
      </c>
      <c r="E2818" s="3">
        <v>4</v>
      </c>
    </row>
    <row r="2819" spans="1:5" x14ac:dyDescent="0.25">
      <c r="A2819">
        <v>3195</v>
      </c>
      <c r="B2819" s="2">
        <v>1</v>
      </c>
      <c r="E2819" s="3">
        <v>4</v>
      </c>
    </row>
    <row r="2820" spans="1:5" x14ac:dyDescent="0.25">
      <c r="A2820">
        <v>3196</v>
      </c>
      <c r="B2820" s="2">
        <v>1</v>
      </c>
      <c r="E2820" s="3">
        <v>4</v>
      </c>
    </row>
    <row r="2821" spans="1:5" x14ac:dyDescent="0.25">
      <c r="A2821">
        <v>3197</v>
      </c>
      <c r="B2821" s="2">
        <v>1</v>
      </c>
      <c r="E2821" s="3">
        <v>4</v>
      </c>
    </row>
    <row r="2822" spans="1:5" x14ac:dyDescent="0.25">
      <c r="A2822">
        <v>3198</v>
      </c>
      <c r="B2822" s="2">
        <v>1</v>
      </c>
      <c r="E2822" s="3">
        <v>4</v>
      </c>
    </row>
    <row r="2823" spans="1:5" x14ac:dyDescent="0.25">
      <c r="A2823">
        <v>3199</v>
      </c>
      <c r="B2823" s="2">
        <v>1</v>
      </c>
      <c r="E2823" s="3">
        <v>4</v>
      </c>
    </row>
    <row r="2824" spans="1:5" x14ac:dyDescent="0.25">
      <c r="A2824">
        <v>3200</v>
      </c>
      <c r="B2824" s="2">
        <v>1</v>
      </c>
      <c r="E2824" s="3">
        <v>4</v>
      </c>
    </row>
    <row r="2825" spans="1:5" x14ac:dyDescent="0.25">
      <c r="A2825">
        <v>3201</v>
      </c>
      <c r="B2825" s="2">
        <v>1</v>
      </c>
      <c r="E2825" s="3">
        <v>4</v>
      </c>
    </row>
    <row r="2826" spans="1:5" x14ac:dyDescent="0.25">
      <c r="A2826">
        <v>3202</v>
      </c>
      <c r="B2826" s="2">
        <v>1</v>
      </c>
      <c r="E2826" s="3">
        <v>4</v>
      </c>
    </row>
    <row r="2827" spans="1:5" x14ac:dyDescent="0.25">
      <c r="A2827">
        <v>3203</v>
      </c>
      <c r="B2827" s="2">
        <v>1</v>
      </c>
      <c r="E2827" s="3">
        <v>4</v>
      </c>
    </row>
    <row r="2828" spans="1:5" x14ac:dyDescent="0.25">
      <c r="A2828">
        <v>3204</v>
      </c>
      <c r="B2828" s="2">
        <v>1</v>
      </c>
      <c r="E2828" s="3">
        <v>4</v>
      </c>
    </row>
    <row r="2829" spans="1:5" x14ac:dyDescent="0.25">
      <c r="A2829">
        <v>3205</v>
      </c>
      <c r="B2829" s="2">
        <v>1</v>
      </c>
      <c r="E2829" s="3">
        <v>4</v>
      </c>
    </row>
    <row r="2830" spans="1:5" x14ac:dyDescent="0.25">
      <c r="A2830">
        <v>3206</v>
      </c>
      <c r="D2830" s="4">
        <v>3</v>
      </c>
      <c r="E2830" s="3">
        <v>4</v>
      </c>
    </row>
    <row r="2831" spans="1:5" x14ac:dyDescent="0.25">
      <c r="A2831">
        <v>3207</v>
      </c>
      <c r="D2831" s="4">
        <v>3</v>
      </c>
      <c r="E2831" s="3">
        <v>4</v>
      </c>
    </row>
    <row r="2832" spans="1:5" x14ac:dyDescent="0.25">
      <c r="A2832">
        <v>3208</v>
      </c>
      <c r="C2832" s="5">
        <v>2</v>
      </c>
      <c r="D2832" s="4">
        <v>3</v>
      </c>
    </row>
    <row r="2833" spans="1:5" x14ac:dyDescent="0.25">
      <c r="A2833">
        <v>3209</v>
      </c>
      <c r="C2833" s="5">
        <v>2</v>
      </c>
      <c r="D2833" s="4">
        <v>3</v>
      </c>
    </row>
    <row r="2834" spans="1:5" x14ac:dyDescent="0.25">
      <c r="A2834">
        <v>3210</v>
      </c>
      <c r="C2834" s="5">
        <v>2</v>
      </c>
      <c r="D2834" s="4">
        <v>3</v>
      </c>
    </row>
    <row r="2835" spans="1:5" x14ac:dyDescent="0.25">
      <c r="A2835">
        <v>3211</v>
      </c>
      <c r="C2835" s="5">
        <v>2</v>
      </c>
      <c r="D2835" s="4">
        <v>3</v>
      </c>
    </row>
    <row r="2836" spans="1:5" x14ac:dyDescent="0.25">
      <c r="A2836">
        <v>3212</v>
      </c>
      <c r="C2836" s="5">
        <v>2</v>
      </c>
      <c r="D2836" s="4">
        <v>3</v>
      </c>
    </row>
    <row r="2837" spans="1:5" x14ac:dyDescent="0.25">
      <c r="A2837">
        <v>3213</v>
      </c>
      <c r="C2837" s="5">
        <v>2</v>
      </c>
      <c r="D2837" s="4">
        <v>3</v>
      </c>
    </row>
    <row r="2838" spans="1:5" x14ac:dyDescent="0.25">
      <c r="A2838">
        <v>3214</v>
      </c>
      <c r="C2838" s="5">
        <v>2</v>
      </c>
      <c r="D2838" s="4">
        <v>3</v>
      </c>
    </row>
    <row r="2839" spans="1:5" x14ac:dyDescent="0.25">
      <c r="A2839">
        <v>3215</v>
      </c>
      <c r="C2839" s="5">
        <v>2</v>
      </c>
      <c r="D2839" s="4">
        <v>3</v>
      </c>
    </row>
    <row r="2840" spans="1:5" x14ac:dyDescent="0.25">
      <c r="A2840">
        <v>3216</v>
      </c>
      <c r="C2840" s="5">
        <v>2</v>
      </c>
      <c r="D2840" s="4">
        <v>3</v>
      </c>
    </row>
    <row r="2841" spans="1:5" x14ac:dyDescent="0.25">
      <c r="A2841">
        <v>3217</v>
      </c>
      <c r="C2841" s="5">
        <v>2</v>
      </c>
      <c r="D2841" s="4">
        <v>3</v>
      </c>
    </row>
    <row r="2842" spans="1:5" x14ac:dyDescent="0.25">
      <c r="A2842">
        <v>3218</v>
      </c>
      <c r="C2842" s="5">
        <v>2</v>
      </c>
      <c r="D2842" s="4">
        <v>3</v>
      </c>
    </row>
    <row r="2843" spans="1:5" x14ac:dyDescent="0.25">
      <c r="A2843">
        <v>3219</v>
      </c>
      <c r="C2843" s="5">
        <v>2</v>
      </c>
    </row>
    <row r="2844" spans="1:5" x14ac:dyDescent="0.25">
      <c r="A2844">
        <v>3220</v>
      </c>
      <c r="C2844" s="5">
        <v>2</v>
      </c>
    </row>
    <row r="2845" spans="1:5" x14ac:dyDescent="0.25">
      <c r="A2845">
        <v>3221</v>
      </c>
      <c r="C2845" s="5">
        <v>2</v>
      </c>
    </row>
    <row r="2846" spans="1:5" x14ac:dyDescent="0.25">
      <c r="A2846">
        <v>3222</v>
      </c>
    </row>
    <row r="2847" spans="1:5" x14ac:dyDescent="0.25">
      <c r="A2847">
        <v>3223</v>
      </c>
      <c r="B2847" s="2">
        <v>1</v>
      </c>
      <c r="E2847" s="3">
        <v>4</v>
      </c>
    </row>
    <row r="2848" spans="1:5" x14ac:dyDescent="0.25">
      <c r="A2848">
        <v>3224</v>
      </c>
      <c r="B2848" s="2">
        <v>1</v>
      </c>
      <c r="E2848" s="3">
        <v>4</v>
      </c>
    </row>
    <row r="2849" spans="1:5" x14ac:dyDescent="0.25">
      <c r="A2849">
        <v>3225</v>
      </c>
      <c r="B2849" s="2">
        <v>1</v>
      </c>
      <c r="E2849" s="3">
        <v>4</v>
      </c>
    </row>
    <row r="2850" spans="1:5" x14ac:dyDescent="0.25">
      <c r="A2850">
        <v>3226</v>
      </c>
      <c r="B2850" s="2">
        <v>1</v>
      </c>
      <c r="E2850" s="3">
        <v>4</v>
      </c>
    </row>
    <row r="2851" spans="1:5" x14ac:dyDescent="0.25">
      <c r="A2851">
        <v>3227</v>
      </c>
      <c r="B2851" s="2">
        <v>1</v>
      </c>
      <c r="E2851" s="3">
        <v>4</v>
      </c>
    </row>
    <row r="2852" spans="1:5" x14ac:dyDescent="0.25">
      <c r="A2852">
        <v>3228</v>
      </c>
      <c r="B2852" s="2">
        <v>1</v>
      </c>
      <c r="E2852" s="3">
        <v>4</v>
      </c>
    </row>
    <row r="2853" spans="1:5" x14ac:dyDescent="0.25">
      <c r="A2853">
        <v>3229</v>
      </c>
      <c r="B2853" s="2">
        <v>1</v>
      </c>
      <c r="E2853" s="3">
        <v>4</v>
      </c>
    </row>
    <row r="2854" spans="1:5" x14ac:dyDescent="0.25">
      <c r="A2854">
        <v>3230</v>
      </c>
      <c r="B2854" s="2">
        <v>1</v>
      </c>
      <c r="E2854" s="3">
        <v>4</v>
      </c>
    </row>
    <row r="2855" spans="1:5" x14ac:dyDescent="0.25">
      <c r="A2855">
        <v>3231</v>
      </c>
      <c r="B2855" s="2">
        <v>1</v>
      </c>
      <c r="E2855" s="3">
        <v>4</v>
      </c>
    </row>
    <row r="2856" spans="1:5" x14ac:dyDescent="0.25">
      <c r="A2856">
        <v>3232</v>
      </c>
      <c r="B2856" s="2">
        <v>1</v>
      </c>
      <c r="E2856" s="3">
        <v>4</v>
      </c>
    </row>
    <row r="2857" spans="1:5" x14ac:dyDescent="0.25">
      <c r="A2857">
        <v>3233</v>
      </c>
      <c r="B2857" s="2">
        <v>1</v>
      </c>
      <c r="E2857" s="3">
        <v>4</v>
      </c>
    </row>
    <row r="2858" spans="1:5" x14ac:dyDescent="0.25">
      <c r="A2858">
        <v>3234</v>
      </c>
      <c r="D2858" s="4">
        <v>3</v>
      </c>
      <c r="E2858" s="3">
        <v>4</v>
      </c>
    </row>
    <row r="2859" spans="1:5" x14ac:dyDescent="0.25">
      <c r="A2859">
        <v>3235</v>
      </c>
      <c r="D2859" s="4">
        <v>3</v>
      </c>
    </row>
    <row r="2860" spans="1:5" x14ac:dyDescent="0.25">
      <c r="A2860">
        <v>3236</v>
      </c>
      <c r="C2860" s="5">
        <v>2</v>
      </c>
      <c r="D2860" s="4">
        <v>3</v>
      </c>
    </row>
    <row r="2861" spans="1:5" x14ac:dyDescent="0.25">
      <c r="A2861">
        <v>3237</v>
      </c>
      <c r="C2861" s="5">
        <v>2</v>
      </c>
      <c r="D2861" s="4">
        <v>3</v>
      </c>
    </row>
    <row r="2862" spans="1:5" x14ac:dyDescent="0.25">
      <c r="A2862">
        <v>3238</v>
      </c>
      <c r="C2862" s="5">
        <v>2</v>
      </c>
      <c r="D2862" s="4">
        <v>3</v>
      </c>
    </row>
    <row r="2863" spans="1:5" x14ac:dyDescent="0.25">
      <c r="A2863">
        <v>3239</v>
      </c>
      <c r="C2863" s="5">
        <v>2</v>
      </c>
      <c r="D2863" s="4">
        <v>3</v>
      </c>
    </row>
    <row r="2864" spans="1:5" x14ac:dyDescent="0.25">
      <c r="A2864">
        <v>3240</v>
      </c>
      <c r="C2864" s="5">
        <v>2</v>
      </c>
      <c r="D2864" s="4">
        <v>3</v>
      </c>
    </row>
    <row r="2865" spans="1:5" x14ac:dyDescent="0.25">
      <c r="A2865">
        <v>3241</v>
      </c>
      <c r="C2865" s="5">
        <v>2</v>
      </c>
      <c r="D2865" s="4">
        <v>3</v>
      </c>
    </row>
    <row r="2866" spans="1:5" x14ac:dyDescent="0.25">
      <c r="A2866">
        <v>3242</v>
      </c>
      <c r="C2866" s="5">
        <v>2</v>
      </c>
      <c r="D2866" s="4">
        <v>3</v>
      </c>
    </row>
    <row r="2867" spans="1:5" x14ac:dyDescent="0.25">
      <c r="A2867">
        <v>3243</v>
      </c>
      <c r="C2867" s="5">
        <v>2</v>
      </c>
      <c r="D2867" s="4">
        <v>3</v>
      </c>
    </row>
    <row r="2868" spans="1:5" x14ac:dyDescent="0.25">
      <c r="A2868">
        <v>3244</v>
      </c>
      <c r="C2868" s="5">
        <v>2</v>
      </c>
      <c r="D2868" s="4">
        <v>3</v>
      </c>
    </row>
    <row r="2869" spans="1:5" x14ac:dyDescent="0.25">
      <c r="A2869">
        <v>3245</v>
      </c>
      <c r="C2869" s="5">
        <v>2</v>
      </c>
      <c r="D2869" s="4">
        <v>3</v>
      </c>
    </row>
    <row r="2870" spans="1:5" x14ac:dyDescent="0.25">
      <c r="A2870">
        <v>3246</v>
      </c>
      <c r="C2870" s="5">
        <v>2</v>
      </c>
    </row>
    <row r="2871" spans="1:5" x14ac:dyDescent="0.25">
      <c r="A2871">
        <v>3247</v>
      </c>
      <c r="C2871" s="5">
        <v>2</v>
      </c>
    </row>
    <row r="2872" spans="1:5" x14ac:dyDescent="0.25">
      <c r="A2872">
        <v>3248</v>
      </c>
    </row>
    <row r="2873" spans="1:5" x14ac:dyDescent="0.25">
      <c r="A2873">
        <v>3249</v>
      </c>
      <c r="B2873" s="2">
        <v>1</v>
      </c>
    </row>
    <row r="2874" spans="1:5" x14ac:dyDescent="0.25">
      <c r="A2874">
        <v>3250</v>
      </c>
      <c r="B2874" s="2">
        <v>1</v>
      </c>
      <c r="E2874" s="3">
        <v>4</v>
      </c>
    </row>
    <row r="2875" spans="1:5" x14ac:dyDescent="0.25">
      <c r="A2875">
        <v>3251</v>
      </c>
      <c r="B2875" s="2">
        <v>1</v>
      </c>
      <c r="E2875" s="3">
        <v>4</v>
      </c>
    </row>
    <row r="2876" spans="1:5" x14ac:dyDescent="0.25">
      <c r="A2876">
        <v>3252</v>
      </c>
      <c r="B2876" s="2">
        <v>1</v>
      </c>
      <c r="E2876" s="3">
        <v>4</v>
      </c>
    </row>
    <row r="2877" spans="1:5" x14ac:dyDescent="0.25">
      <c r="A2877">
        <v>3253</v>
      </c>
      <c r="B2877" s="2">
        <v>1</v>
      </c>
      <c r="E2877" s="3">
        <v>4</v>
      </c>
    </row>
    <row r="2878" spans="1:5" x14ac:dyDescent="0.25">
      <c r="A2878">
        <v>3254</v>
      </c>
      <c r="B2878" s="2">
        <v>1</v>
      </c>
      <c r="E2878" s="3">
        <v>4</v>
      </c>
    </row>
    <row r="2879" spans="1:5" x14ac:dyDescent="0.25">
      <c r="A2879">
        <v>3255</v>
      </c>
      <c r="B2879" s="2">
        <v>1</v>
      </c>
      <c r="E2879" s="3">
        <v>4</v>
      </c>
    </row>
    <row r="2880" spans="1:5" x14ac:dyDescent="0.25">
      <c r="A2880">
        <v>3256</v>
      </c>
      <c r="B2880" s="2">
        <v>1</v>
      </c>
      <c r="E2880" s="3">
        <v>4</v>
      </c>
    </row>
    <row r="2881" spans="1:5" x14ac:dyDescent="0.25">
      <c r="A2881">
        <v>3257</v>
      </c>
      <c r="B2881" s="2">
        <v>1</v>
      </c>
      <c r="E2881" s="3">
        <v>4</v>
      </c>
    </row>
    <row r="2882" spans="1:5" x14ac:dyDescent="0.25">
      <c r="A2882">
        <v>3258</v>
      </c>
      <c r="B2882" s="2">
        <v>1</v>
      </c>
      <c r="E2882" s="3">
        <v>4</v>
      </c>
    </row>
    <row r="2883" spans="1:5" x14ac:dyDescent="0.25">
      <c r="A2883">
        <v>3259</v>
      </c>
      <c r="B2883" s="2">
        <v>1</v>
      </c>
      <c r="E2883" s="3">
        <v>4</v>
      </c>
    </row>
    <row r="2884" spans="1:5" x14ac:dyDescent="0.25">
      <c r="A2884">
        <v>3260</v>
      </c>
      <c r="E2884" s="3">
        <v>4</v>
      </c>
    </row>
    <row r="2885" spans="1:5" x14ac:dyDescent="0.25">
      <c r="A2885">
        <v>3261</v>
      </c>
      <c r="D2885" s="4">
        <v>3</v>
      </c>
      <c r="E2885" s="3">
        <v>4</v>
      </c>
    </row>
    <row r="2886" spans="1:5" x14ac:dyDescent="0.25">
      <c r="A2886">
        <v>3262</v>
      </c>
      <c r="D2886" s="4">
        <v>3</v>
      </c>
    </row>
    <row r="2887" spans="1:5" x14ac:dyDescent="0.25">
      <c r="A2887">
        <v>3263</v>
      </c>
      <c r="C2887" s="5">
        <v>2</v>
      </c>
      <c r="D2887" s="4">
        <v>3</v>
      </c>
    </row>
    <row r="2888" spans="1:5" x14ac:dyDescent="0.25">
      <c r="A2888">
        <v>3264</v>
      </c>
      <c r="C2888" s="5">
        <v>2</v>
      </c>
      <c r="D2888" s="4">
        <v>3</v>
      </c>
    </row>
    <row r="2889" spans="1:5" x14ac:dyDescent="0.25">
      <c r="A2889">
        <v>3265</v>
      </c>
      <c r="C2889" s="5">
        <v>2</v>
      </c>
      <c r="D2889" s="4">
        <v>3</v>
      </c>
    </row>
    <row r="2890" spans="1:5" x14ac:dyDescent="0.25">
      <c r="A2890">
        <v>3266</v>
      </c>
      <c r="C2890" s="5">
        <v>2</v>
      </c>
      <c r="D2890" s="4">
        <v>3</v>
      </c>
    </row>
    <row r="2891" spans="1:5" x14ac:dyDescent="0.25">
      <c r="A2891">
        <v>3267</v>
      </c>
      <c r="C2891" s="5">
        <v>2</v>
      </c>
      <c r="D2891" s="4">
        <v>3</v>
      </c>
    </row>
    <row r="2892" spans="1:5" x14ac:dyDescent="0.25">
      <c r="A2892">
        <v>3268</v>
      </c>
      <c r="C2892" s="5">
        <v>2</v>
      </c>
      <c r="D2892" s="4">
        <v>3</v>
      </c>
    </row>
    <row r="2893" spans="1:5" x14ac:dyDescent="0.25">
      <c r="A2893">
        <v>3269</v>
      </c>
      <c r="C2893" s="5">
        <v>2</v>
      </c>
      <c r="D2893" s="4">
        <v>3</v>
      </c>
    </row>
    <row r="2894" spans="1:5" x14ac:dyDescent="0.25">
      <c r="A2894">
        <v>3270</v>
      </c>
      <c r="C2894" s="5">
        <v>2</v>
      </c>
      <c r="D2894" s="4">
        <v>3</v>
      </c>
    </row>
    <row r="2895" spans="1:5" x14ac:dyDescent="0.25">
      <c r="A2895">
        <v>3271</v>
      </c>
      <c r="C2895" s="5">
        <v>2</v>
      </c>
      <c r="D2895" s="4">
        <v>3</v>
      </c>
    </row>
    <row r="2896" spans="1:5" x14ac:dyDescent="0.25">
      <c r="A2896">
        <v>3272</v>
      </c>
      <c r="C2896" s="5">
        <v>2</v>
      </c>
    </row>
    <row r="2897" spans="1:5" x14ac:dyDescent="0.25">
      <c r="A2897">
        <v>3273</v>
      </c>
      <c r="C2897" s="5">
        <v>2</v>
      </c>
    </row>
    <row r="2898" spans="1:5" x14ac:dyDescent="0.25">
      <c r="A2898">
        <v>3274</v>
      </c>
      <c r="C2898" s="5">
        <v>2</v>
      </c>
    </row>
    <row r="2899" spans="1:5" x14ac:dyDescent="0.25">
      <c r="A2899">
        <v>3275</v>
      </c>
      <c r="C2899" s="5">
        <v>2</v>
      </c>
    </row>
    <row r="2900" spans="1:5" x14ac:dyDescent="0.25">
      <c r="A2900">
        <v>3276</v>
      </c>
      <c r="B2900" s="2">
        <v>1</v>
      </c>
    </row>
    <row r="2901" spans="1:5" x14ac:dyDescent="0.25">
      <c r="A2901">
        <v>3277</v>
      </c>
      <c r="B2901" s="2">
        <v>1</v>
      </c>
      <c r="E2901" s="3">
        <v>4</v>
      </c>
    </row>
    <row r="2902" spans="1:5" x14ac:dyDescent="0.25">
      <c r="A2902">
        <v>3278</v>
      </c>
      <c r="B2902" s="2">
        <v>1</v>
      </c>
      <c r="E2902" s="3">
        <v>4</v>
      </c>
    </row>
    <row r="2903" spans="1:5" x14ac:dyDescent="0.25">
      <c r="A2903">
        <v>3279</v>
      </c>
      <c r="B2903" s="2">
        <v>1</v>
      </c>
      <c r="E2903" s="3">
        <v>4</v>
      </c>
    </row>
    <row r="2904" spans="1:5" x14ac:dyDescent="0.25">
      <c r="A2904">
        <v>3280</v>
      </c>
      <c r="B2904" s="2">
        <v>1</v>
      </c>
      <c r="E2904" s="3">
        <v>4</v>
      </c>
    </row>
    <row r="2905" spans="1:5" x14ac:dyDescent="0.25">
      <c r="A2905">
        <v>3281</v>
      </c>
      <c r="B2905" s="2">
        <v>1</v>
      </c>
      <c r="E2905" s="3">
        <v>4</v>
      </c>
    </row>
    <row r="2906" spans="1:5" x14ac:dyDescent="0.25">
      <c r="A2906">
        <v>3282</v>
      </c>
      <c r="B2906" s="2">
        <v>1</v>
      </c>
      <c r="E2906" s="3">
        <v>4</v>
      </c>
    </row>
    <row r="2907" spans="1:5" x14ac:dyDescent="0.25">
      <c r="A2907">
        <v>3283</v>
      </c>
      <c r="B2907" s="2">
        <v>1</v>
      </c>
      <c r="E2907" s="3">
        <v>4</v>
      </c>
    </row>
    <row r="2908" spans="1:5" x14ac:dyDescent="0.25">
      <c r="A2908">
        <v>3284</v>
      </c>
      <c r="B2908" s="2">
        <v>1</v>
      </c>
      <c r="E2908" s="3">
        <v>4</v>
      </c>
    </row>
    <row r="2909" spans="1:5" x14ac:dyDescent="0.25">
      <c r="A2909">
        <v>3285</v>
      </c>
      <c r="B2909" s="2">
        <v>1</v>
      </c>
      <c r="E2909" s="3">
        <v>4</v>
      </c>
    </row>
    <row r="2910" spans="1:5" x14ac:dyDescent="0.25">
      <c r="A2910">
        <v>3286</v>
      </c>
      <c r="B2910" s="2">
        <v>1</v>
      </c>
      <c r="E2910" s="3">
        <v>4</v>
      </c>
    </row>
    <row r="2911" spans="1:5" x14ac:dyDescent="0.25">
      <c r="A2911">
        <v>3287</v>
      </c>
      <c r="D2911" s="4">
        <v>3</v>
      </c>
      <c r="E2911" s="3">
        <v>4</v>
      </c>
    </row>
    <row r="2912" spans="1:5" x14ac:dyDescent="0.25">
      <c r="A2912">
        <v>3288</v>
      </c>
      <c r="D2912" s="4">
        <v>3</v>
      </c>
      <c r="E2912" s="3">
        <v>4</v>
      </c>
    </row>
    <row r="2913" spans="1:4" x14ac:dyDescent="0.25">
      <c r="A2913">
        <v>3289</v>
      </c>
      <c r="D2913" s="4">
        <v>3</v>
      </c>
    </row>
    <row r="2914" spans="1:4" x14ac:dyDescent="0.25">
      <c r="A2914">
        <v>3290</v>
      </c>
      <c r="C2914" s="5">
        <v>2</v>
      </c>
      <c r="D2914" s="4">
        <v>3</v>
      </c>
    </row>
    <row r="2915" spans="1:4" x14ac:dyDescent="0.25">
      <c r="A2915">
        <v>3291</v>
      </c>
      <c r="C2915" s="5">
        <v>2</v>
      </c>
      <c r="D2915" s="4">
        <v>3</v>
      </c>
    </row>
    <row r="2916" spans="1:4" x14ac:dyDescent="0.25">
      <c r="A2916">
        <v>3292</v>
      </c>
      <c r="C2916" s="5">
        <v>2</v>
      </c>
      <c r="D2916" s="4">
        <v>3</v>
      </c>
    </row>
    <row r="2917" spans="1:4" x14ac:dyDescent="0.25">
      <c r="A2917">
        <v>3293</v>
      </c>
      <c r="C2917" s="5">
        <v>2</v>
      </c>
      <c r="D2917" s="4">
        <v>3</v>
      </c>
    </row>
    <row r="2918" spans="1:4" x14ac:dyDescent="0.25">
      <c r="A2918">
        <v>3294</v>
      </c>
      <c r="C2918" s="5">
        <v>2</v>
      </c>
      <c r="D2918" s="4">
        <v>3</v>
      </c>
    </row>
    <row r="2919" spans="1:4" x14ac:dyDescent="0.25">
      <c r="A2919">
        <v>3295</v>
      </c>
      <c r="C2919" s="5">
        <v>2</v>
      </c>
      <c r="D2919" s="4">
        <v>3</v>
      </c>
    </row>
    <row r="2920" spans="1:4" x14ac:dyDescent="0.25">
      <c r="A2920">
        <v>3296</v>
      </c>
      <c r="C2920" s="5">
        <v>2</v>
      </c>
      <c r="D2920" s="4">
        <v>3</v>
      </c>
    </row>
    <row r="2921" spans="1:4" x14ac:dyDescent="0.25">
      <c r="A2921">
        <v>3297</v>
      </c>
      <c r="C2921" s="5">
        <v>2</v>
      </c>
      <c r="D2921" s="4">
        <v>3</v>
      </c>
    </row>
    <row r="2922" spans="1:4" x14ac:dyDescent="0.25">
      <c r="A2922">
        <v>3298</v>
      </c>
      <c r="C2922" s="5">
        <v>2</v>
      </c>
    </row>
    <row r="2923" spans="1:4" x14ac:dyDescent="0.25">
      <c r="A2923">
        <v>3299</v>
      </c>
      <c r="C2923" s="5">
        <v>2</v>
      </c>
    </row>
    <row r="2924" spans="1:4" x14ac:dyDescent="0.25">
      <c r="A2924">
        <v>3300</v>
      </c>
      <c r="C2924" s="5">
        <v>2</v>
      </c>
    </row>
    <row r="2925" spans="1:4" x14ac:dyDescent="0.25">
      <c r="A2925">
        <v>3301</v>
      </c>
      <c r="B2925" s="2">
        <v>1</v>
      </c>
      <c r="C2925" s="5">
        <v>2</v>
      </c>
    </row>
    <row r="2926" spans="1:4" x14ac:dyDescent="0.25">
      <c r="A2926">
        <v>3302</v>
      </c>
      <c r="B2926" s="2">
        <v>1</v>
      </c>
    </row>
    <row r="2927" spans="1:4" x14ac:dyDescent="0.25">
      <c r="A2927">
        <v>3303</v>
      </c>
      <c r="B2927" s="2">
        <v>1</v>
      </c>
    </row>
    <row r="2928" spans="1:4" x14ac:dyDescent="0.25">
      <c r="A2928">
        <v>3304</v>
      </c>
      <c r="B2928" s="2">
        <v>1</v>
      </c>
    </row>
    <row r="2929" spans="1:5" x14ac:dyDescent="0.25">
      <c r="A2929">
        <v>3305</v>
      </c>
      <c r="B2929" s="2">
        <v>1</v>
      </c>
      <c r="E2929" s="3">
        <v>4</v>
      </c>
    </row>
    <row r="2930" spans="1:5" x14ac:dyDescent="0.25">
      <c r="A2930">
        <v>3306</v>
      </c>
      <c r="B2930" s="2">
        <v>1</v>
      </c>
      <c r="E2930" s="3">
        <v>4</v>
      </c>
    </row>
    <row r="2931" spans="1:5" x14ac:dyDescent="0.25">
      <c r="A2931">
        <v>3307</v>
      </c>
      <c r="B2931" s="2">
        <v>1</v>
      </c>
      <c r="E2931" s="3">
        <v>4</v>
      </c>
    </row>
    <row r="2932" spans="1:5" x14ac:dyDescent="0.25">
      <c r="A2932">
        <v>3308</v>
      </c>
      <c r="B2932" s="2">
        <v>1</v>
      </c>
      <c r="E2932" s="3">
        <v>4</v>
      </c>
    </row>
    <row r="2933" spans="1:5" x14ac:dyDescent="0.25">
      <c r="A2933">
        <v>3309</v>
      </c>
      <c r="B2933" s="2">
        <v>1</v>
      </c>
      <c r="E2933" s="3">
        <v>4</v>
      </c>
    </row>
    <row r="2934" spans="1:5" x14ac:dyDescent="0.25">
      <c r="A2934">
        <v>3310</v>
      </c>
      <c r="B2934" s="2">
        <v>1</v>
      </c>
      <c r="E2934" s="3">
        <v>4</v>
      </c>
    </row>
    <row r="2935" spans="1:5" x14ac:dyDescent="0.25">
      <c r="A2935">
        <v>3311</v>
      </c>
      <c r="B2935" s="2">
        <v>1</v>
      </c>
      <c r="D2935" s="4">
        <v>3</v>
      </c>
      <c r="E2935" s="3">
        <v>4</v>
      </c>
    </row>
    <row r="2936" spans="1:5" x14ac:dyDescent="0.25">
      <c r="A2936">
        <v>3312</v>
      </c>
      <c r="B2936" s="2">
        <v>1</v>
      </c>
      <c r="D2936" s="4">
        <v>3</v>
      </c>
      <c r="E2936" s="3">
        <v>4</v>
      </c>
    </row>
    <row r="2937" spans="1:5" x14ac:dyDescent="0.25">
      <c r="A2937">
        <v>3313</v>
      </c>
      <c r="D2937" s="4">
        <v>3</v>
      </c>
      <c r="E2937" s="3">
        <v>4</v>
      </c>
    </row>
    <row r="2938" spans="1:5" x14ac:dyDescent="0.25">
      <c r="A2938">
        <v>3314</v>
      </c>
      <c r="D2938" s="4">
        <v>3</v>
      </c>
      <c r="E2938" s="3">
        <v>4</v>
      </c>
    </row>
    <row r="2939" spans="1:5" x14ac:dyDescent="0.25">
      <c r="A2939">
        <v>3315</v>
      </c>
      <c r="D2939" s="4">
        <v>3</v>
      </c>
      <c r="E2939" s="3">
        <v>4</v>
      </c>
    </row>
    <row r="2940" spans="1:5" x14ac:dyDescent="0.25">
      <c r="A2940">
        <v>3316</v>
      </c>
      <c r="C2940" s="5">
        <v>2</v>
      </c>
      <c r="D2940" s="4">
        <v>3</v>
      </c>
    </row>
    <row r="2941" spans="1:5" x14ac:dyDescent="0.25">
      <c r="A2941">
        <v>3317</v>
      </c>
      <c r="C2941" s="5">
        <v>2</v>
      </c>
      <c r="D2941" s="4">
        <v>3</v>
      </c>
    </row>
    <row r="2942" spans="1:5" x14ac:dyDescent="0.25">
      <c r="A2942">
        <v>3318</v>
      </c>
      <c r="C2942" s="5">
        <v>2</v>
      </c>
      <c r="D2942" s="4">
        <v>3</v>
      </c>
    </row>
    <row r="2943" spans="1:5" x14ac:dyDescent="0.25">
      <c r="A2943">
        <v>3319</v>
      </c>
      <c r="C2943" s="5">
        <v>2</v>
      </c>
      <c r="D2943" s="4">
        <v>3</v>
      </c>
    </row>
    <row r="2944" spans="1:5" x14ac:dyDescent="0.25">
      <c r="A2944">
        <v>3320</v>
      </c>
      <c r="C2944" s="5">
        <v>2</v>
      </c>
      <c r="D2944" s="4">
        <v>3</v>
      </c>
    </row>
    <row r="2945" spans="1:5" x14ac:dyDescent="0.25">
      <c r="A2945">
        <v>3321</v>
      </c>
      <c r="C2945" s="5">
        <v>2</v>
      </c>
      <c r="D2945" s="4">
        <v>3</v>
      </c>
    </row>
    <row r="2946" spans="1:5" x14ac:dyDescent="0.25">
      <c r="A2946">
        <v>3322</v>
      </c>
      <c r="C2946" s="5">
        <v>2</v>
      </c>
      <c r="D2946" s="4">
        <v>3</v>
      </c>
    </row>
    <row r="2947" spans="1:5" x14ac:dyDescent="0.25">
      <c r="A2947">
        <v>3323</v>
      </c>
      <c r="C2947" s="5">
        <v>2</v>
      </c>
    </row>
    <row r="2948" spans="1:5" x14ac:dyDescent="0.25">
      <c r="A2948">
        <v>3324</v>
      </c>
      <c r="C2948" s="5">
        <v>2</v>
      </c>
    </row>
    <row r="2949" spans="1:5" x14ac:dyDescent="0.25">
      <c r="A2949">
        <v>3325</v>
      </c>
      <c r="C2949" s="5">
        <v>2</v>
      </c>
    </row>
    <row r="2950" spans="1:5" x14ac:dyDescent="0.25">
      <c r="A2950">
        <v>3326</v>
      </c>
      <c r="C2950" s="5">
        <v>2</v>
      </c>
    </row>
    <row r="2951" spans="1:5" x14ac:dyDescent="0.25">
      <c r="A2951">
        <v>3327</v>
      </c>
      <c r="B2951" s="2">
        <v>1</v>
      </c>
      <c r="C2951" s="5">
        <v>2</v>
      </c>
    </row>
    <row r="2952" spans="1:5" x14ac:dyDescent="0.25">
      <c r="A2952">
        <v>3328</v>
      </c>
      <c r="B2952" s="2">
        <v>1</v>
      </c>
      <c r="C2952" s="5">
        <v>2</v>
      </c>
    </row>
    <row r="2953" spans="1:5" x14ac:dyDescent="0.25">
      <c r="A2953">
        <v>3329</v>
      </c>
      <c r="B2953" s="2">
        <v>1</v>
      </c>
    </row>
    <row r="2954" spans="1:5" x14ac:dyDescent="0.25">
      <c r="A2954">
        <v>3330</v>
      </c>
      <c r="B2954" s="2">
        <v>1</v>
      </c>
    </row>
    <row r="2955" spans="1:5" x14ac:dyDescent="0.25">
      <c r="A2955">
        <v>3331</v>
      </c>
      <c r="B2955" s="2">
        <v>1</v>
      </c>
      <c r="E2955" s="3">
        <v>4</v>
      </c>
    </row>
    <row r="2956" spans="1:5" x14ac:dyDescent="0.25">
      <c r="A2956">
        <v>3332</v>
      </c>
      <c r="B2956" s="2">
        <v>1</v>
      </c>
      <c r="E2956" s="3">
        <v>4</v>
      </c>
    </row>
    <row r="2957" spans="1:5" x14ac:dyDescent="0.25">
      <c r="A2957">
        <v>3333</v>
      </c>
      <c r="B2957" s="2">
        <v>1</v>
      </c>
      <c r="E2957" s="3">
        <v>4</v>
      </c>
    </row>
    <row r="2958" spans="1:5" x14ac:dyDescent="0.25">
      <c r="A2958">
        <v>3334</v>
      </c>
      <c r="B2958" s="2">
        <v>1</v>
      </c>
      <c r="E2958" s="3">
        <v>4</v>
      </c>
    </row>
    <row r="2959" spans="1:5" x14ac:dyDescent="0.25">
      <c r="A2959">
        <v>3335</v>
      </c>
      <c r="B2959" s="2">
        <v>1</v>
      </c>
      <c r="D2959" s="4">
        <v>3</v>
      </c>
      <c r="E2959" s="3">
        <v>4</v>
      </c>
    </row>
    <row r="2960" spans="1:5" x14ac:dyDescent="0.25">
      <c r="A2960">
        <v>3336</v>
      </c>
      <c r="B2960" s="2">
        <v>1</v>
      </c>
      <c r="D2960" s="4">
        <v>3</v>
      </c>
      <c r="E2960" s="3">
        <v>4</v>
      </c>
    </row>
    <row r="2961" spans="1:5" x14ac:dyDescent="0.25">
      <c r="A2961">
        <v>3337</v>
      </c>
      <c r="B2961" s="2">
        <v>1</v>
      </c>
      <c r="D2961" s="4">
        <v>3</v>
      </c>
      <c r="E2961" s="3">
        <v>4</v>
      </c>
    </row>
    <row r="2962" spans="1:5" x14ac:dyDescent="0.25">
      <c r="A2962">
        <v>3338</v>
      </c>
      <c r="B2962" s="2">
        <v>1</v>
      </c>
      <c r="D2962" s="4">
        <v>3</v>
      </c>
      <c r="E2962" s="3">
        <v>4</v>
      </c>
    </row>
    <row r="2963" spans="1:5" x14ac:dyDescent="0.25">
      <c r="A2963">
        <v>3339</v>
      </c>
      <c r="D2963" s="4">
        <v>3</v>
      </c>
      <c r="E2963" s="3">
        <v>4</v>
      </c>
    </row>
    <row r="2964" spans="1:5" x14ac:dyDescent="0.25">
      <c r="A2964">
        <v>3340</v>
      </c>
      <c r="D2964" s="4">
        <v>3</v>
      </c>
      <c r="E2964" s="3">
        <v>4</v>
      </c>
    </row>
    <row r="2965" spans="1:5" x14ac:dyDescent="0.25">
      <c r="A2965">
        <v>3341</v>
      </c>
      <c r="D2965" s="4">
        <v>3</v>
      </c>
      <c r="E2965" s="3">
        <v>4</v>
      </c>
    </row>
    <row r="2966" spans="1:5" x14ac:dyDescent="0.25">
      <c r="A2966">
        <v>3342</v>
      </c>
      <c r="C2966" s="5">
        <v>2</v>
      </c>
      <c r="D2966" s="4">
        <v>3</v>
      </c>
      <c r="E2966" s="3">
        <v>4</v>
      </c>
    </row>
    <row r="2967" spans="1:5" x14ac:dyDescent="0.25">
      <c r="A2967">
        <v>3343</v>
      </c>
      <c r="C2967" s="5">
        <v>2</v>
      </c>
      <c r="D2967" s="4">
        <v>3</v>
      </c>
      <c r="E2967" s="3">
        <v>4</v>
      </c>
    </row>
    <row r="2968" spans="1:5" x14ac:dyDescent="0.25">
      <c r="A2968">
        <v>3344</v>
      </c>
      <c r="C2968" s="5">
        <v>2</v>
      </c>
      <c r="D2968" s="4">
        <v>3</v>
      </c>
    </row>
    <row r="2969" spans="1:5" x14ac:dyDescent="0.25">
      <c r="A2969">
        <v>3345</v>
      </c>
      <c r="C2969" s="5">
        <v>2</v>
      </c>
      <c r="D2969" s="4">
        <v>3</v>
      </c>
    </row>
    <row r="2970" spans="1:5" x14ac:dyDescent="0.25">
      <c r="A2970">
        <v>3346</v>
      </c>
      <c r="C2970" s="5">
        <v>2</v>
      </c>
      <c r="D2970" s="4">
        <v>3</v>
      </c>
    </row>
    <row r="2971" spans="1:5" x14ac:dyDescent="0.25">
      <c r="A2971">
        <v>3347</v>
      </c>
      <c r="C2971" s="5">
        <v>2</v>
      </c>
      <c r="D2971" s="4">
        <v>3</v>
      </c>
    </row>
    <row r="2972" spans="1:5" x14ac:dyDescent="0.25">
      <c r="A2972">
        <v>3348</v>
      </c>
      <c r="C2972" s="5">
        <v>2</v>
      </c>
    </row>
    <row r="2973" spans="1:5" x14ac:dyDescent="0.25">
      <c r="A2973">
        <v>3349</v>
      </c>
      <c r="C2973" s="5">
        <v>2</v>
      </c>
    </row>
    <row r="2974" spans="1:5" x14ac:dyDescent="0.25">
      <c r="A2974">
        <v>3350</v>
      </c>
      <c r="C2974" s="5">
        <v>2</v>
      </c>
    </row>
    <row r="2975" spans="1:5" x14ac:dyDescent="0.25">
      <c r="A2975">
        <v>3351</v>
      </c>
      <c r="C2975" s="5">
        <v>2</v>
      </c>
    </row>
    <row r="2976" spans="1:5" x14ac:dyDescent="0.25">
      <c r="A2976">
        <v>3352</v>
      </c>
      <c r="C2976" s="5">
        <v>2</v>
      </c>
    </row>
    <row r="2977" spans="1:5" x14ac:dyDescent="0.25">
      <c r="A2977">
        <v>3353</v>
      </c>
      <c r="B2977" s="2">
        <v>1</v>
      </c>
      <c r="C2977" s="5">
        <v>2</v>
      </c>
    </row>
    <row r="2978" spans="1:5" x14ac:dyDescent="0.25">
      <c r="A2978">
        <v>3354</v>
      </c>
      <c r="B2978" s="2">
        <v>1</v>
      </c>
      <c r="C2978" s="5">
        <v>2</v>
      </c>
    </row>
    <row r="2979" spans="1:5" x14ac:dyDescent="0.25">
      <c r="A2979">
        <v>3355</v>
      </c>
      <c r="B2979" s="2">
        <v>1</v>
      </c>
    </row>
    <row r="2980" spans="1:5" x14ac:dyDescent="0.25">
      <c r="A2980">
        <v>3356</v>
      </c>
      <c r="B2980" s="2">
        <v>1</v>
      </c>
    </row>
    <row r="2981" spans="1:5" x14ac:dyDescent="0.25">
      <c r="A2981">
        <v>3357</v>
      </c>
      <c r="B2981" s="2">
        <v>1</v>
      </c>
    </row>
    <row r="2982" spans="1:5" x14ac:dyDescent="0.25">
      <c r="A2982">
        <v>3358</v>
      </c>
      <c r="B2982" s="2">
        <v>1</v>
      </c>
      <c r="E2982" s="3">
        <v>4</v>
      </c>
    </row>
    <row r="2983" spans="1:5" x14ac:dyDescent="0.25">
      <c r="A2983">
        <v>3359</v>
      </c>
      <c r="B2983" s="2">
        <v>1</v>
      </c>
      <c r="E2983" s="3">
        <v>4</v>
      </c>
    </row>
    <row r="2984" spans="1:5" x14ac:dyDescent="0.25">
      <c r="A2984">
        <v>3360</v>
      </c>
      <c r="B2984" s="2">
        <v>1</v>
      </c>
      <c r="E2984" s="3">
        <v>4</v>
      </c>
    </row>
    <row r="2985" spans="1:5" x14ac:dyDescent="0.25">
      <c r="A2985">
        <v>3361</v>
      </c>
      <c r="B2985" s="2">
        <v>1</v>
      </c>
      <c r="E2985" s="3">
        <v>4</v>
      </c>
    </row>
    <row r="2986" spans="1:5" x14ac:dyDescent="0.25">
      <c r="A2986">
        <v>3362</v>
      </c>
      <c r="B2986" s="2">
        <v>1</v>
      </c>
      <c r="D2986" s="4">
        <v>3</v>
      </c>
      <c r="E2986" s="3">
        <v>4</v>
      </c>
    </row>
    <row r="2987" spans="1:5" x14ac:dyDescent="0.25">
      <c r="A2987">
        <v>3363</v>
      </c>
      <c r="B2987" s="2">
        <v>1</v>
      </c>
      <c r="D2987" s="4">
        <v>3</v>
      </c>
      <c r="E2987" s="3">
        <v>4</v>
      </c>
    </row>
    <row r="2988" spans="1:5" x14ac:dyDescent="0.25">
      <c r="A2988">
        <v>3364</v>
      </c>
      <c r="B2988" s="2">
        <v>1</v>
      </c>
      <c r="D2988" s="4">
        <v>3</v>
      </c>
      <c r="E2988" s="3">
        <v>4</v>
      </c>
    </row>
    <row r="2989" spans="1:5" x14ac:dyDescent="0.25">
      <c r="A2989">
        <v>3365</v>
      </c>
      <c r="D2989" s="4">
        <v>3</v>
      </c>
      <c r="E2989" s="3">
        <v>4</v>
      </c>
    </row>
    <row r="2990" spans="1:5" x14ac:dyDescent="0.25">
      <c r="A2990">
        <v>3366</v>
      </c>
      <c r="D2990" s="4">
        <v>3</v>
      </c>
      <c r="E2990" s="3">
        <v>4</v>
      </c>
    </row>
    <row r="2991" spans="1:5" x14ac:dyDescent="0.25">
      <c r="A2991">
        <v>3367</v>
      </c>
      <c r="D2991" s="4">
        <v>3</v>
      </c>
      <c r="E2991" s="3">
        <v>4</v>
      </c>
    </row>
    <row r="2992" spans="1:5" x14ac:dyDescent="0.25">
      <c r="A2992">
        <v>3368</v>
      </c>
      <c r="C2992" s="5">
        <v>2</v>
      </c>
      <c r="D2992" s="4">
        <v>3</v>
      </c>
      <c r="E2992" s="3">
        <v>4</v>
      </c>
    </row>
    <row r="2993" spans="1:5" x14ac:dyDescent="0.25">
      <c r="A2993">
        <v>3369</v>
      </c>
      <c r="C2993" s="5">
        <v>2</v>
      </c>
      <c r="D2993" s="4">
        <v>3</v>
      </c>
      <c r="E2993" s="3">
        <v>4</v>
      </c>
    </row>
    <row r="2994" spans="1:5" x14ac:dyDescent="0.25">
      <c r="A2994">
        <v>3370</v>
      </c>
      <c r="C2994" s="5">
        <v>2</v>
      </c>
      <c r="D2994" s="4">
        <v>3</v>
      </c>
    </row>
    <row r="2995" spans="1:5" x14ac:dyDescent="0.25">
      <c r="A2995">
        <v>3371</v>
      </c>
      <c r="C2995" s="5">
        <v>2</v>
      </c>
      <c r="D2995" s="4">
        <v>3</v>
      </c>
    </row>
    <row r="2996" spans="1:5" x14ac:dyDescent="0.25">
      <c r="A2996">
        <v>3372</v>
      </c>
      <c r="C2996" s="5">
        <v>2</v>
      </c>
      <c r="D2996" s="4">
        <v>3</v>
      </c>
    </row>
    <row r="2997" spans="1:5" x14ac:dyDescent="0.25">
      <c r="A2997">
        <v>3373</v>
      </c>
      <c r="C2997" s="5">
        <v>2</v>
      </c>
      <c r="D2997" s="4">
        <v>3</v>
      </c>
    </row>
    <row r="2998" spans="1:5" x14ac:dyDescent="0.25">
      <c r="A2998">
        <v>3374</v>
      </c>
      <c r="C2998" s="5">
        <v>2</v>
      </c>
    </row>
    <row r="2999" spans="1:5" x14ac:dyDescent="0.25">
      <c r="A2999">
        <v>3375</v>
      </c>
      <c r="C2999" s="5">
        <v>2</v>
      </c>
    </row>
    <row r="3000" spans="1:5" x14ac:dyDescent="0.25">
      <c r="A3000">
        <v>3376</v>
      </c>
      <c r="C3000" s="5">
        <v>2</v>
      </c>
    </row>
    <row r="3001" spans="1:5" x14ac:dyDescent="0.25">
      <c r="A3001">
        <v>3377</v>
      </c>
      <c r="C3001" s="5">
        <v>2</v>
      </c>
    </row>
    <row r="3002" spans="1:5" x14ac:dyDescent="0.25">
      <c r="A3002">
        <v>3378</v>
      </c>
      <c r="C3002" s="5">
        <v>2</v>
      </c>
    </row>
    <row r="3003" spans="1:5" x14ac:dyDescent="0.25">
      <c r="A3003">
        <v>3379</v>
      </c>
      <c r="B3003" s="2">
        <v>1</v>
      </c>
      <c r="C3003" s="5">
        <v>2</v>
      </c>
    </row>
    <row r="3004" spans="1:5" x14ac:dyDescent="0.25">
      <c r="A3004">
        <v>3380</v>
      </c>
      <c r="B3004" s="2">
        <v>1</v>
      </c>
      <c r="C3004" s="5">
        <v>2</v>
      </c>
    </row>
    <row r="3005" spans="1:5" x14ac:dyDescent="0.25">
      <c r="A3005">
        <v>3381</v>
      </c>
      <c r="B3005" s="2">
        <v>1</v>
      </c>
      <c r="C3005" s="5">
        <v>2</v>
      </c>
    </row>
    <row r="3006" spans="1:5" x14ac:dyDescent="0.25">
      <c r="A3006">
        <v>3382</v>
      </c>
      <c r="B3006" s="2">
        <v>1</v>
      </c>
    </row>
    <row r="3007" spans="1:5" x14ac:dyDescent="0.25">
      <c r="A3007">
        <v>3383</v>
      </c>
      <c r="B3007" s="2">
        <v>1</v>
      </c>
    </row>
    <row r="3008" spans="1:5" x14ac:dyDescent="0.25">
      <c r="A3008">
        <v>3384</v>
      </c>
      <c r="B3008" s="2">
        <v>1</v>
      </c>
      <c r="E3008" s="3">
        <v>4</v>
      </c>
    </row>
    <row r="3009" spans="1:5" x14ac:dyDescent="0.25">
      <c r="A3009">
        <v>3385</v>
      </c>
      <c r="B3009" s="2">
        <v>1</v>
      </c>
      <c r="E3009" s="3">
        <v>4</v>
      </c>
    </row>
    <row r="3010" spans="1:5" x14ac:dyDescent="0.25">
      <c r="A3010">
        <v>3386</v>
      </c>
      <c r="B3010" s="2">
        <v>1</v>
      </c>
      <c r="E3010" s="3">
        <v>4</v>
      </c>
    </row>
    <row r="3011" spans="1:5" x14ac:dyDescent="0.25">
      <c r="A3011">
        <v>3387</v>
      </c>
      <c r="B3011" s="2">
        <v>1</v>
      </c>
      <c r="E3011" s="3">
        <v>4</v>
      </c>
    </row>
    <row r="3012" spans="1:5" x14ac:dyDescent="0.25">
      <c r="A3012">
        <v>3388</v>
      </c>
      <c r="B3012" s="2">
        <v>1</v>
      </c>
      <c r="E3012" s="3">
        <v>4</v>
      </c>
    </row>
    <row r="3013" spans="1:5" x14ac:dyDescent="0.25">
      <c r="A3013">
        <v>3389</v>
      </c>
      <c r="B3013" s="2">
        <v>1</v>
      </c>
      <c r="D3013" s="4">
        <v>3</v>
      </c>
      <c r="E3013" s="3">
        <v>4</v>
      </c>
    </row>
    <row r="3014" spans="1:5" x14ac:dyDescent="0.25">
      <c r="A3014">
        <v>3390</v>
      </c>
      <c r="B3014" s="2">
        <v>1</v>
      </c>
      <c r="D3014" s="4">
        <v>3</v>
      </c>
      <c r="E3014" s="3">
        <v>4</v>
      </c>
    </row>
    <row r="3015" spans="1:5" x14ac:dyDescent="0.25">
      <c r="A3015">
        <v>3391</v>
      </c>
      <c r="D3015" s="4">
        <v>3</v>
      </c>
      <c r="E3015" s="3">
        <v>4</v>
      </c>
    </row>
    <row r="3016" spans="1:5" x14ac:dyDescent="0.25">
      <c r="A3016">
        <v>3392</v>
      </c>
      <c r="D3016" s="4">
        <v>3</v>
      </c>
      <c r="E3016" s="3">
        <v>4</v>
      </c>
    </row>
    <row r="3017" spans="1:5" x14ac:dyDescent="0.25">
      <c r="A3017">
        <v>3393</v>
      </c>
      <c r="D3017" s="4">
        <v>3</v>
      </c>
      <c r="E3017" s="3">
        <v>4</v>
      </c>
    </row>
    <row r="3018" spans="1:5" x14ac:dyDescent="0.25">
      <c r="A3018">
        <v>3394</v>
      </c>
      <c r="D3018" s="4">
        <v>3</v>
      </c>
      <c r="E3018" s="3">
        <v>4</v>
      </c>
    </row>
    <row r="3019" spans="1:5" x14ac:dyDescent="0.25">
      <c r="A3019">
        <v>3395</v>
      </c>
      <c r="C3019" s="5">
        <v>2</v>
      </c>
      <c r="D3019" s="4">
        <v>3</v>
      </c>
      <c r="E3019" s="3">
        <v>4</v>
      </c>
    </row>
    <row r="3020" spans="1:5" x14ac:dyDescent="0.25">
      <c r="A3020">
        <v>3396</v>
      </c>
      <c r="C3020" s="5">
        <v>2</v>
      </c>
      <c r="D3020" s="4">
        <v>3</v>
      </c>
    </row>
    <row r="3021" spans="1:5" x14ac:dyDescent="0.25">
      <c r="A3021">
        <v>3397</v>
      </c>
      <c r="C3021" s="5">
        <v>2</v>
      </c>
      <c r="D3021" s="4">
        <v>3</v>
      </c>
    </row>
    <row r="3022" spans="1:5" x14ac:dyDescent="0.25">
      <c r="A3022">
        <v>3398</v>
      </c>
      <c r="C3022" s="5">
        <v>2</v>
      </c>
      <c r="D3022" s="4">
        <v>3</v>
      </c>
    </row>
    <row r="3023" spans="1:5" x14ac:dyDescent="0.25">
      <c r="A3023">
        <v>3399</v>
      </c>
      <c r="C3023" s="5">
        <v>2</v>
      </c>
      <c r="D3023" s="4">
        <v>3</v>
      </c>
    </row>
    <row r="3024" spans="1:5" x14ac:dyDescent="0.25">
      <c r="A3024">
        <v>3400</v>
      </c>
      <c r="C3024" s="5">
        <v>2</v>
      </c>
      <c r="D3024" s="4">
        <v>3</v>
      </c>
    </row>
    <row r="3025" spans="1:5" x14ac:dyDescent="0.25">
      <c r="A3025">
        <v>3401</v>
      </c>
      <c r="C3025" s="5">
        <v>2</v>
      </c>
    </row>
    <row r="3026" spans="1:5" x14ac:dyDescent="0.25">
      <c r="A3026">
        <v>3402</v>
      </c>
      <c r="C3026" s="5">
        <v>2</v>
      </c>
    </row>
    <row r="3027" spans="1:5" x14ac:dyDescent="0.25">
      <c r="A3027">
        <v>3403</v>
      </c>
      <c r="C3027" s="5">
        <v>2</v>
      </c>
    </row>
    <row r="3028" spans="1:5" x14ac:dyDescent="0.25">
      <c r="A3028">
        <v>3404</v>
      </c>
      <c r="C3028" s="5">
        <v>2</v>
      </c>
    </row>
    <row r="3029" spans="1:5" x14ac:dyDescent="0.25">
      <c r="A3029">
        <v>3405</v>
      </c>
      <c r="C3029" s="5">
        <v>2</v>
      </c>
    </row>
    <row r="3030" spans="1:5" x14ac:dyDescent="0.25">
      <c r="A3030">
        <v>3406</v>
      </c>
      <c r="B3030" s="2">
        <v>1</v>
      </c>
      <c r="C3030" s="5">
        <v>2</v>
      </c>
    </row>
    <row r="3031" spans="1:5" x14ac:dyDescent="0.25">
      <c r="A3031">
        <v>3407</v>
      </c>
      <c r="B3031" s="2">
        <v>1</v>
      </c>
      <c r="C3031" s="5">
        <v>2</v>
      </c>
    </row>
    <row r="3032" spans="1:5" x14ac:dyDescent="0.25">
      <c r="A3032">
        <v>3408</v>
      </c>
      <c r="B3032" s="2">
        <v>1</v>
      </c>
    </row>
    <row r="3033" spans="1:5" x14ac:dyDescent="0.25">
      <c r="A3033">
        <v>3409</v>
      </c>
      <c r="B3033" s="2">
        <v>1</v>
      </c>
    </row>
    <row r="3034" spans="1:5" x14ac:dyDescent="0.25">
      <c r="A3034">
        <v>3410</v>
      </c>
      <c r="B3034" s="2">
        <v>1</v>
      </c>
      <c r="E3034" s="3">
        <v>4</v>
      </c>
    </row>
    <row r="3035" spans="1:5" x14ac:dyDescent="0.25">
      <c r="A3035">
        <v>3411</v>
      </c>
      <c r="B3035" s="2">
        <v>1</v>
      </c>
      <c r="E3035" s="3">
        <v>4</v>
      </c>
    </row>
    <row r="3036" spans="1:5" x14ac:dyDescent="0.25">
      <c r="A3036">
        <v>3412</v>
      </c>
      <c r="B3036" s="2">
        <v>1</v>
      </c>
      <c r="E3036" s="3">
        <v>4</v>
      </c>
    </row>
    <row r="3037" spans="1:5" x14ac:dyDescent="0.25">
      <c r="A3037">
        <v>3413</v>
      </c>
      <c r="B3037" s="2">
        <v>1</v>
      </c>
      <c r="E3037" s="3">
        <v>4</v>
      </c>
    </row>
    <row r="3038" spans="1:5" x14ac:dyDescent="0.25">
      <c r="A3038">
        <v>3414</v>
      </c>
      <c r="B3038" s="2">
        <v>1</v>
      </c>
      <c r="E3038" s="3">
        <v>4</v>
      </c>
    </row>
    <row r="3039" spans="1:5" x14ac:dyDescent="0.25">
      <c r="A3039">
        <v>3415</v>
      </c>
      <c r="B3039" s="2">
        <v>1</v>
      </c>
      <c r="D3039" s="4">
        <v>3</v>
      </c>
      <c r="E3039" s="3">
        <v>4</v>
      </c>
    </row>
    <row r="3040" spans="1:5" x14ac:dyDescent="0.25">
      <c r="A3040">
        <v>3416</v>
      </c>
      <c r="B3040" s="2">
        <v>1</v>
      </c>
      <c r="D3040" s="4">
        <v>3</v>
      </c>
      <c r="E3040" s="3">
        <v>4</v>
      </c>
    </row>
    <row r="3041" spans="1:5" x14ac:dyDescent="0.25">
      <c r="A3041">
        <v>3417</v>
      </c>
      <c r="B3041" s="2">
        <v>1</v>
      </c>
      <c r="D3041" s="4">
        <v>3</v>
      </c>
      <c r="E3041" s="3">
        <v>4</v>
      </c>
    </row>
    <row r="3042" spans="1:5" x14ac:dyDescent="0.25">
      <c r="A3042">
        <v>3418</v>
      </c>
      <c r="D3042" s="4">
        <v>3</v>
      </c>
      <c r="E3042" s="3">
        <v>4</v>
      </c>
    </row>
    <row r="3043" spans="1:5" x14ac:dyDescent="0.25">
      <c r="A3043">
        <v>3419</v>
      </c>
      <c r="D3043" s="4">
        <v>3</v>
      </c>
      <c r="E3043" s="3">
        <v>4</v>
      </c>
    </row>
    <row r="3044" spans="1:5" x14ac:dyDescent="0.25">
      <c r="A3044">
        <v>3420</v>
      </c>
      <c r="D3044" s="4">
        <v>3</v>
      </c>
      <c r="E3044" s="3">
        <v>4</v>
      </c>
    </row>
    <row r="3045" spans="1:5" x14ac:dyDescent="0.25">
      <c r="A3045">
        <v>3421</v>
      </c>
      <c r="C3045" s="5">
        <v>2</v>
      </c>
      <c r="D3045" s="4">
        <v>3</v>
      </c>
      <c r="E3045" s="3">
        <v>4</v>
      </c>
    </row>
    <row r="3046" spans="1:5" x14ac:dyDescent="0.25">
      <c r="A3046">
        <v>3422</v>
      </c>
      <c r="C3046" s="5">
        <v>2</v>
      </c>
      <c r="D3046" s="4">
        <v>3</v>
      </c>
      <c r="E3046" s="3">
        <v>4</v>
      </c>
    </row>
    <row r="3047" spans="1:5" x14ac:dyDescent="0.25">
      <c r="A3047">
        <v>3423</v>
      </c>
      <c r="C3047" s="5">
        <v>2</v>
      </c>
      <c r="D3047" s="4">
        <v>3</v>
      </c>
    </row>
    <row r="3048" spans="1:5" x14ac:dyDescent="0.25">
      <c r="A3048">
        <v>3424</v>
      </c>
      <c r="C3048" s="5">
        <v>2</v>
      </c>
      <c r="D3048" s="4">
        <v>3</v>
      </c>
    </row>
    <row r="3049" spans="1:5" x14ac:dyDescent="0.25">
      <c r="A3049">
        <v>3425</v>
      </c>
      <c r="C3049" s="5">
        <v>2</v>
      </c>
      <c r="D3049" s="4">
        <v>3</v>
      </c>
    </row>
    <row r="3050" spans="1:5" x14ac:dyDescent="0.25">
      <c r="A3050">
        <v>3426</v>
      </c>
      <c r="C3050" s="5">
        <v>2</v>
      </c>
      <c r="D3050" s="4">
        <v>3</v>
      </c>
    </row>
    <row r="3051" spans="1:5" x14ac:dyDescent="0.25">
      <c r="A3051">
        <v>3427</v>
      </c>
      <c r="C3051" s="5">
        <v>2</v>
      </c>
      <c r="D3051" s="4">
        <v>3</v>
      </c>
    </row>
    <row r="3052" spans="1:5" x14ac:dyDescent="0.25">
      <c r="A3052">
        <v>3428</v>
      </c>
      <c r="C3052" s="5">
        <v>2</v>
      </c>
    </row>
    <row r="3053" spans="1:5" x14ac:dyDescent="0.25">
      <c r="A3053">
        <v>3429</v>
      </c>
      <c r="C3053" s="5">
        <v>2</v>
      </c>
    </row>
    <row r="3054" spans="1:5" x14ac:dyDescent="0.25">
      <c r="A3054">
        <v>3430</v>
      </c>
      <c r="C3054" s="5">
        <v>2</v>
      </c>
    </row>
    <row r="3055" spans="1:5" x14ac:dyDescent="0.25">
      <c r="A3055">
        <v>3431</v>
      </c>
      <c r="C3055" s="5">
        <v>2</v>
      </c>
    </row>
    <row r="3056" spans="1:5" x14ac:dyDescent="0.25">
      <c r="A3056">
        <v>3432</v>
      </c>
      <c r="C3056" s="5">
        <v>2</v>
      </c>
    </row>
    <row r="3057" spans="1:5" x14ac:dyDescent="0.25">
      <c r="A3057">
        <v>3433</v>
      </c>
      <c r="B3057" s="2">
        <v>1</v>
      </c>
      <c r="C3057" s="5">
        <v>2</v>
      </c>
    </row>
    <row r="3058" spans="1:5" x14ac:dyDescent="0.25">
      <c r="A3058">
        <v>3434</v>
      </c>
      <c r="B3058" s="2">
        <v>1</v>
      </c>
      <c r="C3058" s="5">
        <v>2</v>
      </c>
    </row>
    <row r="3059" spans="1:5" x14ac:dyDescent="0.25">
      <c r="A3059">
        <v>3435</v>
      </c>
      <c r="B3059" s="2">
        <v>1</v>
      </c>
    </row>
    <row r="3060" spans="1:5" x14ac:dyDescent="0.25">
      <c r="A3060">
        <v>3436</v>
      </c>
      <c r="B3060" s="2">
        <v>1</v>
      </c>
    </row>
    <row r="3061" spans="1:5" x14ac:dyDescent="0.25">
      <c r="A3061">
        <v>3437</v>
      </c>
      <c r="B3061" s="2">
        <v>1</v>
      </c>
      <c r="E3061" s="3">
        <v>4</v>
      </c>
    </row>
    <row r="3062" spans="1:5" x14ac:dyDescent="0.25">
      <c r="A3062">
        <v>3438</v>
      </c>
      <c r="B3062" s="2">
        <v>1</v>
      </c>
      <c r="E3062" s="3">
        <v>4</v>
      </c>
    </row>
    <row r="3063" spans="1:5" x14ac:dyDescent="0.25">
      <c r="A3063">
        <v>3439</v>
      </c>
      <c r="B3063" s="2">
        <v>1</v>
      </c>
      <c r="E3063" s="3">
        <v>4</v>
      </c>
    </row>
    <row r="3064" spans="1:5" x14ac:dyDescent="0.25">
      <c r="A3064">
        <v>3440</v>
      </c>
      <c r="B3064" s="2">
        <v>1</v>
      </c>
      <c r="E3064" s="3">
        <v>4</v>
      </c>
    </row>
    <row r="3065" spans="1:5" x14ac:dyDescent="0.25">
      <c r="A3065">
        <v>3441</v>
      </c>
      <c r="B3065" s="2">
        <v>1</v>
      </c>
      <c r="E3065" s="3">
        <v>4</v>
      </c>
    </row>
    <row r="3066" spans="1:5" x14ac:dyDescent="0.25">
      <c r="A3066">
        <v>3442</v>
      </c>
      <c r="B3066" s="2">
        <v>1</v>
      </c>
      <c r="E3066" s="3">
        <v>4</v>
      </c>
    </row>
    <row r="3067" spans="1:5" x14ac:dyDescent="0.25">
      <c r="A3067">
        <v>3443</v>
      </c>
      <c r="B3067" s="2">
        <v>1</v>
      </c>
      <c r="D3067" s="4">
        <v>3</v>
      </c>
      <c r="E3067" s="3">
        <v>4</v>
      </c>
    </row>
    <row r="3068" spans="1:5" x14ac:dyDescent="0.25">
      <c r="A3068">
        <v>3444</v>
      </c>
      <c r="D3068" s="4">
        <v>3</v>
      </c>
      <c r="E3068" s="3">
        <v>4</v>
      </c>
    </row>
    <row r="3069" spans="1:5" x14ac:dyDescent="0.25">
      <c r="A3069">
        <v>3445</v>
      </c>
      <c r="D3069" s="4">
        <v>3</v>
      </c>
      <c r="E3069" s="3">
        <v>4</v>
      </c>
    </row>
    <row r="3070" spans="1:5" x14ac:dyDescent="0.25">
      <c r="A3070">
        <v>3446</v>
      </c>
      <c r="D3070" s="4">
        <v>3</v>
      </c>
      <c r="E3070" s="3">
        <v>4</v>
      </c>
    </row>
    <row r="3071" spans="1:5" x14ac:dyDescent="0.25">
      <c r="A3071">
        <v>3447</v>
      </c>
      <c r="D3071" s="4">
        <v>3</v>
      </c>
      <c r="E3071" s="3">
        <v>4</v>
      </c>
    </row>
    <row r="3072" spans="1:5" x14ac:dyDescent="0.25">
      <c r="A3072">
        <v>3448</v>
      </c>
      <c r="C3072" s="5">
        <v>2</v>
      </c>
      <c r="D3072" s="4">
        <v>3</v>
      </c>
      <c r="E3072" s="3">
        <v>4</v>
      </c>
    </row>
    <row r="3073" spans="1:5" x14ac:dyDescent="0.25">
      <c r="A3073">
        <v>3449</v>
      </c>
      <c r="C3073" s="5">
        <v>2</v>
      </c>
      <c r="D3073" s="4">
        <v>3</v>
      </c>
      <c r="E3073" s="3">
        <v>4</v>
      </c>
    </row>
    <row r="3074" spans="1:5" x14ac:dyDescent="0.25">
      <c r="A3074">
        <v>3450</v>
      </c>
      <c r="C3074" s="5">
        <v>2</v>
      </c>
      <c r="D3074" s="4">
        <v>3</v>
      </c>
      <c r="E3074" s="3">
        <v>4</v>
      </c>
    </row>
    <row r="3075" spans="1:5" x14ac:dyDescent="0.25">
      <c r="A3075">
        <v>3451</v>
      </c>
      <c r="C3075" s="5">
        <v>2</v>
      </c>
      <c r="D3075" s="4">
        <v>3</v>
      </c>
    </row>
    <row r="3076" spans="1:5" x14ac:dyDescent="0.25">
      <c r="A3076">
        <v>3452</v>
      </c>
      <c r="C3076" s="5">
        <v>2</v>
      </c>
      <c r="D3076" s="4">
        <v>3</v>
      </c>
    </row>
    <row r="3077" spans="1:5" x14ac:dyDescent="0.25">
      <c r="A3077">
        <v>3453</v>
      </c>
      <c r="C3077" s="5">
        <v>2</v>
      </c>
      <c r="D3077" s="4">
        <v>3</v>
      </c>
    </row>
    <row r="3078" spans="1:5" x14ac:dyDescent="0.25">
      <c r="A3078">
        <v>3454</v>
      </c>
      <c r="C3078" s="5">
        <v>2</v>
      </c>
      <c r="D3078" s="4">
        <v>3</v>
      </c>
    </row>
    <row r="3079" spans="1:5" x14ac:dyDescent="0.25">
      <c r="A3079">
        <v>3455</v>
      </c>
      <c r="C3079" s="5">
        <v>2</v>
      </c>
      <c r="D3079" s="4">
        <v>3</v>
      </c>
    </row>
    <row r="3080" spans="1:5" x14ac:dyDescent="0.25">
      <c r="A3080">
        <v>3456</v>
      </c>
      <c r="C3080" s="5">
        <v>2</v>
      </c>
      <c r="D3080" s="4">
        <v>3</v>
      </c>
    </row>
    <row r="3081" spans="1:5" x14ac:dyDescent="0.25">
      <c r="A3081">
        <v>3457</v>
      </c>
      <c r="C3081" s="5">
        <v>2</v>
      </c>
      <c r="D3081" s="4">
        <v>3</v>
      </c>
    </row>
    <row r="3082" spans="1:5" x14ac:dyDescent="0.25">
      <c r="A3082">
        <v>3458</v>
      </c>
      <c r="C3082" s="5">
        <v>2</v>
      </c>
    </row>
    <row r="3083" spans="1:5" x14ac:dyDescent="0.25">
      <c r="A3083">
        <v>3459</v>
      </c>
      <c r="C3083" s="5">
        <v>2</v>
      </c>
    </row>
    <row r="3084" spans="1:5" x14ac:dyDescent="0.25">
      <c r="A3084">
        <v>3460</v>
      </c>
      <c r="C3084" s="5">
        <v>2</v>
      </c>
    </row>
    <row r="3085" spans="1:5" x14ac:dyDescent="0.25">
      <c r="A3085">
        <v>3461</v>
      </c>
      <c r="B3085" s="2">
        <v>1</v>
      </c>
      <c r="C3085" s="5">
        <v>2</v>
      </c>
    </row>
    <row r="3086" spans="1:5" x14ac:dyDescent="0.25">
      <c r="A3086">
        <v>3462</v>
      </c>
      <c r="B3086" s="2">
        <v>1</v>
      </c>
      <c r="C3086" s="5">
        <v>2</v>
      </c>
    </row>
    <row r="3087" spans="1:5" x14ac:dyDescent="0.25">
      <c r="A3087">
        <v>3463</v>
      </c>
      <c r="B3087" s="2">
        <v>1</v>
      </c>
      <c r="C3087" s="5">
        <v>2</v>
      </c>
    </row>
    <row r="3088" spans="1:5" x14ac:dyDescent="0.25">
      <c r="A3088">
        <v>3464</v>
      </c>
      <c r="B3088" s="2">
        <v>1</v>
      </c>
      <c r="E3088" s="3">
        <v>4</v>
      </c>
    </row>
    <row r="3089" spans="1:5" x14ac:dyDescent="0.25">
      <c r="A3089">
        <v>3465</v>
      </c>
      <c r="B3089" s="2">
        <v>1</v>
      </c>
      <c r="E3089" s="3">
        <v>4</v>
      </c>
    </row>
    <row r="3090" spans="1:5" x14ac:dyDescent="0.25">
      <c r="A3090">
        <v>3466</v>
      </c>
      <c r="B3090" s="2">
        <v>1</v>
      </c>
      <c r="E3090" s="3">
        <v>4</v>
      </c>
    </row>
    <row r="3091" spans="1:5" x14ac:dyDescent="0.25">
      <c r="A3091">
        <v>3467</v>
      </c>
      <c r="B3091" s="2">
        <v>1</v>
      </c>
      <c r="E3091" s="3">
        <v>4</v>
      </c>
    </row>
    <row r="3092" spans="1:5" x14ac:dyDescent="0.25">
      <c r="A3092">
        <v>3468</v>
      </c>
      <c r="B3092" s="2">
        <v>1</v>
      </c>
      <c r="E3092" s="3">
        <v>4</v>
      </c>
    </row>
    <row r="3093" spans="1:5" x14ac:dyDescent="0.25">
      <c r="A3093">
        <v>3469</v>
      </c>
      <c r="B3093" s="2">
        <v>1</v>
      </c>
      <c r="E3093" s="3">
        <v>4</v>
      </c>
    </row>
    <row r="3094" spans="1:5" x14ac:dyDescent="0.25">
      <c r="A3094">
        <v>3470</v>
      </c>
      <c r="B3094" s="2">
        <v>1</v>
      </c>
      <c r="E3094" s="3">
        <v>4</v>
      </c>
    </row>
    <row r="3095" spans="1:5" x14ac:dyDescent="0.25">
      <c r="A3095">
        <v>3471</v>
      </c>
      <c r="B3095" s="2">
        <v>1</v>
      </c>
      <c r="E3095" s="3">
        <v>4</v>
      </c>
    </row>
    <row r="3096" spans="1:5" x14ac:dyDescent="0.25">
      <c r="A3096">
        <v>3472</v>
      </c>
      <c r="B3096" s="2">
        <v>1</v>
      </c>
      <c r="E3096" s="3">
        <v>4</v>
      </c>
    </row>
    <row r="3097" spans="1:5" x14ac:dyDescent="0.25">
      <c r="A3097">
        <v>3473</v>
      </c>
      <c r="B3097" s="2">
        <v>1</v>
      </c>
      <c r="E3097" s="3">
        <v>4</v>
      </c>
    </row>
    <row r="3098" spans="1:5" x14ac:dyDescent="0.25">
      <c r="A3098">
        <v>3474</v>
      </c>
      <c r="B3098" s="2">
        <v>1</v>
      </c>
      <c r="D3098" s="4">
        <v>3</v>
      </c>
      <c r="E3098" s="3">
        <v>4</v>
      </c>
    </row>
    <row r="3099" spans="1:5" x14ac:dyDescent="0.25">
      <c r="A3099">
        <v>3475</v>
      </c>
      <c r="B3099" s="2">
        <v>1</v>
      </c>
      <c r="D3099" s="4">
        <v>3</v>
      </c>
      <c r="E3099" s="3">
        <v>4</v>
      </c>
    </row>
    <row r="3100" spans="1:5" x14ac:dyDescent="0.25">
      <c r="A3100">
        <v>3476</v>
      </c>
      <c r="D3100" s="4">
        <v>3</v>
      </c>
      <c r="E3100" s="3">
        <v>4</v>
      </c>
    </row>
    <row r="3101" spans="1:5" x14ac:dyDescent="0.25">
      <c r="A3101">
        <v>3477</v>
      </c>
      <c r="C3101" s="5">
        <v>2</v>
      </c>
      <c r="D3101" s="4">
        <v>3</v>
      </c>
      <c r="E3101" s="3">
        <v>4</v>
      </c>
    </row>
    <row r="3102" spans="1:5" x14ac:dyDescent="0.25">
      <c r="A3102">
        <v>3478</v>
      </c>
      <c r="C3102" s="5">
        <v>2</v>
      </c>
      <c r="D3102" s="4">
        <v>3</v>
      </c>
      <c r="E3102" s="3">
        <v>4</v>
      </c>
    </row>
    <row r="3103" spans="1:5" x14ac:dyDescent="0.25">
      <c r="A3103">
        <v>3479</v>
      </c>
      <c r="C3103" s="5">
        <v>2</v>
      </c>
      <c r="D3103" s="4">
        <v>3</v>
      </c>
      <c r="E3103" s="3">
        <v>4</v>
      </c>
    </row>
    <row r="3104" spans="1:5" x14ac:dyDescent="0.25">
      <c r="A3104">
        <v>3480</v>
      </c>
      <c r="C3104" s="5">
        <v>2</v>
      </c>
      <c r="D3104" s="4">
        <v>3</v>
      </c>
      <c r="E3104" s="3">
        <v>4</v>
      </c>
    </row>
    <row r="3105" spans="1:6" x14ac:dyDescent="0.25">
      <c r="A3105">
        <v>3481</v>
      </c>
      <c r="C3105" s="5">
        <v>2</v>
      </c>
      <c r="D3105" s="4">
        <v>3</v>
      </c>
    </row>
    <row r="3106" spans="1:6" x14ac:dyDescent="0.25">
      <c r="A3106">
        <v>3482</v>
      </c>
      <c r="C3106" s="5">
        <v>2</v>
      </c>
      <c r="D3106" s="4">
        <v>3</v>
      </c>
      <c r="F3106" t="s">
        <v>22</v>
      </c>
    </row>
    <row r="3107" spans="1:6" x14ac:dyDescent="0.25">
      <c r="A3107">
        <v>3513</v>
      </c>
    </row>
    <row r="3108" spans="1:6" x14ac:dyDescent="0.25">
      <c r="A3108">
        <v>3514</v>
      </c>
    </row>
    <row r="3109" spans="1:6" x14ac:dyDescent="0.25">
      <c r="A3109">
        <v>3515</v>
      </c>
      <c r="F3109" t="s">
        <v>22</v>
      </c>
    </row>
    <row r="3110" spans="1:6" x14ac:dyDescent="0.25">
      <c r="A3110">
        <v>3516</v>
      </c>
      <c r="E3110" s="3">
        <v>4</v>
      </c>
    </row>
    <row r="3111" spans="1:6" x14ac:dyDescent="0.25">
      <c r="A3111">
        <v>3517</v>
      </c>
      <c r="E3111" s="3">
        <v>4</v>
      </c>
    </row>
    <row r="3112" spans="1:6" x14ac:dyDescent="0.25">
      <c r="A3112">
        <v>3518</v>
      </c>
      <c r="E3112" s="3">
        <v>4</v>
      </c>
    </row>
    <row r="3113" spans="1:6" x14ac:dyDescent="0.25">
      <c r="A3113">
        <v>3519</v>
      </c>
      <c r="E3113" s="3">
        <v>4</v>
      </c>
    </row>
    <row r="3114" spans="1:6" x14ac:dyDescent="0.25">
      <c r="A3114">
        <v>3520</v>
      </c>
      <c r="E3114" s="3">
        <v>4</v>
      </c>
    </row>
    <row r="3115" spans="1:6" x14ac:dyDescent="0.25">
      <c r="A3115">
        <v>3521</v>
      </c>
      <c r="E3115" s="3">
        <v>4</v>
      </c>
    </row>
    <row r="3116" spans="1:6" x14ac:dyDescent="0.25">
      <c r="A3116">
        <v>3522</v>
      </c>
      <c r="E3116" s="3">
        <v>4</v>
      </c>
    </row>
    <row r="3117" spans="1:6" x14ac:dyDescent="0.25">
      <c r="A3117">
        <v>3523</v>
      </c>
      <c r="B3117" s="2">
        <v>1</v>
      </c>
      <c r="E3117" s="3">
        <v>4</v>
      </c>
    </row>
    <row r="3118" spans="1:6" x14ac:dyDescent="0.25">
      <c r="A3118">
        <v>3524</v>
      </c>
      <c r="B3118" s="2">
        <v>1</v>
      </c>
      <c r="E3118" s="3">
        <v>4</v>
      </c>
    </row>
    <row r="3119" spans="1:6" x14ac:dyDescent="0.25">
      <c r="A3119">
        <v>3525</v>
      </c>
      <c r="B3119" s="2">
        <v>1</v>
      </c>
      <c r="E3119" s="3">
        <v>4</v>
      </c>
    </row>
    <row r="3120" spans="1:6" x14ac:dyDescent="0.25">
      <c r="A3120">
        <v>3526</v>
      </c>
      <c r="B3120" s="2">
        <v>1</v>
      </c>
      <c r="E3120" s="3">
        <v>4</v>
      </c>
    </row>
    <row r="3121" spans="1:5" x14ac:dyDescent="0.25">
      <c r="A3121">
        <v>3527</v>
      </c>
      <c r="B3121" s="2">
        <v>1</v>
      </c>
      <c r="E3121" s="3">
        <v>4</v>
      </c>
    </row>
    <row r="3122" spans="1:5" x14ac:dyDescent="0.25">
      <c r="A3122">
        <v>3528</v>
      </c>
      <c r="B3122" s="2">
        <v>1</v>
      </c>
    </row>
    <row r="3123" spans="1:5" x14ac:dyDescent="0.25">
      <c r="A3123">
        <v>3529</v>
      </c>
      <c r="B3123" s="2">
        <v>1</v>
      </c>
    </row>
    <row r="3124" spans="1:5" x14ac:dyDescent="0.25">
      <c r="A3124">
        <v>3530</v>
      </c>
      <c r="B3124" s="2">
        <v>1</v>
      </c>
    </row>
    <row r="3125" spans="1:5" x14ac:dyDescent="0.25">
      <c r="A3125">
        <v>3531</v>
      </c>
      <c r="B3125" s="2">
        <v>1</v>
      </c>
    </row>
    <row r="3126" spans="1:5" x14ac:dyDescent="0.25">
      <c r="A3126">
        <v>3532</v>
      </c>
      <c r="B3126" s="2">
        <v>1</v>
      </c>
      <c r="C3126" s="5">
        <v>2</v>
      </c>
    </row>
    <row r="3127" spans="1:5" x14ac:dyDescent="0.25">
      <c r="A3127">
        <v>3533</v>
      </c>
      <c r="B3127" s="2">
        <v>1</v>
      </c>
      <c r="C3127" s="5">
        <v>2</v>
      </c>
    </row>
    <row r="3128" spans="1:5" x14ac:dyDescent="0.25">
      <c r="A3128">
        <v>3534</v>
      </c>
      <c r="C3128" s="5">
        <v>2</v>
      </c>
    </row>
    <row r="3129" spans="1:5" x14ac:dyDescent="0.25">
      <c r="A3129">
        <v>3535</v>
      </c>
      <c r="C3129" s="5">
        <v>2</v>
      </c>
    </row>
    <row r="3130" spans="1:5" x14ac:dyDescent="0.25">
      <c r="A3130">
        <v>3536</v>
      </c>
      <c r="C3130" s="5">
        <v>2</v>
      </c>
      <c r="D3130" s="4">
        <v>3</v>
      </c>
    </row>
    <row r="3131" spans="1:5" x14ac:dyDescent="0.25">
      <c r="A3131">
        <v>3537</v>
      </c>
      <c r="C3131" s="5">
        <v>2</v>
      </c>
      <c r="D3131" s="4">
        <v>3</v>
      </c>
    </row>
    <row r="3132" spans="1:5" x14ac:dyDescent="0.25">
      <c r="A3132">
        <v>3538</v>
      </c>
      <c r="C3132" s="5">
        <v>2</v>
      </c>
      <c r="D3132" s="4">
        <v>3</v>
      </c>
    </row>
    <row r="3133" spans="1:5" x14ac:dyDescent="0.25">
      <c r="A3133">
        <v>3539</v>
      </c>
      <c r="C3133" s="5">
        <v>2</v>
      </c>
      <c r="D3133" s="4">
        <v>3</v>
      </c>
    </row>
    <row r="3134" spans="1:5" x14ac:dyDescent="0.25">
      <c r="A3134">
        <v>3540</v>
      </c>
      <c r="C3134" s="5">
        <v>2</v>
      </c>
      <c r="D3134" s="4">
        <v>3</v>
      </c>
      <c r="E3134" s="3">
        <v>4</v>
      </c>
    </row>
    <row r="3135" spans="1:5" x14ac:dyDescent="0.25">
      <c r="A3135">
        <v>3541</v>
      </c>
      <c r="D3135" s="4">
        <v>3</v>
      </c>
      <c r="E3135" s="3">
        <v>4</v>
      </c>
    </row>
    <row r="3136" spans="1:5" x14ac:dyDescent="0.25">
      <c r="A3136">
        <v>3542</v>
      </c>
      <c r="D3136" s="4">
        <v>3</v>
      </c>
      <c r="E3136" s="3">
        <v>4</v>
      </c>
    </row>
    <row r="3137" spans="1:5" x14ac:dyDescent="0.25">
      <c r="A3137">
        <v>3543</v>
      </c>
      <c r="D3137" s="4">
        <v>3</v>
      </c>
      <c r="E3137" s="3">
        <v>4</v>
      </c>
    </row>
    <row r="3138" spans="1:5" x14ac:dyDescent="0.25">
      <c r="A3138">
        <v>3544</v>
      </c>
      <c r="D3138" s="4">
        <v>3</v>
      </c>
      <c r="E3138" s="3">
        <v>4</v>
      </c>
    </row>
    <row r="3139" spans="1:5" x14ac:dyDescent="0.25">
      <c r="A3139">
        <v>3545</v>
      </c>
      <c r="D3139" s="4">
        <v>3</v>
      </c>
      <c r="E3139" s="3">
        <v>4</v>
      </c>
    </row>
    <row r="3140" spans="1:5" x14ac:dyDescent="0.25">
      <c r="A3140">
        <v>3546</v>
      </c>
      <c r="D3140" s="4">
        <v>3</v>
      </c>
      <c r="E3140" s="3">
        <v>4</v>
      </c>
    </row>
    <row r="3141" spans="1:5" x14ac:dyDescent="0.25">
      <c r="A3141">
        <v>3547</v>
      </c>
      <c r="E3141" s="3">
        <v>4</v>
      </c>
    </row>
    <row r="3142" spans="1:5" x14ac:dyDescent="0.25">
      <c r="A3142">
        <v>3548</v>
      </c>
      <c r="B3142" s="2">
        <v>1</v>
      </c>
      <c r="E3142" s="3">
        <v>4</v>
      </c>
    </row>
    <row r="3143" spans="1:5" x14ac:dyDescent="0.25">
      <c r="A3143">
        <v>3549</v>
      </c>
      <c r="B3143" s="2">
        <v>1</v>
      </c>
      <c r="E3143" s="3">
        <v>4</v>
      </c>
    </row>
    <row r="3144" spans="1:5" x14ac:dyDescent="0.25">
      <c r="A3144">
        <v>3550</v>
      </c>
      <c r="B3144" s="2">
        <v>1</v>
      </c>
    </row>
    <row r="3145" spans="1:5" x14ac:dyDescent="0.25">
      <c r="A3145">
        <v>3551</v>
      </c>
      <c r="B3145" s="2">
        <v>1</v>
      </c>
    </row>
    <row r="3146" spans="1:5" x14ac:dyDescent="0.25">
      <c r="A3146">
        <v>3552</v>
      </c>
      <c r="B3146" s="2">
        <v>1</v>
      </c>
    </row>
    <row r="3147" spans="1:5" x14ac:dyDescent="0.25">
      <c r="A3147">
        <v>3553</v>
      </c>
      <c r="B3147" s="2">
        <v>1</v>
      </c>
    </row>
    <row r="3148" spans="1:5" x14ac:dyDescent="0.25">
      <c r="A3148">
        <v>3554</v>
      </c>
      <c r="B3148" s="2">
        <v>1</v>
      </c>
      <c r="C3148" s="5">
        <v>2</v>
      </c>
    </row>
    <row r="3149" spans="1:5" x14ac:dyDescent="0.25">
      <c r="A3149">
        <v>3555</v>
      </c>
      <c r="B3149" s="2">
        <v>1</v>
      </c>
      <c r="C3149" s="5">
        <v>2</v>
      </c>
    </row>
    <row r="3150" spans="1:5" x14ac:dyDescent="0.25">
      <c r="A3150">
        <v>3556</v>
      </c>
      <c r="B3150" s="2">
        <v>1</v>
      </c>
      <c r="C3150" s="5">
        <v>2</v>
      </c>
    </row>
    <row r="3151" spans="1:5" x14ac:dyDescent="0.25">
      <c r="A3151">
        <v>3557</v>
      </c>
      <c r="B3151" s="2">
        <v>1</v>
      </c>
      <c r="C3151" s="5">
        <v>2</v>
      </c>
    </row>
    <row r="3152" spans="1:5" x14ac:dyDescent="0.25">
      <c r="A3152">
        <v>3558</v>
      </c>
      <c r="B3152" s="2">
        <v>1</v>
      </c>
      <c r="C3152" s="5">
        <v>2</v>
      </c>
    </row>
    <row r="3153" spans="1:5" x14ac:dyDescent="0.25">
      <c r="A3153">
        <v>3559</v>
      </c>
      <c r="C3153" s="5">
        <v>2</v>
      </c>
    </row>
    <row r="3154" spans="1:5" x14ac:dyDescent="0.25">
      <c r="A3154">
        <v>3560</v>
      </c>
      <c r="C3154" s="5">
        <v>2</v>
      </c>
    </row>
    <row r="3155" spans="1:5" x14ac:dyDescent="0.25">
      <c r="A3155">
        <v>3561</v>
      </c>
      <c r="C3155" s="5">
        <v>2</v>
      </c>
      <c r="D3155" s="4">
        <v>3</v>
      </c>
    </row>
    <row r="3156" spans="1:5" x14ac:dyDescent="0.25">
      <c r="A3156">
        <v>3562</v>
      </c>
      <c r="C3156" s="5">
        <v>2</v>
      </c>
      <c r="D3156" s="4">
        <v>3</v>
      </c>
    </row>
    <row r="3157" spans="1:5" x14ac:dyDescent="0.25">
      <c r="A3157">
        <v>3563</v>
      </c>
      <c r="C3157" s="5">
        <v>2</v>
      </c>
      <c r="D3157" s="4">
        <v>3</v>
      </c>
      <c r="E3157" s="3">
        <v>4</v>
      </c>
    </row>
    <row r="3158" spans="1:5" x14ac:dyDescent="0.25">
      <c r="A3158">
        <v>3564</v>
      </c>
      <c r="D3158" s="4">
        <v>3</v>
      </c>
      <c r="E3158" s="3">
        <v>4</v>
      </c>
    </row>
    <row r="3159" spans="1:5" x14ac:dyDescent="0.25">
      <c r="A3159">
        <v>3565</v>
      </c>
      <c r="D3159" s="4">
        <v>3</v>
      </c>
      <c r="E3159" s="3">
        <v>4</v>
      </c>
    </row>
    <row r="3160" spans="1:5" x14ac:dyDescent="0.25">
      <c r="A3160">
        <v>3566</v>
      </c>
      <c r="D3160" s="4">
        <v>3</v>
      </c>
      <c r="E3160" s="3">
        <v>4</v>
      </c>
    </row>
    <row r="3161" spans="1:5" x14ac:dyDescent="0.25">
      <c r="A3161">
        <v>3567</v>
      </c>
      <c r="D3161" s="4">
        <v>3</v>
      </c>
      <c r="E3161" s="3">
        <v>4</v>
      </c>
    </row>
    <row r="3162" spans="1:5" x14ac:dyDescent="0.25">
      <c r="A3162">
        <v>3568</v>
      </c>
      <c r="D3162" s="4">
        <v>3</v>
      </c>
      <c r="E3162" s="3">
        <v>4</v>
      </c>
    </row>
    <row r="3163" spans="1:5" x14ac:dyDescent="0.25">
      <c r="A3163">
        <v>3569</v>
      </c>
      <c r="D3163" s="4">
        <v>3</v>
      </c>
      <c r="E3163" s="3">
        <v>4</v>
      </c>
    </row>
    <row r="3164" spans="1:5" x14ac:dyDescent="0.25">
      <c r="A3164">
        <v>3570</v>
      </c>
      <c r="D3164" s="4">
        <v>3</v>
      </c>
      <c r="E3164" s="3">
        <v>4</v>
      </c>
    </row>
    <row r="3165" spans="1:5" x14ac:dyDescent="0.25">
      <c r="A3165">
        <v>3571</v>
      </c>
      <c r="E3165" s="3">
        <v>4</v>
      </c>
    </row>
    <row r="3166" spans="1:5" x14ac:dyDescent="0.25">
      <c r="A3166">
        <v>3572</v>
      </c>
      <c r="E3166" s="3">
        <v>4</v>
      </c>
    </row>
    <row r="3167" spans="1:5" x14ac:dyDescent="0.25">
      <c r="A3167">
        <v>3573</v>
      </c>
      <c r="B3167" s="2">
        <v>1</v>
      </c>
    </row>
    <row r="3168" spans="1:5" x14ac:dyDescent="0.25">
      <c r="A3168">
        <v>3574</v>
      </c>
      <c r="B3168" s="2">
        <v>1</v>
      </c>
    </row>
    <row r="3169" spans="1:5" x14ac:dyDescent="0.25">
      <c r="A3169">
        <v>3575</v>
      </c>
      <c r="B3169" s="2">
        <v>1</v>
      </c>
    </row>
    <row r="3170" spans="1:5" x14ac:dyDescent="0.25">
      <c r="A3170">
        <v>3576</v>
      </c>
      <c r="B3170" s="2">
        <v>1</v>
      </c>
    </row>
    <row r="3171" spans="1:5" x14ac:dyDescent="0.25">
      <c r="A3171">
        <v>3577</v>
      </c>
      <c r="B3171" s="2">
        <v>1</v>
      </c>
    </row>
    <row r="3172" spans="1:5" x14ac:dyDescent="0.25">
      <c r="A3172">
        <v>3578</v>
      </c>
      <c r="B3172" s="2">
        <v>1</v>
      </c>
      <c r="C3172" s="5">
        <v>2</v>
      </c>
    </row>
    <row r="3173" spans="1:5" x14ac:dyDescent="0.25">
      <c r="A3173">
        <v>3579</v>
      </c>
      <c r="B3173" s="2">
        <v>1</v>
      </c>
      <c r="C3173" s="5">
        <v>2</v>
      </c>
    </row>
    <row r="3174" spans="1:5" x14ac:dyDescent="0.25">
      <c r="A3174">
        <v>3580</v>
      </c>
      <c r="B3174" s="2">
        <v>1</v>
      </c>
      <c r="C3174" s="5">
        <v>2</v>
      </c>
    </row>
    <row r="3175" spans="1:5" x14ac:dyDescent="0.25">
      <c r="A3175">
        <v>3581</v>
      </c>
      <c r="B3175" s="2">
        <v>1</v>
      </c>
      <c r="C3175" s="5">
        <v>2</v>
      </c>
    </row>
    <row r="3176" spans="1:5" x14ac:dyDescent="0.25">
      <c r="A3176">
        <v>3582</v>
      </c>
      <c r="C3176" s="5">
        <v>2</v>
      </c>
    </row>
    <row r="3177" spans="1:5" x14ac:dyDescent="0.25">
      <c r="A3177">
        <v>3583</v>
      </c>
      <c r="C3177" s="5">
        <v>2</v>
      </c>
    </row>
    <row r="3178" spans="1:5" x14ac:dyDescent="0.25">
      <c r="A3178">
        <v>3584</v>
      </c>
      <c r="C3178" s="5">
        <v>2</v>
      </c>
    </row>
    <row r="3179" spans="1:5" x14ac:dyDescent="0.25">
      <c r="A3179">
        <v>3585</v>
      </c>
      <c r="C3179" s="5">
        <v>2</v>
      </c>
    </row>
    <row r="3180" spans="1:5" x14ac:dyDescent="0.25">
      <c r="A3180">
        <v>3586</v>
      </c>
      <c r="C3180" s="5">
        <v>2</v>
      </c>
      <c r="D3180" s="4">
        <v>3</v>
      </c>
    </row>
    <row r="3181" spans="1:5" x14ac:dyDescent="0.25">
      <c r="A3181">
        <v>3587</v>
      </c>
      <c r="D3181" s="4">
        <v>3</v>
      </c>
      <c r="E3181" s="3">
        <v>4</v>
      </c>
    </row>
    <row r="3182" spans="1:5" x14ac:dyDescent="0.25">
      <c r="A3182">
        <v>3588</v>
      </c>
      <c r="D3182" s="4">
        <v>3</v>
      </c>
      <c r="E3182" s="3">
        <v>4</v>
      </c>
    </row>
    <row r="3183" spans="1:5" x14ac:dyDescent="0.25">
      <c r="A3183">
        <v>3589</v>
      </c>
      <c r="D3183" s="4">
        <v>3</v>
      </c>
      <c r="E3183" s="3">
        <v>4</v>
      </c>
    </row>
    <row r="3184" spans="1:5" x14ac:dyDescent="0.25">
      <c r="A3184">
        <v>3590</v>
      </c>
      <c r="D3184" s="4">
        <v>3</v>
      </c>
      <c r="E3184" s="3">
        <v>4</v>
      </c>
    </row>
    <row r="3185" spans="1:5" x14ac:dyDescent="0.25">
      <c r="A3185">
        <v>3591</v>
      </c>
      <c r="D3185" s="4">
        <v>3</v>
      </c>
      <c r="E3185" s="3">
        <v>4</v>
      </c>
    </row>
    <row r="3186" spans="1:5" x14ac:dyDescent="0.25">
      <c r="A3186">
        <v>3592</v>
      </c>
      <c r="D3186" s="4">
        <v>3</v>
      </c>
      <c r="E3186" s="3">
        <v>4</v>
      </c>
    </row>
    <row r="3187" spans="1:5" x14ac:dyDescent="0.25">
      <c r="A3187">
        <v>3593</v>
      </c>
      <c r="D3187" s="4">
        <v>3</v>
      </c>
      <c r="E3187" s="3">
        <v>4</v>
      </c>
    </row>
    <row r="3188" spans="1:5" x14ac:dyDescent="0.25">
      <c r="A3188">
        <v>3594</v>
      </c>
      <c r="B3188" s="2">
        <v>1</v>
      </c>
      <c r="D3188" s="4">
        <v>3</v>
      </c>
      <c r="E3188" s="3">
        <v>4</v>
      </c>
    </row>
    <row r="3189" spans="1:5" x14ac:dyDescent="0.25">
      <c r="A3189">
        <v>3595</v>
      </c>
      <c r="B3189" s="2">
        <v>1</v>
      </c>
      <c r="D3189" s="4">
        <v>3</v>
      </c>
      <c r="E3189" s="3">
        <v>4</v>
      </c>
    </row>
    <row r="3190" spans="1:5" x14ac:dyDescent="0.25">
      <c r="A3190">
        <v>3596</v>
      </c>
      <c r="B3190" s="2">
        <v>1</v>
      </c>
      <c r="E3190" s="3">
        <v>4</v>
      </c>
    </row>
    <row r="3191" spans="1:5" x14ac:dyDescent="0.25">
      <c r="A3191">
        <v>3597</v>
      </c>
      <c r="B3191" s="2">
        <v>1</v>
      </c>
    </row>
    <row r="3192" spans="1:5" x14ac:dyDescent="0.25">
      <c r="A3192">
        <v>3598</v>
      </c>
      <c r="B3192" s="2">
        <v>1</v>
      </c>
    </row>
    <row r="3193" spans="1:5" x14ac:dyDescent="0.25">
      <c r="A3193">
        <v>3599</v>
      </c>
      <c r="B3193" s="2">
        <v>1</v>
      </c>
    </row>
    <row r="3194" spans="1:5" x14ac:dyDescent="0.25">
      <c r="A3194">
        <v>3600</v>
      </c>
      <c r="B3194" s="2">
        <v>1</v>
      </c>
    </row>
    <row r="3195" spans="1:5" x14ac:dyDescent="0.25">
      <c r="A3195">
        <v>3601</v>
      </c>
      <c r="B3195" s="2">
        <v>1</v>
      </c>
    </row>
    <row r="3196" spans="1:5" x14ac:dyDescent="0.25">
      <c r="A3196">
        <v>3602</v>
      </c>
      <c r="B3196" s="2">
        <v>1</v>
      </c>
      <c r="C3196" s="5">
        <v>2</v>
      </c>
    </row>
    <row r="3197" spans="1:5" x14ac:dyDescent="0.25">
      <c r="A3197">
        <v>3603</v>
      </c>
      <c r="B3197" s="2">
        <v>1</v>
      </c>
      <c r="C3197" s="5">
        <v>2</v>
      </c>
    </row>
    <row r="3198" spans="1:5" x14ac:dyDescent="0.25">
      <c r="A3198">
        <v>3604</v>
      </c>
      <c r="B3198" s="2">
        <v>1</v>
      </c>
      <c r="C3198" s="5">
        <v>2</v>
      </c>
    </row>
    <row r="3199" spans="1:5" x14ac:dyDescent="0.25">
      <c r="A3199">
        <v>3605</v>
      </c>
      <c r="C3199" s="5">
        <v>2</v>
      </c>
    </row>
    <row r="3200" spans="1:5" x14ac:dyDescent="0.25">
      <c r="A3200">
        <v>3606</v>
      </c>
      <c r="C3200" s="5">
        <v>2</v>
      </c>
    </row>
    <row r="3201" spans="1:5" x14ac:dyDescent="0.25">
      <c r="A3201">
        <v>3607</v>
      </c>
      <c r="C3201" s="5">
        <v>2</v>
      </c>
    </row>
    <row r="3202" spans="1:5" x14ac:dyDescent="0.25">
      <c r="A3202">
        <v>3608</v>
      </c>
      <c r="C3202" s="5">
        <v>2</v>
      </c>
      <c r="D3202" s="4">
        <v>3</v>
      </c>
    </row>
    <row r="3203" spans="1:5" x14ac:dyDescent="0.25">
      <c r="A3203">
        <v>3609</v>
      </c>
      <c r="C3203" s="5">
        <v>2</v>
      </c>
      <c r="D3203" s="4">
        <v>3</v>
      </c>
    </row>
    <row r="3204" spans="1:5" x14ac:dyDescent="0.25">
      <c r="A3204">
        <v>3610</v>
      </c>
      <c r="C3204" s="5">
        <v>2</v>
      </c>
      <c r="D3204" s="4">
        <v>3</v>
      </c>
    </row>
    <row r="3205" spans="1:5" x14ac:dyDescent="0.25">
      <c r="A3205">
        <v>3611</v>
      </c>
      <c r="D3205" s="4">
        <v>3</v>
      </c>
      <c r="E3205" s="3">
        <v>4</v>
      </c>
    </row>
    <row r="3206" spans="1:5" x14ac:dyDescent="0.25">
      <c r="A3206">
        <v>3612</v>
      </c>
      <c r="D3206" s="4">
        <v>3</v>
      </c>
      <c r="E3206" s="3">
        <v>4</v>
      </c>
    </row>
    <row r="3207" spans="1:5" x14ac:dyDescent="0.25">
      <c r="A3207">
        <v>3613</v>
      </c>
      <c r="D3207" s="4">
        <v>3</v>
      </c>
      <c r="E3207" s="3">
        <v>4</v>
      </c>
    </row>
    <row r="3208" spans="1:5" x14ac:dyDescent="0.25">
      <c r="A3208">
        <v>3614</v>
      </c>
      <c r="D3208" s="4">
        <v>3</v>
      </c>
      <c r="E3208" s="3">
        <v>4</v>
      </c>
    </row>
    <row r="3209" spans="1:5" x14ac:dyDescent="0.25">
      <c r="A3209">
        <v>3615</v>
      </c>
      <c r="D3209" s="4">
        <v>3</v>
      </c>
      <c r="E3209" s="3">
        <v>4</v>
      </c>
    </row>
    <row r="3210" spans="1:5" x14ac:dyDescent="0.25">
      <c r="A3210">
        <v>3616</v>
      </c>
      <c r="D3210" s="4">
        <v>3</v>
      </c>
      <c r="E3210" s="3">
        <v>4</v>
      </c>
    </row>
    <row r="3211" spans="1:5" x14ac:dyDescent="0.25">
      <c r="A3211">
        <v>3617</v>
      </c>
      <c r="D3211" s="4">
        <v>3</v>
      </c>
      <c r="E3211" s="3">
        <v>4</v>
      </c>
    </row>
    <row r="3212" spans="1:5" x14ac:dyDescent="0.25">
      <c r="A3212">
        <v>3618</v>
      </c>
      <c r="D3212" s="4">
        <v>3</v>
      </c>
      <c r="E3212" s="3">
        <v>4</v>
      </c>
    </row>
    <row r="3213" spans="1:5" x14ac:dyDescent="0.25">
      <c r="A3213">
        <v>3619</v>
      </c>
      <c r="B3213" s="2">
        <v>1</v>
      </c>
      <c r="E3213" s="3">
        <v>4</v>
      </c>
    </row>
    <row r="3214" spans="1:5" x14ac:dyDescent="0.25">
      <c r="A3214">
        <v>3620</v>
      </c>
      <c r="B3214" s="2">
        <v>1</v>
      </c>
      <c r="E3214" s="3">
        <v>4</v>
      </c>
    </row>
    <row r="3215" spans="1:5" x14ac:dyDescent="0.25">
      <c r="A3215">
        <v>3621</v>
      </c>
      <c r="B3215" s="2">
        <v>1</v>
      </c>
    </row>
    <row r="3216" spans="1:5" x14ac:dyDescent="0.25">
      <c r="A3216">
        <v>3622</v>
      </c>
      <c r="B3216" s="2">
        <v>1</v>
      </c>
    </row>
    <row r="3217" spans="1:5" x14ac:dyDescent="0.25">
      <c r="A3217">
        <v>3623</v>
      </c>
      <c r="B3217" s="2">
        <v>1</v>
      </c>
    </row>
    <row r="3218" spans="1:5" x14ac:dyDescent="0.25">
      <c r="A3218">
        <v>3624</v>
      </c>
      <c r="B3218" s="2">
        <v>1</v>
      </c>
    </row>
    <row r="3219" spans="1:5" x14ac:dyDescent="0.25">
      <c r="A3219">
        <v>3625</v>
      </c>
      <c r="B3219" s="2">
        <v>1</v>
      </c>
      <c r="C3219" s="5">
        <v>2</v>
      </c>
    </row>
    <row r="3220" spans="1:5" x14ac:dyDescent="0.25">
      <c r="A3220">
        <v>3626</v>
      </c>
      <c r="B3220" s="2">
        <v>1</v>
      </c>
      <c r="C3220" s="5">
        <v>2</v>
      </c>
    </row>
    <row r="3221" spans="1:5" x14ac:dyDescent="0.25">
      <c r="A3221">
        <v>3627</v>
      </c>
      <c r="B3221" s="2">
        <v>1</v>
      </c>
      <c r="C3221" s="5">
        <v>2</v>
      </c>
    </row>
    <row r="3222" spans="1:5" x14ac:dyDescent="0.25">
      <c r="A3222">
        <v>3628</v>
      </c>
      <c r="B3222" s="2">
        <v>1</v>
      </c>
      <c r="C3222" s="5">
        <v>2</v>
      </c>
    </row>
    <row r="3223" spans="1:5" x14ac:dyDescent="0.25">
      <c r="A3223">
        <v>3629</v>
      </c>
      <c r="B3223" s="2">
        <v>1</v>
      </c>
      <c r="C3223" s="5">
        <v>2</v>
      </c>
    </row>
    <row r="3224" spans="1:5" x14ac:dyDescent="0.25">
      <c r="A3224">
        <v>3630</v>
      </c>
      <c r="C3224" s="5">
        <v>2</v>
      </c>
    </row>
    <row r="3225" spans="1:5" x14ac:dyDescent="0.25">
      <c r="A3225">
        <v>3631</v>
      </c>
      <c r="C3225" s="5">
        <v>2</v>
      </c>
    </row>
    <row r="3226" spans="1:5" x14ac:dyDescent="0.25">
      <c r="A3226">
        <v>3632</v>
      </c>
      <c r="C3226" s="5">
        <v>2</v>
      </c>
    </row>
    <row r="3227" spans="1:5" x14ac:dyDescent="0.25">
      <c r="A3227">
        <v>3633</v>
      </c>
      <c r="C3227" s="5">
        <v>2</v>
      </c>
      <c r="D3227" s="4">
        <v>3</v>
      </c>
    </row>
    <row r="3228" spans="1:5" x14ac:dyDescent="0.25">
      <c r="A3228">
        <v>3634</v>
      </c>
      <c r="C3228" s="5">
        <v>2</v>
      </c>
      <c r="D3228" s="4">
        <v>3</v>
      </c>
    </row>
    <row r="3229" spans="1:5" x14ac:dyDescent="0.25">
      <c r="A3229">
        <v>3635</v>
      </c>
      <c r="D3229" s="4">
        <v>3</v>
      </c>
      <c r="E3229" s="3">
        <v>4</v>
      </c>
    </row>
    <row r="3230" spans="1:5" x14ac:dyDescent="0.25">
      <c r="A3230">
        <v>3636</v>
      </c>
      <c r="D3230" s="4">
        <v>3</v>
      </c>
      <c r="E3230" s="3">
        <v>4</v>
      </c>
    </row>
    <row r="3231" spans="1:5" x14ac:dyDescent="0.25">
      <c r="A3231">
        <v>3637</v>
      </c>
      <c r="D3231" s="4">
        <v>3</v>
      </c>
      <c r="E3231" s="3">
        <v>4</v>
      </c>
    </row>
    <row r="3232" spans="1:5" x14ac:dyDescent="0.25">
      <c r="A3232">
        <v>3638</v>
      </c>
      <c r="D3232" s="4">
        <v>3</v>
      </c>
      <c r="E3232" s="3">
        <v>4</v>
      </c>
    </row>
    <row r="3233" spans="1:5" x14ac:dyDescent="0.25">
      <c r="A3233">
        <v>3639</v>
      </c>
      <c r="D3233" s="4">
        <v>3</v>
      </c>
      <c r="E3233" s="3">
        <v>4</v>
      </c>
    </row>
    <row r="3234" spans="1:5" x14ac:dyDescent="0.25">
      <c r="A3234">
        <v>3640</v>
      </c>
      <c r="D3234" s="4">
        <v>3</v>
      </c>
      <c r="E3234" s="3">
        <v>4</v>
      </c>
    </row>
    <row r="3235" spans="1:5" x14ac:dyDescent="0.25">
      <c r="A3235">
        <v>3641</v>
      </c>
      <c r="D3235" s="4">
        <v>3</v>
      </c>
      <c r="E3235" s="3">
        <v>4</v>
      </c>
    </row>
    <row r="3236" spans="1:5" x14ac:dyDescent="0.25">
      <c r="A3236">
        <v>3642</v>
      </c>
      <c r="B3236" s="2">
        <v>1</v>
      </c>
      <c r="D3236" s="4">
        <v>3</v>
      </c>
      <c r="E3236" s="3">
        <v>4</v>
      </c>
    </row>
    <row r="3237" spans="1:5" x14ac:dyDescent="0.25">
      <c r="A3237">
        <v>3643</v>
      </c>
      <c r="B3237" s="2">
        <v>1</v>
      </c>
      <c r="D3237" s="4">
        <v>3</v>
      </c>
      <c r="E3237" s="3">
        <v>4</v>
      </c>
    </row>
    <row r="3238" spans="1:5" x14ac:dyDescent="0.25">
      <c r="A3238">
        <v>3644</v>
      </c>
      <c r="B3238" s="2">
        <v>1</v>
      </c>
      <c r="E3238" s="3">
        <v>4</v>
      </c>
    </row>
    <row r="3239" spans="1:5" x14ac:dyDescent="0.25">
      <c r="A3239">
        <v>3645</v>
      </c>
      <c r="B3239" s="2">
        <v>1</v>
      </c>
      <c r="E3239" s="3">
        <v>4</v>
      </c>
    </row>
    <row r="3240" spans="1:5" x14ac:dyDescent="0.25">
      <c r="A3240">
        <v>3646</v>
      </c>
      <c r="B3240" s="2">
        <v>1</v>
      </c>
    </row>
    <row r="3241" spans="1:5" x14ac:dyDescent="0.25">
      <c r="A3241">
        <v>3647</v>
      </c>
      <c r="B3241" s="2">
        <v>1</v>
      </c>
    </row>
    <row r="3242" spans="1:5" x14ac:dyDescent="0.25">
      <c r="A3242">
        <v>3648</v>
      </c>
      <c r="B3242" s="2">
        <v>1</v>
      </c>
    </row>
    <row r="3243" spans="1:5" x14ac:dyDescent="0.25">
      <c r="A3243">
        <v>3649</v>
      </c>
      <c r="B3243" s="2">
        <v>1</v>
      </c>
    </row>
    <row r="3244" spans="1:5" x14ac:dyDescent="0.25">
      <c r="A3244">
        <v>3650</v>
      </c>
      <c r="B3244" s="2">
        <v>1</v>
      </c>
      <c r="C3244" s="5">
        <v>2</v>
      </c>
    </row>
    <row r="3245" spans="1:5" x14ac:dyDescent="0.25">
      <c r="A3245">
        <v>3651</v>
      </c>
      <c r="B3245" s="2">
        <v>1</v>
      </c>
      <c r="C3245" s="5">
        <v>2</v>
      </c>
    </row>
    <row r="3246" spans="1:5" x14ac:dyDescent="0.25">
      <c r="A3246">
        <v>3652</v>
      </c>
      <c r="B3246" s="2">
        <v>1</v>
      </c>
      <c r="C3246" s="5">
        <v>2</v>
      </c>
    </row>
    <row r="3247" spans="1:5" x14ac:dyDescent="0.25">
      <c r="A3247">
        <v>3653</v>
      </c>
      <c r="B3247" s="2">
        <v>1</v>
      </c>
      <c r="C3247" s="5">
        <v>2</v>
      </c>
    </row>
    <row r="3248" spans="1:5" x14ac:dyDescent="0.25">
      <c r="A3248">
        <v>3654</v>
      </c>
      <c r="C3248" s="5">
        <v>2</v>
      </c>
    </row>
    <row r="3249" spans="1:5" x14ac:dyDescent="0.25">
      <c r="A3249">
        <v>3655</v>
      </c>
      <c r="C3249" s="5">
        <v>2</v>
      </c>
    </row>
    <row r="3250" spans="1:5" x14ac:dyDescent="0.25">
      <c r="A3250">
        <v>3656</v>
      </c>
      <c r="C3250" s="5">
        <v>2</v>
      </c>
      <c r="D3250" s="4">
        <v>3</v>
      </c>
    </row>
    <row r="3251" spans="1:5" x14ac:dyDescent="0.25">
      <c r="A3251">
        <v>3657</v>
      </c>
      <c r="C3251" s="5">
        <v>2</v>
      </c>
      <c r="D3251" s="4">
        <v>3</v>
      </c>
    </row>
    <row r="3252" spans="1:5" x14ac:dyDescent="0.25">
      <c r="A3252">
        <v>3658</v>
      </c>
      <c r="C3252" s="5">
        <v>2</v>
      </c>
      <c r="D3252" s="4">
        <v>3</v>
      </c>
    </row>
    <row r="3253" spans="1:5" x14ac:dyDescent="0.25">
      <c r="A3253">
        <v>3659</v>
      </c>
      <c r="C3253" s="5">
        <v>2</v>
      </c>
      <c r="D3253" s="4">
        <v>3</v>
      </c>
    </row>
    <row r="3254" spans="1:5" x14ac:dyDescent="0.25">
      <c r="A3254">
        <v>3660</v>
      </c>
      <c r="D3254" s="4">
        <v>3</v>
      </c>
      <c r="E3254" s="3">
        <v>4</v>
      </c>
    </row>
    <row r="3255" spans="1:5" x14ac:dyDescent="0.25">
      <c r="A3255">
        <v>3661</v>
      </c>
      <c r="D3255" s="4">
        <v>3</v>
      </c>
      <c r="E3255" s="3">
        <v>4</v>
      </c>
    </row>
    <row r="3256" spans="1:5" x14ac:dyDescent="0.25">
      <c r="A3256">
        <v>3662</v>
      </c>
      <c r="D3256" s="4">
        <v>3</v>
      </c>
      <c r="E3256" s="3">
        <v>4</v>
      </c>
    </row>
    <row r="3257" spans="1:5" x14ac:dyDescent="0.25">
      <c r="A3257">
        <v>3663</v>
      </c>
      <c r="D3257" s="4">
        <v>3</v>
      </c>
      <c r="E3257" s="3">
        <v>4</v>
      </c>
    </row>
    <row r="3258" spans="1:5" x14ac:dyDescent="0.25">
      <c r="A3258">
        <v>3664</v>
      </c>
      <c r="D3258" s="4">
        <v>3</v>
      </c>
      <c r="E3258" s="3">
        <v>4</v>
      </c>
    </row>
    <row r="3259" spans="1:5" x14ac:dyDescent="0.25">
      <c r="A3259">
        <v>3665</v>
      </c>
      <c r="D3259" s="4">
        <v>3</v>
      </c>
      <c r="E3259" s="3">
        <v>4</v>
      </c>
    </row>
    <row r="3260" spans="1:5" x14ac:dyDescent="0.25">
      <c r="A3260">
        <v>3666</v>
      </c>
      <c r="D3260" s="4">
        <v>3</v>
      </c>
      <c r="E3260" s="3">
        <v>4</v>
      </c>
    </row>
    <row r="3261" spans="1:5" x14ac:dyDescent="0.25">
      <c r="A3261">
        <v>3667</v>
      </c>
      <c r="B3261" s="2">
        <v>1</v>
      </c>
      <c r="E3261" s="3">
        <v>4</v>
      </c>
    </row>
    <row r="3262" spans="1:5" x14ac:dyDescent="0.25">
      <c r="A3262">
        <v>3668</v>
      </c>
      <c r="B3262" s="2">
        <v>1</v>
      </c>
      <c r="E3262" s="3">
        <v>4</v>
      </c>
    </row>
    <row r="3263" spans="1:5" x14ac:dyDescent="0.25">
      <c r="A3263">
        <v>3669</v>
      </c>
      <c r="B3263" s="2">
        <v>1</v>
      </c>
      <c r="E3263" s="3">
        <v>4</v>
      </c>
    </row>
    <row r="3264" spans="1:5" x14ac:dyDescent="0.25">
      <c r="A3264">
        <v>3670</v>
      </c>
      <c r="B3264" s="2">
        <v>1</v>
      </c>
      <c r="E3264" s="3">
        <v>4</v>
      </c>
    </row>
    <row r="3265" spans="1:5" x14ac:dyDescent="0.25">
      <c r="A3265">
        <v>3671</v>
      </c>
      <c r="B3265" s="2">
        <v>1</v>
      </c>
    </row>
    <row r="3266" spans="1:5" x14ac:dyDescent="0.25">
      <c r="A3266">
        <v>3672</v>
      </c>
      <c r="B3266" s="2">
        <v>1</v>
      </c>
    </row>
    <row r="3267" spans="1:5" x14ac:dyDescent="0.25">
      <c r="A3267">
        <v>3673</v>
      </c>
      <c r="B3267" s="2">
        <v>1</v>
      </c>
    </row>
    <row r="3268" spans="1:5" x14ac:dyDescent="0.25">
      <c r="A3268">
        <v>3674</v>
      </c>
      <c r="B3268" s="2">
        <v>1</v>
      </c>
    </row>
    <row r="3269" spans="1:5" x14ac:dyDescent="0.25">
      <c r="A3269">
        <v>3675</v>
      </c>
      <c r="B3269" s="2">
        <v>1</v>
      </c>
      <c r="C3269" s="5">
        <v>2</v>
      </c>
    </row>
    <row r="3270" spans="1:5" x14ac:dyDescent="0.25">
      <c r="A3270">
        <v>3676</v>
      </c>
      <c r="B3270" s="2">
        <v>1</v>
      </c>
      <c r="C3270" s="5">
        <v>2</v>
      </c>
    </row>
    <row r="3271" spans="1:5" x14ac:dyDescent="0.25">
      <c r="A3271">
        <v>3677</v>
      </c>
      <c r="B3271" s="2">
        <v>1</v>
      </c>
      <c r="C3271" s="5">
        <v>2</v>
      </c>
    </row>
    <row r="3272" spans="1:5" x14ac:dyDescent="0.25">
      <c r="A3272">
        <v>3678</v>
      </c>
      <c r="B3272" s="2">
        <v>1</v>
      </c>
      <c r="C3272" s="5">
        <v>2</v>
      </c>
    </row>
    <row r="3273" spans="1:5" x14ac:dyDescent="0.25">
      <c r="A3273">
        <v>3679</v>
      </c>
      <c r="B3273" s="2">
        <v>1</v>
      </c>
      <c r="C3273" s="5">
        <v>2</v>
      </c>
    </row>
    <row r="3274" spans="1:5" x14ac:dyDescent="0.25">
      <c r="A3274">
        <v>3680</v>
      </c>
      <c r="C3274" s="5">
        <v>2</v>
      </c>
    </row>
    <row r="3275" spans="1:5" x14ac:dyDescent="0.25">
      <c r="A3275">
        <v>3681</v>
      </c>
      <c r="C3275" s="5">
        <v>2</v>
      </c>
    </row>
    <row r="3276" spans="1:5" x14ac:dyDescent="0.25">
      <c r="A3276">
        <v>3682</v>
      </c>
      <c r="C3276" s="5">
        <v>2</v>
      </c>
      <c r="D3276" s="4">
        <v>3</v>
      </c>
    </row>
    <row r="3277" spans="1:5" x14ac:dyDescent="0.25">
      <c r="A3277">
        <v>3683</v>
      </c>
      <c r="C3277" s="5">
        <v>2</v>
      </c>
      <c r="D3277" s="4">
        <v>3</v>
      </c>
    </row>
    <row r="3278" spans="1:5" x14ac:dyDescent="0.25">
      <c r="A3278">
        <v>3684</v>
      </c>
      <c r="C3278" s="5">
        <v>2</v>
      </c>
      <c r="D3278" s="4">
        <v>3</v>
      </c>
      <c r="E3278" s="3">
        <v>4</v>
      </c>
    </row>
    <row r="3279" spans="1:5" x14ac:dyDescent="0.25">
      <c r="A3279">
        <v>3685</v>
      </c>
      <c r="D3279" s="4">
        <v>3</v>
      </c>
      <c r="E3279" s="3">
        <v>4</v>
      </c>
    </row>
    <row r="3280" spans="1:5" x14ac:dyDescent="0.25">
      <c r="A3280">
        <v>3686</v>
      </c>
      <c r="D3280" s="4">
        <v>3</v>
      </c>
      <c r="E3280" s="3">
        <v>4</v>
      </c>
    </row>
    <row r="3281" spans="1:5" x14ac:dyDescent="0.25">
      <c r="A3281">
        <v>3687</v>
      </c>
      <c r="D3281" s="4">
        <v>3</v>
      </c>
      <c r="E3281" s="3">
        <v>4</v>
      </c>
    </row>
    <row r="3282" spans="1:5" x14ac:dyDescent="0.25">
      <c r="A3282">
        <v>3688</v>
      </c>
      <c r="D3282" s="4">
        <v>3</v>
      </c>
      <c r="E3282" s="3">
        <v>4</v>
      </c>
    </row>
    <row r="3283" spans="1:5" x14ac:dyDescent="0.25">
      <c r="A3283">
        <v>3689</v>
      </c>
      <c r="D3283" s="4">
        <v>3</v>
      </c>
      <c r="E3283" s="3">
        <v>4</v>
      </c>
    </row>
    <row r="3284" spans="1:5" x14ac:dyDescent="0.25">
      <c r="A3284">
        <v>3690</v>
      </c>
      <c r="B3284" s="2">
        <v>1</v>
      </c>
      <c r="D3284" s="4">
        <v>3</v>
      </c>
      <c r="E3284" s="3">
        <v>4</v>
      </c>
    </row>
    <row r="3285" spans="1:5" x14ac:dyDescent="0.25">
      <c r="A3285">
        <v>3691</v>
      </c>
      <c r="B3285" s="2">
        <v>1</v>
      </c>
      <c r="D3285" s="4">
        <v>3</v>
      </c>
      <c r="E3285" s="3">
        <v>4</v>
      </c>
    </row>
    <row r="3286" spans="1:5" x14ac:dyDescent="0.25">
      <c r="A3286">
        <v>3692</v>
      </c>
      <c r="B3286" s="2">
        <v>1</v>
      </c>
      <c r="D3286" s="4">
        <v>3</v>
      </c>
      <c r="E3286" s="3">
        <v>4</v>
      </c>
    </row>
    <row r="3287" spans="1:5" x14ac:dyDescent="0.25">
      <c r="A3287">
        <v>3693</v>
      </c>
      <c r="B3287" s="2">
        <v>1</v>
      </c>
      <c r="E3287" s="3">
        <v>4</v>
      </c>
    </row>
    <row r="3288" spans="1:5" x14ac:dyDescent="0.25">
      <c r="A3288">
        <v>3694</v>
      </c>
      <c r="B3288" s="2">
        <v>1</v>
      </c>
      <c r="E3288" s="3">
        <v>4</v>
      </c>
    </row>
    <row r="3289" spans="1:5" x14ac:dyDescent="0.25">
      <c r="A3289">
        <v>3695</v>
      </c>
      <c r="B3289" s="2">
        <v>1</v>
      </c>
      <c r="E3289" s="3">
        <v>4</v>
      </c>
    </row>
    <row r="3290" spans="1:5" x14ac:dyDescent="0.25">
      <c r="A3290">
        <v>3696</v>
      </c>
      <c r="B3290" s="2">
        <v>1</v>
      </c>
      <c r="E3290" s="3">
        <v>4</v>
      </c>
    </row>
    <row r="3291" spans="1:5" x14ac:dyDescent="0.25">
      <c r="A3291">
        <v>3697</v>
      </c>
      <c r="B3291" s="2">
        <v>1</v>
      </c>
    </row>
    <row r="3292" spans="1:5" x14ac:dyDescent="0.25">
      <c r="A3292">
        <v>3698</v>
      </c>
      <c r="B3292" s="2">
        <v>1</v>
      </c>
    </row>
    <row r="3293" spans="1:5" x14ac:dyDescent="0.25">
      <c r="A3293">
        <v>3699</v>
      </c>
      <c r="B3293" s="2">
        <v>1</v>
      </c>
    </row>
    <row r="3294" spans="1:5" x14ac:dyDescent="0.25">
      <c r="A3294">
        <v>3700</v>
      </c>
      <c r="B3294" s="2">
        <v>1</v>
      </c>
      <c r="C3294" s="5">
        <v>2</v>
      </c>
    </row>
    <row r="3295" spans="1:5" x14ac:dyDescent="0.25">
      <c r="A3295">
        <v>3701</v>
      </c>
      <c r="B3295" s="2">
        <v>1</v>
      </c>
      <c r="C3295" s="5">
        <v>2</v>
      </c>
    </row>
    <row r="3296" spans="1:5" x14ac:dyDescent="0.25">
      <c r="A3296">
        <v>3702</v>
      </c>
      <c r="B3296" s="2">
        <v>1</v>
      </c>
      <c r="C3296" s="5">
        <v>2</v>
      </c>
    </row>
    <row r="3297" spans="1:5" x14ac:dyDescent="0.25">
      <c r="A3297">
        <v>3703</v>
      </c>
      <c r="B3297" s="2">
        <v>1</v>
      </c>
      <c r="C3297" s="5">
        <v>2</v>
      </c>
    </row>
    <row r="3298" spans="1:5" x14ac:dyDescent="0.25">
      <c r="A3298">
        <v>3704</v>
      </c>
      <c r="C3298" s="5">
        <v>2</v>
      </c>
    </row>
    <row r="3299" spans="1:5" x14ac:dyDescent="0.25">
      <c r="A3299">
        <v>3705</v>
      </c>
      <c r="C3299" s="5">
        <v>2</v>
      </c>
    </row>
    <row r="3300" spans="1:5" x14ac:dyDescent="0.25">
      <c r="A3300">
        <v>3706</v>
      </c>
      <c r="C3300" s="5">
        <v>2</v>
      </c>
    </row>
    <row r="3301" spans="1:5" x14ac:dyDescent="0.25">
      <c r="A3301">
        <v>3707</v>
      </c>
      <c r="C3301" s="5">
        <v>2</v>
      </c>
      <c r="D3301" s="4">
        <v>3</v>
      </c>
    </row>
    <row r="3302" spans="1:5" x14ac:dyDescent="0.25">
      <c r="A3302">
        <v>3708</v>
      </c>
      <c r="C3302" s="5">
        <v>2</v>
      </c>
      <c r="D3302" s="4">
        <v>3</v>
      </c>
    </row>
    <row r="3303" spans="1:5" x14ac:dyDescent="0.25">
      <c r="A3303">
        <v>3709</v>
      </c>
      <c r="C3303" s="5">
        <v>2</v>
      </c>
      <c r="D3303" s="4">
        <v>3</v>
      </c>
    </row>
    <row r="3304" spans="1:5" x14ac:dyDescent="0.25">
      <c r="A3304">
        <v>3710</v>
      </c>
      <c r="C3304" s="5">
        <v>2</v>
      </c>
      <c r="D3304" s="4">
        <v>3</v>
      </c>
    </row>
    <row r="3305" spans="1:5" x14ac:dyDescent="0.25">
      <c r="A3305">
        <v>3711</v>
      </c>
      <c r="D3305" s="4">
        <v>3</v>
      </c>
      <c r="E3305" s="3">
        <v>4</v>
      </c>
    </row>
    <row r="3306" spans="1:5" x14ac:dyDescent="0.25">
      <c r="A3306">
        <v>3712</v>
      </c>
      <c r="D3306" s="4">
        <v>3</v>
      </c>
      <c r="E3306" s="3">
        <v>4</v>
      </c>
    </row>
    <row r="3307" spans="1:5" x14ac:dyDescent="0.25">
      <c r="A3307">
        <v>3713</v>
      </c>
      <c r="D3307" s="4">
        <v>3</v>
      </c>
      <c r="E3307" s="3">
        <v>4</v>
      </c>
    </row>
    <row r="3308" spans="1:5" x14ac:dyDescent="0.25">
      <c r="A3308">
        <v>3714</v>
      </c>
      <c r="D3308" s="4">
        <v>3</v>
      </c>
      <c r="E3308" s="3">
        <v>4</v>
      </c>
    </row>
    <row r="3309" spans="1:5" x14ac:dyDescent="0.25">
      <c r="A3309">
        <v>3715</v>
      </c>
      <c r="D3309" s="4">
        <v>3</v>
      </c>
      <c r="E3309" s="3">
        <v>4</v>
      </c>
    </row>
    <row r="3310" spans="1:5" x14ac:dyDescent="0.25">
      <c r="A3310">
        <v>3716</v>
      </c>
      <c r="B3310" s="2">
        <v>1</v>
      </c>
      <c r="D3310" s="4">
        <v>3</v>
      </c>
      <c r="E3310" s="3">
        <v>4</v>
      </c>
    </row>
    <row r="3311" spans="1:5" x14ac:dyDescent="0.25">
      <c r="A3311">
        <v>3717</v>
      </c>
      <c r="B3311" s="2">
        <v>1</v>
      </c>
      <c r="D3311" s="4">
        <v>3</v>
      </c>
      <c r="E3311" s="3">
        <v>4</v>
      </c>
    </row>
    <row r="3312" spans="1:5" x14ac:dyDescent="0.25">
      <c r="A3312">
        <v>3718</v>
      </c>
      <c r="B3312" s="2">
        <v>1</v>
      </c>
      <c r="D3312" s="4">
        <v>3</v>
      </c>
      <c r="E3312" s="3">
        <v>4</v>
      </c>
    </row>
    <row r="3313" spans="1:5" x14ac:dyDescent="0.25">
      <c r="A3313">
        <v>3719</v>
      </c>
      <c r="B3313" s="2">
        <v>1</v>
      </c>
      <c r="E3313" s="3">
        <v>4</v>
      </c>
    </row>
    <row r="3314" spans="1:5" x14ac:dyDescent="0.25">
      <c r="A3314">
        <v>3720</v>
      </c>
      <c r="B3314" s="2">
        <v>1</v>
      </c>
      <c r="E3314" s="3">
        <v>4</v>
      </c>
    </row>
    <row r="3315" spans="1:5" x14ac:dyDescent="0.25">
      <c r="A3315">
        <v>3721</v>
      </c>
      <c r="B3315" s="2">
        <v>1</v>
      </c>
      <c r="E3315" s="3">
        <v>4</v>
      </c>
    </row>
    <row r="3316" spans="1:5" x14ac:dyDescent="0.25">
      <c r="A3316">
        <v>3722</v>
      </c>
      <c r="B3316" s="2">
        <v>1</v>
      </c>
      <c r="E3316" s="3">
        <v>4</v>
      </c>
    </row>
    <row r="3317" spans="1:5" x14ac:dyDescent="0.25">
      <c r="A3317">
        <v>3723</v>
      </c>
      <c r="B3317" s="2">
        <v>1</v>
      </c>
      <c r="E3317" s="3">
        <v>4</v>
      </c>
    </row>
    <row r="3318" spans="1:5" x14ac:dyDescent="0.25">
      <c r="A3318">
        <v>3724</v>
      </c>
      <c r="B3318" s="2">
        <v>1</v>
      </c>
      <c r="E3318" s="3">
        <v>4</v>
      </c>
    </row>
    <row r="3319" spans="1:5" x14ac:dyDescent="0.25">
      <c r="A3319">
        <v>3725</v>
      </c>
      <c r="B3319" s="2">
        <v>1</v>
      </c>
    </row>
    <row r="3320" spans="1:5" x14ac:dyDescent="0.25">
      <c r="A3320">
        <v>3726</v>
      </c>
      <c r="B3320" s="2">
        <v>1</v>
      </c>
    </row>
    <row r="3321" spans="1:5" x14ac:dyDescent="0.25">
      <c r="A3321">
        <v>3727</v>
      </c>
      <c r="B3321" s="2">
        <v>1</v>
      </c>
      <c r="C3321" s="5">
        <v>2</v>
      </c>
    </row>
    <row r="3322" spans="1:5" x14ac:dyDescent="0.25">
      <c r="A3322">
        <v>3728</v>
      </c>
      <c r="B3322" s="2">
        <v>1</v>
      </c>
      <c r="C3322" s="5">
        <v>2</v>
      </c>
    </row>
    <row r="3323" spans="1:5" x14ac:dyDescent="0.25">
      <c r="A3323">
        <v>3729</v>
      </c>
      <c r="B3323" s="2">
        <v>1</v>
      </c>
      <c r="C3323" s="5">
        <v>2</v>
      </c>
    </row>
    <row r="3324" spans="1:5" x14ac:dyDescent="0.25">
      <c r="A3324">
        <v>3730</v>
      </c>
      <c r="B3324" s="2">
        <v>1</v>
      </c>
      <c r="C3324" s="5">
        <v>2</v>
      </c>
    </row>
    <row r="3325" spans="1:5" x14ac:dyDescent="0.25">
      <c r="A3325">
        <v>3731</v>
      </c>
      <c r="C3325" s="5">
        <v>2</v>
      </c>
    </row>
    <row r="3326" spans="1:5" x14ac:dyDescent="0.25">
      <c r="A3326">
        <v>3732</v>
      </c>
      <c r="C3326" s="5">
        <v>2</v>
      </c>
    </row>
    <row r="3327" spans="1:5" x14ac:dyDescent="0.25">
      <c r="A3327">
        <v>3733</v>
      </c>
      <c r="C3327" s="5">
        <v>2</v>
      </c>
      <c r="D3327" s="4">
        <v>3</v>
      </c>
    </row>
    <row r="3328" spans="1:5" x14ac:dyDescent="0.25">
      <c r="A3328">
        <v>3734</v>
      </c>
      <c r="C3328" s="5">
        <v>2</v>
      </c>
      <c r="D3328" s="4">
        <v>3</v>
      </c>
    </row>
    <row r="3329" spans="1:5" x14ac:dyDescent="0.25">
      <c r="A3329">
        <v>3735</v>
      </c>
      <c r="C3329" s="5">
        <v>2</v>
      </c>
      <c r="D3329" s="4">
        <v>3</v>
      </c>
    </row>
    <row r="3330" spans="1:5" x14ac:dyDescent="0.25">
      <c r="A3330">
        <v>3736</v>
      </c>
      <c r="C3330" s="5">
        <v>2</v>
      </c>
      <c r="D3330" s="4">
        <v>3</v>
      </c>
    </row>
    <row r="3331" spans="1:5" x14ac:dyDescent="0.25">
      <c r="A3331">
        <v>3737</v>
      </c>
      <c r="C3331" s="5">
        <v>2</v>
      </c>
      <c r="D3331" s="4">
        <v>3</v>
      </c>
    </row>
    <row r="3332" spans="1:5" x14ac:dyDescent="0.25">
      <c r="A3332">
        <v>3738</v>
      </c>
      <c r="C3332" s="5">
        <v>2</v>
      </c>
      <c r="D3332" s="4">
        <v>3</v>
      </c>
    </row>
    <row r="3333" spans="1:5" x14ac:dyDescent="0.25">
      <c r="A3333">
        <v>3739</v>
      </c>
      <c r="C3333" s="5">
        <v>2</v>
      </c>
      <c r="D3333" s="4">
        <v>3</v>
      </c>
      <c r="E3333" s="3">
        <v>4</v>
      </c>
    </row>
    <row r="3334" spans="1:5" x14ac:dyDescent="0.25">
      <c r="A3334">
        <v>3740</v>
      </c>
      <c r="D3334" s="4">
        <v>3</v>
      </c>
      <c r="E3334" s="3">
        <v>4</v>
      </c>
    </row>
    <row r="3335" spans="1:5" x14ac:dyDescent="0.25">
      <c r="A3335">
        <v>3741</v>
      </c>
      <c r="D3335" s="4">
        <v>3</v>
      </c>
      <c r="E3335" s="3">
        <v>4</v>
      </c>
    </row>
    <row r="3336" spans="1:5" x14ac:dyDescent="0.25">
      <c r="A3336">
        <v>3742</v>
      </c>
      <c r="D3336" s="4">
        <v>3</v>
      </c>
      <c r="E3336" s="3">
        <v>4</v>
      </c>
    </row>
    <row r="3337" spans="1:5" x14ac:dyDescent="0.25">
      <c r="A3337">
        <v>3743</v>
      </c>
      <c r="D3337" s="4">
        <v>3</v>
      </c>
      <c r="E3337" s="3">
        <v>4</v>
      </c>
    </row>
    <row r="3338" spans="1:5" x14ac:dyDescent="0.25">
      <c r="A3338">
        <v>3744</v>
      </c>
      <c r="B3338" s="2">
        <v>1</v>
      </c>
      <c r="D3338" s="4">
        <v>3</v>
      </c>
      <c r="E3338" s="3">
        <v>4</v>
      </c>
    </row>
    <row r="3339" spans="1:5" x14ac:dyDescent="0.25">
      <c r="A3339">
        <v>3745</v>
      </c>
      <c r="B3339" s="2">
        <v>1</v>
      </c>
      <c r="D3339" s="4">
        <v>3</v>
      </c>
      <c r="E3339" s="3">
        <v>4</v>
      </c>
    </row>
    <row r="3340" spans="1:5" x14ac:dyDescent="0.25">
      <c r="A3340">
        <v>3746</v>
      </c>
      <c r="B3340" s="2">
        <v>1</v>
      </c>
      <c r="E3340" s="3">
        <v>4</v>
      </c>
    </row>
    <row r="3341" spans="1:5" x14ac:dyDescent="0.25">
      <c r="A3341">
        <v>3747</v>
      </c>
      <c r="B3341" s="2">
        <v>1</v>
      </c>
      <c r="E3341" s="3">
        <v>4</v>
      </c>
    </row>
    <row r="3342" spans="1:5" x14ac:dyDescent="0.25">
      <c r="A3342">
        <v>3748</v>
      </c>
      <c r="B3342" s="2">
        <v>1</v>
      </c>
      <c r="E3342" s="3">
        <v>4</v>
      </c>
    </row>
    <row r="3343" spans="1:5" x14ac:dyDescent="0.25">
      <c r="A3343">
        <v>3749</v>
      </c>
      <c r="B3343" s="2">
        <v>1</v>
      </c>
      <c r="E3343" s="3">
        <v>4</v>
      </c>
    </row>
    <row r="3344" spans="1:5" x14ac:dyDescent="0.25">
      <c r="A3344">
        <v>3750</v>
      </c>
      <c r="B3344" s="2">
        <v>1</v>
      </c>
      <c r="E3344" s="3">
        <v>4</v>
      </c>
    </row>
    <row r="3345" spans="1:6" x14ac:dyDescent="0.25">
      <c r="A3345">
        <v>3751</v>
      </c>
      <c r="B3345" s="2">
        <v>1</v>
      </c>
      <c r="E3345" s="3">
        <v>4</v>
      </c>
      <c r="F3345" t="s">
        <v>22</v>
      </c>
    </row>
    <row r="3346" spans="1:6" x14ac:dyDescent="0.25">
      <c r="A3346">
        <v>3783</v>
      </c>
    </row>
    <row r="3347" spans="1:6" x14ac:dyDescent="0.25">
      <c r="A3347">
        <v>3784</v>
      </c>
    </row>
    <row r="3348" spans="1:6" x14ac:dyDescent="0.25">
      <c r="A3348">
        <v>3785</v>
      </c>
      <c r="F3348" t="s">
        <v>22</v>
      </c>
    </row>
    <row r="3349" spans="1:6" x14ac:dyDescent="0.25">
      <c r="A3349">
        <v>3786</v>
      </c>
      <c r="C3349" s="5">
        <v>2</v>
      </c>
      <c r="D3349" s="4">
        <v>3</v>
      </c>
    </row>
    <row r="3350" spans="1:6" x14ac:dyDescent="0.25">
      <c r="A3350">
        <v>3787</v>
      </c>
      <c r="C3350" s="5">
        <v>2</v>
      </c>
      <c r="D3350" s="4">
        <v>3</v>
      </c>
    </row>
    <row r="3351" spans="1:6" x14ac:dyDescent="0.25">
      <c r="A3351">
        <v>3788</v>
      </c>
      <c r="C3351" s="5">
        <v>2</v>
      </c>
      <c r="D3351" s="4">
        <v>3</v>
      </c>
    </row>
    <row r="3352" spans="1:6" x14ac:dyDescent="0.25">
      <c r="A3352">
        <v>3789</v>
      </c>
      <c r="C3352" s="5">
        <v>2</v>
      </c>
      <c r="D3352" s="4">
        <v>3</v>
      </c>
    </row>
    <row r="3353" spans="1:6" x14ac:dyDescent="0.25">
      <c r="A3353">
        <v>3790</v>
      </c>
      <c r="C3353" s="5">
        <v>2</v>
      </c>
      <c r="D3353" s="4">
        <v>3</v>
      </c>
    </row>
    <row r="3354" spans="1:6" x14ac:dyDescent="0.25">
      <c r="A3354">
        <v>3791</v>
      </c>
      <c r="C3354" s="5">
        <v>2</v>
      </c>
      <c r="D3354" s="4">
        <v>3</v>
      </c>
    </row>
    <row r="3355" spans="1:6" x14ac:dyDescent="0.25">
      <c r="A3355">
        <v>3792</v>
      </c>
      <c r="C3355" s="5">
        <v>2</v>
      </c>
      <c r="D3355" s="4">
        <v>3</v>
      </c>
    </row>
    <row r="3356" spans="1:6" x14ac:dyDescent="0.25">
      <c r="A3356">
        <v>3793</v>
      </c>
      <c r="C3356" s="5">
        <v>2</v>
      </c>
      <c r="D3356" s="4">
        <v>3</v>
      </c>
    </row>
    <row r="3357" spans="1:6" x14ac:dyDescent="0.25">
      <c r="A3357">
        <v>3794</v>
      </c>
      <c r="C3357" s="5">
        <v>2</v>
      </c>
      <c r="D3357" s="4">
        <v>3</v>
      </c>
    </row>
    <row r="3358" spans="1:6" x14ac:dyDescent="0.25">
      <c r="A3358">
        <v>3795</v>
      </c>
      <c r="C3358" s="5">
        <v>2</v>
      </c>
      <c r="D3358" s="4">
        <v>3</v>
      </c>
    </row>
    <row r="3359" spans="1:6" x14ac:dyDescent="0.25">
      <c r="A3359">
        <v>3796</v>
      </c>
      <c r="C3359" s="5">
        <v>2</v>
      </c>
      <c r="D3359" s="4">
        <v>3</v>
      </c>
    </row>
    <row r="3360" spans="1:6" x14ac:dyDescent="0.25">
      <c r="A3360">
        <v>3797</v>
      </c>
      <c r="C3360" s="5">
        <v>2</v>
      </c>
      <c r="D3360" s="4">
        <v>3</v>
      </c>
    </row>
    <row r="3361" spans="1:5" x14ac:dyDescent="0.25">
      <c r="A3361">
        <v>3798</v>
      </c>
      <c r="C3361" s="5">
        <v>2</v>
      </c>
      <c r="D3361" s="4">
        <v>3</v>
      </c>
    </row>
    <row r="3362" spans="1:5" x14ac:dyDescent="0.25">
      <c r="A3362">
        <v>3799</v>
      </c>
      <c r="C3362" s="5">
        <v>2</v>
      </c>
      <c r="D3362" s="4">
        <v>3</v>
      </c>
    </row>
    <row r="3363" spans="1:5" x14ac:dyDescent="0.25">
      <c r="A3363">
        <v>3800</v>
      </c>
      <c r="C3363" s="5">
        <v>2</v>
      </c>
      <c r="D3363" s="4">
        <v>3</v>
      </c>
    </row>
    <row r="3364" spans="1:5" x14ac:dyDescent="0.25">
      <c r="A3364">
        <v>3801</v>
      </c>
      <c r="C3364" s="5">
        <v>2</v>
      </c>
      <c r="D3364" s="4">
        <v>3</v>
      </c>
    </row>
    <row r="3365" spans="1:5" x14ac:dyDescent="0.25">
      <c r="A3365">
        <v>3802</v>
      </c>
      <c r="C3365" s="5">
        <v>2</v>
      </c>
      <c r="D3365" s="4">
        <v>3</v>
      </c>
      <c r="E3365" s="3">
        <v>4</v>
      </c>
    </row>
    <row r="3366" spans="1:5" x14ac:dyDescent="0.25">
      <c r="A3366">
        <v>3803</v>
      </c>
      <c r="B3366" s="2">
        <v>1</v>
      </c>
      <c r="E3366" s="3">
        <v>4</v>
      </c>
    </row>
    <row r="3367" spans="1:5" x14ac:dyDescent="0.25">
      <c r="A3367">
        <v>3804</v>
      </c>
      <c r="B3367" s="2">
        <v>1</v>
      </c>
      <c r="E3367" s="3">
        <v>4</v>
      </c>
    </row>
    <row r="3368" spans="1:5" x14ac:dyDescent="0.25">
      <c r="A3368">
        <v>3805</v>
      </c>
      <c r="B3368" s="2">
        <v>1</v>
      </c>
      <c r="E3368" s="3">
        <v>4</v>
      </c>
    </row>
    <row r="3369" spans="1:5" x14ac:dyDescent="0.25">
      <c r="A3369">
        <v>3806</v>
      </c>
      <c r="B3369" s="2">
        <v>1</v>
      </c>
      <c r="E3369" s="3">
        <v>4</v>
      </c>
    </row>
    <row r="3370" spans="1:5" x14ac:dyDescent="0.25">
      <c r="A3370">
        <v>3807</v>
      </c>
      <c r="B3370" s="2">
        <v>1</v>
      </c>
      <c r="E3370" s="3">
        <v>4</v>
      </c>
    </row>
    <row r="3371" spans="1:5" x14ac:dyDescent="0.25">
      <c r="A3371">
        <v>3808</v>
      </c>
      <c r="B3371" s="2">
        <v>1</v>
      </c>
      <c r="E3371" s="3">
        <v>4</v>
      </c>
    </row>
    <row r="3372" spans="1:5" x14ac:dyDescent="0.25">
      <c r="A3372">
        <v>3809</v>
      </c>
      <c r="B3372" s="2">
        <v>1</v>
      </c>
      <c r="E3372" s="3">
        <v>4</v>
      </c>
    </row>
    <row r="3373" spans="1:5" x14ac:dyDescent="0.25">
      <c r="A3373">
        <v>3810</v>
      </c>
      <c r="B3373" s="2">
        <v>1</v>
      </c>
      <c r="E3373" s="3">
        <v>4</v>
      </c>
    </row>
    <row r="3374" spans="1:5" x14ac:dyDescent="0.25">
      <c r="A3374">
        <v>3811</v>
      </c>
      <c r="B3374" s="2">
        <v>1</v>
      </c>
      <c r="E3374" s="3">
        <v>4</v>
      </c>
    </row>
    <row r="3375" spans="1:5" x14ac:dyDescent="0.25">
      <c r="A3375">
        <v>3812</v>
      </c>
      <c r="B3375" s="2">
        <v>1</v>
      </c>
      <c r="E3375" s="3">
        <v>4</v>
      </c>
    </row>
    <row r="3376" spans="1:5" x14ac:dyDescent="0.25">
      <c r="A3376">
        <v>3813</v>
      </c>
      <c r="B3376" s="2">
        <v>1</v>
      </c>
      <c r="E3376" s="3">
        <v>4</v>
      </c>
    </row>
    <row r="3377" spans="1:5" x14ac:dyDescent="0.25">
      <c r="A3377">
        <v>3814</v>
      </c>
      <c r="B3377" s="2">
        <v>1</v>
      </c>
      <c r="E3377" s="3">
        <v>4</v>
      </c>
    </row>
    <row r="3378" spans="1:5" x14ac:dyDescent="0.25">
      <c r="A3378">
        <v>3815</v>
      </c>
      <c r="B3378" s="2">
        <v>1</v>
      </c>
      <c r="E3378" s="3">
        <v>4</v>
      </c>
    </row>
    <row r="3379" spans="1:5" x14ac:dyDescent="0.25">
      <c r="A3379">
        <v>3816</v>
      </c>
      <c r="B3379" s="2">
        <v>1</v>
      </c>
      <c r="E3379" s="3">
        <v>4</v>
      </c>
    </row>
    <row r="3380" spans="1:5" x14ac:dyDescent="0.25">
      <c r="A3380">
        <v>3817</v>
      </c>
      <c r="B3380" s="2">
        <v>1</v>
      </c>
      <c r="E3380" s="3">
        <v>4</v>
      </c>
    </row>
    <row r="3381" spans="1:5" x14ac:dyDescent="0.25">
      <c r="A3381">
        <v>3818</v>
      </c>
      <c r="B3381" s="2">
        <v>1</v>
      </c>
      <c r="E3381" s="3">
        <v>4</v>
      </c>
    </row>
    <row r="3382" spans="1:5" x14ac:dyDescent="0.25">
      <c r="A3382">
        <v>3819</v>
      </c>
      <c r="B3382" s="2">
        <v>1</v>
      </c>
      <c r="C3382" s="5">
        <v>2</v>
      </c>
    </row>
    <row r="3383" spans="1:5" x14ac:dyDescent="0.25">
      <c r="A3383">
        <v>3820</v>
      </c>
      <c r="C3383" s="5">
        <v>2</v>
      </c>
    </row>
    <row r="3384" spans="1:5" x14ac:dyDescent="0.25">
      <c r="A3384">
        <v>3821</v>
      </c>
      <c r="C3384" s="5">
        <v>2</v>
      </c>
      <c r="D3384" s="4">
        <v>3</v>
      </c>
    </row>
    <row r="3385" spans="1:5" x14ac:dyDescent="0.25">
      <c r="A3385">
        <v>3822</v>
      </c>
      <c r="C3385" s="5">
        <v>2</v>
      </c>
      <c r="D3385" s="4">
        <v>3</v>
      </c>
    </row>
    <row r="3386" spans="1:5" x14ac:dyDescent="0.25">
      <c r="A3386">
        <v>3823</v>
      </c>
      <c r="C3386" s="5">
        <v>2</v>
      </c>
      <c r="D3386" s="4">
        <v>3</v>
      </c>
    </row>
    <row r="3387" spans="1:5" x14ac:dyDescent="0.25">
      <c r="A3387">
        <v>3824</v>
      </c>
      <c r="C3387" s="5">
        <v>2</v>
      </c>
      <c r="D3387" s="4">
        <v>3</v>
      </c>
    </row>
    <row r="3388" spans="1:5" x14ac:dyDescent="0.25">
      <c r="A3388">
        <v>3825</v>
      </c>
      <c r="C3388" s="5">
        <v>2</v>
      </c>
      <c r="D3388" s="4">
        <v>3</v>
      </c>
    </row>
    <row r="3389" spans="1:5" x14ac:dyDescent="0.25">
      <c r="A3389">
        <v>3826</v>
      </c>
      <c r="C3389" s="5">
        <v>2</v>
      </c>
      <c r="D3389" s="4">
        <v>3</v>
      </c>
    </row>
    <row r="3390" spans="1:5" x14ac:dyDescent="0.25">
      <c r="A3390">
        <v>3827</v>
      </c>
      <c r="C3390" s="5">
        <v>2</v>
      </c>
      <c r="D3390" s="4">
        <v>3</v>
      </c>
    </row>
    <row r="3391" spans="1:5" x14ac:dyDescent="0.25">
      <c r="A3391">
        <v>3828</v>
      </c>
      <c r="C3391" s="5">
        <v>2</v>
      </c>
      <c r="D3391" s="4">
        <v>3</v>
      </c>
    </row>
    <row r="3392" spans="1:5" x14ac:dyDescent="0.25">
      <c r="A3392">
        <v>3829</v>
      </c>
      <c r="C3392" s="5">
        <v>2</v>
      </c>
      <c r="D3392" s="4">
        <v>3</v>
      </c>
    </row>
    <row r="3393" spans="1:5" x14ac:dyDescent="0.25">
      <c r="A3393">
        <v>3830</v>
      </c>
      <c r="C3393" s="5">
        <v>2</v>
      </c>
      <c r="D3393" s="4">
        <v>3</v>
      </c>
    </row>
    <row r="3394" spans="1:5" x14ac:dyDescent="0.25">
      <c r="A3394">
        <v>3831</v>
      </c>
      <c r="C3394" s="5">
        <v>2</v>
      </c>
      <c r="D3394" s="4">
        <v>3</v>
      </c>
    </row>
    <row r="3395" spans="1:5" x14ac:dyDescent="0.25">
      <c r="A3395">
        <v>3832</v>
      </c>
      <c r="C3395" s="5">
        <v>2</v>
      </c>
      <c r="D3395" s="4">
        <v>3</v>
      </c>
      <c r="E3395" s="3">
        <v>4</v>
      </c>
    </row>
    <row r="3396" spans="1:5" x14ac:dyDescent="0.25">
      <c r="A3396">
        <v>3833</v>
      </c>
      <c r="D3396" s="4">
        <v>3</v>
      </c>
      <c r="E3396" s="3">
        <v>4</v>
      </c>
    </row>
    <row r="3397" spans="1:5" x14ac:dyDescent="0.25">
      <c r="A3397">
        <v>3834</v>
      </c>
      <c r="D3397" s="4">
        <v>3</v>
      </c>
      <c r="E3397" s="3">
        <v>4</v>
      </c>
    </row>
    <row r="3398" spans="1:5" x14ac:dyDescent="0.25">
      <c r="A3398">
        <v>3835</v>
      </c>
      <c r="D3398" s="4">
        <v>3</v>
      </c>
      <c r="E3398" s="3">
        <v>4</v>
      </c>
    </row>
    <row r="3399" spans="1:5" x14ac:dyDescent="0.25">
      <c r="A3399">
        <v>3836</v>
      </c>
      <c r="B3399" s="2">
        <v>1</v>
      </c>
      <c r="E3399" s="3">
        <v>4</v>
      </c>
    </row>
    <row r="3400" spans="1:5" x14ac:dyDescent="0.25">
      <c r="A3400">
        <v>3837</v>
      </c>
      <c r="B3400" s="2">
        <v>1</v>
      </c>
      <c r="E3400" s="3">
        <v>4</v>
      </c>
    </row>
    <row r="3401" spans="1:5" x14ac:dyDescent="0.25">
      <c r="A3401">
        <v>3838</v>
      </c>
      <c r="B3401" s="2">
        <v>1</v>
      </c>
      <c r="E3401" s="3">
        <v>4</v>
      </c>
    </row>
    <row r="3402" spans="1:5" x14ac:dyDescent="0.25">
      <c r="A3402">
        <v>3839</v>
      </c>
      <c r="B3402" s="2">
        <v>1</v>
      </c>
      <c r="E3402" s="3">
        <v>4</v>
      </c>
    </row>
    <row r="3403" spans="1:5" x14ac:dyDescent="0.25">
      <c r="A3403">
        <v>3840</v>
      </c>
      <c r="B3403" s="2">
        <v>1</v>
      </c>
      <c r="E3403" s="3">
        <v>4</v>
      </c>
    </row>
    <row r="3404" spans="1:5" x14ac:dyDescent="0.25">
      <c r="A3404">
        <v>3841</v>
      </c>
      <c r="B3404" s="2">
        <v>1</v>
      </c>
      <c r="E3404" s="3">
        <v>4</v>
      </c>
    </row>
    <row r="3405" spans="1:5" x14ac:dyDescent="0.25">
      <c r="A3405">
        <v>3842</v>
      </c>
      <c r="B3405" s="2">
        <v>1</v>
      </c>
      <c r="E3405" s="3">
        <v>4</v>
      </c>
    </row>
    <row r="3406" spans="1:5" x14ac:dyDescent="0.25">
      <c r="A3406">
        <v>3843</v>
      </c>
      <c r="B3406" s="2">
        <v>1</v>
      </c>
      <c r="E3406" s="3">
        <v>4</v>
      </c>
    </row>
    <row r="3407" spans="1:5" x14ac:dyDescent="0.25">
      <c r="A3407">
        <v>3844</v>
      </c>
      <c r="B3407" s="2">
        <v>1</v>
      </c>
      <c r="E3407" s="3">
        <v>4</v>
      </c>
    </row>
    <row r="3408" spans="1:5" x14ac:dyDescent="0.25">
      <c r="A3408">
        <v>3845</v>
      </c>
      <c r="B3408" s="2">
        <v>1</v>
      </c>
      <c r="E3408" s="3">
        <v>4</v>
      </c>
    </row>
    <row r="3409" spans="1:5" x14ac:dyDescent="0.25">
      <c r="A3409">
        <v>3846</v>
      </c>
      <c r="B3409" s="2">
        <v>1</v>
      </c>
      <c r="E3409" s="3">
        <v>4</v>
      </c>
    </row>
    <row r="3410" spans="1:5" x14ac:dyDescent="0.25">
      <c r="A3410">
        <v>3847</v>
      </c>
      <c r="B3410" s="2">
        <v>1</v>
      </c>
    </row>
    <row r="3411" spans="1:5" x14ac:dyDescent="0.25">
      <c r="A3411">
        <v>3848</v>
      </c>
      <c r="B3411" s="2">
        <v>1</v>
      </c>
    </row>
    <row r="3412" spans="1:5" x14ac:dyDescent="0.25">
      <c r="A3412">
        <v>3849</v>
      </c>
      <c r="B3412" s="2">
        <v>1</v>
      </c>
    </row>
    <row r="3413" spans="1:5" x14ac:dyDescent="0.25">
      <c r="A3413">
        <v>3850</v>
      </c>
      <c r="B3413" s="2">
        <v>1</v>
      </c>
      <c r="D3413" s="4">
        <v>3</v>
      </c>
    </row>
    <row r="3414" spans="1:5" x14ac:dyDescent="0.25">
      <c r="A3414">
        <v>3851</v>
      </c>
      <c r="C3414" s="5">
        <v>2</v>
      </c>
      <c r="D3414" s="4">
        <v>3</v>
      </c>
    </row>
    <row r="3415" spans="1:5" x14ac:dyDescent="0.25">
      <c r="A3415">
        <v>3852</v>
      </c>
      <c r="C3415" s="5">
        <v>2</v>
      </c>
      <c r="D3415" s="4">
        <v>3</v>
      </c>
    </row>
    <row r="3416" spans="1:5" x14ac:dyDescent="0.25">
      <c r="A3416">
        <v>3853</v>
      </c>
      <c r="C3416" s="5">
        <v>2</v>
      </c>
      <c r="D3416" s="4">
        <v>3</v>
      </c>
    </row>
    <row r="3417" spans="1:5" x14ac:dyDescent="0.25">
      <c r="A3417">
        <v>3854</v>
      </c>
      <c r="C3417" s="5">
        <v>2</v>
      </c>
      <c r="D3417" s="4">
        <v>3</v>
      </c>
    </row>
    <row r="3418" spans="1:5" x14ac:dyDescent="0.25">
      <c r="A3418">
        <v>3855</v>
      </c>
      <c r="C3418" s="5">
        <v>2</v>
      </c>
      <c r="D3418" s="4">
        <v>3</v>
      </c>
    </row>
    <row r="3419" spans="1:5" x14ac:dyDescent="0.25">
      <c r="A3419">
        <v>3856</v>
      </c>
      <c r="C3419" s="5">
        <v>2</v>
      </c>
      <c r="D3419" s="4">
        <v>3</v>
      </c>
    </row>
    <row r="3420" spans="1:5" x14ac:dyDescent="0.25">
      <c r="A3420">
        <v>3857</v>
      </c>
      <c r="C3420" s="5">
        <v>2</v>
      </c>
      <c r="D3420" s="4">
        <v>3</v>
      </c>
    </row>
    <row r="3421" spans="1:5" x14ac:dyDescent="0.25">
      <c r="A3421">
        <v>3858</v>
      </c>
      <c r="C3421" s="5">
        <v>2</v>
      </c>
      <c r="D3421" s="4">
        <v>3</v>
      </c>
    </row>
    <row r="3422" spans="1:5" x14ac:dyDescent="0.25">
      <c r="A3422">
        <v>3859</v>
      </c>
      <c r="C3422" s="5">
        <v>2</v>
      </c>
      <c r="D3422" s="4">
        <v>3</v>
      </c>
    </row>
    <row r="3423" spans="1:5" x14ac:dyDescent="0.25">
      <c r="A3423">
        <v>3860</v>
      </c>
      <c r="C3423" s="5">
        <v>2</v>
      </c>
      <c r="D3423" s="4">
        <v>3</v>
      </c>
    </row>
    <row r="3424" spans="1:5" x14ac:dyDescent="0.25">
      <c r="A3424">
        <v>3861</v>
      </c>
      <c r="C3424" s="5">
        <v>2</v>
      </c>
      <c r="D3424" s="4">
        <v>3</v>
      </c>
    </row>
    <row r="3425" spans="1:5" x14ac:dyDescent="0.25">
      <c r="A3425">
        <v>3862</v>
      </c>
      <c r="D3425" s="4">
        <v>3</v>
      </c>
    </row>
    <row r="3426" spans="1:5" x14ac:dyDescent="0.25">
      <c r="A3426">
        <v>3863</v>
      </c>
    </row>
    <row r="3427" spans="1:5" x14ac:dyDescent="0.25">
      <c r="A3427">
        <v>3864</v>
      </c>
      <c r="E3427" s="3">
        <v>4</v>
      </c>
    </row>
    <row r="3428" spans="1:5" x14ac:dyDescent="0.25">
      <c r="A3428">
        <v>3865</v>
      </c>
      <c r="E3428" s="3">
        <v>4</v>
      </c>
    </row>
    <row r="3429" spans="1:5" x14ac:dyDescent="0.25">
      <c r="A3429">
        <v>3866</v>
      </c>
      <c r="B3429" s="2">
        <v>1</v>
      </c>
      <c r="E3429" s="3">
        <v>4</v>
      </c>
    </row>
    <row r="3430" spans="1:5" x14ac:dyDescent="0.25">
      <c r="A3430">
        <v>3867</v>
      </c>
      <c r="B3430" s="2">
        <v>1</v>
      </c>
      <c r="E3430" s="3">
        <v>4</v>
      </c>
    </row>
    <row r="3431" spans="1:5" x14ac:dyDescent="0.25">
      <c r="A3431">
        <v>3868</v>
      </c>
      <c r="B3431" s="2">
        <v>1</v>
      </c>
      <c r="E3431" s="3">
        <v>4</v>
      </c>
    </row>
    <row r="3432" spans="1:5" x14ac:dyDescent="0.25">
      <c r="A3432">
        <v>3869</v>
      </c>
      <c r="B3432" s="2">
        <v>1</v>
      </c>
      <c r="E3432" s="3">
        <v>4</v>
      </c>
    </row>
    <row r="3433" spans="1:5" x14ac:dyDescent="0.25">
      <c r="A3433">
        <v>3870</v>
      </c>
      <c r="B3433" s="2">
        <v>1</v>
      </c>
      <c r="E3433" s="3">
        <v>4</v>
      </c>
    </row>
    <row r="3434" spans="1:5" x14ac:dyDescent="0.25">
      <c r="A3434">
        <v>3871</v>
      </c>
      <c r="B3434" s="2">
        <v>1</v>
      </c>
      <c r="E3434" s="3">
        <v>4</v>
      </c>
    </row>
    <row r="3435" spans="1:5" x14ac:dyDescent="0.25">
      <c r="A3435">
        <v>3872</v>
      </c>
      <c r="B3435" s="2">
        <v>1</v>
      </c>
      <c r="E3435" s="3">
        <v>4</v>
      </c>
    </row>
    <row r="3436" spans="1:5" x14ac:dyDescent="0.25">
      <c r="A3436">
        <v>3873</v>
      </c>
      <c r="B3436" s="2">
        <v>1</v>
      </c>
      <c r="E3436" s="3">
        <v>4</v>
      </c>
    </row>
    <row r="3437" spans="1:5" x14ac:dyDescent="0.25">
      <c r="A3437">
        <v>3874</v>
      </c>
      <c r="B3437" s="2">
        <v>1</v>
      </c>
      <c r="E3437" s="3">
        <v>4</v>
      </c>
    </row>
    <row r="3438" spans="1:5" x14ac:dyDescent="0.25">
      <c r="A3438">
        <v>3875</v>
      </c>
      <c r="B3438" s="2">
        <v>1</v>
      </c>
      <c r="E3438" s="3">
        <v>4</v>
      </c>
    </row>
    <row r="3439" spans="1:5" x14ac:dyDescent="0.25">
      <c r="A3439">
        <v>3876</v>
      </c>
      <c r="B3439" s="2">
        <v>1</v>
      </c>
    </row>
    <row r="3440" spans="1:5" x14ac:dyDescent="0.25">
      <c r="A3440">
        <v>3877</v>
      </c>
      <c r="B3440" s="2">
        <v>1</v>
      </c>
      <c r="C3440" s="5">
        <v>2</v>
      </c>
    </row>
    <row r="3441" spans="1:5" x14ac:dyDescent="0.25">
      <c r="A3441">
        <v>3878</v>
      </c>
      <c r="C3441" s="5">
        <v>2</v>
      </c>
    </row>
    <row r="3442" spans="1:5" x14ac:dyDescent="0.25">
      <c r="A3442">
        <v>3879</v>
      </c>
      <c r="C3442" s="5">
        <v>2</v>
      </c>
    </row>
    <row r="3443" spans="1:5" x14ac:dyDescent="0.25">
      <c r="A3443">
        <v>3880</v>
      </c>
      <c r="C3443" s="5">
        <v>2</v>
      </c>
      <c r="D3443" s="4">
        <v>3</v>
      </c>
    </row>
    <row r="3444" spans="1:5" x14ac:dyDescent="0.25">
      <c r="A3444">
        <v>3881</v>
      </c>
      <c r="C3444" s="5">
        <v>2</v>
      </c>
      <c r="D3444" s="4">
        <v>3</v>
      </c>
    </row>
    <row r="3445" spans="1:5" x14ac:dyDescent="0.25">
      <c r="A3445">
        <v>3882</v>
      </c>
      <c r="C3445" s="5">
        <v>2</v>
      </c>
      <c r="D3445" s="4">
        <v>3</v>
      </c>
    </row>
    <row r="3446" spans="1:5" x14ac:dyDescent="0.25">
      <c r="A3446">
        <v>3883</v>
      </c>
      <c r="C3446" s="5">
        <v>2</v>
      </c>
      <c r="D3446" s="4">
        <v>3</v>
      </c>
    </row>
    <row r="3447" spans="1:5" x14ac:dyDescent="0.25">
      <c r="A3447">
        <v>3884</v>
      </c>
      <c r="C3447" s="5">
        <v>2</v>
      </c>
      <c r="D3447" s="4">
        <v>3</v>
      </c>
    </row>
    <row r="3448" spans="1:5" x14ac:dyDescent="0.25">
      <c r="A3448">
        <v>3885</v>
      </c>
      <c r="C3448" s="5">
        <v>2</v>
      </c>
      <c r="D3448" s="4">
        <v>3</v>
      </c>
    </row>
    <row r="3449" spans="1:5" x14ac:dyDescent="0.25">
      <c r="A3449">
        <v>3886</v>
      </c>
      <c r="C3449" s="5">
        <v>2</v>
      </c>
      <c r="D3449" s="4">
        <v>3</v>
      </c>
    </row>
    <row r="3450" spans="1:5" x14ac:dyDescent="0.25">
      <c r="A3450">
        <v>3887</v>
      </c>
      <c r="C3450" s="5">
        <v>2</v>
      </c>
      <c r="D3450" s="4">
        <v>3</v>
      </c>
    </row>
    <row r="3451" spans="1:5" x14ac:dyDescent="0.25">
      <c r="A3451">
        <v>3888</v>
      </c>
      <c r="C3451" s="5">
        <v>2</v>
      </c>
      <c r="D3451" s="4">
        <v>3</v>
      </c>
    </row>
    <row r="3452" spans="1:5" x14ac:dyDescent="0.25">
      <c r="A3452">
        <v>3889</v>
      </c>
      <c r="D3452" s="4">
        <v>3</v>
      </c>
      <c r="E3452" s="3">
        <v>4</v>
      </c>
    </row>
    <row r="3453" spans="1:5" x14ac:dyDescent="0.25">
      <c r="A3453">
        <v>3890</v>
      </c>
      <c r="D3453" s="4">
        <v>3</v>
      </c>
      <c r="E3453" s="3">
        <v>4</v>
      </c>
    </row>
    <row r="3454" spans="1:5" x14ac:dyDescent="0.25">
      <c r="A3454">
        <v>3891</v>
      </c>
      <c r="D3454" s="4">
        <v>3</v>
      </c>
      <c r="E3454" s="3">
        <v>4</v>
      </c>
    </row>
    <row r="3455" spans="1:5" x14ac:dyDescent="0.25">
      <c r="A3455">
        <v>3892</v>
      </c>
      <c r="E3455" s="3">
        <v>4</v>
      </c>
    </row>
    <row r="3456" spans="1:5" x14ac:dyDescent="0.25">
      <c r="A3456">
        <v>3893</v>
      </c>
      <c r="B3456" s="2">
        <v>1</v>
      </c>
      <c r="E3456" s="3">
        <v>4</v>
      </c>
    </row>
    <row r="3457" spans="1:5" x14ac:dyDescent="0.25">
      <c r="A3457">
        <v>3894</v>
      </c>
      <c r="B3457" s="2">
        <v>1</v>
      </c>
      <c r="E3457" s="3">
        <v>4</v>
      </c>
    </row>
    <row r="3458" spans="1:5" x14ac:dyDescent="0.25">
      <c r="A3458">
        <v>3895</v>
      </c>
      <c r="B3458" s="2">
        <v>1</v>
      </c>
      <c r="E3458" s="3">
        <v>4</v>
      </c>
    </row>
    <row r="3459" spans="1:5" x14ac:dyDescent="0.25">
      <c r="A3459">
        <v>3896</v>
      </c>
      <c r="B3459" s="2">
        <v>1</v>
      </c>
      <c r="E3459" s="3">
        <v>4</v>
      </c>
    </row>
    <row r="3460" spans="1:5" x14ac:dyDescent="0.25">
      <c r="A3460">
        <v>3897</v>
      </c>
      <c r="B3460" s="2">
        <v>1</v>
      </c>
      <c r="E3460" s="3">
        <v>4</v>
      </c>
    </row>
    <row r="3461" spans="1:5" x14ac:dyDescent="0.25">
      <c r="A3461">
        <v>3898</v>
      </c>
      <c r="B3461" s="2">
        <v>1</v>
      </c>
      <c r="E3461" s="3">
        <v>4</v>
      </c>
    </row>
    <row r="3462" spans="1:5" x14ac:dyDescent="0.25">
      <c r="A3462">
        <v>3899</v>
      </c>
      <c r="B3462" s="2">
        <v>1</v>
      </c>
      <c r="E3462" s="3">
        <v>4</v>
      </c>
    </row>
    <row r="3463" spans="1:5" x14ac:dyDescent="0.25">
      <c r="A3463">
        <v>3900</v>
      </c>
      <c r="B3463" s="2">
        <v>1</v>
      </c>
    </row>
    <row r="3464" spans="1:5" x14ac:dyDescent="0.25">
      <c r="A3464">
        <v>3901</v>
      </c>
      <c r="B3464" s="2">
        <v>1</v>
      </c>
    </row>
    <row r="3465" spans="1:5" x14ac:dyDescent="0.25">
      <c r="A3465">
        <v>3902</v>
      </c>
      <c r="B3465" s="2">
        <v>1</v>
      </c>
    </row>
    <row r="3466" spans="1:5" x14ac:dyDescent="0.25">
      <c r="A3466">
        <v>3903</v>
      </c>
      <c r="B3466" s="2">
        <v>1</v>
      </c>
    </row>
    <row r="3467" spans="1:5" x14ac:dyDescent="0.25">
      <c r="A3467">
        <v>3904</v>
      </c>
      <c r="B3467" s="2">
        <v>1</v>
      </c>
      <c r="C3467" s="5">
        <v>2</v>
      </c>
    </row>
    <row r="3468" spans="1:5" x14ac:dyDescent="0.25">
      <c r="A3468">
        <v>3905</v>
      </c>
      <c r="C3468" s="5">
        <v>2</v>
      </c>
    </row>
    <row r="3469" spans="1:5" x14ac:dyDescent="0.25">
      <c r="A3469">
        <v>3906</v>
      </c>
      <c r="C3469" s="5">
        <v>2</v>
      </c>
    </row>
    <row r="3470" spans="1:5" x14ac:dyDescent="0.25">
      <c r="A3470">
        <v>3907</v>
      </c>
      <c r="C3470" s="5">
        <v>2</v>
      </c>
    </row>
    <row r="3471" spans="1:5" x14ac:dyDescent="0.25">
      <c r="A3471">
        <v>3908</v>
      </c>
      <c r="C3471" s="5">
        <v>2</v>
      </c>
      <c r="D3471" s="4">
        <v>3</v>
      </c>
    </row>
    <row r="3472" spans="1:5" x14ac:dyDescent="0.25">
      <c r="A3472">
        <v>3909</v>
      </c>
      <c r="C3472" s="5">
        <v>2</v>
      </c>
      <c r="D3472" s="4">
        <v>3</v>
      </c>
    </row>
    <row r="3473" spans="1:5" x14ac:dyDescent="0.25">
      <c r="A3473">
        <v>3910</v>
      </c>
      <c r="C3473" s="5">
        <v>2</v>
      </c>
      <c r="D3473" s="4">
        <v>3</v>
      </c>
    </row>
    <row r="3474" spans="1:5" x14ac:dyDescent="0.25">
      <c r="A3474">
        <v>3911</v>
      </c>
      <c r="C3474" s="5">
        <v>2</v>
      </c>
      <c r="D3474" s="4">
        <v>3</v>
      </c>
    </row>
    <row r="3475" spans="1:5" x14ac:dyDescent="0.25">
      <c r="A3475">
        <v>3912</v>
      </c>
      <c r="C3475" s="5">
        <v>2</v>
      </c>
      <c r="D3475" s="4">
        <v>3</v>
      </c>
    </row>
    <row r="3476" spans="1:5" x14ac:dyDescent="0.25">
      <c r="A3476">
        <v>3913</v>
      </c>
      <c r="C3476" s="5">
        <v>2</v>
      </c>
      <c r="D3476" s="4">
        <v>3</v>
      </c>
    </row>
    <row r="3477" spans="1:5" x14ac:dyDescent="0.25">
      <c r="A3477">
        <v>3914</v>
      </c>
      <c r="D3477" s="4">
        <v>3</v>
      </c>
      <c r="E3477" s="3">
        <v>4</v>
      </c>
    </row>
    <row r="3478" spans="1:5" x14ac:dyDescent="0.25">
      <c r="A3478">
        <v>3915</v>
      </c>
      <c r="D3478" s="4">
        <v>3</v>
      </c>
      <c r="E3478" s="3">
        <v>4</v>
      </c>
    </row>
    <row r="3479" spans="1:5" x14ac:dyDescent="0.25">
      <c r="A3479">
        <v>3916</v>
      </c>
      <c r="D3479" s="4">
        <v>3</v>
      </c>
      <c r="E3479" s="3">
        <v>4</v>
      </c>
    </row>
    <row r="3480" spans="1:5" x14ac:dyDescent="0.25">
      <c r="A3480">
        <v>3917</v>
      </c>
      <c r="D3480" s="4">
        <v>3</v>
      </c>
      <c r="E3480" s="3">
        <v>4</v>
      </c>
    </row>
    <row r="3481" spans="1:5" x14ac:dyDescent="0.25">
      <c r="A3481">
        <v>3918</v>
      </c>
      <c r="D3481" s="4">
        <v>3</v>
      </c>
      <c r="E3481" s="3">
        <v>4</v>
      </c>
    </row>
    <row r="3482" spans="1:5" x14ac:dyDescent="0.25">
      <c r="A3482">
        <v>3919</v>
      </c>
      <c r="B3482" s="2">
        <v>1</v>
      </c>
      <c r="E3482" s="3">
        <v>4</v>
      </c>
    </row>
    <row r="3483" spans="1:5" x14ac:dyDescent="0.25">
      <c r="A3483">
        <v>3920</v>
      </c>
      <c r="B3483" s="2">
        <v>1</v>
      </c>
      <c r="E3483" s="3">
        <v>4</v>
      </c>
    </row>
    <row r="3484" spans="1:5" x14ac:dyDescent="0.25">
      <c r="A3484">
        <v>3921</v>
      </c>
      <c r="B3484" s="2">
        <v>1</v>
      </c>
      <c r="E3484" s="3">
        <v>4</v>
      </c>
    </row>
    <row r="3485" spans="1:5" x14ac:dyDescent="0.25">
      <c r="A3485">
        <v>3922</v>
      </c>
      <c r="B3485" s="2">
        <v>1</v>
      </c>
      <c r="E3485" s="3">
        <v>4</v>
      </c>
    </row>
    <row r="3486" spans="1:5" x14ac:dyDescent="0.25">
      <c r="A3486">
        <v>3923</v>
      </c>
      <c r="B3486" s="2">
        <v>1</v>
      </c>
      <c r="E3486" s="3">
        <v>4</v>
      </c>
    </row>
    <row r="3487" spans="1:5" x14ac:dyDescent="0.25">
      <c r="A3487">
        <v>3924</v>
      </c>
      <c r="B3487" s="2">
        <v>1</v>
      </c>
      <c r="E3487" s="3">
        <v>4</v>
      </c>
    </row>
    <row r="3488" spans="1:5" x14ac:dyDescent="0.25">
      <c r="A3488">
        <v>3925</v>
      </c>
      <c r="B3488" s="2">
        <v>1</v>
      </c>
    </row>
    <row r="3489" spans="1:5" x14ac:dyDescent="0.25">
      <c r="A3489">
        <v>3926</v>
      </c>
      <c r="B3489" s="2">
        <v>1</v>
      </c>
    </row>
    <row r="3490" spans="1:5" x14ac:dyDescent="0.25">
      <c r="A3490">
        <v>3927</v>
      </c>
      <c r="B3490" s="2">
        <v>1</v>
      </c>
    </row>
    <row r="3491" spans="1:5" x14ac:dyDescent="0.25">
      <c r="A3491">
        <v>3928</v>
      </c>
      <c r="B3491" s="2">
        <v>1</v>
      </c>
      <c r="C3491" s="5">
        <v>2</v>
      </c>
    </row>
    <row r="3492" spans="1:5" x14ac:dyDescent="0.25">
      <c r="A3492">
        <v>3929</v>
      </c>
      <c r="B3492" s="2">
        <v>1</v>
      </c>
      <c r="C3492" s="5">
        <v>2</v>
      </c>
    </row>
    <row r="3493" spans="1:5" x14ac:dyDescent="0.25">
      <c r="A3493">
        <v>3930</v>
      </c>
      <c r="B3493" s="2">
        <v>1</v>
      </c>
      <c r="C3493" s="5">
        <v>2</v>
      </c>
    </row>
    <row r="3494" spans="1:5" x14ac:dyDescent="0.25">
      <c r="A3494">
        <v>3931</v>
      </c>
      <c r="C3494" s="5">
        <v>2</v>
      </c>
    </row>
    <row r="3495" spans="1:5" x14ac:dyDescent="0.25">
      <c r="A3495">
        <v>3932</v>
      </c>
      <c r="C3495" s="5">
        <v>2</v>
      </c>
    </row>
    <row r="3496" spans="1:5" x14ac:dyDescent="0.25">
      <c r="A3496">
        <v>3933</v>
      </c>
      <c r="C3496" s="5">
        <v>2</v>
      </c>
    </row>
    <row r="3497" spans="1:5" x14ac:dyDescent="0.25">
      <c r="A3497">
        <v>3934</v>
      </c>
      <c r="C3497" s="5">
        <v>2</v>
      </c>
      <c r="D3497" s="4">
        <v>3</v>
      </c>
    </row>
    <row r="3498" spans="1:5" x14ac:dyDescent="0.25">
      <c r="A3498">
        <v>3935</v>
      </c>
      <c r="C3498" s="5">
        <v>2</v>
      </c>
      <c r="D3498" s="4">
        <v>3</v>
      </c>
    </row>
    <row r="3499" spans="1:5" x14ac:dyDescent="0.25">
      <c r="A3499">
        <v>3936</v>
      </c>
      <c r="C3499" s="5">
        <v>2</v>
      </c>
      <c r="D3499" s="4">
        <v>3</v>
      </c>
    </row>
    <row r="3500" spans="1:5" x14ac:dyDescent="0.25">
      <c r="A3500">
        <v>3937</v>
      </c>
      <c r="C3500" s="5">
        <v>2</v>
      </c>
      <c r="D3500" s="4">
        <v>3</v>
      </c>
    </row>
    <row r="3501" spans="1:5" x14ac:dyDescent="0.25">
      <c r="A3501">
        <v>3938</v>
      </c>
      <c r="D3501" s="4">
        <v>3</v>
      </c>
    </row>
    <row r="3502" spans="1:5" x14ac:dyDescent="0.25">
      <c r="A3502">
        <v>3939</v>
      </c>
      <c r="D3502" s="4">
        <v>3</v>
      </c>
    </row>
    <row r="3503" spans="1:5" x14ac:dyDescent="0.25">
      <c r="A3503">
        <v>3940</v>
      </c>
      <c r="D3503" s="4">
        <v>3</v>
      </c>
      <c r="E3503" s="3">
        <v>4</v>
      </c>
    </row>
    <row r="3504" spans="1:5" x14ac:dyDescent="0.25">
      <c r="A3504">
        <v>3941</v>
      </c>
      <c r="D3504" s="4">
        <v>3</v>
      </c>
      <c r="E3504" s="3">
        <v>4</v>
      </c>
    </row>
    <row r="3505" spans="1:5" x14ac:dyDescent="0.25">
      <c r="A3505">
        <v>3942</v>
      </c>
      <c r="D3505" s="4">
        <v>3</v>
      </c>
      <c r="E3505" s="3">
        <v>4</v>
      </c>
    </row>
    <row r="3506" spans="1:5" x14ac:dyDescent="0.25">
      <c r="A3506">
        <v>3943</v>
      </c>
      <c r="D3506" s="4">
        <v>3</v>
      </c>
      <c r="E3506" s="3">
        <v>4</v>
      </c>
    </row>
    <row r="3507" spans="1:5" x14ac:dyDescent="0.25">
      <c r="A3507">
        <v>3944</v>
      </c>
      <c r="B3507" s="2">
        <v>1</v>
      </c>
      <c r="D3507" s="4">
        <v>3</v>
      </c>
      <c r="E3507" s="3">
        <v>4</v>
      </c>
    </row>
    <row r="3508" spans="1:5" x14ac:dyDescent="0.25">
      <c r="A3508">
        <v>3945</v>
      </c>
      <c r="B3508" s="2">
        <v>1</v>
      </c>
      <c r="D3508" s="4">
        <v>3</v>
      </c>
      <c r="E3508" s="3">
        <v>4</v>
      </c>
    </row>
    <row r="3509" spans="1:5" x14ac:dyDescent="0.25">
      <c r="A3509">
        <v>3946</v>
      </c>
      <c r="B3509" s="2">
        <v>1</v>
      </c>
      <c r="E3509" s="3">
        <v>4</v>
      </c>
    </row>
    <row r="3510" spans="1:5" x14ac:dyDescent="0.25">
      <c r="A3510">
        <v>3947</v>
      </c>
      <c r="B3510" s="2">
        <v>1</v>
      </c>
      <c r="E3510" s="3">
        <v>4</v>
      </c>
    </row>
    <row r="3511" spans="1:5" x14ac:dyDescent="0.25">
      <c r="A3511">
        <v>3948</v>
      </c>
      <c r="B3511" s="2">
        <v>1</v>
      </c>
      <c r="E3511" s="3">
        <v>4</v>
      </c>
    </row>
    <row r="3512" spans="1:5" x14ac:dyDescent="0.25">
      <c r="A3512">
        <v>3949</v>
      </c>
      <c r="B3512" s="2">
        <v>1</v>
      </c>
      <c r="E3512" s="3">
        <v>4</v>
      </c>
    </row>
    <row r="3513" spans="1:5" x14ac:dyDescent="0.25">
      <c r="A3513">
        <v>3950</v>
      </c>
      <c r="B3513" s="2">
        <v>1</v>
      </c>
      <c r="E3513" s="3">
        <v>4</v>
      </c>
    </row>
    <row r="3514" spans="1:5" x14ac:dyDescent="0.25">
      <c r="A3514">
        <v>3951</v>
      </c>
      <c r="B3514" s="2">
        <v>1</v>
      </c>
    </row>
    <row r="3515" spans="1:5" x14ac:dyDescent="0.25">
      <c r="A3515">
        <v>3952</v>
      </c>
      <c r="B3515" s="2">
        <v>1</v>
      </c>
    </row>
    <row r="3516" spans="1:5" x14ac:dyDescent="0.25">
      <c r="A3516">
        <v>3953</v>
      </c>
      <c r="B3516" s="2">
        <v>1</v>
      </c>
      <c r="C3516" s="5">
        <v>2</v>
      </c>
    </row>
    <row r="3517" spans="1:5" x14ac:dyDescent="0.25">
      <c r="A3517">
        <v>3954</v>
      </c>
      <c r="B3517" s="2">
        <v>1</v>
      </c>
      <c r="C3517" s="5">
        <v>2</v>
      </c>
    </row>
    <row r="3518" spans="1:5" x14ac:dyDescent="0.25">
      <c r="A3518">
        <v>3955</v>
      </c>
      <c r="B3518" s="2">
        <v>1</v>
      </c>
      <c r="C3518" s="5">
        <v>2</v>
      </c>
    </row>
    <row r="3519" spans="1:5" x14ac:dyDescent="0.25">
      <c r="A3519">
        <v>3956</v>
      </c>
      <c r="B3519" s="2">
        <v>1</v>
      </c>
      <c r="C3519" s="5">
        <v>2</v>
      </c>
    </row>
    <row r="3520" spans="1:5" x14ac:dyDescent="0.25">
      <c r="A3520">
        <v>3957</v>
      </c>
      <c r="C3520" s="5">
        <v>2</v>
      </c>
    </row>
    <row r="3521" spans="1:5" x14ac:dyDescent="0.25">
      <c r="A3521">
        <v>3958</v>
      </c>
      <c r="C3521" s="5">
        <v>2</v>
      </c>
    </row>
    <row r="3522" spans="1:5" x14ac:dyDescent="0.25">
      <c r="A3522">
        <v>3959</v>
      </c>
      <c r="C3522" s="5">
        <v>2</v>
      </c>
    </row>
    <row r="3523" spans="1:5" x14ac:dyDescent="0.25">
      <c r="A3523">
        <v>3960</v>
      </c>
      <c r="C3523" s="5">
        <v>2</v>
      </c>
      <c r="D3523" s="4">
        <v>3</v>
      </c>
    </row>
    <row r="3524" spans="1:5" x14ac:dyDescent="0.25">
      <c r="A3524">
        <v>3961</v>
      </c>
      <c r="C3524" s="5">
        <v>2</v>
      </c>
      <c r="D3524" s="4">
        <v>3</v>
      </c>
    </row>
    <row r="3525" spans="1:5" x14ac:dyDescent="0.25">
      <c r="A3525">
        <v>3962</v>
      </c>
      <c r="C3525" s="5">
        <v>2</v>
      </c>
      <c r="D3525" s="4">
        <v>3</v>
      </c>
    </row>
    <row r="3526" spans="1:5" x14ac:dyDescent="0.25">
      <c r="A3526">
        <v>3963</v>
      </c>
      <c r="C3526" s="5">
        <v>2</v>
      </c>
      <c r="D3526" s="4">
        <v>3</v>
      </c>
      <c r="E3526" s="3">
        <v>4</v>
      </c>
    </row>
    <row r="3527" spans="1:5" x14ac:dyDescent="0.25">
      <c r="A3527">
        <v>3964</v>
      </c>
      <c r="C3527" s="5">
        <v>2</v>
      </c>
      <c r="D3527" s="4">
        <v>3</v>
      </c>
      <c r="E3527" s="3">
        <v>4</v>
      </c>
    </row>
    <row r="3528" spans="1:5" x14ac:dyDescent="0.25">
      <c r="A3528">
        <v>3965</v>
      </c>
      <c r="D3528" s="4">
        <v>3</v>
      </c>
      <c r="E3528" s="3">
        <v>4</v>
      </c>
    </row>
    <row r="3529" spans="1:5" x14ac:dyDescent="0.25">
      <c r="A3529">
        <v>3966</v>
      </c>
      <c r="D3529" s="4">
        <v>3</v>
      </c>
      <c r="E3529" s="3">
        <v>4</v>
      </c>
    </row>
    <row r="3530" spans="1:5" x14ac:dyDescent="0.25">
      <c r="A3530">
        <v>3967</v>
      </c>
      <c r="D3530" s="4">
        <v>3</v>
      </c>
      <c r="E3530" s="3">
        <v>4</v>
      </c>
    </row>
    <row r="3531" spans="1:5" x14ac:dyDescent="0.25">
      <c r="A3531">
        <v>3968</v>
      </c>
      <c r="D3531" s="4">
        <v>3</v>
      </c>
      <c r="E3531" s="3">
        <v>4</v>
      </c>
    </row>
    <row r="3532" spans="1:5" x14ac:dyDescent="0.25">
      <c r="A3532">
        <v>3969</v>
      </c>
      <c r="D3532" s="4">
        <v>3</v>
      </c>
      <c r="E3532" s="3">
        <v>4</v>
      </c>
    </row>
    <row r="3533" spans="1:5" x14ac:dyDescent="0.25">
      <c r="A3533">
        <v>3970</v>
      </c>
      <c r="D3533" s="4">
        <v>3</v>
      </c>
      <c r="E3533" s="3">
        <v>4</v>
      </c>
    </row>
    <row r="3534" spans="1:5" x14ac:dyDescent="0.25">
      <c r="A3534">
        <v>3971</v>
      </c>
      <c r="B3534" s="2">
        <v>1</v>
      </c>
      <c r="E3534" s="3">
        <v>4</v>
      </c>
    </row>
    <row r="3535" spans="1:5" x14ac:dyDescent="0.25">
      <c r="A3535">
        <v>3972</v>
      </c>
      <c r="B3535" s="2">
        <v>1</v>
      </c>
      <c r="E3535" s="3">
        <v>4</v>
      </c>
    </row>
    <row r="3536" spans="1:5" x14ac:dyDescent="0.25">
      <c r="A3536">
        <v>3973</v>
      </c>
      <c r="B3536" s="2">
        <v>1</v>
      </c>
      <c r="E3536" s="3">
        <v>4</v>
      </c>
    </row>
    <row r="3537" spans="1:5" x14ac:dyDescent="0.25">
      <c r="A3537">
        <v>3974</v>
      </c>
      <c r="B3537" s="2">
        <v>1</v>
      </c>
      <c r="E3537" s="3">
        <v>4</v>
      </c>
    </row>
    <row r="3538" spans="1:5" x14ac:dyDescent="0.25">
      <c r="A3538">
        <v>3975</v>
      </c>
      <c r="B3538" s="2">
        <v>1</v>
      </c>
      <c r="E3538" s="3">
        <v>4</v>
      </c>
    </row>
    <row r="3539" spans="1:5" x14ac:dyDescent="0.25">
      <c r="A3539">
        <v>3976</v>
      </c>
      <c r="B3539" s="2">
        <v>1</v>
      </c>
    </row>
    <row r="3540" spans="1:5" x14ac:dyDescent="0.25">
      <c r="A3540">
        <v>3977</v>
      </c>
      <c r="B3540" s="2">
        <v>1</v>
      </c>
    </row>
    <row r="3541" spans="1:5" x14ac:dyDescent="0.25">
      <c r="A3541">
        <v>3978</v>
      </c>
      <c r="B3541" s="2">
        <v>1</v>
      </c>
    </row>
    <row r="3542" spans="1:5" x14ac:dyDescent="0.25">
      <c r="A3542">
        <v>3979</v>
      </c>
      <c r="B3542" s="2">
        <v>1</v>
      </c>
    </row>
    <row r="3543" spans="1:5" x14ac:dyDescent="0.25">
      <c r="A3543">
        <v>3980</v>
      </c>
      <c r="B3543" s="2">
        <v>1</v>
      </c>
      <c r="C3543" s="5">
        <v>2</v>
      </c>
    </row>
    <row r="3544" spans="1:5" x14ac:dyDescent="0.25">
      <c r="A3544">
        <v>3981</v>
      </c>
      <c r="B3544" s="2">
        <v>1</v>
      </c>
      <c r="C3544" s="5">
        <v>2</v>
      </c>
    </row>
    <row r="3545" spans="1:5" x14ac:dyDescent="0.25">
      <c r="A3545">
        <v>3982</v>
      </c>
      <c r="B3545" s="2">
        <v>1</v>
      </c>
      <c r="C3545" s="5">
        <v>2</v>
      </c>
    </row>
    <row r="3546" spans="1:5" x14ac:dyDescent="0.25">
      <c r="A3546">
        <v>3983</v>
      </c>
      <c r="B3546" s="2">
        <v>1</v>
      </c>
      <c r="C3546" s="5">
        <v>2</v>
      </c>
    </row>
    <row r="3547" spans="1:5" x14ac:dyDescent="0.25">
      <c r="A3547">
        <v>3984</v>
      </c>
      <c r="C3547" s="5">
        <v>2</v>
      </c>
    </row>
    <row r="3548" spans="1:5" x14ac:dyDescent="0.25">
      <c r="A3548">
        <v>3985</v>
      </c>
      <c r="C3548" s="5">
        <v>2</v>
      </c>
    </row>
    <row r="3549" spans="1:5" x14ac:dyDescent="0.25">
      <c r="A3549">
        <v>3986</v>
      </c>
      <c r="C3549" s="5">
        <v>2</v>
      </c>
    </row>
    <row r="3550" spans="1:5" x14ac:dyDescent="0.25">
      <c r="A3550">
        <v>3987</v>
      </c>
      <c r="C3550" s="5">
        <v>2</v>
      </c>
      <c r="D3550" s="4">
        <v>3</v>
      </c>
    </row>
    <row r="3551" spans="1:5" x14ac:dyDescent="0.25">
      <c r="A3551">
        <v>3988</v>
      </c>
      <c r="C3551" s="5">
        <v>2</v>
      </c>
      <c r="D3551" s="4">
        <v>3</v>
      </c>
    </row>
    <row r="3552" spans="1:5" x14ac:dyDescent="0.25">
      <c r="A3552">
        <v>3989</v>
      </c>
      <c r="C3552" s="5">
        <v>2</v>
      </c>
      <c r="D3552" s="4">
        <v>3</v>
      </c>
    </row>
    <row r="3553" spans="1:5" x14ac:dyDescent="0.25">
      <c r="A3553">
        <v>3990</v>
      </c>
      <c r="C3553" s="5">
        <v>2</v>
      </c>
      <c r="D3553" s="4">
        <v>3</v>
      </c>
    </row>
    <row r="3554" spans="1:5" x14ac:dyDescent="0.25">
      <c r="A3554">
        <v>3991</v>
      </c>
      <c r="D3554" s="4">
        <v>3</v>
      </c>
      <c r="E3554" s="3">
        <v>4</v>
      </c>
    </row>
    <row r="3555" spans="1:5" x14ac:dyDescent="0.25">
      <c r="A3555">
        <v>3992</v>
      </c>
      <c r="D3555" s="4">
        <v>3</v>
      </c>
      <c r="E3555" s="3">
        <v>4</v>
      </c>
    </row>
    <row r="3556" spans="1:5" x14ac:dyDescent="0.25">
      <c r="A3556">
        <v>3993</v>
      </c>
      <c r="D3556" s="4">
        <v>3</v>
      </c>
      <c r="E3556" s="3">
        <v>4</v>
      </c>
    </row>
    <row r="3557" spans="1:5" x14ac:dyDescent="0.25">
      <c r="A3557">
        <v>3994</v>
      </c>
      <c r="D3557" s="4">
        <v>3</v>
      </c>
      <c r="E3557" s="3">
        <v>4</v>
      </c>
    </row>
    <row r="3558" spans="1:5" x14ac:dyDescent="0.25">
      <c r="A3558">
        <v>3995</v>
      </c>
      <c r="D3558" s="4">
        <v>3</v>
      </c>
      <c r="E3558" s="3">
        <v>4</v>
      </c>
    </row>
    <row r="3559" spans="1:5" x14ac:dyDescent="0.25">
      <c r="A3559">
        <v>3996</v>
      </c>
      <c r="D3559" s="4">
        <v>3</v>
      </c>
      <c r="E3559" s="3">
        <v>4</v>
      </c>
    </row>
    <row r="3560" spans="1:5" x14ac:dyDescent="0.25">
      <c r="A3560">
        <v>3997</v>
      </c>
      <c r="D3560" s="4">
        <v>3</v>
      </c>
      <c r="E3560" s="3">
        <v>4</v>
      </c>
    </row>
    <row r="3561" spans="1:5" x14ac:dyDescent="0.25">
      <c r="A3561">
        <v>3998</v>
      </c>
      <c r="E3561" s="3">
        <v>4</v>
      </c>
    </row>
    <row r="3562" spans="1:5" x14ac:dyDescent="0.25">
      <c r="A3562">
        <v>3999</v>
      </c>
      <c r="B3562" s="2">
        <v>1</v>
      </c>
      <c r="E3562" s="3">
        <v>4</v>
      </c>
    </row>
    <row r="3563" spans="1:5" x14ac:dyDescent="0.25">
      <c r="A3563">
        <v>4000</v>
      </c>
      <c r="B3563" s="2">
        <v>1</v>
      </c>
      <c r="E3563" s="3">
        <v>4</v>
      </c>
    </row>
    <row r="3564" spans="1:5" x14ac:dyDescent="0.25">
      <c r="A3564">
        <v>4001</v>
      </c>
      <c r="B3564" s="2">
        <v>1</v>
      </c>
      <c r="E3564" s="3">
        <v>4</v>
      </c>
    </row>
    <row r="3565" spans="1:5" x14ac:dyDescent="0.25">
      <c r="A3565">
        <v>4002</v>
      </c>
      <c r="B3565" s="2">
        <v>1</v>
      </c>
      <c r="E3565" s="3">
        <v>4</v>
      </c>
    </row>
    <row r="3566" spans="1:5" x14ac:dyDescent="0.25">
      <c r="A3566">
        <v>4003</v>
      </c>
      <c r="B3566" s="2">
        <v>1</v>
      </c>
    </row>
    <row r="3567" spans="1:5" x14ac:dyDescent="0.25">
      <c r="A3567">
        <v>4004</v>
      </c>
      <c r="B3567" s="2">
        <v>1</v>
      </c>
    </row>
    <row r="3568" spans="1:5" x14ac:dyDescent="0.25">
      <c r="A3568">
        <v>4005</v>
      </c>
      <c r="B3568" s="2">
        <v>1</v>
      </c>
    </row>
    <row r="3569" spans="1:5" x14ac:dyDescent="0.25">
      <c r="A3569">
        <v>4006</v>
      </c>
      <c r="B3569" s="2">
        <v>1</v>
      </c>
    </row>
    <row r="3570" spans="1:5" x14ac:dyDescent="0.25">
      <c r="A3570">
        <v>4007</v>
      </c>
      <c r="B3570" s="2">
        <v>1</v>
      </c>
      <c r="C3570" s="5">
        <v>2</v>
      </c>
    </row>
    <row r="3571" spans="1:5" x14ac:dyDescent="0.25">
      <c r="A3571">
        <v>4008</v>
      </c>
      <c r="B3571" s="2">
        <v>1</v>
      </c>
      <c r="C3571" s="5">
        <v>2</v>
      </c>
    </row>
    <row r="3572" spans="1:5" x14ac:dyDescent="0.25">
      <c r="A3572">
        <v>4009</v>
      </c>
      <c r="B3572" s="2">
        <v>1</v>
      </c>
      <c r="C3572" s="5">
        <v>2</v>
      </c>
    </row>
    <row r="3573" spans="1:5" x14ac:dyDescent="0.25">
      <c r="A3573">
        <v>4010</v>
      </c>
      <c r="B3573" s="2">
        <v>1</v>
      </c>
      <c r="C3573" s="5">
        <v>2</v>
      </c>
    </row>
    <row r="3574" spans="1:5" x14ac:dyDescent="0.25">
      <c r="A3574">
        <v>4011</v>
      </c>
      <c r="C3574" s="5">
        <v>2</v>
      </c>
    </row>
    <row r="3575" spans="1:5" x14ac:dyDescent="0.25">
      <c r="A3575">
        <v>4012</v>
      </c>
      <c r="C3575" s="5">
        <v>2</v>
      </c>
    </row>
    <row r="3576" spans="1:5" x14ac:dyDescent="0.25">
      <c r="A3576">
        <v>4013</v>
      </c>
      <c r="C3576" s="5">
        <v>2</v>
      </c>
      <c r="D3576" s="4">
        <v>3</v>
      </c>
    </row>
    <row r="3577" spans="1:5" x14ac:dyDescent="0.25">
      <c r="A3577">
        <v>4014</v>
      </c>
      <c r="C3577" s="5">
        <v>2</v>
      </c>
      <c r="D3577" s="4">
        <v>3</v>
      </c>
    </row>
    <row r="3578" spans="1:5" x14ac:dyDescent="0.25">
      <c r="A3578">
        <v>4015</v>
      </c>
      <c r="C3578" s="5">
        <v>2</v>
      </c>
      <c r="D3578" s="4">
        <v>3</v>
      </c>
    </row>
    <row r="3579" spans="1:5" x14ac:dyDescent="0.25">
      <c r="A3579">
        <v>4016</v>
      </c>
      <c r="C3579" s="5">
        <v>2</v>
      </c>
      <c r="D3579" s="4">
        <v>3</v>
      </c>
    </row>
    <row r="3580" spans="1:5" x14ac:dyDescent="0.25">
      <c r="A3580">
        <v>4017</v>
      </c>
      <c r="D3580" s="4">
        <v>3</v>
      </c>
    </row>
    <row r="3581" spans="1:5" x14ac:dyDescent="0.25">
      <c r="A3581">
        <v>4018</v>
      </c>
      <c r="D3581" s="4">
        <v>3</v>
      </c>
      <c r="E3581" s="3">
        <v>4</v>
      </c>
    </row>
    <row r="3582" spans="1:5" x14ac:dyDescent="0.25">
      <c r="A3582">
        <v>4019</v>
      </c>
      <c r="D3582" s="4">
        <v>3</v>
      </c>
      <c r="E3582" s="3">
        <v>4</v>
      </c>
    </row>
    <row r="3583" spans="1:5" x14ac:dyDescent="0.25">
      <c r="A3583">
        <v>4020</v>
      </c>
      <c r="D3583" s="4">
        <v>3</v>
      </c>
      <c r="E3583" s="3">
        <v>4</v>
      </c>
    </row>
    <row r="3584" spans="1:5" x14ac:dyDescent="0.25">
      <c r="A3584">
        <v>4021</v>
      </c>
      <c r="D3584" s="4">
        <v>3</v>
      </c>
      <c r="E3584" s="3">
        <v>4</v>
      </c>
    </row>
    <row r="3585" spans="1:5" x14ac:dyDescent="0.25">
      <c r="A3585">
        <v>4022</v>
      </c>
      <c r="D3585" s="4">
        <v>3</v>
      </c>
      <c r="E3585" s="3">
        <v>4</v>
      </c>
    </row>
    <row r="3586" spans="1:5" x14ac:dyDescent="0.25">
      <c r="A3586">
        <v>4023</v>
      </c>
      <c r="B3586" s="2">
        <v>1</v>
      </c>
      <c r="D3586" s="4">
        <v>3</v>
      </c>
      <c r="E3586" s="3">
        <v>4</v>
      </c>
    </row>
    <row r="3587" spans="1:5" x14ac:dyDescent="0.25">
      <c r="A3587">
        <v>4024</v>
      </c>
      <c r="B3587" s="2">
        <v>1</v>
      </c>
      <c r="E3587" s="3">
        <v>4</v>
      </c>
    </row>
    <row r="3588" spans="1:5" x14ac:dyDescent="0.25">
      <c r="A3588">
        <v>4025</v>
      </c>
      <c r="B3588" s="2">
        <v>1</v>
      </c>
      <c r="E3588" s="3">
        <v>4</v>
      </c>
    </row>
    <row r="3589" spans="1:5" x14ac:dyDescent="0.25">
      <c r="A3589">
        <v>4026</v>
      </c>
      <c r="B3589" s="2">
        <v>1</v>
      </c>
      <c r="E3589" s="3">
        <v>4</v>
      </c>
    </row>
    <row r="3590" spans="1:5" x14ac:dyDescent="0.25">
      <c r="A3590">
        <v>4027</v>
      </c>
      <c r="B3590" s="2">
        <v>1</v>
      </c>
      <c r="E3590" s="3">
        <v>4</v>
      </c>
    </row>
    <row r="3591" spans="1:5" x14ac:dyDescent="0.25">
      <c r="A3591">
        <v>4028</v>
      </c>
      <c r="B3591" s="2">
        <v>1</v>
      </c>
      <c r="E3591" s="3">
        <v>4</v>
      </c>
    </row>
    <row r="3592" spans="1:5" x14ac:dyDescent="0.25">
      <c r="A3592">
        <v>4029</v>
      </c>
      <c r="B3592" s="2">
        <v>1</v>
      </c>
    </row>
    <row r="3593" spans="1:5" x14ac:dyDescent="0.25">
      <c r="A3593">
        <v>4030</v>
      </c>
      <c r="B3593" s="2">
        <v>1</v>
      </c>
    </row>
    <row r="3594" spans="1:5" x14ac:dyDescent="0.25">
      <c r="A3594">
        <v>4031</v>
      </c>
      <c r="B3594" s="2">
        <v>1</v>
      </c>
    </row>
    <row r="3595" spans="1:5" x14ac:dyDescent="0.25">
      <c r="A3595">
        <v>4032</v>
      </c>
      <c r="B3595" s="2">
        <v>1</v>
      </c>
    </row>
    <row r="3596" spans="1:5" x14ac:dyDescent="0.25">
      <c r="A3596">
        <v>4033</v>
      </c>
      <c r="B3596" s="2">
        <v>1</v>
      </c>
      <c r="C3596" s="5">
        <v>2</v>
      </c>
    </row>
    <row r="3597" spans="1:5" x14ac:dyDescent="0.25">
      <c r="A3597">
        <v>4034</v>
      </c>
      <c r="B3597" s="2">
        <v>1</v>
      </c>
      <c r="C3597" s="5">
        <v>2</v>
      </c>
    </row>
    <row r="3598" spans="1:5" x14ac:dyDescent="0.25">
      <c r="A3598">
        <v>4035</v>
      </c>
      <c r="B3598" s="2">
        <v>1</v>
      </c>
      <c r="C3598" s="5">
        <v>2</v>
      </c>
    </row>
    <row r="3599" spans="1:5" x14ac:dyDescent="0.25">
      <c r="A3599">
        <v>4036</v>
      </c>
      <c r="C3599" s="5">
        <v>2</v>
      </c>
    </row>
    <row r="3600" spans="1:5" x14ac:dyDescent="0.25">
      <c r="A3600">
        <v>4037</v>
      </c>
      <c r="C3600" s="5">
        <v>2</v>
      </c>
    </row>
    <row r="3601" spans="1:5" x14ac:dyDescent="0.25">
      <c r="A3601">
        <v>4038</v>
      </c>
      <c r="C3601" s="5">
        <v>2</v>
      </c>
      <c r="D3601" s="4">
        <v>3</v>
      </c>
    </row>
    <row r="3602" spans="1:5" x14ac:dyDescent="0.25">
      <c r="A3602">
        <v>4039</v>
      </c>
      <c r="C3602" s="5">
        <v>2</v>
      </c>
      <c r="D3602" s="4">
        <v>3</v>
      </c>
    </row>
    <row r="3603" spans="1:5" x14ac:dyDescent="0.25">
      <c r="A3603">
        <v>4040</v>
      </c>
      <c r="C3603" s="5">
        <v>2</v>
      </c>
      <c r="D3603" s="4">
        <v>3</v>
      </c>
    </row>
    <row r="3604" spans="1:5" x14ac:dyDescent="0.25">
      <c r="A3604">
        <v>4041</v>
      </c>
      <c r="C3604" s="5">
        <v>2</v>
      </c>
      <c r="D3604" s="4">
        <v>3</v>
      </c>
    </row>
    <row r="3605" spans="1:5" x14ac:dyDescent="0.25">
      <c r="A3605">
        <v>4042</v>
      </c>
      <c r="C3605" s="5">
        <v>2</v>
      </c>
      <c r="D3605" s="4">
        <v>3</v>
      </c>
    </row>
    <row r="3606" spans="1:5" x14ac:dyDescent="0.25">
      <c r="A3606">
        <v>4043</v>
      </c>
      <c r="C3606" s="5">
        <v>2</v>
      </c>
      <c r="D3606" s="4">
        <v>3</v>
      </c>
    </row>
    <row r="3607" spans="1:5" x14ac:dyDescent="0.25">
      <c r="A3607">
        <v>4044</v>
      </c>
      <c r="D3607" s="4">
        <v>3</v>
      </c>
      <c r="E3607" s="3">
        <v>4</v>
      </c>
    </row>
    <row r="3608" spans="1:5" x14ac:dyDescent="0.25">
      <c r="A3608">
        <v>4045</v>
      </c>
      <c r="D3608" s="4">
        <v>3</v>
      </c>
      <c r="E3608" s="3">
        <v>4</v>
      </c>
    </row>
    <row r="3609" spans="1:5" x14ac:dyDescent="0.25">
      <c r="A3609">
        <v>4046</v>
      </c>
      <c r="D3609" s="4">
        <v>3</v>
      </c>
      <c r="E3609" s="3">
        <v>4</v>
      </c>
    </row>
    <row r="3610" spans="1:5" x14ac:dyDescent="0.25">
      <c r="A3610">
        <v>4047</v>
      </c>
      <c r="D3610" s="4">
        <v>3</v>
      </c>
      <c r="E3610" s="3">
        <v>4</v>
      </c>
    </row>
    <row r="3611" spans="1:5" x14ac:dyDescent="0.25">
      <c r="A3611">
        <v>4048</v>
      </c>
      <c r="B3611" s="2">
        <v>1</v>
      </c>
      <c r="D3611" s="4">
        <v>3</v>
      </c>
      <c r="E3611" s="3">
        <v>4</v>
      </c>
    </row>
    <row r="3612" spans="1:5" x14ac:dyDescent="0.25">
      <c r="A3612">
        <v>4049</v>
      </c>
      <c r="B3612" s="2">
        <v>1</v>
      </c>
      <c r="D3612" s="4">
        <v>3</v>
      </c>
      <c r="E3612" s="3">
        <v>4</v>
      </c>
    </row>
    <row r="3613" spans="1:5" x14ac:dyDescent="0.25">
      <c r="A3613">
        <v>4050</v>
      </c>
      <c r="B3613" s="2">
        <v>1</v>
      </c>
      <c r="E3613" s="3">
        <v>4</v>
      </c>
    </row>
    <row r="3614" spans="1:5" x14ac:dyDescent="0.25">
      <c r="A3614">
        <v>4051</v>
      </c>
      <c r="B3614" s="2">
        <v>1</v>
      </c>
      <c r="E3614" s="3">
        <v>4</v>
      </c>
    </row>
    <row r="3615" spans="1:5" x14ac:dyDescent="0.25">
      <c r="A3615">
        <v>4052</v>
      </c>
      <c r="B3615" s="2">
        <v>1</v>
      </c>
      <c r="E3615" s="3">
        <v>4</v>
      </c>
    </row>
    <row r="3616" spans="1:5" x14ac:dyDescent="0.25">
      <c r="A3616">
        <v>4053</v>
      </c>
      <c r="B3616" s="2">
        <v>1</v>
      </c>
      <c r="E3616" s="3">
        <v>4</v>
      </c>
    </row>
    <row r="3617" spans="1:5" x14ac:dyDescent="0.25">
      <c r="A3617">
        <v>4054</v>
      </c>
      <c r="B3617" s="2">
        <v>1</v>
      </c>
      <c r="E3617" s="3">
        <v>4</v>
      </c>
    </row>
    <row r="3618" spans="1:5" x14ac:dyDescent="0.25">
      <c r="A3618">
        <v>4055</v>
      </c>
      <c r="B3618" s="2">
        <v>1</v>
      </c>
      <c r="E3618" s="3">
        <v>4</v>
      </c>
    </row>
    <row r="3619" spans="1:5" x14ac:dyDescent="0.25">
      <c r="A3619">
        <v>4056</v>
      </c>
      <c r="B3619" s="2">
        <v>1</v>
      </c>
      <c r="E3619" s="3">
        <v>4</v>
      </c>
    </row>
    <row r="3620" spans="1:5" x14ac:dyDescent="0.25">
      <c r="A3620">
        <v>4057</v>
      </c>
      <c r="B3620" s="2">
        <v>1</v>
      </c>
    </row>
    <row r="3621" spans="1:5" x14ac:dyDescent="0.25">
      <c r="A3621">
        <v>4058</v>
      </c>
      <c r="B3621" s="2">
        <v>1</v>
      </c>
    </row>
    <row r="3622" spans="1:5" x14ac:dyDescent="0.25">
      <c r="A3622">
        <v>4059</v>
      </c>
      <c r="B3622" s="2">
        <v>1</v>
      </c>
    </row>
    <row r="3623" spans="1:5" x14ac:dyDescent="0.25">
      <c r="A3623">
        <v>4060</v>
      </c>
      <c r="B3623" s="2">
        <v>1</v>
      </c>
      <c r="C3623" s="5">
        <v>2</v>
      </c>
    </row>
    <row r="3624" spans="1:5" x14ac:dyDescent="0.25">
      <c r="A3624">
        <v>4061</v>
      </c>
      <c r="B3624" s="2">
        <v>1</v>
      </c>
      <c r="C3624" s="5">
        <v>2</v>
      </c>
    </row>
    <row r="3625" spans="1:5" x14ac:dyDescent="0.25">
      <c r="A3625">
        <v>4062</v>
      </c>
      <c r="B3625" s="2">
        <v>1</v>
      </c>
      <c r="C3625" s="5">
        <v>2</v>
      </c>
    </row>
    <row r="3626" spans="1:5" x14ac:dyDescent="0.25">
      <c r="A3626">
        <v>4063</v>
      </c>
      <c r="C3626" s="5">
        <v>2</v>
      </c>
    </row>
    <row r="3627" spans="1:5" x14ac:dyDescent="0.25">
      <c r="A3627">
        <v>4064</v>
      </c>
      <c r="C3627" s="5">
        <v>2</v>
      </c>
      <c r="D3627" s="4">
        <v>3</v>
      </c>
    </row>
    <row r="3628" spans="1:5" x14ac:dyDescent="0.25">
      <c r="A3628">
        <v>4065</v>
      </c>
      <c r="C3628" s="5">
        <v>2</v>
      </c>
      <c r="D3628" s="4">
        <v>3</v>
      </c>
    </row>
    <row r="3629" spans="1:5" x14ac:dyDescent="0.25">
      <c r="A3629">
        <v>4066</v>
      </c>
      <c r="C3629" s="5">
        <v>2</v>
      </c>
      <c r="D3629" s="4">
        <v>3</v>
      </c>
    </row>
    <row r="3630" spans="1:5" x14ac:dyDescent="0.25">
      <c r="A3630">
        <v>4067</v>
      </c>
      <c r="C3630" s="5">
        <v>2</v>
      </c>
      <c r="D3630" s="4">
        <v>3</v>
      </c>
    </row>
    <row r="3631" spans="1:5" x14ac:dyDescent="0.25">
      <c r="A3631">
        <v>4068</v>
      </c>
      <c r="C3631" s="5">
        <v>2</v>
      </c>
      <c r="D3631" s="4">
        <v>3</v>
      </c>
    </row>
    <row r="3632" spans="1:5" x14ac:dyDescent="0.25">
      <c r="A3632">
        <v>4069</v>
      </c>
      <c r="C3632" s="5">
        <v>2</v>
      </c>
      <c r="D3632" s="4">
        <v>3</v>
      </c>
    </row>
    <row r="3633" spans="1:6" x14ac:dyDescent="0.25">
      <c r="A3633">
        <v>4070</v>
      </c>
      <c r="C3633" s="5">
        <v>2</v>
      </c>
      <c r="D3633" s="4">
        <v>3</v>
      </c>
    </row>
    <row r="3634" spans="1:6" x14ac:dyDescent="0.25">
      <c r="A3634">
        <v>4071</v>
      </c>
      <c r="C3634" s="5">
        <v>2</v>
      </c>
      <c r="D3634" s="4">
        <v>3</v>
      </c>
    </row>
    <row r="3635" spans="1:6" x14ac:dyDescent="0.25">
      <c r="A3635">
        <v>4072</v>
      </c>
      <c r="C3635" s="5">
        <v>2</v>
      </c>
      <c r="D3635" s="4">
        <v>3</v>
      </c>
      <c r="E3635" s="3">
        <v>4</v>
      </c>
    </row>
    <row r="3636" spans="1:6" x14ac:dyDescent="0.25">
      <c r="A3636">
        <v>4073</v>
      </c>
      <c r="D3636" s="4">
        <v>3</v>
      </c>
      <c r="E3636" s="3">
        <v>4</v>
      </c>
    </row>
    <row r="3637" spans="1:6" x14ac:dyDescent="0.25">
      <c r="A3637">
        <v>4074</v>
      </c>
      <c r="D3637" s="4">
        <v>3</v>
      </c>
      <c r="E3637" s="3">
        <v>4</v>
      </c>
    </row>
    <row r="3638" spans="1:6" x14ac:dyDescent="0.25">
      <c r="A3638">
        <v>4075</v>
      </c>
      <c r="D3638" s="4">
        <v>3</v>
      </c>
      <c r="E3638" s="3">
        <v>4</v>
      </c>
    </row>
    <row r="3639" spans="1:6" x14ac:dyDescent="0.25">
      <c r="A3639">
        <v>4076</v>
      </c>
      <c r="B3639" s="2">
        <v>1</v>
      </c>
      <c r="D3639" s="4">
        <v>3</v>
      </c>
      <c r="E3639" s="3">
        <v>4</v>
      </c>
    </row>
    <row r="3640" spans="1:6" x14ac:dyDescent="0.25">
      <c r="A3640">
        <v>4077</v>
      </c>
      <c r="B3640" s="2">
        <v>1</v>
      </c>
      <c r="D3640" s="4">
        <v>3</v>
      </c>
      <c r="E3640" s="3">
        <v>4</v>
      </c>
    </row>
    <row r="3641" spans="1:6" x14ac:dyDescent="0.25">
      <c r="A3641">
        <v>4078</v>
      </c>
      <c r="B3641" s="2">
        <v>1</v>
      </c>
      <c r="D3641" s="4">
        <v>3</v>
      </c>
      <c r="E3641" s="3">
        <v>4</v>
      </c>
    </row>
    <row r="3642" spans="1:6" x14ac:dyDescent="0.25">
      <c r="A3642">
        <v>4079</v>
      </c>
      <c r="B3642" s="2">
        <v>1</v>
      </c>
      <c r="E3642" s="3">
        <v>4</v>
      </c>
    </row>
    <row r="3643" spans="1:6" x14ac:dyDescent="0.25">
      <c r="A3643">
        <v>4080</v>
      </c>
      <c r="B3643" s="2">
        <v>1</v>
      </c>
      <c r="E3643" s="3">
        <v>4</v>
      </c>
    </row>
    <row r="3644" spans="1:6" x14ac:dyDescent="0.25">
      <c r="A3644">
        <v>4081</v>
      </c>
      <c r="B3644" s="2">
        <v>1</v>
      </c>
      <c r="E3644" s="3">
        <v>4</v>
      </c>
    </row>
    <row r="3645" spans="1:6" x14ac:dyDescent="0.25">
      <c r="A3645">
        <v>4082</v>
      </c>
      <c r="B3645" s="2">
        <v>1</v>
      </c>
      <c r="E3645" s="3">
        <v>4</v>
      </c>
    </row>
    <row r="3646" spans="1:6" x14ac:dyDescent="0.25">
      <c r="A3646">
        <v>4083</v>
      </c>
      <c r="B3646" s="2">
        <v>1</v>
      </c>
      <c r="E3646" s="3">
        <v>4</v>
      </c>
      <c r="F3646" t="s">
        <v>22</v>
      </c>
    </row>
    <row r="3647" spans="1:6" x14ac:dyDescent="0.25">
      <c r="A3647">
        <v>4114</v>
      </c>
    </row>
    <row r="3648" spans="1:6" x14ac:dyDescent="0.25">
      <c r="A3648">
        <v>4115</v>
      </c>
    </row>
    <row r="3649" spans="1:6" x14ac:dyDescent="0.25">
      <c r="A3649">
        <v>4116</v>
      </c>
      <c r="F3649" t="s">
        <v>22</v>
      </c>
    </row>
    <row r="3650" spans="1:6" x14ac:dyDescent="0.25">
      <c r="A3650">
        <v>4117</v>
      </c>
      <c r="E3650" s="3">
        <v>4</v>
      </c>
    </row>
    <row r="3651" spans="1:6" x14ac:dyDescent="0.25">
      <c r="A3651">
        <v>4118</v>
      </c>
      <c r="E3651" s="3">
        <v>4</v>
      </c>
    </row>
    <row r="3652" spans="1:6" x14ac:dyDescent="0.25">
      <c r="A3652">
        <v>4119</v>
      </c>
      <c r="E3652" s="3">
        <v>4</v>
      </c>
    </row>
    <row r="3653" spans="1:6" x14ac:dyDescent="0.25">
      <c r="A3653">
        <v>4120</v>
      </c>
      <c r="B3653" s="2">
        <v>1</v>
      </c>
      <c r="E3653" s="3">
        <v>4</v>
      </c>
    </row>
    <row r="3654" spans="1:6" x14ac:dyDescent="0.25">
      <c r="A3654">
        <v>4121</v>
      </c>
      <c r="B3654" s="2">
        <v>1</v>
      </c>
      <c r="E3654" s="3">
        <v>4</v>
      </c>
    </row>
    <row r="3655" spans="1:6" x14ac:dyDescent="0.25">
      <c r="A3655">
        <v>4122</v>
      </c>
      <c r="B3655" s="2">
        <v>1</v>
      </c>
      <c r="E3655" s="3">
        <v>4</v>
      </c>
    </row>
    <row r="3656" spans="1:6" x14ac:dyDescent="0.25">
      <c r="A3656">
        <v>4123</v>
      </c>
      <c r="B3656" s="2">
        <v>1</v>
      </c>
      <c r="E3656" s="3">
        <v>4</v>
      </c>
    </row>
    <row r="3657" spans="1:6" x14ac:dyDescent="0.25">
      <c r="A3657">
        <v>4124</v>
      </c>
      <c r="B3657" s="2">
        <v>1</v>
      </c>
      <c r="E3657" s="3">
        <v>4</v>
      </c>
    </row>
    <row r="3658" spans="1:6" x14ac:dyDescent="0.25">
      <c r="A3658">
        <v>4125</v>
      </c>
      <c r="B3658" s="2">
        <v>1</v>
      </c>
      <c r="E3658" s="3">
        <v>4</v>
      </c>
    </row>
    <row r="3659" spans="1:6" x14ac:dyDescent="0.25">
      <c r="A3659">
        <v>4126</v>
      </c>
      <c r="B3659" s="2">
        <v>1</v>
      </c>
      <c r="E3659" s="3">
        <v>4</v>
      </c>
    </row>
    <row r="3660" spans="1:6" x14ac:dyDescent="0.25">
      <c r="A3660">
        <v>4127</v>
      </c>
      <c r="B3660" s="2">
        <v>1</v>
      </c>
      <c r="E3660" s="3">
        <v>4</v>
      </c>
    </row>
    <row r="3661" spans="1:6" x14ac:dyDescent="0.25">
      <c r="A3661">
        <v>4128</v>
      </c>
      <c r="B3661" s="2">
        <v>1</v>
      </c>
      <c r="E3661" s="3">
        <v>4</v>
      </c>
    </row>
    <row r="3662" spans="1:6" x14ac:dyDescent="0.25">
      <c r="A3662">
        <v>4129</v>
      </c>
      <c r="B3662" s="2">
        <v>1</v>
      </c>
      <c r="E3662" s="3">
        <v>4</v>
      </c>
    </row>
    <row r="3663" spans="1:6" x14ac:dyDescent="0.25">
      <c r="A3663">
        <v>4130</v>
      </c>
      <c r="B3663" s="2">
        <v>1</v>
      </c>
      <c r="E3663" s="3">
        <v>4</v>
      </c>
    </row>
    <row r="3664" spans="1:6" x14ac:dyDescent="0.25">
      <c r="A3664">
        <v>4131</v>
      </c>
      <c r="B3664" s="2">
        <v>1</v>
      </c>
      <c r="E3664" s="3">
        <v>4</v>
      </c>
    </row>
    <row r="3665" spans="1:5" x14ac:dyDescent="0.25">
      <c r="A3665">
        <v>4132</v>
      </c>
      <c r="B3665" s="2">
        <v>1</v>
      </c>
    </row>
    <row r="3666" spans="1:5" x14ac:dyDescent="0.25">
      <c r="A3666">
        <v>4133</v>
      </c>
      <c r="B3666" s="2">
        <v>1</v>
      </c>
    </row>
    <row r="3667" spans="1:5" x14ac:dyDescent="0.25">
      <c r="A3667">
        <v>4134</v>
      </c>
      <c r="B3667" s="2">
        <v>1</v>
      </c>
      <c r="C3667" s="5">
        <v>2</v>
      </c>
    </row>
    <row r="3668" spans="1:5" x14ac:dyDescent="0.25">
      <c r="A3668">
        <v>4135</v>
      </c>
      <c r="C3668" s="5">
        <v>2</v>
      </c>
    </row>
    <row r="3669" spans="1:5" x14ac:dyDescent="0.25">
      <c r="A3669">
        <v>4136</v>
      </c>
      <c r="C3669" s="5">
        <v>2</v>
      </c>
      <c r="D3669" s="4">
        <v>3</v>
      </c>
    </row>
    <row r="3670" spans="1:5" x14ac:dyDescent="0.25">
      <c r="A3670">
        <v>4137</v>
      </c>
      <c r="C3670" s="5">
        <v>2</v>
      </c>
      <c r="D3670" s="4">
        <v>3</v>
      </c>
    </row>
    <row r="3671" spans="1:5" x14ac:dyDescent="0.25">
      <c r="A3671">
        <v>4138</v>
      </c>
      <c r="C3671" s="5">
        <v>2</v>
      </c>
      <c r="D3671" s="4">
        <v>3</v>
      </c>
    </row>
    <row r="3672" spans="1:5" x14ac:dyDescent="0.25">
      <c r="A3672">
        <v>4139</v>
      </c>
      <c r="C3672" s="5">
        <v>2</v>
      </c>
      <c r="D3672" s="4">
        <v>3</v>
      </c>
    </row>
    <row r="3673" spans="1:5" x14ac:dyDescent="0.25">
      <c r="A3673">
        <v>4140</v>
      </c>
      <c r="C3673" s="5">
        <v>2</v>
      </c>
      <c r="D3673" s="4">
        <v>3</v>
      </c>
    </row>
    <row r="3674" spans="1:5" x14ac:dyDescent="0.25">
      <c r="A3674">
        <v>4141</v>
      </c>
      <c r="C3674" s="5">
        <v>2</v>
      </c>
      <c r="D3674" s="4">
        <v>3</v>
      </c>
    </row>
    <row r="3675" spans="1:5" x14ac:dyDescent="0.25">
      <c r="A3675">
        <v>4142</v>
      </c>
      <c r="C3675" s="5">
        <v>2</v>
      </c>
      <c r="D3675" s="4">
        <v>3</v>
      </c>
    </row>
    <row r="3676" spans="1:5" x14ac:dyDescent="0.25">
      <c r="A3676">
        <v>4143</v>
      </c>
      <c r="C3676" s="5">
        <v>2</v>
      </c>
      <c r="D3676" s="4">
        <v>3</v>
      </c>
    </row>
    <row r="3677" spans="1:5" x14ac:dyDescent="0.25">
      <c r="A3677">
        <v>4144</v>
      </c>
      <c r="C3677" s="5">
        <v>2</v>
      </c>
      <c r="D3677" s="4">
        <v>3</v>
      </c>
    </row>
    <row r="3678" spans="1:5" x14ac:dyDescent="0.25">
      <c r="A3678">
        <v>4145</v>
      </c>
      <c r="C3678" s="5">
        <v>2</v>
      </c>
      <c r="D3678" s="4">
        <v>3</v>
      </c>
    </row>
    <row r="3679" spans="1:5" x14ac:dyDescent="0.25">
      <c r="A3679">
        <v>4146</v>
      </c>
      <c r="C3679" s="5">
        <v>2</v>
      </c>
      <c r="D3679" s="4">
        <v>3</v>
      </c>
    </row>
    <row r="3680" spans="1:5" x14ac:dyDescent="0.25">
      <c r="A3680">
        <v>4147</v>
      </c>
      <c r="D3680" s="4">
        <v>3</v>
      </c>
      <c r="E3680" s="3">
        <v>4</v>
      </c>
    </row>
    <row r="3681" spans="1:5" x14ac:dyDescent="0.25">
      <c r="A3681">
        <v>4148</v>
      </c>
      <c r="D3681" s="4">
        <v>3</v>
      </c>
      <c r="E3681" s="3">
        <v>4</v>
      </c>
    </row>
    <row r="3682" spans="1:5" x14ac:dyDescent="0.25">
      <c r="A3682">
        <v>4149</v>
      </c>
      <c r="D3682" s="4">
        <v>3</v>
      </c>
      <c r="E3682" s="3">
        <v>4</v>
      </c>
    </row>
    <row r="3683" spans="1:5" x14ac:dyDescent="0.25">
      <c r="A3683">
        <v>4150</v>
      </c>
      <c r="B3683" s="2">
        <v>1</v>
      </c>
      <c r="E3683" s="3">
        <v>4</v>
      </c>
    </row>
    <row r="3684" spans="1:5" x14ac:dyDescent="0.25">
      <c r="A3684">
        <v>4151</v>
      </c>
      <c r="B3684" s="2">
        <v>1</v>
      </c>
      <c r="E3684" s="3">
        <v>4</v>
      </c>
    </row>
    <row r="3685" spans="1:5" x14ac:dyDescent="0.25">
      <c r="A3685">
        <v>4152</v>
      </c>
      <c r="B3685" s="2">
        <v>1</v>
      </c>
      <c r="E3685" s="3">
        <v>4</v>
      </c>
    </row>
    <row r="3686" spans="1:5" x14ac:dyDescent="0.25">
      <c r="A3686">
        <v>4153</v>
      </c>
      <c r="B3686" s="2">
        <v>1</v>
      </c>
      <c r="E3686" s="3">
        <v>4</v>
      </c>
    </row>
    <row r="3687" spans="1:5" x14ac:dyDescent="0.25">
      <c r="A3687">
        <v>4154</v>
      </c>
      <c r="B3687" s="2">
        <v>1</v>
      </c>
      <c r="E3687" s="3">
        <v>4</v>
      </c>
    </row>
    <row r="3688" spans="1:5" x14ac:dyDescent="0.25">
      <c r="A3688">
        <v>4155</v>
      </c>
      <c r="B3688" s="2">
        <v>1</v>
      </c>
      <c r="E3688" s="3">
        <v>4</v>
      </c>
    </row>
    <row r="3689" spans="1:5" x14ac:dyDescent="0.25">
      <c r="A3689">
        <v>4156</v>
      </c>
      <c r="B3689" s="2">
        <v>1</v>
      </c>
      <c r="E3689" s="3">
        <v>4</v>
      </c>
    </row>
    <row r="3690" spans="1:5" x14ac:dyDescent="0.25">
      <c r="A3690">
        <v>4157</v>
      </c>
      <c r="B3690" s="2">
        <v>1</v>
      </c>
      <c r="E3690" s="3">
        <v>4</v>
      </c>
    </row>
    <row r="3691" spans="1:5" x14ac:dyDescent="0.25">
      <c r="A3691">
        <v>4158</v>
      </c>
      <c r="B3691" s="2">
        <v>1</v>
      </c>
      <c r="E3691" s="3">
        <v>4</v>
      </c>
    </row>
    <row r="3692" spans="1:5" x14ac:dyDescent="0.25">
      <c r="A3692">
        <v>4159</v>
      </c>
      <c r="B3692" s="2">
        <v>1</v>
      </c>
      <c r="E3692" s="3">
        <v>4</v>
      </c>
    </row>
    <row r="3693" spans="1:5" x14ac:dyDescent="0.25">
      <c r="A3693">
        <v>4160</v>
      </c>
      <c r="B3693" s="2">
        <v>1</v>
      </c>
      <c r="E3693" s="3">
        <v>4</v>
      </c>
    </row>
    <row r="3694" spans="1:5" x14ac:dyDescent="0.25">
      <c r="A3694">
        <v>4161</v>
      </c>
      <c r="B3694" s="2">
        <v>1</v>
      </c>
    </row>
    <row r="3695" spans="1:5" x14ac:dyDescent="0.25">
      <c r="A3695">
        <v>4162</v>
      </c>
      <c r="B3695" s="2">
        <v>1</v>
      </c>
    </row>
    <row r="3696" spans="1:5" x14ac:dyDescent="0.25">
      <c r="A3696">
        <v>4163</v>
      </c>
      <c r="B3696" s="2">
        <v>1</v>
      </c>
    </row>
    <row r="3697" spans="1:5" x14ac:dyDescent="0.25">
      <c r="A3697">
        <v>4164</v>
      </c>
      <c r="B3697" s="2">
        <v>1</v>
      </c>
      <c r="C3697" s="5">
        <v>2</v>
      </c>
      <c r="D3697" s="4">
        <v>3</v>
      </c>
    </row>
    <row r="3698" spans="1:5" x14ac:dyDescent="0.25">
      <c r="A3698">
        <v>4165</v>
      </c>
      <c r="C3698" s="5">
        <v>2</v>
      </c>
      <c r="D3698" s="4">
        <v>3</v>
      </c>
    </row>
    <row r="3699" spans="1:5" x14ac:dyDescent="0.25">
      <c r="A3699">
        <v>4166</v>
      </c>
      <c r="C3699" s="5">
        <v>2</v>
      </c>
      <c r="D3699" s="4">
        <v>3</v>
      </c>
    </row>
    <row r="3700" spans="1:5" x14ac:dyDescent="0.25">
      <c r="A3700">
        <v>4167</v>
      </c>
      <c r="C3700" s="5">
        <v>2</v>
      </c>
      <c r="D3700" s="4">
        <v>3</v>
      </c>
    </row>
    <row r="3701" spans="1:5" x14ac:dyDescent="0.25">
      <c r="A3701">
        <v>4168</v>
      </c>
      <c r="C3701" s="5">
        <v>2</v>
      </c>
      <c r="D3701" s="4">
        <v>3</v>
      </c>
    </row>
    <row r="3702" spans="1:5" x14ac:dyDescent="0.25">
      <c r="A3702">
        <v>4169</v>
      </c>
      <c r="C3702" s="5">
        <v>2</v>
      </c>
      <c r="D3702" s="4">
        <v>3</v>
      </c>
    </row>
    <row r="3703" spans="1:5" x14ac:dyDescent="0.25">
      <c r="A3703">
        <v>4170</v>
      </c>
      <c r="C3703" s="5">
        <v>2</v>
      </c>
      <c r="D3703" s="4">
        <v>3</v>
      </c>
    </row>
    <row r="3704" spans="1:5" x14ac:dyDescent="0.25">
      <c r="A3704">
        <v>4171</v>
      </c>
      <c r="C3704" s="5">
        <v>2</v>
      </c>
      <c r="D3704" s="4">
        <v>3</v>
      </c>
    </row>
    <row r="3705" spans="1:5" x14ac:dyDescent="0.25">
      <c r="A3705">
        <v>4172</v>
      </c>
      <c r="C3705" s="5">
        <v>2</v>
      </c>
      <c r="D3705" s="4">
        <v>3</v>
      </c>
    </row>
    <row r="3706" spans="1:5" x14ac:dyDescent="0.25">
      <c r="A3706">
        <v>4173</v>
      </c>
      <c r="C3706" s="5">
        <v>2</v>
      </c>
      <c r="D3706" s="4">
        <v>3</v>
      </c>
    </row>
    <row r="3707" spans="1:5" x14ac:dyDescent="0.25">
      <c r="A3707">
        <v>4174</v>
      </c>
      <c r="C3707" s="5">
        <v>2</v>
      </c>
      <c r="D3707" s="4">
        <v>3</v>
      </c>
    </row>
    <row r="3708" spans="1:5" x14ac:dyDescent="0.25">
      <c r="A3708">
        <v>4175</v>
      </c>
      <c r="C3708" s="5">
        <v>2</v>
      </c>
      <c r="D3708" s="4">
        <v>3</v>
      </c>
    </row>
    <row r="3709" spans="1:5" x14ac:dyDescent="0.25">
      <c r="A3709">
        <v>4176</v>
      </c>
      <c r="C3709" s="5">
        <v>2</v>
      </c>
      <c r="D3709" s="4">
        <v>3</v>
      </c>
    </row>
    <row r="3710" spans="1:5" x14ac:dyDescent="0.25">
      <c r="A3710">
        <v>4177</v>
      </c>
      <c r="C3710" s="5">
        <v>2</v>
      </c>
    </row>
    <row r="3711" spans="1:5" x14ac:dyDescent="0.25">
      <c r="A3711">
        <v>4178</v>
      </c>
      <c r="E3711" s="3">
        <v>4</v>
      </c>
    </row>
    <row r="3712" spans="1:5" x14ac:dyDescent="0.25">
      <c r="A3712">
        <v>4179</v>
      </c>
      <c r="B3712" s="2">
        <v>1</v>
      </c>
      <c r="E3712" s="3">
        <v>4</v>
      </c>
    </row>
    <row r="3713" spans="1:5" x14ac:dyDescent="0.25">
      <c r="A3713">
        <v>4180</v>
      </c>
      <c r="B3713" s="2">
        <v>1</v>
      </c>
      <c r="E3713" s="3">
        <v>4</v>
      </c>
    </row>
    <row r="3714" spans="1:5" x14ac:dyDescent="0.25">
      <c r="A3714">
        <v>4181</v>
      </c>
      <c r="B3714" s="2">
        <v>1</v>
      </c>
      <c r="E3714" s="3">
        <v>4</v>
      </c>
    </row>
    <row r="3715" spans="1:5" x14ac:dyDescent="0.25">
      <c r="A3715">
        <v>4182</v>
      </c>
      <c r="B3715" s="2">
        <v>1</v>
      </c>
      <c r="E3715" s="3">
        <v>4</v>
      </c>
    </row>
    <row r="3716" spans="1:5" x14ac:dyDescent="0.25">
      <c r="A3716">
        <v>4183</v>
      </c>
      <c r="B3716" s="2">
        <v>1</v>
      </c>
      <c r="E3716" s="3">
        <v>4</v>
      </c>
    </row>
    <row r="3717" spans="1:5" x14ac:dyDescent="0.25">
      <c r="A3717">
        <v>4184</v>
      </c>
      <c r="B3717" s="2">
        <v>1</v>
      </c>
      <c r="E3717" s="3">
        <v>4</v>
      </c>
    </row>
    <row r="3718" spans="1:5" x14ac:dyDescent="0.25">
      <c r="A3718">
        <v>4185</v>
      </c>
      <c r="B3718" s="2">
        <v>1</v>
      </c>
      <c r="E3718" s="3">
        <v>4</v>
      </c>
    </row>
    <row r="3719" spans="1:5" x14ac:dyDescent="0.25">
      <c r="A3719">
        <v>4186</v>
      </c>
      <c r="B3719" s="2">
        <v>1</v>
      </c>
      <c r="E3719" s="3">
        <v>4</v>
      </c>
    </row>
    <row r="3720" spans="1:5" x14ac:dyDescent="0.25">
      <c r="A3720">
        <v>4187</v>
      </c>
      <c r="B3720" s="2">
        <v>1</v>
      </c>
      <c r="E3720" s="3">
        <v>4</v>
      </c>
    </row>
    <row r="3721" spans="1:5" x14ac:dyDescent="0.25">
      <c r="A3721">
        <v>4188</v>
      </c>
      <c r="B3721" s="2">
        <v>1</v>
      </c>
      <c r="E3721" s="3">
        <v>4</v>
      </c>
    </row>
    <row r="3722" spans="1:5" x14ac:dyDescent="0.25">
      <c r="A3722">
        <v>4189</v>
      </c>
      <c r="B3722" s="2">
        <v>1</v>
      </c>
      <c r="E3722" s="3">
        <v>4</v>
      </c>
    </row>
    <row r="3723" spans="1:5" x14ac:dyDescent="0.25">
      <c r="A3723">
        <v>4190</v>
      </c>
      <c r="B3723" s="2">
        <v>1</v>
      </c>
      <c r="E3723" s="3">
        <v>4</v>
      </c>
    </row>
    <row r="3724" spans="1:5" x14ac:dyDescent="0.25">
      <c r="A3724">
        <v>4191</v>
      </c>
      <c r="B3724" s="2">
        <v>1</v>
      </c>
    </row>
    <row r="3725" spans="1:5" x14ac:dyDescent="0.25">
      <c r="A3725">
        <v>4192</v>
      </c>
      <c r="B3725" s="2">
        <v>1</v>
      </c>
    </row>
    <row r="3726" spans="1:5" x14ac:dyDescent="0.25">
      <c r="A3726">
        <v>4193</v>
      </c>
      <c r="C3726" s="5">
        <v>2</v>
      </c>
    </row>
    <row r="3727" spans="1:5" x14ac:dyDescent="0.25">
      <c r="A3727">
        <v>4194</v>
      </c>
      <c r="C3727" s="5">
        <v>2</v>
      </c>
      <c r="D3727" s="4">
        <v>3</v>
      </c>
    </row>
    <row r="3728" spans="1:5" x14ac:dyDescent="0.25">
      <c r="A3728">
        <v>4195</v>
      </c>
      <c r="C3728" s="5">
        <v>2</v>
      </c>
      <c r="D3728" s="4">
        <v>3</v>
      </c>
    </row>
    <row r="3729" spans="1:5" x14ac:dyDescent="0.25">
      <c r="A3729">
        <v>4196</v>
      </c>
      <c r="C3729" s="5">
        <v>2</v>
      </c>
      <c r="D3729" s="4">
        <v>3</v>
      </c>
    </row>
    <row r="3730" spans="1:5" x14ac:dyDescent="0.25">
      <c r="A3730">
        <v>4197</v>
      </c>
      <c r="C3730" s="5">
        <v>2</v>
      </c>
      <c r="D3730" s="4">
        <v>3</v>
      </c>
    </row>
    <row r="3731" spans="1:5" x14ac:dyDescent="0.25">
      <c r="A3731">
        <v>4198</v>
      </c>
      <c r="C3731" s="5">
        <v>2</v>
      </c>
      <c r="D3731" s="4">
        <v>3</v>
      </c>
    </row>
    <row r="3732" spans="1:5" x14ac:dyDescent="0.25">
      <c r="A3732">
        <v>4199</v>
      </c>
      <c r="C3732" s="5">
        <v>2</v>
      </c>
      <c r="D3732" s="4">
        <v>3</v>
      </c>
    </row>
    <row r="3733" spans="1:5" x14ac:dyDescent="0.25">
      <c r="A3733">
        <v>4200</v>
      </c>
      <c r="C3733" s="5">
        <v>2</v>
      </c>
      <c r="D3733" s="4">
        <v>3</v>
      </c>
    </row>
    <row r="3734" spans="1:5" x14ac:dyDescent="0.25">
      <c r="A3734">
        <v>4201</v>
      </c>
      <c r="C3734" s="5">
        <v>2</v>
      </c>
      <c r="D3734" s="4">
        <v>3</v>
      </c>
    </row>
    <row r="3735" spans="1:5" x14ac:dyDescent="0.25">
      <c r="A3735">
        <v>4202</v>
      </c>
      <c r="C3735" s="5">
        <v>2</v>
      </c>
      <c r="D3735" s="4">
        <v>3</v>
      </c>
    </row>
    <row r="3736" spans="1:5" x14ac:dyDescent="0.25">
      <c r="A3736">
        <v>4203</v>
      </c>
      <c r="C3736" s="5">
        <v>2</v>
      </c>
      <c r="D3736" s="4">
        <v>3</v>
      </c>
    </row>
    <row r="3737" spans="1:5" x14ac:dyDescent="0.25">
      <c r="A3737">
        <v>4204</v>
      </c>
      <c r="C3737" s="5">
        <v>2</v>
      </c>
      <c r="D3737" s="4">
        <v>3</v>
      </c>
    </row>
    <row r="3738" spans="1:5" x14ac:dyDescent="0.25">
      <c r="A3738">
        <v>4205</v>
      </c>
      <c r="C3738" s="5">
        <v>2</v>
      </c>
      <c r="D3738" s="4">
        <v>3</v>
      </c>
    </row>
    <row r="3739" spans="1:5" x14ac:dyDescent="0.25">
      <c r="A3739">
        <v>4206</v>
      </c>
      <c r="D3739" s="4">
        <v>3</v>
      </c>
      <c r="E3739" s="3">
        <v>4</v>
      </c>
    </row>
    <row r="3740" spans="1:5" x14ac:dyDescent="0.25">
      <c r="A3740">
        <v>4207</v>
      </c>
      <c r="E3740" s="3">
        <v>4</v>
      </c>
    </row>
    <row r="3741" spans="1:5" x14ac:dyDescent="0.25">
      <c r="A3741">
        <v>4208</v>
      </c>
      <c r="B3741" s="2">
        <v>1</v>
      </c>
      <c r="E3741" s="3">
        <v>4</v>
      </c>
    </row>
    <row r="3742" spans="1:5" x14ac:dyDescent="0.25">
      <c r="A3742">
        <v>4209</v>
      </c>
      <c r="B3742" s="2">
        <v>1</v>
      </c>
      <c r="E3742" s="3">
        <v>4</v>
      </c>
    </row>
    <row r="3743" spans="1:5" x14ac:dyDescent="0.25">
      <c r="A3743">
        <v>4210</v>
      </c>
      <c r="B3743" s="2">
        <v>1</v>
      </c>
      <c r="E3743" s="3">
        <v>4</v>
      </c>
    </row>
    <row r="3744" spans="1:5" x14ac:dyDescent="0.25">
      <c r="A3744">
        <v>4211</v>
      </c>
      <c r="B3744" s="2">
        <v>1</v>
      </c>
      <c r="E3744" s="3">
        <v>4</v>
      </c>
    </row>
    <row r="3745" spans="1:5" x14ac:dyDescent="0.25">
      <c r="A3745">
        <v>4212</v>
      </c>
      <c r="B3745" s="2">
        <v>1</v>
      </c>
      <c r="E3745" s="3">
        <v>4</v>
      </c>
    </row>
    <row r="3746" spans="1:5" x14ac:dyDescent="0.25">
      <c r="A3746">
        <v>4213</v>
      </c>
      <c r="B3746" s="2">
        <v>1</v>
      </c>
      <c r="E3746" s="3">
        <v>4</v>
      </c>
    </row>
    <row r="3747" spans="1:5" x14ac:dyDescent="0.25">
      <c r="A3747">
        <v>4214</v>
      </c>
      <c r="B3747" s="2">
        <v>1</v>
      </c>
      <c r="E3747" s="3">
        <v>4</v>
      </c>
    </row>
    <row r="3748" spans="1:5" x14ac:dyDescent="0.25">
      <c r="A3748">
        <v>4215</v>
      </c>
      <c r="B3748" s="2">
        <v>1</v>
      </c>
      <c r="E3748" s="3">
        <v>4</v>
      </c>
    </row>
    <row r="3749" spans="1:5" x14ac:dyDescent="0.25">
      <c r="A3749">
        <v>4216</v>
      </c>
      <c r="B3749" s="2">
        <v>1</v>
      </c>
      <c r="E3749" s="3">
        <v>4</v>
      </c>
    </row>
    <row r="3750" spans="1:5" x14ac:dyDescent="0.25">
      <c r="A3750">
        <v>4217</v>
      </c>
      <c r="B3750" s="2">
        <v>1</v>
      </c>
      <c r="E3750" s="3">
        <v>4</v>
      </c>
    </row>
    <row r="3751" spans="1:5" x14ac:dyDescent="0.25">
      <c r="A3751">
        <v>4218</v>
      </c>
      <c r="B3751" s="2">
        <v>1</v>
      </c>
      <c r="E3751" s="3">
        <v>4</v>
      </c>
    </row>
    <row r="3752" spans="1:5" x14ac:dyDescent="0.25">
      <c r="A3752">
        <v>4219</v>
      </c>
      <c r="B3752" s="2">
        <v>1</v>
      </c>
    </row>
    <row r="3753" spans="1:5" x14ac:dyDescent="0.25">
      <c r="A3753">
        <v>4220</v>
      </c>
      <c r="B3753" s="2">
        <v>1</v>
      </c>
    </row>
    <row r="3754" spans="1:5" x14ac:dyDescent="0.25">
      <c r="A3754">
        <v>4221</v>
      </c>
      <c r="B3754" s="2">
        <v>1</v>
      </c>
    </row>
    <row r="3755" spans="1:5" x14ac:dyDescent="0.25">
      <c r="A3755">
        <v>4222</v>
      </c>
    </row>
    <row r="3756" spans="1:5" x14ac:dyDescent="0.25">
      <c r="A3756">
        <v>4223</v>
      </c>
      <c r="C3756" s="5">
        <v>2</v>
      </c>
      <c r="D3756" s="4">
        <v>3</v>
      </c>
    </row>
    <row r="3757" spans="1:5" x14ac:dyDescent="0.25">
      <c r="A3757">
        <v>4224</v>
      </c>
      <c r="C3757" s="5">
        <v>2</v>
      </c>
      <c r="D3757" s="4">
        <v>3</v>
      </c>
    </row>
    <row r="3758" spans="1:5" x14ac:dyDescent="0.25">
      <c r="A3758">
        <v>4225</v>
      </c>
      <c r="C3758" s="5">
        <v>2</v>
      </c>
      <c r="D3758" s="4">
        <v>3</v>
      </c>
    </row>
    <row r="3759" spans="1:5" x14ac:dyDescent="0.25">
      <c r="A3759">
        <v>4226</v>
      </c>
      <c r="C3759" s="5">
        <v>2</v>
      </c>
      <c r="D3759" s="4">
        <v>3</v>
      </c>
    </row>
    <row r="3760" spans="1:5" x14ac:dyDescent="0.25">
      <c r="A3760">
        <v>4227</v>
      </c>
      <c r="C3760" s="5">
        <v>2</v>
      </c>
      <c r="D3760" s="4">
        <v>3</v>
      </c>
    </row>
    <row r="3761" spans="1:5" x14ac:dyDescent="0.25">
      <c r="A3761">
        <v>4228</v>
      </c>
      <c r="C3761" s="5">
        <v>2</v>
      </c>
      <c r="D3761" s="4">
        <v>3</v>
      </c>
    </row>
    <row r="3762" spans="1:5" x14ac:dyDescent="0.25">
      <c r="A3762">
        <v>4229</v>
      </c>
      <c r="C3762" s="5">
        <v>2</v>
      </c>
      <c r="D3762" s="4">
        <v>3</v>
      </c>
    </row>
    <row r="3763" spans="1:5" x14ac:dyDescent="0.25">
      <c r="A3763">
        <v>4230</v>
      </c>
      <c r="C3763" s="5">
        <v>2</v>
      </c>
      <c r="D3763" s="4">
        <v>3</v>
      </c>
    </row>
    <row r="3764" spans="1:5" x14ac:dyDescent="0.25">
      <c r="A3764">
        <v>4231</v>
      </c>
      <c r="C3764" s="5">
        <v>2</v>
      </c>
      <c r="D3764" s="4">
        <v>3</v>
      </c>
    </row>
    <row r="3765" spans="1:5" x14ac:dyDescent="0.25">
      <c r="A3765">
        <v>4232</v>
      </c>
      <c r="C3765" s="5">
        <v>2</v>
      </c>
      <c r="D3765" s="4">
        <v>3</v>
      </c>
    </row>
    <row r="3766" spans="1:5" x14ac:dyDescent="0.25">
      <c r="A3766">
        <v>4233</v>
      </c>
      <c r="C3766" s="5">
        <v>2</v>
      </c>
      <c r="D3766" s="4">
        <v>3</v>
      </c>
    </row>
    <row r="3767" spans="1:5" x14ac:dyDescent="0.25">
      <c r="A3767">
        <v>4234</v>
      </c>
      <c r="C3767" s="5">
        <v>2</v>
      </c>
      <c r="D3767" s="4">
        <v>3</v>
      </c>
    </row>
    <row r="3768" spans="1:5" x14ac:dyDescent="0.25">
      <c r="A3768">
        <v>4235</v>
      </c>
      <c r="E3768" s="3">
        <v>4</v>
      </c>
    </row>
    <row r="3769" spans="1:5" x14ac:dyDescent="0.25">
      <c r="A3769">
        <v>4236</v>
      </c>
      <c r="B3769" s="2">
        <v>1</v>
      </c>
      <c r="E3769" s="3">
        <v>4</v>
      </c>
    </row>
    <row r="3770" spans="1:5" x14ac:dyDescent="0.25">
      <c r="A3770">
        <v>4237</v>
      </c>
      <c r="B3770" s="2">
        <v>1</v>
      </c>
      <c r="E3770" s="3">
        <v>4</v>
      </c>
    </row>
    <row r="3771" spans="1:5" x14ac:dyDescent="0.25">
      <c r="A3771">
        <v>4238</v>
      </c>
      <c r="B3771" s="2">
        <v>1</v>
      </c>
      <c r="E3771" s="3">
        <v>4</v>
      </c>
    </row>
    <row r="3772" spans="1:5" x14ac:dyDescent="0.25">
      <c r="A3772">
        <v>4239</v>
      </c>
      <c r="B3772" s="2">
        <v>1</v>
      </c>
      <c r="E3772" s="3">
        <v>4</v>
      </c>
    </row>
    <row r="3773" spans="1:5" x14ac:dyDescent="0.25">
      <c r="A3773">
        <v>4240</v>
      </c>
      <c r="B3773" s="2">
        <v>1</v>
      </c>
      <c r="E3773" s="3">
        <v>4</v>
      </c>
    </row>
    <row r="3774" spans="1:5" x14ac:dyDescent="0.25">
      <c r="A3774">
        <v>4241</v>
      </c>
      <c r="B3774" s="2">
        <v>1</v>
      </c>
      <c r="E3774" s="3">
        <v>4</v>
      </c>
    </row>
    <row r="3775" spans="1:5" x14ac:dyDescent="0.25">
      <c r="A3775">
        <v>4242</v>
      </c>
      <c r="B3775" s="2">
        <v>1</v>
      </c>
      <c r="E3775" s="3">
        <v>4</v>
      </c>
    </row>
    <row r="3776" spans="1:5" x14ac:dyDescent="0.25">
      <c r="A3776">
        <v>4243</v>
      </c>
      <c r="B3776" s="2">
        <v>1</v>
      </c>
      <c r="E3776" s="3">
        <v>4</v>
      </c>
    </row>
    <row r="3777" spans="1:5" x14ac:dyDescent="0.25">
      <c r="A3777">
        <v>4244</v>
      </c>
      <c r="B3777" s="2">
        <v>1</v>
      </c>
      <c r="E3777" s="3">
        <v>4</v>
      </c>
    </row>
    <row r="3778" spans="1:5" x14ac:dyDescent="0.25">
      <c r="A3778">
        <v>4245</v>
      </c>
      <c r="B3778" s="2">
        <v>1</v>
      </c>
      <c r="E3778" s="3">
        <v>4</v>
      </c>
    </row>
    <row r="3779" spans="1:5" x14ac:dyDescent="0.25">
      <c r="A3779">
        <v>4246</v>
      </c>
      <c r="B3779" s="2">
        <v>1</v>
      </c>
      <c r="E3779" s="3">
        <v>4</v>
      </c>
    </row>
    <row r="3780" spans="1:5" x14ac:dyDescent="0.25">
      <c r="A3780">
        <v>4247</v>
      </c>
      <c r="B3780" s="2">
        <v>1</v>
      </c>
      <c r="E3780" s="3">
        <v>4</v>
      </c>
    </row>
    <row r="3781" spans="1:5" x14ac:dyDescent="0.25">
      <c r="A3781">
        <v>4248</v>
      </c>
      <c r="B3781" s="2">
        <v>1</v>
      </c>
      <c r="E3781" s="3">
        <v>4</v>
      </c>
    </row>
    <row r="3782" spans="1:5" x14ac:dyDescent="0.25">
      <c r="A3782">
        <v>4249</v>
      </c>
      <c r="C3782" s="5">
        <v>2</v>
      </c>
    </row>
    <row r="3783" spans="1:5" x14ac:dyDescent="0.25">
      <c r="A3783">
        <v>4250</v>
      </c>
      <c r="C3783" s="5">
        <v>2</v>
      </c>
    </row>
    <row r="3784" spans="1:5" x14ac:dyDescent="0.25">
      <c r="A3784">
        <v>4251</v>
      </c>
      <c r="C3784" s="5">
        <v>2</v>
      </c>
      <c r="D3784" s="4">
        <v>3</v>
      </c>
    </row>
    <row r="3785" spans="1:5" x14ac:dyDescent="0.25">
      <c r="A3785">
        <v>4252</v>
      </c>
      <c r="C3785" s="5">
        <v>2</v>
      </c>
      <c r="D3785" s="4">
        <v>3</v>
      </c>
    </row>
    <row r="3786" spans="1:5" x14ac:dyDescent="0.25">
      <c r="A3786">
        <v>4253</v>
      </c>
      <c r="C3786" s="5">
        <v>2</v>
      </c>
      <c r="D3786" s="4">
        <v>3</v>
      </c>
    </row>
    <row r="3787" spans="1:5" x14ac:dyDescent="0.25">
      <c r="A3787">
        <v>4254</v>
      </c>
      <c r="C3787" s="5">
        <v>2</v>
      </c>
      <c r="D3787" s="4">
        <v>3</v>
      </c>
    </row>
    <row r="3788" spans="1:5" x14ac:dyDescent="0.25">
      <c r="A3788">
        <v>4255</v>
      </c>
      <c r="C3788" s="5">
        <v>2</v>
      </c>
      <c r="D3788" s="4">
        <v>3</v>
      </c>
    </row>
    <row r="3789" spans="1:5" x14ac:dyDescent="0.25">
      <c r="A3789">
        <v>4256</v>
      </c>
      <c r="C3789" s="5">
        <v>2</v>
      </c>
      <c r="D3789" s="4">
        <v>3</v>
      </c>
    </row>
    <row r="3790" spans="1:5" x14ac:dyDescent="0.25">
      <c r="A3790">
        <v>4257</v>
      </c>
      <c r="C3790" s="5">
        <v>2</v>
      </c>
      <c r="D3790" s="4">
        <v>3</v>
      </c>
    </row>
    <row r="3791" spans="1:5" x14ac:dyDescent="0.25">
      <c r="A3791">
        <v>4258</v>
      </c>
      <c r="C3791" s="5">
        <v>2</v>
      </c>
      <c r="D3791" s="4">
        <v>3</v>
      </c>
    </row>
    <row r="3792" spans="1:5" x14ac:dyDescent="0.25">
      <c r="A3792">
        <v>4259</v>
      </c>
      <c r="C3792" s="5">
        <v>2</v>
      </c>
      <c r="D3792" s="4">
        <v>3</v>
      </c>
    </row>
    <row r="3793" spans="1:5" x14ac:dyDescent="0.25">
      <c r="A3793">
        <v>4260</v>
      </c>
      <c r="C3793" s="5">
        <v>2</v>
      </c>
      <c r="D3793" s="4">
        <v>3</v>
      </c>
    </row>
    <row r="3794" spans="1:5" x14ac:dyDescent="0.25">
      <c r="A3794">
        <v>4261</v>
      </c>
      <c r="C3794" s="5">
        <v>2</v>
      </c>
      <c r="D3794" s="4">
        <v>3</v>
      </c>
    </row>
    <row r="3795" spans="1:5" x14ac:dyDescent="0.25">
      <c r="A3795">
        <v>4262</v>
      </c>
      <c r="C3795" s="5">
        <v>2</v>
      </c>
    </row>
    <row r="3796" spans="1:5" x14ac:dyDescent="0.25">
      <c r="A3796">
        <v>4263</v>
      </c>
    </row>
    <row r="3797" spans="1:5" x14ac:dyDescent="0.25">
      <c r="A3797">
        <v>4264</v>
      </c>
      <c r="B3797" s="2">
        <v>1</v>
      </c>
      <c r="E3797" s="3">
        <v>4</v>
      </c>
    </row>
    <row r="3798" spans="1:5" x14ac:dyDescent="0.25">
      <c r="A3798">
        <v>4265</v>
      </c>
      <c r="B3798" s="2">
        <v>1</v>
      </c>
      <c r="E3798" s="3">
        <v>4</v>
      </c>
    </row>
    <row r="3799" spans="1:5" x14ac:dyDescent="0.25">
      <c r="A3799">
        <v>4266</v>
      </c>
      <c r="B3799" s="2">
        <v>1</v>
      </c>
      <c r="E3799" s="3">
        <v>4</v>
      </c>
    </row>
    <row r="3800" spans="1:5" x14ac:dyDescent="0.25">
      <c r="A3800">
        <v>4267</v>
      </c>
      <c r="B3800" s="2">
        <v>1</v>
      </c>
      <c r="E3800" s="3">
        <v>4</v>
      </c>
    </row>
    <row r="3801" spans="1:5" x14ac:dyDescent="0.25">
      <c r="A3801">
        <v>4268</v>
      </c>
      <c r="B3801" s="2">
        <v>1</v>
      </c>
      <c r="E3801" s="3">
        <v>4</v>
      </c>
    </row>
    <row r="3802" spans="1:5" x14ac:dyDescent="0.25">
      <c r="A3802">
        <v>4269</v>
      </c>
      <c r="B3802" s="2">
        <v>1</v>
      </c>
      <c r="E3802" s="3">
        <v>4</v>
      </c>
    </row>
    <row r="3803" spans="1:5" x14ac:dyDescent="0.25">
      <c r="A3803">
        <v>4270</v>
      </c>
      <c r="B3803" s="2">
        <v>1</v>
      </c>
      <c r="E3803" s="3">
        <v>4</v>
      </c>
    </row>
    <row r="3804" spans="1:5" x14ac:dyDescent="0.25">
      <c r="A3804">
        <v>4271</v>
      </c>
      <c r="B3804" s="2">
        <v>1</v>
      </c>
      <c r="E3804" s="3">
        <v>4</v>
      </c>
    </row>
    <row r="3805" spans="1:5" x14ac:dyDescent="0.25">
      <c r="A3805">
        <v>4272</v>
      </c>
      <c r="B3805" s="2">
        <v>1</v>
      </c>
      <c r="E3805" s="3">
        <v>4</v>
      </c>
    </row>
    <row r="3806" spans="1:5" x14ac:dyDescent="0.25">
      <c r="A3806">
        <v>4273</v>
      </c>
      <c r="B3806" s="2">
        <v>1</v>
      </c>
      <c r="E3806" s="3">
        <v>4</v>
      </c>
    </row>
    <row r="3807" spans="1:5" x14ac:dyDescent="0.25">
      <c r="A3807">
        <v>4274</v>
      </c>
      <c r="B3807" s="2">
        <v>1</v>
      </c>
      <c r="E3807" s="3">
        <v>4</v>
      </c>
    </row>
    <row r="3808" spans="1:5" x14ac:dyDescent="0.25">
      <c r="A3808">
        <v>4275</v>
      </c>
      <c r="B3808" s="2">
        <v>1</v>
      </c>
      <c r="E3808" s="3">
        <v>4</v>
      </c>
    </row>
    <row r="3809" spans="1:5" x14ac:dyDescent="0.25">
      <c r="A3809">
        <v>4276</v>
      </c>
      <c r="B3809" s="2">
        <v>1</v>
      </c>
    </row>
    <row r="3810" spans="1:5" x14ac:dyDescent="0.25">
      <c r="A3810">
        <v>4277</v>
      </c>
    </row>
    <row r="3811" spans="1:5" x14ac:dyDescent="0.25">
      <c r="A3811">
        <v>4278</v>
      </c>
      <c r="C3811" s="5">
        <v>2</v>
      </c>
    </row>
    <row r="3812" spans="1:5" x14ac:dyDescent="0.25">
      <c r="A3812">
        <v>4279</v>
      </c>
      <c r="C3812" s="5">
        <v>2</v>
      </c>
      <c r="D3812" s="4">
        <v>3</v>
      </c>
    </row>
    <row r="3813" spans="1:5" x14ac:dyDescent="0.25">
      <c r="A3813">
        <v>4280</v>
      </c>
      <c r="C3813" s="5">
        <v>2</v>
      </c>
      <c r="D3813" s="4">
        <v>3</v>
      </c>
    </row>
    <row r="3814" spans="1:5" x14ac:dyDescent="0.25">
      <c r="A3814">
        <v>4281</v>
      </c>
      <c r="C3814" s="5">
        <v>2</v>
      </c>
      <c r="D3814" s="4">
        <v>3</v>
      </c>
    </row>
    <row r="3815" spans="1:5" x14ac:dyDescent="0.25">
      <c r="A3815">
        <v>4282</v>
      </c>
      <c r="C3815" s="5">
        <v>2</v>
      </c>
      <c r="D3815" s="4">
        <v>3</v>
      </c>
    </row>
    <row r="3816" spans="1:5" x14ac:dyDescent="0.25">
      <c r="A3816">
        <v>4283</v>
      </c>
      <c r="C3816" s="5">
        <v>2</v>
      </c>
      <c r="D3816" s="4">
        <v>3</v>
      </c>
    </row>
    <row r="3817" spans="1:5" x14ac:dyDescent="0.25">
      <c r="A3817">
        <v>4284</v>
      </c>
      <c r="C3817" s="5">
        <v>2</v>
      </c>
      <c r="D3817" s="4">
        <v>3</v>
      </c>
    </row>
    <row r="3818" spans="1:5" x14ac:dyDescent="0.25">
      <c r="A3818">
        <v>4285</v>
      </c>
      <c r="C3818" s="5">
        <v>2</v>
      </c>
      <c r="D3818" s="4">
        <v>3</v>
      </c>
    </row>
    <row r="3819" spans="1:5" x14ac:dyDescent="0.25">
      <c r="A3819">
        <v>4286</v>
      </c>
      <c r="C3819" s="5">
        <v>2</v>
      </c>
      <c r="D3819" s="4">
        <v>3</v>
      </c>
    </row>
    <row r="3820" spans="1:5" x14ac:dyDescent="0.25">
      <c r="A3820">
        <v>4287</v>
      </c>
      <c r="C3820" s="5">
        <v>2</v>
      </c>
      <c r="D3820" s="4">
        <v>3</v>
      </c>
    </row>
    <row r="3821" spans="1:5" x14ac:dyDescent="0.25">
      <c r="A3821">
        <v>4288</v>
      </c>
      <c r="C3821" s="5">
        <v>2</v>
      </c>
      <c r="D3821" s="4">
        <v>3</v>
      </c>
    </row>
    <row r="3822" spans="1:5" x14ac:dyDescent="0.25">
      <c r="A3822">
        <v>4289</v>
      </c>
      <c r="C3822" s="5">
        <v>2</v>
      </c>
      <c r="D3822" s="4">
        <v>3</v>
      </c>
    </row>
    <row r="3823" spans="1:5" x14ac:dyDescent="0.25">
      <c r="A3823">
        <v>4290</v>
      </c>
      <c r="D3823" s="4">
        <v>3</v>
      </c>
    </row>
    <row r="3824" spans="1:5" x14ac:dyDescent="0.25">
      <c r="A3824">
        <v>4291</v>
      </c>
      <c r="E3824" s="3">
        <v>4</v>
      </c>
    </row>
    <row r="3825" spans="1:5" x14ac:dyDescent="0.25">
      <c r="A3825">
        <v>4292</v>
      </c>
      <c r="E3825" s="3">
        <v>4</v>
      </c>
    </row>
    <row r="3826" spans="1:5" x14ac:dyDescent="0.25">
      <c r="A3826">
        <v>4293</v>
      </c>
      <c r="B3826" s="2">
        <v>1</v>
      </c>
      <c r="E3826" s="3">
        <v>4</v>
      </c>
    </row>
    <row r="3827" spans="1:5" x14ac:dyDescent="0.25">
      <c r="A3827">
        <v>4294</v>
      </c>
      <c r="B3827" s="2">
        <v>1</v>
      </c>
      <c r="E3827" s="3">
        <v>4</v>
      </c>
    </row>
    <row r="3828" spans="1:5" x14ac:dyDescent="0.25">
      <c r="A3828">
        <v>4295</v>
      </c>
      <c r="B3828" s="2">
        <v>1</v>
      </c>
      <c r="E3828" s="3">
        <v>4</v>
      </c>
    </row>
    <row r="3829" spans="1:5" x14ac:dyDescent="0.25">
      <c r="A3829">
        <v>4296</v>
      </c>
      <c r="B3829" s="2">
        <v>1</v>
      </c>
      <c r="E3829" s="3">
        <v>4</v>
      </c>
    </row>
    <row r="3830" spans="1:5" x14ac:dyDescent="0.25">
      <c r="A3830">
        <v>4297</v>
      </c>
      <c r="B3830" s="2">
        <v>1</v>
      </c>
      <c r="E3830" s="3">
        <v>4</v>
      </c>
    </row>
    <row r="3831" spans="1:5" x14ac:dyDescent="0.25">
      <c r="A3831">
        <v>4298</v>
      </c>
      <c r="B3831" s="2">
        <v>1</v>
      </c>
      <c r="E3831" s="3">
        <v>4</v>
      </c>
    </row>
    <row r="3832" spans="1:5" x14ac:dyDescent="0.25">
      <c r="A3832">
        <v>4299</v>
      </c>
      <c r="B3832" s="2">
        <v>1</v>
      </c>
      <c r="E3832" s="3">
        <v>4</v>
      </c>
    </row>
    <row r="3833" spans="1:5" x14ac:dyDescent="0.25">
      <c r="A3833">
        <v>4300</v>
      </c>
      <c r="B3833" s="2">
        <v>1</v>
      </c>
      <c r="E3833" s="3">
        <v>4</v>
      </c>
    </row>
    <row r="3834" spans="1:5" x14ac:dyDescent="0.25">
      <c r="A3834">
        <v>4301</v>
      </c>
      <c r="B3834" s="2">
        <v>1</v>
      </c>
      <c r="E3834" s="3">
        <v>4</v>
      </c>
    </row>
    <row r="3835" spans="1:5" x14ac:dyDescent="0.25">
      <c r="A3835">
        <v>4302</v>
      </c>
      <c r="B3835" s="2">
        <v>1</v>
      </c>
    </row>
    <row r="3836" spans="1:5" x14ac:dyDescent="0.25">
      <c r="A3836">
        <v>4303</v>
      </c>
      <c r="B3836" s="2">
        <v>1</v>
      </c>
    </row>
    <row r="3837" spans="1:5" x14ac:dyDescent="0.25">
      <c r="A3837">
        <v>4304</v>
      </c>
      <c r="B3837" s="2">
        <v>1</v>
      </c>
    </row>
    <row r="3838" spans="1:5" x14ac:dyDescent="0.25">
      <c r="A3838">
        <v>4305</v>
      </c>
      <c r="B3838" s="2">
        <v>1</v>
      </c>
    </row>
    <row r="3839" spans="1:5" x14ac:dyDescent="0.25">
      <c r="A3839">
        <v>4306</v>
      </c>
      <c r="C3839" s="5">
        <v>2</v>
      </c>
    </row>
    <row r="3840" spans="1:5" x14ac:dyDescent="0.25">
      <c r="A3840">
        <v>4307</v>
      </c>
      <c r="C3840" s="5">
        <v>2</v>
      </c>
      <c r="D3840" s="4">
        <v>3</v>
      </c>
    </row>
    <row r="3841" spans="1:5" x14ac:dyDescent="0.25">
      <c r="A3841">
        <v>4308</v>
      </c>
      <c r="C3841" s="5">
        <v>2</v>
      </c>
      <c r="D3841" s="4">
        <v>3</v>
      </c>
    </row>
    <row r="3842" spans="1:5" x14ac:dyDescent="0.25">
      <c r="A3842">
        <v>4309</v>
      </c>
      <c r="C3842" s="5">
        <v>2</v>
      </c>
      <c r="D3842" s="4">
        <v>3</v>
      </c>
    </row>
    <row r="3843" spans="1:5" x14ac:dyDescent="0.25">
      <c r="A3843">
        <v>4310</v>
      </c>
      <c r="C3843" s="5">
        <v>2</v>
      </c>
      <c r="D3843" s="4">
        <v>3</v>
      </c>
    </row>
    <row r="3844" spans="1:5" x14ac:dyDescent="0.25">
      <c r="A3844">
        <v>4311</v>
      </c>
      <c r="C3844" s="5">
        <v>2</v>
      </c>
      <c r="D3844" s="4">
        <v>3</v>
      </c>
    </row>
    <row r="3845" spans="1:5" x14ac:dyDescent="0.25">
      <c r="A3845">
        <v>4312</v>
      </c>
      <c r="C3845" s="5">
        <v>2</v>
      </c>
      <c r="D3845" s="4">
        <v>3</v>
      </c>
    </row>
    <row r="3846" spans="1:5" x14ac:dyDescent="0.25">
      <c r="A3846">
        <v>4313</v>
      </c>
      <c r="C3846" s="5">
        <v>2</v>
      </c>
      <c r="D3846" s="4">
        <v>3</v>
      </c>
    </row>
    <row r="3847" spans="1:5" x14ac:dyDescent="0.25">
      <c r="A3847">
        <v>4314</v>
      </c>
      <c r="C3847" s="5">
        <v>2</v>
      </c>
      <c r="D3847" s="4">
        <v>3</v>
      </c>
    </row>
    <row r="3848" spans="1:5" x14ac:dyDescent="0.25">
      <c r="A3848">
        <v>4315</v>
      </c>
      <c r="C3848" s="5">
        <v>2</v>
      </c>
      <c r="D3848" s="4">
        <v>3</v>
      </c>
    </row>
    <row r="3849" spans="1:5" x14ac:dyDescent="0.25">
      <c r="A3849">
        <v>4316</v>
      </c>
      <c r="D3849" s="4">
        <v>3</v>
      </c>
    </row>
    <row r="3850" spans="1:5" x14ac:dyDescent="0.25">
      <c r="A3850">
        <v>4317</v>
      </c>
      <c r="D3850" s="4">
        <v>3</v>
      </c>
      <c r="E3850" s="3">
        <v>4</v>
      </c>
    </row>
    <row r="3851" spans="1:5" x14ac:dyDescent="0.25">
      <c r="A3851">
        <v>4318</v>
      </c>
      <c r="D3851" s="4">
        <v>3</v>
      </c>
      <c r="E3851" s="3">
        <v>4</v>
      </c>
    </row>
    <row r="3852" spans="1:5" x14ac:dyDescent="0.25">
      <c r="A3852">
        <v>4319</v>
      </c>
      <c r="E3852" s="3">
        <v>4</v>
      </c>
    </row>
    <row r="3853" spans="1:5" x14ac:dyDescent="0.25">
      <c r="A3853">
        <v>4320</v>
      </c>
      <c r="E3853" s="3">
        <v>4</v>
      </c>
    </row>
    <row r="3854" spans="1:5" x14ac:dyDescent="0.25">
      <c r="A3854">
        <v>4321</v>
      </c>
      <c r="B3854" s="2">
        <v>1</v>
      </c>
      <c r="E3854" s="3">
        <v>4</v>
      </c>
    </row>
    <row r="3855" spans="1:5" x14ac:dyDescent="0.25">
      <c r="A3855">
        <v>4322</v>
      </c>
      <c r="B3855" s="2">
        <v>1</v>
      </c>
      <c r="E3855" s="3">
        <v>4</v>
      </c>
    </row>
    <row r="3856" spans="1:5" x14ac:dyDescent="0.25">
      <c r="A3856">
        <v>4323</v>
      </c>
      <c r="B3856" s="2">
        <v>1</v>
      </c>
      <c r="E3856" s="3">
        <v>4</v>
      </c>
    </row>
    <row r="3857" spans="1:5" x14ac:dyDescent="0.25">
      <c r="A3857">
        <v>4324</v>
      </c>
      <c r="B3857" s="2">
        <v>1</v>
      </c>
      <c r="E3857" s="3">
        <v>4</v>
      </c>
    </row>
    <row r="3858" spans="1:5" x14ac:dyDescent="0.25">
      <c r="A3858">
        <v>4325</v>
      </c>
      <c r="B3858" s="2">
        <v>1</v>
      </c>
      <c r="E3858" s="3">
        <v>4</v>
      </c>
    </row>
    <row r="3859" spans="1:5" x14ac:dyDescent="0.25">
      <c r="A3859">
        <v>4326</v>
      </c>
      <c r="B3859" s="2">
        <v>1</v>
      </c>
      <c r="E3859" s="3">
        <v>4</v>
      </c>
    </row>
    <row r="3860" spans="1:5" x14ac:dyDescent="0.25">
      <c r="A3860">
        <v>4327</v>
      </c>
      <c r="B3860" s="2">
        <v>1</v>
      </c>
      <c r="E3860" s="3">
        <v>4</v>
      </c>
    </row>
    <row r="3861" spans="1:5" x14ac:dyDescent="0.25">
      <c r="A3861">
        <v>4328</v>
      </c>
      <c r="B3861" s="2">
        <v>1</v>
      </c>
      <c r="E3861" s="3">
        <v>4</v>
      </c>
    </row>
    <row r="3862" spans="1:5" x14ac:dyDescent="0.25">
      <c r="A3862">
        <v>4329</v>
      </c>
      <c r="B3862" s="2">
        <v>1</v>
      </c>
    </row>
    <row r="3863" spans="1:5" x14ac:dyDescent="0.25">
      <c r="A3863">
        <v>4330</v>
      </c>
      <c r="B3863" s="2">
        <v>1</v>
      </c>
    </row>
    <row r="3864" spans="1:5" x14ac:dyDescent="0.25">
      <c r="A3864">
        <v>4331</v>
      </c>
      <c r="B3864" s="2">
        <v>1</v>
      </c>
    </row>
    <row r="3865" spans="1:5" x14ac:dyDescent="0.25">
      <c r="A3865">
        <v>4332</v>
      </c>
      <c r="B3865" s="2">
        <v>1</v>
      </c>
      <c r="C3865" s="5">
        <v>2</v>
      </c>
    </row>
    <row r="3866" spans="1:5" x14ac:dyDescent="0.25">
      <c r="A3866">
        <v>4333</v>
      </c>
      <c r="B3866" s="2">
        <v>1</v>
      </c>
      <c r="C3866" s="5">
        <v>2</v>
      </c>
    </row>
    <row r="3867" spans="1:5" x14ac:dyDescent="0.25">
      <c r="A3867">
        <v>4334</v>
      </c>
      <c r="C3867" s="5">
        <v>2</v>
      </c>
    </row>
    <row r="3868" spans="1:5" x14ac:dyDescent="0.25">
      <c r="A3868">
        <v>4335</v>
      </c>
      <c r="C3868" s="5">
        <v>2</v>
      </c>
      <c r="D3868" s="4">
        <v>3</v>
      </c>
    </row>
    <row r="3869" spans="1:5" x14ac:dyDescent="0.25">
      <c r="A3869">
        <v>4336</v>
      </c>
      <c r="C3869" s="5">
        <v>2</v>
      </c>
      <c r="D3869" s="4">
        <v>3</v>
      </c>
    </row>
    <row r="3870" spans="1:5" x14ac:dyDescent="0.25">
      <c r="A3870">
        <v>4337</v>
      </c>
      <c r="C3870" s="5">
        <v>2</v>
      </c>
      <c r="D3870" s="4">
        <v>3</v>
      </c>
    </row>
    <row r="3871" spans="1:5" x14ac:dyDescent="0.25">
      <c r="A3871">
        <v>4338</v>
      </c>
      <c r="C3871" s="5">
        <v>2</v>
      </c>
      <c r="D3871" s="4">
        <v>3</v>
      </c>
    </row>
    <row r="3872" spans="1:5" x14ac:dyDescent="0.25">
      <c r="A3872">
        <v>4339</v>
      </c>
      <c r="C3872" s="5">
        <v>2</v>
      </c>
      <c r="D3872" s="4">
        <v>3</v>
      </c>
    </row>
    <row r="3873" spans="1:5" x14ac:dyDescent="0.25">
      <c r="A3873">
        <v>4340</v>
      </c>
      <c r="C3873" s="5">
        <v>2</v>
      </c>
      <c r="D3873" s="4">
        <v>3</v>
      </c>
    </row>
    <row r="3874" spans="1:5" x14ac:dyDescent="0.25">
      <c r="A3874">
        <v>4341</v>
      </c>
      <c r="C3874" s="5">
        <v>2</v>
      </c>
      <c r="D3874" s="4">
        <v>3</v>
      </c>
    </row>
    <row r="3875" spans="1:5" x14ac:dyDescent="0.25">
      <c r="A3875">
        <v>4342</v>
      </c>
      <c r="C3875" s="5">
        <v>2</v>
      </c>
      <c r="D3875" s="4">
        <v>3</v>
      </c>
      <c r="E3875" s="3">
        <v>4</v>
      </c>
    </row>
    <row r="3876" spans="1:5" x14ac:dyDescent="0.25">
      <c r="A3876">
        <v>4343</v>
      </c>
      <c r="D3876" s="4">
        <v>3</v>
      </c>
      <c r="E3876" s="3">
        <v>4</v>
      </c>
    </row>
    <row r="3877" spans="1:5" x14ac:dyDescent="0.25">
      <c r="A3877">
        <v>4344</v>
      </c>
      <c r="D3877" s="4">
        <v>3</v>
      </c>
      <c r="E3877" s="3">
        <v>4</v>
      </c>
    </row>
    <row r="3878" spans="1:5" x14ac:dyDescent="0.25">
      <c r="A3878">
        <v>4345</v>
      </c>
      <c r="D3878" s="4">
        <v>3</v>
      </c>
      <c r="E3878" s="3">
        <v>4</v>
      </c>
    </row>
    <row r="3879" spans="1:5" x14ac:dyDescent="0.25">
      <c r="A3879">
        <v>4346</v>
      </c>
      <c r="D3879" s="4">
        <v>3</v>
      </c>
      <c r="E3879" s="3">
        <v>4</v>
      </c>
    </row>
    <row r="3880" spans="1:5" x14ac:dyDescent="0.25">
      <c r="A3880">
        <v>4347</v>
      </c>
      <c r="B3880" s="2">
        <v>1</v>
      </c>
      <c r="E3880" s="3">
        <v>4</v>
      </c>
    </row>
    <row r="3881" spans="1:5" x14ac:dyDescent="0.25">
      <c r="A3881">
        <v>4348</v>
      </c>
      <c r="B3881" s="2">
        <v>1</v>
      </c>
      <c r="E3881" s="3">
        <v>4</v>
      </c>
    </row>
    <row r="3882" spans="1:5" x14ac:dyDescent="0.25">
      <c r="A3882">
        <v>4349</v>
      </c>
      <c r="B3882" s="2">
        <v>1</v>
      </c>
      <c r="E3882" s="3">
        <v>4</v>
      </c>
    </row>
    <row r="3883" spans="1:5" x14ac:dyDescent="0.25">
      <c r="A3883">
        <v>4350</v>
      </c>
      <c r="B3883" s="2">
        <v>1</v>
      </c>
      <c r="E3883" s="3">
        <v>4</v>
      </c>
    </row>
    <row r="3884" spans="1:5" x14ac:dyDescent="0.25">
      <c r="A3884">
        <v>4351</v>
      </c>
      <c r="B3884" s="2">
        <v>1</v>
      </c>
      <c r="E3884" s="3">
        <v>4</v>
      </c>
    </row>
    <row r="3885" spans="1:5" x14ac:dyDescent="0.25">
      <c r="A3885">
        <v>4352</v>
      </c>
      <c r="B3885" s="2">
        <v>1</v>
      </c>
      <c r="E3885" s="3">
        <v>4</v>
      </c>
    </row>
    <row r="3886" spans="1:5" x14ac:dyDescent="0.25">
      <c r="A3886">
        <v>4353</v>
      </c>
      <c r="B3886" s="2">
        <v>1</v>
      </c>
      <c r="E3886" s="3">
        <v>4</v>
      </c>
    </row>
    <row r="3887" spans="1:5" x14ac:dyDescent="0.25">
      <c r="A3887">
        <v>4354</v>
      </c>
      <c r="B3887" s="2">
        <v>1</v>
      </c>
    </row>
    <row r="3888" spans="1:5" x14ac:dyDescent="0.25">
      <c r="A3888">
        <v>4355</v>
      </c>
      <c r="B3888" s="2">
        <v>1</v>
      </c>
    </row>
    <row r="3889" spans="1:5" x14ac:dyDescent="0.25">
      <c r="A3889">
        <v>4356</v>
      </c>
      <c r="B3889" s="2">
        <v>1</v>
      </c>
    </row>
    <row r="3890" spans="1:5" x14ac:dyDescent="0.25">
      <c r="A3890">
        <v>4357</v>
      </c>
      <c r="B3890" s="2">
        <v>1</v>
      </c>
    </row>
    <row r="3891" spans="1:5" x14ac:dyDescent="0.25">
      <c r="A3891">
        <v>4358</v>
      </c>
      <c r="B3891" s="2">
        <v>1</v>
      </c>
      <c r="C3891" s="5">
        <v>2</v>
      </c>
    </row>
    <row r="3892" spans="1:5" x14ac:dyDescent="0.25">
      <c r="A3892">
        <v>4359</v>
      </c>
      <c r="B3892" s="2">
        <v>1</v>
      </c>
      <c r="C3892" s="5">
        <v>2</v>
      </c>
    </row>
    <row r="3893" spans="1:5" x14ac:dyDescent="0.25">
      <c r="A3893">
        <v>4360</v>
      </c>
      <c r="C3893" s="5">
        <v>2</v>
      </c>
    </row>
    <row r="3894" spans="1:5" x14ac:dyDescent="0.25">
      <c r="A3894">
        <v>4361</v>
      </c>
      <c r="C3894" s="5">
        <v>2</v>
      </c>
    </row>
    <row r="3895" spans="1:5" x14ac:dyDescent="0.25">
      <c r="A3895">
        <v>4362</v>
      </c>
      <c r="C3895" s="5">
        <v>2</v>
      </c>
      <c r="D3895" s="4">
        <v>3</v>
      </c>
    </row>
    <row r="3896" spans="1:5" x14ac:dyDescent="0.25">
      <c r="A3896">
        <v>4363</v>
      </c>
      <c r="C3896" s="5">
        <v>2</v>
      </c>
      <c r="D3896" s="4">
        <v>3</v>
      </c>
    </row>
    <row r="3897" spans="1:5" x14ac:dyDescent="0.25">
      <c r="A3897">
        <v>4364</v>
      </c>
      <c r="C3897" s="5">
        <v>2</v>
      </c>
      <c r="D3897" s="4">
        <v>3</v>
      </c>
    </row>
    <row r="3898" spans="1:5" x14ac:dyDescent="0.25">
      <c r="A3898">
        <v>4365</v>
      </c>
      <c r="C3898" s="5">
        <v>2</v>
      </c>
      <c r="D3898" s="4">
        <v>3</v>
      </c>
    </row>
    <row r="3899" spans="1:5" x14ac:dyDescent="0.25">
      <c r="A3899">
        <v>4366</v>
      </c>
      <c r="C3899" s="5">
        <v>2</v>
      </c>
      <c r="D3899" s="4">
        <v>3</v>
      </c>
    </row>
    <row r="3900" spans="1:5" x14ac:dyDescent="0.25">
      <c r="A3900">
        <v>4367</v>
      </c>
      <c r="C3900" s="5">
        <v>2</v>
      </c>
      <c r="D3900" s="4">
        <v>3</v>
      </c>
    </row>
    <row r="3901" spans="1:5" x14ac:dyDescent="0.25">
      <c r="A3901">
        <v>4368</v>
      </c>
      <c r="D3901" s="4">
        <v>3</v>
      </c>
    </row>
    <row r="3902" spans="1:5" x14ac:dyDescent="0.25">
      <c r="A3902">
        <v>4369</v>
      </c>
      <c r="D3902" s="4">
        <v>3</v>
      </c>
      <c r="E3902" s="3">
        <v>4</v>
      </c>
    </row>
    <row r="3903" spans="1:5" x14ac:dyDescent="0.25">
      <c r="A3903">
        <v>4370</v>
      </c>
      <c r="D3903" s="4">
        <v>3</v>
      </c>
      <c r="E3903" s="3">
        <v>4</v>
      </c>
    </row>
    <row r="3904" spans="1:5" x14ac:dyDescent="0.25">
      <c r="A3904">
        <v>4371</v>
      </c>
      <c r="D3904" s="4">
        <v>3</v>
      </c>
      <c r="E3904" s="3">
        <v>4</v>
      </c>
    </row>
    <row r="3905" spans="1:5" x14ac:dyDescent="0.25">
      <c r="A3905">
        <v>4372</v>
      </c>
      <c r="D3905" s="4">
        <v>3</v>
      </c>
      <c r="E3905" s="3">
        <v>4</v>
      </c>
    </row>
    <row r="3906" spans="1:5" x14ac:dyDescent="0.25">
      <c r="A3906">
        <v>4373</v>
      </c>
      <c r="B3906" s="2">
        <v>1</v>
      </c>
      <c r="D3906" s="4">
        <v>3</v>
      </c>
      <c r="E3906" s="3">
        <v>4</v>
      </c>
    </row>
    <row r="3907" spans="1:5" x14ac:dyDescent="0.25">
      <c r="A3907">
        <v>4374</v>
      </c>
      <c r="B3907" s="2">
        <v>1</v>
      </c>
      <c r="E3907" s="3">
        <v>4</v>
      </c>
    </row>
    <row r="3908" spans="1:5" x14ac:dyDescent="0.25">
      <c r="A3908">
        <v>4375</v>
      </c>
      <c r="B3908" s="2">
        <v>1</v>
      </c>
      <c r="E3908" s="3">
        <v>4</v>
      </c>
    </row>
    <row r="3909" spans="1:5" x14ac:dyDescent="0.25">
      <c r="A3909">
        <v>4376</v>
      </c>
      <c r="B3909" s="2">
        <v>1</v>
      </c>
      <c r="E3909" s="3">
        <v>4</v>
      </c>
    </row>
    <row r="3910" spans="1:5" x14ac:dyDescent="0.25">
      <c r="A3910">
        <v>4377</v>
      </c>
      <c r="B3910" s="2">
        <v>1</v>
      </c>
      <c r="E3910" s="3">
        <v>4</v>
      </c>
    </row>
    <row r="3911" spans="1:5" x14ac:dyDescent="0.25">
      <c r="A3911">
        <v>4378</v>
      </c>
      <c r="B3911" s="2">
        <v>1</v>
      </c>
      <c r="E3911" s="3">
        <v>4</v>
      </c>
    </row>
    <row r="3912" spans="1:5" x14ac:dyDescent="0.25">
      <c r="A3912">
        <v>4379</v>
      </c>
      <c r="B3912" s="2">
        <v>1</v>
      </c>
      <c r="E3912" s="3">
        <v>4</v>
      </c>
    </row>
    <row r="3913" spans="1:5" x14ac:dyDescent="0.25">
      <c r="A3913">
        <v>4380</v>
      </c>
      <c r="B3913" s="2">
        <v>1</v>
      </c>
    </row>
    <row r="3914" spans="1:5" x14ac:dyDescent="0.25">
      <c r="A3914">
        <v>4381</v>
      </c>
      <c r="B3914" s="2">
        <v>1</v>
      </c>
    </row>
    <row r="3915" spans="1:5" x14ac:dyDescent="0.25">
      <c r="A3915">
        <v>4382</v>
      </c>
      <c r="B3915" s="2">
        <v>1</v>
      </c>
    </row>
    <row r="3916" spans="1:5" x14ac:dyDescent="0.25">
      <c r="A3916">
        <v>4383</v>
      </c>
      <c r="B3916" s="2">
        <v>1</v>
      </c>
    </row>
    <row r="3917" spans="1:5" x14ac:dyDescent="0.25">
      <c r="A3917">
        <v>4384</v>
      </c>
      <c r="B3917" s="2">
        <v>1</v>
      </c>
    </row>
    <row r="3918" spans="1:5" x14ac:dyDescent="0.25">
      <c r="A3918">
        <v>4385</v>
      </c>
      <c r="B3918" s="2">
        <v>1</v>
      </c>
      <c r="C3918" s="5">
        <v>2</v>
      </c>
    </row>
    <row r="3919" spans="1:5" x14ac:dyDescent="0.25">
      <c r="A3919">
        <v>4386</v>
      </c>
      <c r="C3919" s="5">
        <v>2</v>
      </c>
    </row>
    <row r="3920" spans="1:5" x14ac:dyDescent="0.25">
      <c r="A3920">
        <v>4387</v>
      </c>
      <c r="C3920" s="5">
        <v>2</v>
      </c>
      <c r="D3920" s="4">
        <v>3</v>
      </c>
    </row>
    <row r="3921" spans="1:5" x14ac:dyDescent="0.25">
      <c r="A3921">
        <v>4388</v>
      </c>
      <c r="C3921" s="5">
        <v>2</v>
      </c>
      <c r="D3921" s="4">
        <v>3</v>
      </c>
    </row>
    <row r="3922" spans="1:5" x14ac:dyDescent="0.25">
      <c r="A3922">
        <v>4389</v>
      </c>
      <c r="C3922" s="5">
        <v>2</v>
      </c>
      <c r="D3922" s="4">
        <v>3</v>
      </c>
    </row>
    <row r="3923" spans="1:5" x14ac:dyDescent="0.25">
      <c r="A3923">
        <v>4390</v>
      </c>
      <c r="C3923" s="5">
        <v>2</v>
      </c>
      <c r="D3923" s="4">
        <v>3</v>
      </c>
    </row>
    <row r="3924" spans="1:5" x14ac:dyDescent="0.25">
      <c r="A3924">
        <v>4391</v>
      </c>
      <c r="C3924" s="5">
        <v>2</v>
      </c>
      <c r="D3924" s="4">
        <v>3</v>
      </c>
    </row>
    <row r="3925" spans="1:5" x14ac:dyDescent="0.25">
      <c r="A3925">
        <v>4392</v>
      </c>
      <c r="C3925" s="5">
        <v>2</v>
      </c>
      <c r="D3925" s="4">
        <v>3</v>
      </c>
    </row>
    <row r="3926" spans="1:5" x14ac:dyDescent="0.25">
      <c r="A3926">
        <v>4393</v>
      </c>
      <c r="C3926" s="5">
        <v>2</v>
      </c>
      <c r="D3926" s="4">
        <v>3</v>
      </c>
    </row>
    <row r="3927" spans="1:5" x14ac:dyDescent="0.25">
      <c r="A3927">
        <v>4394</v>
      </c>
      <c r="C3927" s="5">
        <v>2</v>
      </c>
      <c r="D3927" s="4">
        <v>3</v>
      </c>
    </row>
    <row r="3928" spans="1:5" x14ac:dyDescent="0.25">
      <c r="A3928">
        <v>4395</v>
      </c>
      <c r="C3928" s="5">
        <v>2</v>
      </c>
      <c r="D3928" s="4">
        <v>3</v>
      </c>
    </row>
    <row r="3929" spans="1:5" x14ac:dyDescent="0.25">
      <c r="A3929">
        <v>4396</v>
      </c>
      <c r="C3929" s="5">
        <v>2</v>
      </c>
      <c r="D3929" s="4">
        <v>3</v>
      </c>
    </row>
    <row r="3930" spans="1:5" x14ac:dyDescent="0.25">
      <c r="A3930">
        <v>4397</v>
      </c>
      <c r="D3930" s="4">
        <v>3</v>
      </c>
      <c r="E3930" s="3">
        <v>4</v>
      </c>
    </row>
    <row r="3931" spans="1:5" x14ac:dyDescent="0.25">
      <c r="A3931">
        <v>4398</v>
      </c>
      <c r="D3931" s="4">
        <v>3</v>
      </c>
      <c r="E3931" s="3">
        <v>4</v>
      </c>
    </row>
    <row r="3932" spans="1:5" x14ac:dyDescent="0.25">
      <c r="A3932">
        <v>4399</v>
      </c>
      <c r="B3932" s="2">
        <v>1</v>
      </c>
      <c r="D3932" s="4">
        <v>3</v>
      </c>
      <c r="E3932" s="3">
        <v>4</v>
      </c>
    </row>
    <row r="3933" spans="1:5" x14ac:dyDescent="0.25">
      <c r="A3933">
        <v>4400</v>
      </c>
      <c r="B3933" s="2">
        <v>1</v>
      </c>
      <c r="D3933" s="4">
        <v>3</v>
      </c>
      <c r="E3933" s="3">
        <v>4</v>
      </c>
    </row>
    <row r="3934" spans="1:5" x14ac:dyDescent="0.25">
      <c r="A3934">
        <v>4401</v>
      </c>
      <c r="B3934" s="2">
        <v>1</v>
      </c>
      <c r="E3934" s="3">
        <v>4</v>
      </c>
    </row>
    <row r="3935" spans="1:5" x14ac:dyDescent="0.25">
      <c r="A3935">
        <v>4402</v>
      </c>
      <c r="B3935" s="2">
        <v>1</v>
      </c>
      <c r="E3935" s="3">
        <v>4</v>
      </c>
    </row>
    <row r="3936" spans="1:5" x14ac:dyDescent="0.25">
      <c r="A3936">
        <v>4403</v>
      </c>
      <c r="B3936" s="2">
        <v>1</v>
      </c>
      <c r="E3936" s="3">
        <v>4</v>
      </c>
    </row>
    <row r="3937" spans="1:6" x14ac:dyDescent="0.25">
      <c r="A3937">
        <v>4404</v>
      </c>
      <c r="B3937" s="2">
        <v>1</v>
      </c>
      <c r="E3937" s="3">
        <v>4</v>
      </c>
    </row>
    <row r="3938" spans="1:6" x14ac:dyDescent="0.25">
      <c r="A3938">
        <v>4405</v>
      </c>
      <c r="B3938" s="2">
        <v>1</v>
      </c>
      <c r="E3938" s="3">
        <v>4</v>
      </c>
      <c r="F3938" t="s">
        <v>22</v>
      </c>
    </row>
    <row r="3939" spans="1:6" x14ac:dyDescent="0.25">
      <c r="A3939">
        <v>4435</v>
      </c>
    </row>
    <row r="3940" spans="1:6" x14ac:dyDescent="0.25">
      <c r="A3940">
        <v>4436</v>
      </c>
    </row>
    <row r="3941" spans="1:6" x14ac:dyDescent="0.25">
      <c r="A3941">
        <v>4437</v>
      </c>
      <c r="F3941" t="s">
        <v>22</v>
      </c>
    </row>
    <row r="3942" spans="1:6" x14ac:dyDescent="0.25">
      <c r="A3942">
        <v>4438</v>
      </c>
      <c r="C3942" s="5">
        <v>2</v>
      </c>
    </row>
    <row r="3943" spans="1:6" x14ac:dyDescent="0.25">
      <c r="A3943">
        <v>4439</v>
      </c>
      <c r="C3943" s="5">
        <v>2</v>
      </c>
    </row>
    <row r="3944" spans="1:6" x14ac:dyDescent="0.25">
      <c r="A3944">
        <v>4440</v>
      </c>
      <c r="C3944" s="5">
        <v>2</v>
      </c>
    </row>
    <row r="3945" spans="1:6" x14ac:dyDescent="0.25">
      <c r="A3945">
        <v>4441</v>
      </c>
      <c r="C3945" s="5">
        <v>2</v>
      </c>
    </row>
    <row r="3946" spans="1:6" x14ac:dyDescent="0.25">
      <c r="A3946">
        <v>4442</v>
      </c>
      <c r="C3946" s="5">
        <v>2</v>
      </c>
    </row>
    <row r="3947" spans="1:6" x14ac:dyDescent="0.25">
      <c r="A3947">
        <v>4443</v>
      </c>
      <c r="C3947" s="5">
        <v>2</v>
      </c>
    </row>
    <row r="3948" spans="1:6" x14ac:dyDescent="0.25">
      <c r="A3948">
        <v>4444</v>
      </c>
      <c r="C3948" s="5">
        <v>2</v>
      </c>
    </row>
    <row r="3949" spans="1:6" x14ac:dyDescent="0.25">
      <c r="A3949">
        <v>4445</v>
      </c>
      <c r="B3949" s="2">
        <v>1</v>
      </c>
      <c r="C3949" s="5">
        <v>2</v>
      </c>
    </row>
    <row r="3950" spans="1:6" x14ac:dyDescent="0.25">
      <c r="A3950">
        <v>4446</v>
      </c>
      <c r="B3950" s="2">
        <v>1</v>
      </c>
      <c r="C3950" s="5">
        <v>2</v>
      </c>
    </row>
    <row r="3951" spans="1:6" x14ac:dyDescent="0.25">
      <c r="A3951">
        <v>4447</v>
      </c>
      <c r="B3951" s="2">
        <v>1</v>
      </c>
      <c r="C3951" s="5">
        <v>2</v>
      </c>
    </row>
    <row r="3952" spans="1:6" x14ac:dyDescent="0.25">
      <c r="A3952">
        <v>4448</v>
      </c>
      <c r="B3952" s="2">
        <v>1</v>
      </c>
      <c r="C3952" s="5">
        <v>2</v>
      </c>
    </row>
    <row r="3953" spans="1:5" x14ac:dyDescent="0.25">
      <c r="A3953">
        <v>4449</v>
      </c>
      <c r="B3953" s="2">
        <v>1</v>
      </c>
    </row>
    <row r="3954" spans="1:5" x14ac:dyDescent="0.25">
      <c r="A3954">
        <v>4450</v>
      </c>
      <c r="B3954" s="2">
        <v>1</v>
      </c>
      <c r="E3954" s="3">
        <v>4</v>
      </c>
    </row>
    <row r="3955" spans="1:5" x14ac:dyDescent="0.25">
      <c r="A3955">
        <v>4451</v>
      </c>
      <c r="B3955" s="2">
        <v>1</v>
      </c>
      <c r="D3955" s="4">
        <v>3</v>
      </c>
      <c r="E3955" s="3">
        <v>4</v>
      </c>
    </row>
    <row r="3956" spans="1:5" x14ac:dyDescent="0.25">
      <c r="A3956">
        <v>4452</v>
      </c>
      <c r="B3956" s="2">
        <v>1</v>
      </c>
      <c r="D3956" s="4">
        <v>3</v>
      </c>
      <c r="E3956" s="3">
        <v>4</v>
      </c>
    </row>
    <row r="3957" spans="1:5" x14ac:dyDescent="0.25">
      <c r="A3957">
        <v>4453</v>
      </c>
      <c r="B3957" s="2">
        <v>1</v>
      </c>
      <c r="D3957" s="4">
        <v>3</v>
      </c>
      <c r="E3957" s="3">
        <v>4</v>
      </c>
    </row>
    <row r="3958" spans="1:5" x14ac:dyDescent="0.25">
      <c r="A3958">
        <v>4454</v>
      </c>
      <c r="B3958" s="2">
        <v>1</v>
      </c>
      <c r="D3958" s="4">
        <v>3</v>
      </c>
      <c r="E3958" s="3">
        <v>4</v>
      </c>
    </row>
    <row r="3959" spans="1:5" x14ac:dyDescent="0.25">
      <c r="A3959">
        <v>4455</v>
      </c>
      <c r="D3959" s="4">
        <v>3</v>
      </c>
      <c r="E3959" s="3">
        <v>4</v>
      </c>
    </row>
    <row r="3960" spans="1:5" x14ac:dyDescent="0.25">
      <c r="A3960">
        <v>4456</v>
      </c>
      <c r="D3960" s="4">
        <v>3</v>
      </c>
      <c r="E3960" s="3">
        <v>4</v>
      </c>
    </row>
    <row r="3961" spans="1:5" x14ac:dyDescent="0.25">
      <c r="A3961">
        <v>4457</v>
      </c>
      <c r="D3961" s="4">
        <v>3</v>
      </c>
      <c r="E3961" s="3">
        <v>4</v>
      </c>
    </row>
    <row r="3962" spans="1:5" x14ac:dyDescent="0.25">
      <c r="A3962">
        <v>4458</v>
      </c>
      <c r="D3962" s="4">
        <v>3</v>
      </c>
      <c r="E3962" s="3">
        <v>4</v>
      </c>
    </row>
    <row r="3963" spans="1:5" x14ac:dyDescent="0.25">
      <c r="A3963">
        <v>4459</v>
      </c>
      <c r="D3963" s="4">
        <v>3</v>
      </c>
      <c r="E3963" s="3">
        <v>4</v>
      </c>
    </row>
    <row r="3964" spans="1:5" x14ac:dyDescent="0.25">
      <c r="A3964">
        <v>4460</v>
      </c>
      <c r="D3964" s="4">
        <v>3</v>
      </c>
      <c r="E3964" s="3">
        <v>4</v>
      </c>
    </row>
    <row r="3965" spans="1:5" x14ac:dyDescent="0.25">
      <c r="A3965">
        <v>4461</v>
      </c>
      <c r="D3965" s="4">
        <v>3</v>
      </c>
      <c r="E3965" s="3">
        <v>4</v>
      </c>
    </row>
    <row r="3966" spans="1:5" x14ac:dyDescent="0.25">
      <c r="A3966">
        <v>4462</v>
      </c>
    </row>
    <row r="3967" spans="1:5" x14ac:dyDescent="0.25">
      <c r="A3967">
        <v>4463</v>
      </c>
    </row>
    <row r="3968" spans="1:5" x14ac:dyDescent="0.25">
      <c r="A3968">
        <v>4464</v>
      </c>
      <c r="C3968" s="5">
        <v>2</v>
      </c>
    </row>
    <row r="3969" spans="1:5" x14ac:dyDescent="0.25">
      <c r="A3969">
        <v>4465</v>
      </c>
      <c r="C3969" s="5">
        <v>2</v>
      </c>
    </row>
    <row r="3970" spans="1:5" x14ac:dyDescent="0.25">
      <c r="A3970">
        <v>4466</v>
      </c>
      <c r="C3970" s="5">
        <v>2</v>
      </c>
    </row>
    <row r="3971" spans="1:5" x14ac:dyDescent="0.25">
      <c r="A3971">
        <v>4467</v>
      </c>
      <c r="C3971" s="5">
        <v>2</v>
      </c>
    </row>
    <row r="3972" spans="1:5" x14ac:dyDescent="0.25">
      <c r="A3972">
        <v>4468</v>
      </c>
      <c r="C3972" s="5">
        <v>2</v>
      </c>
    </row>
    <row r="3973" spans="1:5" x14ac:dyDescent="0.25">
      <c r="A3973">
        <v>4469</v>
      </c>
      <c r="C3973" s="5">
        <v>2</v>
      </c>
    </row>
    <row r="3974" spans="1:5" x14ac:dyDescent="0.25">
      <c r="A3974">
        <v>4470</v>
      </c>
      <c r="B3974" s="2">
        <v>1</v>
      </c>
      <c r="C3974" s="5">
        <v>2</v>
      </c>
    </row>
    <row r="3975" spans="1:5" x14ac:dyDescent="0.25">
      <c r="A3975">
        <v>4471</v>
      </c>
      <c r="B3975" s="2">
        <v>1</v>
      </c>
      <c r="C3975" s="5">
        <v>2</v>
      </c>
    </row>
    <row r="3976" spans="1:5" x14ac:dyDescent="0.25">
      <c r="A3976">
        <v>4472</v>
      </c>
      <c r="B3976" s="2">
        <v>1</v>
      </c>
      <c r="C3976" s="5">
        <v>2</v>
      </c>
    </row>
    <row r="3977" spans="1:5" x14ac:dyDescent="0.25">
      <c r="A3977">
        <v>4473</v>
      </c>
      <c r="B3977" s="2">
        <v>1</v>
      </c>
      <c r="C3977" s="5">
        <v>2</v>
      </c>
    </row>
    <row r="3978" spans="1:5" x14ac:dyDescent="0.25">
      <c r="A3978">
        <v>4474</v>
      </c>
      <c r="B3978" s="2">
        <v>1</v>
      </c>
    </row>
    <row r="3979" spans="1:5" x14ac:dyDescent="0.25">
      <c r="A3979">
        <v>4475</v>
      </c>
      <c r="B3979" s="2">
        <v>1</v>
      </c>
    </row>
    <row r="3980" spans="1:5" x14ac:dyDescent="0.25">
      <c r="A3980">
        <v>4476</v>
      </c>
      <c r="B3980" s="2">
        <v>1</v>
      </c>
      <c r="D3980" s="4">
        <v>3</v>
      </c>
      <c r="E3980" s="3">
        <v>4</v>
      </c>
    </row>
    <row r="3981" spans="1:5" x14ac:dyDescent="0.25">
      <c r="A3981">
        <v>4477</v>
      </c>
      <c r="B3981" s="2">
        <v>1</v>
      </c>
      <c r="D3981" s="4">
        <v>3</v>
      </c>
      <c r="E3981" s="3">
        <v>4</v>
      </c>
    </row>
    <row r="3982" spans="1:5" x14ac:dyDescent="0.25">
      <c r="A3982">
        <v>4478</v>
      </c>
      <c r="D3982" s="4">
        <v>3</v>
      </c>
      <c r="E3982" s="3">
        <v>4</v>
      </c>
    </row>
    <row r="3983" spans="1:5" x14ac:dyDescent="0.25">
      <c r="A3983">
        <v>4479</v>
      </c>
      <c r="D3983" s="4">
        <v>3</v>
      </c>
      <c r="E3983" s="3">
        <v>4</v>
      </c>
    </row>
    <row r="3984" spans="1:5" x14ac:dyDescent="0.25">
      <c r="A3984">
        <v>4480</v>
      </c>
      <c r="D3984" s="4">
        <v>3</v>
      </c>
      <c r="E3984" s="3">
        <v>4</v>
      </c>
    </row>
    <row r="3985" spans="1:5" x14ac:dyDescent="0.25">
      <c r="A3985">
        <v>4481</v>
      </c>
      <c r="D3985" s="4">
        <v>3</v>
      </c>
      <c r="E3985" s="3">
        <v>4</v>
      </c>
    </row>
    <row r="3986" spans="1:5" x14ac:dyDescent="0.25">
      <c r="A3986">
        <v>4482</v>
      </c>
      <c r="D3986" s="4">
        <v>3</v>
      </c>
      <c r="E3986" s="3">
        <v>4</v>
      </c>
    </row>
    <row r="3987" spans="1:5" x14ac:dyDescent="0.25">
      <c r="A3987">
        <v>4483</v>
      </c>
      <c r="D3987" s="4">
        <v>3</v>
      </c>
      <c r="E3987" s="3">
        <v>4</v>
      </c>
    </row>
    <row r="3988" spans="1:5" x14ac:dyDescent="0.25">
      <c r="A3988">
        <v>4484</v>
      </c>
      <c r="D3988" s="4">
        <v>3</v>
      </c>
      <c r="E3988" s="3">
        <v>4</v>
      </c>
    </row>
    <row r="3989" spans="1:5" x14ac:dyDescent="0.25">
      <c r="A3989">
        <v>4485</v>
      </c>
      <c r="D3989" s="4">
        <v>3</v>
      </c>
    </row>
    <row r="3990" spans="1:5" x14ac:dyDescent="0.25">
      <c r="A3990">
        <v>4486</v>
      </c>
    </row>
    <row r="3991" spans="1:5" x14ac:dyDescent="0.25">
      <c r="A3991">
        <v>4487</v>
      </c>
      <c r="C3991" s="5">
        <v>2</v>
      </c>
    </row>
    <row r="3992" spans="1:5" x14ac:dyDescent="0.25">
      <c r="A3992">
        <v>4488</v>
      </c>
      <c r="C3992" s="5">
        <v>2</v>
      </c>
    </row>
    <row r="3993" spans="1:5" x14ac:dyDescent="0.25">
      <c r="A3993">
        <v>4489</v>
      </c>
      <c r="C3993" s="5">
        <v>2</v>
      </c>
    </row>
    <row r="3994" spans="1:5" x14ac:dyDescent="0.25">
      <c r="A3994">
        <v>4490</v>
      </c>
      <c r="C3994" s="5">
        <v>2</v>
      </c>
    </row>
    <row r="3995" spans="1:5" x14ac:dyDescent="0.25">
      <c r="A3995">
        <v>4491</v>
      </c>
      <c r="C3995" s="5">
        <v>2</v>
      </c>
    </row>
    <row r="3996" spans="1:5" x14ac:dyDescent="0.25">
      <c r="A3996">
        <v>4492</v>
      </c>
      <c r="B3996" s="2">
        <v>1</v>
      </c>
      <c r="C3996" s="5">
        <v>2</v>
      </c>
    </row>
    <row r="3997" spans="1:5" x14ac:dyDescent="0.25">
      <c r="A3997">
        <v>4493</v>
      </c>
      <c r="B3997" s="2">
        <v>1</v>
      </c>
      <c r="C3997" s="5">
        <v>2</v>
      </c>
    </row>
    <row r="3998" spans="1:5" x14ac:dyDescent="0.25">
      <c r="A3998">
        <v>4494</v>
      </c>
      <c r="B3998" s="2">
        <v>1</v>
      </c>
      <c r="C3998" s="5">
        <v>2</v>
      </c>
    </row>
    <row r="3999" spans="1:5" x14ac:dyDescent="0.25">
      <c r="A3999">
        <v>4495</v>
      </c>
      <c r="B3999" s="2">
        <v>1</v>
      </c>
      <c r="C3999" s="5">
        <v>2</v>
      </c>
    </row>
    <row r="4000" spans="1:5" x14ac:dyDescent="0.25">
      <c r="A4000">
        <v>4496</v>
      </c>
      <c r="B4000" s="2">
        <v>1</v>
      </c>
    </row>
    <row r="4001" spans="1:5" x14ac:dyDescent="0.25">
      <c r="A4001">
        <v>4497</v>
      </c>
      <c r="B4001" s="2">
        <v>1</v>
      </c>
    </row>
    <row r="4002" spans="1:5" x14ac:dyDescent="0.25">
      <c r="A4002">
        <v>4498</v>
      </c>
      <c r="B4002" s="2">
        <v>1</v>
      </c>
    </row>
    <row r="4003" spans="1:5" x14ac:dyDescent="0.25">
      <c r="A4003">
        <v>4499</v>
      </c>
      <c r="B4003" s="2">
        <v>1</v>
      </c>
      <c r="D4003" s="4">
        <v>3</v>
      </c>
      <c r="E4003" s="3">
        <v>4</v>
      </c>
    </row>
    <row r="4004" spans="1:5" x14ac:dyDescent="0.25">
      <c r="A4004">
        <v>4500</v>
      </c>
      <c r="B4004" s="2">
        <v>1</v>
      </c>
      <c r="D4004" s="4">
        <v>3</v>
      </c>
      <c r="E4004" s="3">
        <v>4</v>
      </c>
    </row>
    <row r="4005" spans="1:5" x14ac:dyDescent="0.25">
      <c r="A4005">
        <v>4501</v>
      </c>
      <c r="D4005" s="4">
        <v>3</v>
      </c>
      <c r="E4005" s="3">
        <v>4</v>
      </c>
    </row>
    <row r="4006" spans="1:5" x14ac:dyDescent="0.25">
      <c r="A4006">
        <v>4502</v>
      </c>
      <c r="D4006" s="4">
        <v>3</v>
      </c>
      <c r="E4006" s="3">
        <v>4</v>
      </c>
    </row>
    <row r="4007" spans="1:5" x14ac:dyDescent="0.25">
      <c r="A4007">
        <v>4503</v>
      </c>
      <c r="D4007" s="4">
        <v>3</v>
      </c>
      <c r="E4007" s="3">
        <v>4</v>
      </c>
    </row>
    <row r="4008" spans="1:5" x14ac:dyDescent="0.25">
      <c r="A4008">
        <v>4504</v>
      </c>
      <c r="D4008" s="4">
        <v>3</v>
      </c>
      <c r="E4008" s="3">
        <v>4</v>
      </c>
    </row>
    <row r="4009" spans="1:5" x14ac:dyDescent="0.25">
      <c r="A4009">
        <v>4505</v>
      </c>
      <c r="D4009" s="4">
        <v>3</v>
      </c>
      <c r="E4009" s="3">
        <v>4</v>
      </c>
    </row>
    <row r="4010" spans="1:5" x14ac:dyDescent="0.25">
      <c r="A4010">
        <v>4506</v>
      </c>
      <c r="D4010" s="4">
        <v>3</v>
      </c>
      <c r="E4010" s="3">
        <v>4</v>
      </c>
    </row>
    <row r="4011" spans="1:5" x14ac:dyDescent="0.25">
      <c r="A4011">
        <v>4507</v>
      </c>
      <c r="D4011" s="4">
        <v>3</v>
      </c>
      <c r="E4011" s="3">
        <v>4</v>
      </c>
    </row>
    <row r="4012" spans="1:5" x14ac:dyDescent="0.25">
      <c r="A4012">
        <v>4508</v>
      </c>
      <c r="D4012" s="4">
        <v>3</v>
      </c>
      <c r="E4012" s="3">
        <v>4</v>
      </c>
    </row>
    <row r="4013" spans="1:5" x14ac:dyDescent="0.25">
      <c r="A4013">
        <v>4509</v>
      </c>
      <c r="C4013" s="5">
        <v>2</v>
      </c>
      <c r="E4013" s="3">
        <v>4</v>
      </c>
    </row>
    <row r="4014" spans="1:5" x14ac:dyDescent="0.25">
      <c r="A4014">
        <v>4510</v>
      </c>
      <c r="C4014" s="5">
        <v>2</v>
      </c>
    </row>
    <row r="4015" spans="1:5" x14ac:dyDescent="0.25">
      <c r="A4015">
        <v>4511</v>
      </c>
      <c r="C4015" s="5">
        <v>2</v>
      </c>
    </row>
    <row r="4016" spans="1:5" x14ac:dyDescent="0.25">
      <c r="A4016">
        <v>4512</v>
      </c>
      <c r="C4016" s="5">
        <v>2</v>
      </c>
    </row>
    <row r="4017" spans="1:5" x14ac:dyDescent="0.25">
      <c r="A4017">
        <v>4513</v>
      </c>
      <c r="C4017" s="5">
        <v>2</v>
      </c>
    </row>
    <row r="4018" spans="1:5" x14ac:dyDescent="0.25">
      <c r="A4018">
        <v>4514</v>
      </c>
      <c r="C4018" s="5">
        <v>2</v>
      </c>
    </row>
    <row r="4019" spans="1:5" x14ac:dyDescent="0.25">
      <c r="A4019">
        <v>4515</v>
      </c>
      <c r="B4019" s="2">
        <v>1</v>
      </c>
      <c r="C4019" s="5">
        <v>2</v>
      </c>
    </row>
    <row r="4020" spans="1:5" x14ac:dyDescent="0.25">
      <c r="A4020">
        <v>4516</v>
      </c>
      <c r="B4020" s="2">
        <v>1</v>
      </c>
      <c r="C4020" s="5">
        <v>2</v>
      </c>
    </row>
    <row r="4021" spans="1:5" x14ac:dyDescent="0.25">
      <c r="A4021">
        <v>4517</v>
      </c>
      <c r="B4021" s="2">
        <v>1</v>
      </c>
      <c r="C4021" s="5">
        <v>2</v>
      </c>
    </row>
    <row r="4022" spans="1:5" x14ac:dyDescent="0.25">
      <c r="A4022">
        <v>4518</v>
      </c>
      <c r="B4022" s="2">
        <v>1</v>
      </c>
      <c r="C4022" s="5">
        <v>2</v>
      </c>
    </row>
    <row r="4023" spans="1:5" x14ac:dyDescent="0.25">
      <c r="A4023">
        <v>4519</v>
      </c>
      <c r="B4023" s="2">
        <v>1</v>
      </c>
      <c r="C4023" s="5">
        <v>2</v>
      </c>
    </row>
    <row r="4024" spans="1:5" x14ac:dyDescent="0.25">
      <c r="A4024">
        <v>4520</v>
      </c>
      <c r="B4024" s="2">
        <v>1</v>
      </c>
    </row>
    <row r="4025" spans="1:5" x14ac:dyDescent="0.25">
      <c r="A4025">
        <v>4521</v>
      </c>
      <c r="B4025" s="2">
        <v>1</v>
      </c>
    </row>
    <row r="4026" spans="1:5" x14ac:dyDescent="0.25">
      <c r="A4026">
        <v>4522</v>
      </c>
      <c r="B4026" s="2">
        <v>1</v>
      </c>
    </row>
    <row r="4027" spans="1:5" x14ac:dyDescent="0.25">
      <c r="A4027">
        <v>4523</v>
      </c>
      <c r="B4027" s="2">
        <v>1</v>
      </c>
      <c r="D4027" s="4">
        <v>3</v>
      </c>
      <c r="E4027" s="3">
        <v>4</v>
      </c>
    </row>
    <row r="4028" spans="1:5" x14ac:dyDescent="0.25">
      <c r="A4028">
        <v>4524</v>
      </c>
      <c r="B4028" s="2">
        <v>1</v>
      </c>
      <c r="D4028" s="4">
        <v>3</v>
      </c>
      <c r="E4028" s="3">
        <v>4</v>
      </c>
    </row>
    <row r="4029" spans="1:5" x14ac:dyDescent="0.25">
      <c r="A4029">
        <v>4525</v>
      </c>
      <c r="D4029" s="4">
        <v>3</v>
      </c>
      <c r="E4029" s="3">
        <v>4</v>
      </c>
    </row>
    <row r="4030" spans="1:5" x14ac:dyDescent="0.25">
      <c r="A4030">
        <v>4526</v>
      </c>
      <c r="D4030" s="4">
        <v>3</v>
      </c>
      <c r="E4030" s="3">
        <v>4</v>
      </c>
    </row>
    <row r="4031" spans="1:5" x14ac:dyDescent="0.25">
      <c r="A4031">
        <v>4527</v>
      </c>
      <c r="D4031" s="4">
        <v>3</v>
      </c>
      <c r="E4031" s="3">
        <v>4</v>
      </c>
    </row>
    <row r="4032" spans="1:5" x14ac:dyDescent="0.25">
      <c r="A4032">
        <v>4528</v>
      </c>
      <c r="D4032" s="4">
        <v>3</v>
      </c>
      <c r="E4032" s="3">
        <v>4</v>
      </c>
    </row>
    <row r="4033" spans="1:5" x14ac:dyDescent="0.25">
      <c r="A4033">
        <v>4529</v>
      </c>
      <c r="D4033" s="4">
        <v>3</v>
      </c>
      <c r="E4033" s="3">
        <v>4</v>
      </c>
    </row>
    <row r="4034" spans="1:5" x14ac:dyDescent="0.25">
      <c r="A4034">
        <v>4530</v>
      </c>
      <c r="D4034" s="4">
        <v>3</v>
      </c>
      <c r="E4034" s="3">
        <v>4</v>
      </c>
    </row>
    <row r="4035" spans="1:5" x14ac:dyDescent="0.25">
      <c r="A4035">
        <v>4531</v>
      </c>
      <c r="D4035" s="4">
        <v>3</v>
      </c>
      <c r="E4035" s="3">
        <v>4</v>
      </c>
    </row>
    <row r="4036" spans="1:5" x14ac:dyDescent="0.25">
      <c r="A4036">
        <v>4532</v>
      </c>
      <c r="D4036" s="4">
        <v>3</v>
      </c>
      <c r="E4036" s="3">
        <v>4</v>
      </c>
    </row>
    <row r="4037" spans="1:5" x14ac:dyDescent="0.25">
      <c r="A4037">
        <v>4533</v>
      </c>
      <c r="C4037" s="5">
        <v>2</v>
      </c>
    </row>
    <row r="4038" spans="1:5" x14ac:dyDescent="0.25">
      <c r="A4038">
        <v>4534</v>
      </c>
      <c r="C4038" s="5">
        <v>2</v>
      </c>
    </row>
    <row r="4039" spans="1:5" x14ac:dyDescent="0.25">
      <c r="A4039">
        <v>4535</v>
      </c>
      <c r="C4039" s="5">
        <v>2</v>
      </c>
    </row>
    <row r="4040" spans="1:5" x14ac:dyDescent="0.25">
      <c r="A4040">
        <v>4536</v>
      </c>
      <c r="C4040" s="5">
        <v>2</v>
      </c>
    </row>
    <row r="4041" spans="1:5" x14ac:dyDescent="0.25">
      <c r="A4041">
        <v>4537</v>
      </c>
      <c r="C4041" s="5">
        <v>2</v>
      </c>
    </row>
    <row r="4042" spans="1:5" x14ac:dyDescent="0.25">
      <c r="A4042">
        <v>4538</v>
      </c>
      <c r="C4042" s="5">
        <v>2</v>
      </c>
    </row>
    <row r="4043" spans="1:5" x14ac:dyDescent="0.25">
      <c r="A4043">
        <v>4539</v>
      </c>
      <c r="C4043" s="5">
        <v>2</v>
      </c>
    </row>
    <row r="4044" spans="1:5" x14ac:dyDescent="0.25">
      <c r="A4044">
        <v>4540</v>
      </c>
      <c r="B4044" s="2">
        <v>1</v>
      </c>
      <c r="C4044" s="5">
        <v>2</v>
      </c>
    </row>
    <row r="4045" spans="1:5" x14ac:dyDescent="0.25">
      <c r="A4045">
        <v>4541</v>
      </c>
      <c r="B4045" s="2">
        <v>1</v>
      </c>
      <c r="C4045" s="5">
        <v>2</v>
      </c>
    </row>
    <row r="4046" spans="1:5" x14ac:dyDescent="0.25">
      <c r="A4046">
        <v>4542</v>
      </c>
      <c r="B4046" s="2">
        <v>1</v>
      </c>
      <c r="C4046" s="5">
        <v>2</v>
      </c>
    </row>
    <row r="4047" spans="1:5" x14ac:dyDescent="0.25">
      <c r="A4047">
        <v>4543</v>
      </c>
      <c r="B4047" s="2">
        <v>1</v>
      </c>
    </row>
    <row r="4048" spans="1:5" x14ac:dyDescent="0.25">
      <c r="A4048">
        <v>4544</v>
      </c>
      <c r="B4048" s="2">
        <v>1</v>
      </c>
    </row>
    <row r="4049" spans="1:5" x14ac:dyDescent="0.25">
      <c r="A4049">
        <v>4545</v>
      </c>
      <c r="B4049" s="2">
        <v>1</v>
      </c>
    </row>
    <row r="4050" spans="1:5" x14ac:dyDescent="0.25">
      <c r="A4050">
        <v>4546</v>
      </c>
      <c r="B4050" s="2">
        <v>1</v>
      </c>
      <c r="E4050" s="3">
        <v>4</v>
      </c>
    </row>
    <row r="4051" spans="1:5" x14ac:dyDescent="0.25">
      <c r="A4051">
        <v>4547</v>
      </c>
      <c r="B4051" s="2">
        <v>1</v>
      </c>
      <c r="E4051" s="3">
        <v>4</v>
      </c>
    </row>
    <row r="4052" spans="1:5" x14ac:dyDescent="0.25">
      <c r="A4052">
        <v>4548</v>
      </c>
      <c r="B4052" s="2">
        <v>1</v>
      </c>
      <c r="D4052" s="4">
        <v>3</v>
      </c>
      <c r="E4052" s="3">
        <v>4</v>
      </c>
    </row>
    <row r="4053" spans="1:5" x14ac:dyDescent="0.25">
      <c r="A4053">
        <v>4549</v>
      </c>
      <c r="D4053" s="4">
        <v>3</v>
      </c>
      <c r="E4053" s="3">
        <v>4</v>
      </c>
    </row>
    <row r="4054" spans="1:5" x14ac:dyDescent="0.25">
      <c r="A4054">
        <v>4550</v>
      </c>
      <c r="D4054" s="4">
        <v>3</v>
      </c>
      <c r="E4054" s="3">
        <v>4</v>
      </c>
    </row>
    <row r="4055" spans="1:5" x14ac:dyDescent="0.25">
      <c r="A4055">
        <v>4551</v>
      </c>
      <c r="D4055" s="4">
        <v>3</v>
      </c>
      <c r="E4055" s="3">
        <v>4</v>
      </c>
    </row>
    <row r="4056" spans="1:5" x14ac:dyDescent="0.25">
      <c r="A4056">
        <v>4552</v>
      </c>
      <c r="D4056" s="4">
        <v>3</v>
      </c>
      <c r="E4056" s="3">
        <v>4</v>
      </c>
    </row>
    <row r="4057" spans="1:5" x14ac:dyDescent="0.25">
      <c r="A4057">
        <v>4553</v>
      </c>
      <c r="D4057" s="4">
        <v>3</v>
      </c>
      <c r="E4057" s="3">
        <v>4</v>
      </c>
    </row>
    <row r="4058" spans="1:5" x14ac:dyDescent="0.25">
      <c r="A4058">
        <v>4554</v>
      </c>
      <c r="C4058" s="5">
        <v>2</v>
      </c>
      <c r="D4058" s="4">
        <v>3</v>
      </c>
      <c r="E4058" s="3">
        <v>4</v>
      </c>
    </row>
    <row r="4059" spans="1:5" x14ac:dyDescent="0.25">
      <c r="A4059">
        <v>4555</v>
      </c>
      <c r="C4059" s="5">
        <v>2</v>
      </c>
      <c r="D4059" s="4">
        <v>3</v>
      </c>
      <c r="E4059" s="3">
        <v>4</v>
      </c>
    </row>
    <row r="4060" spans="1:5" x14ac:dyDescent="0.25">
      <c r="A4060">
        <v>4556</v>
      </c>
      <c r="C4060" s="5">
        <v>2</v>
      </c>
      <c r="D4060" s="4">
        <v>3</v>
      </c>
      <c r="E4060" s="3">
        <v>4</v>
      </c>
    </row>
    <row r="4061" spans="1:5" x14ac:dyDescent="0.25">
      <c r="A4061">
        <v>4557</v>
      </c>
      <c r="C4061" s="5">
        <v>2</v>
      </c>
      <c r="D4061" s="4">
        <v>3</v>
      </c>
    </row>
    <row r="4062" spans="1:5" x14ac:dyDescent="0.25">
      <c r="A4062">
        <v>4558</v>
      </c>
      <c r="C4062" s="5">
        <v>2</v>
      </c>
      <c r="D4062" s="4">
        <v>3</v>
      </c>
    </row>
    <row r="4063" spans="1:5" x14ac:dyDescent="0.25">
      <c r="A4063">
        <v>4559</v>
      </c>
      <c r="C4063" s="5">
        <v>2</v>
      </c>
    </row>
    <row r="4064" spans="1:5" x14ac:dyDescent="0.25">
      <c r="A4064">
        <v>4560</v>
      </c>
      <c r="C4064" s="5">
        <v>2</v>
      </c>
    </row>
    <row r="4065" spans="1:5" x14ac:dyDescent="0.25">
      <c r="A4065">
        <v>4561</v>
      </c>
      <c r="C4065" s="5">
        <v>2</v>
      </c>
    </row>
    <row r="4066" spans="1:5" x14ac:dyDescent="0.25">
      <c r="A4066">
        <v>4562</v>
      </c>
      <c r="C4066" s="5">
        <v>2</v>
      </c>
    </row>
    <row r="4067" spans="1:5" x14ac:dyDescent="0.25">
      <c r="A4067">
        <v>4563</v>
      </c>
      <c r="B4067" s="2">
        <v>1</v>
      </c>
      <c r="C4067" s="5">
        <v>2</v>
      </c>
    </row>
    <row r="4068" spans="1:5" x14ac:dyDescent="0.25">
      <c r="A4068">
        <v>4564</v>
      </c>
      <c r="B4068" s="2">
        <v>1</v>
      </c>
      <c r="C4068" s="5">
        <v>2</v>
      </c>
    </row>
    <row r="4069" spans="1:5" x14ac:dyDescent="0.25">
      <c r="A4069">
        <v>4565</v>
      </c>
      <c r="B4069" s="2">
        <v>1</v>
      </c>
      <c r="C4069" s="5">
        <v>2</v>
      </c>
    </row>
    <row r="4070" spans="1:5" x14ac:dyDescent="0.25">
      <c r="A4070">
        <v>4566</v>
      </c>
      <c r="B4070" s="2">
        <v>1</v>
      </c>
    </row>
    <row r="4071" spans="1:5" x14ac:dyDescent="0.25">
      <c r="A4071">
        <v>4567</v>
      </c>
      <c r="B4071" s="2">
        <v>1</v>
      </c>
    </row>
    <row r="4072" spans="1:5" x14ac:dyDescent="0.25">
      <c r="A4072">
        <v>4568</v>
      </c>
      <c r="B4072" s="2">
        <v>1</v>
      </c>
      <c r="E4072" s="3">
        <v>4</v>
      </c>
    </row>
    <row r="4073" spans="1:5" x14ac:dyDescent="0.25">
      <c r="A4073">
        <v>4569</v>
      </c>
      <c r="B4073" s="2">
        <v>1</v>
      </c>
      <c r="E4073" s="3">
        <v>4</v>
      </c>
    </row>
    <row r="4074" spans="1:5" x14ac:dyDescent="0.25">
      <c r="A4074">
        <v>4570</v>
      </c>
      <c r="B4074" s="2">
        <v>1</v>
      </c>
      <c r="E4074" s="3">
        <v>4</v>
      </c>
    </row>
    <row r="4075" spans="1:5" x14ac:dyDescent="0.25">
      <c r="A4075">
        <v>4571</v>
      </c>
      <c r="B4075" s="2">
        <v>1</v>
      </c>
      <c r="D4075" s="4">
        <v>3</v>
      </c>
      <c r="E4075" s="3">
        <v>4</v>
      </c>
    </row>
    <row r="4076" spans="1:5" x14ac:dyDescent="0.25">
      <c r="A4076">
        <v>4572</v>
      </c>
      <c r="B4076" s="2">
        <v>1</v>
      </c>
      <c r="D4076" s="4">
        <v>3</v>
      </c>
      <c r="E4076" s="3">
        <v>4</v>
      </c>
    </row>
    <row r="4077" spans="1:5" x14ac:dyDescent="0.25">
      <c r="A4077">
        <v>4573</v>
      </c>
      <c r="B4077" s="2">
        <v>1</v>
      </c>
      <c r="D4077" s="4">
        <v>3</v>
      </c>
      <c r="E4077" s="3">
        <v>4</v>
      </c>
    </row>
    <row r="4078" spans="1:5" x14ac:dyDescent="0.25">
      <c r="A4078">
        <v>4574</v>
      </c>
      <c r="D4078" s="4">
        <v>3</v>
      </c>
      <c r="E4078" s="3">
        <v>4</v>
      </c>
    </row>
    <row r="4079" spans="1:5" x14ac:dyDescent="0.25">
      <c r="A4079">
        <v>4575</v>
      </c>
      <c r="D4079" s="4">
        <v>3</v>
      </c>
      <c r="E4079" s="3">
        <v>4</v>
      </c>
    </row>
    <row r="4080" spans="1:5" x14ac:dyDescent="0.25">
      <c r="A4080">
        <v>4576</v>
      </c>
      <c r="D4080" s="4">
        <v>3</v>
      </c>
      <c r="E4080" s="3">
        <v>4</v>
      </c>
    </row>
    <row r="4081" spans="1:5" x14ac:dyDescent="0.25">
      <c r="A4081">
        <v>4577</v>
      </c>
      <c r="D4081" s="4">
        <v>3</v>
      </c>
      <c r="E4081" s="3">
        <v>4</v>
      </c>
    </row>
    <row r="4082" spans="1:5" x14ac:dyDescent="0.25">
      <c r="A4082">
        <v>4578</v>
      </c>
      <c r="D4082" s="4">
        <v>3</v>
      </c>
      <c r="E4082" s="3">
        <v>4</v>
      </c>
    </row>
    <row r="4083" spans="1:5" x14ac:dyDescent="0.25">
      <c r="A4083">
        <v>4579</v>
      </c>
      <c r="D4083" s="4">
        <v>3</v>
      </c>
      <c r="E4083" s="3">
        <v>4</v>
      </c>
    </row>
    <row r="4084" spans="1:5" x14ac:dyDescent="0.25">
      <c r="A4084">
        <v>4580</v>
      </c>
      <c r="C4084" s="5">
        <v>2</v>
      </c>
      <c r="D4084" s="4">
        <v>3</v>
      </c>
    </row>
    <row r="4085" spans="1:5" x14ac:dyDescent="0.25">
      <c r="A4085">
        <v>4581</v>
      </c>
      <c r="C4085" s="5">
        <v>2</v>
      </c>
      <c r="D4085" s="4">
        <v>3</v>
      </c>
    </row>
    <row r="4086" spans="1:5" x14ac:dyDescent="0.25">
      <c r="A4086">
        <v>4582</v>
      </c>
      <c r="C4086" s="5">
        <v>2</v>
      </c>
      <c r="D4086" s="4">
        <v>3</v>
      </c>
    </row>
    <row r="4087" spans="1:5" x14ac:dyDescent="0.25">
      <c r="A4087">
        <v>4583</v>
      </c>
      <c r="C4087" s="5">
        <v>2</v>
      </c>
    </row>
    <row r="4088" spans="1:5" x14ac:dyDescent="0.25">
      <c r="A4088">
        <v>4584</v>
      </c>
      <c r="C4088" s="5">
        <v>2</v>
      </c>
    </row>
    <row r="4089" spans="1:5" x14ac:dyDescent="0.25">
      <c r="A4089">
        <v>4585</v>
      </c>
      <c r="C4089" s="5">
        <v>2</v>
      </c>
    </row>
    <row r="4090" spans="1:5" x14ac:dyDescent="0.25">
      <c r="A4090">
        <v>4586</v>
      </c>
      <c r="C4090" s="5">
        <v>2</v>
      </c>
    </row>
    <row r="4091" spans="1:5" x14ac:dyDescent="0.25">
      <c r="A4091">
        <v>4587</v>
      </c>
      <c r="B4091" s="2">
        <v>1</v>
      </c>
      <c r="C4091" s="5">
        <v>2</v>
      </c>
    </row>
    <row r="4092" spans="1:5" x14ac:dyDescent="0.25">
      <c r="A4092">
        <v>4588</v>
      </c>
      <c r="B4092" s="2">
        <v>1</v>
      </c>
      <c r="C4092" s="5">
        <v>2</v>
      </c>
    </row>
    <row r="4093" spans="1:5" x14ac:dyDescent="0.25">
      <c r="A4093">
        <v>4589</v>
      </c>
      <c r="B4093" s="2">
        <v>1</v>
      </c>
      <c r="C4093" s="5">
        <v>2</v>
      </c>
    </row>
    <row r="4094" spans="1:5" x14ac:dyDescent="0.25">
      <c r="A4094">
        <v>4590</v>
      </c>
      <c r="B4094" s="2">
        <v>1</v>
      </c>
      <c r="C4094" s="5">
        <v>2</v>
      </c>
    </row>
    <row r="4095" spans="1:5" x14ac:dyDescent="0.25">
      <c r="A4095">
        <v>4591</v>
      </c>
      <c r="B4095" s="2">
        <v>1</v>
      </c>
    </row>
    <row r="4096" spans="1:5" x14ac:dyDescent="0.25">
      <c r="A4096">
        <v>4592</v>
      </c>
      <c r="B4096" s="2">
        <v>1</v>
      </c>
    </row>
    <row r="4097" spans="1:5" x14ac:dyDescent="0.25">
      <c r="A4097">
        <v>4593</v>
      </c>
      <c r="B4097" s="2">
        <v>1</v>
      </c>
    </row>
    <row r="4098" spans="1:5" x14ac:dyDescent="0.25">
      <c r="A4098">
        <v>4594</v>
      </c>
      <c r="B4098" s="2">
        <v>1</v>
      </c>
    </row>
    <row r="4099" spans="1:5" x14ac:dyDescent="0.25">
      <c r="A4099">
        <v>4595</v>
      </c>
      <c r="B4099" s="2">
        <v>1</v>
      </c>
    </row>
    <row r="4100" spans="1:5" x14ac:dyDescent="0.25">
      <c r="A4100">
        <v>4596</v>
      </c>
      <c r="B4100" s="2">
        <v>1</v>
      </c>
      <c r="D4100" s="4">
        <v>3</v>
      </c>
      <c r="E4100" s="3">
        <v>4</v>
      </c>
    </row>
    <row r="4101" spans="1:5" x14ac:dyDescent="0.25">
      <c r="A4101">
        <v>4597</v>
      </c>
      <c r="B4101" s="2">
        <v>1</v>
      </c>
      <c r="D4101" s="4">
        <v>3</v>
      </c>
      <c r="E4101" s="3">
        <v>4</v>
      </c>
    </row>
    <row r="4102" spans="1:5" x14ac:dyDescent="0.25">
      <c r="A4102">
        <v>4598</v>
      </c>
      <c r="B4102" s="2">
        <v>1</v>
      </c>
      <c r="D4102" s="4">
        <v>3</v>
      </c>
      <c r="E4102" s="3">
        <v>4</v>
      </c>
    </row>
    <row r="4103" spans="1:5" x14ac:dyDescent="0.25">
      <c r="A4103">
        <v>4599</v>
      </c>
      <c r="D4103" s="4">
        <v>3</v>
      </c>
      <c r="E4103" s="3">
        <v>4</v>
      </c>
    </row>
    <row r="4104" spans="1:5" x14ac:dyDescent="0.25">
      <c r="A4104">
        <v>4600</v>
      </c>
      <c r="D4104" s="4">
        <v>3</v>
      </c>
      <c r="E4104" s="3">
        <v>4</v>
      </c>
    </row>
    <row r="4105" spans="1:5" x14ac:dyDescent="0.25">
      <c r="A4105">
        <v>4601</v>
      </c>
      <c r="D4105" s="4">
        <v>3</v>
      </c>
      <c r="E4105" s="3">
        <v>4</v>
      </c>
    </row>
    <row r="4106" spans="1:5" x14ac:dyDescent="0.25">
      <c r="A4106">
        <v>4602</v>
      </c>
      <c r="D4106" s="4">
        <v>3</v>
      </c>
      <c r="E4106" s="3">
        <v>4</v>
      </c>
    </row>
    <row r="4107" spans="1:5" x14ac:dyDescent="0.25">
      <c r="A4107">
        <v>4603</v>
      </c>
      <c r="D4107" s="4">
        <v>3</v>
      </c>
      <c r="E4107" s="3">
        <v>4</v>
      </c>
    </row>
    <row r="4108" spans="1:5" x14ac:dyDescent="0.25">
      <c r="A4108">
        <v>4604</v>
      </c>
      <c r="D4108" s="4">
        <v>3</v>
      </c>
      <c r="E4108" s="3">
        <v>4</v>
      </c>
    </row>
    <row r="4109" spans="1:5" x14ac:dyDescent="0.25">
      <c r="A4109">
        <v>4605</v>
      </c>
      <c r="D4109" s="4">
        <v>3</v>
      </c>
      <c r="E4109" s="3">
        <v>4</v>
      </c>
    </row>
    <row r="4110" spans="1:5" x14ac:dyDescent="0.25">
      <c r="A4110">
        <v>4606</v>
      </c>
      <c r="C4110" s="5">
        <v>2</v>
      </c>
      <c r="D4110" s="4">
        <v>3</v>
      </c>
      <c r="E4110" s="3">
        <v>4</v>
      </c>
    </row>
    <row r="4111" spans="1:5" x14ac:dyDescent="0.25">
      <c r="A4111">
        <v>4607</v>
      </c>
      <c r="C4111" s="5">
        <v>2</v>
      </c>
      <c r="D4111" s="4">
        <v>3</v>
      </c>
    </row>
    <row r="4112" spans="1:5" x14ac:dyDescent="0.25">
      <c r="A4112">
        <v>4608</v>
      </c>
      <c r="C4112" s="5">
        <v>2</v>
      </c>
    </row>
    <row r="4113" spans="1:5" x14ac:dyDescent="0.25">
      <c r="A4113">
        <v>4609</v>
      </c>
      <c r="C4113" s="5">
        <v>2</v>
      </c>
    </row>
    <row r="4114" spans="1:5" x14ac:dyDescent="0.25">
      <c r="A4114">
        <v>4610</v>
      </c>
      <c r="C4114" s="5">
        <v>2</v>
      </c>
    </row>
    <row r="4115" spans="1:5" x14ac:dyDescent="0.25">
      <c r="A4115">
        <v>4611</v>
      </c>
      <c r="C4115" s="5">
        <v>2</v>
      </c>
    </row>
    <row r="4116" spans="1:5" x14ac:dyDescent="0.25">
      <c r="A4116">
        <v>4612</v>
      </c>
      <c r="C4116" s="5">
        <v>2</v>
      </c>
    </row>
    <row r="4117" spans="1:5" x14ac:dyDescent="0.25">
      <c r="A4117">
        <v>4613</v>
      </c>
      <c r="C4117" s="5">
        <v>2</v>
      </c>
    </row>
    <row r="4118" spans="1:5" x14ac:dyDescent="0.25">
      <c r="A4118">
        <v>4614</v>
      </c>
      <c r="B4118" s="2">
        <v>1</v>
      </c>
      <c r="C4118" s="5">
        <v>2</v>
      </c>
    </row>
    <row r="4119" spans="1:5" x14ac:dyDescent="0.25">
      <c r="A4119">
        <v>4615</v>
      </c>
      <c r="B4119" s="2">
        <v>1</v>
      </c>
      <c r="C4119" s="5">
        <v>2</v>
      </c>
    </row>
    <row r="4120" spans="1:5" x14ac:dyDescent="0.25">
      <c r="A4120">
        <v>4616</v>
      </c>
      <c r="B4120" s="2">
        <v>1</v>
      </c>
      <c r="C4120" s="5">
        <v>2</v>
      </c>
    </row>
    <row r="4121" spans="1:5" x14ac:dyDescent="0.25">
      <c r="A4121">
        <v>4617</v>
      </c>
      <c r="B4121" s="2">
        <v>1</v>
      </c>
      <c r="C4121" s="5">
        <v>2</v>
      </c>
    </row>
    <row r="4122" spans="1:5" x14ac:dyDescent="0.25">
      <c r="A4122">
        <v>4618</v>
      </c>
      <c r="B4122" s="2">
        <v>1</v>
      </c>
      <c r="C4122" s="5">
        <v>2</v>
      </c>
    </row>
    <row r="4123" spans="1:5" x14ac:dyDescent="0.25">
      <c r="A4123">
        <v>4619</v>
      </c>
      <c r="B4123" s="2">
        <v>1</v>
      </c>
    </row>
    <row r="4124" spans="1:5" x14ac:dyDescent="0.25">
      <c r="A4124">
        <v>4620</v>
      </c>
      <c r="B4124" s="2">
        <v>1</v>
      </c>
    </row>
    <row r="4125" spans="1:5" x14ac:dyDescent="0.25">
      <c r="A4125">
        <v>4621</v>
      </c>
      <c r="B4125" s="2">
        <v>1</v>
      </c>
      <c r="E4125" s="3">
        <v>4</v>
      </c>
    </row>
    <row r="4126" spans="1:5" x14ac:dyDescent="0.25">
      <c r="A4126">
        <v>4622</v>
      </c>
      <c r="B4126" s="2">
        <v>1</v>
      </c>
      <c r="D4126" s="4">
        <v>3</v>
      </c>
      <c r="E4126" s="3">
        <v>4</v>
      </c>
    </row>
    <row r="4127" spans="1:5" x14ac:dyDescent="0.25">
      <c r="A4127">
        <v>4623</v>
      </c>
      <c r="B4127" s="2">
        <v>1</v>
      </c>
      <c r="D4127" s="4">
        <v>3</v>
      </c>
      <c r="E4127" s="3">
        <v>4</v>
      </c>
    </row>
    <row r="4128" spans="1:5" x14ac:dyDescent="0.25">
      <c r="A4128">
        <v>4624</v>
      </c>
      <c r="B4128" s="2">
        <v>1</v>
      </c>
      <c r="D4128" s="4">
        <v>3</v>
      </c>
      <c r="E4128" s="3">
        <v>4</v>
      </c>
    </row>
    <row r="4129" spans="1:5" x14ac:dyDescent="0.25">
      <c r="A4129">
        <v>4625</v>
      </c>
      <c r="D4129" s="4">
        <v>3</v>
      </c>
      <c r="E4129" s="3">
        <v>4</v>
      </c>
    </row>
    <row r="4130" spans="1:5" x14ac:dyDescent="0.25">
      <c r="A4130">
        <v>4626</v>
      </c>
      <c r="D4130" s="4">
        <v>3</v>
      </c>
      <c r="E4130" s="3">
        <v>4</v>
      </c>
    </row>
    <row r="4131" spans="1:5" x14ac:dyDescent="0.25">
      <c r="A4131">
        <v>4627</v>
      </c>
      <c r="D4131" s="4">
        <v>3</v>
      </c>
      <c r="E4131" s="3">
        <v>4</v>
      </c>
    </row>
    <row r="4132" spans="1:5" x14ac:dyDescent="0.25">
      <c r="A4132">
        <v>4628</v>
      </c>
      <c r="D4132" s="4">
        <v>3</v>
      </c>
      <c r="E4132" s="3">
        <v>4</v>
      </c>
    </row>
    <row r="4133" spans="1:5" x14ac:dyDescent="0.25">
      <c r="A4133">
        <v>4629</v>
      </c>
      <c r="D4133" s="4">
        <v>3</v>
      </c>
      <c r="E4133" s="3">
        <v>4</v>
      </c>
    </row>
    <row r="4134" spans="1:5" x14ac:dyDescent="0.25">
      <c r="A4134">
        <v>4630</v>
      </c>
      <c r="D4134" s="4">
        <v>3</v>
      </c>
      <c r="E4134" s="3">
        <v>4</v>
      </c>
    </row>
    <row r="4135" spans="1:5" x14ac:dyDescent="0.25">
      <c r="A4135">
        <v>4631</v>
      </c>
      <c r="C4135" s="5">
        <v>2</v>
      </c>
      <c r="D4135" s="4">
        <v>3</v>
      </c>
      <c r="E4135" s="3">
        <v>4</v>
      </c>
    </row>
    <row r="4136" spans="1:5" x14ac:dyDescent="0.25">
      <c r="A4136">
        <v>4632</v>
      </c>
      <c r="C4136" s="5">
        <v>2</v>
      </c>
      <c r="D4136" s="4">
        <v>3</v>
      </c>
      <c r="E4136" s="3">
        <v>4</v>
      </c>
    </row>
    <row r="4137" spans="1:5" x14ac:dyDescent="0.25">
      <c r="A4137">
        <v>4633</v>
      </c>
      <c r="C4137" s="5">
        <v>2</v>
      </c>
      <c r="D4137" s="4">
        <v>3</v>
      </c>
      <c r="E4137" s="3">
        <v>4</v>
      </c>
    </row>
    <row r="4138" spans="1:5" x14ac:dyDescent="0.25">
      <c r="A4138">
        <v>4634</v>
      </c>
      <c r="C4138" s="5">
        <v>2</v>
      </c>
      <c r="D4138" s="4">
        <v>3</v>
      </c>
    </row>
    <row r="4139" spans="1:5" x14ac:dyDescent="0.25">
      <c r="A4139">
        <v>4635</v>
      </c>
      <c r="C4139" s="5">
        <v>2</v>
      </c>
      <c r="D4139" s="4">
        <v>3</v>
      </c>
    </row>
    <row r="4140" spans="1:5" x14ac:dyDescent="0.25">
      <c r="A4140">
        <v>4636</v>
      </c>
      <c r="C4140" s="5">
        <v>2</v>
      </c>
    </row>
    <row r="4141" spans="1:5" x14ac:dyDescent="0.25">
      <c r="A4141">
        <v>4637</v>
      </c>
      <c r="C4141" s="5">
        <v>2</v>
      </c>
    </row>
    <row r="4142" spans="1:5" x14ac:dyDescent="0.25">
      <c r="A4142">
        <v>4638</v>
      </c>
      <c r="C4142" s="5">
        <v>2</v>
      </c>
    </row>
    <row r="4143" spans="1:5" x14ac:dyDescent="0.25">
      <c r="A4143">
        <v>4639</v>
      </c>
      <c r="C4143" s="5">
        <v>2</v>
      </c>
    </row>
    <row r="4144" spans="1:5" x14ac:dyDescent="0.25">
      <c r="A4144">
        <v>4640</v>
      </c>
      <c r="B4144" s="2">
        <v>1</v>
      </c>
      <c r="C4144" s="5">
        <v>2</v>
      </c>
    </row>
    <row r="4145" spans="1:5" x14ac:dyDescent="0.25">
      <c r="A4145">
        <v>4641</v>
      </c>
      <c r="B4145" s="2">
        <v>1</v>
      </c>
      <c r="C4145" s="5">
        <v>2</v>
      </c>
    </row>
    <row r="4146" spans="1:5" x14ac:dyDescent="0.25">
      <c r="A4146">
        <v>4642</v>
      </c>
      <c r="B4146" s="2">
        <v>1</v>
      </c>
      <c r="C4146" s="5">
        <v>2</v>
      </c>
    </row>
    <row r="4147" spans="1:5" x14ac:dyDescent="0.25">
      <c r="A4147">
        <v>4643</v>
      </c>
      <c r="B4147" s="2">
        <v>1</v>
      </c>
      <c r="C4147" s="5">
        <v>2</v>
      </c>
    </row>
    <row r="4148" spans="1:5" x14ac:dyDescent="0.25">
      <c r="A4148">
        <v>4644</v>
      </c>
      <c r="B4148" s="2">
        <v>1</v>
      </c>
      <c r="C4148" s="5">
        <v>2</v>
      </c>
    </row>
    <row r="4149" spans="1:5" x14ac:dyDescent="0.25">
      <c r="A4149">
        <v>4645</v>
      </c>
      <c r="B4149" s="2">
        <v>1</v>
      </c>
    </row>
    <row r="4150" spans="1:5" x14ac:dyDescent="0.25">
      <c r="A4150">
        <v>4646</v>
      </c>
      <c r="B4150" s="2">
        <v>1</v>
      </c>
    </row>
    <row r="4151" spans="1:5" x14ac:dyDescent="0.25">
      <c r="A4151">
        <v>4647</v>
      </c>
      <c r="B4151" s="2">
        <v>1</v>
      </c>
      <c r="E4151" s="3">
        <v>4</v>
      </c>
    </row>
    <row r="4152" spans="1:5" x14ac:dyDescent="0.25">
      <c r="A4152">
        <v>4648</v>
      </c>
      <c r="B4152" s="2">
        <v>1</v>
      </c>
      <c r="E4152" s="3">
        <v>4</v>
      </c>
    </row>
    <row r="4153" spans="1:5" x14ac:dyDescent="0.25">
      <c r="A4153">
        <v>4649</v>
      </c>
      <c r="B4153" s="2">
        <v>1</v>
      </c>
      <c r="E4153" s="3">
        <v>4</v>
      </c>
    </row>
    <row r="4154" spans="1:5" x14ac:dyDescent="0.25">
      <c r="A4154">
        <v>4650</v>
      </c>
      <c r="B4154" s="2">
        <v>1</v>
      </c>
      <c r="D4154" s="4">
        <v>3</v>
      </c>
      <c r="E4154" s="3">
        <v>4</v>
      </c>
    </row>
    <row r="4155" spans="1:5" x14ac:dyDescent="0.25">
      <c r="A4155">
        <v>4651</v>
      </c>
      <c r="B4155" s="2">
        <v>1</v>
      </c>
      <c r="D4155" s="4">
        <v>3</v>
      </c>
      <c r="E4155" s="3">
        <v>4</v>
      </c>
    </row>
    <row r="4156" spans="1:5" x14ac:dyDescent="0.25">
      <c r="A4156">
        <v>4652</v>
      </c>
      <c r="B4156" s="2">
        <v>1</v>
      </c>
      <c r="D4156" s="4">
        <v>3</v>
      </c>
      <c r="E4156" s="3">
        <v>4</v>
      </c>
    </row>
    <row r="4157" spans="1:5" x14ac:dyDescent="0.25">
      <c r="A4157">
        <v>4653</v>
      </c>
      <c r="D4157" s="4">
        <v>3</v>
      </c>
      <c r="E4157" s="3">
        <v>4</v>
      </c>
    </row>
    <row r="4158" spans="1:5" x14ac:dyDescent="0.25">
      <c r="A4158">
        <v>4654</v>
      </c>
      <c r="D4158" s="4">
        <v>3</v>
      </c>
      <c r="E4158" s="3">
        <v>4</v>
      </c>
    </row>
    <row r="4159" spans="1:5" x14ac:dyDescent="0.25">
      <c r="A4159">
        <v>4655</v>
      </c>
      <c r="D4159" s="4">
        <v>3</v>
      </c>
      <c r="E4159" s="3">
        <v>4</v>
      </c>
    </row>
    <row r="4160" spans="1:5" x14ac:dyDescent="0.25">
      <c r="A4160">
        <v>4656</v>
      </c>
      <c r="D4160" s="4">
        <v>3</v>
      </c>
      <c r="E4160" s="3">
        <v>4</v>
      </c>
    </row>
    <row r="4161" spans="1:5" x14ac:dyDescent="0.25">
      <c r="A4161">
        <v>4657</v>
      </c>
      <c r="D4161" s="4">
        <v>3</v>
      </c>
      <c r="E4161" s="3">
        <v>4</v>
      </c>
    </row>
    <row r="4162" spans="1:5" x14ac:dyDescent="0.25">
      <c r="A4162">
        <v>4658</v>
      </c>
      <c r="C4162" s="5">
        <v>2</v>
      </c>
      <c r="D4162" s="4">
        <v>3</v>
      </c>
      <c r="E4162" s="3">
        <v>4</v>
      </c>
    </row>
    <row r="4163" spans="1:5" x14ac:dyDescent="0.25">
      <c r="A4163">
        <v>4659</v>
      </c>
      <c r="C4163" s="5">
        <v>2</v>
      </c>
      <c r="D4163" s="4">
        <v>3</v>
      </c>
      <c r="E4163" s="3">
        <v>4</v>
      </c>
    </row>
    <row r="4164" spans="1:5" x14ac:dyDescent="0.25">
      <c r="A4164">
        <v>4660</v>
      </c>
      <c r="C4164" s="5">
        <v>2</v>
      </c>
      <c r="D4164" s="4">
        <v>3</v>
      </c>
      <c r="E4164" s="3">
        <v>4</v>
      </c>
    </row>
    <row r="4165" spans="1:5" x14ac:dyDescent="0.25">
      <c r="A4165">
        <v>4661</v>
      </c>
      <c r="C4165" s="5">
        <v>2</v>
      </c>
      <c r="D4165" s="4">
        <v>3</v>
      </c>
    </row>
    <row r="4166" spans="1:5" x14ac:dyDescent="0.25">
      <c r="A4166">
        <v>4662</v>
      </c>
      <c r="C4166" s="5">
        <v>2</v>
      </c>
      <c r="D4166" s="4">
        <v>3</v>
      </c>
    </row>
    <row r="4167" spans="1:5" x14ac:dyDescent="0.25">
      <c r="A4167">
        <v>4663</v>
      </c>
      <c r="C4167" s="5">
        <v>2</v>
      </c>
      <c r="D4167" s="4">
        <v>3</v>
      </c>
    </row>
    <row r="4168" spans="1:5" x14ac:dyDescent="0.25">
      <c r="A4168">
        <v>4664</v>
      </c>
      <c r="C4168" s="5">
        <v>2</v>
      </c>
      <c r="D4168" s="4">
        <v>3</v>
      </c>
    </row>
    <row r="4169" spans="1:5" x14ac:dyDescent="0.25">
      <c r="A4169">
        <v>4665</v>
      </c>
      <c r="C4169" s="5">
        <v>2</v>
      </c>
      <c r="D4169" s="4">
        <v>3</v>
      </c>
    </row>
    <row r="4170" spans="1:5" x14ac:dyDescent="0.25">
      <c r="A4170">
        <v>4666</v>
      </c>
      <c r="C4170" s="5">
        <v>2</v>
      </c>
      <c r="D4170" s="4">
        <v>3</v>
      </c>
    </row>
    <row r="4171" spans="1:5" x14ac:dyDescent="0.25">
      <c r="A4171">
        <v>4667</v>
      </c>
      <c r="C4171" s="5">
        <v>2</v>
      </c>
      <c r="D4171" s="4">
        <v>3</v>
      </c>
    </row>
    <row r="4172" spans="1:5" x14ac:dyDescent="0.25">
      <c r="A4172">
        <v>4668</v>
      </c>
      <c r="C4172" s="5">
        <v>2</v>
      </c>
    </row>
    <row r="4173" spans="1:5" x14ac:dyDescent="0.25">
      <c r="A4173">
        <v>4669</v>
      </c>
      <c r="C4173" s="5">
        <v>2</v>
      </c>
    </row>
    <row r="4174" spans="1:5" x14ac:dyDescent="0.25">
      <c r="A4174">
        <v>4670</v>
      </c>
      <c r="B4174" s="2">
        <v>1</v>
      </c>
      <c r="C4174" s="5">
        <v>2</v>
      </c>
    </row>
    <row r="4175" spans="1:5" x14ac:dyDescent="0.25">
      <c r="A4175">
        <v>4671</v>
      </c>
      <c r="B4175" s="2">
        <v>1</v>
      </c>
      <c r="C4175" s="5">
        <v>2</v>
      </c>
    </row>
    <row r="4176" spans="1:5" x14ac:dyDescent="0.25">
      <c r="A4176">
        <v>4672</v>
      </c>
      <c r="B4176" s="2">
        <v>1</v>
      </c>
      <c r="C4176" s="5">
        <v>2</v>
      </c>
    </row>
    <row r="4177" spans="1:5" x14ac:dyDescent="0.25">
      <c r="A4177">
        <v>4673</v>
      </c>
      <c r="B4177" s="2">
        <v>1</v>
      </c>
      <c r="C4177" s="5">
        <v>2</v>
      </c>
    </row>
    <row r="4178" spans="1:5" x14ac:dyDescent="0.25">
      <c r="A4178">
        <v>4674</v>
      </c>
      <c r="B4178" s="2">
        <v>1</v>
      </c>
      <c r="C4178" s="5">
        <v>2</v>
      </c>
    </row>
    <row r="4179" spans="1:5" x14ac:dyDescent="0.25">
      <c r="A4179">
        <v>4675</v>
      </c>
      <c r="B4179" s="2">
        <v>1</v>
      </c>
      <c r="E4179" s="3">
        <v>4</v>
      </c>
    </row>
    <row r="4180" spans="1:5" x14ac:dyDescent="0.25">
      <c r="A4180">
        <v>4676</v>
      </c>
      <c r="B4180" s="2">
        <v>1</v>
      </c>
      <c r="E4180" s="3">
        <v>4</v>
      </c>
    </row>
    <row r="4181" spans="1:5" x14ac:dyDescent="0.25">
      <c r="A4181">
        <v>4677</v>
      </c>
      <c r="B4181" s="2">
        <v>1</v>
      </c>
      <c r="E4181" s="3">
        <v>4</v>
      </c>
    </row>
    <row r="4182" spans="1:5" x14ac:dyDescent="0.25">
      <c r="A4182">
        <v>4678</v>
      </c>
      <c r="B4182" s="2">
        <v>1</v>
      </c>
      <c r="E4182" s="3">
        <v>4</v>
      </c>
    </row>
    <row r="4183" spans="1:5" x14ac:dyDescent="0.25">
      <c r="A4183">
        <v>4679</v>
      </c>
      <c r="B4183" s="2">
        <v>1</v>
      </c>
      <c r="E4183" s="3">
        <v>4</v>
      </c>
    </row>
    <row r="4184" spans="1:5" x14ac:dyDescent="0.25">
      <c r="A4184">
        <v>4680</v>
      </c>
      <c r="B4184" s="2">
        <v>1</v>
      </c>
      <c r="D4184" s="4">
        <v>3</v>
      </c>
      <c r="E4184" s="3">
        <v>4</v>
      </c>
    </row>
    <row r="4185" spans="1:5" x14ac:dyDescent="0.25">
      <c r="A4185">
        <v>4681</v>
      </c>
      <c r="B4185" s="2">
        <v>1</v>
      </c>
      <c r="D4185" s="4">
        <v>3</v>
      </c>
      <c r="E4185" s="3">
        <v>4</v>
      </c>
    </row>
    <row r="4186" spans="1:5" x14ac:dyDescent="0.25">
      <c r="A4186">
        <v>4682</v>
      </c>
      <c r="B4186" s="2">
        <v>1</v>
      </c>
      <c r="D4186" s="4">
        <v>3</v>
      </c>
      <c r="E4186" s="3">
        <v>4</v>
      </c>
    </row>
    <row r="4187" spans="1:5" x14ac:dyDescent="0.25">
      <c r="A4187">
        <v>4683</v>
      </c>
      <c r="B4187" s="2">
        <v>1</v>
      </c>
      <c r="D4187" s="4">
        <v>3</v>
      </c>
      <c r="E4187" s="3">
        <v>4</v>
      </c>
    </row>
    <row r="4188" spans="1:5" x14ac:dyDescent="0.25">
      <c r="A4188">
        <v>4684</v>
      </c>
      <c r="B4188" s="2">
        <v>1</v>
      </c>
      <c r="D4188" s="4">
        <v>3</v>
      </c>
      <c r="E4188" s="3">
        <v>4</v>
      </c>
    </row>
    <row r="4189" spans="1:5" x14ac:dyDescent="0.25">
      <c r="A4189">
        <v>4685</v>
      </c>
      <c r="B4189" s="2">
        <v>1</v>
      </c>
      <c r="D4189" s="4">
        <v>3</v>
      </c>
      <c r="E4189" s="3">
        <v>4</v>
      </c>
    </row>
    <row r="4190" spans="1:5" x14ac:dyDescent="0.25">
      <c r="A4190">
        <v>4686</v>
      </c>
      <c r="D4190" s="4">
        <v>3</v>
      </c>
      <c r="E4190" s="3">
        <v>4</v>
      </c>
    </row>
    <row r="4191" spans="1:5" x14ac:dyDescent="0.25">
      <c r="A4191">
        <v>4687</v>
      </c>
      <c r="D4191" s="4">
        <v>3</v>
      </c>
      <c r="E4191" s="3">
        <v>4</v>
      </c>
    </row>
    <row r="4192" spans="1:5" x14ac:dyDescent="0.25">
      <c r="A4192">
        <v>4688</v>
      </c>
      <c r="C4192" s="5">
        <v>2</v>
      </c>
      <c r="D4192" s="4">
        <v>3</v>
      </c>
      <c r="E4192" s="3">
        <v>4</v>
      </c>
    </row>
    <row r="4193" spans="1:5" x14ac:dyDescent="0.25">
      <c r="A4193">
        <v>4689</v>
      </c>
      <c r="C4193" s="5">
        <v>2</v>
      </c>
      <c r="D4193" s="4">
        <v>3</v>
      </c>
      <c r="E4193" s="3">
        <v>4</v>
      </c>
    </row>
    <row r="4194" spans="1:5" x14ac:dyDescent="0.25">
      <c r="A4194">
        <v>4690</v>
      </c>
      <c r="C4194" s="5">
        <v>2</v>
      </c>
      <c r="D4194" s="4">
        <v>3</v>
      </c>
      <c r="E4194" s="3">
        <v>4</v>
      </c>
    </row>
    <row r="4195" spans="1:5" x14ac:dyDescent="0.25">
      <c r="A4195">
        <v>4691</v>
      </c>
      <c r="C4195" s="5">
        <v>2</v>
      </c>
      <c r="D4195" s="4">
        <v>3</v>
      </c>
    </row>
    <row r="4196" spans="1:5" x14ac:dyDescent="0.25">
      <c r="A4196">
        <v>4692</v>
      </c>
      <c r="C4196" s="5">
        <v>2</v>
      </c>
      <c r="D4196" s="4">
        <v>3</v>
      </c>
    </row>
    <row r="4197" spans="1:5" x14ac:dyDescent="0.25">
      <c r="A4197">
        <v>4693</v>
      </c>
      <c r="C4197" s="5">
        <v>2</v>
      </c>
      <c r="D4197" s="4">
        <v>3</v>
      </c>
    </row>
    <row r="4198" spans="1:5" x14ac:dyDescent="0.25">
      <c r="A4198">
        <v>4694</v>
      </c>
      <c r="C4198" s="5">
        <v>2</v>
      </c>
      <c r="D4198" s="4">
        <v>3</v>
      </c>
    </row>
    <row r="4199" spans="1:5" x14ac:dyDescent="0.25">
      <c r="A4199">
        <v>4695</v>
      </c>
      <c r="C4199" s="5">
        <v>2</v>
      </c>
      <c r="D4199" s="4">
        <v>3</v>
      </c>
    </row>
    <row r="4200" spans="1:5" x14ac:dyDescent="0.25">
      <c r="A4200">
        <v>4696</v>
      </c>
      <c r="C4200" s="5">
        <v>2</v>
      </c>
      <c r="D4200" s="4">
        <v>3</v>
      </c>
    </row>
    <row r="4201" spans="1:5" x14ac:dyDescent="0.25">
      <c r="A4201">
        <v>4697</v>
      </c>
      <c r="C4201" s="5">
        <v>2</v>
      </c>
    </row>
    <row r="4202" spans="1:5" x14ac:dyDescent="0.25">
      <c r="A4202">
        <v>4698</v>
      </c>
      <c r="C4202" s="5">
        <v>2</v>
      </c>
    </row>
    <row r="4203" spans="1:5" x14ac:dyDescent="0.25">
      <c r="A4203">
        <v>4699</v>
      </c>
      <c r="C4203" s="5">
        <v>2</v>
      </c>
    </row>
    <row r="4204" spans="1:5" x14ac:dyDescent="0.25">
      <c r="A4204">
        <v>4700</v>
      </c>
      <c r="C4204" s="5">
        <v>2</v>
      </c>
    </row>
    <row r="4205" spans="1:5" x14ac:dyDescent="0.25">
      <c r="A4205">
        <v>4701</v>
      </c>
      <c r="B4205" s="2">
        <v>1</v>
      </c>
      <c r="C4205" s="5">
        <v>2</v>
      </c>
    </row>
    <row r="4206" spans="1:5" x14ac:dyDescent="0.25">
      <c r="A4206">
        <v>4702</v>
      </c>
      <c r="B4206" s="2">
        <v>1</v>
      </c>
      <c r="C4206" s="5">
        <v>2</v>
      </c>
    </row>
    <row r="4207" spans="1:5" x14ac:dyDescent="0.25">
      <c r="A4207">
        <v>4703</v>
      </c>
      <c r="B4207" s="2">
        <v>1</v>
      </c>
      <c r="C4207" s="5">
        <v>2</v>
      </c>
    </row>
    <row r="4208" spans="1:5" x14ac:dyDescent="0.25">
      <c r="A4208">
        <v>4704</v>
      </c>
      <c r="B4208" s="2">
        <v>1</v>
      </c>
      <c r="C4208" s="5">
        <v>2</v>
      </c>
      <c r="E4208" s="3">
        <v>4</v>
      </c>
    </row>
    <row r="4209" spans="1:5" x14ac:dyDescent="0.25">
      <c r="A4209">
        <v>4705</v>
      </c>
      <c r="B4209" s="2">
        <v>1</v>
      </c>
      <c r="E4209" s="3">
        <v>4</v>
      </c>
    </row>
    <row r="4210" spans="1:5" x14ac:dyDescent="0.25">
      <c r="A4210">
        <v>4706</v>
      </c>
      <c r="B4210" s="2">
        <v>1</v>
      </c>
      <c r="E4210" s="3">
        <v>4</v>
      </c>
    </row>
    <row r="4211" spans="1:5" x14ac:dyDescent="0.25">
      <c r="A4211">
        <v>4707</v>
      </c>
      <c r="B4211" s="2">
        <v>1</v>
      </c>
      <c r="E4211" s="3">
        <v>4</v>
      </c>
    </row>
    <row r="4212" spans="1:5" x14ac:dyDescent="0.25">
      <c r="A4212">
        <v>4708</v>
      </c>
      <c r="B4212" s="2">
        <v>1</v>
      </c>
      <c r="E4212" s="3">
        <v>4</v>
      </c>
    </row>
    <row r="4213" spans="1:5" x14ac:dyDescent="0.25">
      <c r="A4213">
        <v>4709</v>
      </c>
      <c r="B4213" s="2">
        <v>1</v>
      </c>
      <c r="E4213" s="3">
        <v>4</v>
      </c>
    </row>
    <row r="4214" spans="1:5" x14ac:dyDescent="0.25">
      <c r="A4214">
        <v>4710</v>
      </c>
      <c r="B4214" s="2">
        <v>1</v>
      </c>
      <c r="E4214" s="3">
        <v>4</v>
      </c>
    </row>
    <row r="4215" spans="1:5" x14ac:dyDescent="0.25">
      <c r="A4215">
        <v>4711</v>
      </c>
      <c r="B4215" s="2">
        <v>1</v>
      </c>
      <c r="E4215" s="3">
        <v>4</v>
      </c>
    </row>
    <row r="4216" spans="1:5" x14ac:dyDescent="0.25">
      <c r="A4216">
        <v>4712</v>
      </c>
      <c r="B4216" s="2">
        <v>1</v>
      </c>
      <c r="E4216" s="3">
        <v>4</v>
      </c>
    </row>
    <row r="4217" spans="1:5" x14ac:dyDescent="0.25">
      <c r="A4217">
        <v>4713</v>
      </c>
      <c r="B4217" s="2">
        <v>1</v>
      </c>
      <c r="D4217" s="4">
        <v>3</v>
      </c>
      <c r="E4217" s="3">
        <v>4</v>
      </c>
    </row>
    <row r="4218" spans="1:5" x14ac:dyDescent="0.25">
      <c r="A4218">
        <v>4714</v>
      </c>
      <c r="B4218" s="2">
        <v>1</v>
      </c>
      <c r="D4218" s="4">
        <v>3</v>
      </c>
      <c r="E4218" s="3">
        <v>4</v>
      </c>
    </row>
    <row r="4219" spans="1:5" x14ac:dyDescent="0.25">
      <c r="A4219">
        <v>4715</v>
      </c>
      <c r="B4219" s="2">
        <v>1</v>
      </c>
      <c r="D4219" s="4">
        <v>3</v>
      </c>
      <c r="E4219" s="3">
        <v>4</v>
      </c>
    </row>
    <row r="4220" spans="1:5" x14ac:dyDescent="0.25">
      <c r="A4220">
        <v>4716</v>
      </c>
      <c r="B4220" s="2">
        <v>1</v>
      </c>
      <c r="D4220" s="4">
        <v>3</v>
      </c>
      <c r="E4220" s="3">
        <v>4</v>
      </c>
    </row>
    <row r="4221" spans="1:5" x14ac:dyDescent="0.25">
      <c r="A4221">
        <v>4717</v>
      </c>
      <c r="D4221" s="4">
        <v>3</v>
      </c>
      <c r="E4221" s="3">
        <v>4</v>
      </c>
    </row>
    <row r="4222" spans="1:5" x14ac:dyDescent="0.25">
      <c r="A4222">
        <v>4718</v>
      </c>
      <c r="C4222" s="5">
        <v>2</v>
      </c>
      <c r="D4222" s="4">
        <v>3</v>
      </c>
      <c r="E4222" s="3">
        <v>4</v>
      </c>
    </row>
    <row r="4223" spans="1:5" x14ac:dyDescent="0.25">
      <c r="A4223">
        <v>4719</v>
      </c>
      <c r="C4223" s="5">
        <v>2</v>
      </c>
      <c r="D4223" s="4">
        <v>3</v>
      </c>
      <c r="E4223" s="3">
        <v>4</v>
      </c>
    </row>
    <row r="4224" spans="1:5" x14ac:dyDescent="0.25">
      <c r="A4224">
        <v>4720</v>
      </c>
      <c r="C4224" s="5">
        <v>2</v>
      </c>
      <c r="D4224" s="4">
        <v>3</v>
      </c>
      <c r="E4224" s="3">
        <v>4</v>
      </c>
    </row>
    <row r="4225" spans="1:6" x14ac:dyDescent="0.25">
      <c r="A4225">
        <v>4721</v>
      </c>
      <c r="C4225" s="5">
        <v>2</v>
      </c>
      <c r="D4225" s="4">
        <v>3</v>
      </c>
    </row>
    <row r="4226" spans="1:6" x14ac:dyDescent="0.25">
      <c r="A4226">
        <v>4722</v>
      </c>
      <c r="C4226" s="5">
        <v>2</v>
      </c>
      <c r="D4226" s="4">
        <v>3</v>
      </c>
    </row>
    <row r="4227" spans="1:6" x14ac:dyDescent="0.25">
      <c r="A4227">
        <v>4723</v>
      </c>
      <c r="C4227" s="5">
        <v>2</v>
      </c>
      <c r="D4227" s="4">
        <v>3</v>
      </c>
    </row>
    <row r="4228" spans="1:6" x14ac:dyDescent="0.25">
      <c r="A4228">
        <v>4724</v>
      </c>
      <c r="C4228" s="5">
        <v>2</v>
      </c>
      <c r="D4228" s="4">
        <v>3</v>
      </c>
    </row>
    <row r="4229" spans="1:6" x14ac:dyDescent="0.25">
      <c r="A4229">
        <v>4725</v>
      </c>
      <c r="C4229" s="5">
        <v>2</v>
      </c>
      <c r="D4229" s="4">
        <v>3</v>
      </c>
    </row>
    <row r="4230" spans="1:6" x14ac:dyDescent="0.25">
      <c r="A4230">
        <v>4726</v>
      </c>
      <c r="C4230" s="5">
        <v>2</v>
      </c>
      <c r="D4230" s="4">
        <v>3</v>
      </c>
      <c r="F4230" t="s">
        <v>22</v>
      </c>
    </row>
    <row r="4231" spans="1:6" x14ac:dyDescent="0.25">
      <c r="A4231">
        <v>4757</v>
      </c>
    </row>
    <row r="4232" spans="1:6" x14ac:dyDescent="0.25">
      <c r="A4232">
        <v>4758</v>
      </c>
    </row>
    <row r="4233" spans="1:6" x14ac:dyDescent="0.25">
      <c r="A4233">
        <v>4759</v>
      </c>
      <c r="F4233" t="s">
        <v>22</v>
      </c>
    </row>
    <row r="4234" spans="1:6" x14ac:dyDescent="0.25">
      <c r="A4234">
        <v>4760</v>
      </c>
      <c r="C4234" s="5">
        <v>2</v>
      </c>
      <c r="D4234" s="4">
        <v>3</v>
      </c>
    </row>
    <row r="4235" spans="1:6" x14ac:dyDescent="0.25">
      <c r="A4235">
        <v>4761</v>
      </c>
      <c r="C4235" s="5">
        <v>2</v>
      </c>
      <c r="D4235" s="4">
        <v>3</v>
      </c>
    </row>
    <row r="4236" spans="1:6" x14ac:dyDescent="0.25">
      <c r="A4236">
        <v>4762</v>
      </c>
      <c r="C4236" s="5">
        <v>2</v>
      </c>
      <c r="D4236" s="4">
        <v>3</v>
      </c>
    </row>
    <row r="4237" spans="1:6" x14ac:dyDescent="0.25">
      <c r="A4237">
        <v>4763</v>
      </c>
      <c r="C4237" s="5">
        <v>2</v>
      </c>
      <c r="D4237" s="4">
        <v>3</v>
      </c>
    </row>
    <row r="4238" spans="1:6" x14ac:dyDescent="0.25">
      <c r="A4238">
        <v>4764</v>
      </c>
      <c r="C4238" s="5">
        <v>2</v>
      </c>
      <c r="D4238" s="4">
        <v>3</v>
      </c>
    </row>
    <row r="4239" spans="1:6" x14ac:dyDescent="0.25">
      <c r="A4239">
        <v>4765</v>
      </c>
      <c r="C4239" s="5">
        <v>2</v>
      </c>
      <c r="D4239" s="4">
        <v>3</v>
      </c>
    </row>
    <row r="4240" spans="1:6" x14ac:dyDescent="0.25">
      <c r="A4240">
        <v>4766</v>
      </c>
      <c r="C4240" s="5">
        <v>2</v>
      </c>
      <c r="D4240" s="4">
        <v>3</v>
      </c>
    </row>
    <row r="4241" spans="1:5" x14ac:dyDescent="0.25">
      <c r="A4241">
        <v>4767</v>
      </c>
      <c r="C4241" s="5">
        <v>2</v>
      </c>
      <c r="D4241" s="4">
        <v>3</v>
      </c>
    </row>
    <row r="4242" spans="1:5" x14ac:dyDescent="0.25">
      <c r="A4242">
        <v>4768</v>
      </c>
      <c r="C4242" s="5">
        <v>2</v>
      </c>
      <c r="D4242" s="4">
        <v>3</v>
      </c>
    </row>
    <row r="4243" spans="1:5" x14ac:dyDescent="0.25">
      <c r="A4243">
        <v>4769</v>
      </c>
      <c r="C4243" s="5">
        <v>2</v>
      </c>
      <c r="D4243" s="4">
        <v>3</v>
      </c>
    </row>
    <row r="4244" spans="1:5" x14ac:dyDescent="0.25">
      <c r="A4244">
        <v>4770</v>
      </c>
      <c r="C4244" s="5">
        <v>2</v>
      </c>
      <c r="D4244" s="4">
        <v>3</v>
      </c>
    </row>
    <row r="4245" spans="1:5" x14ac:dyDescent="0.25">
      <c r="A4245">
        <v>4771</v>
      </c>
      <c r="C4245" s="5">
        <v>2</v>
      </c>
      <c r="D4245" s="4">
        <v>3</v>
      </c>
    </row>
    <row r="4246" spans="1:5" x14ac:dyDescent="0.25">
      <c r="A4246">
        <v>4772</v>
      </c>
      <c r="C4246" s="5">
        <v>2</v>
      </c>
      <c r="D4246" s="4">
        <v>3</v>
      </c>
    </row>
    <row r="4247" spans="1:5" x14ac:dyDescent="0.25">
      <c r="A4247">
        <v>4773</v>
      </c>
      <c r="C4247" s="5">
        <v>2</v>
      </c>
    </row>
    <row r="4248" spans="1:5" x14ac:dyDescent="0.25">
      <c r="A4248">
        <v>4774</v>
      </c>
    </row>
    <row r="4249" spans="1:5" x14ac:dyDescent="0.25">
      <c r="A4249">
        <v>4775</v>
      </c>
      <c r="B4249" s="2">
        <v>1</v>
      </c>
      <c r="E4249" s="3">
        <v>4</v>
      </c>
    </row>
    <row r="4250" spans="1:5" x14ac:dyDescent="0.25">
      <c r="A4250">
        <v>4776</v>
      </c>
      <c r="B4250" s="2">
        <v>1</v>
      </c>
      <c r="E4250" s="3">
        <v>4</v>
      </c>
    </row>
    <row r="4251" spans="1:5" x14ac:dyDescent="0.25">
      <c r="A4251">
        <v>4777</v>
      </c>
      <c r="B4251" s="2">
        <v>1</v>
      </c>
      <c r="E4251" s="3">
        <v>4</v>
      </c>
    </row>
    <row r="4252" spans="1:5" x14ac:dyDescent="0.25">
      <c r="A4252">
        <v>4778</v>
      </c>
      <c r="B4252" s="2">
        <v>1</v>
      </c>
      <c r="E4252" s="3">
        <v>4</v>
      </c>
    </row>
    <row r="4253" spans="1:5" x14ac:dyDescent="0.25">
      <c r="A4253">
        <v>4779</v>
      </c>
      <c r="B4253" s="2">
        <v>1</v>
      </c>
      <c r="E4253" s="3">
        <v>4</v>
      </c>
    </row>
    <row r="4254" spans="1:5" x14ac:dyDescent="0.25">
      <c r="A4254">
        <v>4780</v>
      </c>
      <c r="B4254" s="2">
        <v>1</v>
      </c>
      <c r="E4254" s="3">
        <v>4</v>
      </c>
    </row>
    <row r="4255" spans="1:5" x14ac:dyDescent="0.25">
      <c r="A4255">
        <v>4781</v>
      </c>
      <c r="B4255" s="2">
        <v>1</v>
      </c>
      <c r="E4255" s="3">
        <v>4</v>
      </c>
    </row>
    <row r="4256" spans="1:5" x14ac:dyDescent="0.25">
      <c r="A4256">
        <v>4782</v>
      </c>
      <c r="B4256" s="2">
        <v>1</v>
      </c>
      <c r="E4256" s="3">
        <v>4</v>
      </c>
    </row>
    <row r="4257" spans="1:5" x14ac:dyDescent="0.25">
      <c r="A4257">
        <v>4783</v>
      </c>
      <c r="B4257" s="2">
        <v>1</v>
      </c>
      <c r="E4257" s="3">
        <v>4</v>
      </c>
    </row>
    <row r="4258" spans="1:5" x14ac:dyDescent="0.25">
      <c r="A4258">
        <v>4784</v>
      </c>
      <c r="B4258" s="2">
        <v>1</v>
      </c>
      <c r="E4258" s="3">
        <v>4</v>
      </c>
    </row>
    <row r="4259" spans="1:5" x14ac:dyDescent="0.25">
      <c r="A4259">
        <v>4785</v>
      </c>
      <c r="B4259" s="2">
        <v>1</v>
      </c>
      <c r="E4259" s="3">
        <v>4</v>
      </c>
    </row>
    <row r="4260" spans="1:5" x14ac:dyDescent="0.25">
      <c r="A4260">
        <v>4786</v>
      </c>
      <c r="B4260" s="2">
        <v>1</v>
      </c>
      <c r="E4260" s="3">
        <v>4</v>
      </c>
    </row>
    <row r="4261" spans="1:5" x14ac:dyDescent="0.25">
      <c r="A4261">
        <v>4787</v>
      </c>
      <c r="B4261" s="2">
        <v>1</v>
      </c>
    </row>
    <row r="4262" spans="1:5" x14ac:dyDescent="0.25">
      <c r="A4262">
        <v>4788</v>
      </c>
    </row>
    <row r="4263" spans="1:5" x14ac:dyDescent="0.25">
      <c r="A4263">
        <v>4789</v>
      </c>
      <c r="D4263" s="4">
        <v>3</v>
      </c>
    </row>
    <row r="4264" spans="1:5" x14ac:dyDescent="0.25">
      <c r="A4264">
        <v>4790</v>
      </c>
      <c r="D4264" s="4">
        <v>3</v>
      </c>
    </row>
    <row r="4265" spans="1:5" x14ac:dyDescent="0.25">
      <c r="A4265">
        <v>4791</v>
      </c>
      <c r="C4265" s="5">
        <v>2</v>
      </c>
      <c r="D4265" s="4">
        <v>3</v>
      </c>
    </row>
    <row r="4266" spans="1:5" x14ac:dyDescent="0.25">
      <c r="A4266">
        <v>4792</v>
      </c>
      <c r="C4266" s="5">
        <v>2</v>
      </c>
      <c r="D4266" s="4">
        <v>3</v>
      </c>
    </row>
    <row r="4267" spans="1:5" x14ac:dyDescent="0.25">
      <c r="A4267">
        <v>4793</v>
      </c>
      <c r="C4267" s="5">
        <v>2</v>
      </c>
      <c r="D4267" s="4">
        <v>3</v>
      </c>
    </row>
    <row r="4268" spans="1:5" x14ac:dyDescent="0.25">
      <c r="A4268">
        <v>4794</v>
      </c>
      <c r="C4268" s="5">
        <v>2</v>
      </c>
      <c r="D4268" s="4">
        <v>3</v>
      </c>
    </row>
    <row r="4269" spans="1:5" x14ac:dyDescent="0.25">
      <c r="A4269">
        <v>4795</v>
      </c>
      <c r="C4269" s="5">
        <v>2</v>
      </c>
      <c r="D4269" s="4">
        <v>3</v>
      </c>
    </row>
    <row r="4270" spans="1:5" x14ac:dyDescent="0.25">
      <c r="A4270">
        <v>4796</v>
      </c>
      <c r="C4270" s="5">
        <v>2</v>
      </c>
      <c r="D4270" s="4">
        <v>3</v>
      </c>
    </row>
    <row r="4271" spans="1:5" x14ac:dyDescent="0.25">
      <c r="A4271">
        <v>4797</v>
      </c>
      <c r="C4271" s="5">
        <v>2</v>
      </c>
      <c r="D4271" s="4">
        <v>3</v>
      </c>
    </row>
    <row r="4272" spans="1:5" x14ac:dyDescent="0.25">
      <c r="A4272">
        <v>4798</v>
      </c>
      <c r="C4272" s="5">
        <v>2</v>
      </c>
      <c r="D4272" s="4">
        <v>3</v>
      </c>
    </row>
    <row r="4273" spans="1:5" x14ac:dyDescent="0.25">
      <c r="A4273">
        <v>4799</v>
      </c>
      <c r="C4273" s="5">
        <v>2</v>
      </c>
      <c r="D4273" s="4">
        <v>3</v>
      </c>
    </row>
    <row r="4274" spans="1:5" x14ac:dyDescent="0.25">
      <c r="A4274">
        <v>4800</v>
      </c>
      <c r="C4274" s="5">
        <v>2</v>
      </c>
    </row>
    <row r="4275" spans="1:5" x14ac:dyDescent="0.25">
      <c r="A4275">
        <v>4801</v>
      </c>
      <c r="C4275" s="5">
        <v>2</v>
      </c>
    </row>
    <row r="4276" spans="1:5" x14ac:dyDescent="0.25">
      <c r="A4276">
        <v>4802</v>
      </c>
      <c r="C4276" s="5">
        <v>2</v>
      </c>
    </row>
    <row r="4277" spans="1:5" x14ac:dyDescent="0.25">
      <c r="A4277">
        <v>4803</v>
      </c>
      <c r="B4277" s="2">
        <v>1</v>
      </c>
    </row>
    <row r="4278" spans="1:5" x14ac:dyDescent="0.25">
      <c r="A4278">
        <v>4804</v>
      </c>
      <c r="B4278" s="2">
        <v>1</v>
      </c>
      <c r="E4278" s="3">
        <v>4</v>
      </c>
    </row>
    <row r="4279" spans="1:5" x14ac:dyDescent="0.25">
      <c r="A4279">
        <v>4805</v>
      </c>
      <c r="B4279" s="2">
        <v>1</v>
      </c>
      <c r="E4279" s="3">
        <v>4</v>
      </c>
    </row>
    <row r="4280" spans="1:5" x14ac:dyDescent="0.25">
      <c r="A4280">
        <v>4806</v>
      </c>
      <c r="B4280" s="2">
        <v>1</v>
      </c>
      <c r="E4280" s="3">
        <v>4</v>
      </c>
    </row>
    <row r="4281" spans="1:5" x14ac:dyDescent="0.25">
      <c r="A4281">
        <v>4807</v>
      </c>
      <c r="B4281" s="2">
        <v>1</v>
      </c>
      <c r="E4281" s="3">
        <v>4</v>
      </c>
    </row>
    <row r="4282" spans="1:5" x14ac:dyDescent="0.25">
      <c r="A4282">
        <v>4808</v>
      </c>
      <c r="B4282" s="2">
        <v>1</v>
      </c>
      <c r="E4282" s="3">
        <v>4</v>
      </c>
    </row>
    <row r="4283" spans="1:5" x14ac:dyDescent="0.25">
      <c r="A4283">
        <v>4809</v>
      </c>
      <c r="B4283" s="2">
        <v>1</v>
      </c>
      <c r="E4283" s="3">
        <v>4</v>
      </c>
    </row>
    <row r="4284" spans="1:5" x14ac:dyDescent="0.25">
      <c r="A4284">
        <v>4810</v>
      </c>
      <c r="B4284" s="2">
        <v>1</v>
      </c>
      <c r="E4284" s="3">
        <v>4</v>
      </c>
    </row>
    <row r="4285" spans="1:5" x14ac:dyDescent="0.25">
      <c r="A4285">
        <v>4811</v>
      </c>
      <c r="B4285" s="2">
        <v>1</v>
      </c>
      <c r="E4285" s="3">
        <v>4</v>
      </c>
    </row>
    <row r="4286" spans="1:5" x14ac:dyDescent="0.25">
      <c r="A4286">
        <v>4812</v>
      </c>
      <c r="B4286" s="2">
        <v>1</v>
      </c>
      <c r="E4286" s="3">
        <v>4</v>
      </c>
    </row>
    <row r="4287" spans="1:5" x14ac:dyDescent="0.25">
      <c r="A4287">
        <v>4813</v>
      </c>
      <c r="B4287" s="2">
        <v>1</v>
      </c>
      <c r="E4287" s="3">
        <v>4</v>
      </c>
    </row>
    <row r="4288" spans="1:5" x14ac:dyDescent="0.25">
      <c r="A4288">
        <v>4814</v>
      </c>
      <c r="E4288" s="3">
        <v>4</v>
      </c>
    </row>
    <row r="4289" spans="1:5" x14ac:dyDescent="0.25">
      <c r="A4289">
        <v>4815</v>
      </c>
      <c r="D4289" s="4">
        <v>3</v>
      </c>
      <c r="E4289" s="3">
        <v>4</v>
      </c>
    </row>
    <row r="4290" spans="1:5" x14ac:dyDescent="0.25">
      <c r="A4290">
        <v>4816</v>
      </c>
      <c r="D4290" s="4">
        <v>3</v>
      </c>
    </row>
    <row r="4291" spans="1:5" x14ac:dyDescent="0.25">
      <c r="A4291">
        <v>4817</v>
      </c>
      <c r="C4291" s="5">
        <v>2</v>
      </c>
      <c r="D4291" s="4">
        <v>3</v>
      </c>
    </row>
    <row r="4292" spans="1:5" x14ac:dyDescent="0.25">
      <c r="A4292">
        <v>4818</v>
      </c>
      <c r="C4292" s="5">
        <v>2</v>
      </c>
      <c r="D4292" s="4">
        <v>3</v>
      </c>
    </row>
    <row r="4293" spans="1:5" x14ac:dyDescent="0.25">
      <c r="A4293">
        <v>4819</v>
      </c>
      <c r="C4293" s="5">
        <v>2</v>
      </c>
      <c r="D4293" s="4">
        <v>3</v>
      </c>
    </row>
    <row r="4294" spans="1:5" x14ac:dyDescent="0.25">
      <c r="A4294">
        <v>4820</v>
      </c>
      <c r="C4294" s="5">
        <v>2</v>
      </c>
      <c r="D4294" s="4">
        <v>3</v>
      </c>
    </row>
    <row r="4295" spans="1:5" x14ac:dyDescent="0.25">
      <c r="A4295">
        <v>4821</v>
      </c>
      <c r="C4295" s="5">
        <v>2</v>
      </c>
      <c r="D4295" s="4">
        <v>3</v>
      </c>
    </row>
    <row r="4296" spans="1:5" x14ac:dyDescent="0.25">
      <c r="A4296">
        <v>4822</v>
      </c>
      <c r="C4296" s="5">
        <v>2</v>
      </c>
      <c r="D4296" s="4">
        <v>3</v>
      </c>
    </row>
    <row r="4297" spans="1:5" x14ac:dyDescent="0.25">
      <c r="A4297">
        <v>4823</v>
      </c>
      <c r="C4297" s="5">
        <v>2</v>
      </c>
      <c r="D4297" s="4">
        <v>3</v>
      </c>
    </row>
    <row r="4298" spans="1:5" x14ac:dyDescent="0.25">
      <c r="A4298">
        <v>4824</v>
      </c>
      <c r="C4298" s="5">
        <v>2</v>
      </c>
      <c r="D4298" s="4">
        <v>3</v>
      </c>
    </row>
    <row r="4299" spans="1:5" x14ac:dyDescent="0.25">
      <c r="A4299">
        <v>4825</v>
      </c>
      <c r="C4299" s="5">
        <v>2</v>
      </c>
    </row>
    <row r="4300" spans="1:5" x14ac:dyDescent="0.25">
      <c r="A4300">
        <v>4826</v>
      </c>
      <c r="C4300" s="5">
        <v>2</v>
      </c>
    </row>
    <row r="4301" spans="1:5" x14ac:dyDescent="0.25">
      <c r="A4301">
        <v>4827</v>
      </c>
      <c r="C4301" s="5">
        <v>2</v>
      </c>
    </row>
    <row r="4302" spans="1:5" x14ac:dyDescent="0.25">
      <c r="A4302">
        <v>4828</v>
      </c>
      <c r="C4302" s="5">
        <v>2</v>
      </c>
    </row>
    <row r="4303" spans="1:5" x14ac:dyDescent="0.25">
      <c r="A4303">
        <v>4829</v>
      </c>
      <c r="B4303" s="2">
        <v>1</v>
      </c>
    </row>
    <row r="4304" spans="1:5" x14ac:dyDescent="0.25">
      <c r="A4304">
        <v>4830</v>
      </c>
      <c r="B4304" s="2">
        <v>1</v>
      </c>
    </row>
    <row r="4305" spans="1:5" x14ac:dyDescent="0.25">
      <c r="A4305">
        <v>4831</v>
      </c>
      <c r="B4305" s="2">
        <v>1</v>
      </c>
      <c r="E4305" s="3">
        <v>4</v>
      </c>
    </row>
    <row r="4306" spans="1:5" x14ac:dyDescent="0.25">
      <c r="A4306">
        <v>4832</v>
      </c>
      <c r="B4306" s="2">
        <v>1</v>
      </c>
      <c r="E4306" s="3">
        <v>4</v>
      </c>
    </row>
    <row r="4307" spans="1:5" x14ac:dyDescent="0.25">
      <c r="A4307">
        <v>4833</v>
      </c>
      <c r="B4307" s="2">
        <v>1</v>
      </c>
      <c r="E4307" s="3">
        <v>4</v>
      </c>
    </row>
    <row r="4308" spans="1:5" x14ac:dyDescent="0.25">
      <c r="A4308">
        <v>4834</v>
      </c>
      <c r="B4308" s="2">
        <v>1</v>
      </c>
      <c r="E4308" s="3">
        <v>4</v>
      </c>
    </row>
    <row r="4309" spans="1:5" x14ac:dyDescent="0.25">
      <c r="A4309">
        <v>4835</v>
      </c>
      <c r="B4309" s="2">
        <v>1</v>
      </c>
      <c r="E4309" s="3">
        <v>4</v>
      </c>
    </row>
    <row r="4310" spans="1:5" x14ac:dyDescent="0.25">
      <c r="A4310">
        <v>4836</v>
      </c>
      <c r="B4310" s="2">
        <v>1</v>
      </c>
      <c r="E4310" s="3">
        <v>4</v>
      </c>
    </row>
    <row r="4311" spans="1:5" x14ac:dyDescent="0.25">
      <c r="A4311">
        <v>4837</v>
      </c>
      <c r="B4311" s="2">
        <v>1</v>
      </c>
      <c r="E4311" s="3">
        <v>4</v>
      </c>
    </row>
    <row r="4312" spans="1:5" x14ac:dyDescent="0.25">
      <c r="A4312">
        <v>4838</v>
      </c>
      <c r="B4312" s="2">
        <v>1</v>
      </c>
      <c r="E4312" s="3">
        <v>4</v>
      </c>
    </row>
    <row r="4313" spans="1:5" x14ac:dyDescent="0.25">
      <c r="A4313">
        <v>4839</v>
      </c>
      <c r="B4313" s="2">
        <v>1</v>
      </c>
      <c r="E4313" s="3">
        <v>4</v>
      </c>
    </row>
    <row r="4314" spans="1:5" x14ac:dyDescent="0.25">
      <c r="A4314">
        <v>4840</v>
      </c>
      <c r="D4314" s="4">
        <v>3</v>
      </c>
      <c r="E4314" s="3">
        <v>4</v>
      </c>
    </row>
    <row r="4315" spans="1:5" x14ac:dyDescent="0.25">
      <c r="A4315">
        <v>4841</v>
      </c>
      <c r="D4315" s="4">
        <v>3</v>
      </c>
      <c r="E4315" s="3">
        <v>4</v>
      </c>
    </row>
    <row r="4316" spans="1:5" x14ac:dyDescent="0.25">
      <c r="A4316">
        <v>4842</v>
      </c>
      <c r="D4316" s="4">
        <v>3</v>
      </c>
    </row>
    <row r="4317" spans="1:5" x14ac:dyDescent="0.25">
      <c r="A4317">
        <v>4843</v>
      </c>
      <c r="C4317" s="5">
        <v>2</v>
      </c>
      <c r="D4317" s="4">
        <v>3</v>
      </c>
    </row>
    <row r="4318" spans="1:5" x14ac:dyDescent="0.25">
      <c r="A4318">
        <v>4844</v>
      </c>
      <c r="C4318" s="5">
        <v>2</v>
      </c>
      <c r="D4318" s="4">
        <v>3</v>
      </c>
    </row>
    <row r="4319" spans="1:5" x14ac:dyDescent="0.25">
      <c r="A4319">
        <v>4845</v>
      </c>
      <c r="C4319" s="5">
        <v>2</v>
      </c>
      <c r="D4319" s="4">
        <v>3</v>
      </c>
    </row>
    <row r="4320" spans="1:5" x14ac:dyDescent="0.25">
      <c r="A4320">
        <v>4846</v>
      </c>
      <c r="C4320" s="5">
        <v>2</v>
      </c>
      <c r="D4320" s="4">
        <v>3</v>
      </c>
    </row>
    <row r="4321" spans="1:5" x14ac:dyDescent="0.25">
      <c r="A4321">
        <v>4847</v>
      </c>
      <c r="C4321" s="5">
        <v>2</v>
      </c>
      <c r="D4321" s="4">
        <v>3</v>
      </c>
    </row>
    <row r="4322" spans="1:5" x14ac:dyDescent="0.25">
      <c r="A4322">
        <v>4848</v>
      </c>
      <c r="C4322" s="5">
        <v>2</v>
      </c>
      <c r="D4322" s="4">
        <v>3</v>
      </c>
    </row>
    <row r="4323" spans="1:5" x14ac:dyDescent="0.25">
      <c r="A4323">
        <v>4849</v>
      </c>
      <c r="C4323" s="5">
        <v>2</v>
      </c>
    </row>
    <row r="4324" spans="1:5" x14ac:dyDescent="0.25">
      <c r="A4324">
        <v>4850</v>
      </c>
      <c r="C4324" s="5">
        <v>2</v>
      </c>
    </row>
    <row r="4325" spans="1:5" x14ac:dyDescent="0.25">
      <c r="A4325">
        <v>4851</v>
      </c>
      <c r="C4325" s="5">
        <v>2</v>
      </c>
    </row>
    <row r="4326" spans="1:5" x14ac:dyDescent="0.25">
      <c r="A4326">
        <v>4852</v>
      </c>
      <c r="C4326" s="5">
        <v>2</v>
      </c>
    </row>
    <row r="4327" spans="1:5" x14ac:dyDescent="0.25">
      <c r="A4327">
        <v>4853</v>
      </c>
      <c r="C4327" s="5">
        <v>2</v>
      </c>
    </row>
    <row r="4328" spans="1:5" x14ac:dyDescent="0.25">
      <c r="A4328">
        <v>4854</v>
      </c>
      <c r="B4328" s="2">
        <v>1</v>
      </c>
      <c r="C4328" s="5">
        <v>2</v>
      </c>
    </row>
    <row r="4329" spans="1:5" x14ac:dyDescent="0.25">
      <c r="A4329">
        <v>4855</v>
      </c>
      <c r="B4329" s="2">
        <v>1</v>
      </c>
    </row>
    <row r="4330" spans="1:5" x14ac:dyDescent="0.25">
      <c r="A4330">
        <v>4856</v>
      </c>
      <c r="B4330" s="2">
        <v>1</v>
      </c>
    </row>
    <row r="4331" spans="1:5" x14ac:dyDescent="0.25">
      <c r="A4331">
        <v>4857</v>
      </c>
      <c r="B4331" s="2">
        <v>1</v>
      </c>
    </row>
    <row r="4332" spans="1:5" x14ac:dyDescent="0.25">
      <c r="A4332">
        <v>4858</v>
      </c>
      <c r="B4332" s="2">
        <v>1</v>
      </c>
    </row>
    <row r="4333" spans="1:5" x14ac:dyDescent="0.25">
      <c r="A4333">
        <v>4859</v>
      </c>
      <c r="B4333" s="2">
        <v>1</v>
      </c>
      <c r="E4333" s="3">
        <v>4</v>
      </c>
    </row>
    <row r="4334" spans="1:5" x14ac:dyDescent="0.25">
      <c r="A4334">
        <v>4860</v>
      </c>
      <c r="B4334" s="2">
        <v>1</v>
      </c>
      <c r="E4334" s="3">
        <v>4</v>
      </c>
    </row>
    <row r="4335" spans="1:5" x14ac:dyDescent="0.25">
      <c r="A4335">
        <v>4861</v>
      </c>
      <c r="B4335" s="2">
        <v>1</v>
      </c>
      <c r="E4335" s="3">
        <v>4</v>
      </c>
    </row>
    <row r="4336" spans="1:5" x14ac:dyDescent="0.25">
      <c r="A4336">
        <v>4862</v>
      </c>
      <c r="B4336" s="2">
        <v>1</v>
      </c>
      <c r="D4336" s="4">
        <v>3</v>
      </c>
      <c r="E4336" s="3">
        <v>4</v>
      </c>
    </row>
    <row r="4337" spans="1:5" x14ac:dyDescent="0.25">
      <c r="A4337">
        <v>4863</v>
      </c>
      <c r="B4337" s="2">
        <v>1</v>
      </c>
      <c r="D4337" s="4">
        <v>3</v>
      </c>
      <c r="E4337" s="3">
        <v>4</v>
      </c>
    </row>
    <row r="4338" spans="1:5" x14ac:dyDescent="0.25">
      <c r="A4338">
        <v>4864</v>
      </c>
      <c r="D4338" s="4">
        <v>3</v>
      </c>
      <c r="E4338" s="3">
        <v>4</v>
      </c>
    </row>
    <row r="4339" spans="1:5" x14ac:dyDescent="0.25">
      <c r="A4339">
        <v>4865</v>
      </c>
      <c r="D4339" s="4">
        <v>3</v>
      </c>
      <c r="E4339" s="3">
        <v>4</v>
      </c>
    </row>
    <row r="4340" spans="1:5" x14ac:dyDescent="0.25">
      <c r="A4340">
        <v>4866</v>
      </c>
      <c r="D4340" s="4">
        <v>3</v>
      </c>
      <c r="E4340" s="3">
        <v>4</v>
      </c>
    </row>
    <row r="4341" spans="1:5" x14ac:dyDescent="0.25">
      <c r="A4341">
        <v>4867</v>
      </c>
      <c r="D4341" s="4">
        <v>3</v>
      </c>
      <c r="E4341" s="3">
        <v>4</v>
      </c>
    </row>
    <row r="4342" spans="1:5" x14ac:dyDescent="0.25">
      <c r="A4342">
        <v>4868</v>
      </c>
      <c r="D4342" s="4">
        <v>3</v>
      </c>
      <c r="E4342" s="3">
        <v>4</v>
      </c>
    </row>
    <row r="4343" spans="1:5" x14ac:dyDescent="0.25">
      <c r="A4343">
        <v>4869</v>
      </c>
      <c r="C4343" s="5">
        <v>2</v>
      </c>
      <c r="D4343" s="4">
        <v>3</v>
      </c>
    </row>
    <row r="4344" spans="1:5" x14ac:dyDescent="0.25">
      <c r="A4344">
        <v>4870</v>
      </c>
      <c r="C4344" s="5">
        <v>2</v>
      </c>
      <c r="D4344" s="4">
        <v>3</v>
      </c>
    </row>
    <row r="4345" spans="1:5" x14ac:dyDescent="0.25">
      <c r="A4345">
        <v>4871</v>
      </c>
      <c r="C4345" s="5">
        <v>2</v>
      </c>
      <c r="D4345" s="4">
        <v>3</v>
      </c>
    </row>
    <row r="4346" spans="1:5" x14ac:dyDescent="0.25">
      <c r="A4346">
        <v>4872</v>
      </c>
      <c r="C4346" s="5">
        <v>2</v>
      </c>
      <c r="D4346" s="4">
        <v>3</v>
      </c>
    </row>
    <row r="4347" spans="1:5" x14ac:dyDescent="0.25">
      <c r="A4347">
        <v>4873</v>
      </c>
      <c r="C4347" s="5">
        <v>2</v>
      </c>
      <c r="D4347" s="4">
        <v>3</v>
      </c>
    </row>
    <row r="4348" spans="1:5" x14ac:dyDescent="0.25">
      <c r="A4348">
        <v>4874</v>
      </c>
      <c r="C4348" s="5">
        <v>2</v>
      </c>
    </row>
    <row r="4349" spans="1:5" x14ac:dyDescent="0.25">
      <c r="A4349">
        <v>4875</v>
      </c>
      <c r="C4349" s="5">
        <v>2</v>
      </c>
    </row>
    <row r="4350" spans="1:5" x14ac:dyDescent="0.25">
      <c r="A4350">
        <v>4876</v>
      </c>
      <c r="C4350" s="5">
        <v>2</v>
      </c>
    </row>
    <row r="4351" spans="1:5" x14ac:dyDescent="0.25">
      <c r="A4351">
        <v>4877</v>
      </c>
      <c r="C4351" s="5">
        <v>2</v>
      </c>
    </row>
    <row r="4352" spans="1:5" x14ac:dyDescent="0.25">
      <c r="A4352">
        <v>4878</v>
      </c>
      <c r="B4352" s="2">
        <v>1</v>
      </c>
      <c r="C4352" s="5">
        <v>2</v>
      </c>
    </row>
    <row r="4353" spans="1:5" x14ac:dyDescent="0.25">
      <c r="A4353">
        <v>4879</v>
      </c>
      <c r="B4353" s="2">
        <v>1</v>
      </c>
      <c r="C4353" s="5">
        <v>2</v>
      </c>
    </row>
    <row r="4354" spans="1:5" x14ac:dyDescent="0.25">
      <c r="A4354">
        <v>4880</v>
      </c>
      <c r="B4354" s="2">
        <v>1</v>
      </c>
      <c r="C4354" s="5">
        <v>2</v>
      </c>
    </row>
    <row r="4355" spans="1:5" x14ac:dyDescent="0.25">
      <c r="A4355">
        <v>4881</v>
      </c>
      <c r="B4355" s="2">
        <v>1</v>
      </c>
    </row>
    <row r="4356" spans="1:5" x14ac:dyDescent="0.25">
      <c r="A4356">
        <v>4882</v>
      </c>
      <c r="B4356" s="2">
        <v>1</v>
      </c>
    </row>
    <row r="4357" spans="1:5" x14ac:dyDescent="0.25">
      <c r="A4357">
        <v>4883</v>
      </c>
      <c r="B4357" s="2">
        <v>1</v>
      </c>
    </row>
    <row r="4358" spans="1:5" x14ac:dyDescent="0.25">
      <c r="A4358">
        <v>4884</v>
      </c>
      <c r="B4358" s="2">
        <v>1</v>
      </c>
      <c r="E4358" s="3">
        <v>4</v>
      </c>
    </row>
    <row r="4359" spans="1:5" x14ac:dyDescent="0.25">
      <c r="A4359">
        <v>4885</v>
      </c>
      <c r="B4359" s="2">
        <v>1</v>
      </c>
      <c r="E4359" s="3">
        <v>4</v>
      </c>
    </row>
    <row r="4360" spans="1:5" x14ac:dyDescent="0.25">
      <c r="A4360">
        <v>4886</v>
      </c>
      <c r="B4360" s="2">
        <v>1</v>
      </c>
      <c r="E4360" s="3">
        <v>4</v>
      </c>
    </row>
    <row r="4361" spans="1:5" x14ac:dyDescent="0.25">
      <c r="A4361">
        <v>4887</v>
      </c>
      <c r="B4361" s="2">
        <v>1</v>
      </c>
      <c r="D4361" s="4">
        <v>3</v>
      </c>
      <c r="E4361" s="3">
        <v>4</v>
      </c>
    </row>
    <row r="4362" spans="1:5" x14ac:dyDescent="0.25">
      <c r="A4362">
        <v>4888</v>
      </c>
      <c r="D4362" s="4">
        <v>3</v>
      </c>
      <c r="E4362" s="3">
        <v>4</v>
      </c>
    </row>
    <row r="4363" spans="1:5" x14ac:dyDescent="0.25">
      <c r="A4363">
        <v>4889</v>
      </c>
      <c r="D4363" s="4">
        <v>3</v>
      </c>
      <c r="E4363" s="3">
        <v>4</v>
      </c>
    </row>
    <row r="4364" spans="1:5" x14ac:dyDescent="0.25">
      <c r="A4364">
        <v>4890</v>
      </c>
      <c r="D4364" s="4">
        <v>3</v>
      </c>
      <c r="E4364" s="3">
        <v>4</v>
      </c>
    </row>
    <row r="4365" spans="1:5" x14ac:dyDescent="0.25">
      <c r="A4365">
        <v>4891</v>
      </c>
      <c r="D4365" s="4">
        <v>3</v>
      </c>
      <c r="E4365" s="3">
        <v>4</v>
      </c>
    </row>
    <row r="4366" spans="1:5" x14ac:dyDescent="0.25">
      <c r="A4366">
        <v>4892</v>
      </c>
      <c r="D4366" s="4">
        <v>3</v>
      </c>
      <c r="E4366" s="3">
        <v>4</v>
      </c>
    </row>
    <row r="4367" spans="1:5" x14ac:dyDescent="0.25">
      <c r="A4367">
        <v>4893</v>
      </c>
      <c r="D4367" s="4">
        <v>3</v>
      </c>
      <c r="E4367" s="3">
        <v>4</v>
      </c>
    </row>
    <row r="4368" spans="1:5" x14ac:dyDescent="0.25">
      <c r="A4368">
        <v>4894</v>
      </c>
      <c r="C4368" s="5">
        <v>2</v>
      </c>
      <c r="D4368" s="4">
        <v>3</v>
      </c>
      <c r="E4368" s="3">
        <v>4</v>
      </c>
    </row>
    <row r="4369" spans="1:5" x14ac:dyDescent="0.25">
      <c r="A4369">
        <v>4895</v>
      </c>
      <c r="C4369" s="5">
        <v>2</v>
      </c>
      <c r="D4369" s="4">
        <v>3</v>
      </c>
    </row>
    <row r="4370" spans="1:5" x14ac:dyDescent="0.25">
      <c r="A4370">
        <v>4896</v>
      </c>
      <c r="C4370" s="5">
        <v>2</v>
      </c>
      <c r="D4370" s="4">
        <v>3</v>
      </c>
    </row>
    <row r="4371" spans="1:5" x14ac:dyDescent="0.25">
      <c r="A4371">
        <v>4897</v>
      </c>
      <c r="C4371" s="5">
        <v>2</v>
      </c>
      <c r="D4371" s="4">
        <v>3</v>
      </c>
    </row>
    <row r="4372" spans="1:5" x14ac:dyDescent="0.25">
      <c r="A4372">
        <v>4898</v>
      </c>
      <c r="C4372" s="5">
        <v>2</v>
      </c>
      <c r="D4372" s="4">
        <v>3</v>
      </c>
    </row>
    <row r="4373" spans="1:5" x14ac:dyDescent="0.25">
      <c r="A4373">
        <v>4899</v>
      </c>
      <c r="C4373" s="5">
        <v>2</v>
      </c>
    </row>
    <row r="4374" spans="1:5" x14ac:dyDescent="0.25">
      <c r="A4374">
        <v>4900</v>
      </c>
      <c r="C4374" s="5">
        <v>2</v>
      </c>
    </row>
    <row r="4375" spans="1:5" x14ac:dyDescent="0.25">
      <c r="A4375">
        <v>4901</v>
      </c>
      <c r="C4375" s="5">
        <v>2</v>
      </c>
    </row>
    <row r="4376" spans="1:5" x14ac:dyDescent="0.25">
      <c r="A4376">
        <v>4902</v>
      </c>
      <c r="B4376" s="2">
        <v>1</v>
      </c>
      <c r="C4376" s="5">
        <v>2</v>
      </c>
    </row>
    <row r="4377" spans="1:5" x14ac:dyDescent="0.25">
      <c r="A4377">
        <v>4903</v>
      </c>
      <c r="B4377" s="2">
        <v>1</v>
      </c>
      <c r="C4377" s="5">
        <v>2</v>
      </c>
    </row>
    <row r="4378" spans="1:5" x14ac:dyDescent="0.25">
      <c r="A4378">
        <v>4904</v>
      </c>
      <c r="B4378" s="2">
        <v>1</v>
      </c>
      <c r="C4378" s="5">
        <v>2</v>
      </c>
    </row>
    <row r="4379" spans="1:5" x14ac:dyDescent="0.25">
      <c r="A4379">
        <v>4905</v>
      </c>
      <c r="B4379" s="2">
        <v>1</v>
      </c>
      <c r="C4379" s="5">
        <v>2</v>
      </c>
    </row>
    <row r="4380" spans="1:5" x14ac:dyDescent="0.25">
      <c r="A4380">
        <v>4906</v>
      </c>
      <c r="B4380" s="2">
        <v>1</v>
      </c>
    </row>
    <row r="4381" spans="1:5" x14ac:dyDescent="0.25">
      <c r="A4381">
        <v>4907</v>
      </c>
      <c r="B4381" s="2">
        <v>1</v>
      </c>
    </row>
    <row r="4382" spans="1:5" x14ac:dyDescent="0.25">
      <c r="A4382">
        <v>4908</v>
      </c>
      <c r="B4382" s="2">
        <v>1</v>
      </c>
      <c r="E4382" s="3">
        <v>4</v>
      </c>
    </row>
    <row r="4383" spans="1:5" x14ac:dyDescent="0.25">
      <c r="A4383">
        <v>4909</v>
      </c>
      <c r="B4383" s="2">
        <v>1</v>
      </c>
      <c r="E4383" s="3">
        <v>4</v>
      </c>
    </row>
    <row r="4384" spans="1:5" x14ac:dyDescent="0.25">
      <c r="A4384">
        <v>4910</v>
      </c>
      <c r="B4384" s="2">
        <v>1</v>
      </c>
      <c r="E4384" s="3">
        <v>4</v>
      </c>
    </row>
    <row r="4385" spans="1:5" x14ac:dyDescent="0.25">
      <c r="A4385">
        <v>4911</v>
      </c>
      <c r="B4385" s="2">
        <v>1</v>
      </c>
      <c r="E4385" s="3">
        <v>4</v>
      </c>
    </row>
    <row r="4386" spans="1:5" x14ac:dyDescent="0.25">
      <c r="A4386">
        <v>4912</v>
      </c>
      <c r="B4386" s="2">
        <v>1</v>
      </c>
      <c r="D4386" s="4">
        <v>3</v>
      </c>
      <c r="E4386" s="3">
        <v>4</v>
      </c>
    </row>
    <row r="4387" spans="1:5" x14ac:dyDescent="0.25">
      <c r="A4387">
        <v>4913</v>
      </c>
      <c r="B4387" s="2">
        <v>1</v>
      </c>
      <c r="D4387" s="4">
        <v>3</v>
      </c>
      <c r="E4387" s="3">
        <v>4</v>
      </c>
    </row>
    <row r="4388" spans="1:5" x14ac:dyDescent="0.25">
      <c r="A4388">
        <v>4914</v>
      </c>
      <c r="D4388" s="4">
        <v>3</v>
      </c>
      <c r="E4388" s="3">
        <v>4</v>
      </c>
    </row>
    <row r="4389" spans="1:5" x14ac:dyDescent="0.25">
      <c r="A4389">
        <v>4915</v>
      </c>
      <c r="D4389" s="4">
        <v>3</v>
      </c>
      <c r="E4389" s="3">
        <v>4</v>
      </c>
    </row>
    <row r="4390" spans="1:5" x14ac:dyDescent="0.25">
      <c r="A4390">
        <v>4916</v>
      </c>
      <c r="D4390" s="4">
        <v>3</v>
      </c>
      <c r="E4390" s="3">
        <v>4</v>
      </c>
    </row>
    <row r="4391" spans="1:5" x14ac:dyDescent="0.25">
      <c r="A4391">
        <v>4917</v>
      </c>
      <c r="D4391" s="4">
        <v>3</v>
      </c>
      <c r="E4391" s="3">
        <v>4</v>
      </c>
    </row>
    <row r="4392" spans="1:5" x14ac:dyDescent="0.25">
      <c r="A4392">
        <v>4918</v>
      </c>
      <c r="D4392" s="4">
        <v>3</v>
      </c>
      <c r="E4392" s="3">
        <v>4</v>
      </c>
    </row>
    <row r="4393" spans="1:5" x14ac:dyDescent="0.25">
      <c r="A4393">
        <v>4919</v>
      </c>
      <c r="D4393" s="4">
        <v>3</v>
      </c>
      <c r="E4393" s="3">
        <v>4</v>
      </c>
    </row>
    <row r="4394" spans="1:5" x14ac:dyDescent="0.25">
      <c r="A4394">
        <v>4920</v>
      </c>
      <c r="C4394" s="5">
        <v>2</v>
      </c>
      <c r="D4394" s="4">
        <v>3</v>
      </c>
    </row>
    <row r="4395" spans="1:5" x14ac:dyDescent="0.25">
      <c r="A4395">
        <v>4921</v>
      </c>
      <c r="C4395" s="5">
        <v>2</v>
      </c>
      <c r="D4395" s="4">
        <v>3</v>
      </c>
    </row>
    <row r="4396" spans="1:5" x14ac:dyDescent="0.25">
      <c r="A4396">
        <v>4922</v>
      </c>
      <c r="C4396" s="5">
        <v>2</v>
      </c>
      <c r="D4396" s="4">
        <v>3</v>
      </c>
    </row>
    <row r="4397" spans="1:5" x14ac:dyDescent="0.25">
      <c r="A4397">
        <v>4923</v>
      </c>
      <c r="C4397" s="5">
        <v>2</v>
      </c>
    </row>
    <row r="4398" spans="1:5" x14ac:dyDescent="0.25">
      <c r="A4398">
        <v>4924</v>
      </c>
      <c r="C4398" s="5">
        <v>2</v>
      </c>
    </row>
    <row r="4399" spans="1:5" x14ac:dyDescent="0.25">
      <c r="A4399">
        <v>4925</v>
      </c>
      <c r="C4399" s="5">
        <v>2</v>
      </c>
    </row>
    <row r="4400" spans="1:5" x14ac:dyDescent="0.25">
      <c r="A4400">
        <v>4926</v>
      </c>
      <c r="C4400" s="5">
        <v>2</v>
      </c>
    </row>
    <row r="4401" spans="1:5" x14ac:dyDescent="0.25">
      <c r="A4401">
        <v>4927</v>
      </c>
      <c r="C4401" s="5">
        <v>2</v>
      </c>
    </row>
    <row r="4402" spans="1:5" x14ac:dyDescent="0.25">
      <c r="A4402">
        <v>4928</v>
      </c>
      <c r="B4402" s="2">
        <v>1</v>
      </c>
      <c r="C4402" s="5">
        <v>2</v>
      </c>
    </row>
    <row r="4403" spans="1:5" x14ac:dyDescent="0.25">
      <c r="A4403">
        <v>4929</v>
      </c>
      <c r="B4403" s="2">
        <v>1</v>
      </c>
      <c r="C4403" s="5">
        <v>2</v>
      </c>
    </row>
    <row r="4404" spans="1:5" x14ac:dyDescent="0.25">
      <c r="A4404">
        <v>4930</v>
      </c>
      <c r="B4404" s="2">
        <v>1</v>
      </c>
      <c r="C4404" s="5">
        <v>2</v>
      </c>
    </row>
    <row r="4405" spans="1:5" x14ac:dyDescent="0.25">
      <c r="A4405">
        <v>4931</v>
      </c>
      <c r="B4405" s="2">
        <v>1</v>
      </c>
      <c r="C4405" s="5">
        <v>2</v>
      </c>
    </row>
    <row r="4406" spans="1:5" x14ac:dyDescent="0.25">
      <c r="A4406">
        <v>4932</v>
      </c>
      <c r="B4406" s="2">
        <v>1</v>
      </c>
    </row>
    <row r="4407" spans="1:5" x14ac:dyDescent="0.25">
      <c r="A4407">
        <v>4933</v>
      </c>
      <c r="B4407" s="2">
        <v>1</v>
      </c>
    </row>
    <row r="4408" spans="1:5" x14ac:dyDescent="0.25">
      <c r="A4408">
        <v>4934</v>
      </c>
      <c r="B4408" s="2">
        <v>1</v>
      </c>
    </row>
    <row r="4409" spans="1:5" x14ac:dyDescent="0.25">
      <c r="A4409">
        <v>4935</v>
      </c>
      <c r="B4409" s="2">
        <v>1</v>
      </c>
    </row>
    <row r="4410" spans="1:5" x14ac:dyDescent="0.25">
      <c r="A4410">
        <v>4936</v>
      </c>
      <c r="B4410" s="2">
        <v>1</v>
      </c>
      <c r="E4410" s="3">
        <v>4</v>
      </c>
    </row>
    <row r="4411" spans="1:5" x14ac:dyDescent="0.25">
      <c r="A4411">
        <v>4937</v>
      </c>
      <c r="B4411" s="2">
        <v>1</v>
      </c>
      <c r="D4411" s="4">
        <v>3</v>
      </c>
      <c r="E4411" s="3">
        <v>4</v>
      </c>
    </row>
    <row r="4412" spans="1:5" x14ac:dyDescent="0.25">
      <c r="A4412">
        <v>4938</v>
      </c>
      <c r="B4412" s="2">
        <v>1</v>
      </c>
      <c r="D4412" s="4">
        <v>3</v>
      </c>
      <c r="E4412" s="3">
        <v>4</v>
      </c>
    </row>
    <row r="4413" spans="1:5" x14ac:dyDescent="0.25">
      <c r="A4413">
        <v>4939</v>
      </c>
      <c r="B4413" s="2">
        <v>1</v>
      </c>
      <c r="D4413" s="4">
        <v>3</v>
      </c>
      <c r="E4413" s="3">
        <v>4</v>
      </c>
    </row>
    <row r="4414" spans="1:5" x14ac:dyDescent="0.25">
      <c r="A4414">
        <v>4940</v>
      </c>
      <c r="D4414" s="4">
        <v>3</v>
      </c>
      <c r="E4414" s="3">
        <v>4</v>
      </c>
    </row>
    <row r="4415" spans="1:5" x14ac:dyDescent="0.25">
      <c r="A4415">
        <v>4941</v>
      </c>
      <c r="D4415" s="4">
        <v>3</v>
      </c>
      <c r="E4415" s="3">
        <v>4</v>
      </c>
    </row>
    <row r="4416" spans="1:5" x14ac:dyDescent="0.25">
      <c r="A4416">
        <v>4942</v>
      </c>
      <c r="D4416" s="4">
        <v>3</v>
      </c>
      <c r="E4416" s="3">
        <v>4</v>
      </c>
    </row>
    <row r="4417" spans="1:5" x14ac:dyDescent="0.25">
      <c r="A4417">
        <v>4943</v>
      </c>
      <c r="D4417" s="4">
        <v>3</v>
      </c>
      <c r="E4417" s="3">
        <v>4</v>
      </c>
    </row>
    <row r="4418" spans="1:5" x14ac:dyDescent="0.25">
      <c r="A4418">
        <v>4944</v>
      </c>
      <c r="D4418" s="4">
        <v>3</v>
      </c>
      <c r="E4418" s="3">
        <v>4</v>
      </c>
    </row>
    <row r="4419" spans="1:5" x14ac:dyDescent="0.25">
      <c r="A4419">
        <v>4945</v>
      </c>
      <c r="D4419" s="4">
        <v>3</v>
      </c>
      <c r="E4419" s="3">
        <v>4</v>
      </c>
    </row>
    <row r="4420" spans="1:5" x14ac:dyDescent="0.25">
      <c r="A4420">
        <v>4946</v>
      </c>
      <c r="C4420" s="5">
        <v>2</v>
      </c>
      <c r="D4420" s="4">
        <v>3</v>
      </c>
      <c r="E4420" s="3">
        <v>4</v>
      </c>
    </row>
    <row r="4421" spans="1:5" x14ac:dyDescent="0.25">
      <c r="A4421">
        <v>4947</v>
      </c>
      <c r="C4421" s="5">
        <v>2</v>
      </c>
      <c r="D4421" s="4">
        <v>3</v>
      </c>
    </row>
    <row r="4422" spans="1:5" x14ac:dyDescent="0.25">
      <c r="A4422">
        <v>4948</v>
      </c>
      <c r="C4422" s="5">
        <v>2</v>
      </c>
      <c r="D4422" s="4">
        <v>3</v>
      </c>
    </row>
    <row r="4423" spans="1:5" x14ac:dyDescent="0.25">
      <c r="A4423">
        <v>4949</v>
      </c>
      <c r="C4423" s="5">
        <v>2</v>
      </c>
    </row>
    <row r="4424" spans="1:5" x14ac:dyDescent="0.25">
      <c r="A4424">
        <v>4950</v>
      </c>
      <c r="C4424" s="5">
        <v>2</v>
      </c>
    </row>
    <row r="4425" spans="1:5" x14ac:dyDescent="0.25">
      <c r="A4425">
        <v>4951</v>
      </c>
      <c r="C4425" s="5">
        <v>2</v>
      </c>
    </row>
    <row r="4426" spans="1:5" x14ac:dyDescent="0.25">
      <c r="A4426">
        <v>4952</v>
      </c>
      <c r="C4426" s="5">
        <v>2</v>
      </c>
    </row>
    <row r="4427" spans="1:5" x14ac:dyDescent="0.25">
      <c r="A4427">
        <v>4953</v>
      </c>
      <c r="C4427" s="5">
        <v>2</v>
      </c>
    </row>
    <row r="4428" spans="1:5" x14ac:dyDescent="0.25">
      <c r="A4428">
        <v>4954</v>
      </c>
      <c r="B4428" s="2">
        <v>1</v>
      </c>
      <c r="C4428" s="5">
        <v>2</v>
      </c>
    </row>
    <row r="4429" spans="1:5" x14ac:dyDescent="0.25">
      <c r="A4429">
        <v>4955</v>
      </c>
      <c r="B4429" s="2">
        <v>1</v>
      </c>
      <c r="C4429" s="5">
        <v>2</v>
      </c>
    </row>
    <row r="4430" spans="1:5" x14ac:dyDescent="0.25">
      <c r="A4430">
        <v>4956</v>
      </c>
      <c r="B4430" s="2">
        <v>1</v>
      </c>
      <c r="C4430" s="5">
        <v>2</v>
      </c>
    </row>
    <row r="4431" spans="1:5" x14ac:dyDescent="0.25">
      <c r="A4431">
        <v>4957</v>
      </c>
      <c r="B4431" s="2">
        <v>1</v>
      </c>
      <c r="C4431" s="5">
        <v>2</v>
      </c>
    </row>
    <row r="4432" spans="1:5" x14ac:dyDescent="0.25">
      <c r="A4432">
        <v>4958</v>
      </c>
      <c r="B4432" s="2">
        <v>1</v>
      </c>
    </row>
    <row r="4433" spans="1:5" x14ac:dyDescent="0.25">
      <c r="A4433">
        <v>4959</v>
      </c>
      <c r="B4433" s="2">
        <v>1</v>
      </c>
    </row>
    <row r="4434" spans="1:5" x14ac:dyDescent="0.25">
      <c r="A4434">
        <v>4960</v>
      </c>
      <c r="B4434" s="2">
        <v>1</v>
      </c>
    </row>
    <row r="4435" spans="1:5" x14ac:dyDescent="0.25">
      <c r="A4435">
        <v>4961</v>
      </c>
      <c r="B4435" s="2">
        <v>1</v>
      </c>
      <c r="E4435" s="3">
        <v>4</v>
      </c>
    </row>
    <row r="4436" spans="1:5" x14ac:dyDescent="0.25">
      <c r="A4436">
        <v>4962</v>
      </c>
      <c r="B4436" s="2">
        <v>1</v>
      </c>
      <c r="E4436" s="3">
        <v>4</v>
      </c>
    </row>
    <row r="4437" spans="1:5" x14ac:dyDescent="0.25">
      <c r="A4437">
        <v>4963</v>
      </c>
      <c r="B4437" s="2">
        <v>1</v>
      </c>
      <c r="E4437" s="3">
        <v>4</v>
      </c>
    </row>
    <row r="4438" spans="1:5" x14ac:dyDescent="0.25">
      <c r="A4438">
        <v>4964</v>
      </c>
      <c r="B4438" s="2">
        <v>1</v>
      </c>
      <c r="D4438" s="4">
        <v>3</v>
      </c>
      <c r="E4438" s="3">
        <v>4</v>
      </c>
    </row>
    <row r="4439" spans="1:5" x14ac:dyDescent="0.25">
      <c r="A4439">
        <v>4965</v>
      </c>
      <c r="D4439" s="4">
        <v>3</v>
      </c>
      <c r="E4439" s="3">
        <v>4</v>
      </c>
    </row>
    <row r="4440" spans="1:5" x14ac:dyDescent="0.25">
      <c r="A4440">
        <v>4966</v>
      </c>
      <c r="D4440" s="4">
        <v>3</v>
      </c>
      <c r="E4440" s="3">
        <v>4</v>
      </c>
    </row>
    <row r="4441" spans="1:5" x14ac:dyDescent="0.25">
      <c r="A4441">
        <v>4967</v>
      </c>
      <c r="D4441" s="4">
        <v>3</v>
      </c>
      <c r="E4441" s="3">
        <v>4</v>
      </c>
    </row>
    <row r="4442" spans="1:5" x14ac:dyDescent="0.25">
      <c r="A4442">
        <v>4968</v>
      </c>
      <c r="D4442" s="4">
        <v>3</v>
      </c>
      <c r="E4442" s="3">
        <v>4</v>
      </c>
    </row>
    <row r="4443" spans="1:5" x14ac:dyDescent="0.25">
      <c r="A4443">
        <v>4969</v>
      </c>
      <c r="D4443" s="4">
        <v>3</v>
      </c>
      <c r="E4443" s="3">
        <v>4</v>
      </c>
    </row>
    <row r="4444" spans="1:5" x14ac:dyDescent="0.25">
      <c r="A4444">
        <v>4970</v>
      </c>
      <c r="C4444" s="5">
        <v>2</v>
      </c>
      <c r="D4444" s="4">
        <v>3</v>
      </c>
      <c r="E4444" s="3">
        <v>4</v>
      </c>
    </row>
    <row r="4445" spans="1:5" x14ac:dyDescent="0.25">
      <c r="A4445">
        <v>4971</v>
      </c>
      <c r="C4445" s="5">
        <v>2</v>
      </c>
      <c r="D4445" s="4">
        <v>3</v>
      </c>
      <c r="E4445" s="3">
        <v>4</v>
      </c>
    </row>
    <row r="4446" spans="1:5" x14ac:dyDescent="0.25">
      <c r="A4446">
        <v>4972</v>
      </c>
      <c r="C4446" s="5">
        <v>2</v>
      </c>
      <c r="D4446" s="4">
        <v>3</v>
      </c>
    </row>
    <row r="4447" spans="1:5" x14ac:dyDescent="0.25">
      <c r="A4447">
        <v>4973</v>
      </c>
      <c r="C4447" s="5">
        <v>2</v>
      </c>
      <c r="D4447" s="4">
        <v>3</v>
      </c>
    </row>
    <row r="4448" spans="1:5" x14ac:dyDescent="0.25">
      <c r="A4448">
        <v>4974</v>
      </c>
      <c r="C4448" s="5">
        <v>2</v>
      </c>
      <c r="D4448" s="4">
        <v>3</v>
      </c>
    </row>
    <row r="4449" spans="1:5" x14ac:dyDescent="0.25">
      <c r="A4449">
        <v>4975</v>
      </c>
      <c r="C4449" s="5">
        <v>2</v>
      </c>
      <c r="D4449" s="4">
        <v>3</v>
      </c>
    </row>
    <row r="4450" spans="1:5" x14ac:dyDescent="0.25">
      <c r="A4450">
        <v>4976</v>
      </c>
      <c r="C4450" s="5">
        <v>2</v>
      </c>
    </row>
    <row r="4451" spans="1:5" x14ac:dyDescent="0.25">
      <c r="A4451">
        <v>4977</v>
      </c>
      <c r="C4451" s="5">
        <v>2</v>
      </c>
    </row>
    <row r="4452" spans="1:5" x14ac:dyDescent="0.25">
      <c r="A4452">
        <v>4978</v>
      </c>
      <c r="C4452" s="5">
        <v>2</v>
      </c>
    </row>
    <row r="4453" spans="1:5" x14ac:dyDescent="0.25">
      <c r="A4453">
        <v>4979</v>
      </c>
      <c r="C4453" s="5">
        <v>2</v>
      </c>
    </row>
    <row r="4454" spans="1:5" x14ac:dyDescent="0.25">
      <c r="A4454">
        <v>4980</v>
      </c>
      <c r="C4454" s="5">
        <v>2</v>
      </c>
    </row>
    <row r="4455" spans="1:5" x14ac:dyDescent="0.25">
      <c r="A4455">
        <v>4981</v>
      </c>
      <c r="B4455" s="2">
        <v>1</v>
      </c>
      <c r="C4455" s="5">
        <v>2</v>
      </c>
    </row>
    <row r="4456" spans="1:5" x14ac:dyDescent="0.25">
      <c r="A4456">
        <v>4982</v>
      </c>
      <c r="B4456" s="2">
        <v>1</v>
      </c>
      <c r="C4456" s="5">
        <v>2</v>
      </c>
    </row>
    <row r="4457" spans="1:5" x14ac:dyDescent="0.25">
      <c r="A4457">
        <v>4983</v>
      </c>
      <c r="B4457" s="2">
        <v>1</v>
      </c>
      <c r="C4457" s="5">
        <v>2</v>
      </c>
    </row>
    <row r="4458" spans="1:5" x14ac:dyDescent="0.25">
      <c r="A4458">
        <v>4984</v>
      </c>
      <c r="B4458" s="2">
        <v>1</v>
      </c>
    </row>
    <row r="4459" spans="1:5" x14ac:dyDescent="0.25">
      <c r="A4459">
        <v>4985</v>
      </c>
      <c r="B4459" s="2">
        <v>1</v>
      </c>
    </row>
    <row r="4460" spans="1:5" x14ac:dyDescent="0.25">
      <c r="A4460">
        <v>4986</v>
      </c>
      <c r="B4460" s="2">
        <v>1</v>
      </c>
      <c r="E4460" s="3">
        <v>4</v>
      </c>
    </row>
    <row r="4461" spans="1:5" x14ac:dyDescent="0.25">
      <c r="A4461">
        <v>4987</v>
      </c>
      <c r="B4461" s="2">
        <v>1</v>
      </c>
      <c r="E4461" s="3">
        <v>4</v>
      </c>
    </row>
    <row r="4462" spans="1:5" x14ac:dyDescent="0.25">
      <c r="A4462">
        <v>4988</v>
      </c>
      <c r="B4462" s="2">
        <v>1</v>
      </c>
      <c r="E4462" s="3">
        <v>4</v>
      </c>
    </row>
    <row r="4463" spans="1:5" x14ac:dyDescent="0.25">
      <c r="A4463">
        <v>4989</v>
      </c>
      <c r="B4463" s="2">
        <v>1</v>
      </c>
      <c r="D4463" s="4">
        <v>3</v>
      </c>
      <c r="E4463" s="3">
        <v>4</v>
      </c>
    </row>
    <row r="4464" spans="1:5" x14ac:dyDescent="0.25">
      <c r="A4464">
        <v>4990</v>
      </c>
      <c r="B4464" s="2">
        <v>1</v>
      </c>
      <c r="D4464" s="4">
        <v>3</v>
      </c>
      <c r="E4464" s="3">
        <v>4</v>
      </c>
    </row>
    <row r="4465" spans="1:5" x14ac:dyDescent="0.25">
      <c r="A4465">
        <v>4991</v>
      </c>
      <c r="B4465" s="2">
        <v>1</v>
      </c>
      <c r="D4465" s="4">
        <v>3</v>
      </c>
      <c r="E4465" s="3">
        <v>4</v>
      </c>
    </row>
    <row r="4466" spans="1:5" x14ac:dyDescent="0.25">
      <c r="A4466">
        <v>4992</v>
      </c>
      <c r="D4466" s="4">
        <v>3</v>
      </c>
      <c r="E4466" s="3">
        <v>4</v>
      </c>
    </row>
    <row r="4467" spans="1:5" x14ac:dyDescent="0.25">
      <c r="A4467">
        <v>4993</v>
      </c>
      <c r="D4467" s="4">
        <v>3</v>
      </c>
      <c r="E4467" s="3">
        <v>4</v>
      </c>
    </row>
    <row r="4468" spans="1:5" x14ac:dyDescent="0.25">
      <c r="A4468">
        <v>4994</v>
      </c>
      <c r="D4468" s="4">
        <v>3</v>
      </c>
      <c r="E4468" s="3">
        <v>4</v>
      </c>
    </row>
    <row r="4469" spans="1:5" x14ac:dyDescent="0.25">
      <c r="A4469">
        <v>4995</v>
      </c>
      <c r="D4469" s="4">
        <v>3</v>
      </c>
      <c r="E4469" s="3">
        <v>4</v>
      </c>
    </row>
    <row r="4470" spans="1:5" x14ac:dyDescent="0.25">
      <c r="A4470">
        <v>4996</v>
      </c>
      <c r="C4470" s="5">
        <v>2</v>
      </c>
      <c r="D4470" s="4">
        <v>3</v>
      </c>
      <c r="E4470" s="3">
        <v>4</v>
      </c>
    </row>
    <row r="4471" spans="1:5" x14ac:dyDescent="0.25">
      <c r="A4471">
        <v>4997</v>
      </c>
      <c r="C4471" s="5">
        <v>2</v>
      </c>
      <c r="D4471" s="4">
        <v>3</v>
      </c>
    </row>
    <row r="4472" spans="1:5" x14ac:dyDescent="0.25">
      <c r="A4472">
        <v>4998</v>
      </c>
      <c r="C4472" s="5">
        <v>2</v>
      </c>
      <c r="D4472" s="4">
        <v>3</v>
      </c>
    </row>
    <row r="4473" spans="1:5" x14ac:dyDescent="0.25">
      <c r="A4473">
        <v>4999</v>
      </c>
      <c r="C4473" s="5">
        <v>2</v>
      </c>
      <c r="D4473" s="4">
        <v>3</v>
      </c>
    </row>
    <row r="4474" spans="1:5" x14ac:dyDescent="0.25">
      <c r="A4474">
        <v>5000</v>
      </c>
      <c r="C4474" s="5">
        <v>2</v>
      </c>
      <c r="D4474" s="4">
        <v>3</v>
      </c>
    </row>
    <row r="4475" spans="1:5" x14ac:dyDescent="0.25">
      <c r="A4475">
        <v>5001</v>
      </c>
      <c r="C4475" s="5">
        <v>2</v>
      </c>
      <c r="D4475" s="4">
        <v>3</v>
      </c>
    </row>
    <row r="4476" spans="1:5" x14ac:dyDescent="0.25">
      <c r="A4476">
        <v>5002</v>
      </c>
      <c r="C4476" s="5">
        <v>2</v>
      </c>
    </row>
    <row r="4477" spans="1:5" x14ac:dyDescent="0.25">
      <c r="A4477">
        <v>5003</v>
      </c>
      <c r="C4477" s="5">
        <v>2</v>
      </c>
    </row>
    <row r="4478" spans="1:5" x14ac:dyDescent="0.25">
      <c r="A4478">
        <v>5004</v>
      </c>
      <c r="C4478" s="5">
        <v>2</v>
      </c>
    </row>
    <row r="4479" spans="1:5" x14ac:dyDescent="0.25">
      <c r="A4479">
        <v>5005</v>
      </c>
      <c r="C4479" s="5">
        <v>2</v>
      </c>
    </row>
    <row r="4480" spans="1:5" x14ac:dyDescent="0.25">
      <c r="A4480">
        <v>5006</v>
      </c>
      <c r="B4480" s="2">
        <v>1</v>
      </c>
      <c r="C4480" s="5">
        <v>2</v>
      </c>
    </row>
    <row r="4481" spans="1:5" x14ac:dyDescent="0.25">
      <c r="A4481">
        <v>5007</v>
      </c>
      <c r="B4481" s="2">
        <v>1</v>
      </c>
      <c r="C4481" s="5">
        <v>2</v>
      </c>
    </row>
    <row r="4482" spans="1:5" x14ac:dyDescent="0.25">
      <c r="A4482">
        <v>5008</v>
      </c>
      <c r="B4482" s="2">
        <v>1</v>
      </c>
      <c r="C4482" s="5">
        <v>2</v>
      </c>
    </row>
    <row r="4483" spans="1:5" x14ac:dyDescent="0.25">
      <c r="A4483">
        <v>5009</v>
      </c>
      <c r="B4483" s="2">
        <v>1</v>
      </c>
    </row>
    <row r="4484" spans="1:5" x14ac:dyDescent="0.25">
      <c r="A4484">
        <v>5010</v>
      </c>
      <c r="B4484" s="2">
        <v>1</v>
      </c>
    </row>
    <row r="4485" spans="1:5" x14ac:dyDescent="0.25">
      <c r="A4485">
        <v>5011</v>
      </c>
      <c r="B4485" s="2">
        <v>1</v>
      </c>
    </row>
    <row r="4486" spans="1:5" x14ac:dyDescent="0.25">
      <c r="A4486">
        <v>5012</v>
      </c>
      <c r="B4486" s="2">
        <v>1</v>
      </c>
    </row>
    <row r="4487" spans="1:5" x14ac:dyDescent="0.25">
      <c r="A4487">
        <v>5013</v>
      </c>
      <c r="B4487" s="2">
        <v>1</v>
      </c>
      <c r="E4487" s="3">
        <v>4</v>
      </c>
    </row>
    <row r="4488" spans="1:5" x14ac:dyDescent="0.25">
      <c r="A4488">
        <v>5014</v>
      </c>
      <c r="B4488" s="2">
        <v>1</v>
      </c>
      <c r="E4488" s="3">
        <v>4</v>
      </c>
    </row>
    <row r="4489" spans="1:5" x14ac:dyDescent="0.25">
      <c r="A4489">
        <v>5015</v>
      </c>
      <c r="B4489" s="2">
        <v>1</v>
      </c>
      <c r="E4489" s="3">
        <v>4</v>
      </c>
    </row>
    <row r="4490" spans="1:5" x14ac:dyDescent="0.25">
      <c r="A4490">
        <v>5016</v>
      </c>
      <c r="B4490" s="2">
        <v>1</v>
      </c>
      <c r="D4490" s="4">
        <v>3</v>
      </c>
      <c r="E4490" s="3">
        <v>4</v>
      </c>
    </row>
    <row r="4491" spans="1:5" x14ac:dyDescent="0.25">
      <c r="A4491">
        <v>5017</v>
      </c>
      <c r="B4491" s="2">
        <v>1</v>
      </c>
      <c r="D4491" s="4">
        <v>3</v>
      </c>
      <c r="E4491" s="3">
        <v>4</v>
      </c>
    </row>
    <row r="4492" spans="1:5" x14ac:dyDescent="0.25">
      <c r="A4492">
        <v>5018</v>
      </c>
      <c r="D4492" s="4">
        <v>3</v>
      </c>
      <c r="E4492" s="3">
        <v>4</v>
      </c>
    </row>
    <row r="4493" spans="1:5" x14ac:dyDescent="0.25">
      <c r="A4493">
        <v>5019</v>
      </c>
      <c r="D4493" s="4">
        <v>3</v>
      </c>
      <c r="E4493" s="3">
        <v>4</v>
      </c>
    </row>
    <row r="4494" spans="1:5" x14ac:dyDescent="0.25">
      <c r="A4494">
        <v>5020</v>
      </c>
      <c r="D4494" s="4">
        <v>3</v>
      </c>
      <c r="E4494" s="3">
        <v>4</v>
      </c>
    </row>
    <row r="4495" spans="1:5" x14ac:dyDescent="0.25">
      <c r="A4495">
        <v>5021</v>
      </c>
      <c r="C4495" s="5">
        <v>2</v>
      </c>
      <c r="D4495" s="4">
        <v>3</v>
      </c>
      <c r="E4495" s="3">
        <v>4</v>
      </c>
    </row>
    <row r="4496" spans="1:5" x14ac:dyDescent="0.25">
      <c r="A4496">
        <v>5022</v>
      </c>
      <c r="C4496" s="5">
        <v>2</v>
      </c>
      <c r="D4496" s="4">
        <v>3</v>
      </c>
      <c r="E4496" s="3">
        <v>4</v>
      </c>
    </row>
    <row r="4497" spans="1:5" x14ac:dyDescent="0.25">
      <c r="A4497">
        <v>5023</v>
      </c>
      <c r="C4497" s="5">
        <v>2</v>
      </c>
      <c r="D4497" s="4">
        <v>3</v>
      </c>
      <c r="E4497" s="3">
        <v>4</v>
      </c>
    </row>
    <row r="4498" spans="1:5" x14ac:dyDescent="0.25">
      <c r="A4498">
        <v>5024</v>
      </c>
      <c r="C4498" s="5">
        <v>2</v>
      </c>
      <c r="D4498" s="4">
        <v>3</v>
      </c>
      <c r="E4498" s="3">
        <v>4</v>
      </c>
    </row>
    <row r="4499" spans="1:5" x14ac:dyDescent="0.25">
      <c r="A4499">
        <v>5025</v>
      </c>
      <c r="C4499" s="5">
        <v>2</v>
      </c>
      <c r="D4499" s="4">
        <v>3</v>
      </c>
    </row>
    <row r="4500" spans="1:5" x14ac:dyDescent="0.25">
      <c r="A4500">
        <v>5026</v>
      </c>
      <c r="C4500" s="5">
        <v>2</v>
      </c>
      <c r="D4500" s="4">
        <v>3</v>
      </c>
    </row>
    <row r="4501" spans="1:5" x14ac:dyDescent="0.25">
      <c r="A4501">
        <v>5027</v>
      </c>
      <c r="C4501" s="5">
        <v>2</v>
      </c>
      <c r="D4501" s="4">
        <v>3</v>
      </c>
    </row>
    <row r="4502" spans="1:5" x14ac:dyDescent="0.25">
      <c r="A4502">
        <v>5028</v>
      </c>
      <c r="C4502" s="5">
        <v>2</v>
      </c>
      <c r="D4502" s="4">
        <v>3</v>
      </c>
    </row>
    <row r="4503" spans="1:5" x14ac:dyDescent="0.25">
      <c r="A4503">
        <v>5029</v>
      </c>
      <c r="C4503" s="5">
        <v>2</v>
      </c>
      <c r="D4503" s="4">
        <v>3</v>
      </c>
    </row>
    <row r="4504" spans="1:5" x14ac:dyDescent="0.25">
      <c r="A4504">
        <v>5030</v>
      </c>
      <c r="C4504" s="5">
        <v>2</v>
      </c>
    </row>
    <row r="4505" spans="1:5" x14ac:dyDescent="0.25">
      <c r="A4505">
        <v>5031</v>
      </c>
      <c r="C4505" s="5">
        <v>2</v>
      </c>
    </row>
    <row r="4506" spans="1:5" x14ac:dyDescent="0.25">
      <c r="A4506">
        <v>5032</v>
      </c>
      <c r="C4506" s="5">
        <v>2</v>
      </c>
    </row>
    <row r="4507" spans="1:5" x14ac:dyDescent="0.25">
      <c r="A4507">
        <v>5033</v>
      </c>
      <c r="B4507" s="2">
        <v>1</v>
      </c>
      <c r="C4507" s="5">
        <v>2</v>
      </c>
    </row>
    <row r="4508" spans="1:5" x14ac:dyDescent="0.25">
      <c r="A4508">
        <v>5034</v>
      </c>
      <c r="B4508" s="2">
        <v>1</v>
      </c>
      <c r="C4508" s="5">
        <v>2</v>
      </c>
    </row>
    <row r="4509" spans="1:5" x14ac:dyDescent="0.25">
      <c r="A4509">
        <v>5035</v>
      </c>
      <c r="B4509" s="2">
        <v>1</v>
      </c>
      <c r="C4509" s="5">
        <v>2</v>
      </c>
    </row>
    <row r="4510" spans="1:5" x14ac:dyDescent="0.25">
      <c r="A4510">
        <v>5036</v>
      </c>
      <c r="B4510" s="2">
        <v>1</v>
      </c>
    </row>
    <row r="4511" spans="1:5" x14ac:dyDescent="0.25">
      <c r="A4511">
        <v>5037</v>
      </c>
      <c r="B4511" s="2">
        <v>1</v>
      </c>
    </row>
    <row r="4512" spans="1:5" x14ac:dyDescent="0.25">
      <c r="A4512">
        <v>5038</v>
      </c>
      <c r="B4512" s="2">
        <v>1</v>
      </c>
      <c r="E4512" s="3">
        <v>4</v>
      </c>
    </row>
    <row r="4513" spans="1:6" x14ac:dyDescent="0.25">
      <c r="A4513">
        <v>5039</v>
      </c>
      <c r="B4513" s="2">
        <v>1</v>
      </c>
      <c r="E4513" s="3">
        <v>4</v>
      </c>
    </row>
    <row r="4514" spans="1:6" x14ac:dyDescent="0.25">
      <c r="A4514">
        <v>5040</v>
      </c>
      <c r="B4514" s="2">
        <v>1</v>
      </c>
      <c r="E4514" s="3">
        <v>4</v>
      </c>
    </row>
    <row r="4515" spans="1:6" x14ac:dyDescent="0.25">
      <c r="A4515">
        <v>5041</v>
      </c>
      <c r="B4515" s="2">
        <v>1</v>
      </c>
      <c r="E4515" s="3">
        <v>4</v>
      </c>
    </row>
    <row r="4516" spans="1:6" x14ac:dyDescent="0.25">
      <c r="A4516">
        <v>5042</v>
      </c>
      <c r="B4516" s="2">
        <v>1</v>
      </c>
      <c r="E4516" s="3">
        <v>4</v>
      </c>
    </row>
    <row r="4517" spans="1:6" x14ac:dyDescent="0.25">
      <c r="A4517">
        <v>5043</v>
      </c>
      <c r="B4517" s="2">
        <v>1</v>
      </c>
      <c r="E4517" s="3">
        <v>4</v>
      </c>
    </row>
    <row r="4518" spans="1:6" x14ac:dyDescent="0.25">
      <c r="A4518">
        <v>5044</v>
      </c>
      <c r="B4518" s="2">
        <v>1</v>
      </c>
      <c r="E4518" s="3">
        <v>4</v>
      </c>
    </row>
    <row r="4519" spans="1:6" x14ac:dyDescent="0.25">
      <c r="A4519">
        <v>5045</v>
      </c>
      <c r="B4519" s="2">
        <v>1</v>
      </c>
      <c r="D4519" s="4">
        <v>3</v>
      </c>
      <c r="E4519" s="3">
        <v>4</v>
      </c>
    </row>
    <row r="4520" spans="1:6" x14ac:dyDescent="0.25">
      <c r="A4520">
        <v>5046</v>
      </c>
      <c r="D4520" s="4">
        <v>3</v>
      </c>
      <c r="E4520" s="3">
        <v>4</v>
      </c>
    </row>
    <row r="4521" spans="1:6" x14ac:dyDescent="0.25">
      <c r="A4521">
        <v>5047</v>
      </c>
      <c r="C4521" s="5">
        <v>2</v>
      </c>
      <c r="D4521" s="4">
        <v>3</v>
      </c>
      <c r="E4521" s="3">
        <v>4</v>
      </c>
    </row>
    <row r="4522" spans="1:6" x14ac:dyDescent="0.25">
      <c r="A4522">
        <v>5048</v>
      </c>
      <c r="C4522" s="5">
        <v>2</v>
      </c>
      <c r="D4522" s="4">
        <v>3</v>
      </c>
      <c r="E4522" s="3">
        <v>4</v>
      </c>
    </row>
    <row r="4523" spans="1:6" x14ac:dyDescent="0.25">
      <c r="A4523">
        <v>5049</v>
      </c>
      <c r="C4523" s="5">
        <v>2</v>
      </c>
      <c r="D4523" s="4">
        <v>3</v>
      </c>
      <c r="E4523" s="3">
        <v>4</v>
      </c>
    </row>
    <row r="4524" spans="1:6" x14ac:dyDescent="0.25">
      <c r="A4524">
        <v>5050</v>
      </c>
      <c r="C4524" s="5">
        <v>2</v>
      </c>
      <c r="D4524" s="4">
        <v>3</v>
      </c>
      <c r="E4524" s="3">
        <v>4</v>
      </c>
    </row>
    <row r="4525" spans="1:6" x14ac:dyDescent="0.25">
      <c r="A4525">
        <v>5051</v>
      </c>
      <c r="C4525" s="5">
        <v>2</v>
      </c>
      <c r="D4525" s="4">
        <v>3</v>
      </c>
      <c r="E4525" s="3">
        <v>4</v>
      </c>
    </row>
    <row r="4526" spans="1:6" x14ac:dyDescent="0.25">
      <c r="A4526">
        <v>5052</v>
      </c>
      <c r="C4526" s="5">
        <v>2</v>
      </c>
      <c r="D4526" s="4">
        <v>3</v>
      </c>
    </row>
    <row r="4527" spans="1:6" x14ac:dyDescent="0.25">
      <c r="A4527">
        <v>5053</v>
      </c>
      <c r="C4527" s="5">
        <v>2</v>
      </c>
      <c r="D4527" s="4">
        <v>3</v>
      </c>
    </row>
    <row r="4528" spans="1:6" x14ac:dyDescent="0.25">
      <c r="A4528">
        <v>5054</v>
      </c>
      <c r="C4528" s="5">
        <v>2</v>
      </c>
      <c r="D4528" s="4">
        <v>3</v>
      </c>
      <c r="F4528" t="s">
        <v>22</v>
      </c>
    </row>
    <row r="4529" spans="1:6" x14ac:dyDescent="0.25">
      <c r="A4529">
        <v>5086</v>
      </c>
    </row>
    <row r="4530" spans="1:6" x14ac:dyDescent="0.25">
      <c r="A4530">
        <v>5087</v>
      </c>
    </row>
    <row r="4531" spans="1:6" x14ac:dyDescent="0.25">
      <c r="A4531">
        <v>5088</v>
      </c>
      <c r="F4531" t="s">
        <v>22</v>
      </c>
    </row>
    <row r="4532" spans="1:6" x14ac:dyDescent="0.25">
      <c r="A4532">
        <v>5089</v>
      </c>
      <c r="B4532" s="2">
        <v>1</v>
      </c>
    </row>
    <row r="4533" spans="1:6" x14ac:dyDescent="0.25">
      <c r="A4533">
        <v>5090</v>
      </c>
      <c r="B4533" s="2">
        <v>1</v>
      </c>
    </row>
    <row r="4534" spans="1:6" x14ac:dyDescent="0.25">
      <c r="A4534">
        <v>5091</v>
      </c>
      <c r="B4534" s="2">
        <v>1</v>
      </c>
    </row>
    <row r="4535" spans="1:6" x14ac:dyDescent="0.25">
      <c r="A4535">
        <v>5092</v>
      </c>
      <c r="B4535" s="2">
        <v>1</v>
      </c>
    </row>
    <row r="4536" spans="1:6" x14ac:dyDescent="0.25">
      <c r="A4536">
        <v>5093</v>
      </c>
      <c r="B4536" s="2">
        <v>1</v>
      </c>
    </row>
    <row r="4537" spans="1:6" x14ac:dyDescent="0.25">
      <c r="A4537">
        <v>5094</v>
      </c>
      <c r="B4537" s="2">
        <v>1</v>
      </c>
    </row>
    <row r="4538" spans="1:6" x14ac:dyDescent="0.25">
      <c r="A4538">
        <v>5095</v>
      </c>
      <c r="B4538" s="2">
        <v>1</v>
      </c>
    </row>
    <row r="4539" spans="1:6" x14ac:dyDescent="0.25">
      <c r="A4539">
        <v>5096</v>
      </c>
      <c r="B4539" s="2">
        <v>1</v>
      </c>
    </row>
    <row r="4540" spans="1:6" x14ac:dyDescent="0.25">
      <c r="A4540">
        <v>5097</v>
      </c>
      <c r="B4540" s="2">
        <v>1</v>
      </c>
    </row>
    <row r="4541" spans="1:6" x14ac:dyDescent="0.25">
      <c r="A4541">
        <v>5098</v>
      </c>
      <c r="B4541" s="2">
        <v>1</v>
      </c>
      <c r="C4541" s="5">
        <v>2</v>
      </c>
    </row>
    <row r="4542" spans="1:6" x14ac:dyDescent="0.25">
      <c r="A4542">
        <v>5099</v>
      </c>
      <c r="B4542" s="2">
        <v>1</v>
      </c>
      <c r="C4542" s="5">
        <v>2</v>
      </c>
    </row>
    <row r="4543" spans="1:6" x14ac:dyDescent="0.25">
      <c r="A4543">
        <v>5100</v>
      </c>
      <c r="B4543" s="2">
        <v>1</v>
      </c>
      <c r="C4543" s="5">
        <v>2</v>
      </c>
    </row>
    <row r="4544" spans="1:6" x14ac:dyDescent="0.25">
      <c r="A4544">
        <v>5101</v>
      </c>
      <c r="C4544" s="5">
        <v>2</v>
      </c>
    </row>
    <row r="4545" spans="1:5" x14ac:dyDescent="0.25">
      <c r="A4545">
        <v>5102</v>
      </c>
      <c r="C4545" s="5">
        <v>2</v>
      </c>
    </row>
    <row r="4546" spans="1:5" x14ac:dyDescent="0.25">
      <c r="A4546">
        <v>5103</v>
      </c>
      <c r="C4546" s="5">
        <v>2</v>
      </c>
      <c r="D4546" s="4">
        <v>3</v>
      </c>
    </row>
    <row r="4547" spans="1:5" x14ac:dyDescent="0.25">
      <c r="A4547">
        <v>5104</v>
      </c>
      <c r="C4547" s="5">
        <v>2</v>
      </c>
      <c r="D4547" s="4">
        <v>3</v>
      </c>
    </row>
    <row r="4548" spans="1:5" x14ac:dyDescent="0.25">
      <c r="A4548">
        <v>5105</v>
      </c>
      <c r="C4548" s="5">
        <v>2</v>
      </c>
      <c r="D4548" s="4">
        <v>3</v>
      </c>
    </row>
    <row r="4549" spans="1:5" x14ac:dyDescent="0.25">
      <c r="A4549">
        <v>5106</v>
      </c>
      <c r="C4549" s="5">
        <v>2</v>
      </c>
      <c r="D4549" s="4">
        <v>3</v>
      </c>
    </row>
    <row r="4550" spans="1:5" x14ac:dyDescent="0.25">
      <c r="A4550">
        <v>5107</v>
      </c>
      <c r="C4550" s="5">
        <v>2</v>
      </c>
      <c r="D4550" s="4">
        <v>3</v>
      </c>
      <c r="E4550" s="3">
        <v>4</v>
      </c>
    </row>
    <row r="4551" spans="1:5" x14ac:dyDescent="0.25">
      <c r="A4551">
        <v>5108</v>
      </c>
      <c r="D4551" s="4">
        <v>3</v>
      </c>
      <c r="E4551" s="3">
        <v>4</v>
      </c>
    </row>
    <row r="4552" spans="1:5" x14ac:dyDescent="0.25">
      <c r="A4552">
        <v>5109</v>
      </c>
      <c r="D4552" s="4">
        <v>3</v>
      </c>
      <c r="E4552" s="3">
        <v>4</v>
      </c>
    </row>
    <row r="4553" spans="1:5" x14ac:dyDescent="0.25">
      <c r="A4553">
        <v>5110</v>
      </c>
      <c r="D4553" s="4">
        <v>3</v>
      </c>
      <c r="E4553" s="3">
        <v>4</v>
      </c>
    </row>
    <row r="4554" spans="1:5" x14ac:dyDescent="0.25">
      <c r="A4554">
        <v>5111</v>
      </c>
      <c r="D4554" s="4">
        <v>3</v>
      </c>
      <c r="E4554" s="3">
        <v>4</v>
      </c>
    </row>
    <row r="4555" spans="1:5" x14ac:dyDescent="0.25">
      <c r="A4555">
        <v>5112</v>
      </c>
      <c r="D4555" s="4">
        <v>3</v>
      </c>
      <c r="E4555" s="3">
        <v>4</v>
      </c>
    </row>
    <row r="4556" spans="1:5" x14ac:dyDescent="0.25">
      <c r="A4556">
        <v>5113</v>
      </c>
      <c r="D4556" s="4">
        <v>3</v>
      </c>
      <c r="E4556" s="3">
        <v>4</v>
      </c>
    </row>
    <row r="4557" spans="1:5" x14ac:dyDescent="0.25">
      <c r="A4557">
        <v>5114</v>
      </c>
      <c r="B4557" s="2">
        <v>1</v>
      </c>
      <c r="E4557" s="3">
        <v>4</v>
      </c>
    </row>
    <row r="4558" spans="1:5" x14ac:dyDescent="0.25">
      <c r="A4558">
        <v>5115</v>
      </c>
      <c r="B4558" s="2">
        <v>1</v>
      </c>
      <c r="E4558" s="3">
        <v>4</v>
      </c>
    </row>
    <row r="4559" spans="1:5" x14ac:dyDescent="0.25">
      <c r="A4559">
        <v>5116</v>
      </c>
      <c r="B4559" s="2">
        <v>1</v>
      </c>
      <c r="E4559" s="3">
        <v>4</v>
      </c>
    </row>
    <row r="4560" spans="1:5" x14ac:dyDescent="0.25">
      <c r="A4560">
        <v>5117</v>
      </c>
      <c r="B4560" s="2">
        <v>1</v>
      </c>
      <c r="E4560" s="3">
        <v>4</v>
      </c>
    </row>
    <row r="4561" spans="1:5" x14ac:dyDescent="0.25">
      <c r="A4561">
        <v>5118</v>
      </c>
      <c r="B4561" s="2">
        <v>1</v>
      </c>
    </row>
    <row r="4562" spans="1:5" x14ac:dyDescent="0.25">
      <c r="A4562">
        <v>5119</v>
      </c>
      <c r="B4562" s="2">
        <v>1</v>
      </c>
    </row>
    <row r="4563" spans="1:5" x14ac:dyDescent="0.25">
      <c r="A4563">
        <v>5120</v>
      </c>
      <c r="B4563" s="2">
        <v>1</v>
      </c>
    </row>
    <row r="4564" spans="1:5" x14ac:dyDescent="0.25">
      <c r="A4564">
        <v>5121</v>
      </c>
      <c r="B4564" s="2">
        <v>1</v>
      </c>
    </row>
    <row r="4565" spans="1:5" x14ac:dyDescent="0.25">
      <c r="A4565">
        <v>5122</v>
      </c>
      <c r="B4565" s="2">
        <v>1</v>
      </c>
      <c r="C4565" s="5">
        <v>2</v>
      </c>
    </row>
    <row r="4566" spans="1:5" x14ac:dyDescent="0.25">
      <c r="A4566">
        <v>5123</v>
      </c>
      <c r="B4566" s="2">
        <v>1</v>
      </c>
      <c r="C4566" s="5">
        <v>2</v>
      </c>
    </row>
    <row r="4567" spans="1:5" x14ac:dyDescent="0.25">
      <c r="A4567">
        <v>5124</v>
      </c>
      <c r="B4567" s="2">
        <v>1</v>
      </c>
      <c r="C4567" s="5">
        <v>2</v>
      </c>
    </row>
    <row r="4568" spans="1:5" x14ac:dyDescent="0.25">
      <c r="A4568">
        <v>5125</v>
      </c>
      <c r="C4568" s="5">
        <v>2</v>
      </c>
    </row>
    <row r="4569" spans="1:5" x14ac:dyDescent="0.25">
      <c r="A4569">
        <v>5126</v>
      </c>
      <c r="C4569" s="5">
        <v>2</v>
      </c>
    </row>
    <row r="4570" spans="1:5" x14ac:dyDescent="0.25">
      <c r="A4570">
        <v>5127</v>
      </c>
      <c r="C4570" s="5">
        <v>2</v>
      </c>
      <c r="D4570" s="4">
        <v>3</v>
      </c>
    </row>
    <row r="4571" spans="1:5" x14ac:dyDescent="0.25">
      <c r="A4571">
        <v>5128</v>
      </c>
      <c r="C4571" s="5">
        <v>2</v>
      </c>
      <c r="D4571" s="4">
        <v>3</v>
      </c>
    </row>
    <row r="4572" spans="1:5" x14ac:dyDescent="0.25">
      <c r="A4572">
        <v>5129</v>
      </c>
      <c r="C4572" s="5">
        <v>2</v>
      </c>
      <c r="D4572" s="4">
        <v>3</v>
      </c>
    </row>
    <row r="4573" spans="1:5" x14ac:dyDescent="0.25">
      <c r="A4573">
        <v>5130</v>
      </c>
      <c r="C4573" s="5">
        <v>2</v>
      </c>
      <c r="D4573" s="4">
        <v>3</v>
      </c>
      <c r="E4573" s="3">
        <v>4</v>
      </c>
    </row>
    <row r="4574" spans="1:5" x14ac:dyDescent="0.25">
      <c r="A4574">
        <v>5131</v>
      </c>
      <c r="D4574" s="4">
        <v>3</v>
      </c>
      <c r="E4574" s="3">
        <v>4</v>
      </c>
    </row>
    <row r="4575" spans="1:5" x14ac:dyDescent="0.25">
      <c r="A4575">
        <v>5132</v>
      </c>
      <c r="D4575" s="4">
        <v>3</v>
      </c>
      <c r="E4575" s="3">
        <v>4</v>
      </c>
    </row>
    <row r="4576" spans="1:5" x14ac:dyDescent="0.25">
      <c r="A4576">
        <v>5133</v>
      </c>
      <c r="D4576" s="4">
        <v>3</v>
      </c>
      <c r="E4576" s="3">
        <v>4</v>
      </c>
    </row>
    <row r="4577" spans="1:5" x14ac:dyDescent="0.25">
      <c r="A4577">
        <v>5134</v>
      </c>
      <c r="D4577" s="4">
        <v>3</v>
      </c>
      <c r="E4577" s="3">
        <v>4</v>
      </c>
    </row>
    <row r="4578" spans="1:5" x14ac:dyDescent="0.25">
      <c r="A4578">
        <v>5135</v>
      </c>
      <c r="D4578" s="4">
        <v>3</v>
      </c>
      <c r="E4578" s="3">
        <v>4</v>
      </c>
    </row>
    <row r="4579" spans="1:5" x14ac:dyDescent="0.25">
      <c r="A4579">
        <v>5136</v>
      </c>
      <c r="D4579" s="4">
        <v>3</v>
      </c>
      <c r="E4579" s="3">
        <v>4</v>
      </c>
    </row>
    <row r="4580" spans="1:5" x14ac:dyDescent="0.25">
      <c r="A4580">
        <v>5137</v>
      </c>
      <c r="E4580" s="3">
        <v>4</v>
      </c>
    </row>
    <row r="4581" spans="1:5" x14ac:dyDescent="0.25">
      <c r="A4581">
        <v>5138</v>
      </c>
      <c r="B4581" s="2">
        <v>1</v>
      </c>
      <c r="E4581" s="3">
        <v>4</v>
      </c>
    </row>
    <row r="4582" spans="1:5" x14ac:dyDescent="0.25">
      <c r="A4582">
        <v>5139</v>
      </c>
      <c r="B4582" s="2">
        <v>1</v>
      </c>
      <c r="E4582" s="3">
        <v>4</v>
      </c>
    </row>
    <row r="4583" spans="1:5" x14ac:dyDescent="0.25">
      <c r="A4583">
        <v>5140</v>
      </c>
      <c r="B4583" s="2">
        <v>1</v>
      </c>
    </row>
    <row r="4584" spans="1:5" x14ac:dyDescent="0.25">
      <c r="A4584">
        <v>5141</v>
      </c>
      <c r="B4584" s="2">
        <v>1</v>
      </c>
    </row>
    <row r="4585" spans="1:5" x14ac:dyDescent="0.25">
      <c r="A4585">
        <v>5142</v>
      </c>
      <c r="B4585" s="2">
        <v>1</v>
      </c>
    </row>
    <row r="4586" spans="1:5" x14ac:dyDescent="0.25">
      <c r="A4586">
        <v>5143</v>
      </c>
      <c r="B4586" s="2">
        <v>1</v>
      </c>
    </row>
    <row r="4587" spans="1:5" x14ac:dyDescent="0.25">
      <c r="A4587">
        <v>5144</v>
      </c>
      <c r="B4587" s="2">
        <v>1</v>
      </c>
    </row>
    <row r="4588" spans="1:5" x14ac:dyDescent="0.25">
      <c r="A4588">
        <v>5145</v>
      </c>
      <c r="B4588" s="2">
        <v>1</v>
      </c>
      <c r="C4588" s="5">
        <v>2</v>
      </c>
    </row>
    <row r="4589" spans="1:5" x14ac:dyDescent="0.25">
      <c r="A4589">
        <v>5146</v>
      </c>
      <c r="B4589" s="2">
        <v>1</v>
      </c>
      <c r="C4589" s="5">
        <v>2</v>
      </c>
    </row>
    <row r="4590" spans="1:5" x14ac:dyDescent="0.25">
      <c r="A4590">
        <v>5147</v>
      </c>
      <c r="B4590" s="2">
        <v>1</v>
      </c>
      <c r="C4590" s="5">
        <v>2</v>
      </c>
    </row>
    <row r="4591" spans="1:5" x14ac:dyDescent="0.25">
      <c r="A4591">
        <v>5148</v>
      </c>
      <c r="C4591" s="5">
        <v>2</v>
      </c>
    </row>
    <row r="4592" spans="1:5" x14ac:dyDescent="0.25">
      <c r="A4592">
        <v>5149</v>
      </c>
      <c r="C4592" s="5">
        <v>2</v>
      </c>
    </row>
    <row r="4593" spans="1:5" x14ac:dyDescent="0.25">
      <c r="A4593">
        <v>5150</v>
      </c>
      <c r="C4593" s="5">
        <v>2</v>
      </c>
    </row>
    <row r="4594" spans="1:5" x14ac:dyDescent="0.25">
      <c r="A4594">
        <v>5151</v>
      </c>
      <c r="C4594" s="5">
        <v>2</v>
      </c>
      <c r="D4594" s="4">
        <v>3</v>
      </c>
    </row>
    <row r="4595" spans="1:5" x14ac:dyDescent="0.25">
      <c r="A4595">
        <v>5152</v>
      </c>
      <c r="C4595" s="5">
        <v>2</v>
      </c>
      <c r="D4595" s="4">
        <v>3</v>
      </c>
      <c r="E4595" s="3">
        <v>4</v>
      </c>
    </row>
    <row r="4596" spans="1:5" x14ac:dyDescent="0.25">
      <c r="A4596">
        <v>5153</v>
      </c>
      <c r="D4596" s="4">
        <v>3</v>
      </c>
      <c r="E4596" s="3">
        <v>4</v>
      </c>
    </row>
    <row r="4597" spans="1:5" x14ac:dyDescent="0.25">
      <c r="A4597">
        <v>5154</v>
      </c>
      <c r="D4597" s="4">
        <v>3</v>
      </c>
      <c r="E4597" s="3">
        <v>4</v>
      </c>
    </row>
    <row r="4598" spans="1:5" x14ac:dyDescent="0.25">
      <c r="A4598">
        <v>5155</v>
      </c>
      <c r="D4598" s="4">
        <v>3</v>
      </c>
      <c r="E4598" s="3">
        <v>4</v>
      </c>
    </row>
    <row r="4599" spans="1:5" x14ac:dyDescent="0.25">
      <c r="A4599">
        <v>5156</v>
      </c>
      <c r="D4599" s="4">
        <v>3</v>
      </c>
      <c r="E4599" s="3">
        <v>4</v>
      </c>
    </row>
    <row r="4600" spans="1:5" x14ac:dyDescent="0.25">
      <c r="A4600">
        <v>5157</v>
      </c>
      <c r="D4600" s="4">
        <v>3</v>
      </c>
      <c r="E4600" s="3">
        <v>4</v>
      </c>
    </row>
    <row r="4601" spans="1:5" x14ac:dyDescent="0.25">
      <c r="A4601">
        <v>5158</v>
      </c>
      <c r="D4601" s="4">
        <v>3</v>
      </c>
      <c r="E4601" s="3">
        <v>4</v>
      </c>
    </row>
    <row r="4602" spans="1:5" x14ac:dyDescent="0.25">
      <c r="A4602">
        <v>5159</v>
      </c>
      <c r="D4602" s="4">
        <v>3</v>
      </c>
      <c r="E4602" s="3">
        <v>4</v>
      </c>
    </row>
    <row r="4603" spans="1:5" x14ac:dyDescent="0.25">
      <c r="A4603">
        <v>5160</v>
      </c>
      <c r="D4603" s="4">
        <v>3</v>
      </c>
      <c r="E4603" s="3">
        <v>4</v>
      </c>
    </row>
    <row r="4604" spans="1:5" x14ac:dyDescent="0.25">
      <c r="A4604">
        <v>5161</v>
      </c>
      <c r="E4604" s="3">
        <v>4</v>
      </c>
    </row>
    <row r="4605" spans="1:5" x14ac:dyDescent="0.25">
      <c r="A4605">
        <v>5162</v>
      </c>
      <c r="B4605" s="2">
        <v>1</v>
      </c>
      <c r="E4605" s="3">
        <v>4</v>
      </c>
    </row>
    <row r="4606" spans="1:5" x14ac:dyDescent="0.25">
      <c r="A4606">
        <v>5163</v>
      </c>
      <c r="B4606" s="2">
        <v>1</v>
      </c>
    </row>
    <row r="4607" spans="1:5" x14ac:dyDescent="0.25">
      <c r="A4607">
        <v>5164</v>
      </c>
      <c r="B4607" s="2">
        <v>1</v>
      </c>
    </row>
    <row r="4608" spans="1:5" x14ac:dyDescent="0.25">
      <c r="A4608">
        <v>5165</v>
      </c>
      <c r="B4608" s="2">
        <v>1</v>
      </c>
    </row>
    <row r="4609" spans="1:5" x14ac:dyDescent="0.25">
      <c r="A4609">
        <v>5166</v>
      </c>
      <c r="B4609" s="2">
        <v>1</v>
      </c>
    </row>
    <row r="4610" spans="1:5" x14ac:dyDescent="0.25">
      <c r="A4610">
        <v>5167</v>
      </c>
      <c r="B4610" s="2">
        <v>1</v>
      </c>
    </row>
    <row r="4611" spans="1:5" x14ac:dyDescent="0.25">
      <c r="A4611">
        <v>5168</v>
      </c>
      <c r="B4611" s="2">
        <v>1</v>
      </c>
      <c r="C4611" s="5">
        <v>2</v>
      </c>
    </row>
    <row r="4612" spans="1:5" x14ac:dyDescent="0.25">
      <c r="A4612">
        <v>5169</v>
      </c>
      <c r="B4612" s="2">
        <v>1</v>
      </c>
      <c r="C4612" s="5">
        <v>2</v>
      </c>
    </row>
    <row r="4613" spans="1:5" x14ac:dyDescent="0.25">
      <c r="A4613">
        <v>5170</v>
      </c>
      <c r="B4613" s="2">
        <v>1</v>
      </c>
      <c r="C4613" s="5">
        <v>2</v>
      </c>
    </row>
    <row r="4614" spans="1:5" x14ac:dyDescent="0.25">
      <c r="A4614">
        <v>5171</v>
      </c>
      <c r="B4614" s="2">
        <v>1</v>
      </c>
      <c r="C4614" s="5">
        <v>2</v>
      </c>
    </row>
    <row r="4615" spans="1:5" x14ac:dyDescent="0.25">
      <c r="A4615">
        <v>5172</v>
      </c>
      <c r="B4615" s="2">
        <v>1</v>
      </c>
      <c r="C4615" s="5">
        <v>2</v>
      </c>
    </row>
    <row r="4616" spans="1:5" x14ac:dyDescent="0.25">
      <c r="A4616">
        <v>5173</v>
      </c>
      <c r="C4616" s="5">
        <v>2</v>
      </c>
    </row>
    <row r="4617" spans="1:5" x14ac:dyDescent="0.25">
      <c r="A4617">
        <v>5174</v>
      </c>
      <c r="C4617" s="5">
        <v>2</v>
      </c>
      <c r="D4617" s="4">
        <v>3</v>
      </c>
    </row>
    <row r="4618" spans="1:5" x14ac:dyDescent="0.25">
      <c r="A4618">
        <v>5175</v>
      </c>
      <c r="C4618" s="5">
        <v>2</v>
      </c>
      <c r="D4618" s="4">
        <v>3</v>
      </c>
    </row>
    <row r="4619" spans="1:5" x14ac:dyDescent="0.25">
      <c r="A4619">
        <v>5176</v>
      </c>
      <c r="D4619" s="4">
        <v>3</v>
      </c>
      <c r="E4619" s="3">
        <v>4</v>
      </c>
    </row>
    <row r="4620" spans="1:5" x14ac:dyDescent="0.25">
      <c r="A4620">
        <v>5177</v>
      </c>
      <c r="D4620" s="4">
        <v>3</v>
      </c>
      <c r="E4620" s="3">
        <v>4</v>
      </c>
    </row>
    <row r="4621" spans="1:5" x14ac:dyDescent="0.25">
      <c r="A4621">
        <v>5178</v>
      </c>
      <c r="D4621" s="4">
        <v>3</v>
      </c>
      <c r="E4621" s="3">
        <v>4</v>
      </c>
    </row>
    <row r="4622" spans="1:5" x14ac:dyDescent="0.25">
      <c r="A4622">
        <v>5179</v>
      </c>
      <c r="D4622" s="4">
        <v>3</v>
      </c>
      <c r="E4622" s="3">
        <v>4</v>
      </c>
    </row>
    <row r="4623" spans="1:5" x14ac:dyDescent="0.25">
      <c r="A4623">
        <v>5180</v>
      </c>
      <c r="D4623" s="4">
        <v>3</v>
      </c>
      <c r="E4623" s="3">
        <v>4</v>
      </c>
    </row>
    <row r="4624" spans="1:5" x14ac:dyDescent="0.25">
      <c r="A4624">
        <v>5181</v>
      </c>
      <c r="D4624" s="4">
        <v>3</v>
      </c>
      <c r="E4624" s="3">
        <v>4</v>
      </c>
    </row>
    <row r="4625" spans="1:5" x14ac:dyDescent="0.25">
      <c r="A4625">
        <v>5182</v>
      </c>
      <c r="D4625" s="4">
        <v>3</v>
      </c>
      <c r="E4625" s="3">
        <v>4</v>
      </c>
    </row>
    <row r="4626" spans="1:5" x14ac:dyDescent="0.25">
      <c r="A4626">
        <v>5183</v>
      </c>
      <c r="D4626" s="4">
        <v>3</v>
      </c>
      <c r="E4626" s="3">
        <v>4</v>
      </c>
    </row>
    <row r="4627" spans="1:5" x14ac:dyDescent="0.25">
      <c r="A4627">
        <v>5184</v>
      </c>
      <c r="B4627" s="2">
        <v>1</v>
      </c>
      <c r="E4627" s="3">
        <v>4</v>
      </c>
    </row>
    <row r="4628" spans="1:5" x14ac:dyDescent="0.25">
      <c r="A4628">
        <v>5185</v>
      </c>
      <c r="B4628" s="2">
        <v>1</v>
      </c>
      <c r="E4628" s="3">
        <v>4</v>
      </c>
    </row>
    <row r="4629" spans="1:5" x14ac:dyDescent="0.25">
      <c r="A4629">
        <v>5186</v>
      </c>
      <c r="B4629" s="2">
        <v>1</v>
      </c>
    </row>
    <row r="4630" spans="1:5" x14ac:dyDescent="0.25">
      <c r="A4630">
        <v>5187</v>
      </c>
      <c r="B4630" s="2">
        <v>1</v>
      </c>
    </row>
    <row r="4631" spans="1:5" x14ac:dyDescent="0.25">
      <c r="A4631">
        <v>5188</v>
      </c>
      <c r="B4631" s="2">
        <v>1</v>
      </c>
    </row>
    <row r="4632" spans="1:5" x14ac:dyDescent="0.25">
      <c r="A4632">
        <v>5189</v>
      </c>
      <c r="B4632" s="2">
        <v>1</v>
      </c>
    </row>
    <row r="4633" spans="1:5" x14ac:dyDescent="0.25">
      <c r="A4633">
        <v>5190</v>
      </c>
      <c r="B4633" s="2">
        <v>1</v>
      </c>
    </row>
    <row r="4634" spans="1:5" x14ac:dyDescent="0.25">
      <c r="A4634">
        <v>5191</v>
      </c>
      <c r="B4634" s="2">
        <v>1</v>
      </c>
      <c r="C4634" s="5">
        <v>2</v>
      </c>
    </row>
    <row r="4635" spans="1:5" x14ac:dyDescent="0.25">
      <c r="A4635">
        <v>5192</v>
      </c>
      <c r="B4635" s="2">
        <v>1</v>
      </c>
      <c r="C4635" s="5">
        <v>2</v>
      </c>
    </row>
    <row r="4636" spans="1:5" x14ac:dyDescent="0.25">
      <c r="A4636">
        <v>5193</v>
      </c>
      <c r="B4636" s="2">
        <v>1</v>
      </c>
      <c r="C4636" s="5">
        <v>2</v>
      </c>
    </row>
    <row r="4637" spans="1:5" x14ac:dyDescent="0.25">
      <c r="A4637">
        <v>5194</v>
      </c>
      <c r="B4637" s="2">
        <v>1</v>
      </c>
      <c r="C4637" s="5">
        <v>2</v>
      </c>
    </row>
    <row r="4638" spans="1:5" x14ac:dyDescent="0.25">
      <c r="A4638">
        <v>5195</v>
      </c>
      <c r="C4638" s="5">
        <v>2</v>
      </c>
    </row>
    <row r="4639" spans="1:5" x14ac:dyDescent="0.25">
      <c r="A4639">
        <v>5196</v>
      </c>
      <c r="C4639" s="5">
        <v>2</v>
      </c>
    </row>
    <row r="4640" spans="1:5" x14ac:dyDescent="0.25">
      <c r="A4640">
        <v>5197</v>
      </c>
      <c r="C4640" s="5">
        <v>2</v>
      </c>
      <c r="D4640" s="4">
        <v>3</v>
      </c>
    </row>
    <row r="4641" spans="1:5" x14ac:dyDescent="0.25">
      <c r="A4641">
        <v>5198</v>
      </c>
      <c r="C4641" s="5">
        <v>2</v>
      </c>
      <c r="D4641" s="4">
        <v>3</v>
      </c>
    </row>
    <row r="4642" spans="1:5" x14ac:dyDescent="0.25">
      <c r="A4642">
        <v>5199</v>
      </c>
      <c r="C4642" s="5">
        <v>2</v>
      </c>
      <c r="D4642" s="4">
        <v>3</v>
      </c>
    </row>
    <row r="4643" spans="1:5" x14ac:dyDescent="0.25">
      <c r="A4643">
        <v>5200</v>
      </c>
      <c r="D4643" s="4">
        <v>3</v>
      </c>
      <c r="E4643" s="3">
        <v>4</v>
      </c>
    </row>
    <row r="4644" spans="1:5" x14ac:dyDescent="0.25">
      <c r="A4644">
        <v>5201</v>
      </c>
      <c r="D4644" s="4">
        <v>3</v>
      </c>
      <c r="E4644" s="3">
        <v>4</v>
      </c>
    </row>
    <row r="4645" spans="1:5" x14ac:dyDescent="0.25">
      <c r="A4645">
        <v>5202</v>
      </c>
      <c r="D4645" s="4">
        <v>3</v>
      </c>
      <c r="E4645" s="3">
        <v>4</v>
      </c>
    </row>
    <row r="4646" spans="1:5" x14ac:dyDescent="0.25">
      <c r="A4646">
        <v>5203</v>
      </c>
      <c r="D4646" s="4">
        <v>3</v>
      </c>
      <c r="E4646" s="3">
        <v>4</v>
      </c>
    </row>
    <row r="4647" spans="1:5" x14ac:dyDescent="0.25">
      <c r="A4647">
        <v>5204</v>
      </c>
      <c r="D4647" s="4">
        <v>3</v>
      </c>
      <c r="E4647" s="3">
        <v>4</v>
      </c>
    </row>
    <row r="4648" spans="1:5" x14ac:dyDescent="0.25">
      <c r="A4648">
        <v>5205</v>
      </c>
      <c r="D4648" s="4">
        <v>3</v>
      </c>
      <c r="E4648" s="3">
        <v>4</v>
      </c>
    </row>
    <row r="4649" spans="1:5" x14ac:dyDescent="0.25">
      <c r="A4649">
        <v>5206</v>
      </c>
      <c r="D4649" s="4">
        <v>3</v>
      </c>
      <c r="E4649" s="3">
        <v>4</v>
      </c>
    </row>
    <row r="4650" spans="1:5" x14ac:dyDescent="0.25">
      <c r="A4650">
        <v>5207</v>
      </c>
      <c r="B4650" s="2">
        <v>1</v>
      </c>
      <c r="E4650" s="3">
        <v>4</v>
      </c>
    </row>
    <row r="4651" spans="1:5" x14ac:dyDescent="0.25">
      <c r="A4651">
        <v>5208</v>
      </c>
      <c r="B4651" s="2">
        <v>1</v>
      </c>
      <c r="E4651" s="3">
        <v>4</v>
      </c>
    </row>
    <row r="4652" spans="1:5" x14ac:dyDescent="0.25">
      <c r="A4652">
        <v>5209</v>
      </c>
      <c r="B4652" s="2">
        <v>1</v>
      </c>
    </row>
    <row r="4653" spans="1:5" x14ac:dyDescent="0.25">
      <c r="A4653">
        <v>5210</v>
      </c>
      <c r="B4653" s="2">
        <v>1</v>
      </c>
    </row>
    <row r="4654" spans="1:5" x14ac:dyDescent="0.25">
      <c r="A4654">
        <v>5211</v>
      </c>
      <c r="B4654" s="2">
        <v>1</v>
      </c>
    </row>
    <row r="4655" spans="1:5" x14ac:dyDescent="0.25">
      <c r="A4655">
        <v>5212</v>
      </c>
      <c r="B4655" s="2">
        <v>1</v>
      </c>
    </row>
    <row r="4656" spans="1:5" x14ac:dyDescent="0.25">
      <c r="A4656">
        <v>5213</v>
      </c>
      <c r="B4656" s="2">
        <v>1</v>
      </c>
    </row>
    <row r="4657" spans="1:5" x14ac:dyDescent="0.25">
      <c r="A4657">
        <v>5214</v>
      </c>
      <c r="B4657" s="2">
        <v>1</v>
      </c>
      <c r="C4657" s="5">
        <v>2</v>
      </c>
    </row>
    <row r="4658" spans="1:5" x14ac:dyDescent="0.25">
      <c r="A4658">
        <v>5215</v>
      </c>
      <c r="B4658" s="2">
        <v>1</v>
      </c>
      <c r="C4658" s="5">
        <v>2</v>
      </c>
    </row>
    <row r="4659" spans="1:5" x14ac:dyDescent="0.25">
      <c r="A4659">
        <v>5216</v>
      </c>
      <c r="B4659" s="2">
        <v>1</v>
      </c>
      <c r="C4659" s="5">
        <v>2</v>
      </c>
    </row>
    <row r="4660" spans="1:5" x14ac:dyDescent="0.25">
      <c r="A4660">
        <v>5217</v>
      </c>
      <c r="B4660" s="2">
        <v>1</v>
      </c>
      <c r="C4660" s="5">
        <v>2</v>
      </c>
    </row>
    <row r="4661" spans="1:5" x14ac:dyDescent="0.25">
      <c r="A4661">
        <v>5218</v>
      </c>
      <c r="B4661" s="2">
        <v>1</v>
      </c>
      <c r="C4661" s="5">
        <v>2</v>
      </c>
    </row>
    <row r="4662" spans="1:5" x14ac:dyDescent="0.25">
      <c r="A4662">
        <v>5219</v>
      </c>
      <c r="C4662" s="5">
        <v>2</v>
      </c>
    </row>
    <row r="4663" spans="1:5" x14ac:dyDescent="0.25">
      <c r="A4663">
        <v>5220</v>
      </c>
      <c r="C4663" s="5">
        <v>2</v>
      </c>
    </row>
    <row r="4664" spans="1:5" x14ac:dyDescent="0.25">
      <c r="A4664">
        <v>5221</v>
      </c>
      <c r="C4664" s="5">
        <v>2</v>
      </c>
      <c r="D4664" s="4">
        <v>3</v>
      </c>
    </row>
    <row r="4665" spans="1:5" x14ac:dyDescent="0.25">
      <c r="A4665">
        <v>5222</v>
      </c>
      <c r="C4665" s="5">
        <v>2</v>
      </c>
      <c r="D4665" s="4">
        <v>3</v>
      </c>
    </row>
    <row r="4666" spans="1:5" x14ac:dyDescent="0.25">
      <c r="A4666">
        <v>5223</v>
      </c>
      <c r="D4666" s="4">
        <v>3</v>
      </c>
      <c r="E4666" s="3">
        <v>4</v>
      </c>
    </row>
    <row r="4667" spans="1:5" x14ac:dyDescent="0.25">
      <c r="A4667">
        <v>5224</v>
      </c>
      <c r="D4667" s="4">
        <v>3</v>
      </c>
      <c r="E4667" s="3">
        <v>4</v>
      </c>
    </row>
    <row r="4668" spans="1:5" x14ac:dyDescent="0.25">
      <c r="A4668">
        <v>5225</v>
      </c>
      <c r="D4668" s="4">
        <v>3</v>
      </c>
      <c r="E4668" s="3">
        <v>4</v>
      </c>
    </row>
    <row r="4669" spans="1:5" x14ac:dyDescent="0.25">
      <c r="A4669">
        <v>5226</v>
      </c>
      <c r="D4669" s="4">
        <v>3</v>
      </c>
      <c r="E4669" s="3">
        <v>4</v>
      </c>
    </row>
    <row r="4670" spans="1:5" x14ac:dyDescent="0.25">
      <c r="A4670">
        <v>5227</v>
      </c>
      <c r="D4670" s="4">
        <v>3</v>
      </c>
      <c r="E4670" s="3">
        <v>4</v>
      </c>
    </row>
    <row r="4671" spans="1:5" x14ac:dyDescent="0.25">
      <c r="A4671">
        <v>5228</v>
      </c>
      <c r="D4671" s="4">
        <v>3</v>
      </c>
      <c r="E4671" s="3">
        <v>4</v>
      </c>
    </row>
    <row r="4672" spans="1:5" x14ac:dyDescent="0.25">
      <c r="A4672">
        <v>5229</v>
      </c>
      <c r="D4672" s="4">
        <v>3</v>
      </c>
      <c r="E4672" s="3">
        <v>4</v>
      </c>
    </row>
    <row r="4673" spans="1:5" x14ac:dyDescent="0.25">
      <c r="A4673">
        <v>5230</v>
      </c>
      <c r="D4673" s="4">
        <v>3</v>
      </c>
      <c r="E4673" s="3">
        <v>4</v>
      </c>
    </row>
    <row r="4674" spans="1:5" x14ac:dyDescent="0.25">
      <c r="A4674">
        <v>5231</v>
      </c>
      <c r="D4674" s="4">
        <v>3</v>
      </c>
      <c r="E4674" s="3">
        <v>4</v>
      </c>
    </row>
    <row r="4675" spans="1:5" x14ac:dyDescent="0.25">
      <c r="A4675">
        <v>5232</v>
      </c>
      <c r="E4675" s="3">
        <v>4</v>
      </c>
    </row>
    <row r="4676" spans="1:5" x14ac:dyDescent="0.25">
      <c r="A4676">
        <v>5233</v>
      </c>
      <c r="E4676" s="3">
        <v>4</v>
      </c>
    </row>
    <row r="4677" spans="1:5" x14ac:dyDescent="0.25">
      <c r="A4677">
        <v>5234</v>
      </c>
      <c r="B4677" s="2">
        <v>1</v>
      </c>
    </row>
    <row r="4678" spans="1:5" x14ac:dyDescent="0.25">
      <c r="A4678">
        <v>5235</v>
      </c>
      <c r="B4678" s="2">
        <v>1</v>
      </c>
    </row>
    <row r="4679" spans="1:5" x14ac:dyDescent="0.25">
      <c r="A4679">
        <v>5236</v>
      </c>
      <c r="B4679" s="2">
        <v>1</v>
      </c>
    </row>
    <row r="4680" spans="1:5" x14ac:dyDescent="0.25">
      <c r="A4680">
        <v>5237</v>
      </c>
      <c r="B4680" s="2">
        <v>1</v>
      </c>
    </row>
    <row r="4681" spans="1:5" x14ac:dyDescent="0.25">
      <c r="A4681">
        <v>5238</v>
      </c>
      <c r="B4681" s="2">
        <v>1</v>
      </c>
    </row>
    <row r="4682" spans="1:5" x14ac:dyDescent="0.25">
      <c r="A4682">
        <v>5239</v>
      </c>
      <c r="B4682" s="2">
        <v>1</v>
      </c>
      <c r="C4682" s="5">
        <v>2</v>
      </c>
    </row>
    <row r="4683" spans="1:5" x14ac:dyDescent="0.25">
      <c r="A4683">
        <v>5240</v>
      </c>
      <c r="B4683" s="2">
        <v>1</v>
      </c>
      <c r="C4683" s="5">
        <v>2</v>
      </c>
    </row>
    <row r="4684" spans="1:5" x14ac:dyDescent="0.25">
      <c r="A4684">
        <v>5241</v>
      </c>
      <c r="B4684" s="2">
        <v>1</v>
      </c>
      <c r="C4684" s="5">
        <v>2</v>
      </c>
    </row>
    <row r="4685" spans="1:5" x14ac:dyDescent="0.25">
      <c r="A4685">
        <v>5242</v>
      </c>
      <c r="B4685" s="2">
        <v>1</v>
      </c>
      <c r="C4685" s="5">
        <v>2</v>
      </c>
    </row>
    <row r="4686" spans="1:5" x14ac:dyDescent="0.25">
      <c r="A4686">
        <v>5243</v>
      </c>
      <c r="B4686" s="2">
        <v>1</v>
      </c>
      <c r="C4686" s="5">
        <v>2</v>
      </c>
    </row>
    <row r="4687" spans="1:5" x14ac:dyDescent="0.25">
      <c r="A4687">
        <v>5244</v>
      </c>
      <c r="C4687" s="5">
        <v>2</v>
      </c>
    </row>
    <row r="4688" spans="1:5" x14ac:dyDescent="0.25">
      <c r="A4688">
        <v>5245</v>
      </c>
      <c r="C4688" s="5">
        <v>2</v>
      </c>
    </row>
    <row r="4689" spans="1:5" x14ac:dyDescent="0.25">
      <c r="A4689">
        <v>5246</v>
      </c>
      <c r="C4689" s="5">
        <v>2</v>
      </c>
    </row>
    <row r="4690" spans="1:5" x14ac:dyDescent="0.25">
      <c r="A4690">
        <v>5247</v>
      </c>
      <c r="C4690" s="5">
        <v>2</v>
      </c>
      <c r="D4690" s="4">
        <v>3</v>
      </c>
    </row>
    <row r="4691" spans="1:5" x14ac:dyDescent="0.25">
      <c r="A4691">
        <v>5248</v>
      </c>
      <c r="D4691" s="4">
        <v>3</v>
      </c>
      <c r="E4691" s="3">
        <v>4</v>
      </c>
    </row>
    <row r="4692" spans="1:5" x14ac:dyDescent="0.25">
      <c r="A4692">
        <v>5249</v>
      </c>
      <c r="D4692" s="4">
        <v>3</v>
      </c>
      <c r="E4692" s="3">
        <v>4</v>
      </c>
    </row>
    <row r="4693" spans="1:5" x14ac:dyDescent="0.25">
      <c r="A4693">
        <v>5250</v>
      </c>
      <c r="D4693" s="4">
        <v>3</v>
      </c>
      <c r="E4693" s="3">
        <v>4</v>
      </c>
    </row>
    <row r="4694" spans="1:5" x14ac:dyDescent="0.25">
      <c r="A4694">
        <v>5251</v>
      </c>
      <c r="D4694" s="4">
        <v>3</v>
      </c>
      <c r="E4694" s="3">
        <v>4</v>
      </c>
    </row>
    <row r="4695" spans="1:5" x14ac:dyDescent="0.25">
      <c r="A4695">
        <v>5252</v>
      </c>
      <c r="D4695" s="4">
        <v>3</v>
      </c>
      <c r="E4695" s="3">
        <v>4</v>
      </c>
    </row>
    <row r="4696" spans="1:5" x14ac:dyDescent="0.25">
      <c r="A4696">
        <v>5253</v>
      </c>
      <c r="D4696" s="4">
        <v>3</v>
      </c>
      <c r="E4696" s="3">
        <v>4</v>
      </c>
    </row>
    <row r="4697" spans="1:5" x14ac:dyDescent="0.25">
      <c r="A4697">
        <v>5254</v>
      </c>
      <c r="D4697" s="4">
        <v>3</v>
      </c>
      <c r="E4697" s="3">
        <v>4</v>
      </c>
    </row>
    <row r="4698" spans="1:5" x14ac:dyDescent="0.25">
      <c r="A4698">
        <v>5255</v>
      </c>
      <c r="D4698" s="4">
        <v>3</v>
      </c>
      <c r="E4698" s="3">
        <v>4</v>
      </c>
    </row>
    <row r="4699" spans="1:5" x14ac:dyDescent="0.25">
      <c r="A4699">
        <v>5256</v>
      </c>
      <c r="D4699" s="4">
        <v>3</v>
      </c>
      <c r="E4699" s="3">
        <v>4</v>
      </c>
    </row>
    <row r="4700" spans="1:5" x14ac:dyDescent="0.25">
      <c r="A4700">
        <v>5257</v>
      </c>
      <c r="E4700" s="3">
        <v>4</v>
      </c>
    </row>
    <row r="4701" spans="1:5" x14ac:dyDescent="0.25">
      <c r="A4701">
        <v>5258</v>
      </c>
      <c r="B4701" s="2">
        <v>1</v>
      </c>
      <c r="E4701" s="3">
        <v>4</v>
      </c>
    </row>
    <row r="4702" spans="1:5" x14ac:dyDescent="0.25">
      <c r="A4702">
        <v>5259</v>
      </c>
      <c r="B4702" s="2">
        <v>1</v>
      </c>
    </row>
    <row r="4703" spans="1:5" x14ac:dyDescent="0.25">
      <c r="A4703">
        <v>5260</v>
      </c>
      <c r="B4703" s="2">
        <v>1</v>
      </c>
    </row>
    <row r="4704" spans="1:5" x14ac:dyDescent="0.25">
      <c r="A4704">
        <v>5261</v>
      </c>
      <c r="B4704" s="2">
        <v>1</v>
      </c>
    </row>
    <row r="4705" spans="1:5" x14ac:dyDescent="0.25">
      <c r="A4705">
        <v>5262</v>
      </c>
      <c r="B4705" s="2">
        <v>1</v>
      </c>
    </row>
    <row r="4706" spans="1:5" x14ac:dyDescent="0.25">
      <c r="A4706">
        <v>5263</v>
      </c>
      <c r="B4706" s="2">
        <v>1</v>
      </c>
      <c r="C4706" s="5">
        <v>2</v>
      </c>
    </row>
    <row r="4707" spans="1:5" x14ac:dyDescent="0.25">
      <c r="A4707">
        <v>5264</v>
      </c>
      <c r="B4707" s="2">
        <v>1</v>
      </c>
      <c r="C4707" s="5">
        <v>2</v>
      </c>
    </row>
    <row r="4708" spans="1:5" x14ac:dyDescent="0.25">
      <c r="A4708">
        <v>5265</v>
      </c>
      <c r="B4708" s="2">
        <v>1</v>
      </c>
      <c r="C4708" s="5">
        <v>2</v>
      </c>
    </row>
    <row r="4709" spans="1:5" x14ac:dyDescent="0.25">
      <c r="A4709">
        <v>5266</v>
      </c>
      <c r="B4709" s="2">
        <v>1</v>
      </c>
      <c r="C4709" s="5">
        <v>2</v>
      </c>
    </row>
    <row r="4710" spans="1:5" x14ac:dyDescent="0.25">
      <c r="A4710">
        <v>5267</v>
      </c>
      <c r="B4710" s="2">
        <v>1</v>
      </c>
      <c r="C4710" s="5">
        <v>2</v>
      </c>
    </row>
    <row r="4711" spans="1:5" x14ac:dyDescent="0.25">
      <c r="A4711">
        <v>5268</v>
      </c>
      <c r="B4711" s="2">
        <v>1</v>
      </c>
      <c r="C4711" s="5">
        <v>2</v>
      </c>
    </row>
    <row r="4712" spans="1:5" x14ac:dyDescent="0.25">
      <c r="A4712">
        <v>5269</v>
      </c>
      <c r="C4712" s="5">
        <v>2</v>
      </c>
    </row>
    <row r="4713" spans="1:5" x14ac:dyDescent="0.25">
      <c r="A4713">
        <v>5270</v>
      </c>
      <c r="C4713" s="5">
        <v>2</v>
      </c>
    </row>
    <row r="4714" spans="1:5" x14ac:dyDescent="0.25">
      <c r="A4714">
        <v>5271</v>
      </c>
      <c r="C4714" s="5">
        <v>2</v>
      </c>
    </row>
    <row r="4715" spans="1:5" x14ac:dyDescent="0.25">
      <c r="A4715">
        <v>5272</v>
      </c>
      <c r="D4715" s="4">
        <v>3</v>
      </c>
    </row>
    <row r="4716" spans="1:5" x14ac:dyDescent="0.25">
      <c r="A4716">
        <v>5273</v>
      </c>
      <c r="D4716" s="4">
        <v>3</v>
      </c>
      <c r="E4716" s="3">
        <v>4</v>
      </c>
    </row>
    <row r="4717" spans="1:5" x14ac:dyDescent="0.25">
      <c r="A4717">
        <v>5274</v>
      </c>
      <c r="D4717" s="4">
        <v>3</v>
      </c>
      <c r="E4717" s="3">
        <v>4</v>
      </c>
    </row>
    <row r="4718" spans="1:5" x14ac:dyDescent="0.25">
      <c r="A4718">
        <v>5275</v>
      </c>
      <c r="D4718" s="4">
        <v>3</v>
      </c>
      <c r="E4718" s="3">
        <v>4</v>
      </c>
    </row>
    <row r="4719" spans="1:5" x14ac:dyDescent="0.25">
      <c r="A4719">
        <v>5276</v>
      </c>
      <c r="D4719" s="4">
        <v>3</v>
      </c>
      <c r="E4719" s="3">
        <v>4</v>
      </c>
    </row>
    <row r="4720" spans="1:5" x14ac:dyDescent="0.25">
      <c r="A4720">
        <v>5277</v>
      </c>
      <c r="D4720" s="4">
        <v>3</v>
      </c>
      <c r="E4720" s="3">
        <v>4</v>
      </c>
    </row>
    <row r="4721" spans="1:5" x14ac:dyDescent="0.25">
      <c r="A4721">
        <v>5278</v>
      </c>
      <c r="D4721" s="4">
        <v>3</v>
      </c>
      <c r="E4721" s="3">
        <v>4</v>
      </c>
    </row>
    <row r="4722" spans="1:5" x14ac:dyDescent="0.25">
      <c r="A4722">
        <v>5279</v>
      </c>
      <c r="D4722" s="4">
        <v>3</v>
      </c>
      <c r="E4722" s="3">
        <v>4</v>
      </c>
    </row>
    <row r="4723" spans="1:5" x14ac:dyDescent="0.25">
      <c r="A4723">
        <v>5280</v>
      </c>
      <c r="B4723" s="2">
        <v>1</v>
      </c>
      <c r="D4723" s="4">
        <v>3</v>
      </c>
      <c r="E4723" s="3">
        <v>4</v>
      </c>
    </row>
    <row r="4724" spans="1:5" x14ac:dyDescent="0.25">
      <c r="A4724">
        <v>5281</v>
      </c>
      <c r="B4724" s="2">
        <v>1</v>
      </c>
      <c r="D4724" s="4">
        <v>3</v>
      </c>
      <c r="E4724" s="3">
        <v>4</v>
      </c>
    </row>
    <row r="4725" spans="1:5" x14ac:dyDescent="0.25">
      <c r="A4725">
        <v>5282</v>
      </c>
      <c r="B4725" s="2">
        <v>1</v>
      </c>
      <c r="D4725" s="4">
        <v>3</v>
      </c>
      <c r="E4725" s="3">
        <v>4</v>
      </c>
    </row>
    <row r="4726" spans="1:5" x14ac:dyDescent="0.25">
      <c r="A4726">
        <v>5283</v>
      </c>
      <c r="B4726" s="2">
        <v>1</v>
      </c>
      <c r="E4726" s="3">
        <v>4</v>
      </c>
    </row>
    <row r="4727" spans="1:5" x14ac:dyDescent="0.25">
      <c r="A4727">
        <v>5284</v>
      </c>
      <c r="B4727" s="2">
        <v>1</v>
      </c>
    </row>
    <row r="4728" spans="1:5" x14ac:dyDescent="0.25">
      <c r="A4728">
        <v>5285</v>
      </c>
      <c r="B4728" s="2">
        <v>1</v>
      </c>
    </row>
    <row r="4729" spans="1:5" x14ac:dyDescent="0.25">
      <c r="A4729">
        <v>5286</v>
      </c>
      <c r="B4729" s="2">
        <v>1</v>
      </c>
    </row>
    <row r="4730" spans="1:5" x14ac:dyDescent="0.25">
      <c r="A4730">
        <v>5287</v>
      </c>
      <c r="B4730" s="2">
        <v>1</v>
      </c>
    </row>
    <row r="4731" spans="1:5" x14ac:dyDescent="0.25">
      <c r="A4731">
        <v>5288</v>
      </c>
      <c r="B4731" s="2">
        <v>1</v>
      </c>
    </row>
    <row r="4732" spans="1:5" x14ac:dyDescent="0.25">
      <c r="A4732">
        <v>5289</v>
      </c>
      <c r="B4732" s="2">
        <v>1</v>
      </c>
      <c r="C4732" s="5">
        <v>2</v>
      </c>
    </row>
    <row r="4733" spans="1:5" x14ac:dyDescent="0.25">
      <c r="A4733">
        <v>5290</v>
      </c>
      <c r="B4733" s="2">
        <v>1</v>
      </c>
      <c r="C4733" s="5">
        <v>2</v>
      </c>
    </row>
    <row r="4734" spans="1:5" x14ac:dyDescent="0.25">
      <c r="A4734">
        <v>5291</v>
      </c>
      <c r="B4734" s="2">
        <v>1</v>
      </c>
      <c r="C4734" s="5">
        <v>2</v>
      </c>
    </row>
    <row r="4735" spans="1:5" x14ac:dyDescent="0.25">
      <c r="A4735">
        <v>5292</v>
      </c>
      <c r="B4735" s="2">
        <v>1</v>
      </c>
      <c r="C4735" s="5">
        <v>2</v>
      </c>
    </row>
    <row r="4736" spans="1:5" x14ac:dyDescent="0.25">
      <c r="A4736">
        <v>5293</v>
      </c>
      <c r="C4736" s="5">
        <v>2</v>
      </c>
    </row>
    <row r="4737" spans="1:5" x14ac:dyDescent="0.25">
      <c r="A4737">
        <v>5294</v>
      </c>
      <c r="C4737" s="5">
        <v>2</v>
      </c>
    </row>
    <row r="4738" spans="1:5" x14ac:dyDescent="0.25">
      <c r="A4738">
        <v>5295</v>
      </c>
      <c r="C4738" s="5">
        <v>2</v>
      </c>
      <c r="D4738" s="4">
        <v>3</v>
      </c>
    </row>
    <row r="4739" spans="1:5" x14ac:dyDescent="0.25">
      <c r="A4739">
        <v>5296</v>
      </c>
      <c r="C4739" s="5">
        <v>2</v>
      </c>
      <c r="D4739" s="4">
        <v>3</v>
      </c>
    </row>
    <row r="4740" spans="1:5" x14ac:dyDescent="0.25">
      <c r="A4740">
        <v>5297</v>
      </c>
      <c r="C4740" s="5">
        <v>2</v>
      </c>
      <c r="D4740" s="4">
        <v>3</v>
      </c>
    </row>
    <row r="4741" spans="1:5" x14ac:dyDescent="0.25">
      <c r="A4741">
        <v>5298</v>
      </c>
      <c r="D4741" s="4">
        <v>3</v>
      </c>
      <c r="E4741" s="3">
        <v>4</v>
      </c>
    </row>
    <row r="4742" spans="1:5" x14ac:dyDescent="0.25">
      <c r="A4742">
        <v>5299</v>
      </c>
      <c r="D4742" s="4">
        <v>3</v>
      </c>
      <c r="E4742" s="3">
        <v>4</v>
      </c>
    </row>
    <row r="4743" spans="1:5" x14ac:dyDescent="0.25">
      <c r="A4743">
        <v>5300</v>
      </c>
      <c r="D4743" s="4">
        <v>3</v>
      </c>
      <c r="E4743" s="3">
        <v>4</v>
      </c>
    </row>
    <row r="4744" spans="1:5" x14ac:dyDescent="0.25">
      <c r="A4744">
        <v>5301</v>
      </c>
      <c r="D4744" s="4">
        <v>3</v>
      </c>
      <c r="E4744" s="3">
        <v>4</v>
      </c>
    </row>
    <row r="4745" spans="1:5" x14ac:dyDescent="0.25">
      <c r="A4745">
        <v>5302</v>
      </c>
      <c r="D4745" s="4">
        <v>3</v>
      </c>
      <c r="E4745" s="3">
        <v>4</v>
      </c>
    </row>
    <row r="4746" spans="1:5" x14ac:dyDescent="0.25">
      <c r="A4746">
        <v>5303</v>
      </c>
      <c r="D4746" s="4">
        <v>3</v>
      </c>
      <c r="E4746" s="3">
        <v>4</v>
      </c>
    </row>
    <row r="4747" spans="1:5" x14ac:dyDescent="0.25">
      <c r="A4747">
        <v>5304</v>
      </c>
      <c r="D4747" s="4">
        <v>3</v>
      </c>
      <c r="E4747" s="3">
        <v>4</v>
      </c>
    </row>
    <row r="4748" spans="1:5" x14ac:dyDescent="0.25">
      <c r="A4748">
        <v>5305</v>
      </c>
      <c r="B4748" s="2">
        <v>1</v>
      </c>
      <c r="D4748" s="4">
        <v>3</v>
      </c>
      <c r="E4748" s="3">
        <v>4</v>
      </c>
    </row>
    <row r="4749" spans="1:5" x14ac:dyDescent="0.25">
      <c r="A4749">
        <v>5306</v>
      </c>
      <c r="B4749" s="2">
        <v>1</v>
      </c>
      <c r="E4749" s="3">
        <v>4</v>
      </c>
    </row>
    <row r="4750" spans="1:5" x14ac:dyDescent="0.25">
      <c r="A4750">
        <v>5307</v>
      </c>
      <c r="B4750" s="2">
        <v>1</v>
      </c>
      <c r="E4750" s="3">
        <v>4</v>
      </c>
    </row>
    <row r="4751" spans="1:5" x14ac:dyDescent="0.25">
      <c r="A4751">
        <v>5308</v>
      </c>
      <c r="B4751" s="2">
        <v>1</v>
      </c>
      <c r="E4751" s="3">
        <v>4</v>
      </c>
    </row>
    <row r="4752" spans="1:5" x14ac:dyDescent="0.25">
      <c r="A4752">
        <v>5309</v>
      </c>
      <c r="B4752" s="2">
        <v>1</v>
      </c>
      <c r="E4752" s="3">
        <v>4</v>
      </c>
    </row>
    <row r="4753" spans="1:5" x14ac:dyDescent="0.25">
      <c r="A4753">
        <v>5310</v>
      </c>
      <c r="B4753" s="2">
        <v>1</v>
      </c>
      <c r="E4753" s="3">
        <v>4</v>
      </c>
    </row>
    <row r="4754" spans="1:5" x14ac:dyDescent="0.25">
      <c r="A4754">
        <v>5311</v>
      </c>
      <c r="B4754" s="2">
        <v>1</v>
      </c>
    </row>
    <row r="4755" spans="1:5" x14ac:dyDescent="0.25">
      <c r="A4755">
        <v>5312</v>
      </c>
      <c r="B4755" s="2">
        <v>1</v>
      </c>
    </row>
    <row r="4756" spans="1:5" x14ac:dyDescent="0.25">
      <c r="A4756">
        <v>5313</v>
      </c>
      <c r="B4756" s="2">
        <v>1</v>
      </c>
    </row>
    <row r="4757" spans="1:5" x14ac:dyDescent="0.25">
      <c r="A4757">
        <v>5314</v>
      </c>
      <c r="B4757" s="2">
        <v>1</v>
      </c>
    </row>
    <row r="4758" spans="1:5" x14ac:dyDescent="0.25">
      <c r="A4758">
        <v>5315</v>
      </c>
      <c r="B4758" s="2">
        <v>1</v>
      </c>
      <c r="C4758" s="5">
        <v>2</v>
      </c>
    </row>
    <row r="4759" spans="1:5" x14ac:dyDescent="0.25">
      <c r="A4759">
        <v>5316</v>
      </c>
      <c r="B4759" s="2">
        <v>1</v>
      </c>
      <c r="C4759" s="5">
        <v>2</v>
      </c>
    </row>
    <row r="4760" spans="1:5" x14ac:dyDescent="0.25">
      <c r="A4760">
        <v>5317</v>
      </c>
      <c r="B4760" s="2">
        <v>1</v>
      </c>
      <c r="C4760" s="5">
        <v>2</v>
      </c>
    </row>
    <row r="4761" spans="1:5" x14ac:dyDescent="0.25">
      <c r="A4761">
        <v>5318</v>
      </c>
      <c r="C4761" s="5">
        <v>2</v>
      </c>
    </row>
    <row r="4762" spans="1:5" x14ac:dyDescent="0.25">
      <c r="A4762">
        <v>5319</v>
      </c>
      <c r="C4762" s="5">
        <v>2</v>
      </c>
    </row>
    <row r="4763" spans="1:5" x14ac:dyDescent="0.25">
      <c r="A4763">
        <v>5320</v>
      </c>
      <c r="C4763" s="5">
        <v>2</v>
      </c>
      <c r="D4763" s="4">
        <v>3</v>
      </c>
    </row>
    <row r="4764" spans="1:5" x14ac:dyDescent="0.25">
      <c r="A4764">
        <v>5321</v>
      </c>
      <c r="C4764" s="5">
        <v>2</v>
      </c>
      <c r="D4764" s="4">
        <v>3</v>
      </c>
    </row>
    <row r="4765" spans="1:5" x14ac:dyDescent="0.25">
      <c r="A4765">
        <v>5322</v>
      </c>
      <c r="C4765" s="5">
        <v>2</v>
      </c>
      <c r="D4765" s="4">
        <v>3</v>
      </c>
    </row>
    <row r="4766" spans="1:5" x14ac:dyDescent="0.25">
      <c r="A4766">
        <v>5323</v>
      </c>
      <c r="C4766" s="5">
        <v>2</v>
      </c>
      <c r="D4766" s="4">
        <v>3</v>
      </c>
    </row>
    <row r="4767" spans="1:5" x14ac:dyDescent="0.25">
      <c r="A4767">
        <v>5324</v>
      </c>
      <c r="C4767" s="5">
        <v>2</v>
      </c>
      <c r="D4767" s="4">
        <v>3</v>
      </c>
    </row>
    <row r="4768" spans="1:5" x14ac:dyDescent="0.25">
      <c r="A4768">
        <v>5325</v>
      </c>
      <c r="C4768" s="5">
        <v>2</v>
      </c>
      <c r="D4768" s="4">
        <v>3</v>
      </c>
      <c r="E4768" s="3">
        <v>4</v>
      </c>
    </row>
    <row r="4769" spans="1:6" x14ac:dyDescent="0.25">
      <c r="A4769">
        <v>5326</v>
      </c>
      <c r="D4769" s="4">
        <v>3</v>
      </c>
      <c r="E4769" s="3">
        <v>4</v>
      </c>
    </row>
    <row r="4770" spans="1:6" x14ac:dyDescent="0.25">
      <c r="A4770">
        <v>5327</v>
      </c>
      <c r="D4770" s="4">
        <v>3</v>
      </c>
      <c r="E4770" s="3">
        <v>4</v>
      </c>
    </row>
    <row r="4771" spans="1:6" x14ac:dyDescent="0.25">
      <c r="A4771">
        <v>5328</v>
      </c>
      <c r="D4771" s="4">
        <v>3</v>
      </c>
      <c r="E4771" s="3">
        <v>4</v>
      </c>
    </row>
    <row r="4772" spans="1:6" x14ac:dyDescent="0.25">
      <c r="A4772">
        <v>5329</v>
      </c>
      <c r="D4772" s="4">
        <v>3</v>
      </c>
      <c r="E4772" s="3">
        <v>4</v>
      </c>
    </row>
    <row r="4773" spans="1:6" x14ac:dyDescent="0.25">
      <c r="A4773">
        <v>5330</v>
      </c>
      <c r="B4773" s="2">
        <v>1</v>
      </c>
      <c r="D4773" s="4">
        <v>3</v>
      </c>
      <c r="E4773" s="3">
        <v>4</v>
      </c>
    </row>
    <row r="4774" spans="1:6" x14ac:dyDescent="0.25">
      <c r="A4774">
        <v>5331</v>
      </c>
      <c r="B4774" s="2">
        <v>1</v>
      </c>
      <c r="D4774" s="4">
        <v>3</v>
      </c>
      <c r="E4774" s="3">
        <v>4</v>
      </c>
    </row>
    <row r="4775" spans="1:6" x14ac:dyDescent="0.25">
      <c r="A4775">
        <v>5332</v>
      </c>
      <c r="B4775" s="2">
        <v>1</v>
      </c>
      <c r="D4775" s="4">
        <v>3</v>
      </c>
      <c r="E4775" s="3">
        <v>4</v>
      </c>
    </row>
    <row r="4776" spans="1:6" x14ac:dyDescent="0.25">
      <c r="A4776">
        <v>5333</v>
      </c>
      <c r="B4776" s="2">
        <v>1</v>
      </c>
      <c r="E4776" s="3">
        <v>4</v>
      </c>
    </row>
    <row r="4777" spans="1:6" x14ac:dyDescent="0.25">
      <c r="A4777">
        <v>5334</v>
      </c>
      <c r="B4777" s="2">
        <v>1</v>
      </c>
      <c r="E4777" s="3">
        <v>4</v>
      </c>
      <c r="F4777" t="s">
        <v>22</v>
      </c>
    </row>
    <row r="4778" spans="1:6" x14ac:dyDescent="0.25">
      <c r="A4778">
        <v>5363</v>
      </c>
    </row>
    <row r="4779" spans="1:6" x14ac:dyDescent="0.25">
      <c r="A4779">
        <v>5364</v>
      </c>
    </row>
    <row r="4780" spans="1:6" x14ac:dyDescent="0.25">
      <c r="A4780">
        <v>5365</v>
      </c>
      <c r="F4780" t="s">
        <v>22</v>
      </c>
    </row>
    <row r="4781" spans="1:6" x14ac:dyDescent="0.25">
      <c r="A4781">
        <v>5366</v>
      </c>
      <c r="B4781" s="2">
        <v>1</v>
      </c>
    </row>
    <row r="4782" spans="1:6" x14ac:dyDescent="0.25">
      <c r="A4782">
        <v>5367</v>
      </c>
      <c r="B4782" s="2">
        <v>1</v>
      </c>
    </row>
    <row r="4783" spans="1:6" x14ac:dyDescent="0.25">
      <c r="A4783">
        <v>5368</v>
      </c>
      <c r="B4783" s="2">
        <v>1</v>
      </c>
    </row>
    <row r="4784" spans="1:6" x14ac:dyDescent="0.25">
      <c r="A4784">
        <v>5369</v>
      </c>
      <c r="B4784" s="2">
        <v>1</v>
      </c>
      <c r="E4784" s="3">
        <v>4</v>
      </c>
    </row>
    <row r="4785" spans="1:5" x14ac:dyDescent="0.25">
      <c r="A4785">
        <v>5370</v>
      </c>
      <c r="B4785" s="2">
        <v>1</v>
      </c>
      <c r="E4785" s="3">
        <v>4</v>
      </c>
    </row>
    <row r="4786" spans="1:5" x14ac:dyDescent="0.25">
      <c r="A4786">
        <v>5371</v>
      </c>
      <c r="B4786" s="2">
        <v>1</v>
      </c>
      <c r="E4786" s="3">
        <v>4</v>
      </c>
    </row>
    <row r="4787" spans="1:5" x14ac:dyDescent="0.25">
      <c r="A4787">
        <v>5372</v>
      </c>
      <c r="B4787" s="2">
        <v>1</v>
      </c>
      <c r="E4787" s="3">
        <v>4</v>
      </c>
    </row>
    <row r="4788" spans="1:5" x14ac:dyDescent="0.25">
      <c r="A4788">
        <v>5373</v>
      </c>
      <c r="B4788" s="2">
        <v>1</v>
      </c>
      <c r="E4788" s="3">
        <v>4</v>
      </c>
    </row>
    <row r="4789" spans="1:5" x14ac:dyDescent="0.25">
      <c r="A4789">
        <v>5374</v>
      </c>
      <c r="B4789" s="2">
        <v>1</v>
      </c>
      <c r="E4789" s="3">
        <v>4</v>
      </c>
    </row>
    <row r="4790" spans="1:5" x14ac:dyDescent="0.25">
      <c r="A4790">
        <v>5375</v>
      </c>
      <c r="B4790" s="2">
        <v>1</v>
      </c>
      <c r="E4790" s="3">
        <v>4</v>
      </c>
    </row>
    <row r="4791" spans="1:5" x14ac:dyDescent="0.25">
      <c r="A4791">
        <v>5376</v>
      </c>
      <c r="B4791" s="2">
        <v>1</v>
      </c>
      <c r="E4791" s="3">
        <v>4</v>
      </c>
    </row>
    <row r="4792" spans="1:5" x14ac:dyDescent="0.25">
      <c r="A4792">
        <v>5377</v>
      </c>
      <c r="B4792" s="2">
        <v>1</v>
      </c>
      <c r="E4792" s="3">
        <v>4</v>
      </c>
    </row>
    <row r="4793" spans="1:5" x14ac:dyDescent="0.25">
      <c r="A4793">
        <v>5378</v>
      </c>
      <c r="B4793" s="2">
        <v>1</v>
      </c>
      <c r="E4793" s="3">
        <v>4</v>
      </c>
    </row>
    <row r="4794" spans="1:5" x14ac:dyDescent="0.25">
      <c r="A4794">
        <v>5379</v>
      </c>
      <c r="B4794" s="2">
        <v>1</v>
      </c>
      <c r="D4794" s="4">
        <v>3</v>
      </c>
      <c r="E4794" s="3">
        <v>4</v>
      </c>
    </row>
    <row r="4795" spans="1:5" x14ac:dyDescent="0.25">
      <c r="A4795">
        <v>5380</v>
      </c>
      <c r="B4795" s="2">
        <v>1</v>
      </c>
      <c r="D4795" s="4">
        <v>3</v>
      </c>
      <c r="E4795" s="3">
        <v>4</v>
      </c>
    </row>
    <row r="4796" spans="1:5" x14ac:dyDescent="0.25">
      <c r="A4796">
        <v>5381</v>
      </c>
      <c r="B4796" s="2">
        <v>1</v>
      </c>
      <c r="D4796" s="4">
        <v>3</v>
      </c>
      <c r="E4796" s="3">
        <v>4</v>
      </c>
    </row>
    <row r="4797" spans="1:5" x14ac:dyDescent="0.25">
      <c r="A4797">
        <v>5382</v>
      </c>
      <c r="D4797" s="4">
        <v>3</v>
      </c>
      <c r="E4797" s="3">
        <v>4</v>
      </c>
    </row>
    <row r="4798" spans="1:5" x14ac:dyDescent="0.25">
      <c r="A4798">
        <v>5383</v>
      </c>
      <c r="D4798" s="4">
        <v>3</v>
      </c>
      <c r="E4798" s="3">
        <v>4</v>
      </c>
    </row>
    <row r="4799" spans="1:5" x14ac:dyDescent="0.25">
      <c r="A4799">
        <v>5384</v>
      </c>
      <c r="D4799" s="4">
        <v>3</v>
      </c>
      <c r="E4799" s="3">
        <v>4</v>
      </c>
    </row>
    <row r="4800" spans="1:5" x14ac:dyDescent="0.25">
      <c r="A4800">
        <v>5385</v>
      </c>
      <c r="C4800" s="5">
        <v>2</v>
      </c>
      <c r="D4800" s="4">
        <v>3</v>
      </c>
    </row>
    <row r="4801" spans="1:5" x14ac:dyDescent="0.25">
      <c r="A4801">
        <v>5386</v>
      </c>
      <c r="C4801" s="5">
        <v>2</v>
      </c>
      <c r="D4801" s="4">
        <v>3</v>
      </c>
    </row>
    <row r="4802" spans="1:5" x14ac:dyDescent="0.25">
      <c r="A4802">
        <v>5387</v>
      </c>
      <c r="C4802" s="5">
        <v>2</v>
      </c>
      <c r="D4802" s="4">
        <v>3</v>
      </c>
    </row>
    <row r="4803" spans="1:5" x14ac:dyDescent="0.25">
      <c r="A4803">
        <v>5388</v>
      </c>
      <c r="C4803" s="5">
        <v>2</v>
      </c>
      <c r="D4803" s="4">
        <v>3</v>
      </c>
    </row>
    <row r="4804" spans="1:5" x14ac:dyDescent="0.25">
      <c r="A4804">
        <v>5389</v>
      </c>
      <c r="C4804" s="5">
        <v>2</v>
      </c>
      <c r="D4804" s="4">
        <v>3</v>
      </c>
    </row>
    <row r="4805" spans="1:5" x14ac:dyDescent="0.25">
      <c r="A4805">
        <v>5390</v>
      </c>
      <c r="C4805" s="5">
        <v>2</v>
      </c>
      <c r="D4805" s="4">
        <v>3</v>
      </c>
    </row>
    <row r="4806" spans="1:5" x14ac:dyDescent="0.25">
      <c r="A4806">
        <v>5391</v>
      </c>
      <c r="C4806" s="5">
        <v>2</v>
      </c>
      <c r="D4806" s="4">
        <v>3</v>
      </c>
    </row>
    <row r="4807" spans="1:5" x14ac:dyDescent="0.25">
      <c r="A4807">
        <v>5392</v>
      </c>
      <c r="C4807" s="5">
        <v>2</v>
      </c>
      <c r="D4807" s="4">
        <v>3</v>
      </c>
    </row>
    <row r="4808" spans="1:5" x14ac:dyDescent="0.25">
      <c r="A4808">
        <v>5393</v>
      </c>
      <c r="C4808" s="5">
        <v>2</v>
      </c>
      <c r="D4808" s="4">
        <v>3</v>
      </c>
    </row>
    <row r="4809" spans="1:5" x14ac:dyDescent="0.25">
      <c r="A4809">
        <v>5394</v>
      </c>
      <c r="C4809" s="5">
        <v>2</v>
      </c>
    </row>
    <row r="4810" spans="1:5" x14ac:dyDescent="0.25">
      <c r="A4810">
        <v>5395</v>
      </c>
      <c r="C4810" s="5">
        <v>2</v>
      </c>
    </row>
    <row r="4811" spans="1:5" x14ac:dyDescent="0.25">
      <c r="A4811">
        <v>5396</v>
      </c>
      <c r="C4811" s="5">
        <v>2</v>
      </c>
    </row>
    <row r="4812" spans="1:5" x14ac:dyDescent="0.25">
      <c r="A4812">
        <v>5397</v>
      </c>
      <c r="C4812" s="5">
        <v>2</v>
      </c>
    </row>
    <row r="4813" spans="1:5" x14ac:dyDescent="0.25">
      <c r="A4813">
        <v>5398</v>
      </c>
      <c r="C4813" s="5">
        <v>2</v>
      </c>
    </row>
    <row r="4814" spans="1:5" x14ac:dyDescent="0.25">
      <c r="A4814">
        <v>5399</v>
      </c>
      <c r="B4814" s="2">
        <v>1</v>
      </c>
      <c r="C4814" s="5">
        <v>2</v>
      </c>
    </row>
    <row r="4815" spans="1:5" x14ac:dyDescent="0.25">
      <c r="A4815">
        <v>5400</v>
      </c>
      <c r="B4815" s="2">
        <v>1</v>
      </c>
      <c r="C4815" s="5">
        <v>2</v>
      </c>
      <c r="E4815" s="3">
        <v>4</v>
      </c>
    </row>
    <row r="4816" spans="1:5" x14ac:dyDescent="0.25">
      <c r="A4816">
        <v>5401</v>
      </c>
      <c r="B4816" s="2">
        <v>1</v>
      </c>
      <c r="E4816" s="3">
        <v>4</v>
      </c>
    </row>
    <row r="4817" spans="1:5" x14ac:dyDescent="0.25">
      <c r="A4817">
        <v>5402</v>
      </c>
      <c r="B4817" s="2">
        <v>1</v>
      </c>
      <c r="E4817" s="3">
        <v>4</v>
      </c>
    </row>
    <row r="4818" spans="1:5" x14ac:dyDescent="0.25">
      <c r="A4818">
        <v>5403</v>
      </c>
      <c r="B4818" s="2">
        <v>1</v>
      </c>
      <c r="E4818" s="3">
        <v>4</v>
      </c>
    </row>
    <row r="4819" spans="1:5" x14ac:dyDescent="0.25">
      <c r="A4819">
        <v>5404</v>
      </c>
      <c r="B4819" s="2">
        <v>1</v>
      </c>
      <c r="E4819" s="3">
        <v>4</v>
      </c>
    </row>
    <row r="4820" spans="1:5" x14ac:dyDescent="0.25">
      <c r="A4820">
        <v>5405</v>
      </c>
      <c r="B4820" s="2">
        <v>1</v>
      </c>
      <c r="E4820" s="3">
        <v>4</v>
      </c>
    </row>
    <row r="4821" spans="1:5" x14ac:dyDescent="0.25">
      <c r="A4821">
        <v>5406</v>
      </c>
      <c r="B4821" s="2">
        <v>1</v>
      </c>
      <c r="E4821" s="3">
        <v>4</v>
      </c>
    </row>
    <row r="4822" spans="1:5" x14ac:dyDescent="0.25">
      <c r="A4822">
        <v>5407</v>
      </c>
      <c r="B4822" s="2">
        <v>1</v>
      </c>
      <c r="E4822" s="3">
        <v>4</v>
      </c>
    </row>
    <row r="4823" spans="1:5" x14ac:dyDescent="0.25">
      <c r="A4823">
        <v>5408</v>
      </c>
      <c r="B4823" s="2">
        <v>1</v>
      </c>
      <c r="D4823" s="4">
        <v>3</v>
      </c>
      <c r="E4823" s="3">
        <v>4</v>
      </c>
    </row>
    <row r="4824" spans="1:5" x14ac:dyDescent="0.25">
      <c r="A4824">
        <v>5409</v>
      </c>
      <c r="B4824" s="2">
        <v>1</v>
      </c>
      <c r="D4824" s="4">
        <v>3</v>
      </c>
      <c r="E4824" s="3">
        <v>4</v>
      </c>
    </row>
    <row r="4825" spans="1:5" x14ac:dyDescent="0.25">
      <c r="A4825">
        <v>5410</v>
      </c>
      <c r="B4825" s="2">
        <v>1</v>
      </c>
      <c r="D4825" s="4">
        <v>3</v>
      </c>
      <c r="E4825" s="3">
        <v>4</v>
      </c>
    </row>
    <row r="4826" spans="1:5" x14ac:dyDescent="0.25">
      <c r="A4826">
        <v>5411</v>
      </c>
      <c r="B4826" s="2">
        <v>1</v>
      </c>
      <c r="D4826" s="4">
        <v>3</v>
      </c>
      <c r="E4826" s="3">
        <v>4</v>
      </c>
    </row>
    <row r="4827" spans="1:5" x14ac:dyDescent="0.25">
      <c r="A4827">
        <v>5412</v>
      </c>
      <c r="D4827" s="4">
        <v>3</v>
      </c>
      <c r="E4827" s="3">
        <v>4</v>
      </c>
    </row>
    <row r="4828" spans="1:5" x14ac:dyDescent="0.25">
      <c r="A4828">
        <v>5413</v>
      </c>
      <c r="D4828" s="4">
        <v>3</v>
      </c>
      <c r="E4828" s="3">
        <v>4</v>
      </c>
    </row>
    <row r="4829" spans="1:5" x14ac:dyDescent="0.25">
      <c r="A4829">
        <v>5414</v>
      </c>
      <c r="D4829" s="4">
        <v>3</v>
      </c>
    </row>
    <row r="4830" spans="1:5" x14ac:dyDescent="0.25">
      <c r="A4830">
        <v>5415</v>
      </c>
      <c r="C4830" s="5">
        <v>2</v>
      </c>
      <c r="D4830" s="4">
        <v>3</v>
      </c>
    </row>
    <row r="4831" spans="1:5" x14ac:dyDescent="0.25">
      <c r="A4831">
        <v>5416</v>
      </c>
      <c r="C4831" s="5">
        <v>2</v>
      </c>
      <c r="D4831" s="4">
        <v>3</v>
      </c>
    </row>
    <row r="4832" spans="1:5" x14ac:dyDescent="0.25">
      <c r="A4832">
        <v>5417</v>
      </c>
      <c r="C4832" s="5">
        <v>2</v>
      </c>
      <c r="D4832" s="4">
        <v>3</v>
      </c>
    </row>
    <row r="4833" spans="1:5" x14ac:dyDescent="0.25">
      <c r="A4833">
        <v>5418</v>
      </c>
      <c r="C4833" s="5">
        <v>2</v>
      </c>
      <c r="D4833" s="4">
        <v>3</v>
      </c>
    </row>
    <row r="4834" spans="1:5" x14ac:dyDescent="0.25">
      <c r="A4834">
        <v>5419</v>
      </c>
      <c r="C4834" s="5">
        <v>2</v>
      </c>
    </row>
    <row r="4835" spans="1:5" x14ac:dyDescent="0.25">
      <c r="A4835">
        <v>5420</v>
      </c>
      <c r="C4835" s="5">
        <v>2</v>
      </c>
    </row>
    <row r="4836" spans="1:5" x14ac:dyDescent="0.25">
      <c r="A4836">
        <v>5421</v>
      </c>
      <c r="C4836" s="5">
        <v>2</v>
      </c>
    </row>
    <row r="4837" spans="1:5" x14ac:dyDescent="0.25">
      <c r="A4837">
        <v>5422</v>
      </c>
      <c r="C4837" s="5">
        <v>2</v>
      </c>
    </row>
    <row r="4838" spans="1:5" x14ac:dyDescent="0.25">
      <c r="A4838">
        <v>5423</v>
      </c>
      <c r="C4838" s="5">
        <v>2</v>
      </c>
    </row>
    <row r="4839" spans="1:5" x14ac:dyDescent="0.25">
      <c r="A4839">
        <v>5424</v>
      </c>
      <c r="C4839" s="5">
        <v>2</v>
      </c>
    </row>
    <row r="4840" spans="1:5" x14ac:dyDescent="0.25">
      <c r="A4840">
        <v>5425</v>
      </c>
      <c r="B4840" s="2">
        <v>1</v>
      </c>
      <c r="C4840" s="5">
        <v>2</v>
      </c>
    </row>
    <row r="4841" spans="1:5" x14ac:dyDescent="0.25">
      <c r="A4841">
        <v>5426</v>
      </c>
      <c r="B4841" s="2">
        <v>1</v>
      </c>
      <c r="C4841" s="5">
        <v>2</v>
      </c>
    </row>
    <row r="4842" spans="1:5" x14ac:dyDescent="0.25">
      <c r="A4842">
        <v>5427</v>
      </c>
      <c r="B4842" s="2">
        <v>1</v>
      </c>
    </row>
    <row r="4843" spans="1:5" x14ac:dyDescent="0.25">
      <c r="A4843">
        <v>5428</v>
      </c>
      <c r="B4843" s="2">
        <v>1</v>
      </c>
    </row>
    <row r="4844" spans="1:5" x14ac:dyDescent="0.25">
      <c r="A4844">
        <v>5429</v>
      </c>
      <c r="B4844" s="2">
        <v>1</v>
      </c>
      <c r="E4844" s="3">
        <v>4</v>
      </c>
    </row>
    <row r="4845" spans="1:5" x14ac:dyDescent="0.25">
      <c r="A4845">
        <v>5430</v>
      </c>
      <c r="B4845" s="2">
        <v>1</v>
      </c>
      <c r="E4845" s="3">
        <v>4</v>
      </c>
    </row>
    <row r="4846" spans="1:5" x14ac:dyDescent="0.25">
      <c r="A4846">
        <v>5431</v>
      </c>
      <c r="B4846" s="2">
        <v>1</v>
      </c>
      <c r="E4846" s="3">
        <v>4</v>
      </c>
    </row>
    <row r="4847" spans="1:5" x14ac:dyDescent="0.25">
      <c r="A4847">
        <v>5432</v>
      </c>
      <c r="B4847" s="2">
        <v>1</v>
      </c>
      <c r="E4847" s="3">
        <v>4</v>
      </c>
    </row>
    <row r="4848" spans="1:5" x14ac:dyDescent="0.25">
      <c r="A4848">
        <v>5433</v>
      </c>
      <c r="B4848" s="2">
        <v>1</v>
      </c>
      <c r="D4848" s="4">
        <v>3</v>
      </c>
      <c r="E4848" s="3">
        <v>4</v>
      </c>
    </row>
    <row r="4849" spans="1:5" x14ac:dyDescent="0.25">
      <c r="A4849">
        <v>5434</v>
      </c>
      <c r="B4849" s="2">
        <v>1</v>
      </c>
      <c r="D4849" s="4">
        <v>3</v>
      </c>
      <c r="E4849" s="3">
        <v>4</v>
      </c>
    </row>
    <row r="4850" spans="1:5" x14ac:dyDescent="0.25">
      <c r="A4850">
        <v>5435</v>
      </c>
      <c r="D4850" s="4">
        <v>3</v>
      </c>
      <c r="E4850" s="3">
        <v>4</v>
      </c>
    </row>
    <row r="4851" spans="1:5" x14ac:dyDescent="0.25">
      <c r="A4851">
        <v>5436</v>
      </c>
      <c r="D4851" s="4">
        <v>3</v>
      </c>
      <c r="E4851" s="3">
        <v>4</v>
      </c>
    </row>
    <row r="4852" spans="1:5" x14ac:dyDescent="0.25">
      <c r="A4852">
        <v>5437</v>
      </c>
      <c r="D4852" s="4">
        <v>3</v>
      </c>
      <c r="E4852" s="3">
        <v>4</v>
      </c>
    </row>
    <row r="4853" spans="1:5" x14ac:dyDescent="0.25">
      <c r="A4853">
        <v>5438</v>
      </c>
      <c r="D4853" s="4">
        <v>3</v>
      </c>
      <c r="E4853" s="3">
        <v>4</v>
      </c>
    </row>
    <row r="4854" spans="1:5" x14ac:dyDescent="0.25">
      <c r="A4854">
        <v>5439</v>
      </c>
      <c r="D4854" s="4">
        <v>3</v>
      </c>
      <c r="E4854" s="3">
        <v>4</v>
      </c>
    </row>
    <row r="4855" spans="1:5" x14ac:dyDescent="0.25">
      <c r="A4855">
        <v>5440</v>
      </c>
      <c r="D4855" s="4">
        <v>3</v>
      </c>
    </row>
    <row r="4856" spans="1:5" x14ac:dyDescent="0.25">
      <c r="A4856">
        <v>5441</v>
      </c>
      <c r="C4856" s="5">
        <v>2</v>
      </c>
      <c r="D4856" s="4">
        <v>3</v>
      </c>
    </row>
    <row r="4857" spans="1:5" x14ac:dyDescent="0.25">
      <c r="A4857">
        <v>5442</v>
      </c>
      <c r="C4857" s="5">
        <v>2</v>
      </c>
      <c r="D4857" s="4">
        <v>3</v>
      </c>
    </row>
    <row r="4858" spans="1:5" x14ac:dyDescent="0.25">
      <c r="A4858">
        <v>5443</v>
      </c>
      <c r="C4858" s="5">
        <v>2</v>
      </c>
    </row>
    <row r="4859" spans="1:5" x14ac:dyDescent="0.25">
      <c r="A4859">
        <v>5444</v>
      </c>
      <c r="C4859" s="5">
        <v>2</v>
      </c>
    </row>
    <row r="4860" spans="1:5" x14ac:dyDescent="0.25">
      <c r="A4860">
        <v>5445</v>
      </c>
      <c r="C4860" s="5">
        <v>2</v>
      </c>
    </row>
    <row r="4861" spans="1:5" x14ac:dyDescent="0.25">
      <c r="A4861">
        <v>5446</v>
      </c>
      <c r="C4861" s="5">
        <v>2</v>
      </c>
    </row>
    <row r="4862" spans="1:5" x14ac:dyDescent="0.25">
      <c r="A4862">
        <v>5447</v>
      </c>
      <c r="C4862" s="5">
        <v>2</v>
      </c>
    </row>
    <row r="4863" spans="1:5" x14ac:dyDescent="0.25">
      <c r="A4863">
        <v>5448</v>
      </c>
      <c r="C4863" s="5">
        <v>2</v>
      </c>
    </row>
    <row r="4864" spans="1:5" x14ac:dyDescent="0.25">
      <c r="A4864">
        <v>5449</v>
      </c>
      <c r="B4864" s="2">
        <v>1</v>
      </c>
      <c r="C4864" s="5">
        <v>2</v>
      </c>
    </row>
    <row r="4865" spans="1:5" x14ac:dyDescent="0.25">
      <c r="A4865">
        <v>5450</v>
      </c>
      <c r="B4865" s="2">
        <v>1</v>
      </c>
      <c r="C4865" s="5">
        <v>2</v>
      </c>
    </row>
    <row r="4866" spans="1:5" x14ac:dyDescent="0.25">
      <c r="A4866">
        <v>5451</v>
      </c>
      <c r="B4866" s="2">
        <v>1</v>
      </c>
      <c r="C4866" s="5">
        <v>2</v>
      </c>
    </row>
    <row r="4867" spans="1:5" x14ac:dyDescent="0.25">
      <c r="A4867">
        <v>5452</v>
      </c>
      <c r="B4867" s="2">
        <v>1</v>
      </c>
    </row>
    <row r="4868" spans="1:5" x14ac:dyDescent="0.25">
      <c r="A4868">
        <v>5453</v>
      </c>
      <c r="B4868" s="2">
        <v>1</v>
      </c>
    </row>
    <row r="4869" spans="1:5" x14ac:dyDescent="0.25">
      <c r="A4869">
        <v>5454</v>
      </c>
      <c r="B4869" s="2">
        <v>1</v>
      </c>
    </row>
    <row r="4870" spans="1:5" x14ac:dyDescent="0.25">
      <c r="A4870">
        <v>5455</v>
      </c>
      <c r="B4870" s="2">
        <v>1</v>
      </c>
      <c r="E4870" s="3">
        <v>4</v>
      </c>
    </row>
    <row r="4871" spans="1:5" x14ac:dyDescent="0.25">
      <c r="A4871">
        <v>5456</v>
      </c>
      <c r="B4871" s="2">
        <v>1</v>
      </c>
      <c r="E4871" s="3">
        <v>4</v>
      </c>
    </row>
    <row r="4872" spans="1:5" x14ac:dyDescent="0.25">
      <c r="A4872">
        <v>5457</v>
      </c>
      <c r="B4872" s="2">
        <v>1</v>
      </c>
      <c r="D4872" s="4">
        <v>3</v>
      </c>
      <c r="E4872" s="3">
        <v>4</v>
      </c>
    </row>
    <row r="4873" spans="1:5" x14ac:dyDescent="0.25">
      <c r="A4873">
        <v>5458</v>
      </c>
      <c r="B4873" s="2">
        <v>1</v>
      </c>
      <c r="D4873" s="4">
        <v>3</v>
      </c>
      <c r="E4873" s="3">
        <v>4</v>
      </c>
    </row>
    <row r="4874" spans="1:5" x14ac:dyDescent="0.25">
      <c r="A4874">
        <v>5459</v>
      </c>
      <c r="D4874" s="4">
        <v>3</v>
      </c>
      <c r="E4874" s="3">
        <v>4</v>
      </c>
    </row>
    <row r="4875" spans="1:5" x14ac:dyDescent="0.25">
      <c r="A4875">
        <v>5460</v>
      </c>
      <c r="D4875" s="4">
        <v>3</v>
      </c>
      <c r="E4875" s="3">
        <v>4</v>
      </c>
    </row>
    <row r="4876" spans="1:5" x14ac:dyDescent="0.25">
      <c r="A4876">
        <v>5461</v>
      </c>
      <c r="D4876" s="4">
        <v>3</v>
      </c>
      <c r="E4876" s="3">
        <v>4</v>
      </c>
    </row>
    <row r="4877" spans="1:5" x14ac:dyDescent="0.25">
      <c r="A4877">
        <v>5462</v>
      </c>
      <c r="D4877" s="4">
        <v>3</v>
      </c>
      <c r="E4877" s="3">
        <v>4</v>
      </c>
    </row>
    <row r="4878" spans="1:5" x14ac:dyDescent="0.25">
      <c r="A4878">
        <v>5463</v>
      </c>
      <c r="D4878" s="4">
        <v>3</v>
      </c>
      <c r="E4878" s="3">
        <v>4</v>
      </c>
    </row>
    <row r="4879" spans="1:5" x14ac:dyDescent="0.25">
      <c r="A4879">
        <v>5464</v>
      </c>
      <c r="D4879" s="4">
        <v>3</v>
      </c>
      <c r="E4879" s="3">
        <v>4</v>
      </c>
    </row>
    <row r="4880" spans="1:5" x14ac:dyDescent="0.25">
      <c r="A4880">
        <v>5465</v>
      </c>
      <c r="D4880" s="4">
        <v>3</v>
      </c>
      <c r="E4880" s="3">
        <v>4</v>
      </c>
    </row>
    <row r="4881" spans="1:5" x14ac:dyDescent="0.25">
      <c r="A4881">
        <v>5466</v>
      </c>
      <c r="C4881" s="5">
        <v>2</v>
      </c>
      <c r="D4881" s="4">
        <v>3</v>
      </c>
    </row>
    <row r="4882" spans="1:5" x14ac:dyDescent="0.25">
      <c r="A4882">
        <v>5467</v>
      </c>
      <c r="C4882" s="5">
        <v>2</v>
      </c>
    </row>
    <row r="4883" spans="1:5" x14ac:dyDescent="0.25">
      <c r="A4883">
        <v>5468</v>
      </c>
      <c r="C4883" s="5">
        <v>2</v>
      </c>
    </row>
    <row r="4884" spans="1:5" x14ac:dyDescent="0.25">
      <c r="A4884">
        <v>5469</v>
      </c>
      <c r="C4884" s="5">
        <v>2</v>
      </c>
    </row>
    <row r="4885" spans="1:5" x14ac:dyDescent="0.25">
      <c r="A4885">
        <v>5470</v>
      </c>
      <c r="C4885" s="5">
        <v>2</v>
      </c>
    </row>
    <row r="4886" spans="1:5" x14ac:dyDescent="0.25">
      <c r="A4886">
        <v>5471</v>
      </c>
      <c r="C4886" s="5">
        <v>2</v>
      </c>
    </row>
    <row r="4887" spans="1:5" x14ac:dyDescent="0.25">
      <c r="A4887">
        <v>5472</v>
      </c>
      <c r="C4887" s="5">
        <v>2</v>
      </c>
    </row>
    <row r="4888" spans="1:5" x14ac:dyDescent="0.25">
      <c r="A4888">
        <v>5473</v>
      </c>
      <c r="C4888" s="5">
        <v>2</v>
      </c>
    </row>
    <row r="4889" spans="1:5" x14ac:dyDescent="0.25">
      <c r="A4889">
        <v>5474</v>
      </c>
      <c r="B4889" s="2">
        <v>1</v>
      </c>
      <c r="C4889" s="5">
        <v>2</v>
      </c>
    </row>
    <row r="4890" spans="1:5" x14ac:dyDescent="0.25">
      <c r="A4890">
        <v>5475</v>
      </c>
      <c r="B4890" s="2">
        <v>1</v>
      </c>
      <c r="C4890" s="5">
        <v>2</v>
      </c>
    </row>
    <row r="4891" spans="1:5" x14ac:dyDescent="0.25">
      <c r="A4891">
        <v>5476</v>
      </c>
      <c r="B4891" s="2">
        <v>1</v>
      </c>
      <c r="C4891" s="5">
        <v>2</v>
      </c>
    </row>
    <row r="4892" spans="1:5" x14ac:dyDescent="0.25">
      <c r="A4892">
        <v>5477</v>
      </c>
      <c r="B4892" s="2">
        <v>1</v>
      </c>
    </row>
    <row r="4893" spans="1:5" x14ac:dyDescent="0.25">
      <c r="A4893">
        <v>5478</v>
      </c>
      <c r="B4893" s="2">
        <v>1</v>
      </c>
    </row>
    <row r="4894" spans="1:5" x14ac:dyDescent="0.25">
      <c r="A4894">
        <v>5479</v>
      </c>
      <c r="B4894" s="2">
        <v>1</v>
      </c>
    </row>
    <row r="4895" spans="1:5" x14ac:dyDescent="0.25">
      <c r="A4895">
        <v>5480</v>
      </c>
      <c r="B4895" s="2">
        <v>1</v>
      </c>
      <c r="E4895" s="3">
        <v>4</v>
      </c>
    </row>
    <row r="4896" spans="1:5" x14ac:dyDescent="0.25">
      <c r="A4896">
        <v>5481</v>
      </c>
      <c r="B4896" s="2">
        <v>1</v>
      </c>
      <c r="E4896" s="3">
        <v>4</v>
      </c>
    </row>
    <row r="4897" spans="1:5" x14ac:dyDescent="0.25">
      <c r="A4897">
        <v>5482</v>
      </c>
      <c r="B4897" s="2">
        <v>1</v>
      </c>
      <c r="D4897" s="4">
        <v>3</v>
      </c>
      <c r="E4897" s="3">
        <v>4</v>
      </c>
    </row>
    <row r="4898" spans="1:5" x14ac:dyDescent="0.25">
      <c r="A4898">
        <v>5483</v>
      </c>
      <c r="B4898" s="2">
        <v>1</v>
      </c>
      <c r="D4898" s="4">
        <v>3</v>
      </c>
      <c r="E4898" s="3">
        <v>4</v>
      </c>
    </row>
    <row r="4899" spans="1:5" x14ac:dyDescent="0.25">
      <c r="A4899">
        <v>5484</v>
      </c>
      <c r="D4899" s="4">
        <v>3</v>
      </c>
      <c r="E4899" s="3">
        <v>4</v>
      </c>
    </row>
    <row r="4900" spans="1:5" x14ac:dyDescent="0.25">
      <c r="A4900">
        <v>5485</v>
      </c>
      <c r="D4900" s="4">
        <v>3</v>
      </c>
      <c r="E4900" s="3">
        <v>4</v>
      </c>
    </row>
    <row r="4901" spans="1:5" x14ac:dyDescent="0.25">
      <c r="A4901">
        <v>5486</v>
      </c>
      <c r="D4901" s="4">
        <v>3</v>
      </c>
      <c r="E4901" s="3">
        <v>4</v>
      </c>
    </row>
    <row r="4902" spans="1:5" x14ac:dyDescent="0.25">
      <c r="A4902">
        <v>5487</v>
      </c>
      <c r="D4902" s="4">
        <v>3</v>
      </c>
      <c r="E4902" s="3">
        <v>4</v>
      </c>
    </row>
    <row r="4903" spans="1:5" x14ac:dyDescent="0.25">
      <c r="A4903">
        <v>5488</v>
      </c>
      <c r="D4903" s="4">
        <v>3</v>
      </c>
      <c r="E4903" s="3">
        <v>4</v>
      </c>
    </row>
    <row r="4904" spans="1:5" x14ac:dyDescent="0.25">
      <c r="A4904">
        <v>5489</v>
      </c>
      <c r="C4904" s="5">
        <v>2</v>
      </c>
      <c r="D4904" s="4">
        <v>3</v>
      </c>
      <c r="E4904" s="3">
        <v>4</v>
      </c>
    </row>
    <row r="4905" spans="1:5" x14ac:dyDescent="0.25">
      <c r="A4905">
        <v>5490</v>
      </c>
      <c r="C4905" s="5">
        <v>2</v>
      </c>
      <c r="D4905" s="4">
        <v>3</v>
      </c>
      <c r="E4905" s="3">
        <v>4</v>
      </c>
    </row>
    <row r="4906" spans="1:5" x14ac:dyDescent="0.25">
      <c r="A4906">
        <v>5491</v>
      </c>
      <c r="C4906" s="5">
        <v>2</v>
      </c>
      <c r="D4906" s="4">
        <v>3</v>
      </c>
      <c r="E4906" s="3">
        <v>4</v>
      </c>
    </row>
    <row r="4907" spans="1:5" x14ac:dyDescent="0.25">
      <c r="A4907">
        <v>5492</v>
      </c>
      <c r="C4907" s="5">
        <v>2</v>
      </c>
      <c r="D4907" s="4">
        <v>3</v>
      </c>
    </row>
    <row r="4908" spans="1:5" x14ac:dyDescent="0.25">
      <c r="A4908">
        <v>5493</v>
      </c>
      <c r="C4908" s="5">
        <v>2</v>
      </c>
      <c r="D4908" s="4">
        <v>3</v>
      </c>
    </row>
    <row r="4909" spans="1:5" x14ac:dyDescent="0.25">
      <c r="A4909">
        <v>5494</v>
      </c>
      <c r="C4909" s="5">
        <v>2</v>
      </c>
    </row>
    <row r="4910" spans="1:5" x14ac:dyDescent="0.25">
      <c r="A4910">
        <v>5495</v>
      </c>
      <c r="C4910" s="5">
        <v>2</v>
      </c>
    </row>
    <row r="4911" spans="1:5" x14ac:dyDescent="0.25">
      <c r="A4911">
        <v>5496</v>
      </c>
      <c r="C4911" s="5">
        <v>2</v>
      </c>
    </row>
    <row r="4912" spans="1:5" x14ac:dyDescent="0.25">
      <c r="A4912">
        <v>5497</v>
      </c>
      <c r="C4912" s="5">
        <v>2</v>
      </c>
    </row>
    <row r="4913" spans="1:5" x14ac:dyDescent="0.25">
      <c r="A4913">
        <v>5498</v>
      </c>
      <c r="B4913" s="2">
        <v>1</v>
      </c>
      <c r="C4913" s="5">
        <v>2</v>
      </c>
    </row>
    <row r="4914" spans="1:5" x14ac:dyDescent="0.25">
      <c r="A4914">
        <v>5499</v>
      </c>
      <c r="B4914" s="2">
        <v>1</v>
      </c>
      <c r="C4914" s="5">
        <v>2</v>
      </c>
    </row>
    <row r="4915" spans="1:5" x14ac:dyDescent="0.25">
      <c r="A4915">
        <v>5500</v>
      </c>
      <c r="B4915" s="2">
        <v>1</v>
      </c>
      <c r="C4915" s="5">
        <v>2</v>
      </c>
    </row>
    <row r="4916" spans="1:5" x14ac:dyDescent="0.25">
      <c r="A4916">
        <v>5501</v>
      </c>
      <c r="B4916" s="2">
        <v>1</v>
      </c>
      <c r="C4916" s="5">
        <v>2</v>
      </c>
    </row>
    <row r="4917" spans="1:5" x14ac:dyDescent="0.25">
      <c r="A4917">
        <v>5502</v>
      </c>
      <c r="B4917" s="2">
        <v>1</v>
      </c>
    </row>
    <row r="4918" spans="1:5" x14ac:dyDescent="0.25">
      <c r="A4918">
        <v>5503</v>
      </c>
      <c r="B4918" s="2">
        <v>1</v>
      </c>
    </row>
    <row r="4919" spans="1:5" x14ac:dyDescent="0.25">
      <c r="A4919">
        <v>5504</v>
      </c>
      <c r="B4919" s="2">
        <v>1</v>
      </c>
      <c r="E4919" s="3">
        <v>4</v>
      </c>
    </row>
    <row r="4920" spans="1:5" x14ac:dyDescent="0.25">
      <c r="A4920">
        <v>5505</v>
      </c>
      <c r="B4920" s="2">
        <v>1</v>
      </c>
      <c r="E4920" s="3">
        <v>4</v>
      </c>
    </row>
    <row r="4921" spans="1:5" x14ac:dyDescent="0.25">
      <c r="A4921">
        <v>5506</v>
      </c>
      <c r="B4921" s="2">
        <v>1</v>
      </c>
      <c r="D4921" s="4">
        <v>3</v>
      </c>
      <c r="E4921" s="3">
        <v>4</v>
      </c>
    </row>
    <row r="4922" spans="1:5" x14ac:dyDescent="0.25">
      <c r="A4922">
        <v>5507</v>
      </c>
      <c r="B4922" s="2">
        <v>1</v>
      </c>
      <c r="D4922" s="4">
        <v>3</v>
      </c>
      <c r="E4922" s="3">
        <v>4</v>
      </c>
    </row>
    <row r="4923" spans="1:5" x14ac:dyDescent="0.25">
      <c r="A4923">
        <v>5508</v>
      </c>
      <c r="B4923" s="2">
        <v>1</v>
      </c>
      <c r="D4923" s="4">
        <v>3</v>
      </c>
      <c r="E4923" s="3">
        <v>4</v>
      </c>
    </row>
    <row r="4924" spans="1:5" x14ac:dyDescent="0.25">
      <c r="A4924">
        <v>5509</v>
      </c>
      <c r="D4924" s="4">
        <v>3</v>
      </c>
      <c r="E4924" s="3">
        <v>4</v>
      </c>
    </row>
    <row r="4925" spans="1:5" x14ac:dyDescent="0.25">
      <c r="A4925">
        <v>5510</v>
      </c>
      <c r="D4925" s="4">
        <v>3</v>
      </c>
      <c r="E4925" s="3">
        <v>4</v>
      </c>
    </row>
    <row r="4926" spans="1:5" x14ac:dyDescent="0.25">
      <c r="A4926">
        <v>5511</v>
      </c>
      <c r="D4926" s="4">
        <v>3</v>
      </c>
      <c r="E4926" s="3">
        <v>4</v>
      </c>
    </row>
    <row r="4927" spans="1:5" x14ac:dyDescent="0.25">
      <c r="A4927">
        <v>5512</v>
      </c>
      <c r="D4927" s="4">
        <v>3</v>
      </c>
      <c r="E4927" s="3">
        <v>4</v>
      </c>
    </row>
    <row r="4928" spans="1:5" x14ac:dyDescent="0.25">
      <c r="A4928">
        <v>5513</v>
      </c>
      <c r="D4928" s="4">
        <v>3</v>
      </c>
      <c r="E4928" s="3">
        <v>4</v>
      </c>
    </row>
    <row r="4929" spans="1:5" x14ac:dyDescent="0.25">
      <c r="A4929">
        <v>5514</v>
      </c>
      <c r="D4929" s="4">
        <v>3</v>
      </c>
      <c r="E4929" s="3">
        <v>4</v>
      </c>
    </row>
    <row r="4930" spans="1:5" x14ac:dyDescent="0.25">
      <c r="A4930">
        <v>5515</v>
      </c>
      <c r="D4930" s="4">
        <v>3</v>
      </c>
      <c r="E4930" s="3">
        <v>4</v>
      </c>
    </row>
    <row r="4931" spans="1:5" x14ac:dyDescent="0.25">
      <c r="A4931">
        <v>5516</v>
      </c>
      <c r="C4931" s="5">
        <v>2</v>
      </c>
      <c r="D4931" s="4">
        <v>3</v>
      </c>
    </row>
    <row r="4932" spans="1:5" x14ac:dyDescent="0.25">
      <c r="A4932">
        <v>5517</v>
      </c>
      <c r="C4932" s="5">
        <v>2</v>
      </c>
      <c r="D4932" s="4">
        <v>3</v>
      </c>
    </row>
    <row r="4933" spans="1:5" x14ac:dyDescent="0.25">
      <c r="A4933">
        <v>5518</v>
      </c>
      <c r="C4933" s="5">
        <v>2</v>
      </c>
    </row>
    <row r="4934" spans="1:5" x14ac:dyDescent="0.25">
      <c r="A4934">
        <v>5519</v>
      </c>
      <c r="C4934" s="5">
        <v>2</v>
      </c>
    </row>
    <row r="4935" spans="1:5" x14ac:dyDescent="0.25">
      <c r="A4935">
        <v>5520</v>
      </c>
      <c r="C4935" s="5">
        <v>2</v>
      </c>
    </row>
    <row r="4936" spans="1:5" x14ac:dyDescent="0.25">
      <c r="A4936">
        <v>5521</v>
      </c>
      <c r="C4936" s="5">
        <v>2</v>
      </c>
    </row>
    <row r="4937" spans="1:5" x14ac:dyDescent="0.25">
      <c r="A4937">
        <v>5522</v>
      </c>
      <c r="C4937" s="5">
        <v>2</v>
      </c>
    </row>
    <row r="4938" spans="1:5" x14ac:dyDescent="0.25">
      <c r="A4938">
        <v>5523</v>
      </c>
      <c r="B4938" s="2">
        <v>1</v>
      </c>
      <c r="C4938" s="5">
        <v>2</v>
      </c>
    </row>
    <row r="4939" spans="1:5" x14ac:dyDescent="0.25">
      <c r="A4939">
        <v>5524</v>
      </c>
      <c r="B4939" s="2">
        <v>1</v>
      </c>
      <c r="C4939" s="5">
        <v>2</v>
      </c>
    </row>
    <row r="4940" spans="1:5" x14ac:dyDescent="0.25">
      <c r="A4940">
        <v>5525</v>
      </c>
      <c r="B4940" s="2">
        <v>1</v>
      </c>
      <c r="C4940" s="5">
        <v>2</v>
      </c>
    </row>
    <row r="4941" spans="1:5" x14ac:dyDescent="0.25">
      <c r="A4941">
        <v>5526</v>
      </c>
      <c r="B4941" s="2">
        <v>1</v>
      </c>
      <c r="C4941" s="5">
        <v>2</v>
      </c>
    </row>
    <row r="4942" spans="1:5" x14ac:dyDescent="0.25">
      <c r="A4942">
        <v>5527</v>
      </c>
      <c r="B4942" s="2">
        <v>1</v>
      </c>
    </row>
    <row r="4943" spans="1:5" x14ac:dyDescent="0.25">
      <c r="A4943">
        <v>5528</v>
      </c>
      <c r="B4943" s="2">
        <v>1</v>
      </c>
    </row>
    <row r="4944" spans="1:5" x14ac:dyDescent="0.25">
      <c r="A4944">
        <v>5529</v>
      </c>
      <c r="B4944" s="2">
        <v>1</v>
      </c>
    </row>
    <row r="4945" spans="1:5" x14ac:dyDescent="0.25">
      <c r="A4945">
        <v>5530</v>
      </c>
      <c r="B4945" s="2">
        <v>1</v>
      </c>
      <c r="E4945" s="3">
        <v>4</v>
      </c>
    </row>
    <row r="4946" spans="1:5" x14ac:dyDescent="0.25">
      <c r="A4946">
        <v>5531</v>
      </c>
      <c r="B4946" s="2">
        <v>1</v>
      </c>
      <c r="D4946" s="4">
        <v>3</v>
      </c>
      <c r="E4946" s="3">
        <v>4</v>
      </c>
    </row>
    <row r="4947" spans="1:5" x14ac:dyDescent="0.25">
      <c r="A4947">
        <v>5532</v>
      </c>
      <c r="B4947" s="2">
        <v>1</v>
      </c>
      <c r="D4947" s="4">
        <v>3</v>
      </c>
      <c r="E4947" s="3">
        <v>4</v>
      </c>
    </row>
    <row r="4948" spans="1:5" x14ac:dyDescent="0.25">
      <c r="A4948">
        <v>5533</v>
      </c>
      <c r="B4948" s="2">
        <v>1</v>
      </c>
      <c r="D4948" s="4">
        <v>3</v>
      </c>
      <c r="E4948" s="3">
        <v>4</v>
      </c>
    </row>
    <row r="4949" spans="1:5" x14ac:dyDescent="0.25">
      <c r="A4949">
        <v>5534</v>
      </c>
      <c r="D4949" s="4">
        <v>3</v>
      </c>
      <c r="E4949" s="3">
        <v>4</v>
      </c>
    </row>
    <row r="4950" spans="1:5" x14ac:dyDescent="0.25">
      <c r="A4950">
        <v>5535</v>
      </c>
      <c r="D4950" s="4">
        <v>3</v>
      </c>
      <c r="E4950" s="3">
        <v>4</v>
      </c>
    </row>
    <row r="4951" spans="1:5" x14ac:dyDescent="0.25">
      <c r="A4951">
        <v>5536</v>
      </c>
      <c r="D4951" s="4">
        <v>3</v>
      </c>
      <c r="E4951" s="3">
        <v>4</v>
      </c>
    </row>
    <row r="4952" spans="1:5" x14ac:dyDescent="0.25">
      <c r="A4952">
        <v>5537</v>
      </c>
      <c r="D4952" s="4">
        <v>3</v>
      </c>
      <c r="E4952" s="3">
        <v>4</v>
      </c>
    </row>
    <row r="4953" spans="1:5" x14ac:dyDescent="0.25">
      <c r="A4953">
        <v>5538</v>
      </c>
      <c r="D4953" s="4">
        <v>3</v>
      </c>
      <c r="E4953" s="3">
        <v>4</v>
      </c>
    </row>
    <row r="4954" spans="1:5" x14ac:dyDescent="0.25">
      <c r="A4954">
        <v>5539</v>
      </c>
      <c r="D4954" s="4">
        <v>3</v>
      </c>
      <c r="E4954" s="3">
        <v>4</v>
      </c>
    </row>
    <row r="4955" spans="1:5" x14ac:dyDescent="0.25">
      <c r="A4955">
        <v>5540</v>
      </c>
      <c r="C4955" s="5">
        <v>2</v>
      </c>
      <c r="D4955" s="4">
        <v>3</v>
      </c>
      <c r="E4955" s="3">
        <v>4</v>
      </c>
    </row>
    <row r="4956" spans="1:5" x14ac:dyDescent="0.25">
      <c r="A4956">
        <v>5541</v>
      </c>
      <c r="C4956" s="5">
        <v>2</v>
      </c>
      <c r="D4956" s="4">
        <v>3</v>
      </c>
      <c r="E4956" s="3">
        <v>4</v>
      </c>
    </row>
    <row r="4957" spans="1:5" x14ac:dyDescent="0.25">
      <c r="A4957">
        <v>5542</v>
      </c>
      <c r="C4957" s="5">
        <v>2</v>
      </c>
      <c r="D4957" s="4">
        <v>3</v>
      </c>
    </row>
    <row r="4958" spans="1:5" x14ac:dyDescent="0.25">
      <c r="A4958">
        <v>5543</v>
      </c>
      <c r="C4958" s="5">
        <v>2</v>
      </c>
      <c r="D4958" s="4">
        <v>3</v>
      </c>
    </row>
    <row r="4959" spans="1:5" x14ac:dyDescent="0.25">
      <c r="A4959">
        <v>5544</v>
      </c>
      <c r="C4959" s="5">
        <v>2</v>
      </c>
    </row>
    <row r="4960" spans="1:5" x14ac:dyDescent="0.25">
      <c r="A4960">
        <v>5545</v>
      </c>
      <c r="C4960" s="5">
        <v>2</v>
      </c>
    </row>
    <row r="4961" spans="1:5" x14ac:dyDescent="0.25">
      <c r="A4961">
        <v>5546</v>
      </c>
      <c r="C4961" s="5">
        <v>2</v>
      </c>
    </row>
    <row r="4962" spans="1:5" x14ac:dyDescent="0.25">
      <c r="A4962">
        <v>5547</v>
      </c>
      <c r="C4962" s="5">
        <v>2</v>
      </c>
    </row>
    <row r="4963" spans="1:5" x14ac:dyDescent="0.25">
      <c r="A4963">
        <v>5548</v>
      </c>
      <c r="C4963" s="5">
        <v>2</v>
      </c>
    </row>
    <row r="4964" spans="1:5" x14ac:dyDescent="0.25">
      <c r="A4964">
        <v>5549</v>
      </c>
      <c r="B4964" s="2">
        <v>1</v>
      </c>
      <c r="C4964" s="5">
        <v>2</v>
      </c>
    </row>
    <row r="4965" spans="1:5" x14ac:dyDescent="0.25">
      <c r="A4965">
        <v>5550</v>
      </c>
      <c r="B4965" s="2">
        <v>1</v>
      </c>
      <c r="C4965" s="5">
        <v>2</v>
      </c>
    </row>
    <row r="4966" spans="1:5" x14ac:dyDescent="0.25">
      <c r="A4966">
        <v>5551</v>
      </c>
      <c r="B4966" s="2">
        <v>1</v>
      </c>
      <c r="C4966" s="5">
        <v>2</v>
      </c>
    </row>
    <row r="4967" spans="1:5" x14ac:dyDescent="0.25">
      <c r="A4967">
        <v>5552</v>
      </c>
      <c r="B4967" s="2">
        <v>1</v>
      </c>
      <c r="C4967" s="5">
        <v>2</v>
      </c>
    </row>
    <row r="4968" spans="1:5" x14ac:dyDescent="0.25">
      <c r="A4968">
        <v>5553</v>
      </c>
      <c r="B4968" s="2">
        <v>1</v>
      </c>
    </row>
    <row r="4969" spans="1:5" x14ac:dyDescent="0.25">
      <c r="A4969">
        <v>5554</v>
      </c>
      <c r="B4969" s="2">
        <v>1</v>
      </c>
      <c r="E4969" s="3">
        <v>4</v>
      </c>
    </row>
    <row r="4970" spans="1:5" x14ac:dyDescent="0.25">
      <c r="A4970">
        <v>5555</v>
      </c>
      <c r="B4970" s="2">
        <v>1</v>
      </c>
      <c r="E4970" s="3">
        <v>4</v>
      </c>
    </row>
    <row r="4971" spans="1:5" x14ac:dyDescent="0.25">
      <c r="A4971">
        <v>5556</v>
      </c>
      <c r="B4971" s="2">
        <v>1</v>
      </c>
      <c r="E4971" s="3">
        <v>4</v>
      </c>
    </row>
    <row r="4972" spans="1:5" x14ac:dyDescent="0.25">
      <c r="A4972">
        <v>5557</v>
      </c>
      <c r="B4972" s="2">
        <v>1</v>
      </c>
      <c r="D4972" s="4">
        <v>3</v>
      </c>
      <c r="E4972" s="3">
        <v>4</v>
      </c>
    </row>
    <row r="4973" spans="1:5" x14ac:dyDescent="0.25">
      <c r="A4973">
        <v>5558</v>
      </c>
      <c r="B4973" s="2">
        <v>1</v>
      </c>
      <c r="D4973" s="4">
        <v>3</v>
      </c>
      <c r="E4973" s="3">
        <v>4</v>
      </c>
    </row>
    <row r="4974" spans="1:5" x14ac:dyDescent="0.25">
      <c r="A4974">
        <v>5559</v>
      </c>
      <c r="B4974" s="2">
        <v>1</v>
      </c>
      <c r="D4974" s="4">
        <v>3</v>
      </c>
      <c r="E4974" s="3">
        <v>4</v>
      </c>
    </row>
    <row r="4975" spans="1:5" x14ac:dyDescent="0.25">
      <c r="A4975">
        <v>5560</v>
      </c>
      <c r="D4975" s="4">
        <v>3</v>
      </c>
      <c r="E4975" s="3">
        <v>4</v>
      </c>
    </row>
    <row r="4976" spans="1:5" x14ac:dyDescent="0.25">
      <c r="A4976">
        <v>5561</v>
      </c>
      <c r="D4976" s="4">
        <v>3</v>
      </c>
      <c r="E4976" s="3">
        <v>4</v>
      </c>
    </row>
    <row r="4977" spans="1:5" x14ac:dyDescent="0.25">
      <c r="A4977">
        <v>5562</v>
      </c>
      <c r="D4977" s="4">
        <v>3</v>
      </c>
      <c r="E4977" s="3">
        <v>4</v>
      </c>
    </row>
    <row r="4978" spans="1:5" x14ac:dyDescent="0.25">
      <c r="A4978">
        <v>5563</v>
      </c>
      <c r="D4978" s="4">
        <v>3</v>
      </c>
      <c r="E4978" s="3">
        <v>4</v>
      </c>
    </row>
    <row r="4979" spans="1:5" x14ac:dyDescent="0.25">
      <c r="A4979">
        <v>5564</v>
      </c>
      <c r="D4979" s="4">
        <v>3</v>
      </c>
      <c r="E4979" s="3">
        <v>4</v>
      </c>
    </row>
    <row r="4980" spans="1:5" x14ac:dyDescent="0.25">
      <c r="A4980">
        <v>5565</v>
      </c>
      <c r="C4980" s="5">
        <v>2</v>
      </c>
      <c r="D4980" s="4">
        <v>3</v>
      </c>
      <c r="E4980" s="3">
        <v>4</v>
      </c>
    </row>
    <row r="4981" spans="1:5" x14ac:dyDescent="0.25">
      <c r="A4981">
        <v>5566</v>
      </c>
      <c r="C4981" s="5">
        <v>2</v>
      </c>
      <c r="D4981" s="4">
        <v>3</v>
      </c>
    </row>
    <row r="4982" spans="1:5" x14ac:dyDescent="0.25">
      <c r="A4982">
        <v>5567</v>
      </c>
      <c r="C4982" s="5">
        <v>2</v>
      </c>
      <c r="D4982" s="4">
        <v>3</v>
      </c>
    </row>
    <row r="4983" spans="1:5" x14ac:dyDescent="0.25">
      <c r="A4983">
        <v>5568</v>
      </c>
      <c r="C4983" s="5">
        <v>2</v>
      </c>
      <c r="D4983" s="4">
        <v>3</v>
      </c>
    </row>
    <row r="4984" spans="1:5" x14ac:dyDescent="0.25">
      <c r="A4984">
        <v>5569</v>
      </c>
      <c r="C4984" s="5">
        <v>2</v>
      </c>
      <c r="D4984" s="4">
        <v>3</v>
      </c>
    </row>
    <row r="4985" spans="1:5" x14ac:dyDescent="0.25">
      <c r="A4985">
        <v>5570</v>
      </c>
      <c r="C4985" s="5">
        <v>2</v>
      </c>
      <c r="D4985" s="4">
        <v>3</v>
      </c>
    </row>
    <row r="4986" spans="1:5" x14ac:dyDescent="0.25">
      <c r="A4986">
        <v>5571</v>
      </c>
      <c r="C4986" s="5">
        <v>2</v>
      </c>
    </row>
    <row r="4987" spans="1:5" x14ac:dyDescent="0.25">
      <c r="A4987">
        <v>5572</v>
      </c>
      <c r="C4987" s="5">
        <v>2</v>
      </c>
    </row>
    <row r="4988" spans="1:5" x14ac:dyDescent="0.25">
      <c r="A4988">
        <v>5573</v>
      </c>
      <c r="C4988" s="5">
        <v>2</v>
      </c>
    </row>
    <row r="4989" spans="1:5" x14ac:dyDescent="0.25">
      <c r="A4989">
        <v>5574</v>
      </c>
      <c r="C4989" s="5">
        <v>2</v>
      </c>
    </row>
    <row r="4990" spans="1:5" x14ac:dyDescent="0.25">
      <c r="A4990">
        <v>5575</v>
      </c>
      <c r="B4990" s="2">
        <v>1</v>
      </c>
      <c r="C4990" s="5">
        <v>2</v>
      </c>
    </row>
    <row r="4991" spans="1:5" x14ac:dyDescent="0.25">
      <c r="A4991">
        <v>5576</v>
      </c>
      <c r="B4991" s="2">
        <v>1</v>
      </c>
      <c r="C4991" s="5">
        <v>2</v>
      </c>
    </row>
    <row r="4992" spans="1:5" x14ac:dyDescent="0.25">
      <c r="A4992">
        <v>5577</v>
      </c>
      <c r="B4992" s="2">
        <v>1</v>
      </c>
      <c r="C4992" s="5">
        <v>2</v>
      </c>
    </row>
    <row r="4993" spans="1:5" x14ac:dyDescent="0.25">
      <c r="A4993">
        <v>5578</v>
      </c>
      <c r="B4993" s="2">
        <v>1</v>
      </c>
    </row>
    <row r="4994" spans="1:5" x14ac:dyDescent="0.25">
      <c r="A4994">
        <v>5579</v>
      </c>
      <c r="B4994" s="2">
        <v>1</v>
      </c>
    </row>
    <row r="4995" spans="1:5" x14ac:dyDescent="0.25">
      <c r="A4995">
        <v>5580</v>
      </c>
      <c r="B4995" s="2">
        <v>1</v>
      </c>
      <c r="E4995" s="3">
        <v>4</v>
      </c>
    </row>
    <row r="4996" spans="1:5" x14ac:dyDescent="0.25">
      <c r="A4996">
        <v>5581</v>
      </c>
      <c r="B4996" s="2">
        <v>1</v>
      </c>
      <c r="E4996" s="3">
        <v>4</v>
      </c>
    </row>
    <row r="4997" spans="1:5" x14ac:dyDescent="0.25">
      <c r="A4997">
        <v>5582</v>
      </c>
      <c r="B4997" s="2">
        <v>1</v>
      </c>
      <c r="E4997" s="3">
        <v>4</v>
      </c>
    </row>
    <row r="4998" spans="1:5" x14ac:dyDescent="0.25">
      <c r="A4998">
        <v>5583</v>
      </c>
      <c r="B4998" s="2">
        <v>1</v>
      </c>
      <c r="E4998" s="3">
        <v>4</v>
      </c>
    </row>
    <row r="4999" spans="1:5" x14ac:dyDescent="0.25">
      <c r="A4999">
        <v>5584</v>
      </c>
      <c r="B4999" s="2">
        <v>1</v>
      </c>
      <c r="E4999" s="3">
        <v>4</v>
      </c>
    </row>
    <row r="5000" spans="1:5" x14ac:dyDescent="0.25">
      <c r="A5000">
        <v>5585</v>
      </c>
      <c r="B5000" s="2">
        <v>1</v>
      </c>
      <c r="D5000" s="4">
        <v>3</v>
      </c>
      <c r="E5000" s="3">
        <v>4</v>
      </c>
    </row>
    <row r="5001" spans="1:5" x14ac:dyDescent="0.25">
      <c r="A5001">
        <v>5586</v>
      </c>
      <c r="B5001" s="2">
        <v>1</v>
      </c>
      <c r="D5001" s="4">
        <v>3</v>
      </c>
      <c r="E5001" s="3">
        <v>4</v>
      </c>
    </row>
    <row r="5002" spans="1:5" x14ac:dyDescent="0.25">
      <c r="A5002">
        <v>5587</v>
      </c>
      <c r="D5002" s="4">
        <v>3</v>
      </c>
      <c r="E5002" s="3">
        <v>4</v>
      </c>
    </row>
    <row r="5003" spans="1:5" x14ac:dyDescent="0.25">
      <c r="A5003">
        <v>5588</v>
      </c>
      <c r="D5003" s="4">
        <v>3</v>
      </c>
      <c r="E5003" s="3">
        <v>4</v>
      </c>
    </row>
    <row r="5004" spans="1:5" x14ac:dyDescent="0.25">
      <c r="A5004">
        <v>5589</v>
      </c>
      <c r="D5004" s="4">
        <v>3</v>
      </c>
      <c r="E5004" s="3">
        <v>4</v>
      </c>
    </row>
    <row r="5005" spans="1:5" x14ac:dyDescent="0.25">
      <c r="A5005">
        <v>5590</v>
      </c>
      <c r="D5005" s="4">
        <v>3</v>
      </c>
      <c r="E5005" s="3">
        <v>4</v>
      </c>
    </row>
    <row r="5006" spans="1:5" x14ac:dyDescent="0.25">
      <c r="A5006">
        <v>5591</v>
      </c>
      <c r="C5006" s="5">
        <v>2</v>
      </c>
      <c r="D5006" s="4">
        <v>3</v>
      </c>
      <c r="E5006" s="3">
        <v>4</v>
      </c>
    </row>
    <row r="5007" spans="1:5" x14ac:dyDescent="0.25">
      <c r="A5007">
        <v>5592</v>
      </c>
      <c r="C5007" s="5">
        <v>2</v>
      </c>
      <c r="D5007" s="4">
        <v>3</v>
      </c>
      <c r="E5007" s="3">
        <v>4</v>
      </c>
    </row>
    <row r="5008" spans="1:5" x14ac:dyDescent="0.25">
      <c r="A5008">
        <v>5593</v>
      </c>
      <c r="C5008" s="5">
        <v>2</v>
      </c>
      <c r="D5008" s="4">
        <v>3</v>
      </c>
    </row>
    <row r="5009" spans="1:5" x14ac:dyDescent="0.25">
      <c r="A5009">
        <v>5594</v>
      </c>
      <c r="C5009" s="5">
        <v>2</v>
      </c>
      <c r="D5009" s="4">
        <v>3</v>
      </c>
    </row>
    <row r="5010" spans="1:5" x14ac:dyDescent="0.25">
      <c r="A5010">
        <v>5595</v>
      </c>
      <c r="C5010" s="5">
        <v>2</v>
      </c>
      <c r="D5010" s="4">
        <v>3</v>
      </c>
    </row>
    <row r="5011" spans="1:5" x14ac:dyDescent="0.25">
      <c r="A5011">
        <v>5596</v>
      </c>
      <c r="C5011" s="5">
        <v>2</v>
      </c>
      <c r="D5011" s="4">
        <v>3</v>
      </c>
    </row>
    <row r="5012" spans="1:5" x14ac:dyDescent="0.25">
      <c r="A5012">
        <v>5597</v>
      </c>
      <c r="C5012" s="5">
        <v>2</v>
      </c>
      <c r="D5012" s="4">
        <v>3</v>
      </c>
    </row>
    <row r="5013" spans="1:5" x14ac:dyDescent="0.25">
      <c r="A5013">
        <v>5598</v>
      </c>
      <c r="C5013" s="5">
        <v>2</v>
      </c>
    </row>
    <row r="5014" spans="1:5" x14ac:dyDescent="0.25">
      <c r="A5014">
        <v>5599</v>
      </c>
      <c r="C5014" s="5">
        <v>2</v>
      </c>
    </row>
    <row r="5015" spans="1:5" x14ac:dyDescent="0.25">
      <c r="A5015">
        <v>5600</v>
      </c>
      <c r="C5015" s="5">
        <v>2</v>
      </c>
    </row>
    <row r="5016" spans="1:5" x14ac:dyDescent="0.25">
      <c r="A5016">
        <v>5601</v>
      </c>
      <c r="C5016" s="5">
        <v>2</v>
      </c>
    </row>
    <row r="5017" spans="1:5" x14ac:dyDescent="0.25">
      <c r="A5017">
        <v>5602</v>
      </c>
      <c r="C5017" s="5">
        <v>2</v>
      </c>
    </row>
    <row r="5018" spans="1:5" x14ac:dyDescent="0.25">
      <c r="A5018">
        <v>5603</v>
      </c>
      <c r="B5018" s="2">
        <v>1</v>
      </c>
      <c r="C5018" s="5">
        <v>2</v>
      </c>
    </row>
    <row r="5019" spans="1:5" x14ac:dyDescent="0.25">
      <c r="A5019">
        <v>5604</v>
      </c>
      <c r="B5019" s="2">
        <v>1</v>
      </c>
      <c r="C5019" s="5">
        <v>2</v>
      </c>
    </row>
    <row r="5020" spans="1:5" x14ac:dyDescent="0.25">
      <c r="A5020">
        <v>5605</v>
      </c>
      <c r="B5020" s="2">
        <v>1</v>
      </c>
      <c r="C5020" s="5">
        <v>2</v>
      </c>
    </row>
    <row r="5021" spans="1:5" x14ac:dyDescent="0.25">
      <c r="A5021">
        <v>5606</v>
      </c>
      <c r="B5021" s="2">
        <v>1</v>
      </c>
    </row>
    <row r="5022" spans="1:5" x14ac:dyDescent="0.25">
      <c r="A5022">
        <v>5607</v>
      </c>
      <c r="B5022" s="2">
        <v>1</v>
      </c>
      <c r="E5022" s="3">
        <v>4</v>
      </c>
    </row>
    <row r="5023" spans="1:5" x14ac:dyDescent="0.25">
      <c r="A5023">
        <v>5608</v>
      </c>
      <c r="B5023" s="2">
        <v>1</v>
      </c>
      <c r="E5023" s="3">
        <v>4</v>
      </c>
    </row>
    <row r="5024" spans="1:5" x14ac:dyDescent="0.25">
      <c r="A5024">
        <v>5609</v>
      </c>
      <c r="B5024" s="2">
        <v>1</v>
      </c>
      <c r="E5024" s="3">
        <v>4</v>
      </c>
    </row>
    <row r="5025" spans="1:5" x14ac:dyDescent="0.25">
      <c r="A5025">
        <v>5610</v>
      </c>
      <c r="B5025" s="2">
        <v>1</v>
      </c>
      <c r="E5025" s="3">
        <v>4</v>
      </c>
    </row>
    <row r="5026" spans="1:5" x14ac:dyDescent="0.25">
      <c r="A5026">
        <v>5611</v>
      </c>
      <c r="B5026" s="2">
        <v>1</v>
      </c>
      <c r="E5026" s="3">
        <v>4</v>
      </c>
    </row>
    <row r="5027" spans="1:5" x14ac:dyDescent="0.25">
      <c r="A5027">
        <v>5612</v>
      </c>
      <c r="B5027" s="2">
        <v>1</v>
      </c>
      <c r="D5027" s="4">
        <v>3</v>
      </c>
      <c r="E5027" s="3">
        <v>4</v>
      </c>
    </row>
    <row r="5028" spans="1:5" x14ac:dyDescent="0.25">
      <c r="A5028">
        <v>5613</v>
      </c>
      <c r="B5028" s="2">
        <v>1</v>
      </c>
      <c r="D5028" s="4">
        <v>3</v>
      </c>
      <c r="E5028" s="3">
        <v>4</v>
      </c>
    </row>
    <row r="5029" spans="1:5" x14ac:dyDescent="0.25">
      <c r="A5029">
        <v>5614</v>
      </c>
      <c r="B5029" s="2">
        <v>1</v>
      </c>
      <c r="D5029" s="4">
        <v>3</v>
      </c>
      <c r="E5029" s="3">
        <v>4</v>
      </c>
    </row>
    <row r="5030" spans="1:5" x14ac:dyDescent="0.25">
      <c r="A5030">
        <v>5615</v>
      </c>
      <c r="B5030" s="2">
        <v>1</v>
      </c>
      <c r="D5030" s="4">
        <v>3</v>
      </c>
      <c r="E5030" s="3">
        <v>4</v>
      </c>
    </row>
    <row r="5031" spans="1:5" x14ac:dyDescent="0.25">
      <c r="A5031">
        <v>5616</v>
      </c>
      <c r="D5031" s="4">
        <v>3</v>
      </c>
      <c r="E5031" s="3">
        <v>4</v>
      </c>
    </row>
    <row r="5032" spans="1:5" x14ac:dyDescent="0.25">
      <c r="A5032">
        <v>5617</v>
      </c>
      <c r="D5032" s="4">
        <v>3</v>
      </c>
      <c r="E5032" s="3">
        <v>4</v>
      </c>
    </row>
    <row r="5033" spans="1:5" x14ac:dyDescent="0.25">
      <c r="A5033">
        <v>5618</v>
      </c>
      <c r="C5033" s="5">
        <v>2</v>
      </c>
      <c r="D5033" s="4">
        <v>3</v>
      </c>
      <c r="E5033" s="3">
        <v>4</v>
      </c>
    </row>
    <row r="5034" spans="1:5" x14ac:dyDescent="0.25">
      <c r="A5034">
        <v>5619</v>
      </c>
      <c r="C5034" s="5">
        <v>2</v>
      </c>
      <c r="D5034" s="4">
        <v>3</v>
      </c>
      <c r="E5034" s="3">
        <v>4</v>
      </c>
    </row>
    <row r="5035" spans="1:5" x14ac:dyDescent="0.25">
      <c r="A5035">
        <v>5620</v>
      </c>
      <c r="C5035" s="5">
        <v>2</v>
      </c>
      <c r="D5035" s="4">
        <v>3</v>
      </c>
      <c r="E5035" s="3">
        <v>4</v>
      </c>
    </row>
    <row r="5036" spans="1:5" x14ac:dyDescent="0.25">
      <c r="A5036">
        <v>5621</v>
      </c>
      <c r="C5036" s="5">
        <v>2</v>
      </c>
      <c r="D5036" s="4">
        <v>3</v>
      </c>
    </row>
    <row r="5037" spans="1:5" x14ac:dyDescent="0.25">
      <c r="A5037">
        <v>5622</v>
      </c>
      <c r="C5037" s="5">
        <v>2</v>
      </c>
      <c r="D5037" s="4">
        <v>3</v>
      </c>
    </row>
    <row r="5038" spans="1:5" x14ac:dyDescent="0.25">
      <c r="A5038">
        <v>5623</v>
      </c>
      <c r="C5038" s="5">
        <v>2</v>
      </c>
      <c r="D5038" s="4">
        <v>3</v>
      </c>
    </row>
    <row r="5039" spans="1:5" x14ac:dyDescent="0.25">
      <c r="A5039">
        <v>5624</v>
      </c>
      <c r="C5039" s="5">
        <v>2</v>
      </c>
      <c r="D5039" s="4">
        <v>3</v>
      </c>
    </row>
    <row r="5040" spans="1:5" x14ac:dyDescent="0.25">
      <c r="A5040">
        <v>5625</v>
      </c>
      <c r="C5040" s="5">
        <v>2</v>
      </c>
      <c r="D5040" s="4">
        <v>3</v>
      </c>
    </row>
    <row r="5041" spans="1:5" x14ac:dyDescent="0.25">
      <c r="A5041">
        <v>5626</v>
      </c>
      <c r="C5041" s="5">
        <v>2</v>
      </c>
      <c r="D5041" s="4">
        <v>3</v>
      </c>
    </row>
    <row r="5042" spans="1:5" x14ac:dyDescent="0.25">
      <c r="A5042">
        <v>5627</v>
      </c>
      <c r="C5042" s="5">
        <v>2</v>
      </c>
      <c r="D5042" s="4">
        <v>3</v>
      </c>
    </row>
    <row r="5043" spans="1:5" x14ac:dyDescent="0.25">
      <c r="A5043">
        <v>5628</v>
      </c>
      <c r="C5043" s="5">
        <v>2</v>
      </c>
    </row>
    <row r="5044" spans="1:5" x14ac:dyDescent="0.25">
      <c r="A5044">
        <v>5629</v>
      </c>
      <c r="C5044" s="5">
        <v>2</v>
      </c>
    </row>
    <row r="5045" spans="1:5" x14ac:dyDescent="0.25">
      <c r="A5045">
        <v>5630</v>
      </c>
      <c r="C5045" s="5">
        <v>2</v>
      </c>
    </row>
    <row r="5046" spans="1:5" x14ac:dyDescent="0.25">
      <c r="A5046">
        <v>5631</v>
      </c>
      <c r="C5046" s="5">
        <v>2</v>
      </c>
    </row>
    <row r="5047" spans="1:5" x14ac:dyDescent="0.25">
      <c r="A5047">
        <v>5632</v>
      </c>
      <c r="C5047" s="5">
        <v>2</v>
      </c>
    </row>
    <row r="5048" spans="1:5" x14ac:dyDescent="0.25">
      <c r="A5048">
        <v>5633</v>
      </c>
      <c r="B5048" s="2">
        <v>1</v>
      </c>
      <c r="C5048" s="5">
        <v>2</v>
      </c>
    </row>
    <row r="5049" spans="1:5" x14ac:dyDescent="0.25">
      <c r="A5049">
        <v>5634</v>
      </c>
      <c r="B5049" s="2">
        <v>1</v>
      </c>
      <c r="C5049" s="5">
        <v>2</v>
      </c>
    </row>
    <row r="5050" spans="1:5" x14ac:dyDescent="0.25">
      <c r="A5050">
        <v>5635</v>
      </c>
      <c r="B5050" s="2">
        <v>1</v>
      </c>
      <c r="E5050" s="3">
        <v>4</v>
      </c>
    </row>
    <row r="5051" spans="1:5" x14ac:dyDescent="0.25">
      <c r="A5051">
        <v>5636</v>
      </c>
      <c r="B5051" s="2">
        <v>1</v>
      </c>
      <c r="E5051" s="3">
        <v>4</v>
      </c>
    </row>
    <row r="5052" spans="1:5" x14ac:dyDescent="0.25">
      <c r="A5052">
        <v>5637</v>
      </c>
      <c r="B5052" s="2">
        <v>1</v>
      </c>
      <c r="E5052" s="3">
        <v>4</v>
      </c>
    </row>
    <row r="5053" spans="1:5" x14ac:dyDescent="0.25">
      <c r="A5053">
        <v>5638</v>
      </c>
      <c r="B5053" s="2">
        <v>1</v>
      </c>
      <c r="E5053" s="3">
        <v>4</v>
      </c>
    </row>
    <row r="5054" spans="1:5" x14ac:dyDescent="0.25">
      <c r="A5054">
        <v>5639</v>
      </c>
      <c r="B5054" s="2">
        <v>1</v>
      </c>
      <c r="E5054" s="3">
        <v>4</v>
      </c>
    </row>
    <row r="5055" spans="1:5" x14ac:dyDescent="0.25">
      <c r="A5055">
        <v>5640</v>
      </c>
      <c r="B5055" s="2">
        <v>1</v>
      </c>
      <c r="E5055" s="3">
        <v>4</v>
      </c>
    </row>
    <row r="5056" spans="1:5" x14ac:dyDescent="0.25">
      <c r="A5056">
        <v>5641</v>
      </c>
      <c r="B5056" s="2">
        <v>1</v>
      </c>
      <c r="E5056" s="3">
        <v>4</v>
      </c>
    </row>
    <row r="5057" spans="1:6" x14ac:dyDescent="0.25">
      <c r="A5057">
        <v>5642</v>
      </c>
      <c r="B5057" s="2">
        <v>1</v>
      </c>
      <c r="E5057" s="3">
        <v>4</v>
      </c>
    </row>
    <row r="5058" spans="1:6" x14ac:dyDescent="0.25">
      <c r="A5058">
        <v>5643</v>
      </c>
      <c r="B5058" s="2">
        <v>1</v>
      </c>
      <c r="E5058" s="3">
        <v>4</v>
      </c>
    </row>
    <row r="5059" spans="1:6" x14ac:dyDescent="0.25">
      <c r="A5059">
        <v>5644</v>
      </c>
      <c r="B5059" s="2">
        <v>1</v>
      </c>
      <c r="D5059" s="4">
        <v>3</v>
      </c>
      <c r="E5059" s="3">
        <v>4</v>
      </c>
    </row>
    <row r="5060" spans="1:6" x14ac:dyDescent="0.25">
      <c r="A5060">
        <v>5645</v>
      </c>
      <c r="B5060" s="2">
        <v>1</v>
      </c>
      <c r="D5060" s="4">
        <v>3</v>
      </c>
      <c r="E5060" s="3">
        <v>4</v>
      </c>
    </row>
    <row r="5061" spans="1:6" x14ac:dyDescent="0.25">
      <c r="A5061">
        <v>5646</v>
      </c>
      <c r="B5061" s="2">
        <v>1</v>
      </c>
      <c r="D5061" s="4">
        <v>3</v>
      </c>
      <c r="E5061" s="3">
        <v>4</v>
      </c>
    </row>
    <row r="5062" spans="1:6" x14ac:dyDescent="0.25">
      <c r="A5062">
        <v>5647</v>
      </c>
      <c r="D5062" s="4">
        <v>3</v>
      </c>
      <c r="E5062" s="3">
        <v>4</v>
      </c>
    </row>
    <row r="5063" spans="1:6" x14ac:dyDescent="0.25">
      <c r="A5063">
        <v>5648</v>
      </c>
      <c r="C5063" s="5">
        <v>2</v>
      </c>
      <c r="D5063" s="4">
        <v>3</v>
      </c>
      <c r="E5063" s="3">
        <v>4</v>
      </c>
    </row>
    <row r="5064" spans="1:6" x14ac:dyDescent="0.25">
      <c r="A5064">
        <v>5649</v>
      </c>
      <c r="C5064" s="5">
        <v>2</v>
      </c>
      <c r="D5064" s="4">
        <v>3</v>
      </c>
      <c r="E5064" s="3">
        <v>4</v>
      </c>
    </row>
    <row r="5065" spans="1:6" x14ac:dyDescent="0.25">
      <c r="A5065">
        <v>5650</v>
      </c>
      <c r="C5065" s="5">
        <v>2</v>
      </c>
      <c r="D5065" s="4">
        <v>3</v>
      </c>
      <c r="E5065" s="3">
        <v>4</v>
      </c>
    </row>
    <row r="5066" spans="1:6" x14ac:dyDescent="0.25">
      <c r="A5066">
        <v>5651</v>
      </c>
      <c r="C5066" s="5">
        <v>2</v>
      </c>
      <c r="D5066" s="4">
        <v>3</v>
      </c>
    </row>
    <row r="5067" spans="1:6" x14ac:dyDescent="0.25">
      <c r="A5067">
        <v>5652</v>
      </c>
      <c r="C5067" s="5">
        <v>2</v>
      </c>
      <c r="D5067" s="4">
        <v>3</v>
      </c>
    </row>
    <row r="5068" spans="1:6" x14ac:dyDescent="0.25">
      <c r="A5068">
        <v>5653</v>
      </c>
      <c r="C5068" s="5">
        <v>2</v>
      </c>
      <c r="D5068" s="4">
        <v>3</v>
      </c>
      <c r="F5068" t="s">
        <v>22</v>
      </c>
    </row>
    <row r="5069" spans="1:6" x14ac:dyDescent="0.25">
      <c r="A5069">
        <v>5687</v>
      </c>
    </row>
    <row r="5070" spans="1:6" x14ac:dyDescent="0.25">
      <c r="A5070">
        <v>5688</v>
      </c>
    </row>
    <row r="5071" spans="1:6" x14ac:dyDescent="0.25">
      <c r="A5071">
        <v>5689</v>
      </c>
      <c r="F5071" t="s">
        <v>22</v>
      </c>
    </row>
    <row r="5072" spans="1:6" x14ac:dyDescent="0.25">
      <c r="A5072">
        <v>5690</v>
      </c>
      <c r="B5072" s="2">
        <v>1</v>
      </c>
    </row>
    <row r="5073" spans="1:5" x14ac:dyDescent="0.25">
      <c r="A5073">
        <v>5691</v>
      </c>
      <c r="B5073" s="2">
        <v>1</v>
      </c>
      <c r="C5073" s="5">
        <v>2</v>
      </c>
    </row>
    <row r="5074" spans="1:5" x14ac:dyDescent="0.25">
      <c r="A5074">
        <v>5692</v>
      </c>
      <c r="B5074" s="2">
        <v>1</v>
      </c>
      <c r="C5074" s="5">
        <v>2</v>
      </c>
    </row>
    <row r="5075" spans="1:5" x14ac:dyDescent="0.25">
      <c r="A5075">
        <v>5693</v>
      </c>
      <c r="B5075" s="2">
        <v>1</v>
      </c>
      <c r="C5075" s="5">
        <v>2</v>
      </c>
    </row>
    <row r="5076" spans="1:5" x14ac:dyDescent="0.25">
      <c r="A5076">
        <v>5694</v>
      </c>
      <c r="B5076" s="2">
        <v>1</v>
      </c>
      <c r="C5076" s="5">
        <v>2</v>
      </c>
    </row>
    <row r="5077" spans="1:5" x14ac:dyDescent="0.25">
      <c r="A5077">
        <v>5695</v>
      </c>
      <c r="B5077" s="2">
        <v>1</v>
      </c>
      <c r="C5077" s="5">
        <v>2</v>
      </c>
    </row>
    <row r="5078" spans="1:5" x14ac:dyDescent="0.25">
      <c r="A5078">
        <v>5696</v>
      </c>
      <c r="B5078" s="2">
        <v>1</v>
      </c>
      <c r="C5078" s="5">
        <v>2</v>
      </c>
    </row>
    <row r="5079" spans="1:5" x14ac:dyDescent="0.25">
      <c r="A5079">
        <v>5697</v>
      </c>
      <c r="B5079" s="2">
        <v>1</v>
      </c>
      <c r="C5079" s="5">
        <v>2</v>
      </c>
    </row>
    <row r="5080" spans="1:5" x14ac:dyDescent="0.25">
      <c r="A5080">
        <v>5698</v>
      </c>
      <c r="C5080" s="5">
        <v>2</v>
      </c>
    </row>
    <row r="5081" spans="1:5" x14ac:dyDescent="0.25">
      <c r="A5081">
        <v>5699</v>
      </c>
      <c r="C5081" s="5">
        <v>2</v>
      </c>
    </row>
    <row r="5082" spans="1:5" x14ac:dyDescent="0.25">
      <c r="A5082">
        <v>5700</v>
      </c>
      <c r="D5082" s="4">
        <v>3</v>
      </c>
      <c r="E5082" s="3">
        <v>4</v>
      </c>
    </row>
    <row r="5083" spans="1:5" x14ac:dyDescent="0.25">
      <c r="A5083">
        <v>5701</v>
      </c>
      <c r="D5083" s="4">
        <v>3</v>
      </c>
      <c r="E5083" s="3">
        <v>4</v>
      </c>
    </row>
    <row r="5084" spans="1:5" x14ac:dyDescent="0.25">
      <c r="A5084">
        <v>5702</v>
      </c>
      <c r="D5084" s="4">
        <v>3</v>
      </c>
      <c r="E5084" s="3">
        <v>4</v>
      </c>
    </row>
    <row r="5085" spans="1:5" x14ac:dyDescent="0.25">
      <c r="A5085">
        <v>5703</v>
      </c>
      <c r="D5085" s="4">
        <v>3</v>
      </c>
      <c r="E5085" s="3">
        <v>4</v>
      </c>
    </row>
    <row r="5086" spans="1:5" x14ac:dyDescent="0.25">
      <c r="A5086">
        <v>5704</v>
      </c>
      <c r="D5086" s="4">
        <v>3</v>
      </c>
      <c r="E5086" s="3">
        <v>4</v>
      </c>
    </row>
    <row r="5087" spans="1:5" x14ac:dyDescent="0.25">
      <c r="A5087">
        <v>5705</v>
      </c>
      <c r="D5087" s="4">
        <v>3</v>
      </c>
      <c r="E5087" s="3">
        <v>4</v>
      </c>
    </row>
    <row r="5088" spans="1:5" x14ac:dyDescent="0.25">
      <c r="A5088">
        <v>5706</v>
      </c>
      <c r="D5088" s="4">
        <v>3</v>
      </c>
      <c r="E5088" s="3">
        <v>4</v>
      </c>
    </row>
    <row r="5089" spans="1:5" x14ac:dyDescent="0.25">
      <c r="A5089">
        <v>5707</v>
      </c>
      <c r="D5089" s="4">
        <v>3</v>
      </c>
      <c r="E5089" s="3">
        <v>4</v>
      </c>
    </row>
    <row r="5090" spans="1:5" x14ac:dyDescent="0.25">
      <c r="A5090">
        <v>5708</v>
      </c>
      <c r="D5090" s="4">
        <v>3</v>
      </c>
      <c r="E5090" s="3">
        <v>4</v>
      </c>
    </row>
    <row r="5091" spans="1:5" x14ac:dyDescent="0.25">
      <c r="A5091">
        <v>5709</v>
      </c>
      <c r="D5091" s="4">
        <v>3</v>
      </c>
      <c r="E5091" s="3">
        <v>4</v>
      </c>
    </row>
    <row r="5092" spans="1:5" x14ac:dyDescent="0.25">
      <c r="A5092">
        <v>5710</v>
      </c>
      <c r="B5092" s="2">
        <v>1</v>
      </c>
      <c r="E5092" s="3">
        <v>4</v>
      </c>
    </row>
    <row r="5093" spans="1:5" x14ac:dyDescent="0.25">
      <c r="A5093">
        <v>5711</v>
      </c>
      <c r="B5093" s="2">
        <v>1</v>
      </c>
    </row>
    <row r="5094" spans="1:5" x14ac:dyDescent="0.25">
      <c r="A5094">
        <v>5712</v>
      </c>
      <c r="B5094" s="2">
        <v>1</v>
      </c>
    </row>
    <row r="5095" spans="1:5" x14ac:dyDescent="0.25">
      <c r="A5095">
        <v>5713</v>
      </c>
      <c r="B5095" s="2">
        <v>1</v>
      </c>
    </row>
    <row r="5096" spans="1:5" x14ac:dyDescent="0.25">
      <c r="A5096">
        <v>5714</v>
      </c>
      <c r="B5096" s="2">
        <v>1</v>
      </c>
    </row>
    <row r="5097" spans="1:5" x14ac:dyDescent="0.25">
      <c r="A5097">
        <v>5715</v>
      </c>
      <c r="B5097" s="2">
        <v>1</v>
      </c>
      <c r="C5097" s="5">
        <v>2</v>
      </c>
    </row>
    <row r="5098" spans="1:5" x14ac:dyDescent="0.25">
      <c r="A5098">
        <v>5716</v>
      </c>
      <c r="B5098" s="2">
        <v>1</v>
      </c>
      <c r="C5098" s="5">
        <v>2</v>
      </c>
    </row>
    <row r="5099" spans="1:5" x14ac:dyDescent="0.25">
      <c r="A5099">
        <v>5717</v>
      </c>
      <c r="B5099" s="2">
        <v>1</v>
      </c>
      <c r="C5099" s="5">
        <v>2</v>
      </c>
    </row>
    <row r="5100" spans="1:5" x14ac:dyDescent="0.25">
      <c r="A5100">
        <v>5718</v>
      </c>
      <c r="B5100" s="2">
        <v>1</v>
      </c>
      <c r="C5100" s="5">
        <v>2</v>
      </c>
    </row>
    <row r="5101" spans="1:5" x14ac:dyDescent="0.25">
      <c r="A5101">
        <v>5719</v>
      </c>
      <c r="B5101" s="2">
        <v>1</v>
      </c>
      <c r="C5101" s="5">
        <v>2</v>
      </c>
    </row>
    <row r="5102" spans="1:5" x14ac:dyDescent="0.25">
      <c r="A5102">
        <v>5720</v>
      </c>
      <c r="C5102" s="5">
        <v>2</v>
      </c>
    </row>
    <row r="5103" spans="1:5" x14ac:dyDescent="0.25">
      <c r="A5103">
        <v>5721</v>
      </c>
      <c r="C5103" s="5">
        <v>2</v>
      </c>
    </row>
    <row r="5104" spans="1:5" x14ac:dyDescent="0.25">
      <c r="A5104">
        <v>5722</v>
      </c>
      <c r="C5104" s="5">
        <v>2</v>
      </c>
    </row>
    <row r="5105" spans="1:5" x14ac:dyDescent="0.25">
      <c r="A5105">
        <v>5723</v>
      </c>
      <c r="C5105" s="5">
        <v>2</v>
      </c>
      <c r="D5105" s="4">
        <v>3</v>
      </c>
    </row>
    <row r="5106" spans="1:5" x14ac:dyDescent="0.25">
      <c r="A5106">
        <v>5724</v>
      </c>
      <c r="C5106" s="5">
        <v>2</v>
      </c>
      <c r="D5106" s="4">
        <v>3</v>
      </c>
      <c r="E5106" s="3">
        <v>4</v>
      </c>
    </row>
    <row r="5107" spans="1:5" x14ac:dyDescent="0.25">
      <c r="A5107">
        <v>5725</v>
      </c>
      <c r="D5107" s="4">
        <v>3</v>
      </c>
      <c r="E5107" s="3">
        <v>4</v>
      </c>
    </row>
    <row r="5108" spans="1:5" x14ac:dyDescent="0.25">
      <c r="A5108">
        <v>5726</v>
      </c>
      <c r="D5108" s="4">
        <v>3</v>
      </c>
      <c r="E5108" s="3">
        <v>4</v>
      </c>
    </row>
    <row r="5109" spans="1:5" x14ac:dyDescent="0.25">
      <c r="A5109">
        <v>5727</v>
      </c>
      <c r="D5109" s="4">
        <v>3</v>
      </c>
      <c r="E5109" s="3">
        <v>4</v>
      </c>
    </row>
    <row r="5110" spans="1:5" x14ac:dyDescent="0.25">
      <c r="A5110">
        <v>5728</v>
      </c>
      <c r="D5110" s="4">
        <v>3</v>
      </c>
      <c r="E5110" s="3">
        <v>4</v>
      </c>
    </row>
    <row r="5111" spans="1:5" x14ac:dyDescent="0.25">
      <c r="A5111">
        <v>5729</v>
      </c>
      <c r="D5111" s="4">
        <v>3</v>
      </c>
      <c r="E5111" s="3">
        <v>4</v>
      </c>
    </row>
    <row r="5112" spans="1:5" x14ac:dyDescent="0.25">
      <c r="A5112">
        <v>5730</v>
      </c>
      <c r="D5112" s="4">
        <v>3</v>
      </c>
      <c r="E5112" s="3">
        <v>4</v>
      </c>
    </row>
    <row r="5113" spans="1:5" x14ac:dyDescent="0.25">
      <c r="A5113">
        <v>5731</v>
      </c>
      <c r="D5113" s="4">
        <v>3</v>
      </c>
      <c r="E5113" s="3">
        <v>4</v>
      </c>
    </row>
    <row r="5114" spans="1:5" x14ac:dyDescent="0.25">
      <c r="A5114">
        <v>5732</v>
      </c>
      <c r="D5114" s="4">
        <v>3</v>
      </c>
      <c r="E5114" s="3">
        <v>4</v>
      </c>
    </row>
    <row r="5115" spans="1:5" x14ac:dyDescent="0.25">
      <c r="A5115">
        <v>5733</v>
      </c>
      <c r="E5115" s="3">
        <v>4</v>
      </c>
    </row>
    <row r="5116" spans="1:5" x14ac:dyDescent="0.25">
      <c r="A5116">
        <v>5734</v>
      </c>
      <c r="B5116" s="2">
        <v>1</v>
      </c>
    </row>
    <row r="5117" spans="1:5" x14ac:dyDescent="0.25">
      <c r="A5117">
        <v>5735</v>
      </c>
      <c r="B5117" s="2">
        <v>1</v>
      </c>
    </row>
    <row r="5118" spans="1:5" x14ac:dyDescent="0.25">
      <c r="A5118">
        <v>5736</v>
      </c>
      <c r="B5118" s="2">
        <v>1</v>
      </c>
    </row>
    <row r="5119" spans="1:5" x14ac:dyDescent="0.25">
      <c r="A5119">
        <v>5737</v>
      </c>
      <c r="B5119" s="2">
        <v>1</v>
      </c>
    </row>
    <row r="5120" spans="1:5" x14ac:dyDescent="0.25">
      <c r="A5120">
        <v>5738</v>
      </c>
      <c r="B5120" s="2">
        <v>1</v>
      </c>
    </row>
    <row r="5121" spans="1:5" x14ac:dyDescent="0.25">
      <c r="A5121">
        <v>5739</v>
      </c>
      <c r="B5121" s="2">
        <v>1</v>
      </c>
      <c r="C5121" s="5">
        <v>2</v>
      </c>
    </row>
    <row r="5122" spans="1:5" x14ac:dyDescent="0.25">
      <c r="A5122">
        <v>5740</v>
      </c>
      <c r="B5122" s="2">
        <v>1</v>
      </c>
      <c r="C5122" s="5">
        <v>2</v>
      </c>
    </row>
    <row r="5123" spans="1:5" x14ac:dyDescent="0.25">
      <c r="A5123">
        <v>5741</v>
      </c>
      <c r="B5123" s="2">
        <v>1</v>
      </c>
      <c r="C5123" s="5">
        <v>2</v>
      </c>
    </row>
    <row r="5124" spans="1:5" x14ac:dyDescent="0.25">
      <c r="A5124">
        <v>5742</v>
      </c>
      <c r="B5124" s="2">
        <v>1</v>
      </c>
      <c r="C5124" s="5">
        <v>2</v>
      </c>
    </row>
    <row r="5125" spans="1:5" x14ac:dyDescent="0.25">
      <c r="A5125">
        <v>5743</v>
      </c>
      <c r="B5125" s="2">
        <v>1</v>
      </c>
      <c r="C5125" s="5">
        <v>2</v>
      </c>
    </row>
    <row r="5126" spans="1:5" x14ac:dyDescent="0.25">
      <c r="A5126">
        <v>5744</v>
      </c>
      <c r="C5126" s="5">
        <v>2</v>
      </c>
    </row>
    <row r="5127" spans="1:5" x14ac:dyDescent="0.25">
      <c r="A5127">
        <v>5745</v>
      </c>
      <c r="C5127" s="5">
        <v>2</v>
      </c>
    </row>
    <row r="5128" spans="1:5" x14ac:dyDescent="0.25">
      <c r="A5128">
        <v>5746</v>
      </c>
      <c r="C5128" s="5">
        <v>2</v>
      </c>
    </row>
    <row r="5129" spans="1:5" x14ac:dyDescent="0.25">
      <c r="A5129">
        <v>5747</v>
      </c>
      <c r="C5129" s="5">
        <v>2</v>
      </c>
      <c r="D5129" s="4">
        <v>3</v>
      </c>
    </row>
    <row r="5130" spans="1:5" x14ac:dyDescent="0.25">
      <c r="A5130">
        <v>5748</v>
      </c>
      <c r="D5130" s="4">
        <v>3</v>
      </c>
    </row>
    <row r="5131" spans="1:5" x14ac:dyDescent="0.25">
      <c r="A5131">
        <v>5749</v>
      </c>
      <c r="D5131" s="4">
        <v>3</v>
      </c>
      <c r="E5131" s="3">
        <v>4</v>
      </c>
    </row>
    <row r="5132" spans="1:5" x14ac:dyDescent="0.25">
      <c r="A5132">
        <v>5750</v>
      </c>
      <c r="D5132" s="4">
        <v>3</v>
      </c>
      <c r="E5132" s="3">
        <v>4</v>
      </c>
    </row>
    <row r="5133" spans="1:5" x14ac:dyDescent="0.25">
      <c r="A5133">
        <v>5751</v>
      </c>
      <c r="D5133" s="4">
        <v>3</v>
      </c>
      <c r="E5133" s="3">
        <v>4</v>
      </c>
    </row>
    <row r="5134" spans="1:5" x14ac:dyDescent="0.25">
      <c r="A5134">
        <v>5752</v>
      </c>
      <c r="D5134" s="4">
        <v>3</v>
      </c>
      <c r="E5134" s="3">
        <v>4</v>
      </c>
    </row>
    <row r="5135" spans="1:5" x14ac:dyDescent="0.25">
      <c r="A5135">
        <v>5753</v>
      </c>
      <c r="D5135" s="4">
        <v>3</v>
      </c>
      <c r="E5135" s="3">
        <v>4</v>
      </c>
    </row>
    <row r="5136" spans="1:5" x14ac:dyDescent="0.25">
      <c r="A5136">
        <v>5754</v>
      </c>
      <c r="D5136" s="4">
        <v>3</v>
      </c>
      <c r="E5136" s="3">
        <v>4</v>
      </c>
    </row>
    <row r="5137" spans="1:5" x14ac:dyDescent="0.25">
      <c r="A5137">
        <v>5755</v>
      </c>
      <c r="D5137" s="4">
        <v>3</v>
      </c>
      <c r="E5137" s="3">
        <v>4</v>
      </c>
    </row>
    <row r="5138" spans="1:5" x14ac:dyDescent="0.25">
      <c r="A5138">
        <v>5756</v>
      </c>
      <c r="B5138" s="2">
        <v>1</v>
      </c>
      <c r="D5138" s="4">
        <v>3</v>
      </c>
      <c r="E5138" s="3">
        <v>4</v>
      </c>
    </row>
    <row r="5139" spans="1:5" x14ac:dyDescent="0.25">
      <c r="A5139">
        <v>5757</v>
      </c>
      <c r="B5139" s="2">
        <v>1</v>
      </c>
      <c r="E5139" s="3">
        <v>4</v>
      </c>
    </row>
    <row r="5140" spans="1:5" x14ac:dyDescent="0.25">
      <c r="A5140">
        <v>5758</v>
      </c>
      <c r="B5140" s="2">
        <v>1</v>
      </c>
    </row>
    <row r="5141" spans="1:5" x14ac:dyDescent="0.25">
      <c r="A5141">
        <v>5759</v>
      </c>
      <c r="B5141" s="2">
        <v>1</v>
      </c>
    </row>
    <row r="5142" spans="1:5" x14ac:dyDescent="0.25">
      <c r="A5142">
        <v>5760</v>
      </c>
      <c r="B5142" s="2">
        <v>1</v>
      </c>
    </row>
    <row r="5143" spans="1:5" x14ac:dyDescent="0.25">
      <c r="A5143">
        <v>5761</v>
      </c>
      <c r="B5143" s="2">
        <v>1</v>
      </c>
    </row>
    <row r="5144" spans="1:5" x14ac:dyDescent="0.25">
      <c r="A5144">
        <v>5762</v>
      </c>
      <c r="B5144" s="2">
        <v>1</v>
      </c>
    </row>
    <row r="5145" spans="1:5" x14ac:dyDescent="0.25">
      <c r="A5145">
        <v>5763</v>
      </c>
      <c r="B5145" s="2">
        <v>1</v>
      </c>
      <c r="C5145" s="5">
        <v>2</v>
      </c>
    </row>
    <row r="5146" spans="1:5" x14ac:dyDescent="0.25">
      <c r="A5146">
        <v>5764</v>
      </c>
      <c r="B5146" s="2">
        <v>1</v>
      </c>
      <c r="C5146" s="5">
        <v>2</v>
      </c>
    </row>
    <row r="5147" spans="1:5" x14ac:dyDescent="0.25">
      <c r="A5147">
        <v>5765</v>
      </c>
      <c r="B5147" s="2">
        <v>1</v>
      </c>
      <c r="C5147" s="5">
        <v>2</v>
      </c>
    </row>
    <row r="5148" spans="1:5" x14ac:dyDescent="0.25">
      <c r="A5148">
        <v>5766</v>
      </c>
      <c r="C5148" s="5">
        <v>2</v>
      </c>
    </row>
    <row r="5149" spans="1:5" x14ac:dyDescent="0.25">
      <c r="A5149">
        <v>5767</v>
      </c>
      <c r="C5149" s="5">
        <v>2</v>
      </c>
    </row>
    <row r="5150" spans="1:5" x14ac:dyDescent="0.25">
      <c r="A5150">
        <v>5768</v>
      </c>
      <c r="C5150" s="5">
        <v>2</v>
      </c>
    </row>
    <row r="5151" spans="1:5" x14ac:dyDescent="0.25">
      <c r="A5151">
        <v>5769</v>
      </c>
      <c r="C5151" s="5">
        <v>2</v>
      </c>
    </row>
    <row r="5152" spans="1:5" x14ac:dyDescent="0.25">
      <c r="A5152">
        <v>5770</v>
      </c>
      <c r="C5152" s="5">
        <v>2</v>
      </c>
    </row>
    <row r="5153" spans="1:5" x14ac:dyDescent="0.25">
      <c r="A5153">
        <v>5771</v>
      </c>
      <c r="D5153" s="4">
        <v>3</v>
      </c>
      <c r="E5153" s="3">
        <v>4</v>
      </c>
    </row>
    <row r="5154" spans="1:5" x14ac:dyDescent="0.25">
      <c r="A5154">
        <v>5772</v>
      </c>
      <c r="D5154" s="4">
        <v>3</v>
      </c>
      <c r="E5154" s="3">
        <v>4</v>
      </c>
    </row>
    <row r="5155" spans="1:5" x14ac:dyDescent="0.25">
      <c r="A5155">
        <v>5773</v>
      </c>
      <c r="D5155" s="4">
        <v>3</v>
      </c>
      <c r="E5155" s="3">
        <v>4</v>
      </c>
    </row>
    <row r="5156" spans="1:5" x14ac:dyDescent="0.25">
      <c r="A5156">
        <v>5774</v>
      </c>
      <c r="D5156" s="4">
        <v>3</v>
      </c>
      <c r="E5156" s="3">
        <v>4</v>
      </c>
    </row>
    <row r="5157" spans="1:5" x14ac:dyDescent="0.25">
      <c r="A5157">
        <v>5775</v>
      </c>
      <c r="D5157" s="4">
        <v>3</v>
      </c>
      <c r="E5157" s="3">
        <v>4</v>
      </c>
    </row>
    <row r="5158" spans="1:5" x14ac:dyDescent="0.25">
      <c r="A5158">
        <v>5776</v>
      </c>
      <c r="D5158" s="4">
        <v>3</v>
      </c>
      <c r="E5158" s="3">
        <v>4</v>
      </c>
    </row>
    <row r="5159" spans="1:5" x14ac:dyDescent="0.25">
      <c r="A5159">
        <v>5777</v>
      </c>
      <c r="D5159" s="4">
        <v>3</v>
      </c>
      <c r="E5159" s="3">
        <v>4</v>
      </c>
    </row>
    <row r="5160" spans="1:5" x14ac:dyDescent="0.25">
      <c r="A5160">
        <v>5778</v>
      </c>
      <c r="D5160" s="4">
        <v>3</v>
      </c>
      <c r="E5160" s="3">
        <v>4</v>
      </c>
    </row>
    <row r="5161" spans="1:5" x14ac:dyDescent="0.25">
      <c r="A5161">
        <v>5779</v>
      </c>
      <c r="D5161" s="4">
        <v>3</v>
      </c>
      <c r="E5161" s="3">
        <v>4</v>
      </c>
    </row>
    <row r="5162" spans="1:5" x14ac:dyDescent="0.25">
      <c r="A5162">
        <v>5780</v>
      </c>
      <c r="E5162" s="3">
        <v>4</v>
      </c>
    </row>
    <row r="5163" spans="1:5" x14ac:dyDescent="0.25">
      <c r="A5163">
        <v>5781</v>
      </c>
      <c r="B5163" s="2">
        <v>1</v>
      </c>
      <c r="E5163" s="3">
        <v>4</v>
      </c>
    </row>
    <row r="5164" spans="1:5" x14ac:dyDescent="0.25">
      <c r="A5164">
        <v>5782</v>
      </c>
      <c r="B5164" s="2">
        <v>1</v>
      </c>
    </row>
    <row r="5165" spans="1:5" x14ac:dyDescent="0.25">
      <c r="A5165">
        <v>5783</v>
      </c>
      <c r="B5165" s="2">
        <v>1</v>
      </c>
    </row>
    <row r="5166" spans="1:5" x14ac:dyDescent="0.25">
      <c r="A5166">
        <v>5784</v>
      </c>
      <c r="B5166" s="2">
        <v>1</v>
      </c>
    </row>
    <row r="5167" spans="1:5" x14ac:dyDescent="0.25">
      <c r="A5167">
        <v>5785</v>
      </c>
      <c r="B5167" s="2">
        <v>1</v>
      </c>
    </row>
    <row r="5168" spans="1:5" x14ac:dyDescent="0.25">
      <c r="A5168">
        <v>5786</v>
      </c>
      <c r="B5168" s="2">
        <v>1</v>
      </c>
      <c r="C5168" s="5">
        <v>2</v>
      </c>
    </row>
    <row r="5169" spans="1:5" x14ac:dyDescent="0.25">
      <c r="A5169">
        <v>5787</v>
      </c>
      <c r="B5169" s="2">
        <v>1</v>
      </c>
      <c r="C5169" s="5">
        <v>2</v>
      </c>
    </row>
    <row r="5170" spans="1:5" x14ac:dyDescent="0.25">
      <c r="A5170">
        <v>5788</v>
      </c>
      <c r="B5170" s="2">
        <v>1</v>
      </c>
      <c r="C5170" s="5">
        <v>2</v>
      </c>
    </row>
    <row r="5171" spans="1:5" x14ac:dyDescent="0.25">
      <c r="A5171">
        <v>5789</v>
      </c>
      <c r="B5171" s="2">
        <v>1</v>
      </c>
      <c r="C5171" s="5">
        <v>2</v>
      </c>
    </row>
    <row r="5172" spans="1:5" x14ac:dyDescent="0.25">
      <c r="A5172">
        <v>5790</v>
      </c>
      <c r="B5172" s="2">
        <v>1</v>
      </c>
      <c r="C5172" s="5">
        <v>2</v>
      </c>
    </row>
    <row r="5173" spans="1:5" x14ac:dyDescent="0.25">
      <c r="A5173">
        <v>5791</v>
      </c>
      <c r="C5173" s="5">
        <v>2</v>
      </c>
    </row>
    <row r="5174" spans="1:5" x14ac:dyDescent="0.25">
      <c r="A5174">
        <v>5792</v>
      </c>
      <c r="C5174" s="5">
        <v>2</v>
      </c>
    </row>
    <row r="5175" spans="1:5" x14ac:dyDescent="0.25">
      <c r="A5175">
        <v>5793</v>
      </c>
      <c r="C5175" s="5">
        <v>2</v>
      </c>
    </row>
    <row r="5176" spans="1:5" x14ac:dyDescent="0.25">
      <c r="A5176">
        <v>5794</v>
      </c>
      <c r="C5176" s="5">
        <v>2</v>
      </c>
    </row>
    <row r="5177" spans="1:5" x14ac:dyDescent="0.25">
      <c r="A5177">
        <v>5795</v>
      </c>
      <c r="C5177" s="5">
        <v>2</v>
      </c>
      <c r="D5177" s="4">
        <v>3</v>
      </c>
      <c r="E5177" s="3">
        <v>4</v>
      </c>
    </row>
    <row r="5178" spans="1:5" x14ac:dyDescent="0.25">
      <c r="A5178">
        <v>5796</v>
      </c>
      <c r="D5178" s="4">
        <v>3</v>
      </c>
      <c r="E5178" s="3">
        <v>4</v>
      </c>
    </row>
    <row r="5179" spans="1:5" x14ac:dyDescent="0.25">
      <c r="A5179">
        <v>5797</v>
      </c>
      <c r="D5179" s="4">
        <v>3</v>
      </c>
      <c r="E5179" s="3">
        <v>4</v>
      </c>
    </row>
    <row r="5180" spans="1:5" x14ac:dyDescent="0.25">
      <c r="A5180">
        <v>5798</v>
      </c>
      <c r="D5180" s="4">
        <v>3</v>
      </c>
      <c r="E5180" s="3">
        <v>4</v>
      </c>
    </row>
    <row r="5181" spans="1:5" x14ac:dyDescent="0.25">
      <c r="A5181">
        <v>5799</v>
      </c>
      <c r="D5181" s="4">
        <v>3</v>
      </c>
      <c r="E5181" s="3">
        <v>4</v>
      </c>
    </row>
    <row r="5182" spans="1:5" x14ac:dyDescent="0.25">
      <c r="A5182">
        <v>5800</v>
      </c>
      <c r="D5182" s="4">
        <v>3</v>
      </c>
      <c r="E5182" s="3">
        <v>4</v>
      </c>
    </row>
    <row r="5183" spans="1:5" x14ac:dyDescent="0.25">
      <c r="A5183">
        <v>5801</v>
      </c>
      <c r="D5183" s="4">
        <v>3</v>
      </c>
      <c r="E5183" s="3">
        <v>4</v>
      </c>
    </row>
    <row r="5184" spans="1:5" x14ac:dyDescent="0.25">
      <c r="A5184">
        <v>5802</v>
      </c>
      <c r="D5184" s="4">
        <v>3</v>
      </c>
      <c r="E5184" s="3">
        <v>4</v>
      </c>
    </row>
    <row r="5185" spans="1:5" x14ac:dyDescent="0.25">
      <c r="A5185">
        <v>5803</v>
      </c>
      <c r="D5185" s="4">
        <v>3</v>
      </c>
      <c r="E5185" s="3">
        <v>4</v>
      </c>
    </row>
    <row r="5186" spans="1:5" x14ac:dyDescent="0.25">
      <c r="A5186">
        <v>5804</v>
      </c>
      <c r="D5186" s="4">
        <v>3</v>
      </c>
      <c r="E5186" s="3">
        <v>4</v>
      </c>
    </row>
    <row r="5187" spans="1:5" x14ac:dyDescent="0.25">
      <c r="A5187">
        <v>5805</v>
      </c>
      <c r="E5187" s="3">
        <v>4</v>
      </c>
    </row>
    <row r="5188" spans="1:5" x14ac:dyDescent="0.25">
      <c r="A5188">
        <v>5806</v>
      </c>
      <c r="C5188" s="5">
        <v>2</v>
      </c>
    </row>
    <row r="5189" spans="1:5" x14ac:dyDescent="0.25">
      <c r="A5189">
        <v>5807</v>
      </c>
      <c r="C5189" s="5">
        <v>2</v>
      </c>
    </row>
    <row r="5190" spans="1:5" x14ac:dyDescent="0.25">
      <c r="A5190">
        <v>5808</v>
      </c>
      <c r="C5190" s="5">
        <v>2</v>
      </c>
    </row>
    <row r="5191" spans="1:5" x14ac:dyDescent="0.25">
      <c r="A5191">
        <v>5809</v>
      </c>
      <c r="C5191" s="5">
        <v>2</v>
      </c>
    </row>
    <row r="5192" spans="1:5" x14ac:dyDescent="0.25">
      <c r="A5192">
        <v>5810</v>
      </c>
      <c r="B5192" s="2">
        <v>1</v>
      </c>
      <c r="C5192" s="5">
        <v>2</v>
      </c>
    </row>
    <row r="5193" spans="1:5" x14ac:dyDescent="0.25">
      <c r="A5193">
        <v>5811</v>
      </c>
      <c r="B5193" s="2">
        <v>1</v>
      </c>
      <c r="C5193" s="5">
        <v>2</v>
      </c>
    </row>
    <row r="5194" spans="1:5" x14ac:dyDescent="0.25">
      <c r="A5194">
        <v>5812</v>
      </c>
      <c r="B5194" s="2">
        <v>1</v>
      </c>
      <c r="C5194" s="5">
        <v>2</v>
      </c>
    </row>
    <row r="5195" spans="1:5" x14ac:dyDescent="0.25">
      <c r="A5195">
        <v>5813</v>
      </c>
      <c r="B5195" s="2">
        <v>1</v>
      </c>
      <c r="C5195" s="5">
        <v>2</v>
      </c>
    </row>
    <row r="5196" spans="1:5" x14ac:dyDescent="0.25">
      <c r="A5196">
        <v>5814</v>
      </c>
      <c r="B5196" s="2">
        <v>1</v>
      </c>
      <c r="C5196" s="5">
        <v>2</v>
      </c>
    </row>
    <row r="5197" spans="1:5" x14ac:dyDescent="0.25">
      <c r="A5197">
        <v>5815</v>
      </c>
      <c r="B5197" s="2">
        <v>1</v>
      </c>
      <c r="C5197" s="5">
        <v>2</v>
      </c>
    </row>
    <row r="5198" spans="1:5" x14ac:dyDescent="0.25">
      <c r="A5198">
        <v>5816</v>
      </c>
      <c r="B5198" s="2">
        <v>1</v>
      </c>
    </row>
    <row r="5199" spans="1:5" x14ac:dyDescent="0.25">
      <c r="A5199">
        <v>5817</v>
      </c>
      <c r="B5199" s="2">
        <v>1</v>
      </c>
    </row>
    <row r="5200" spans="1:5" x14ac:dyDescent="0.25">
      <c r="A5200">
        <v>5818</v>
      </c>
      <c r="B5200" s="2">
        <v>1</v>
      </c>
    </row>
    <row r="5201" spans="1:5" x14ac:dyDescent="0.25">
      <c r="A5201">
        <v>5819</v>
      </c>
      <c r="B5201" s="2">
        <v>1</v>
      </c>
      <c r="E5201" s="3">
        <v>4</v>
      </c>
    </row>
    <row r="5202" spans="1:5" x14ac:dyDescent="0.25">
      <c r="A5202">
        <v>5820</v>
      </c>
      <c r="D5202" s="4">
        <v>3</v>
      </c>
      <c r="E5202" s="3">
        <v>4</v>
      </c>
    </row>
    <row r="5203" spans="1:5" x14ac:dyDescent="0.25">
      <c r="A5203">
        <v>5821</v>
      </c>
      <c r="D5203" s="4">
        <v>3</v>
      </c>
      <c r="E5203" s="3">
        <v>4</v>
      </c>
    </row>
    <row r="5204" spans="1:5" x14ac:dyDescent="0.25">
      <c r="A5204">
        <v>5822</v>
      </c>
      <c r="D5204" s="4">
        <v>3</v>
      </c>
      <c r="E5204" s="3">
        <v>4</v>
      </c>
    </row>
    <row r="5205" spans="1:5" x14ac:dyDescent="0.25">
      <c r="A5205">
        <v>5823</v>
      </c>
      <c r="D5205" s="4">
        <v>3</v>
      </c>
      <c r="E5205" s="3">
        <v>4</v>
      </c>
    </row>
    <row r="5206" spans="1:5" x14ac:dyDescent="0.25">
      <c r="A5206">
        <v>5824</v>
      </c>
      <c r="D5206" s="4">
        <v>3</v>
      </c>
      <c r="E5206" s="3">
        <v>4</v>
      </c>
    </row>
    <row r="5207" spans="1:5" x14ac:dyDescent="0.25">
      <c r="A5207">
        <v>5825</v>
      </c>
      <c r="D5207" s="4">
        <v>3</v>
      </c>
      <c r="E5207" s="3">
        <v>4</v>
      </c>
    </row>
    <row r="5208" spans="1:5" x14ac:dyDescent="0.25">
      <c r="A5208">
        <v>5826</v>
      </c>
      <c r="D5208" s="4">
        <v>3</v>
      </c>
      <c r="E5208" s="3">
        <v>4</v>
      </c>
    </row>
    <row r="5209" spans="1:5" x14ac:dyDescent="0.25">
      <c r="A5209">
        <v>5827</v>
      </c>
      <c r="D5209" s="4">
        <v>3</v>
      </c>
      <c r="E5209" s="3">
        <v>4</v>
      </c>
    </row>
    <row r="5210" spans="1:5" x14ac:dyDescent="0.25">
      <c r="A5210">
        <v>5828</v>
      </c>
      <c r="C5210" s="5">
        <v>2</v>
      </c>
      <c r="D5210" s="4">
        <v>3</v>
      </c>
      <c r="E5210" s="3">
        <v>4</v>
      </c>
    </row>
    <row r="5211" spans="1:5" x14ac:dyDescent="0.25">
      <c r="A5211">
        <v>5829</v>
      </c>
      <c r="C5211" s="5">
        <v>2</v>
      </c>
      <c r="D5211" s="4">
        <v>3</v>
      </c>
      <c r="E5211" s="3">
        <v>4</v>
      </c>
    </row>
    <row r="5212" spans="1:5" x14ac:dyDescent="0.25">
      <c r="A5212">
        <v>5830</v>
      </c>
      <c r="C5212" s="5">
        <v>2</v>
      </c>
    </row>
    <row r="5213" spans="1:5" x14ac:dyDescent="0.25">
      <c r="A5213">
        <v>5831</v>
      </c>
      <c r="C5213" s="5">
        <v>2</v>
      </c>
    </row>
    <row r="5214" spans="1:5" x14ac:dyDescent="0.25">
      <c r="A5214">
        <v>5832</v>
      </c>
      <c r="C5214" s="5">
        <v>2</v>
      </c>
    </row>
    <row r="5215" spans="1:5" x14ac:dyDescent="0.25">
      <c r="A5215">
        <v>5833</v>
      </c>
      <c r="C5215" s="5">
        <v>2</v>
      </c>
    </row>
    <row r="5216" spans="1:5" x14ac:dyDescent="0.25">
      <c r="A5216">
        <v>5834</v>
      </c>
      <c r="C5216" s="5">
        <v>2</v>
      </c>
    </row>
    <row r="5217" spans="1:5" x14ac:dyDescent="0.25">
      <c r="A5217">
        <v>5835</v>
      </c>
      <c r="C5217" s="5">
        <v>2</v>
      </c>
    </row>
    <row r="5218" spans="1:5" x14ac:dyDescent="0.25">
      <c r="A5218">
        <v>5836</v>
      </c>
      <c r="C5218" s="5">
        <v>2</v>
      </c>
    </row>
    <row r="5219" spans="1:5" x14ac:dyDescent="0.25">
      <c r="A5219">
        <v>5837</v>
      </c>
      <c r="B5219" s="2">
        <v>1</v>
      </c>
      <c r="C5219" s="5">
        <v>2</v>
      </c>
    </row>
    <row r="5220" spans="1:5" x14ac:dyDescent="0.25">
      <c r="A5220">
        <v>5838</v>
      </c>
      <c r="B5220" s="2">
        <v>1</v>
      </c>
      <c r="C5220" s="5">
        <v>2</v>
      </c>
    </row>
    <row r="5221" spans="1:5" x14ac:dyDescent="0.25">
      <c r="A5221">
        <v>5839</v>
      </c>
      <c r="B5221" s="2">
        <v>1</v>
      </c>
    </row>
    <row r="5222" spans="1:5" x14ac:dyDescent="0.25">
      <c r="A5222">
        <v>5840</v>
      </c>
      <c r="B5222" s="2">
        <v>1</v>
      </c>
    </row>
    <row r="5223" spans="1:5" x14ac:dyDescent="0.25">
      <c r="A5223">
        <v>5841</v>
      </c>
      <c r="B5223" s="2">
        <v>1</v>
      </c>
    </row>
    <row r="5224" spans="1:5" x14ac:dyDescent="0.25">
      <c r="A5224">
        <v>5842</v>
      </c>
      <c r="B5224" s="2">
        <v>1</v>
      </c>
    </row>
    <row r="5225" spans="1:5" x14ac:dyDescent="0.25">
      <c r="A5225">
        <v>5843</v>
      </c>
      <c r="B5225" s="2">
        <v>1</v>
      </c>
      <c r="E5225" s="3">
        <v>4</v>
      </c>
    </row>
    <row r="5226" spans="1:5" x14ac:dyDescent="0.25">
      <c r="A5226">
        <v>5844</v>
      </c>
      <c r="B5226" s="2">
        <v>1</v>
      </c>
      <c r="E5226" s="3">
        <v>4</v>
      </c>
    </row>
    <row r="5227" spans="1:5" x14ac:dyDescent="0.25">
      <c r="A5227">
        <v>5845</v>
      </c>
      <c r="B5227" s="2">
        <v>1</v>
      </c>
      <c r="E5227" s="3">
        <v>4</v>
      </c>
    </row>
    <row r="5228" spans="1:5" x14ac:dyDescent="0.25">
      <c r="A5228">
        <v>5846</v>
      </c>
      <c r="B5228" s="2">
        <v>1</v>
      </c>
      <c r="D5228" s="4">
        <v>3</v>
      </c>
      <c r="E5228" s="3">
        <v>4</v>
      </c>
    </row>
    <row r="5229" spans="1:5" x14ac:dyDescent="0.25">
      <c r="A5229">
        <v>5847</v>
      </c>
      <c r="D5229" s="4">
        <v>3</v>
      </c>
      <c r="E5229" s="3">
        <v>4</v>
      </c>
    </row>
    <row r="5230" spans="1:5" x14ac:dyDescent="0.25">
      <c r="A5230">
        <v>5848</v>
      </c>
      <c r="D5230" s="4">
        <v>3</v>
      </c>
      <c r="E5230" s="3">
        <v>4</v>
      </c>
    </row>
    <row r="5231" spans="1:5" x14ac:dyDescent="0.25">
      <c r="A5231">
        <v>5849</v>
      </c>
      <c r="D5231" s="4">
        <v>3</v>
      </c>
      <c r="E5231" s="3">
        <v>4</v>
      </c>
    </row>
    <row r="5232" spans="1:5" x14ac:dyDescent="0.25">
      <c r="A5232">
        <v>5850</v>
      </c>
      <c r="D5232" s="4">
        <v>3</v>
      </c>
      <c r="E5232" s="3">
        <v>4</v>
      </c>
    </row>
    <row r="5233" spans="1:5" x14ac:dyDescent="0.25">
      <c r="A5233">
        <v>5851</v>
      </c>
      <c r="D5233" s="4">
        <v>3</v>
      </c>
      <c r="E5233" s="3">
        <v>4</v>
      </c>
    </row>
    <row r="5234" spans="1:5" x14ac:dyDescent="0.25">
      <c r="A5234">
        <v>5852</v>
      </c>
      <c r="C5234" s="5">
        <v>2</v>
      </c>
      <c r="D5234" s="4">
        <v>3</v>
      </c>
      <c r="E5234" s="3">
        <v>4</v>
      </c>
    </row>
    <row r="5235" spans="1:5" x14ac:dyDescent="0.25">
      <c r="A5235">
        <v>5853</v>
      </c>
      <c r="C5235" s="5">
        <v>2</v>
      </c>
      <c r="D5235" s="4">
        <v>3</v>
      </c>
      <c r="E5235" s="3">
        <v>4</v>
      </c>
    </row>
    <row r="5236" spans="1:5" x14ac:dyDescent="0.25">
      <c r="A5236">
        <v>5854</v>
      </c>
      <c r="C5236" s="5">
        <v>2</v>
      </c>
      <c r="D5236" s="4">
        <v>3</v>
      </c>
      <c r="E5236" s="3">
        <v>4</v>
      </c>
    </row>
    <row r="5237" spans="1:5" x14ac:dyDescent="0.25">
      <c r="A5237">
        <v>5855</v>
      </c>
      <c r="C5237" s="5">
        <v>2</v>
      </c>
      <c r="D5237" s="4">
        <v>3</v>
      </c>
    </row>
    <row r="5238" spans="1:5" x14ac:dyDescent="0.25">
      <c r="A5238">
        <v>5856</v>
      </c>
      <c r="C5238" s="5">
        <v>2</v>
      </c>
      <c r="D5238" s="4">
        <v>3</v>
      </c>
    </row>
    <row r="5239" spans="1:5" x14ac:dyDescent="0.25">
      <c r="A5239">
        <v>5857</v>
      </c>
      <c r="C5239" s="5">
        <v>2</v>
      </c>
    </row>
    <row r="5240" spans="1:5" x14ac:dyDescent="0.25">
      <c r="A5240">
        <v>5858</v>
      </c>
      <c r="C5240" s="5">
        <v>2</v>
      </c>
    </row>
    <row r="5241" spans="1:5" x14ac:dyDescent="0.25">
      <c r="A5241">
        <v>5859</v>
      </c>
      <c r="C5241" s="5">
        <v>2</v>
      </c>
    </row>
    <row r="5242" spans="1:5" x14ac:dyDescent="0.25">
      <c r="A5242">
        <v>5860</v>
      </c>
      <c r="C5242" s="5">
        <v>2</v>
      </c>
    </row>
    <row r="5243" spans="1:5" x14ac:dyDescent="0.25">
      <c r="A5243">
        <v>5861</v>
      </c>
      <c r="B5243" s="2">
        <v>1</v>
      </c>
      <c r="C5243" s="5">
        <v>2</v>
      </c>
    </row>
    <row r="5244" spans="1:5" x14ac:dyDescent="0.25">
      <c r="A5244">
        <v>5862</v>
      </c>
      <c r="B5244" s="2">
        <v>1</v>
      </c>
      <c r="C5244" s="5">
        <v>2</v>
      </c>
    </row>
    <row r="5245" spans="1:5" x14ac:dyDescent="0.25">
      <c r="A5245">
        <v>5863</v>
      </c>
      <c r="B5245" s="2">
        <v>1</v>
      </c>
      <c r="C5245" s="5">
        <v>2</v>
      </c>
    </row>
    <row r="5246" spans="1:5" x14ac:dyDescent="0.25">
      <c r="A5246">
        <v>5864</v>
      </c>
      <c r="B5246" s="2">
        <v>1</v>
      </c>
      <c r="C5246" s="5">
        <v>2</v>
      </c>
    </row>
    <row r="5247" spans="1:5" x14ac:dyDescent="0.25">
      <c r="A5247">
        <v>5865</v>
      </c>
      <c r="B5247" s="2">
        <v>1</v>
      </c>
    </row>
    <row r="5248" spans="1:5" x14ac:dyDescent="0.25">
      <c r="A5248">
        <v>5866</v>
      </c>
      <c r="B5248" s="2">
        <v>1</v>
      </c>
    </row>
    <row r="5249" spans="1:5" x14ac:dyDescent="0.25">
      <c r="A5249">
        <v>5867</v>
      </c>
      <c r="B5249" s="2">
        <v>1</v>
      </c>
      <c r="E5249" s="3">
        <v>4</v>
      </c>
    </row>
    <row r="5250" spans="1:5" x14ac:dyDescent="0.25">
      <c r="A5250">
        <v>5868</v>
      </c>
      <c r="B5250" s="2">
        <v>1</v>
      </c>
      <c r="E5250" s="3">
        <v>4</v>
      </c>
    </row>
    <row r="5251" spans="1:5" x14ac:dyDescent="0.25">
      <c r="A5251">
        <v>5869</v>
      </c>
      <c r="B5251" s="2">
        <v>1</v>
      </c>
      <c r="E5251" s="3">
        <v>4</v>
      </c>
    </row>
    <row r="5252" spans="1:5" x14ac:dyDescent="0.25">
      <c r="A5252">
        <v>5870</v>
      </c>
      <c r="B5252" s="2">
        <v>1</v>
      </c>
      <c r="E5252" s="3">
        <v>4</v>
      </c>
    </row>
    <row r="5253" spans="1:5" x14ac:dyDescent="0.25">
      <c r="A5253">
        <v>5871</v>
      </c>
      <c r="B5253" s="2">
        <v>1</v>
      </c>
      <c r="D5253" s="4">
        <v>3</v>
      </c>
      <c r="E5253" s="3">
        <v>4</v>
      </c>
    </row>
    <row r="5254" spans="1:5" x14ac:dyDescent="0.25">
      <c r="A5254">
        <v>5872</v>
      </c>
      <c r="B5254" s="2">
        <v>1</v>
      </c>
      <c r="D5254" s="4">
        <v>3</v>
      </c>
      <c r="E5254" s="3">
        <v>4</v>
      </c>
    </row>
    <row r="5255" spans="1:5" x14ac:dyDescent="0.25">
      <c r="A5255">
        <v>5873</v>
      </c>
      <c r="D5255" s="4">
        <v>3</v>
      </c>
      <c r="E5255" s="3">
        <v>4</v>
      </c>
    </row>
    <row r="5256" spans="1:5" x14ac:dyDescent="0.25">
      <c r="A5256">
        <v>5874</v>
      </c>
      <c r="D5256" s="4">
        <v>3</v>
      </c>
      <c r="E5256" s="3">
        <v>4</v>
      </c>
    </row>
    <row r="5257" spans="1:5" x14ac:dyDescent="0.25">
      <c r="A5257">
        <v>5875</v>
      </c>
      <c r="D5257" s="4">
        <v>3</v>
      </c>
      <c r="E5257" s="3">
        <v>4</v>
      </c>
    </row>
    <row r="5258" spans="1:5" x14ac:dyDescent="0.25">
      <c r="A5258">
        <v>5876</v>
      </c>
      <c r="C5258" s="5">
        <v>2</v>
      </c>
      <c r="D5258" s="4">
        <v>3</v>
      </c>
      <c r="E5258" s="3">
        <v>4</v>
      </c>
    </row>
    <row r="5259" spans="1:5" x14ac:dyDescent="0.25">
      <c r="A5259">
        <v>5877</v>
      </c>
      <c r="C5259" s="5">
        <v>2</v>
      </c>
      <c r="D5259" s="4">
        <v>3</v>
      </c>
      <c r="E5259" s="3">
        <v>4</v>
      </c>
    </row>
    <row r="5260" spans="1:5" x14ac:dyDescent="0.25">
      <c r="A5260">
        <v>5878</v>
      </c>
      <c r="C5260" s="5">
        <v>2</v>
      </c>
      <c r="D5260" s="4">
        <v>3</v>
      </c>
      <c r="E5260" s="3">
        <v>4</v>
      </c>
    </row>
    <row r="5261" spans="1:5" x14ac:dyDescent="0.25">
      <c r="A5261">
        <v>5879</v>
      </c>
      <c r="C5261" s="5">
        <v>2</v>
      </c>
      <c r="D5261" s="4">
        <v>3</v>
      </c>
      <c r="E5261" s="3">
        <v>4</v>
      </c>
    </row>
    <row r="5262" spans="1:5" x14ac:dyDescent="0.25">
      <c r="A5262">
        <v>5880</v>
      </c>
      <c r="C5262" s="5">
        <v>2</v>
      </c>
      <c r="D5262" s="4">
        <v>3</v>
      </c>
    </row>
    <row r="5263" spans="1:5" x14ac:dyDescent="0.25">
      <c r="A5263">
        <v>5881</v>
      </c>
      <c r="C5263" s="5">
        <v>2</v>
      </c>
      <c r="D5263" s="4">
        <v>3</v>
      </c>
    </row>
    <row r="5264" spans="1:5" x14ac:dyDescent="0.25">
      <c r="A5264">
        <v>5882</v>
      </c>
      <c r="C5264" s="5">
        <v>2</v>
      </c>
      <c r="D5264" s="4">
        <v>3</v>
      </c>
    </row>
    <row r="5265" spans="1:6" x14ac:dyDescent="0.25">
      <c r="A5265">
        <v>5883</v>
      </c>
      <c r="C5265" s="5">
        <v>2</v>
      </c>
      <c r="D5265" s="4">
        <v>3</v>
      </c>
    </row>
    <row r="5266" spans="1:6" x14ac:dyDescent="0.25">
      <c r="A5266">
        <v>5884</v>
      </c>
      <c r="C5266" s="5">
        <v>2</v>
      </c>
      <c r="D5266" s="4">
        <v>3</v>
      </c>
    </row>
    <row r="5267" spans="1:6" x14ac:dyDescent="0.25">
      <c r="A5267">
        <v>5885</v>
      </c>
      <c r="C5267" s="5">
        <v>2</v>
      </c>
      <c r="D5267" s="4">
        <v>3</v>
      </c>
    </row>
    <row r="5268" spans="1:6" x14ac:dyDescent="0.25">
      <c r="A5268">
        <v>5886</v>
      </c>
      <c r="C5268" s="5">
        <v>2</v>
      </c>
    </row>
    <row r="5269" spans="1:6" x14ac:dyDescent="0.25">
      <c r="A5269">
        <v>5887</v>
      </c>
      <c r="C5269" s="5">
        <v>2</v>
      </c>
    </row>
    <row r="5270" spans="1:6" x14ac:dyDescent="0.25">
      <c r="A5270">
        <v>5888</v>
      </c>
      <c r="C5270" s="5">
        <v>2</v>
      </c>
    </row>
    <row r="5271" spans="1:6" x14ac:dyDescent="0.25">
      <c r="A5271">
        <v>5889</v>
      </c>
      <c r="B5271" s="2">
        <v>1</v>
      </c>
      <c r="C5271" s="5">
        <v>2</v>
      </c>
    </row>
    <row r="5272" spans="1:6" x14ac:dyDescent="0.25">
      <c r="A5272">
        <v>5890</v>
      </c>
      <c r="B5272" s="2">
        <v>1</v>
      </c>
      <c r="C5272" s="5">
        <v>2</v>
      </c>
    </row>
    <row r="5273" spans="1:6" x14ac:dyDescent="0.25">
      <c r="A5273">
        <v>5891</v>
      </c>
      <c r="B5273" s="2">
        <v>1</v>
      </c>
      <c r="C5273" s="5">
        <v>2</v>
      </c>
    </row>
    <row r="5274" spans="1:6" x14ac:dyDescent="0.25">
      <c r="A5274">
        <v>5892</v>
      </c>
      <c r="B5274" s="2">
        <v>1</v>
      </c>
    </row>
    <row r="5275" spans="1:6" x14ac:dyDescent="0.25">
      <c r="A5275">
        <v>5893</v>
      </c>
      <c r="B5275" s="2">
        <v>1</v>
      </c>
      <c r="E5275" s="3">
        <v>4</v>
      </c>
    </row>
    <row r="5276" spans="1:6" x14ac:dyDescent="0.25">
      <c r="A5276">
        <v>5894</v>
      </c>
      <c r="B5276" s="2">
        <v>1</v>
      </c>
      <c r="E5276" s="3">
        <v>4</v>
      </c>
    </row>
    <row r="5277" spans="1:6" x14ac:dyDescent="0.25">
      <c r="A5277">
        <v>5895</v>
      </c>
      <c r="B5277" s="2">
        <v>1</v>
      </c>
      <c r="E5277" s="3">
        <v>4</v>
      </c>
      <c r="F5277" t="s">
        <v>22</v>
      </c>
    </row>
    <row r="5278" spans="1:6" x14ac:dyDescent="0.25">
      <c r="A5278">
        <v>5925</v>
      </c>
    </row>
    <row r="5279" spans="1:6" x14ac:dyDescent="0.25">
      <c r="A5279">
        <v>5926</v>
      </c>
    </row>
    <row r="5280" spans="1:6" x14ac:dyDescent="0.25">
      <c r="A5280">
        <v>5927</v>
      </c>
      <c r="F5280" t="s">
        <v>22</v>
      </c>
    </row>
    <row r="5281" spans="1:5" x14ac:dyDescent="0.25">
      <c r="A5281">
        <v>5928</v>
      </c>
      <c r="B5281" s="2">
        <v>1</v>
      </c>
    </row>
    <row r="5282" spans="1:5" x14ac:dyDescent="0.25">
      <c r="A5282">
        <v>5929</v>
      </c>
      <c r="B5282" s="2">
        <v>1</v>
      </c>
    </row>
    <row r="5283" spans="1:5" x14ac:dyDescent="0.25">
      <c r="A5283">
        <v>5930</v>
      </c>
      <c r="B5283" s="2">
        <v>1</v>
      </c>
    </row>
    <row r="5284" spans="1:5" x14ac:dyDescent="0.25">
      <c r="A5284">
        <v>5931</v>
      </c>
      <c r="B5284" s="2">
        <v>1</v>
      </c>
    </row>
    <row r="5285" spans="1:5" x14ac:dyDescent="0.25">
      <c r="A5285">
        <v>5932</v>
      </c>
      <c r="B5285" s="2">
        <v>1</v>
      </c>
    </row>
    <row r="5286" spans="1:5" x14ac:dyDescent="0.25">
      <c r="A5286">
        <v>5933</v>
      </c>
      <c r="B5286" s="2">
        <v>1</v>
      </c>
    </row>
    <row r="5287" spans="1:5" x14ac:dyDescent="0.25">
      <c r="A5287">
        <v>5934</v>
      </c>
      <c r="B5287" s="2">
        <v>1</v>
      </c>
    </row>
    <row r="5288" spans="1:5" x14ac:dyDescent="0.25">
      <c r="A5288">
        <v>5935</v>
      </c>
      <c r="B5288" s="2">
        <v>1</v>
      </c>
    </row>
    <row r="5289" spans="1:5" x14ac:dyDescent="0.25">
      <c r="A5289">
        <v>5936</v>
      </c>
      <c r="B5289" s="2">
        <v>1</v>
      </c>
      <c r="D5289" s="4">
        <v>3</v>
      </c>
    </row>
    <row r="5290" spans="1:5" x14ac:dyDescent="0.25">
      <c r="A5290">
        <v>5937</v>
      </c>
      <c r="B5290" s="2">
        <v>1</v>
      </c>
      <c r="D5290" s="4">
        <v>3</v>
      </c>
    </row>
    <row r="5291" spans="1:5" x14ac:dyDescent="0.25">
      <c r="A5291">
        <v>5938</v>
      </c>
      <c r="B5291" s="2">
        <v>1</v>
      </c>
      <c r="D5291" s="4">
        <v>3</v>
      </c>
      <c r="E5291" s="3">
        <v>4</v>
      </c>
    </row>
    <row r="5292" spans="1:5" x14ac:dyDescent="0.25">
      <c r="A5292">
        <v>5939</v>
      </c>
      <c r="B5292" s="2">
        <v>1</v>
      </c>
      <c r="D5292" s="4">
        <v>3</v>
      </c>
      <c r="E5292" s="3">
        <v>4</v>
      </c>
    </row>
    <row r="5293" spans="1:5" x14ac:dyDescent="0.25">
      <c r="A5293">
        <v>5940</v>
      </c>
      <c r="B5293" s="2">
        <v>1</v>
      </c>
      <c r="D5293" s="4">
        <v>3</v>
      </c>
      <c r="E5293" s="3">
        <v>4</v>
      </c>
    </row>
    <row r="5294" spans="1:5" x14ac:dyDescent="0.25">
      <c r="A5294">
        <v>5941</v>
      </c>
      <c r="B5294" s="2">
        <v>1</v>
      </c>
      <c r="D5294" s="4">
        <v>3</v>
      </c>
      <c r="E5294" s="3">
        <v>4</v>
      </c>
    </row>
    <row r="5295" spans="1:5" x14ac:dyDescent="0.25">
      <c r="A5295">
        <v>5942</v>
      </c>
      <c r="B5295" s="2">
        <v>1</v>
      </c>
      <c r="D5295" s="4">
        <v>3</v>
      </c>
      <c r="E5295" s="3">
        <v>4</v>
      </c>
    </row>
    <row r="5296" spans="1:5" x14ac:dyDescent="0.25">
      <c r="A5296">
        <v>5943</v>
      </c>
      <c r="D5296" s="4">
        <v>3</v>
      </c>
      <c r="E5296" s="3">
        <v>4</v>
      </c>
    </row>
    <row r="5297" spans="1:5" x14ac:dyDescent="0.25">
      <c r="A5297">
        <v>5944</v>
      </c>
      <c r="D5297" s="4">
        <v>3</v>
      </c>
      <c r="E5297" s="3">
        <v>4</v>
      </c>
    </row>
    <row r="5298" spans="1:5" x14ac:dyDescent="0.25">
      <c r="A5298">
        <v>5945</v>
      </c>
      <c r="D5298" s="4">
        <v>3</v>
      </c>
      <c r="E5298" s="3">
        <v>4</v>
      </c>
    </row>
    <row r="5299" spans="1:5" x14ac:dyDescent="0.25">
      <c r="A5299">
        <v>5946</v>
      </c>
      <c r="D5299" s="4">
        <v>3</v>
      </c>
      <c r="E5299" s="3">
        <v>4</v>
      </c>
    </row>
    <row r="5300" spans="1:5" x14ac:dyDescent="0.25">
      <c r="A5300">
        <v>5947</v>
      </c>
      <c r="D5300" s="4">
        <v>3</v>
      </c>
      <c r="E5300" s="3">
        <v>4</v>
      </c>
    </row>
    <row r="5301" spans="1:5" x14ac:dyDescent="0.25">
      <c r="A5301">
        <v>5948</v>
      </c>
      <c r="C5301" s="5">
        <v>2</v>
      </c>
      <c r="D5301" s="4">
        <v>3</v>
      </c>
      <c r="E5301" s="3">
        <v>4</v>
      </c>
    </row>
    <row r="5302" spans="1:5" x14ac:dyDescent="0.25">
      <c r="A5302">
        <v>5949</v>
      </c>
      <c r="C5302" s="5">
        <v>2</v>
      </c>
      <c r="D5302" s="4">
        <v>3</v>
      </c>
      <c r="E5302" s="3">
        <v>4</v>
      </c>
    </row>
    <row r="5303" spans="1:5" x14ac:dyDescent="0.25">
      <c r="A5303">
        <v>5950</v>
      </c>
      <c r="C5303" s="5">
        <v>2</v>
      </c>
      <c r="D5303" s="4">
        <v>3</v>
      </c>
      <c r="E5303" s="3">
        <v>4</v>
      </c>
    </row>
    <row r="5304" spans="1:5" x14ac:dyDescent="0.25">
      <c r="A5304">
        <v>5951</v>
      </c>
      <c r="C5304" s="5">
        <v>2</v>
      </c>
    </row>
    <row r="5305" spans="1:5" x14ac:dyDescent="0.25">
      <c r="A5305">
        <v>5952</v>
      </c>
      <c r="C5305" s="5">
        <v>2</v>
      </c>
    </row>
    <row r="5306" spans="1:5" x14ac:dyDescent="0.25">
      <c r="A5306">
        <v>5953</v>
      </c>
      <c r="C5306" s="5">
        <v>2</v>
      </c>
    </row>
    <row r="5307" spans="1:5" x14ac:dyDescent="0.25">
      <c r="A5307">
        <v>5954</v>
      </c>
      <c r="C5307" s="5">
        <v>2</v>
      </c>
    </row>
    <row r="5308" spans="1:5" x14ac:dyDescent="0.25">
      <c r="A5308">
        <v>5955</v>
      </c>
      <c r="C5308" s="5">
        <v>2</v>
      </c>
    </row>
    <row r="5309" spans="1:5" x14ac:dyDescent="0.25">
      <c r="A5309">
        <v>5956</v>
      </c>
      <c r="B5309" s="2">
        <v>1</v>
      </c>
      <c r="C5309" s="5">
        <v>2</v>
      </c>
    </row>
    <row r="5310" spans="1:5" x14ac:dyDescent="0.25">
      <c r="A5310">
        <v>5957</v>
      </c>
      <c r="B5310" s="2">
        <v>1</v>
      </c>
      <c r="C5310" s="5">
        <v>2</v>
      </c>
    </row>
    <row r="5311" spans="1:5" x14ac:dyDescent="0.25">
      <c r="A5311">
        <v>5958</v>
      </c>
      <c r="B5311" s="2">
        <v>1</v>
      </c>
      <c r="C5311" s="5">
        <v>2</v>
      </c>
    </row>
    <row r="5312" spans="1:5" x14ac:dyDescent="0.25">
      <c r="A5312">
        <v>5959</v>
      </c>
      <c r="B5312" s="2">
        <v>1</v>
      </c>
      <c r="C5312" s="5">
        <v>2</v>
      </c>
    </row>
    <row r="5313" spans="1:5" x14ac:dyDescent="0.25">
      <c r="A5313">
        <v>5960</v>
      </c>
      <c r="B5313" s="2">
        <v>1</v>
      </c>
      <c r="C5313" s="5">
        <v>2</v>
      </c>
    </row>
    <row r="5314" spans="1:5" x14ac:dyDescent="0.25">
      <c r="A5314">
        <v>5961</v>
      </c>
      <c r="B5314" s="2">
        <v>1</v>
      </c>
    </row>
    <row r="5315" spans="1:5" x14ac:dyDescent="0.25">
      <c r="A5315">
        <v>5962</v>
      </c>
      <c r="B5315" s="2">
        <v>1</v>
      </c>
      <c r="D5315" s="4">
        <v>3</v>
      </c>
    </row>
    <row r="5316" spans="1:5" x14ac:dyDescent="0.25">
      <c r="A5316">
        <v>5963</v>
      </c>
      <c r="B5316" s="2">
        <v>1</v>
      </c>
      <c r="D5316" s="4">
        <v>3</v>
      </c>
      <c r="E5316" s="3">
        <v>4</v>
      </c>
    </row>
    <row r="5317" spans="1:5" x14ac:dyDescent="0.25">
      <c r="A5317">
        <v>5964</v>
      </c>
      <c r="B5317" s="2">
        <v>1</v>
      </c>
      <c r="D5317" s="4">
        <v>3</v>
      </c>
      <c r="E5317" s="3">
        <v>4</v>
      </c>
    </row>
    <row r="5318" spans="1:5" x14ac:dyDescent="0.25">
      <c r="A5318">
        <v>5965</v>
      </c>
      <c r="B5318" s="2">
        <v>1</v>
      </c>
      <c r="D5318" s="4">
        <v>3</v>
      </c>
      <c r="E5318" s="3">
        <v>4</v>
      </c>
    </row>
    <row r="5319" spans="1:5" x14ac:dyDescent="0.25">
      <c r="A5319">
        <v>5966</v>
      </c>
      <c r="B5319" s="2">
        <v>1</v>
      </c>
      <c r="D5319" s="4">
        <v>3</v>
      </c>
      <c r="E5319" s="3">
        <v>4</v>
      </c>
    </row>
    <row r="5320" spans="1:5" x14ac:dyDescent="0.25">
      <c r="A5320">
        <v>5967</v>
      </c>
      <c r="D5320" s="4">
        <v>3</v>
      </c>
      <c r="E5320" s="3">
        <v>4</v>
      </c>
    </row>
    <row r="5321" spans="1:5" x14ac:dyDescent="0.25">
      <c r="A5321">
        <v>5968</v>
      </c>
      <c r="D5321" s="4">
        <v>3</v>
      </c>
      <c r="E5321" s="3">
        <v>4</v>
      </c>
    </row>
    <row r="5322" spans="1:5" x14ac:dyDescent="0.25">
      <c r="A5322">
        <v>5969</v>
      </c>
      <c r="D5322" s="4">
        <v>3</v>
      </c>
      <c r="E5322" s="3">
        <v>4</v>
      </c>
    </row>
    <row r="5323" spans="1:5" x14ac:dyDescent="0.25">
      <c r="A5323">
        <v>5970</v>
      </c>
      <c r="D5323" s="4">
        <v>3</v>
      </c>
      <c r="E5323" s="3">
        <v>4</v>
      </c>
    </row>
    <row r="5324" spans="1:5" x14ac:dyDescent="0.25">
      <c r="A5324">
        <v>5971</v>
      </c>
      <c r="D5324" s="4">
        <v>3</v>
      </c>
      <c r="E5324" s="3">
        <v>4</v>
      </c>
    </row>
    <row r="5325" spans="1:5" x14ac:dyDescent="0.25">
      <c r="A5325">
        <v>5972</v>
      </c>
      <c r="D5325" s="4">
        <v>3</v>
      </c>
      <c r="E5325" s="3">
        <v>4</v>
      </c>
    </row>
    <row r="5326" spans="1:5" x14ac:dyDescent="0.25">
      <c r="A5326">
        <v>5973</v>
      </c>
      <c r="D5326" s="4">
        <v>3</v>
      </c>
      <c r="E5326" s="3">
        <v>4</v>
      </c>
    </row>
    <row r="5327" spans="1:5" x14ac:dyDescent="0.25">
      <c r="A5327">
        <v>5974</v>
      </c>
      <c r="C5327" s="5">
        <v>2</v>
      </c>
    </row>
    <row r="5328" spans="1:5" x14ac:dyDescent="0.25">
      <c r="A5328">
        <v>5975</v>
      </c>
      <c r="C5328" s="5">
        <v>2</v>
      </c>
    </row>
    <row r="5329" spans="1:5" x14ac:dyDescent="0.25">
      <c r="A5329">
        <v>5976</v>
      </c>
      <c r="C5329" s="5">
        <v>2</v>
      </c>
    </row>
    <row r="5330" spans="1:5" x14ac:dyDescent="0.25">
      <c r="A5330">
        <v>5977</v>
      </c>
      <c r="C5330" s="5">
        <v>2</v>
      </c>
    </row>
    <row r="5331" spans="1:5" x14ac:dyDescent="0.25">
      <c r="A5331">
        <v>5978</v>
      </c>
      <c r="C5331" s="5">
        <v>2</v>
      </c>
    </row>
    <row r="5332" spans="1:5" x14ac:dyDescent="0.25">
      <c r="A5332">
        <v>5979</v>
      </c>
      <c r="B5332" s="2">
        <v>1</v>
      </c>
      <c r="C5332" s="5">
        <v>2</v>
      </c>
    </row>
    <row r="5333" spans="1:5" x14ac:dyDescent="0.25">
      <c r="A5333">
        <v>5980</v>
      </c>
      <c r="B5333" s="2">
        <v>1</v>
      </c>
      <c r="C5333" s="5">
        <v>2</v>
      </c>
    </row>
    <row r="5334" spans="1:5" x14ac:dyDescent="0.25">
      <c r="A5334">
        <v>5981</v>
      </c>
      <c r="B5334" s="2">
        <v>1</v>
      </c>
      <c r="C5334" s="5">
        <v>2</v>
      </c>
    </row>
    <row r="5335" spans="1:5" x14ac:dyDescent="0.25">
      <c r="A5335">
        <v>5982</v>
      </c>
      <c r="B5335" s="2">
        <v>1</v>
      </c>
      <c r="C5335" s="5">
        <v>2</v>
      </c>
    </row>
    <row r="5336" spans="1:5" x14ac:dyDescent="0.25">
      <c r="A5336">
        <v>5983</v>
      </c>
      <c r="B5336" s="2">
        <v>1</v>
      </c>
      <c r="C5336" s="5">
        <v>2</v>
      </c>
    </row>
    <row r="5337" spans="1:5" x14ac:dyDescent="0.25">
      <c r="A5337">
        <v>5984</v>
      </c>
      <c r="B5337" s="2">
        <v>1</v>
      </c>
      <c r="C5337" s="5">
        <v>2</v>
      </c>
    </row>
    <row r="5338" spans="1:5" x14ac:dyDescent="0.25">
      <c r="A5338">
        <v>5985</v>
      </c>
      <c r="B5338" s="2">
        <v>1</v>
      </c>
    </row>
    <row r="5339" spans="1:5" x14ac:dyDescent="0.25">
      <c r="A5339">
        <v>5986</v>
      </c>
      <c r="B5339" s="2">
        <v>1</v>
      </c>
    </row>
    <row r="5340" spans="1:5" x14ac:dyDescent="0.25">
      <c r="A5340">
        <v>5987</v>
      </c>
      <c r="B5340" s="2">
        <v>1</v>
      </c>
      <c r="D5340" s="4">
        <v>3</v>
      </c>
      <c r="E5340" s="3">
        <v>4</v>
      </c>
    </row>
    <row r="5341" spans="1:5" x14ac:dyDescent="0.25">
      <c r="A5341">
        <v>5988</v>
      </c>
      <c r="B5341" s="2">
        <v>1</v>
      </c>
      <c r="D5341" s="4">
        <v>3</v>
      </c>
      <c r="E5341" s="3">
        <v>4</v>
      </c>
    </row>
    <row r="5342" spans="1:5" x14ac:dyDescent="0.25">
      <c r="A5342">
        <v>5989</v>
      </c>
      <c r="B5342" s="2">
        <v>1</v>
      </c>
      <c r="D5342" s="4">
        <v>3</v>
      </c>
      <c r="E5342" s="3">
        <v>4</v>
      </c>
    </row>
    <row r="5343" spans="1:5" x14ac:dyDescent="0.25">
      <c r="A5343">
        <v>5990</v>
      </c>
      <c r="D5343" s="4">
        <v>3</v>
      </c>
      <c r="E5343" s="3">
        <v>4</v>
      </c>
    </row>
    <row r="5344" spans="1:5" x14ac:dyDescent="0.25">
      <c r="A5344">
        <v>5991</v>
      </c>
      <c r="D5344" s="4">
        <v>3</v>
      </c>
      <c r="E5344" s="3">
        <v>4</v>
      </c>
    </row>
    <row r="5345" spans="1:5" x14ac:dyDescent="0.25">
      <c r="A5345">
        <v>5992</v>
      </c>
      <c r="D5345" s="4">
        <v>3</v>
      </c>
      <c r="E5345" s="3">
        <v>4</v>
      </c>
    </row>
    <row r="5346" spans="1:5" x14ac:dyDescent="0.25">
      <c r="A5346">
        <v>5993</v>
      </c>
      <c r="D5346" s="4">
        <v>3</v>
      </c>
      <c r="E5346" s="3">
        <v>4</v>
      </c>
    </row>
    <row r="5347" spans="1:5" x14ac:dyDescent="0.25">
      <c r="A5347">
        <v>5994</v>
      </c>
      <c r="D5347" s="4">
        <v>3</v>
      </c>
      <c r="E5347" s="3">
        <v>4</v>
      </c>
    </row>
    <row r="5348" spans="1:5" x14ac:dyDescent="0.25">
      <c r="A5348">
        <v>5995</v>
      </c>
      <c r="D5348" s="4">
        <v>3</v>
      </c>
      <c r="E5348" s="3">
        <v>4</v>
      </c>
    </row>
    <row r="5349" spans="1:5" x14ac:dyDescent="0.25">
      <c r="A5349">
        <v>5996</v>
      </c>
      <c r="D5349" s="4">
        <v>3</v>
      </c>
      <c r="E5349" s="3">
        <v>4</v>
      </c>
    </row>
    <row r="5350" spans="1:5" x14ac:dyDescent="0.25">
      <c r="A5350">
        <v>5997</v>
      </c>
    </row>
    <row r="5351" spans="1:5" x14ac:dyDescent="0.25">
      <c r="A5351">
        <v>5998</v>
      </c>
    </row>
    <row r="5352" spans="1:5" x14ac:dyDescent="0.25">
      <c r="A5352">
        <v>5999</v>
      </c>
      <c r="C5352" s="5">
        <v>2</v>
      </c>
    </row>
    <row r="5353" spans="1:5" x14ac:dyDescent="0.25">
      <c r="A5353">
        <v>6000</v>
      </c>
      <c r="C5353" s="5">
        <v>2</v>
      </c>
    </row>
    <row r="5354" spans="1:5" x14ac:dyDescent="0.25">
      <c r="A5354">
        <v>6001</v>
      </c>
      <c r="C5354" s="5">
        <v>2</v>
      </c>
    </row>
    <row r="5355" spans="1:5" x14ac:dyDescent="0.25">
      <c r="A5355">
        <v>6002</v>
      </c>
      <c r="C5355" s="5">
        <v>2</v>
      </c>
    </row>
    <row r="5356" spans="1:5" x14ac:dyDescent="0.25">
      <c r="A5356">
        <v>6003</v>
      </c>
      <c r="C5356" s="5">
        <v>2</v>
      </c>
    </row>
    <row r="5357" spans="1:5" x14ac:dyDescent="0.25">
      <c r="A5357">
        <v>6004</v>
      </c>
      <c r="B5357" s="2">
        <v>1</v>
      </c>
      <c r="C5357" s="5">
        <v>2</v>
      </c>
    </row>
    <row r="5358" spans="1:5" x14ac:dyDescent="0.25">
      <c r="A5358">
        <v>6005</v>
      </c>
      <c r="B5358" s="2">
        <v>1</v>
      </c>
      <c r="C5358" s="5">
        <v>2</v>
      </c>
    </row>
    <row r="5359" spans="1:5" x14ac:dyDescent="0.25">
      <c r="A5359">
        <v>6006</v>
      </c>
      <c r="B5359" s="2">
        <v>1</v>
      </c>
      <c r="C5359" s="5">
        <v>2</v>
      </c>
    </row>
    <row r="5360" spans="1:5" x14ac:dyDescent="0.25">
      <c r="A5360">
        <v>6007</v>
      </c>
      <c r="B5360" s="2">
        <v>1</v>
      </c>
      <c r="C5360" s="5">
        <v>2</v>
      </c>
    </row>
    <row r="5361" spans="1:5" x14ac:dyDescent="0.25">
      <c r="A5361">
        <v>6008</v>
      </c>
      <c r="B5361" s="2">
        <v>1</v>
      </c>
      <c r="C5361" s="5">
        <v>2</v>
      </c>
    </row>
    <row r="5362" spans="1:5" x14ac:dyDescent="0.25">
      <c r="A5362">
        <v>6009</v>
      </c>
      <c r="B5362" s="2">
        <v>1</v>
      </c>
    </row>
    <row r="5363" spans="1:5" x14ac:dyDescent="0.25">
      <c r="A5363">
        <v>6010</v>
      </c>
      <c r="B5363" s="2">
        <v>1</v>
      </c>
    </row>
    <row r="5364" spans="1:5" x14ac:dyDescent="0.25">
      <c r="A5364">
        <v>6011</v>
      </c>
      <c r="B5364" s="2">
        <v>1</v>
      </c>
      <c r="D5364" s="4">
        <v>3</v>
      </c>
      <c r="E5364" s="3">
        <v>4</v>
      </c>
    </row>
    <row r="5365" spans="1:5" x14ac:dyDescent="0.25">
      <c r="A5365">
        <v>6012</v>
      </c>
      <c r="B5365" s="2">
        <v>1</v>
      </c>
      <c r="D5365" s="4">
        <v>3</v>
      </c>
      <c r="E5365" s="3">
        <v>4</v>
      </c>
    </row>
    <row r="5366" spans="1:5" x14ac:dyDescent="0.25">
      <c r="A5366">
        <v>6013</v>
      </c>
      <c r="B5366" s="2">
        <v>1</v>
      </c>
      <c r="D5366" s="4">
        <v>3</v>
      </c>
      <c r="E5366" s="3">
        <v>4</v>
      </c>
    </row>
    <row r="5367" spans="1:5" x14ac:dyDescent="0.25">
      <c r="A5367">
        <v>6014</v>
      </c>
      <c r="D5367" s="4">
        <v>3</v>
      </c>
      <c r="E5367" s="3">
        <v>4</v>
      </c>
    </row>
    <row r="5368" spans="1:5" x14ac:dyDescent="0.25">
      <c r="A5368">
        <v>6015</v>
      </c>
      <c r="D5368" s="4">
        <v>3</v>
      </c>
      <c r="E5368" s="3">
        <v>4</v>
      </c>
    </row>
    <row r="5369" spans="1:5" x14ac:dyDescent="0.25">
      <c r="A5369">
        <v>6016</v>
      </c>
      <c r="D5369" s="4">
        <v>3</v>
      </c>
      <c r="E5369" s="3">
        <v>4</v>
      </c>
    </row>
    <row r="5370" spans="1:5" x14ac:dyDescent="0.25">
      <c r="A5370">
        <v>6017</v>
      </c>
      <c r="D5370" s="4">
        <v>3</v>
      </c>
      <c r="E5370" s="3">
        <v>4</v>
      </c>
    </row>
    <row r="5371" spans="1:5" x14ac:dyDescent="0.25">
      <c r="A5371">
        <v>6018</v>
      </c>
      <c r="D5371" s="4">
        <v>3</v>
      </c>
      <c r="E5371" s="3">
        <v>4</v>
      </c>
    </row>
    <row r="5372" spans="1:5" x14ac:dyDescent="0.25">
      <c r="A5372">
        <v>6019</v>
      </c>
      <c r="D5372" s="4">
        <v>3</v>
      </c>
      <c r="E5372" s="3">
        <v>4</v>
      </c>
    </row>
    <row r="5373" spans="1:5" x14ac:dyDescent="0.25">
      <c r="A5373">
        <v>6020</v>
      </c>
      <c r="E5373" s="3">
        <v>4</v>
      </c>
    </row>
    <row r="5374" spans="1:5" x14ac:dyDescent="0.25">
      <c r="A5374">
        <v>6021</v>
      </c>
      <c r="E5374" s="3">
        <v>4</v>
      </c>
    </row>
    <row r="5375" spans="1:5" x14ac:dyDescent="0.25">
      <c r="A5375">
        <v>6022</v>
      </c>
      <c r="C5375" s="5">
        <v>2</v>
      </c>
    </row>
    <row r="5376" spans="1:5" x14ac:dyDescent="0.25">
      <c r="A5376">
        <v>6023</v>
      </c>
      <c r="C5376" s="5">
        <v>2</v>
      </c>
    </row>
    <row r="5377" spans="1:5" x14ac:dyDescent="0.25">
      <c r="A5377">
        <v>6024</v>
      </c>
      <c r="C5377" s="5">
        <v>2</v>
      </c>
    </row>
    <row r="5378" spans="1:5" x14ac:dyDescent="0.25">
      <c r="A5378">
        <v>6025</v>
      </c>
      <c r="C5378" s="5">
        <v>2</v>
      </c>
    </row>
    <row r="5379" spans="1:5" x14ac:dyDescent="0.25">
      <c r="A5379">
        <v>6026</v>
      </c>
      <c r="C5379" s="5">
        <v>2</v>
      </c>
    </row>
    <row r="5380" spans="1:5" x14ac:dyDescent="0.25">
      <c r="A5380">
        <v>6027</v>
      </c>
      <c r="C5380" s="5">
        <v>2</v>
      </c>
    </row>
    <row r="5381" spans="1:5" x14ac:dyDescent="0.25">
      <c r="A5381">
        <v>6028</v>
      </c>
      <c r="B5381" s="2">
        <v>1</v>
      </c>
      <c r="C5381" s="5">
        <v>2</v>
      </c>
    </row>
    <row r="5382" spans="1:5" x14ac:dyDescent="0.25">
      <c r="A5382">
        <v>6029</v>
      </c>
      <c r="B5382" s="2">
        <v>1</v>
      </c>
      <c r="C5382" s="5">
        <v>2</v>
      </c>
    </row>
    <row r="5383" spans="1:5" x14ac:dyDescent="0.25">
      <c r="A5383">
        <v>6030</v>
      </c>
      <c r="B5383" s="2">
        <v>1</v>
      </c>
      <c r="C5383" s="5">
        <v>2</v>
      </c>
    </row>
    <row r="5384" spans="1:5" x14ac:dyDescent="0.25">
      <c r="A5384">
        <v>6031</v>
      </c>
      <c r="B5384" s="2">
        <v>1</v>
      </c>
      <c r="C5384" s="5">
        <v>2</v>
      </c>
    </row>
    <row r="5385" spans="1:5" x14ac:dyDescent="0.25">
      <c r="A5385">
        <v>6032</v>
      </c>
      <c r="B5385" s="2">
        <v>1</v>
      </c>
    </row>
    <row r="5386" spans="1:5" x14ac:dyDescent="0.25">
      <c r="A5386">
        <v>6033</v>
      </c>
      <c r="B5386" s="2">
        <v>1</v>
      </c>
    </row>
    <row r="5387" spans="1:5" x14ac:dyDescent="0.25">
      <c r="A5387">
        <v>6034</v>
      </c>
      <c r="B5387" s="2">
        <v>1</v>
      </c>
    </row>
    <row r="5388" spans="1:5" x14ac:dyDescent="0.25">
      <c r="A5388">
        <v>6035</v>
      </c>
      <c r="B5388" s="2">
        <v>1</v>
      </c>
      <c r="D5388" s="4">
        <v>3</v>
      </c>
      <c r="E5388" s="3">
        <v>4</v>
      </c>
    </row>
    <row r="5389" spans="1:5" x14ac:dyDescent="0.25">
      <c r="A5389">
        <v>6036</v>
      </c>
      <c r="B5389" s="2">
        <v>1</v>
      </c>
      <c r="D5389" s="4">
        <v>3</v>
      </c>
      <c r="E5389" s="3">
        <v>4</v>
      </c>
    </row>
    <row r="5390" spans="1:5" x14ac:dyDescent="0.25">
      <c r="A5390">
        <v>6037</v>
      </c>
      <c r="D5390" s="4">
        <v>3</v>
      </c>
      <c r="E5390" s="3">
        <v>4</v>
      </c>
    </row>
    <row r="5391" spans="1:5" x14ac:dyDescent="0.25">
      <c r="A5391">
        <v>6038</v>
      </c>
      <c r="D5391" s="4">
        <v>3</v>
      </c>
      <c r="E5391" s="3">
        <v>4</v>
      </c>
    </row>
    <row r="5392" spans="1:5" x14ac:dyDescent="0.25">
      <c r="A5392">
        <v>6039</v>
      </c>
      <c r="D5392" s="4">
        <v>3</v>
      </c>
      <c r="E5392" s="3">
        <v>4</v>
      </c>
    </row>
    <row r="5393" spans="1:5" x14ac:dyDescent="0.25">
      <c r="A5393">
        <v>6040</v>
      </c>
      <c r="D5393" s="4">
        <v>3</v>
      </c>
      <c r="E5393" s="3">
        <v>4</v>
      </c>
    </row>
    <row r="5394" spans="1:5" x14ac:dyDescent="0.25">
      <c r="A5394">
        <v>6041</v>
      </c>
      <c r="D5394" s="4">
        <v>3</v>
      </c>
      <c r="E5394" s="3">
        <v>4</v>
      </c>
    </row>
    <row r="5395" spans="1:5" x14ac:dyDescent="0.25">
      <c r="A5395">
        <v>6042</v>
      </c>
      <c r="D5395" s="4">
        <v>3</v>
      </c>
      <c r="E5395" s="3">
        <v>4</v>
      </c>
    </row>
    <row r="5396" spans="1:5" x14ac:dyDescent="0.25">
      <c r="A5396">
        <v>6043</v>
      </c>
      <c r="D5396" s="4">
        <v>3</v>
      </c>
      <c r="E5396" s="3">
        <v>4</v>
      </c>
    </row>
    <row r="5397" spans="1:5" x14ac:dyDescent="0.25">
      <c r="A5397">
        <v>6044</v>
      </c>
      <c r="C5397" s="5">
        <v>2</v>
      </c>
      <c r="D5397" s="4">
        <v>3</v>
      </c>
      <c r="E5397" s="3">
        <v>4</v>
      </c>
    </row>
    <row r="5398" spans="1:5" x14ac:dyDescent="0.25">
      <c r="A5398">
        <v>6045</v>
      </c>
      <c r="C5398" s="5">
        <v>2</v>
      </c>
      <c r="D5398" s="4">
        <v>3</v>
      </c>
    </row>
    <row r="5399" spans="1:5" x14ac:dyDescent="0.25">
      <c r="A5399">
        <v>6046</v>
      </c>
      <c r="C5399" s="5">
        <v>2</v>
      </c>
    </row>
    <row r="5400" spans="1:5" x14ac:dyDescent="0.25">
      <c r="A5400">
        <v>6047</v>
      </c>
      <c r="C5400" s="5">
        <v>2</v>
      </c>
    </row>
    <row r="5401" spans="1:5" x14ac:dyDescent="0.25">
      <c r="A5401">
        <v>6048</v>
      </c>
      <c r="C5401" s="5">
        <v>2</v>
      </c>
    </row>
    <row r="5402" spans="1:5" x14ac:dyDescent="0.25">
      <c r="A5402">
        <v>6049</v>
      </c>
      <c r="C5402" s="5">
        <v>2</v>
      </c>
    </row>
    <row r="5403" spans="1:5" x14ac:dyDescent="0.25">
      <c r="A5403">
        <v>6050</v>
      </c>
      <c r="B5403" s="2">
        <v>1</v>
      </c>
      <c r="C5403" s="5">
        <v>2</v>
      </c>
    </row>
    <row r="5404" spans="1:5" x14ac:dyDescent="0.25">
      <c r="A5404">
        <v>6051</v>
      </c>
      <c r="B5404" s="2">
        <v>1</v>
      </c>
      <c r="C5404" s="5">
        <v>2</v>
      </c>
    </row>
    <row r="5405" spans="1:5" x14ac:dyDescent="0.25">
      <c r="A5405">
        <v>6052</v>
      </c>
      <c r="B5405" s="2">
        <v>1</v>
      </c>
      <c r="C5405" s="5">
        <v>2</v>
      </c>
    </row>
    <row r="5406" spans="1:5" x14ac:dyDescent="0.25">
      <c r="A5406">
        <v>6053</v>
      </c>
      <c r="B5406" s="2">
        <v>1</v>
      </c>
      <c r="C5406" s="5">
        <v>2</v>
      </c>
    </row>
    <row r="5407" spans="1:5" x14ac:dyDescent="0.25">
      <c r="A5407">
        <v>6054</v>
      </c>
      <c r="B5407" s="2">
        <v>1</v>
      </c>
      <c r="C5407" s="5">
        <v>2</v>
      </c>
    </row>
    <row r="5408" spans="1:5" x14ac:dyDescent="0.25">
      <c r="A5408">
        <v>6055</v>
      </c>
      <c r="B5408" s="2">
        <v>1</v>
      </c>
    </row>
    <row r="5409" spans="1:5" x14ac:dyDescent="0.25">
      <c r="A5409">
        <v>6056</v>
      </c>
      <c r="B5409" s="2">
        <v>1</v>
      </c>
    </row>
    <row r="5410" spans="1:5" x14ac:dyDescent="0.25">
      <c r="A5410">
        <v>6057</v>
      </c>
      <c r="B5410" s="2">
        <v>1</v>
      </c>
    </row>
    <row r="5411" spans="1:5" x14ac:dyDescent="0.25">
      <c r="A5411">
        <v>6058</v>
      </c>
      <c r="B5411" s="2">
        <v>1</v>
      </c>
      <c r="E5411" s="3">
        <v>4</v>
      </c>
    </row>
    <row r="5412" spans="1:5" x14ac:dyDescent="0.25">
      <c r="A5412">
        <v>6059</v>
      </c>
      <c r="B5412" s="2">
        <v>1</v>
      </c>
      <c r="D5412" s="4">
        <v>3</v>
      </c>
      <c r="E5412" s="3">
        <v>4</v>
      </c>
    </row>
    <row r="5413" spans="1:5" x14ac:dyDescent="0.25">
      <c r="A5413">
        <v>6060</v>
      </c>
      <c r="B5413" s="2">
        <v>1</v>
      </c>
      <c r="D5413" s="4">
        <v>3</v>
      </c>
      <c r="E5413" s="3">
        <v>4</v>
      </c>
    </row>
    <row r="5414" spans="1:5" x14ac:dyDescent="0.25">
      <c r="A5414">
        <v>6061</v>
      </c>
      <c r="D5414" s="4">
        <v>3</v>
      </c>
      <c r="E5414" s="3">
        <v>4</v>
      </c>
    </row>
    <row r="5415" spans="1:5" x14ac:dyDescent="0.25">
      <c r="A5415">
        <v>6062</v>
      </c>
      <c r="D5415" s="4">
        <v>3</v>
      </c>
      <c r="E5415" s="3">
        <v>4</v>
      </c>
    </row>
    <row r="5416" spans="1:5" x14ac:dyDescent="0.25">
      <c r="A5416">
        <v>6063</v>
      </c>
      <c r="D5416" s="4">
        <v>3</v>
      </c>
      <c r="E5416" s="3">
        <v>4</v>
      </c>
    </row>
    <row r="5417" spans="1:5" x14ac:dyDescent="0.25">
      <c r="A5417">
        <v>6064</v>
      </c>
      <c r="D5417" s="4">
        <v>3</v>
      </c>
      <c r="E5417" s="3">
        <v>4</v>
      </c>
    </row>
    <row r="5418" spans="1:5" x14ac:dyDescent="0.25">
      <c r="A5418">
        <v>6065</v>
      </c>
      <c r="D5418" s="4">
        <v>3</v>
      </c>
      <c r="E5418" s="3">
        <v>4</v>
      </c>
    </row>
    <row r="5419" spans="1:5" x14ac:dyDescent="0.25">
      <c r="A5419">
        <v>6066</v>
      </c>
      <c r="D5419" s="4">
        <v>3</v>
      </c>
      <c r="E5419" s="3">
        <v>4</v>
      </c>
    </row>
    <row r="5420" spans="1:5" x14ac:dyDescent="0.25">
      <c r="A5420">
        <v>6067</v>
      </c>
      <c r="D5420" s="4">
        <v>3</v>
      </c>
      <c r="E5420" s="3">
        <v>4</v>
      </c>
    </row>
    <row r="5421" spans="1:5" x14ac:dyDescent="0.25">
      <c r="A5421">
        <v>6068</v>
      </c>
      <c r="D5421" s="4">
        <v>3</v>
      </c>
      <c r="E5421" s="3">
        <v>4</v>
      </c>
    </row>
    <row r="5422" spans="1:5" x14ac:dyDescent="0.25">
      <c r="A5422">
        <v>6069</v>
      </c>
      <c r="D5422" s="4">
        <v>3</v>
      </c>
      <c r="E5422" s="3">
        <v>4</v>
      </c>
    </row>
    <row r="5423" spans="1:5" x14ac:dyDescent="0.25">
      <c r="A5423">
        <v>6070</v>
      </c>
      <c r="C5423" s="5">
        <v>2</v>
      </c>
    </row>
    <row r="5424" spans="1:5" x14ac:dyDescent="0.25">
      <c r="A5424">
        <v>6071</v>
      </c>
      <c r="C5424" s="5">
        <v>2</v>
      </c>
    </row>
    <row r="5425" spans="1:5" x14ac:dyDescent="0.25">
      <c r="A5425">
        <v>6072</v>
      </c>
      <c r="C5425" s="5">
        <v>2</v>
      </c>
    </row>
    <row r="5426" spans="1:5" x14ac:dyDescent="0.25">
      <c r="A5426">
        <v>6073</v>
      </c>
      <c r="C5426" s="5">
        <v>2</v>
      </c>
    </row>
    <row r="5427" spans="1:5" x14ac:dyDescent="0.25">
      <c r="A5427">
        <v>6074</v>
      </c>
      <c r="C5427" s="5">
        <v>2</v>
      </c>
    </row>
    <row r="5428" spans="1:5" x14ac:dyDescent="0.25">
      <c r="A5428">
        <v>6075</v>
      </c>
      <c r="C5428" s="5">
        <v>2</v>
      </c>
    </row>
    <row r="5429" spans="1:5" x14ac:dyDescent="0.25">
      <c r="A5429">
        <v>6076</v>
      </c>
      <c r="C5429" s="5">
        <v>2</v>
      </c>
    </row>
    <row r="5430" spans="1:5" x14ac:dyDescent="0.25">
      <c r="A5430">
        <v>6077</v>
      </c>
      <c r="B5430" s="2">
        <v>1</v>
      </c>
      <c r="C5430" s="5">
        <v>2</v>
      </c>
    </row>
    <row r="5431" spans="1:5" x14ac:dyDescent="0.25">
      <c r="A5431">
        <v>6078</v>
      </c>
      <c r="B5431" s="2">
        <v>1</v>
      </c>
      <c r="C5431" s="5">
        <v>2</v>
      </c>
    </row>
    <row r="5432" spans="1:5" x14ac:dyDescent="0.25">
      <c r="A5432">
        <v>6079</v>
      </c>
      <c r="B5432" s="2">
        <v>1</v>
      </c>
      <c r="C5432" s="5">
        <v>2</v>
      </c>
    </row>
    <row r="5433" spans="1:5" x14ac:dyDescent="0.25">
      <c r="A5433">
        <v>6080</v>
      </c>
      <c r="B5433" s="2">
        <v>1</v>
      </c>
      <c r="C5433" s="5">
        <v>2</v>
      </c>
    </row>
    <row r="5434" spans="1:5" x14ac:dyDescent="0.25">
      <c r="A5434">
        <v>6081</v>
      </c>
      <c r="B5434" s="2">
        <v>1</v>
      </c>
    </row>
    <row r="5435" spans="1:5" x14ac:dyDescent="0.25">
      <c r="A5435">
        <v>6082</v>
      </c>
      <c r="B5435" s="2">
        <v>1</v>
      </c>
    </row>
    <row r="5436" spans="1:5" x14ac:dyDescent="0.25">
      <c r="A5436">
        <v>6083</v>
      </c>
      <c r="B5436" s="2">
        <v>1</v>
      </c>
    </row>
    <row r="5437" spans="1:5" x14ac:dyDescent="0.25">
      <c r="A5437">
        <v>6084</v>
      </c>
      <c r="B5437" s="2">
        <v>1</v>
      </c>
      <c r="E5437" s="3">
        <v>4</v>
      </c>
    </row>
    <row r="5438" spans="1:5" x14ac:dyDescent="0.25">
      <c r="A5438">
        <v>6085</v>
      </c>
      <c r="B5438" s="2">
        <v>1</v>
      </c>
      <c r="D5438" s="4">
        <v>3</v>
      </c>
      <c r="E5438" s="3">
        <v>4</v>
      </c>
    </row>
    <row r="5439" spans="1:5" x14ac:dyDescent="0.25">
      <c r="A5439">
        <v>6086</v>
      </c>
      <c r="B5439" s="2">
        <v>1</v>
      </c>
      <c r="D5439" s="4">
        <v>3</v>
      </c>
      <c r="E5439" s="3">
        <v>4</v>
      </c>
    </row>
    <row r="5440" spans="1:5" x14ac:dyDescent="0.25">
      <c r="A5440">
        <v>6087</v>
      </c>
      <c r="D5440" s="4">
        <v>3</v>
      </c>
      <c r="E5440" s="3">
        <v>4</v>
      </c>
    </row>
    <row r="5441" spans="1:5" x14ac:dyDescent="0.25">
      <c r="A5441">
        <v>6088</v>
      </c>
      <c r="D5441" s="4">
        <v>3</v>
      </c>
      <c r="E5441" s="3">
        <v>4</v>
      </c>
    </row>
    <row r="5442" spans="1:5" x14ac:dyDescent="0.25">
      <c r="A5442">
        <v>6089</v>
      </c>
      <c r="D5442" s="4">
        <v>3</v>
      </c>
      <c r="E5442" s="3">
        <v>4</v>
      </c>
    </row>
    <row r="5443" spans="1:5" x14ac:dyDescent="0.25">
      <c r="A5443">
        <v>6090</v>
      </c>
      <c r="D5443" s="4">
        <v>3</v>
      </c>
      <c r="E5443" s="3">
        <v>4</v>
      </c>
    </row>
    <row r="5444" spans="1:5" x14ac:dyDescent="0.25">
      <c r="A5444">
        <v>6091</v>
      </c>
      <c r="D5444" s="4">
        <v>3</v>
      </c>
      <c r="E5444" s="3">
        <v>4</v>
      </c>
    </row>
    <row r="5445" spans="1:5" x14ac:dyDescent="0.25">
      <c r="A5445">
        <v>6092</v>
      </c>
      <c r="D5445" s="4">
        <v>3</v>
      </c>
      <c r="E5445" s="3">
        <v>4</v>
      </c>
    </row>
    <row r="5446" spans="1:5" x14ac:dyDescent="0.25">
      <c r="A5446">
        <v>6093</v>
      </c>
      <c r="D5446" s="4">
        <v>3</v>
      </c>
      <c r="E5446" s="3">
        <v>4</v>
      </c>
    </row>
    <row r="5447" spans="1:5" x14ac:dyDescent="0.25">
      <c r="A5447">
        <v>6094</v>
      </c>
      <c r="D5447" s="4">
        <v>3</v>
      </c>
      <c r="E5447" s="3">
        <v>4</v>
      </c>
    </row>
    <row r="5448" spans="1:5" x14ac:dyDescent="0.25">
      <c r="A5448">
        <v>6095</v>
      </c>
      <c r="C5448" s="5">
        <v>2</v>
      </c>
      <c r="D5448" s="4">
        <v>3</v>
      </c>
    </row>
    <row r="5449" spans="1:5" x14ac:dyDescent="0.25">
      <c r="A5449">
        <v>6096</v>
      </c>
      <c r="C5449" s="5">
        <v>2</v>
      </c>
    </row>
    <row r="5450" spans="1:5" x14ac:dyDescent="0.25">
      <c r="A5450">
        <v>6097</v>
      </c>
      <c r="C5450" s="5">
        <v>2</v>
      </c>
    </row>
    <row r="5451" spans="1:5" x14ac:dyDescent="0.25">
      <c r="A5451">
        <v>6098</v>
      </c>
      <c r="C5451" s="5">
        <v>2</v>
      </c>
    </row>
    <row r="5452" spans="1:5" x14ac:dyDescent="0.25">
      <c r="A5452">
        <v>6099</v>
      </c>
      <c r="C5452" s="5">
        <v>2</v>
      </c>
    </row>
    <row r="5453" spans="1:5" x14ac:dyDescent="0.25">
      <c r="A5453">
        <v>6100</v>
      </c>
      <c r="C5453" s="5">
        <v>2</v>
      </c>
    </row>
    <row r="5454" spans="1:5" x14ac:dyDescent="0.25">
      <c r="A5454">
        <v>6101</v>
      </c>
      <c r="B5454" s="2">
        <v>1</v>
      </c>
      <c r="C5454" s="5">
        <v>2</v>
      </c>
    </row>
    <row r="5455" spans="1:5" x14ac:dyDescent="0.25">
      <c r="A5455">
        <v>6102</v>
      </c>
      <c r="B5455" s="2">
        <v>1</v>
      </c>
      <c r="C5455" s="5">
        <v>2</v>
      </c>
    </row>
    <row r="5456" spans="1:5" x14ac:dyDescent="0.25">
      <c r="A5456">
        <v>6103</v>
      </c>
      <c r="B5456" s="2">
        <v>1</v>
      </c>
      <c r="C5456" s="5">
        <v>2</v>
      </c>
    </row>
    <row r="5457" spans="1:5" x14ac:dyDescent="0.25">
      <c r="A5457">
        <v>6104</v>
      </c>
      <c r="B5457" s="2">
        <v>1</v>
      </c>
      <c r="C5457" s="5">
        <v>2</v>
      </c>
    </row>
    <row r="5458" spans="1:5" x14ac:dyDescent="0.25">
      <c r="A5458">
        <v>6105</v>
      </c>
      <c r="B5458" s="2">
        <v>1</v>
      </c>
      <c r="C5458" s="5">
        <v>2</v>
      </c>
    </row>
    <row r="5459" spans="1:5" x14ac:dyDescent="0.25">
      <c r="A5459">
        <v>6106</v>
      </c>
      <c r="B5459" s="2">
        <v>1</v>
      </c>
    </row>
    <row r="5460" spans="1:5" x14ac:dyDescent="0.25">
      <c r="A5460">
        <v>6107</v>
      </c>
      <c r="B5460" s="2">
        <v>1</v>
      </c>
    </row>
    <row r="5461" spans="1:5" x14ac:dyDescent="0.25">
      <c r="A5461">
        <v>6108</v>
      </c>
      <c r="B5461" s="2">
        <v>1</v>
      </c>
    </row>
    <row r="5462" spans="1:5" x14ac:dyDescent="0.25">
      <c r="A5462">
        <v>6109</v>
      </c>
      <c r="B5462" s="2">
        <v>1</v>
      </c>
      <c r="E5462" s="3">
        <v>4</v>
      </c>
    </row>
    <row r="5463" spans="1:5" x14ac:dyDescent="0.25">
      <c r="A5463">
        <v>6110</v>
      </c>
      <c r="B5463" s="2">
        <v>1</v>
      </c>
      <c r="D5463" s="4">
        <v>3</v>
      </c>
      <c r="E5463" s="3">
        <v>4</v>
      </c>
    </row>
    <row r="5464" spans="1:5" x14ac:dyDescent="0.25">
      <c r="A5464">
        <v>6111</v>
      </c>
      <c r="D5464" s="4">
        <v>3</v>
      </c>
      <c r="E5464" s="3">
        <v>4</v>
      </c>
    </row>
    <row r="5465" spans="1:5" x14ac:dyDescent="0.25">
      <c r="A5465">
        <v>6112</v>
      </c>
      <c r="D5465" s="4">
        <v>3</v>
      </c>
      <c r="E5465" s="3">
        <v>4</v>
      </c>
    </row>
    <row r="5466" spans="1:5" x14ac:dyDescent="0.25">
      <c r="A5466">
        <v>6113</v>
      </c>
      <c r="D5466" s="4">
        <v>3</v>
      </c>
      <c r="E5466" s="3">
        <v>4</v>
      </c>
    </row>
    <row r="5467" spans="1:5" x14ac:dyDescent="0.25">
      <c r="A5467">
        <v>6114</v>
      </c>
      <c r="D5467" s="4">
        <v>3</v>
      </c>
      <c r="E5467" s="3">
        <v>4</v>
      </c>
    </row>
    <row r="5468" spans="1:5" x14ac:dyDescent="0.25">
      <c r="A5468">
        <v>6115</v>
      </c>
      <c r="D5468" s="4">
        <v>3</v>
      </c>
      <c r="E5468" s="3">
        <v>4</v>
      </c>
    </row>
    <row r="5469" spans="1:5" x14ac:dyDescent="0.25">
      <c r="A5469">
        <v>6116</v>
      </c>
      <c r="D5469" s="4">
        <v>3</v>
      </c>
      <c r="E5469" s="3">
        <v>4</v>
      </c>
    </row>
    <row r="5470" spans="1:5" x14ac:dyDescent="0.25">
      <c r="A5470">
        <v>6117</v>
      </c>
      <c r="D5470" s="4">
        <v>3</v>
      </c>
      <c r="E5470" s="3">
        <v>4</v>
      </c>
    </row>
    <row r="5471" spans="1:5" x14ac:dyDescent="0.25">
      <c r="A5471">
        <v>6118</v>
      </c>
      <c r="D5471" s="4">
        <v>3</v>
      </c>
      <c r="E5471" s="3">
        <v>4</v>
      </c>
    </row>
    <row r="5472" spans="1:5" x14ac:dyDescent="0.25">
      <c r="A5472">
        <v>6119</v>
      </c>
      <c r="D5472" s="4">
        <v>3</v>
      </c>
      <c r="E5472" s="3">
        <v>4</v>
      </c>
    </row>
    <row r="5473" spans="1:5" x14ac:dyDescent="0.25">
      <c r="A5473">
        <v>6120</v>
      </c>
      <c r="C5473" s="5">
        <v>2</v>
      </c>
      <c r="D5473" s="4">
        <v>3</v>
      </c>
      <c r="E5473" s="3">
        <v>4</v>
      </c>
    </row>
    <row r="5474" spans="1:5" x14ac:dyDescent="0.25">
      <c r="A5474">
        <v>6121</v>
      </c>
      <c r="C5474" s="5">
        <v>2</v>
      </c>
    </row>
    <row r="5475" spans="1:5" x14ac:dyDescent="0.25">
      <c r="A5475">
        <v>6122</v>
      </c>
      <c r="C5475" s="5">
        <v>2</v>
      </c>
    </row>
    <row r="5476" spans="1:5" x14ac:dyDescent="0.25">
      <c r="A5476">
        <v>6123</v>
      </c>
      <c r="C5476" s="5">
        <v>2</v>
      </c>
    </row>
    <row r="5477" spans="1:5" x14ac:dyDescent="0.25">
      <c r="A5477">
        <v>6124</v>
      </c>
      <c r="C5477" s="5">
        <v>2</v>
      </c>
    </row>
    <row r="5478" spans="1:5" x14ac:dyDescent="0.25">
      <c r="A5478">
        <v>6125</v>
      </c>
      <c r="C5478" s="5">
        <v>2</v>
      </c>
    </row>
    <row r="5479" spans="1:5" x14ac:dyDescent="0.25">
      <c r="A5479">
        <v>6126</v>
      </c>
      <c r="C5479" s="5">
        <v>2</v>
      </c>
    </row>
    <row r="5480" spans="1:5" x14ac:dyDescent="0.25">
      <c r="A5480">
        <v>6127</v>
      </c>
      <c r="C5480" s="5">
        <v>2</v>
      </c>
    </row>
    <row r="5481" spans="1:5" x14ac:dyDescent="0.25">
      <c r="A5481">
        <v>6128</v>
      </c>
      <c r="B5481" s="2">
        <v>1</v>
      </c>
      <c r="C5481" s="5">
        <v>2</v>
      </c>
    </row>
    <row r="5482" spans="1:5" x14ac:dyDescent="0.25">
      <c r="A5482">
        <v>6129</v>
      </c>
      <c r="B5482" s="2">
        <v>1</v>
      </c>
      <c r="C5482" s="5">
        <v>2</v>
      </c>
    </row>
    <row r="5483" spans="1:5" x14ac:dyDescent="0.25">
      <c r="A5483">
        <v>6130</v>
      </c>
      <c r="B5483" s="2">
        <v>1</v>
      </c>
      <c r="C5483" s="5">
        <v>2</v>
      </c>
    </row>
    <row r="5484" spans="1:5" x14ac:dyDescent="0.25">
      <c r="A5484">
        <v>6131</v>
      </c>
      <c r="B5484" s="2">
        <v>1</v>
      </c>
      <c r="C5484" s="5">
        <v>2</v>
      </c>
    </row>
    <row r="5485" spans="1:5" x14ac:dyDescent="0.25">
      <c r="A5485">
        <v>6132</v>
      </c>
      <c r="B5485" s="2">
        <v>1</v>
      </c>
    </row>
    <row r="5486" spans="1:5" x14ac:dyDescent="0.25">
      <c r="A5486">
        <v>6133</v>
      </c>
      <c r="B5486" s="2">
        <v>1</v>
      </c>
    </row>
    <row r="5487" spans="1:5" x14ac:dyDescent="0.25">
      <c r="A5487">
        <v>6134</v>
      </c>
      <c r="B5487" s="2">
        <v>1</v>
      </c>
      <c r="E5487" s="3">
        <v>4</v>
      </c>
    </row>
    <row r="5488" spans="1:5" x14ac:dyDescent="0.25">
      <c r="A5488">
        <v>6135</v>
      </c>
      <c r="B5488" s="2">
        <v>1</v>
      </c>
      <c r="D5488" s="4">
        <v>3</v>
      </c>
      <c r="E5488" s="3">
        <v>4</v>
      </c>
    </row>
    <row r="5489" spans="1:5" x14ac:dyDescent="0.25">
      <c r="A5489">
        <v>6136</v>
      </c>
      <c r="B5489" s="2">
        <v>1</v>
      </c>
      <c r="D5489" s="4">
        <v>3</v>
      </c>
      <c r="E5489" s="3">
        <v>4</v>
      </c>
    </row>
    <row r="5490" spans="1:5" x14ac:dyDescent="0.25">
      <c r="A5490">
        <v>6137</v>
      </c>
      <c r="B5490" s="2">
        <v>1</v>
      </c>
      <c r="D5490" s="4">
        <v>3</v>
      </c>
      <c r="E5490" s="3">
        <v>4</v>
      </c>
    </row>
    <row r="5491" spans="1:5" x14ac:dyDescent="0.25">
      <c r="A5491">
        <v>6138</v>
      </c>
      <c r="D5491" s="4">
        <v>3</v>
      </c>
      <c r="E5491" s="3">
        <v>4</v>
      </c>
    </row>
    <row r="5492" spans="1:5" x14ac:dyDescent="0.25">
      <c r="A5492">
        <v>6139</v>
      </c>
      <c r="D5492" s="4">
        <v>3</v>
      </c>
      <c r="E5492" s="3">
        <v>4</v>
      </c>
    </row>
    <row r="5493" spans="1:5" x14ac:dyDescent="0.25">
      <c r="A5493">
        <v>6140</v>
      </c>
      <c r="D5493" s="4">
        <v>3</v>
      </c>
      <c r="E5493" s="3">
        <v>4</v>
      </c>
    </row>
    <row r="5494" spans="1:5" x14ac:dyDescent="0.25">
      <c r="A5494">
        <v>6141</v>
      </c>
      <c r="D5494" s="4">
        <v>3</v>
      </c>
      <c r="E5494" s="3">
        <v>4</v>
      </c>
    </row>
    <row r="5495" spans="1:5" x14ac:dyDescent="0.25">
      <c r="A5495">
        <v>6142</v>
      </c>
      <c r="D5495" s="4">
        <v>3</v>
      </c>
      <c r="E5495" s="3">
        <v>4</v>
      </c>
    </row>
    <row r="5496" spans="1:5" x14ac:dyDescent="0.25">
      <c r="A5496">
        <v>6143</v>
      </c>
      <c r="D5496" s="4">
        <v>3</v>
      </c>
      <c r="E5496" s="3">
        <v>4</v>
      </c>
    </row>
    <row r="5497" spans="1:5" x14ac:dyDescent="0.25">
      <c r="A5497">
        <v>6144</v>
      </c>
      <c r="C5497" s="5">
        <v>2</v>
      </c>
      <c r="D5497" s="4">
        <v>3</v>
      </c>
      <c r="E5497" s="3">
        <v>4</v>
      </c>
    </row>
    <row r="5498" spans="1:5" x14ac:dyDescent="0.25">
      <c r="A5498">
        <v>6145</v>
      </c>
      <c r="C5498" s="5">
        <v>2</v>
      </c>
      <c r="D5498" s="4">
        <v>3</v>
      </c>
    </row>
    <row r="5499" spans="1:5" x14ac:dyDescent="0.25">
      <c r="A5499">
        <v>6146</v>
      </c>
      <c r="C5499" s="5">
        <v>2</v>
      </c>
      <c r="D5499" s="4">
        <v>3</v>
      </c>
    </row>
    <row r="5500" spans="1:5" x14ac:dyDescent="0.25">
      <c r="A5500">
        <v>6147</v>
      </c>
      <c r="C5500" s="5">
        <v>2</v>
      </c>
    </row>
    <row r="5501" spans="1:5" x14ac:dyDescent="0.25">
      <c r="A5501">
        <v>6148</v>
      </c>
      <c r="C5501" s="5">
        <v>2</v>
      </c>
    </row>
    <row r="5502" spans="1:5" x14ac:dyDescent="0.25">
      <c r="A5502">
        <v>6149</v>
      </c>
      <c r="C5502" s="5">
        <v>2</v>
      </c>
    </row>
    <row r="5503" spans="1:5" x14ac:dyDescent="0.25">
      <c r="A5503">
        <v>6150</v>
      </c>
      <c r="C5503" s="5">
        <v>2</v>
      </c>
    </row>
    <row r="5504" spans="1:5" x14ac:dyDescent="0.25">
      <c r="A5504">
        <v>6151</v>
      </c>
      <c r="C5504" s="5">
        <v>2</v>
      </c>
    </row>
    <row r="5505" spans="1:5" x14ac:dyDescent="0.25">
      <c r="A5505">
        <v>6152</v>
      </c>
      <c r="B5505" s="2">
        <v>1</v>
      </c>
      <c r="C5505" s="5">
        <v>2</v>
      </c>
    </row>
    <row r="5506" spans="1:5" x14ac:dyDescent="0.25">
      <c r="A5506">
        <v>6153</v>
      </c>
      <c r="B5506" s="2">
        <v>1</v>
      </c>
      <c r="C5506" s="5">
        <v>2</v>
      </c>
    </row>
    <row r="5507" spans="1:5" x14ac:dyDescent="0.25">
      <c r="A5507">
        <v>6154</v>
      </c>
      <c r="B5507" s="2">
        <v>1</v>
      </c>
      <c r="C5507" s="5">
        <v>2</v>
      </c>
    </row>
    <row r="5508" spans="1:5" x14ac:dyDescent="0.25">
      <c r="A5508">
        <v>6155</v>
      </c>
      <c r="B5508" s="2">
        <v>1</v>
      </c>
    </row>
    <row r="5509" spans="1:5" x14ac:dyDescent="0.25">
      <c r="A5509">
        <v>6156</v>
      </c>
      <c r="B5509" s="2">
        <v>1</v>
      </c>
    </row>
    <row r="5510" spans="1:5" x14ac:dyDescent="0.25">
      <c r="A5510">
        <v>6157</v>
      </c>
      <c r="B5510" s="2">
        <v>1</v>
      </c>
    </row>
    <row r="5511" spans="1:5" x14ac:dyDescent="0.25">
      <c r="A5511">
        <v>6158</v>
      </c>
      <c r="B5511" s="2">
        <v>1</v>
      </c>
    </row>
    <row r="5512" spans="1:5" x14ac:dyDescent="0.25">
      <c r="A5512">
        <v>6159</v>
      </c>
      <c r="B5512" s="2">
        <v>1</v>
      </c>
      <c r="E5512" s="3">
        <v>4</v>
      </c>
    </row>
    <row r="5513" spans="1:5" x14ac:dyDescent="0.25">
      <c r="A5513">
        <v>6160</v>
      </c>
      <c r="B5513" s="2">
        <v>1</v>
      </c>
      <c r="E5513" s="3">
        <v>4</v>
      </c>
    </row>
    <row r="5514" spans="1:5" x14ac:dyDescent="0.25">
      <c r="A5514">
        <v>6161</v>
      </c>
      <c r="B5514" s="2">
        <v>1</v>
      </c>
      <c r="D5514" s="4">
        <v>3</v>
      </c>
      <c r="E5514" s="3">
        <v>4</v>
      </c>
    </row>
    <row r="5515" spans="1:5" x14ac:dyDescent="0.25">
      <c r="A5515">
        <v>6162</v>
      </c>
      <c r="B5515" s="2">
        <v>1</v>
      </c>
      <c r="D5515" s="4">
        <v>3</v>
      </c>
      <c r="E5515" s="3">
        <v>4</v>
      </c>
    </row>
    <row r="5516" spans="1:5" x14ac:dyDescent="0.25">
      <c r="A5516">
        <v>6163</v>
      </c>
      <c r="D5516" s="4">
        <v>3</v>
      </c>
      <c r="E5516" s="3">
        <v>4</v>
      </c>
    </row>
    <row r="5517" spans="1:5" x14ac:dyDescent="0.25">
      <c r="A5517">
        <v>6164</v>
      </c>
      <c r="D5517" s="4">
        <v>3</v>
      </c>
      <c r="E5517" s="3">
        <v>4</v>
      </c>
    </row>
    <row r="5518" spans="1:5" x14ac:dyDescent="0.25">
      <c r="A5518">
        <v>6165</v>
      </c>
      <c r="D5518" s="4">
        <v>3</v>
      </c>
      <c r="E5518" s="3">
        <v>4</v>
      </c>
    </row>
    <row r="5519" spans="1:5" x14ac:dyDescent="0.25">
      <c r="A5519">
        <v>6166</v>
      </c>
      <c r="D5519" s="4">
        <v>3</v>
      </c>
      <c r="E5519" s="3">
        <v>4</v>
      </c>
    </row>
    <row r="5520" spans="1:5" x14ac:dyDescent="0.25">
      <c r="A5520">
        <v>6167</v>
      </c>
      <c r="D5520" s="4">
        <v>3</v>
      </c>
      <c r="E5520" s="3">
        <v>4</v>
      </c>
    </row>
    <row r="5521" spans="1:5" x14ac:dyDescent="0.25">
      <c r="A5521">
        <v>6168</v>
      </c>
      <c r="C5521" s="5">
        <v>2</v>
      </c>
      <c r="D5521" s="4">
        <v>3</v>
      </c>
      <c r="E5521" s="3">
        <v>4</v>
      </c>
    </row>
    <row r="5522" spans="1:5" x14ac:dyDescent="0.25">
      <c r="A5522">
        <v>6169</v>
      </c>
      <c r="C5522" s="5">
        <v>2</v>
      </c>
      <c r="D5522" s="4">
        <v>3</v>
      </c>
      <c r="E5522" s="3">
        <v>4</v>
      </c>
    </row>
    <row r="5523" spans="1:5" x14ac:dyDescent="0.25">
      <c r="A5523">
        <v>6170</v>
      </c>
      <c r="C5523" s="5">
        <v>2</v>
      </c>
      <c r="D5523" s="4">
        <v>3</v>
      </c>
    </row>
    <row r="5524" spans="1:5" x14ac:dyDescent="0.25">
      <c r="A5524">
        <v>6171</v>
      </c>
      <c r="C5524" s="5">
        <v>2</v>
      </c>
      <c r="D5524" s="4">
        <v>3</v>
      </c>
    </row>
    <row r="5525" spans="1:5" x14ac:dyDescent="0.25">
      <c r="A5525">
        <v>6172</v>
      </c>
      <c r="C5525" s="5">
        <v>2</v>
      </c>
      <c r="D5525" s="4">
        <v>3</v>
      </c>
    </row>
    <row r="5526" spans="1:5" x14ac:dyDescent="0.25">
      <c r="A5526">
        <v>6173</v>
      </c>
      <c r="C5526" s="5">
        <v>2</v>
      </c>
      <c r="D5526" s="4">
        <v>3</v>
      </c>
    </row>
    <row r="5527" spans="1:5" x14ac:dyDescent="0.25">
      <c r="A5527">
        <v>6174</v>
      </c>
      <c r="C5527" s="5">
        <v>2</v>
      </c>
    </row>
    <row r="5528" spans="1:5" x14ac:dyDescent="0.25">
      <c r="A5528">
        <v>6175</v>
      </c>
      <c r="C5528" s="5">
        <v>2</v>
      </c>
    </row>
    <row r="5529" spans="1:5" x14ac:dyDescent="0.25">
      <c r="A5529">
        <v>6176</v>
      </c>
      <c r="C5529" s="5">
        <v>2</v>
      </c>
    </row>
    <row r="5530" spans="1:5" x14ac:dyDescent="0.25">
      <c r="A5530">
        <v>6177</v>
      </c>
      <c r="B5530" s="2">
        <v>1</v>
      </c>
      <c r="C5530" s="5">
        <v>2</v>
      </c>
    </row>
    <row r="5531" spans="1:5" x14ac:dyDescent="0.25">
      <c r="A5531">
        <v>6178</v>
      </c>
      <c r="B5531" s="2">
        <v>1</v>
      </c>
      <c r="C5531" s="5">
        <v>2</v>
      </c>
    </row>
    <row r="5532" spans="1:5" x14ac:dyDescent="0.25">
      <c r="A5532">
        <v>6179</v>
      </c>
      <c r="B5532" s="2">
        <v>1</v>
      </c>
      <c r="C5532" s="5">
        <v>2</v>
      </c>
    </row>
    <row r="5533" spans="1:5" x14ac:dyDescent="0.25">
      <c r="A5533">
        <v>6180</v>
      </c>
      <c r="B5533" s="2">
        <v>1</v>
      </c>
      <c r="C5533" s="5">
        <v>2</v>
      </c>
    </row>
    <row r="5534" spans="1:5" x14ac:dyDescent="0.25">
      <c r="A5534">
        <v>6181</v>
      </c>
      <c r="B5534" s="2">
        <v>1</v>
      </c>
    </row>
    <row r="5535" spans="1:5" x14ac:dyDescent="0.25">
      <c r="A5535">
        <v>6182</v>
      </c>
      <c r="B5535" s="2">
        <v>1</v>
      </c>
    </row>
    <row r="5536" spans="1:5" x14ac:dyDescent="0.25">
      <c r="A5536">
        <v>6183</v>
      </c>
      <c r="B5536" s="2">
        <v>1</v>
      </c>
    </row>
    <row r="5537" spans="1:6" x14ac:dyDescent="0.25">
      <c r="A5537">
        <v>6184</v>
      </c>
      <c r="B5537" s="2">
        <v>1</v>
      </c>
      <c r="E5537" s="3">
        <v>4</v>
      </c>
    </row>
    <row r="5538" spans="1:6" x14ac:dyDescent="0.25">
      <c r="A5538">
        <v>6185</v>
      </c>
      <c r="B5538" s="2">
        <v>1</v>
      </c>
      <c r="E5538" s="3">
        <v>4</v>
      </c>
    </row>
    <row r="5539" spans="1:6" x14ac:dyDescent="0.25">
      <c r="A5539">
        <v>6186</v>
      </c>
      <c r="B5539" s="2">
        <v>1</v>
      </c>
      <c r="E5539" s="3">
        <v>4</v>
      </c>
      <c r="F5539" t="s">
        <v>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Sheet1</vt:lpstr>
      <vt:lpstr>Data</vt:lpstr>
      <vt:lpstr>Cycle</vt:lpstr>
      <vt:lpstr>Coordination</vt:lpstr>
      <vt:lpstr>Graph</vt:lpstr>
      <vt:lpstr>catRange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Bell, McKenzie</dc:creator>
  <cp:lastModifiedBy>Bell, McKenzie</cp:lastModifiedBy>
  <dcterms:created xsi:type="dcterms:W3CDTF">2025-07-08T17:43:40Z</dcterms:created>
  <dcterms:modified xsi:type="dcterms:W3CDTF">2025-08-11T16:40:09Z</dcterms:modified>
</cp:coreProperties>
</file>